
<file path=[Content_Types].xml><?xml version="1.0" encoding="utf-8"?>
<Types xmlns="http://schemas.openxmlformats.org/package/2006/content-types">
  <Default Extension="png" ContentType="image/png"/>
  <Default Extension="bin" ContentType="application/vnd.openxmlformats-officedocument.spreadsheetml.printerSettings"/>
  <Default Extension="svg" ContentType="image/svg+xml"/>
  <Default Extension="jpeg" ContentType="image/jpeg"/>
  <Default Extension="rels" ContentType="application/vnd.openxmlformats-package.relationships+xml"/>
  <Default Extension="xml" ContentType="application/xml"/>
  <Default Extension="gif" ContentType="image/gif"/>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Records4.xml" ContentType="application/vnd.openxmlformats-officedocument.spreadsheetml.pivotCacheRecords+xml"/>
  <Override PartName="/xl/pivotCache/pivotCacheDefinition5.xml" ContentType="application/vnd.openxmlformats-officedocument.spreadsheetml.pivotCacheDefinition+xml"/>
  <Override PartName="/xl/pivotCache/pivotCacheRecords5.xml" ContentType="application/vnd.openxmlformats-officedocument.spreadsheetml.pivotCacheRecords+xml"/>
  <Override PartName="/xl/pivotCache/pivotCacheDefinition6.xml" ContentType="application/vnd.openxmlformats-officedocument.spreadsheetml.pivotCacheDefinition+xml"/>
  <Override PartName="/xl/pivotCache/pivotCacheRecords6.xml" ContentType="application/vnd.openxmlformats-officedocument.spreadsheetml.pivotCacheRecords+xml"/>
  <Override PartName="/xl/pivotCache/pivotCacheDefinition7.xml" ContentType="application/vnd.openxmlformats-officedocument.spreadsheetml.pivotCacheDefinition+xml"/>
  <Override PartName="/xl/pivotCache/pivotCacheRecords7.xml" ContentType="application/vnd.openxmlformats-officedocument.spreadsheetml.pivotCacheRecords+xml"/>
  <Override PartName="/xl/pivotCache/pivotCacheDefinition8.xml" ContentType="application/vnd.openxmlformats-officedocument.spreadsheetml.pivotCacheDefinition+xml"/>
  <Override PartName="/xl/pivotCache/pivotCacheRecords8.xml" ContentType="application/vnd.openxmlformats-officedocument.spreadsheetml.pivotCacheRecords+xml"/>
  <Override PartName="/xl/pivotCache/pivotCacheDefinition9.xml" ContentType="application/vnd.openxmlformats-officedocument.spreadsheetml.pivotCacheDefinition+xml"/>
  <Override PartName="/xl/pivotCache/pivotCacheRecords9.xml" ContentType="application/vnd.openxmlformats-officedocument.spreadsheetml.pivotCacheRecords+xml"/>
  <Override PartName="/xl/pivotCache/pivotCacheDefinition10.xml" ContentType="application/vnd.openxmlformats-officedocument.spreadsheetml.pivotCacheDefinition+xml"/>
  <Override PartName="/xl/pivotCache/pivotCacheRecords10.xml" ContentType="application/vnd.openxmlformats-officedocument.spreadsheetml.pivotCacheRecords+xml"/>
  <Override PartName="/xl/pivotCache/pivotCacheDefinition11.xml" ContentType="application/vnd.openxmlformats-officedocument.spreadsheetml.pivotCacheDefinition+xml"/>
  <Override PartName="/xl/pivotCache/pivotCacheRecords11.xml" ContentType="application/vnd.openxmlformats-officedocument.spreadsheetml.pivotCacheRecords+xml"/>
  <Override PartName="/xl/pivotCache/pivotCacheDefinition12.xml" ContentType="application/vnd.openxmlformats-officedocument.spreadsheetml.pivotCacheDefinition+xml"/>
  <Override PartName="/xl/pivotCache/pivotCacheRecords12.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timelineCaches/timelineCache1.xml" ContentType="application/vnd.ms-excel.timelineCache+xml"/>
  <Override PartName="/xl/slicerCaches/slicerCache4.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drawings/drawing3.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4.xml" ContentType="application/vnd.openxmlformats-officedocument.drawing+xml"/>
  <Override PartName="/xl/pivotTables/pivotTable2.xml" ContentType="application/vnd.openxmlformats-officedocument.spreadsheetml.pivotTable+xml"/>
  <Override PartName="/xl/drawings/drawing5.xml" ContentType="application/vnd.openxmlformats-officedocument.drawing+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drawings/drawing6.xml" ContentType="application/vnd.openxmlformats-officedocument.drawing+xml"/>
  <Override PartName="/xl/pivotTables/pivotTable7.xml" ContentType="application/vnd.openxmlformats-officedocument.spreadsheetml.pivotTable+xml"/>
  <Override PartName="/xl/pivotTables/pivotTable8.xml" ContentType="application/vnd.openxmlformats-officedocument.spreadsheetml.pivotTable+xml"/>
  <Override PartName="/xl/drawings/drawing7.xml" ContentType="application/vnd.openxmlformats-officedocument.drawing+xml"/>
  <Override PartName="/xl/tables/table1.xml" ContentType="application/vnd.openxmlformats-officedocument.spreadsheetml.table+xml"/>
  <Override PartName="/xl/pivotTables/pivotTable9.xml" ContentType="application/vnd.openxmlformats-officedocument.spreadsheetml.pivotTable+xml"/>
  <Override PartName="/xl/drawings/drawing8.xml" ContentType="application/vnd.openxmlformats-officedocument.drawing+xml"/>
  <Override PartName="/xl/slicers/slicer1.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10.xml" ContentType="application/vnd.openxmlformats-officedocument.spreadsheetml.pivotTable+xml"/>
  <Override PartName="/xl/drawings/drawing9.xml" ContentType="application/vnd.openxmlformats-officedocument.drawing+xml"/>
  <Override PartName="/xl/slicers/slicer2.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pivotTables/pivotTable11.xml" ContentType="application/vnd.openxmlformats-officedocument.spreadsheetml.pivotTable+xml"/>
  <Override PartName="/xl/drawings/drawing10.xml" ContentType="application/vnd.openxmlformats-officedocument.drawing+xml"/>
  <Override PartName="/xl/pivotTables/pivotTable12.xml" ContentType="application/vnd.openxmlformats-officedocument.spreadsheetml.pivotTable+xml"/>
  <Override PartName="/xl/drawings/drawing11.xml" ContentType="application/vnd.openxmlformats-officedocument.drawing+xml"/>
  <Override PartName="/xl/pivotTables/pivotTable13.xml" ContentType="application/vnd.openxmlformats-officedocument.spreadsheetml.pivotTable+xml"/>
  <Override PartName="/xl/drawings/drawing12.xml" ContentType="application/vnd.openxmlformats-officedocument.drawing+xml"/>
  <Override PartName="/xl/pivotTables/pivotTable14.xml" ContentType="application/vnd.openxmlformats-officedocument.spreadsheetml.pivotTable+xml"/>
  <Override PartName="/xl/drawings/drawing13.xml" ContentType="application/vnd.openxmlformats-officedocument.drawing+xml"/>
  <Override PartName="/xl/tables/table2.xml" ContentType="application/vnd.openxmlformats-officedocument.spreadsheetml.table+xml"/>
  <Override PartName="/xl/drawings/drawing14.xml" ContentType="application/vnd.openxmlformats-officedocument.drawing+xml"/>
  <Override PartName="/xl/drawings/drawing15.xml" ContentType="application/vnd.openxmlformats-officedocument.drawing+xml"/>
  <Override PartName="/xl/tables/table3.xml" ContentType="application/vnd.openxmlformats-officedocument.spreadsheetml.table+xml"/>
  <Override PartName="/xl/pivotTables/pivotTable15.xml" ContentType="application/vnd.openxmlformats-officedocument.spreadsheetml.pivotTable+xml"/>
  <Override PartName="/xl/drawings/drawing16.xml" ContentType="application/vnd.openxmlformats-officedocument.drawing+xml"/>
  <Override PartName="/xl/tables/table4.xml" ContentType="application/vnd.openxmlformats-officedocument.spreadsheetml.table+xml"/>
  <Override PartName="/xl/drawings/drawing17.xml" ContentType="application/vnd.openxmlformats-officedocument.drawing+xml"/>
  <Override PartName="/xl/drawings/drawing18.xml" ContentType="application/vnd.openxmlformats-officedocument.drawing+xml"/>
  <Override PartName="/xl/pivotTables/pivotTable16.xml" ContentType="application/vnd.openxmlformats-officedocument.spreadsheetml.pivotTable+xml"/>
  <Override PartName="/xl/pivotTables/pivotTable17.xml" ContentType="application/vnd.openxmlformats-officedocument.spreadsheetml.pivotTable+xml"/>
  <Override PartName="/xl/drawings/drawing19.xml" ContentType="application/vnd.openxmlformats-officedocument.drawing+xml"/>
  <Override PartName="/xl/drawings/drawing20.xml" ContentType="application/vnd.openxmlformats-officedocument.drawing+xml"/>
  <Override PartName="/xl/tables/table5.xml" ContentType="application/vnd.openxmlformats-officedocument.spreadsheetml.table+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pivotTables/pivotTable18.xml" ContentType="application/vnd.openxmlformats-officedocument.spreadsheetml.pivotTable+xml"/>
  <Override PartName="/xl/drawings/drawing26.xml" ContentType="application/vnd.openxmlformats-officedocument.drawing+xml"/>
  <Override PartName="/xl/pivotTables/pivotTable19.xml" ContentType="application/vnd.openxmlformats-officedocument.spreadsheetml.pivotTable+xml"/>
  <Override PartName="/xl/pivotTables/pivotTable20.xml" ContentType="application/vnd.openxmlformats-officedocument.spreadsheetml.pivotTable+xml"/>
  <Override PartName="/xl/drawings/drawing27.xml" ContentType="application/vnd.openxmlformats-officedocument.drawing+xml"/>
  <Override PartName="/xl/slicers/slicer3.xml" ContentType="application/vnd.ms-excel.slicer+xml"/>
  <Override PartName="/xl/timelines/timeline1.xml" ContentType="application/vnd.ms-excel.timelin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28.xml" ContentType="application/vnd.openxmlformats-officedocument.drawingml.chartshapes+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comments1.xml" ContentType="application/vnd.openxmlformats-officedocument.spreadsheetml.comments+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charts/chart6.xml" ContentType="application/vnd.openxmlformats-officedocument.drawingml.chart+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charts/chart9.xml" ContentType="application/vnd.openxmlformats-officedocument.drawingml.chart+xml"/>
  <Override PartName="/xl/charts/style8.xml" ContentType="application/vnd.ms-office.chartstyle+xml"/>
  <Override PartName="/xl/charts/colors8.xml" ContentType="application/vnd.ms-office.chartcolorstyle+xml"/>
  <Override PartName="/xl/charts/chart10.xml" ContentType="application/vnd.openxmlformats-officedocument.drawingml.chart+xml"/>
  <Override PartName="/xl/charts/style9.xml" ContentType="application/vnd.ms-office.chartstyle+xml"/>
  <Override PartName="/xl/charts/colors9.xml" ContentType="application/vnd.ms-office.chartcolorstyle+xml"/>
  <Override PartName="/xl/charts/chart11.xml" ContentType="application/vnd.openxmlformats-officedocument.drawingml.chart+xml"/>
  <Override PartName="/xl/charts/style10.xml" ContentType="application/vnd.ms-office.chartstyle+xml"/>
  <Override PartName="/xl/charts/colors10.xml" ContentType="application/vnd.ms-office.chartcolorstyle+xml"/>
  <Override PartName="/xl/charts/chartEx1.xml" ContentType="application/vnd.ms-office.chartex+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42.xml" ContentType="application/vnd.openxmlformats-officedocument.drawing+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43.xml" ContentType="application/vnd.openxmlformats-officedocument.drawing+xml"/>
  <Override PartName="/xl/ctrlProps/ctrlProp1.xml" ContentType="application/vnd.ms-excel.controlproperties+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Ex2.xml" ContentType="application/vnd.ms-office.chartex+xml"/>
  <Override PartName="/xl/charts/style41.xml" ContentType="application/vnd.ms-office.chartstyle+xml"/>
  <Override PartName="/xl/charts/colors41.xml" ContentType="application/vnd.ms-office.chartcolorstyle+xml"/>
  <Override PartName="/xl/charts/chart41.xml" ContentType="application/vnd.openxmlformats-officedocument.drawingml.chart+xml"/>
  <Override PartName="/xl/charts/style42.xml" ContentType="application/vnd.ms-office.chartstyle+xml"/>
  <Override PartName="/xl/charts/colors42.xml" ContentType="application/vnd.ms-office.chartcolorstyle+xml"/>
  <Override PartName="/xl/charts/chart42.xml" ContentType="application/vnd.openxmlformats-officedocument.drawingml.chart+xml"/>
  <Override PartName="/xl/charts/style43.xml" ContentType="application/vnd.ms-office.chartstyle+xml"/>
  <Override PartName="/xl/charts/colors43.xml" ContentType="application/vnd.ms-office.chartcolorstyle+xml"/>
  <Override PartName="/xl/charts/chart43.xml" ContentType="application/vnd.openxmlformats-officedocument.drawingml.chart+xml"/>
  <Override PartName="/xl/charts/style44.xml" ContentType="application/vnd.ms-office.chartstyle+xml"/>
  <Override PartName="/xl/charts/colors44.xml" ContentType="application/vnd.ms-office.chartcolorstyle+xml"/>
  <Override PartName="/xl/charts/chart44.xml" ContentType="application/vnd.openxmlformats-officedocument.drawingml.chart+xml"/>
  <Override PartName="/xl/charts/style45.xml" ContentType="application/vnd.ms-office.chartstyle+xml"/>
  <Override PartName="/xl/charts/colors45.xml" ContentType="application/vnd.ms-office.chartcolorstyle+xml"/>
  <Override PartName="/xl/charts/chart45.xml" ContentType="application/vnd.openxmlformats-officedocument.drawingml.chart+xml"/>
  <Override PartName="/xl/charts/style46.xml" ContentType="application/vnd.ms-office.chartstyle+xml"/>
  <Override PartName="/xl/charts/colors46.xml" ContentType="application/vnd.ms-office.chartcolorstyle+xml"/>
  <Override PartName="/xl/charts/chart46.xml" ContentType="application/vnd.openxmlformats-officedocument.drawingml.chart+xml"/>
  <Override PartName="/xl/charts/style47.xml" ContentType="application/vnd.ms-office.chartstyle+xml"/>
  <Override PartName="/xl/charts/colors47.xml" ContentType="application/vnd.ms-office.chartcolorstyle+xml"/>
  <Override PartName="/xl/charts/chart47.xml" ContentType="application/vnd.openxmlformats-officedocument.drawingml.chart+xml"/>
  <Override PartName="/xl/drawings/drawing44.xml" ContentType="application/vnd.openxmlformats-officedocument.drawingml.chartshapes+xml"/>
  <Override PartName="/xl/drawings/drawing45.xml" ContentType="application/vnd.openxmlformats-officedocument.drawing+xml"/>
  <Override PartName="/xl/tables/table6.xml" ContentType="application/vnd.openxmlformats-officedocument.spreadsheetml.table+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slicers/slicer4.xml" ContentType="application/vnd.ms-excel.slicer+xml"/>
  <Override PartName="/xl/drawings/drawing53.xml" ContentType="application/vnd.openxmlformats-officedocument.drawing+xml"/>
  <Override PartName="/xl/drawings/drawing5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hidePivotFieldList="1" defaultThemeVersion="124226"/>
  <mc:AlternateContent xmlns:mc="http://schemas.openxmlformats.org/markup-compatibility/2006">
    <mc:Choice Requires="x15">
      <x15ac:absPath xmlns:x15ac="http://schemas.microsoft.com/office/spreadsheetml/2010/11/ac" url="F:\EXCEL\NADALJEVALNI TEČAJ\NADALJEVALNI PRVI DAN\"/>
    </mc:Choice>
  </mc:AlternateContent>
  <xr:revisionPtr revIDLastSave="0" documentId="13_ncr:1_{94A0C4A9-5C0A-4E1A-A244-04A848957F92}" xr6:coauthVersionLast="36" xr6:coauthVersionMax="47" xr10:uidLastSave="{00000000-0000-0000-0000-000000000000}"/>
  <bookViews>
    <workbookView xWindow="-120" yWindow="-120" windowWidth="20730" windowHeight="11160" tabRatio="883" xr2:uid="{00000000-000D-0000-FFFF-FFFF00000000}"/>
  </bookViews>
  <sheets>
    <sheet name="SPLOŠNO" sheetId="15" r:id="rId1"/>
    <sheet name="Vrtilne tabele" sheetId="1" r:id="rId2"/>
    <sheet name="Tabele vrtilne" sheetId="38" r:id="rId3"/>
    <sheet name="FILTRIRANJE" sheetId="13" r:id="rId4"/>
    <sheet name=" Tabela Filtriranje" sheetId="20" r:id="rId5"/>
    <sheet name="Vrtilne - Barve" sheetId="5" r:id="rId6"/>
    <sheet name="Tabela Barve" sheetId="22" r:id="rId7"/>
    <sheet name="Primer" sheetId="2" r:id="rId8"/>
    <sheet name="Primer rešitev" sheetId="4" r:id="rId9"/>
    <sheet name="PRIMER 2" sheetId="39" r:id="rId10"/>
    <sheet name="Primer 3" sheetId="40" r:id="rId11"/>
    <sheet name="PRIMER 4" sheetId="41" r:id="rId12"/>
    <sheet name="PRIMER 5" sheetId="42" r:id="rId13"/>
    <sheet name="Osnovno štetje" sheetId="6" r:id="rId14"/>
    <sheet name="Sortiranje po letih" sheetId="8" r:id="rId15"/>
    <sheet name="Sortiranje po mesecih" sheetId="9" r:id="rId16"/>
    <sheet name="Izvoženi podatki" sheetId="3" r:id="rId17"/>
    <sheet name=" Pogojno oblikovanje vrtilne" sheetId="21" r:id="rId18"/>
    <sheet name="Delete" sheetId="12" r:id="rId19"/>
    <sheet name="Tabela Ponovitev 2" sheetId="24" r:id="rId20"/>
    <sheet name="Nasveti" sheetId="10" r:id="rId21"/>
    <sheet name="Zasnove" sheetId="14" r:id="rId22"/>
    <sheet name="VPRAŠANJA" sheetId="16" r:id="rId23"/>
    <sheet name="Sledenje časa" sheetId="11" r:id="rId24"/>
    <sheet name="Ponovitev" sheetId="23" r:id="rId25"/>
    <sheet name="Ponovitev 2" sheetId="25" r:id="rId26"/>
    <sheet name="Ponovite 3" sheetId="43" r:id="rId27"/>
    <sheet name="Dodatna naloga - graf vrtilne" sheetId="44" r:id="rId28"/>
    <sheet name="Ponovitev funkcij" sheetId="45" r:id="rId29"/>
    <sheet name="Opis matematične" sheetId="46" r:id="rId30"/>
    <sheet name="IF funkcije" sheetId="47" r:id="rId31"/>
    <sheet name="Matematične" sheetId="48" r:id="rId32"/>
    <sheet name="Opis datumske" sheetId="49" r:id="rId33"/>
    <sheet name="Datumske" sheetId="50" r:id="rId34"/>
    <sheet name="datumske-vaje" sheetId="51" r:id="rId35"/>
    <sheet name="Opis- besedilne" sheetId="52" r:id="rId36"/>
    <sheet name="besedilo v stolpce" sheetId="53" r:id="rId37"/>
    <sheet name="besedilne" sheetId="54" r:id="rId38"/>
    <sheet name="Opis iskanje" sheetId="55" r:id="rId39"/>
    <sheet name="Iskanje" sheetId="56" r:id="rId40"/>
    <sheet name=" PONOVITEV FUNKCIJE" sheetId="66" r:id="rId41"/>
    <sheet name="Vaje različne funkcije" sheetId="57" r:id="rId42"/>
    <sheet name="IPMT" sheetId="58" r:id="rId43"/>
    <sheet name="Vprašanja funkcije" sheetId="61" r:id="rId44"/>
    <sheet name="Pregled funkcij" sheetId="62" r:id="rId45"/>
    <sheet name="GRAF" sheetId="65" r:id="rId46"/>
    <sheet name="GRAFI ZA NAPREDNE UPORABNIKE" sheetId="67" r:id="rId47"/>
    <sheet name="GRAF ZAHTEVNI" sheetId="63" r:id="rId48"/>
    <sheet name="HITRA ANALIZA" sheetId="68" r:id="rId49"/>
    <sheet name="REVIZIJA" sheetId="69" r:id="rId50"/>
    <sheet name="ISKANJE CILJEV" sheetId="71" r:id="rId51"/>
    <sheet name="ISKANJE CILJEV 1" sheetId="72" r:id="rId52"/>
    <sheet name="KAJ-ČE" sheetId="73" r:id="rId53"/>
    <sheet name="PODATKOVNE TABELE" sheetId="74" r:id="rId54"/>
    <sheet name="preverjanje veljavnost podatkov" sheetId="59" r:id="rId55"/>
    <sheet name="Tabele" sheetId="60" r:id="rId56"/>
    <sheet name="Pogojno oblikovanje" sheetId="75" r:id="rId57"/>
    <sheet name="REŠEVALEC" sheetId="76" r:id="rId58"/>
    <sheet name=" VPRAŠANJA GRAFI" sheetId="77" r:id="rId59"/>
  </sheets>
  <externalReferences>
    <externalReference r:id="rId60"/>
    <externalReference r:id="rId61"/>
    <externalReference r:id="rId62"/>
    <externalReference r:id="rId63"/>
    <externalReference r:id="rId64"/>
    <externalReference r:id="rId65"/>
    <externalReference r:id="rId66"/>
    <externalReference r:id="rId67"/>
  </externalReferences>
  <definedNames>
    <definedName name="_xlchart.v1.0" hidden="1">[1]GRAF!$A$498:$A$508</definedName>
    <definedName name="_xlchart.v1.1" hidden="1">[1]GRAF!$B$497</definedName>
    <definedName name="_xlchart.v1.2" hidden="1">[1]GRAF!$B$498:$B$508</definedName>
    <definedName name="_xlchart.v1.3" hidden="1">[2]GRAFI!$A$585:$A$594</definedName>
    <definedName name="_xlchart.v1.4" hidden="1">[2]GRAFI!$B$584</definedName>
    <definedName name="_xlchart.v1.5" hidden="1">[2]GRAFI!$B$585:$B$594</definedName>
    <definedName name="ctable">#REF!</definedName>
    <definedName name="NativeTimeline_Order_Date">#N/A</definedName>
    <definedName name="Razčlenjevalnik_Država">#N/A</definedName>
    <definedName name="Razčlenjevalnik_Model">#N/A</definedName>
    <definedName name="Razčlenjevalnik_Model1">#N/A</definedName>
    <definedName name="Slicer_Category">#N/A</definedName>
  </definedNames>
  <calcPr calcId="179021"/>
  <pivotCaches>
    <pivotCache cacheId="0" r:id="rId68"/>
    <pivotCache cacheId="1" r:id="rId69"/>
    <pivotCache cacheId="2" r:id="rId70"/>
    <pivotCache cacheId="3" r:id="rId71"/>
    <pivotCache cacheId="4" r:id="rId72"/>
    <pivotCache cacheId="5" r:id="rId73"/>
    <pivotCache cacheId="6" r:id="rId74"/>
    <pivotCache cacheId="7" r:id="rId75"/>
    <pivotCache cacheId="8" r:id="rId76"/>
    <pivotCache cacheId="9" r:id="rId77"/>
    <pivotCache cacheId="10" r:id="rId78"/>
    <pivotCache cacheId="11" r:id="rId79"/>
  </pivotCaches>
  <extLst>
    <ext xmlns:x14="http://schemas.microsoft.com/office/spreadsheetml/2009/9/main" uri="{BBE1A952-AA13-448e-AADC-164F8A28A991}">
      <x14:slicerCaches>
        <x14:slicerCache r:id="rId80"/>
        <x14:slicerCache r:id="rId81"/>
        <x14:slicerCache r:id="rId82"/>
      </x14:slicerCaches>
    </ext>
    <ext xmlns:x14="http://schemas.microsoft.com/office/spreadsheetml/2009/9/main" uri="{79F54976-1DA5-4618-B147-4CDE4B953A38}">
      <x14:workbookPr/>
    </ext>
    <ext xmlns:x15="http://schemas.microsoft.com/office/spreadsheetml/2010/11/main" uri="{D0CA8CA8-9F24-4464-BF8E-62219DCF47F9}">
      <x15:timelineCacheRefs>
        <x15:timelineCacheRef r:id="rId83"/>
      </x15:timelineCacheRefs>
    </ext>
    <ext xmlns:x15="http://schemas.microsoft.com/office/spreadsheetml/2010/11/main" uri="{46BE6895-7355-4a93-B00E-2C351335B9C9}">
      <x15:slicerCaches xmlns:x14="http://schemas.microsoft.com/office/spreadsheetml/2009/9/main">
        <x14:slicerCache r:id="rId84"/>
      </x15:slicerCaches>
    </ext>
  </extLst>
</workbook>
</file>

<file path=xl/calcChain.xml><?xml version="1.0" encoding="utf-8"?>
<calcChain xmlns="http://schemas.openxmlformats.org/spreadsheetml/2006/main">
  <c r="B278" i="50" l="1"/>
  <c r="B269" i="50"/>
  <c r="B270" i="50"/>
  <c r="B271" i="50"/>
  <c r="B272" i="50"/>
  <c r="B273" i="50"/>
  <c r="B274" i="50"/>
  <c r="B275" i="50"/>
  <c r="B276" i="50"/>
  <c r="B268" i="50"/>
  <c r="A258" i="50"/>
  <c r="A260" i="50"/>
  <c r="B247" i="50"/>
  <c r="B248" i="50"/>
  <c r="B249" i="50"/>
  <c r="B250" i="50"/>
  <c r="B251" i="50"/>
  <c r="B252" i="50"/>
  <c r="B253" i="50"/>
  <c r="B254" i="50"/>
  <c r="A242" i="50"/>
  <c r="B246" i="50"/>
  <c r="A245" i="74"/>
  <c r="A229" i="74"/>
  <c r="A190" i="74"/>
  <c r="A133" i="74"/>
  <c r="C108" i="71"/>
  <c r="C147" i="76" l="1"/>
  <c r="B243" i="74"/>
  <c r="C188" i="74"/>
  <c r="C131" i="74"/>
  <c r="B87" i="74"/>
  <c r="C85" i="74"/>
  <c r="B28" i="74"/>
  <c r="C30" i="74" s="1"/>
  <c r="B27" i="74"/>
  <c r="D660" i="73"/>
  <c r="C184" i="73"/>
  <c r="C185" i="73" s="1"/>
  <c r="C38" i="73"/>
  <c r="B36" i="73"/>
  <c r="B35" i="73"/>
  <c r="F15" i="73"/>
  <c r="E15" i="73"/>
  <c r="D15" i="73"/>
  <c r="C15" i="73"/>
  <c r="B15" i="73"/>
  <c r="H14" i="73"/>
  <c r="G14" i="73"/>
  <c r="H13" i="73"/>
  <c r="G13" i="73"/>
  <c r="H12" i="73"/>
  <c r="G12" i="73"/>
  <c r="H11" i="73"/>
  <c r="G11" i="73"/>
  <c r="H10" i="73"/>
  <c r="G10" i="73"/>
  <c r="G15" i="73" s="1"/>
  <c r="C325" i="72"/>
  <c r="B218" i="72"/>
  <c r="B140" i="72"/>
  <c r="B125" i="72"/>
  <c r="B80" i="72"/>
  <c r="B62" i="72"/>
  <c r="B16" i="72"/>
  <c r="B315" i="71"/>
  <c r="B300" i="71"/>
  <c r="B276" i="71"/>
  <c r="B265" i="71"/>
  <c r="B253" i="71"/>
  <c r="B223" i="71"/>
  <c r="C208" i="71"/>
  <c r="C206" i="71"/>
  <c r="C209" i="71" s="1"/>
  <c r="C210" i="71" s="1"/>
  <c r="C194" i="71"/>
  <c r="C192" i="71"/>
  <c r="C195" i="71" s="1"/>
  <c r="C196" i="71" s="1"/>
  <c r="C168" i="71"/>
  <c r="C166" i="71"/>
  <c r="C169" i="71" s="1"/>
  <c r="C170" i="71" s="1"/>
  <c r="C105" i="71"/>
  <c r="C93" i="71"/>
  <c r="C95" i="71" s="1"/>
  <c r="B78" i="71"/>
  <c r="B69" i="71"/>
  <c r="I56" i="71"/>
  <c r="B37" i="71"/>
  <c r="B215" i="69"/>
  <c r="E139" i="69"/>
  <c r="D139" i="69"/>
  <c r="C139" i="69"/>
  <c r="B139" i="69"/>
  <c r="A139" i="69"/>
  <c r="E30" i="69"/>
  <c r="D30" i="69"/>
  <c r="C30" i="69"/>
  <c r="B30" i="69"/>
  <c r="A30" i="69"/>
  <c r="E16" i="69"/>
  <c r="D16" i="69"/>
  <c r="C16" i="69"/>
  <c r="B16" i="69"/>
  <c r="A16" i="69"/>
  <c r="C387" i="68"/>
  <c r="C213" i="68"/>
  <c r="D40" i="68"/>
  <c r="C40" i="68"/>
  <c r="B40" i="68"/>
  <c r="C867" i="67"/>
  <c r="C868" i="67" s="1"/>
  <c r="C703" i="67"/>
  <c r="C704" i="67" s="1"/>
  <c r="E96" i="66"/>
  <c r="D75" i="66"/>
  <c r="C75" i="66"/>
  <c r="C58" i="66"/>
  <c r="C34" i="66"/>
  <c r="C11" i="66"/>
  <c r="D603" i="65"/>
  <c r="D602" i="65"/>
  <c r="D601" i="65"/>
  <c r="D600" i="65"/>
  <c r="D599" i="65"/>
  <c r="D598" i="65"/>
  <c r="D597" i="65"/>
  <c r="D596" i="65"/>
  <c r="D595" i="65"/>
  <c r="D594" i="65"/>
  <c r="D593" i="65"/>
  <c r="D592" i="65"/>
  <c r="B567" i="65"/>
  <c r="I964" i="63" l="1"/>
  <c r="I961" i="63"/>
  <c r="C837" i="63"/>
  <c r="B837" i="63"/>
  <c r="E766" i="63"/>
  <c r="D766" i="63"/>
  <c r="C766" i="63"/>
  <c r="E765" i="63"/>
  <c r="D765" i="63"/>
  <c r="C765" i="63"/>
  <c r="E764" i="63"/>
  <c r="D764" i="63"/>
  <c r="C764" i="63"/>
  <c r="E763" i="63"/>
  <c r="D763" i="63"/>
  <c r="C763" i="63"/>
  <c r="E762" i="63"/>
  <c r="D762" i="63"/>
  <c r="C762" i="63"/>
  <c r="D740" i="63"/>
  <c r="D739" i="63"/>
  <c r="D738" i="63"/>
  <c r="D737" i="63"/>
  <c r="D736" i="63"/>
  <c r="D735" i="63"/>
  <c r="D734" i="63"/>
  <c r="D733" i="63"/>
  <c r="C673" i="63"/>
  <c r="C637" i="63"/>
  <c r="C638" i="63" s="1"/>
  <c r="C639" i="63" s="1"/>
  <c r="C640" i="63" s="1"/>
  <c r="C641" i="63" s="1"/>
  <c r="C642" i="63" s="1"/>
  <c r="C643" i="63" s="1"/>
  <c r="C644" i="63" s="1"/>
  <c r="C645" i="63" s="1"/>
  <c r="C646" i="63" s="1"/>
  <c r="C647" i="63" s="1"/>
  <c r="D522" i="63"/>
  <c r="D521" i="63"/>
  <c r="D520" i="63"/>
  <c r="D519" i="63"/>
  <c r="D518" i="63"/>
  <c r="D517" i="63"/>
  <c r="D516" i="63"/>
  <c r="D515" i="63"/>
  <c r="D514" i="63"/>
  <c r="D513" i="63"/>
  <c r="D512" i="63"/>
  <c r="D511" i="63"/>
  <c r="B483" i="63"/>
  <c r="C351" i="48" l="1"/>
  <c r="C355" i="48"/>
  <c r="C361" i="48"/>
  <c r="C367" i="48"/>
  <c r="C345" i="48"/>
  <c r="C392" i="48"/>
  <c r="C376" i="48"/>
  <c r="C329" i="48"/>
  <c r="C318" i="48"/>
  <c r="D284" i="57"/>
  <c r="C283" i="57"/>
  <c r="D283" i="57" s="1"/>
  <c r="D230" i="57"/>
  <c r="C230" i="57"/>
  <c r="B230" i="57"/>
  <c r="C172" i="60" l="1"/>
  <c r="E145" i="60"/>
  <c r="C145" i="60"/>
  <c r="F21" i="58"/>
  <c r="F20" i="58"/>
  <c r="F19" i="58"/>
  <c r="F18" i="58"/>
  <c r="F17" i="58"/>
  <c r="F16" i="58"/>
  <c r="F15" i="58"/>
  <c r="F14" i="58"/>
  <c r="F13" i="58"/>
  <c r="F12" i="58"/>
  <c r="F11" i="58"/>
  <c r="F10" i="58"/>
  <c r="G1054" i="57" a="1"/>
  <c r="G1065" i="57" s="1"/>
  <c r="E1054" i="57" a="1"/>
  <c r="E1066" i="57" s="1"/>
  <c r="G984" i="57" a="1"/>
  <c r="G996" i="57" s="1"/>
  <c r="E984" i="57" a="1"/>
  <c r="E996" i="57" s="1"/>
  <c r="G945" i="57" a="1"/>
  <c r="G954" i="57" s="1"/>
  <c r="E945" i="57" a="1"/>
  <c r="E956" i="57" s="1"/>
  <c r="B918" i="57"/>
  <c r="I916" i="57" a="1"/>
  <c r="I919" i="57" s="1"/>
  <c r="G916" i="57" a="1"/>
  <c r="G922" i="57" s="1"/>
  <c r="E916" i="57" a="1"/>
  <c r="E919" i="57" s="1"/>
  <c r="B892" i="57" a="1"/>
  <c r="E894" i="57" s="1"/>
  <c r="D864" i="57"/>
  <c r="D863" i="57"/>
  <c r="D862" i="57"/>
  <c r="D861" i="57"/>
  <c r="D860" i="57"/>
  <c r="D856" i="57"/>
  <c r="D855" i="57"/>
  <c r="D854" i="57"/>
  <c r="D853" i="57"/>
  <c r="D852" i="57"/>
  <c r="D848" i="57"/>
  <c r="D847" i="57"/>
  <c r="D846" i="57"/>
  <c r="F845" i="57" a="1"/>
  <c r="D845" i="57"/>
  <c r="D824" i="57"/>
  <c r="D823" i="57"/>
  <c r="D822" i="57"/>
  <c r="D821" i="57"/>
  <c r="D820" i="57"/>
  <c r="D819" i="57"/>
  <c r="D818" i="57"/>
  <c r="D817" i="57"/>
  <c r="D816" i="57"/>
  <c r="D815" i="57"/>
  <c r="D814" i="57"/>
  <c r="D813" i="57"/>
  <c r="D812" i="57"/>
  <c r="F811" i="57" a="1"/>
  <c r="I819" i="57" s="1"/>
  <c r="D811" i="57"/>
  <c r="F780" i="57" a="1"/>
  <c r="F792" i="57" s="1"/>
  <c r="E745" i="57" a="1"/>
  <c r="E753" i="57" s="1"/>
  <c r="E710" i="57" a="1"/>
  <c r="E683" i="57" a="1"/>
  <c r="E695" i="57" s="1"/>
  <c r="E653" i="57" a="1"/>
  <c r="F661" i="57" s="1"/>
  <c r="D635" i="57"/>
  <c r="C635" i="57"/>
  <c r="B635" i="57"/>
  <c r="D634" i="57"/>
  <c r="C634" i="57"/>
  <c r="B634" i="57"/>
  <c r="D633" i="57"/>
  <c r="C633" i="57"/>
  <c r="B633" i="57"/>
  <c r="F620" i="57" a="1"/>
  <c r="H632" i="57" s="1"/>
  <c r="F598" i="57" a="1"/>
  <c r="I607" i="57" s="1"/>
  <c r="F570" i="57" a="1"/>
  <c r="F574" i="57" s="1"/>
  <c r="F562" i="57" a="1"/>
  <c r="I566" i="57" s="1"/>
  <c r="F532" i="57" a="1"/>
  <c r="H534" i="57" s="1"/>
  <c r="F525" i="57" a="1"/>
  <c r="I527" i="57" s="1"/>
  <c r="F494" i="57" a="1"/>
  <c r="F496" i="57" s="1"/>
  <c r="F461" i="57" a="1"/>
  <c r="I465" i="57" s="1"/>
  <c r="B307" i="57" a="1"/>
  <c r="B307" i="57" s="1"/>
  <c r="B306" i="57" a="1"/>
  <c r="B306" i="57" s="1"/>
  <c r="B305" i="57" a="1"/>
  <c r="B305" i="57" s="1"/>
  <c r="B304" i="57" a="1"/>
  <c r="B304" i="57" s="1"/>
  <c r="B303" i="57" a="1"/>
  <c r="B303" i="57" s="1"/>
  <c r="B302" i="57" a="1"/>
  <c r="B302" i="57" s="1"/>
  <c r="B301" i="57" a="1"/>
  <c r="B301" i="57" s="1"/>
  <c r="B300" i="57" a="1"/>
  <c r="B300" i="57" s="1"/>
  <c r="B299" i="57" a="1"/>
  <c r="B299" i="57" s="1"/>
  <c r="B298" i="57" a="1"/>
  <c r="B298" i="57" s="1"/>
  <c r="D216" i="57"/>
  <c r="C216" i="57"/>
  <c r="D215" i="57"/>
  <c r="C215" i="57"/>
  <c r="C141" i="57"/>
  <c r="C118" i="57"/>
  <c r="D694" i="56"/>
  <c r="D693" i="56"/>
  <c r="D692" i="56"/>
  <c r="D691" i="56"/>
  <c r="D690" i="56"/>
  <c r="D689" i="56"/>
  <c r="H688" i="56"/>
  <c r="D688" i="56"/>
  <c r="H687" i="56"/>
  <c r="D687" i="56"/>
  <c r="D686" i="56"/>
  <c r="D685" i="56"/>
  <c r="A677" i="56"/>
  <c r="A676" i="56"/>
  <c r="A675" i="56"/>
  <c r="A674" i="56"/>
  <c r="A673" i="56"/>
  <c r="A672" i="56"/>
  <c r="A671" i="56"/>
  <c r="G670" i="56"/>
  <c r="A670" i="56"/>
  <c r="A669" i="56"/>
  <c r="G654" i="56"/>
  <c r="G629" i="56"/>
  <c r="G621" i="56"/>
  <c r="G607" i="56"/>
  <c r="E595" i="56"/>
  <c r="E593" i="56"/>
  <c r="F581" i="56" a="1"/>
  <c r="F581" i="56" s="1"/>
  <c r="F553" i="56"/>
  <c r="G540" i="56"/>
  <c r="E531" i="56"/>
  <c r="E516" i="56"/>
  <c r="F453" i="56"/>
  <c r="E296" i="56"/>
  <c r="D277" i="56"/>
  <c r="C277" i="56"/>
  <c r="C261" i="56"/>
  <c r="B261" i="56"/>
  <c r="C232" i="56"/>
  <c r="E196" i="56"/>
  <c r="G179" i="56"/>
  <c r="C160" i="56"/>
  <c r="E144" i="56"/>
  <c r="E143" i="56"/>
  <c r="G122" i="56"/>
  <c r="C98" i="56"/>
  <c r="G86" i="56"/>
  <c r="E60" i="56"/>
  <c r="N43" i="56"/>
  <c r="C369" i="54"/>
  <c r="B369" i="54"/>
  <c r="C368" i="54"/>
  <c r="B368" i="54"/>
  <c r="C367" i="54"/>
  <c r="B367" i="54"/>
  <c r="C366" i="54"/>
  <c r="B366" i="54"/>
  <c r="C365" i="54"/>
  <c r="B365" i="54"/>
  <c r="C364" i="54"/>
  <c r="B364" i="54"/>
  <c r="C363" i="54"/>
  <c r="B363" i="54"/>
  <c r="C362" i="54"/>
  <c r="B362" i="54"/>
  <c r="B352" i="54"/>
  <c r="B351" i="54"/>
  <c r="B350" i="54"/>
  <c r="B349" i="54"/>
  <c r="B348" i="54"/>
  <c r="B347" i="54"/>
  <c r="B346" i="54"/>
  <c r="B345" i="54"/>
  <c r="B333" i="54"/>
  <c r="B332" i="54"/>
  <c r="B331" i="54"/>
  <c r="B330" i="54"/>
  <c r="B329" i="54"/>
  <c r="B315" i="54"/>
  <c r="B314" i="54"/>
  <c r="B313" i="54"/>
  <c r="B312" i="54"/>
  <c r="B311" i="54"/>
  <c r="B310" i="54"/>
  <c r="B309" i="54"/>
  <c r="B308" i="54"/>
  <c r="B295" i="54" a="1"/>
  <c r="B295" i="54" s="1"/>
  <c r="B294" i="54" a="1"/>
  <c r="C294" i="54" s="1"/>
  <c r="B293" i="54" a="1"/>
  <c r="D293" i="54" s="1"/>
  <c r="B292" i="54" a="1"/>
  <c r="E292" i="54" s="1"/>
  <c r="B291" i="54" a="1"/>
  <c r="B291" i="54" s="1"/>
  <c r="B290" i="54" a="1"/>
  <c r="C290" i="54" s="1"/>
  <c r="B276" i="54" a="1"/>
  <c r="C276" i="54" s="1"/>
  <c r="B275" i="54" a="1"/>
  <c r="C275" i="54" s="1"/>
  <c r="B274" i="54" a="1"/>
  <c r="C274" i="54" s="1"/>
  <c r="C247" i="54" a="1"/>
  <c r="C249" i="54" s="1"/>
  <c r="B237" i="54" a="1"/>
  <c r="B237" i="54" s="1"/>
  <c r="B236" i="54" a="1"/>
  <c r="B236" i="54" s="1"/>
  <c r="B235" i="54" a="1"/>
  <c r="B235" i="54" s="1"/>
  <c r="B234" i="54" a="1"/>
  <c r="B234" i="54" s="1"/>
  <c r="B233" i="54" a="1"/>
  <c r="B233" i="54" s="1"/>
  <c r="B232" i="54" a="1"/>
  <c r="B232" i="54" s="1"/>
  <c r="C219" i="54" a="1"/>
  <c r="C219" i="54" s="1"/>
  <c r="C212" i="54" a="1"/>
  <c r="C212" i="54" s="1"/>
  <c r="D188" i="54"/>
  <c r="A130" i="54"/>
  <c r="O123" i="54"/>
  <c r="K123" i="54"/>
  <c r="E123" i="54"/>
  <c r="F117" i="54"/>
  <c r="F116" i="54"/>
  <c r="F115" i="54"/>
  <c r="J114" i="54"/>
  <c r="F114" i="54"/>
  <c r="E96" i="54"/>
  <c r="D96" i="54"/>
  <c r="C96" i="54"/>
  <c r="C73" i="54"/>
  <c r="N40" i="54"/>
  <c r="L40" i="54"/>
  <c r="K40" i="54"/>
  <c r="J40" i="54"/>
  <c r="I40" i="54"/>
  <c r="H40" i="54"/>
  <c r="G40" i="54"/>
  <c r="M40" i="54" s="1"/>
  <c r="N39" i="54"/>
  <c r="L39" i="54"/>
  <c r="K39" i="54"/>
  <c r="J39" i="54"/>
  <c r="I39" i="54"/>
  <c r="H39" i="54"/>
  <c r="G39" i="54"/>
  <c r="M39" i="54" s="1"/>
  <c r="N38" i="54"/>
  <c r="L38" i="54"/>
  <c r="K38" i="54"/>
  <c r="J38" i="54"/>
  <c r="I38" i="54"/>
  <c r="H38" i="54"/>
  <c r="G38" i="54"/>
  <c r="M38" i="54" s="1"/>
  <c r="O37" i="54"/>
  <c r="N37" i="54"/>
  <c r="M37" i="54"/>
  <c r="L37" i="54"/>
  <c r="K37" i="54"/>
  <c r="J37" i="54"/>
  <c r="I37" i="54"/>
  <c r="H37" i="54"/>
  <c r="G37" i="54"/>
  <c r="P36" i="54"/>
  <c r="O36" i="54"/>
  <c r="N36" i="54"/>
  <c r="L36" i="54"/>
  <c r="K36" i="54"/>
  <c r="J36" i="54"/>
  <c r="I36" i="54"/>
  <c r="H36" i="54"/>
  <c r="G36" i="54"/>
  <c r="M36" i="54" s="1"/>
  <c r="P35" i="54"/>
  <c r="O35" i="54"/>
  <c r="N35" i="54"/>
  <c r="M35" i="54"/>
  <c r="L35" i="54"/>
  <c r="K35" i="54"/>
  <c r="J35" i="54"/>
  <c r="I35" i="54"/>
  <c r="H35" i="54"/>
  <c r="G35" i="54"/>
  <c r="P34" i="54"/>
  <c r="O34" i="54"/>
  <c r="N34" i="54"/>
  <c r="L34" i="54"/>
  <c r="K34" i="54"/>
  <c r="J34" i="54"/>
  <c r="I34" i="54"/>
  <c r="H34" i="54"/>
  <c r="G34" i="54"/>
  <c r="M34" i="54" s="1"/>
  <c r="P33" i="54"/>
  <c r="O33" i="54"/>
  <c r="N33" i="54"/>
  <c r="M33" i="54"/>
  <c r="L33" i="54"/>
  <c r="K33" i="54"/>
  <c r="J33" i="54"/>
  <c r="I33" i="54"/>
  <c r="H33" i="54"/>
  <c r="G33" i="54"/>
  <c r="P32" i="54"/>
  <c r="O32" i="54"/>
  <c r="N32" i="54"/>
  <c r="L32" i="54"/>
  <c r="K32" i="54"/>
  <c r="J32" i="54"/>
  <c r="I32" i="54"/>
  <c r="H32" i="54"/>
  <c r="G32" i="54"/>
  <c r="M32" i="54" s="1"/>
  <c r="T31" i="54"/>
  <c r="S31" i="54"/>
  <c r="R31" i="54"/>
  <c r="Q31" i="54"/>
  <c r="P31" i="54"/>
  <c r="O31" i="54"/>
  <c r="N31" i="54"/>
  <c r="M31" i="54"/>
  <c r="L31" i="54"/>
  <c r="K31" i="54"/>
  <c r="J31" i="54"/>
  <c r="I31" i="54"/>
  <c r="H31" i="54"/>
  <c r="G31" i="54"/>
  <c r="F13" i="54"/>
  <c r="E13" i="54"/>
  <c r="D13" i="54"/>
  <c r="C13" i="54"/>
  <c r="F12" i="54"/>
  <c r="E12" i="54"/>
  <c r="D12" i="54"/>
  <c r="C12" i="54"/>
  <c r="F11" i="54"/>
  <c r="E11" i="54"/>
  <c r="D11" i="54"/>
  <c r="C11" i="54"/>
  <c r="C26" i="51"/>
  <c r="J11" i="51"/>
  <c r="J10" i="51"/>
  <c r="J9" i="51"/>
  <c r="J8" i="51"/>
  <c r="J7" i="51"/>
  <c r="J14" i="51" s="1"/>
  <c r="J16" i="51" s="1"/>
  <c r="B7" i="51"/>
  <c r="B8" i="51" s="1"/>
  <c r="E234" i="50"/>
  <c r="F234" i="50" s="1"/>
  <c r="B234" i="50"/>
  <c r="E216" i="50"/>
  <c r="D216" i="50"/>
  <c r="C216" i="50"/>
  <c r="C202" i="50"/>
  <c r="C201" i="50"/>
  <c r="C200" i="50"/>
  <c r="C199" i="50"/>
  <c r="C198" i="50"/>
  <c r="C197" i="50"/>
  <c r="C196" i="50"/>
  <c r="C195" i="50"/>
  <c r="C194" i="50"/>
  <c r="C193" i="50"/>
  <c r="C192" i="50"/>
  <c r="D191" i="50"/>
  <c r="C191" i="50"/>
  <c r="D179" i="50"/>
  <c r="D178" i="50"/>
  <c r="D177" i="50"/>
  <c r="D176" i="50"/>
  <c r="D175" i="50"/>
  <c r="D174" i="50"/>
  <c r="D173" i="50"/>
  <c r="D172" i="50"/>
  <c r="D171" i="50"/>
  <c r="D170" i="50"/>
  <c r="D169" i="50"/>
  <c r="D168" i="50"/>
  <c r="C168" i="50"/>
  <c r="E156" i="50"/>
  <c r="E155" i="50"/>
  <c r="E154" i="50"/>
  <c r="E153" i="50"/>
  <c r="E152" i="50"/>
  <c r="E151" i="50"/>
  <c r="E150" i="50"/>
  <c r="E149" i="50"/>
  <c r="E148" i="50"/>
  <c r="E147" i="50"/>
  <c r="E146" i="50"/>
  <c r="E145" i="50"/>
  <c r="D145" i="50"/>
  <c r="C125" i="50"/>
  <c r="C106" i="50"/>
  <c r="C82" i="50"/>
  <c r="B64" i="50"/>
  <c r="E53" i="50"/>
  <c r="D53" i="50"/>
  <c r="C53" i="50"/>
  <c r="B53" i="50"/>
  <c r="E52" i="50"/>
  <c r="D52" i="50"/>
  <c r="C52" i="50"/>
  <c r="B52" i="50"/>
  <c r="E51" i="50"/>
  <c r="D51" i="50"/>
  <c r="C51" i="50"/>
  <c r="B51" i="50"/>
  <c r="E50" i="50"/>
  <c r="D50" i="50"/>
  <c r="C50" i="50"/>
  <c r="B50" i="50"/>
  <c r="D41" i="50"/>
  <c r="D40" i="50"/>
  <c r="C29" i="50"/>
  <c r="E19" i="50"/>
  <c r="E18" i="50"/>
  <c r="E17" i="50"/>
  <c r="E16" i="50"/>
  <c r="E15" i="50"/>
  <c r="E14" i="50"/>
  <c r="E13" i="50"/>
  <c r="E12" i="50"/>
  <c r="G11" i="50"/>
  <c r="K11" i="50" s="1"/>
  <c r="E11" i="50"/>
  <c r="E10" i="50"/>
  <c r="E9" i="50"/>
  <c r="D9" i="50"/>
  <c r="K5" i="50"/>
  <c r="G5" i="50"/>
  <c r="C282" i="48"/>
  <c r="C281" i="48"/>
  <c r="C280" i="48"/>
  <c r="C279" i="48"/>
  <c r="E238" i="48"/>
  <c r="F212" i="48"/>
  <c r="F211" i="48"/>
  <c r="F208" i="48"/>
  <c r="F204" i="48"/>
  <c r="E192" i="48"/>
  <c r="E190" i="48"/>
  <c r="H179" i="48"/>
  <c r="H178" i="48"/>
  <c r="H177" i="48"/>
  <c r="L168" i="48"/>
  <c r="J168" i="48"/>
  <c r="K168" i="48" s="1"/>
  <c r="L167" i="48"/>
  <c r="J167" i="48"/>
  <c r="K167" i="48" s="1"/>
  <c r="K166" i="48"/>
  <c r="L165" i="48"/>
  <c r="J165" i="48"/>
  <c r="K165" i="48" s="1"/>
  <c r="L164" i="48"/>
  <c r="J164" i="48"/>
  <c r="K164" i="48" s="1"/>
  <c r="F143" i="48"/>
  <c r="E143" i="48"/>
  <c r="G125" i="48"/>
  <c r="D109" i="48"/>
  <c r="C84" i="48"/>
  <c r="E68" i="48"/>
  <c r="E67" i="48"/>
  <c r="E66" i="48"/>
  <c r="E65" i="48"/>
  <c r="E64" i="48"/>
  <c r="D64" i="48"/>
  <c r="F56" i="48"/>
  <c r="C56" i="48"/>
  <c r="C55" i="48"/>
  <c r="H50" i="48"/>
  <c r="E46" i="48"/>
  <c r="D46" i="48"/>
  <c r="F22" i="48"/>
  <c r="E22" i="48"/>
  <c r="D22" i="48"/>
  <c r="F10" i="48"/>
  <c r="D10" i="48"/>
  <c r="C10" i="48"/>
  <c r="B4" i="48"/>
  <c r="C407" i="47"/>
  <c r="C406" i="47"/>
  <c r="C379" i="47"/>
  <c r="C378" i="47"/>
  <c r="C353" i="47"/>
  <c r="C352" i="47"/>
  <c r="D333" i="47"/>
  <c r="D332" i="47"/>
  <c r="C294" i="47"/>
  <c r="C261" i="47"/>
  <c r="C260" i="47"/>
  <c r="B234" i="47"/>
  <c r="C210" i="47"/>
  <c r="D189" i="47"/>
  <c r="D188" i="47"/>
  <c r="C172" i="47"/>
  <c r="D171" i="47"/>
  <c r="C171" i="47"/>
  <c r="D152" i="47"/>
  <c r="D151" i="47"/>
  <c r="C132" i="47"/>
  <c r="C106" i="47"/>
  <c r="B80" i="47"/>
  <c r="B66" i="47"/>
  <c r="B50" i="47"/>
  <c r="B29" i="47"/>
  <c r="B28" i="47"/>
  <c r="B13" i="47"/>
  <c r="F66" i="45"/>
  <c r="G66" i="45" s="1"/>
  <c r="C47" i="45"/>
  <c r="D47" i="45" s="1"/>
  <c r="E47" i="45" s="1"/>
  <c r="F47" i="45" s="1"/>
  <c r="D37" i="45"/>
  <c r="H54" i="43"/>
  <c r="E54" i="43"/>
  <c r="H53" i="43"/>
  <c r="E53" i="43"/>
  <c r="H52" i="43"/>
  <c r="E52" i="43"/>
  <c r="H51" i="43"/>
  <c r="E51" i="43"/>
  <c r="H50" i="43"/>
  <c r="E50" i="43"/>
  <c r="H49" i="43"/>
  <c r="E49" i="43"/>
  <c r="H48" i="43"/>
  <c r="E48" i="43"/>
  <c r="H47" i="43"/>
  <c r="E47" i="43"/>
  <c r="H46" i="43"/>
  <c r="E46" i="43"/>
  <c r="H45" i="43"/>
  <c r="E45" i="43"/>
  <c r="H44" i="43"/>
  <c r="E44" i="43"/>
  <c r="H43" i="43"/>
  <c r="E43" i="43"/>
  <c r="H42" i="43"/>
  <c r="E42" i="43"/>
  <c r="H41" i="43"/>
  <c r="E41" i="43"/>
  <c r="H40" i="43"/>
  <c r="E40" i="43"/>
  <c r="H39" i="43"/>
  <c r="E39" i="43"/>
  <c r="H38" i="43"/>
  <c r="E38" i="43"/>
  <c r="H37" i="43"/>
  <c r="E37" i="43"/>
  <c r="H36" i="43"/>
  <c r="E36" i="43"/>
  <c r="H35" i="43"/>
  <c r="E35" i="43"/>
  <c r="H34" i="43"/>
  <c r="E34" i="43"/>
  <c r="H33" i="43"/>
  <c r="E33" i="43"/>
  <c r="H32" i="43"/>
  <c r="E32" i="43"/>
  <c r="H31" i="43"/>
  <c r="E31" i="43"/>
  <c r="H30" i="43"/>
  <c r="E30" i="43"/>
  <c r="H29" i="43"/>
  <c r="E29" i="43"/>
  <c r="H28" i="43"/>
  <c r="E28" i="43"/>
  <c r="H27" i="43"/>
  <c r="E27" i="43"/>
  <c r="H26" i="43"/>
  <c r="E26" i="43"/>
  <c r="H25" i="43"/>
  <c r="E25" i="43"/>
  <c r="H24" i="43"/>
  <c r="E24" i="43"/>
  <c r="H23" i="43"/>
  <c r="E23" i="43"/>
  <c r="H22" i="43"/>
  <c r="E22" i="43"/>
  <c r="H21" i="43"/>
  <c r="E21" i="43"/>
  <c r="H20" i="43"/>
  <c r="E20" i="43"/>
  <c r="H19" i="43"/>
  <c r="E19" i="43"/>
  <c r="H18" i="43"/>
  <c r="E18" i="43"/>
  <c r="H17" i="43"/>
  <c r="E17" i="43"/>
  <c r="H16" i="43"/>
  <c r="E16" i="43"/>
  <c r="H15" i="43"/>
  <c r="E15" i="43"/>
  <c r="H14" i="43"/>
  <c r="E14" i="43"/>
  <c r="H13" i="43"/>
  <c r="E13" i="43"/>
  <c r="H12" i="43"/>
  <c r="E12" i="43"/>
  <c r="H11" i="43"/>
  <c r="E11" i="43"/>
  <c r="H10" i="43"/>
  <c r="E10" i="43"/>
  <c r="H9" i="43"/>
  <c r="E9" i="43"/>
  <c r="H8" i="43"/>
  <c r="E8" i="43"/>
  <c r="H7" i="43"/>
  <c r="E7" i="43"/>
  <c r="H6" i="43"/>
  <c r="E6" i="43"/>
  <c r="H5" i="43"/>
  <c r="E5" i="43"/>
  <c r="B486" i="42"/>
  <c r="B485" i="42"/>
  <c r="B484" i="42"/>
  <c r="B483" i="42"/>
  <c r="B482" i="42"/>
  <c r="B481" i="42"/>
  <c r="B480" i="42"/>
  <c r="B479" i="42"/>
  <c r="B478" i="42"/>
  <c r="B477" i="42"/>
  <c r="B476" i="42"/>
  <c r="B475" i="42"/>
  <c r="B474" i="42"/>
  <c r="B473" i="42"/>
  <c r="B472" i="42"/>
  <c r="B471" i="42"/>
  <c r="B470" i="42"/>
  <c r="B469" i="42"/>
  <c r="B468" i="42"/>
  <c r="B467" i="42"/>
  <c r="B466" i="42"/>
  <c r="B465" i="42"/>
  <c r="B464" i="42"/>
  <c r="B463" i="42"/>
  <c r="B462" i="42"/>
  <c r="B461" i="42"/>
  <c r="B460" i="42"/>
  <c r="B459" i="42"/>
  <c r="B458" i="42"/>
  <c r="B457" i="42"/>
  <c r="B456" i="42"/>
  <c r="B455" i="42"/>
  <c r="B454" i="42"/>
  <c r="B453" i="42"/>
  <c r="B452" i="42"/>
  <c r="B451" i="42"/>
  <c r="B450" i="42"/>
  <c r="B449" i="42"/>
  <c r="B448" i="42"/>
  <c r="B447" i="42"/>
  <c r="B446" i="42"/>
  <c r="B445" i="42"/>
  <c r="B444" i="42"/>
  <c r="B443" i="42"/>
  <c r="B442" i="42"/>
  <c r="B441" i="42"/>
  <c r="B440" i="42"/>
  <c r="B439" i="42"/>
  <c r="B438" i="42"/>
  <c r="B437" i="42"/>
  <c r="B436" i="42"/>
  <c r="B435" i="42"/>
  <c r="B434" i="42"/>
  <c r="B433" i="42"/>
  <c r="B432" i="42"/>
  <c r="B431" i="42"/>
  <c r="B430" i="42"/>
  <c r="B429" i="42"/>
  <c r="B428" i="42"/>
  <c r="B427" i="42"/>
  <c r="B426" i="42"/>
  <c r="B425" i="42"/>
  <c r="B424" i="42"/>
  <c r="B423" i="42"/>
  <c r="B422" i="42"/>
  <c r="B421" i="42"/>
  <c r="B420" i="42"/>
  <c r="B419" i="42"/>
  <c r="B418" i="42"/>
  <c r="B417" i="42"/>
  <c r="B416" i="42"/>
  <c r="B415" i="42"/>
  <c r="B414" i="42"/>
  <c r="B413" i="42"/>
  <c r="B412" i="42"/>
  <c r="B411" i="42"/>
  <c r="B410" i="42"/>
  <c r="B409" i="42"/>
  <c r="B408" i="42"/>
  <c r="B407" i="42"/>
  <c r="B406" i="42"/>
  <c r="B405" i="42"/>
  <c r="B404" i="42"/>
  <c r="B403" i="42"/>
  <c r="B402" i="42"/>
  <c r="B401" i="42"/>
  <c r="B400" i="42"/>
  <c r="B399" i="42"/>
  <c r="B398" i="42"/>
  <c r="B397" i="42"/>
  <c r="B396" i="42"/>
  <c r="B395" i="42"/>
  <c r="B394" i="42"/>
  <c r="B393" i="42"/>
  <c r="B392" i="42"/>
  <c r="B391" i="42"/>
  <c r="B390" i="42"/>
  <c r="B389" i="42"/>
  <c r="B388" i="42"/>
  <c r="B387" i="42"/>
  <c r="B386" i="42"/>
  <c r="B385" i="42"/>
  <c r="B384" i="42"/>
  <c r="B383" i="42"/>
  <c r="B382" i="42"/>
  <c r="B381" i="42"/>
  <c r="B380" i="42"/>
  <c r="B379" i="42"/>
  <c r="B378" i="42"/>
  <c r="B377" i="42"/>
  <c r="B376" i="42"/>
  <c r="B375" i="42"/>
  <c r="B374" i="42"/>
  <c r="B373" i="42"/>
  <c r="B372" i="42"/>
  <c r="B371" i="42"/>
  <c r="B370" i="42"/>
  <c r="B369" i="42"/>
  <c r="B368" i="42"/>
  <c r="B367" i="42"/>
  <c r="B366" i="42"/>
  <c r="B365" i="42"/>
  <c r="B364" i="42"/>
  <c r="B363" i="42"/>
  <c r="B362" i="42"/>
  <c r="B361" i="42"/>
  <c r="B360" i="42"/>
  <c r="B359" i="42"/>
  <c r="B358" i="42"/>
  <c r="B357" i="42"/>
  <c r="B356" i="42"/>
  <c r="B355" i="42"/>
  <c r="B354" i="42"/>
  <c r="B353" i="42"/>
  <c r="B352" i="42"/>
  <c r="B351" i="42"/>
  <c r="B350" i="42"/>
  <c r="B349" i="42"/>
  <c r="B348" i="42"/>
  <c r="B347" i="42"/>
  <c r="B346" i="42"/>
  <c r="B345" i="42"/>
  <c r="B344" i="42"/>
  <c r="B343" i="42"/>
  <c r="B342" i="42"/>
  <c r="B341" i="42"/>
  <c r="B340" i="42"/>
  <c r="B339" i="42"/>
  <c r="B338" i="42"/>
  <c r="B337" i="42"/>
  <c r="B336" i="42"/>
  <c r="B335" i="42"/>
  <c r="B334" i="42"/>
  <c r="B333" i="42"/>
  <c r="B332" i="42"/>
  <c r="B331" i="42"/>
  <c r="B330" i="42"/>
  <c r="B329" i="42"/>
  <c r="B328" i="42"/>
  <c r="B327" i="42"/>
  <c r="B326" i="42"/>
  <c r="B325" i="42"/>
  <c r="B324" i="42"/>
  <c r="B323" i="42"/>
  <c r="B322" i="42"/>
  <c r="B321" i="42"/>
  <c r="B320" i="42"/>
  <c r="B319" i="42"/>
  <c r="B318" i="42"/>
  <c r="B317" i="42"/>
  <c r="B316" i="42"/>
  <c r="B315" i="42"/>
  <c r="B314" i="42"/>
  <c r="B313" i="42"/>
  <c r="B312" i="42"/>
  <c r="B311" i="42"/>
  <c r="B310" i="42"/>
  <c r="B309" i="42"/>
  <c r="B308" i="42"/>
  <c r="B307" i="42"/>
  <c r="B306" i="42"/>
  <c r="B305" i="42"/>
  <c r="B304" i="42"/>
  <c r="B303" i="42"/>
  <c r="B302" i="42"/>
  <c r="B301" i="42"/>
  <c r="B300" i="42"/>
  <c r="B299" i="42"/>
  <c r="B298" i="42"/>
  <c r="B297" i="42"/>
  <c r="B296" i="42"/>
  <c r="B295" i="42"/>
  <c r="B294" i="42"/>
  <c r="B293" i="42"/>
  <c r="B292" i="42"/>
  <c r="B291" i="42"/>
  <c r="B290" i="42"/>
  <c r="B289" i="42"/>
  <c r="B288" i="42"/>
  <c r="B287" i="42"/>
  <c r="B286" i="42"/>
  <c r="B285" i="42"/>
  <c r="B284" i="42"/>
  <c r="B283" i="42"/>
  <c r="B282" i="42"/>
  <c r="B281" i="42"/>
  <c r="B280" i="42"/>
  <c r="B279" i="42"/>
  <c r="B278" i="42"/>
  <c r="B277" i="42"/>
  <c r="B276" i="42"/>
  <c r="B275" i="42"/>
  <c r="B274" i="42"/>
  <c r="B273" i="42"/>
  <c r="B272" i="42"/>
  <c r="B271" i="42"/>
  <c r="B270" i="42"/>
  <c r="B269" i="42"/>
  <c r="B268" i="42"/>
  <c r="B267" i="42"/>
  <c r="B266" i="42"/>
  <c r="B265" i="42"/>
  <c r="B264" i="42"/>
  <c r="B263" i="42"/>
  <c r="B262" i="42"/>
  <c r="B261" i="42"/>
  <c r="B260" i="42"/>
  <c r="B259" i="42"/>
  <c r="B258" i="42"/>
  <c r="B257" i="42"/>
  <c r="B256" i="42"/>
  <c r="B255" i="42"/>
  <c r="B254" i="42"/>
  <c r="B253" i="42"/>
  <c r="B252" i="42"/>
  <c r="B251" i="42"/>
  <c r="B250" i="42"/>
  <c r="B249" i="42"/>
  <c r="B248" i="42"/>
  <c r="B247" i="42"/>
  <c r="B246" i="42"/>
  <c r="B245" i="42"/>
  <c r="B244" i="42"/>
  <c r="B243" i="42"/>
  <c r="B242" i="42"/>
  <c r="B241" i="42"/>
  <c r="B240" i="42"/>
  <c r="B239" i="42"/>
  <c r="B238" i="42"/>
  <c r="B237" i="42"/>
  <c r="B236" i="42"/>
  <c r="B235" i="42"/>
  <c r="B234" i="42"/>
  <c r="B233" i="42"/>
  <c r="B232" i="42"/>
  <c r="B231" i="42"/>
  <c r="B230" i="42"/>
  <c r="B229" i="42"/>
  <c r="B228" i="42"/>
  <c r="B227" i="42"/>
  <c r="B226" i="42"/>
  <c r="B225" i="42"/>
  <c r="B224" i="42"/>
  <c r="B223" i="42"/>
  <c r="B222" i="42"/>
  <c r="B221" i="42"/>
  <c r="B220" i="42"/>
  <c r="B219" i="42"/>
  <c r="B218" i="42"/>
  <c r="B217" i="42"/>
  <c r="B216" i="42"/>
  <c r="B215" i="42"/>
  <c r="B214" i="42"/>
  <c r="B213" i="42"/>
  <c r="B212" i="42"/>
  <c r="B211" i="42"/>
  <c r="B210" i="42"/>
  <c r="B209" i="42"/>
  <c r="B208" i="42"/>
  <c r="B207" i="42"/>
  <c r="B206" i="42"/>
  <c r="B205" i="42"/>
  <c r="B204" i="42"/>
  <c r="B203" i="42"/>
  <c r="B202" i="42"/>
  <c r="B201" i="42"/>
  <c r="B200" i="42"/>
  <c r="B199" i="42"/>
  <c r="B198" i="42"/>
  <c r="B197" i="42"/>
  <c r="B196" i="42"/>
  <c r="B195" i="42"/>
  <c r="B194" i="42"/>
  <c r="B193" i="42"/>
  <c r="B192" i="42"/>
  <c r="B191" i="42"/>
  <c r="B190" i="42"/>
  <c r="B189" i="42"/>
  <c r="B188" i="42"/>
  <c r="B187" i="42"/>
  <c r="B186" i="42"/>
  <c r="B185" i="42"/>
  <c r="B184" i="42"/>
  <c r="B183" i="42"/>
  <c r="B182" i="42"/>
  <c r="B181" i="42"/>
  <c r="B180" i="42"/>
  <c r="B179" i="42"/>
  <c r="B178" i="42"/>
  <c r="B177" i="42"/>
  <c r="B176" i="42"/>
  <c r="B175" i="42"/>
  <c r="B174" i="42"/>
  <c r="B173" i="42"/>
  <c r="B172" i="42"/>
  <c r="B171" i="42"/>
  <c r="B170" i="42"/>
  <c r="B169" i="42"/>
  <c r="B168" i="42"/>
  <c r="B167" i="42"/>
  <c r="B166" i="42"/>
  <c r="B165" i="42"/>
  <c r="B164" i="42"/>
  <c r="B163" i="42"/>
  <c r="B162" i="42"/>
  <c r="B161" i="42"/>
  <c r="B160" i="42"/>
  <c r="B159" i="42"/>
  <c r="B158" i="42"/>
  <c r="B157" i="42"/>
  <c r="B156" i="42"/>
  <c r="B155" i="42"/>
  <c r="B154" i="42"/>
  <c r="B153" i="42"/>
  <c r="B152" i="42"/>
  <c r="B151" i="42"/>
  <c r="B150" i="42"/>
  <c r="B149" i="42"/>
  <c r="B148" i="42"/>
  <c r="B147" i="42"/>
  <c r="B146" i="42"/>
  <c r="B145" i="42"/>
  <c r="B144" i="42"/>
  <c r="B143" i="42"/>
  <c r="B142" i="42"/>
  <c r="B141" i="42"/>
  <c r="B140" i="42"/>
  <c r="B139" i="42"/>
  <c r="B138" i="42"/>
  <c r="B137" i="42"/>
  <c r="B136" i="42"/>
  <c r="B135" i="42"/>
  <c r="B134" i="42"/>
  <c r="B133" i="42"/>
  <c r="B132" i="42"/>
  <c r="B131" i="42"/>
  <c r="B130" i="42"/>
  <c r="B129" i="42"/>
  <c r="B128" i="42"/>
  <c r="B127" i="42"/>
  <c r="B126" i="42"/>
  <c r="B125" i="42"/>
  <c r="B124" i="42"/>
  <c r="B123" i="42"/>
  <c r="B122" i="42"/>
  <c r="B121" i="42"/>
  <c r="B120" i="42"/>
  <c r="B119" i="42"/>
  <c r="B118" i="42"/>
  <c r="B117" i="42"/>
  <c r="B116" i="42"/>
  <c r="B115" i="42"/>
  <c r="B114" i="42"/>
  <c r="B113" i="42"/>
  <c r="B112" i="42"/>
  <c r="B111" i="42"/>
  <c r="B110" i="42"/>
  <c r="B109" i="42"/>
  <c r="B108" i="42"/>
  <c r="B107" i="42"/>
  <c r="B106" i="42"/>
  <c r="B105" i="42"/>
  <c r="B104" i="42"/>
  <c r="B103" i="42"/>
  <c r="B102" i="42"/>
  <c r="B101" i="42"/>
  <c r="B100" i="42"/>
  <c r="B99" i="42"/>
  <c r="B98" i="42"/>
  <c r="B97" i="42"/>
  <c r="B96" i="42"/>
  <c r="B95" i="42"/>
  <c r="B94" i="42"/>
  <c r="B93" i="42"/>
  <c r="B92" i="42"/>
  <c r="B91" i="42"/>
  <c r="B90" i="42"/>
  <c r="B89" i="42"/>
  <c r="B88" i="42"/>
  <c r="B87" i="42"/>
  <c r="B86" i="42"/>
  <c r="B85" i="42"/>
  <c r="B84" i="42"/>
  <c r="B83" i="42"/>
  <c r="B82" i="42"/>
  <c r="B81" i="42"/>
  <c r="B80" i="42"/>
  <c r="B79" i="42"/>
  <c r="B78" i="42"/>
  <c r="B77" i="42"/>
  <c r="B76" i="42"/>
  <c r="B75" i="42"/>
  <c r="B74" i="42"/>
  <c r="B73" i="42"/>
  <c r="B72" i="42"/>
  <c r="B71" i="42"/>
  <c r="B70" i="42"/>
  <c r="B69" i="42"/>
  <c r="B68" i="42"/>
  <c r="B67" i="42"/>
  <c r="B66" i="42"/>
  <c r="B65" i="42"/>
  <c r="B64" i="42"/>
  <c r="B63" i="42"/>
  <c r="B62" i="42"/>
  <c r="B61" i="42"/>
  <c r="B60" i="42"/>
  <c r="B59" i="42"/>
  <c r="B58" i="42"/>
  <c r="B57" i="42"/>
  <c r="B56" i="42"/>
  <c r="B55" i="42"/>
  <c r="B54" i="42"/>
  <c r="B53" i="42"/>
  <c r="B52" i="42"/>
  <c r="B51" i="42"/>
  <c r="B50" i="42"/>
  <c r="B49" i="42"/>
  <c r="B48" i="42"/>
  <c r="B47" i="42"/>
  <c r="B46" i="42"/>
  <c r="B45" i="42"/>
  <c r="B44" i="42"/>
  <c r="B43" i="42"/>
  <c r="B42" i="42"/>
  <c r="B41" i="42"/>
  <c r="B40" i="42"/>
  <c r="B39" i="42"/>
  <c r="B38" i="42"/>
  <c r="B37" i="42"/>
  <c r="B36" i="42"/>
  <c r="B35" i="42"/>
  <c r="B34" i="42"/>
  <c r="B33" i="42"/>
  <c r="B32" i="42"/>
  <c r="B31" i="42"/>
  <c r="B30" i="42"/>
  <c r="B29" i="42"/>
  <c r="B28" i="42"/>
  <c r="B27" i="42"/>
  <c r="B26" i="42"/>
  <c r="B25" i="42"/>
  <c r="B24" i="42"/>
  <c r="B23" i="42"/>
  <c r="B22" i="42"/>
  <c r="B21" i="42"/>
  <c r="B20" i="42"/>
  <c r="B19" i="42"/>
  <c r="B18" i="42"/>
  <c r="B17" i="42"/>
  <c r="B16" i="42"/>
  <c r="B15" i="42"/>
  <c r="B14" i="42"/>
  <c r="B13" i="42"/>
  <c r="B12" i="42"/>
  <c r="B11" i="42"/>
  <c r="B10" i="42"/>
  <c r="B9" i="42"/>
  <c r="B8" i="42"/>
  <c r="B7" i="42"/>
  <c r="B6" i="42"/>
  <c r="B5" i="42"/>
  <c r="B4" i="42"/>
  <c r="B3" i="42"/>
  <c r="B2" i="42"/>
  <c r="S130" i="1"/>
  <c r="S129" i="1"/>
  <c r="S128" i="1"/>
  <c r="S127" i="1"/>
  <c r="S126" i="1"/>
  <c r="S125" i="1"/>
  <c r="S124" i="1"/>
  <c r="S123" i="1"/>
  <c r="S122" i="1"/>
  <c r="S121" i="1"/>
  <c r="S120" i="1"/>
  <c r="S119" i="1"/>
  <c r="E129" i="21"/>
  <c r="D129" i="21"/>
  <c r="C129" i="21"/>
  <c r="F128" i="21"/>
  <c r="F127" i="21"/>
  <c r="F126" i="21"/>
  <c r="F125" i="21"/>
  <c r="F124" i="21"/>
  <c r="F123" i="21"/>
  <c r="F122" i="21"/>
  <c r="F121" i="21"/>
  <c r="F120" i="21"/>
  <c r="F119" i="21"/>
  <c r="E96" i="21"/>
  <c r="D96" i="21"/>
  <c r="C96" i="21"/>
  <c r="F95" i="21"/>
  <c r="F94" i="21"/>
  <c r="F93" i="21"/>
  <c r="F92" i="21"/>
  <c r="F91" i="21"/>
  <c r="F90" i="21"/>
  <c r="F89" i="21"/>
  <c r="F88" i="21"/>
  <c r="F87" i="21"/>
  <c r="F86" i="21"/>
  <c r="E75" i="21"/>
  <c r="D75" i="21"/>
  <c r="C75" i="21"/>
  <c r="F74" i="21"/>
  <c r="F73" i="21"/>
  <c r="F72" i="21"/>
  <c r="F71" i="21"/>
  <c r="F70" i="21"/>
  <c r="F69" i="21"/>
  <c r="F68" i="21"/>
  <c r="F67" i="21"/>
  <c r="F66" i="21"/>
  <c r="F65" i="21"/>
  <c r="F13" i="21"/>
  <c r="F14" i="21"/>
  <c r="F15" i="21"/>
  <c r="F16" i="21"/>
  <c r="F17" i="21"/>
  <c r="F18" i="21"/>
  <c r="F19" i="21"/>
  <c r="F20" i="21"/>
  <c r="F21" i="21"/>
  <c r="F12" i="21"/>
  <c r="D22" i="21"/>
  <c r="E22" i="21"/>
  <c r="C22" i="21"/>
  <c r="E989" i="57" l="1"/>
  <c r="H463" i="57"/>
  <c r="G947" i="57"/>
  <c r="G985" i="57"/>
  <c r="G989" i="57"/>
  <c r="F461" i="57"/>
  <c r="F566" i="57"/>
  <c r="G462" i="57"/>
  <c r="F562" i="57"/>
  <c r="G955" i="57"/>
  <c r="E993" i="57"/>
  <c r="G563" i="57"/>
  <c r="E1055" i="57"/>
  <c r="F465" i="57"/>
  <c r="G532" i="57"/>
  <c r="H564" i="57"/>
  <c r="E985" i="57"/>
  <c r="H526" i="57"/>
  <c r="H815" i="57"/>
  <c r="F893" i="57"/>
  <c r="G1058" i="57"/>
  <c r="G1063" i="57"/>
  <c r="G461" i="57"/>
  <c r="H462" i="57"/>
  <c r="F464" i="57"/>
  <c r="G465" i="57"/>
  <c r="F525" i="57"/>
  <c r="F527" i="57"/>
  <c r="G533" i="57"/>
  <c r="G562" i="57"/>
  <c r="H563" i="57"/>
  <c r="F565" i="57"/>
  <c r="G566" i="57"/>
  <c r="F598" i="57"/>
  <c r="F600" i="57"/>
  <c r="F602" i="57"/>
  <c r="F604" i="57"/>
  <c r="F606" i="57"/>
  <c r="F780" i="57"/>
  <c r="G790" i="57"/>
  <c r="H811" i="57"/>
  <c r="I816" i="57"/>
  <c r="B892" i="57"/>
  <c r="B894" i="57"/>
  <c r="G949" i="57"/>
  <c r="E997" i="57"/>
  <c r="G993" i="57"/>
  <c r="E1059" i="57"/>
  <c r="G1054" i="57"/>
  <c r="G1059" i="57"/>
  <c r="G1064" i="57"/>
  <c r="H461" i="57"/>
  <c r="F463" i="57"/>
  <c r="G464" i="57"/>
  <c r="H465" i="57"/>
  <c r="H525" i="57"/>
  <c r="H527" i="57"/>
  <c r="G534" i="57"/>
  <c r="H562" i="57"/>
  <c r="F564" i="57"/>
  <c r="G565" i="57"/>
  <c r="H566" i="57"/>
  <c r="H598" i="57"/>
  <c r="H600" i="57"/>
  <c r="H602" i="57"/>
  <c r="H604" i="57"/>
  <c r="H606" i="57"/>
  <c r="G782" i="57"/>
  <c r="G793" i="57"/>
  <c r="I812" i="57"/>
  <c r="G818" i="57"/>
  <c r="F892" i="57"/>
  <c r="F894" i="57"/>
  <c r="G951" i="57"/>
  <c r="G997" i="57"/>
  <c r="E1063" i="57"/>
  <c r="G1055" i="57"/>
  <c r="G1060" i="57"/>
  <c r="G1066" i="57"/>
  <c r="H599" i="57"/>
  <c r="H601" i="57"/>
  <c r="H603" i="57"/>
  <c r="H605" i="57"/>
  <c r="H607" i="57"/>
  <c r="F788" i="57"/>
  <c r="F462" i="57"/>
  <c r="G463" i="57"/>
  <c r="H464" i="57"/>
  <c r="F526" i="57"/>
  <c r="F563" i="57"/>
  <c r="G564" i="57"/>
  <c r="H565" i="57"/>
  <c r="F599" i="57"/>
  <c r="F601" i="57"/>
  <c r="F603" i="57"/>
  <c r="F605" i="57"/>
  <c r="F607" i="57"/>
  <c r="F745" i="57"/>
  <c r="G785" i="57"/>
  <c r="G814" i="57"/>
  <c r="H819" i="57"/>
  <c r="B893" i="57"/>
  <c r="G945" i="57"/>
  <c r="G953" i="57"/>
  <c r="E1067" i="57"/>
  <c r="G1056" i="57"/>
  <c r="G1062" i="57"/>
  <c r="G1067" i="57"/>
  <c r="G494" i="57"/>
  <c r="G495" i="57"/>
  <c r="G496" i="57"/>
  <c r="I532" i="57"/>
  <c r="I533" i="57"/>
  <c r="I534" i="57"/>
  <c r="G570" i="57"/>
  <c r="G571" i="57"/>
  <c r="G572" i="57"/>
  <c r="G573" i="57"/>
  <c r="G574" i="57"/>
  <c r="I620" i="57"/>
  <c r="I621" i="57"/>
  <c r="I622" i="57"/>
  <c r="I623" i="57"/>
  <c r="I624" i="57"/>
  <c r="I625" i="57"/>
  <c r="I626" i="57"/>
  <c r="I627" i="57"/>
  <c r="I628" i="57"/>
  <c r="I629" i="57"/>
  <c r="I630" i="57"/>
  <c r="I631" i="57"/>
  <c r="I632" i="57"/>
  <c r="F653" i="57"/>
  <c r="G654" i="57"/>
  <c r="E656" i="57"/>
  <c r="F657" i="57"/>
  <c r="F659" i="57"/>
  <c r="E661" i="57"/>
  <c r="F683" i="57"/>
  <c r="F686" i="57"/>
  <c r="E689" i="57"/>
  <c r="F691" i="57"/>
  <c r="F694" i="57"/>
  <c r="F718" i="57"/>
  <c r="F716" i="57"/>
  <c r="F714" i="57"/>
  <c r="F712" i="57"/>
  <c r="F710" i="57"/>
  <c r="E712" i="57"/>
  <c r="E715" i="57"/>
  <c r="F717" i="57"/>
  <c r="F747" i="57"/>
  <c r="E749" i="57"/>
  <c r="G750" i="57"/>
  <c r="G752" i="57"/>
  <c r="H857" i="57"/>
  <c r="G856" i="57"/>
  <c r="F855" i="57"/>
  <c r="H853" i="57"/>
  <c r="G852" i="57"/>
  <c r="F851" i="57"/>
  <c r="H849" i="57"/>
  <c r="G848" i="57"/>
  <c r="F847" i="57"/>
  <c r="H845" i="57"/>
  <c r="H858" i="57"/>
  <c r="G857" i="57"/>
  <c r="F856" i="57"/>
  <c r="H854" i="57"/>
  <c r="G853" i="57"/>
  <c r="F852" i="57"/>
  <c r="H850" i="57"/>
  <c r="G849" i="57"/>
  <c r="F848" i="57"/>
  <c r="H846" i="57"/>
  <c r="G845" i="57"/>
  <c r="G847" i="57"/>
  <c r="F850" i="57"/>
  <c r="H852" i="57"/>
  <c r="G855" i="57"/>
  <c r="F858" i="57"/>
  <c r="E925" i="57"/>
  <c r="E921" i="57"/>
  <c r="E917" i="57"/>
  <c r="E924" i="57"/>
  <c r="E920" i="57"/>
  <c r="E916" i="57"/>
  <c r="E923" i="57"/>
  <c r="G919" i="57"/>
  <c r="I925" i="57"/>
  <c r="I921" i="57"/>
  <c r="I917" i="57"/>
  <c r="I924" i="57"/>
  <c r="I920" i="57"/>
  <c r="I916" i="57"/>
  <c r="I923" i="57"/>
  <c r="E952" i="57"/>
  <c r="E212" i="54"/>
  <c r="C233" i="54"/>
  <c r="I461" i="57"/>
  <c r="I462" i="57"/>
  <c r="I463" i="57"/>
  <c r="I464" i="57"/>
  <c r="H494" i="57"/>
  <c r="H495" i="57"/>
  <c r="H496" i="57"/>
  <c r="G525" i="57"/>
  <c r="G526" i="57"/>
  <c r="G527" i="57"/>
  <c r="F532" i="57"/>
  <c r="F533" i="57"/>
  <c r="F534" i="57"/>
  <c r="I562" i="57"/>
  <c r="I563" i="57"/>
  <c r="I564" i="57"/>
  <c r="I565" i="57"/>
  <c r="H570" i="57"/>
  <c r="H571" i="57"/>
  <c r="H572" i="57"/>
  <c r="H573" i="57"/>
  <c r="H574" i="57"/>
  <c r="G598" i="57"/>
  <c r="G599" i="57"/>
  <c r="G600" i="57"/>
  <c r="G601" i="57"/>
  <c r="G602" i="57"/>
  <c r="G603" i="57"/>
  <c r="G604" i="57"/>
  <c r="G605" i="57"/>
  <c r="G606" i="57"/>
  <c r="G607" i="57"/>
  <c r="F620" i="57"/>
  <c r="F621" i="57"/>
  <c r="F622" i="57"/>
  <c r="F623" i="57"/>
  <c r="F624" i="57"/>
  <c r="F625" i="57"/>
  <c r="F626" i="57"/>
  <c r="F627" i="57"/>
  <c r="F628" i="57"/>
  <c r="F629" i="57"/>
  <c r="F630" i="57"/>
  <c r="F631" i="57"/>
  <c r="F632" i="57"/>
  <c r="G653" i="57"/>
  <c r="E655" i="57"/>
  <c r="F656" i="57"/>
  <c r="E658" i="57"/>
  <c r="G659" i="57"/>
  <c r="F684" i="57"/>
  <c r="E687" i="57"/>
  <c r="F689" i="57"/>
  <c r="F692" i="57"/>
  <c r="E710" i="57"/>
  <c r="E713" i="57"/>
  <c r="F715" i="57"/>
  <c r="E718" i="57"/>
  <c r="E746" i="57"/>
  <c r="G747" i="57"/>
  <c r="F749" i="57"/>
  <c r="F751" i="57"/>
  <c r="G780" i="57"/>
  <c r="G783" i="57"/>
  <c r="F786" i="57"/>
  <c r="G788" i="57"/>
  <c r="G791" i="57"/>
  <c r="I811" i="57"/>
  <c r="G813" i="57"/>
  <c r="H814" i="57"/>
  <c r="I815" i="57"/>
  <c r="G817" i="57"/>
  <c r="H818" i="57"/>
  <c r="F845" i="57"/>
  <c r="H847" i="57"/>
  <c r="G850" i="57"/>
  <c r="F853" i="57"/>
  <c r="H855" i="57"/>
  <c r="G858" i="57"/>
  <c r="E892" i="57"/>
  <c r="E893" i="57"/>
  <c r="E918" i="57"/>
  <c r="E926" i="57"/>
  <c r="I918" i="57"/>
  <c r="I494" i="57"/>
  <c r="I495" i="57"/>
  <c r="I496" i="57"/>
  <c r="I570" i="57"/>
  <c r="I571" i="57"/>
  <c r="I572" i="57"/>
  <c r="I573" i="57"/>
  <c r="I574" i="57"/>
  <c r="G620" i="57"/>
  <c r="G621" i="57"/>
  <c r="G622" i="57"/>
  <c r="G623" i="57"/>
  <c r="G624" i="57"/>
  <c r="G625" i="57"/>
  <c r="G626" i="57"/>
  <c r="G627" i="57"/>
  <c r="G628" i="57"/>
  <c r="G629" i="57"/>
  <c r="G630" i="57"/>
  <c r="G631" i="57"/>
  <c r="G632" i="57"/>
  <c r="G661" i="57"/>
  <c r="F660" i="57"/>
  <c r="E659" i="57"/>
  <c r="G657" i="57"/>
  <c r="E654" i="57"/>
  <c r="F655" i="57"/>
  <c r="G656" i="57"/>
  <c r="F658" i="57"/>
  <c r="E660" i="57"/>
  <c r="E696" i="57"/>
  <c r="E694" i="57"/>
  <c r="E692" i="57"/>
  <c r="E690" i="57"/>
  <c r="E688" i="57"/>
  <c r="E686" i="57"/>
  <c r="E684" i="57"/>
  <c r="E685" i="57"/>
  <c r="F687" i="57"/>
  <c r="F690" i="57"/>
  <c r="E693" i="57"/>
  <c r="F695" i="57"/>
  <c r="E711" i="57"/>
  <c r="F713" i="57"/>
  <c r="E716" i="57"/>
  <c r="G753" i="57"/>
  <c r="F752" i="57"/>
  <c r="E751" i="57"/>
  <c r="G749" i="57"/>
  <c r="F748" i="57"/>
  <c r="E747" i="57"/>
  <c r="G745" i="57"/>
  <c r="F746" i="57"/>
  <c r="E748" i="57"/>
  <c r="E750" i="57"/>
  <c r="G751" i="57"/>
  <c r="F753" i="57"/>
  <c r="G781" i="57"/>
  <c r="F784" i="57"/>
  <c r="G786" i="57"/>
  <c r="G789" i="57"/>
  <c r="F819" i="57"/>
  <c r="F818" i="57"/>
  <c r="F817" i="57"/>
  <c r="F816" i="57"/>
  <c r="F815" i="57"/>
  <c r="F814" i="57"/>
  <c r="F813" i="57"/>
  <c r="F812" i="57"/>
  <c r="F811" i="57"/>
  <c r="G812" i="57"/>
  <c r="H813" i="57"/>
  <c r="I814" i="57"/>
  <c r="G816" i="57"/>
  <c r="H817" i="57"/>
  <c r="I818" i="57"/>
  <c r="F846" i="57"/>
  <c r="H848" i="57"/>
  <c r="G851" i="57"/>
  <c r="F854" i="57"/>
  <c r="H856" i="57"/>
  <c r="G925" i="57"/>
  <c r="G921" i="57"/>
  <c r="G917" i="57"/>
  <c r="G924" i="57"/>
  <c r="G920" i="57"/>
  <c r="G916" i="57"/>
  <c r="G923" i="57"/>
  <c r="E955" i="57"/>
  <c r="E951" i="57"/>
  <c r="E947" i="57"/>
  <c r="E954" i="57"/>
  <c r="E950" i="57"/>
  <c r="E946" i="57"/>
  <c r="E953" i="57"/>
  <c r="E949" i="57"/>
  <c r="E945" i="57"/>
  <c r="F494" i="57"/>
  <c r="F495" i="57"/>
  <c r="I525" i="57"/>
  <c r="I526" i="57"/>
  <c r="H532" i="57"/>
  <c r="H533" i="57"/>
  <c r="F570" i="57"/>
  <c r="F571" i="57"/>
  <c r="F572" i="57"/>
  <c r="F573" i="57"/>
  <c r="I598" i="57"/>
  <c r="I599" i="57"/>
  <c r="I600" i="57"/>
  <c r="I601" i="57"/>
  <c r="I602" i="57"/>
  <c r="I603" i="57"/>
  <c r="I604" i="57"/>
  <c r="I605" i="57"/>
  <c r="I606" i="57"/>
  <c r="H620" i="57"/>
  <c r="H621" i="57"/>
  <c r="H622" i="57"/>
  <c r="H623" i="57"/>
  <c r="H624" i="57"/>
  <c r="H625" i="57"/>
  <c r="H626" i="57"/>
  <c r="H627" i="57"/>
  <c r="H628" i="57"/>
  <c r="H629" i="57"/>
  <c r="H630" i="57"/>
  <c r="H631" i="57"/>
  <c r="E653" i="57"/>
  <c r="F654" i="57"/>
  <c r="G655" i="57"/>
  <c r="E657" i="57"/>
  <c r="G658" i="57"/>
  <c r="G660" i="57"/>
  <c r="E683" i="57"/>
  <c r="F685" i="57"/>
  <c r="F688" i="57"/>
  <c r="E691" i="57"/>
  <c r="F693" i="57"/>
  <c r="F696" i="57"/>
  <c r="F711" i="57"/>
  <c r="E714" i="57"/>
  <c r="E717" i="57"/>
  <c r="E745" i="57"/>
  <c r="G746" i="57"/>
  <c r="G748" i="57"/>
  <c r="F750" i="57"/>
  <c r="E752" i="57"/>
  <c r="F793" i="57"/>
  <c r="F791" i="57"/>
  <c r="F789" i="57"/>
  <c r="F787" i="57"/>
  <c r="F785" i="57"/>
  <c r="F783" i="57"/>
  <c r="F781" i="57"/>
  <c r="F782" i="57"/>
  <c r="G784" i="57"/>
  <c r="G787" i="57"/>
  <c r="F790" i="57"/>
  <c r="G792" i="57"/>
  <c r="G811" i="57"/>
  <c r="H812" i="57"/>
  <c r="I813" i="57"/>
  <c r="G815" i="57"/>
  <c r="H816" i="57"/>
  <c r="I817" i="57"/>
  <c r="G819" i="57"/>
  <c r="G846" i="57"/>
  <c r="F849" i="57"/>
  <c r="H851" i="57"/>
  <c r="G854" i="57"/>
  <c r="F857" i="57"/>
  <c r="H894" i="57"/>
  <c r="D894" i="57"/>
  <c r="H893" i="57"/>
  <c r="D893" i="57"/>
  <c r="H892" i="57"/>
  <c r="D892" i="57"/>
  <c r="G894" i="57"/>
  <c r="C894" i="57"/>
  <c r="G893" i="57"/>
  <c r="C893" i="57"/>
  <c r="G892" i="57"/>
  <c r="C892" i="57"/>
  <c r="I892" i="57"/>
  <c r="I893" i="57"/>
  <c r="I894" i="57"/>
  <c r="E922" i="57"/>
  <c r="G918" i="57"/>
  <c r="G926" i="57"/>
  <c r="I922" i="57"/>
  <c r="E948" i="57"/>
  <c r="G948" i="57"/>
  <c r="G952" i="57"/>
  <c r="G956" i="57"/>
  <c r="E986" i="57"/>
  <c r="E990" i="57"/>
  <c r="E994" i="57"/>
  <c r="E998" i="57"/>
  <c r="G986" i="57"/>
  <c r="G990" i="57"/>
  <c r="G994" i="57"/>
  <c r="G998" i="57"/>
  <c r="E1056" i="57"/>
  <c r="E1060" i="57"/>
  <c r="E1064" i="57"/>
  <c r="G1057" i="57"/>
  <c r="G1061" i="57"/>
  <c r="E987" i="57"/>
  <c r="E991" i="57"/>
  <c r="E995" i="57"/>
  <c r="G987" i="57"/>
  <c r="G991" i="57"/>
  <c r="G995" i="57"/>
  <c r="E1057" i="57"/>
  <c r="E1061" i="57"/>
  <c r="E1065" i="57"/>
  <c r="G946" i="57"/>
  <c r="G950" i="57"/>
  <c r="E984" i="57"/>
  <c r="E988" i="57"/>
  <c r="E992" i="57"/>
  <c r="G984" i="57"/>
  <c r="G988" i="57"/>
  <c r="G992" i="57"/>
  <c r="E1054" i="57"/>
  <c r="E1058" i="57"/>
  <c r="E1062" i="57"/>
  <c r="D292" i="54"/>
  <c r="C291" i="54"/>
  <c r="D233" i="54"/>
  <c r="C248" i="54"/>
  <c r="D294" i="54"/>
  <c r="D234" i="54"/>
  <c r="C237" i="54"/>
  <c r="D249" i="54"/>
  <c r="D237" i="54"/>
  <c r="C220" i="54"/>
  <c r="D232" i="54"/>
  <c r="C235" i="54"/>
  <c r="D236" i="54"/>
  <c r="D290" i="54"/>
  <c r="B292" i="54"/>
  <c r="C295" i="54"/>
  <c r="C232" i="54"/>
  <c r="C236" i="54"/>
  <c r="D275" i="54"/>
  <c r="B290" i="54"/>
  <c r="D212" i="54"/>
  <c r="C221" i="54"/>
  <c r="C234" i="54"/>
  <c r="D235" i="54"/>
  <c r="D247" i="54"/>
  <c r="D274" i="54"/>
  <c r="D276" i="54"/>
  <c r="C292" i="54"/>
  <c r="B294" i="54"/>
  <c r="E293" i="54"/>
  <c r="E290" i="54"/>
  <c r="D291" i="54"/>
  <c r="B293" i="54"/>
  <c r="E294" i="54"/>
  <c r="D295" i="54"/>
  <c r="D248" i="54"/>
  <c r="B274" i="54"/>
  <c r="B275" i="54"/>
  <c r="B276" i="54"/>
  <c r="E291" i="54"/>
  <c r="C293" i="54"/>
  <c r="E295" i="54"/>
  <c r="C247" i="54"/>
  <c r="B9" i="51"/>
  <c r="A8" i="51"/>
  <c r="I11" i="50"/>
  <c r="J11" i="50"/>
  <c r="A7" i="51"/>
  <c r="H11" i="50"/>
  <c r="F96" i="21"/>
  <c r="F75" i="21"/>
  <c r="F129" i="21"/>
  <c r="F22" i="21"/>
  <c r="I48" i="2"/>
  <c r="I47" i="2"/>
  <c r="I46" i="2"/>
  <c r="I45" i="2"/>
  <c r="I44" i="2"/>
  <c r="I43" i="2"/>
  <c r="I42" i="2"/>
  <c r="I41" i="2"/>
  <c r="I40" i="2"/>
  <c r="I39" i="2"/>
  <c r="I38" i="2"/>
  <c r="I37" i="2"/>
  <c r="I36" i="2"/>
  <c r="I35" i="2"/>
  <c r="I34" i="2"/>
  <c r="I33" i="2"/>
  <c r="I32" i="2"/>
  <c r="I31" i="2"/>
  <c r="I30" i="2"/>
  <c r="I29" i="2"/>
  <c r="I28" i="2"/>
  <c r="I27" i="2"/>
  <c r="I26" i="2"/>
  <c r="I25" i="2"/>
  <c r="I24" i="2"/>
  <c r="I23" i="2"/>
  <c r="I22" i="2"/>
  <c r="I21" i="2"/>
  <c r="I20" i="2"/>
  <c r="I19" i="2"/>
  <c r="I18" i="2"/>
  <c r="I17" i="2"/>
  <c r="I16" i="2"/>
  <c r="I15" i="2"/>
  <c r="I14" i="2"/>
  <c r="I13" i="2"/>
  <c r="I12" i="2"/>
  <c r="I11" i="2"/>
  <c r="I10" i="2"/>
  <c r="I9" i="2"/>
  <c r="I8" i="2"/>
  <c r="I7" i="2"/>
  <c r="B10" i="51" l="1"/>
  <c r="A9" i="51"/>
  <c r="B11" i="51" l="1"/>
  <c r="A11" i="51" s="1"/>
  <c r="A10" i="5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Igor Šajn</author>
  </authors>
  <commentList>
    <comment ref="F9" authorId="0" shapeId="0" xr:uid="{225DDDC6-F1E8-4D8D-8AD6-447DF7372FD2}">
      <text>
        <r>
          <rPr>
            <b/>
            <sz val="9"/>
            <color indexed="81"/>
            <rFont val="Segoe UI"/>
            <family val="2"/>
            <charset val="238"/>
          </rPr>
          <t>Igor Šajn:</t>
        </r>
        <r>
          <rPr>
            <sz val="9"/>
            <color indexed="81"/>
            <rFont val="Segoe UI"/>
            <family val="2"/>
            <charset val="238"/>
          </rPr>
          <t xml:space="preserve">
Funkcija le v različici 2013 (v 2010 je še ni)!</t>
        </r>
      </text>
    </comment>
  </commentList>
</comments>
</file>

<file path=xl/sharedStrings.xml><?xml version="1.0" encoding="utf-8"?>
<sst xmlns="http://schemas.openxmlformats.org/spreadsheetml/2006/main" count="33173" uniqueCount="5625">
  <si>
    <t>Vrtilne tabele</t>
  </si>
  <si>
    <t>Številka naročila</t>
  </si>
  <si>
    <t>Produkt</t>
  </si>
  <si>
    <t>kategorija</t>
  </si>
  <si>
    <t>znesek</t>
  </si>
  <si>
    <t>Datum</t>
  </si>
  <si>
    <t>Država</t>
  </si>
  <si>
    <t>Korenje</t>
  </si>
  <si>
    <t>Brokoli</t>
  </si>
  <si>
    <t>Banana</t>
  </si>
  <si>
    <t>Pomaranča</t>
  </si>
  <si>
    <t>Jabolko</t>
  </si>
  <si>
    <t>Zelenjava</t>
  </si>
  <si>
    <t>Sadje</t>
  </si>
  <si>
    <t>ZDA</t>
  </si>
  <si>
    <t>UK</t>
  </si>
  <si>
    <t>Kanada</t>
  </si>
  <si>
    <t>Nemčija</t>
  </si>
  <si>
    <t>Avstralija</t>
  </si>
  <si>
    <t>Nova Zelandija</t>
  </si>
  <si>
    <t>Francija</t>
  </si>
  <si>
    <t>Vstavite vrtilno tabelo</t>
  </si>
  <si>
    <t>Povlecite polja</t>
  </si>
  <si>
    <t>Če želite dobiti skupno izvoženo količino vsakega izdelka, povlecite naslednja polja na različna področja.</t>
  </si>
  <si>
    <t>Razvrsti</t>
  </si>
  <si>
    <t>Rezultat</t>
  </si>
  <si>
    <t>Filter</t>
  </si>
  <si>
    <t xml:space="preserve">Excel privzeto povzame vaše podatke tako, da sešteje ali šteje elemente. </t>
  </si>
  <si>
    <t>Spremenite povzetek izračuna</t>
  </si>
  <si>
    <t>Nato povlecite naslednja polja na različna področja, da dobite skupno izvozno količino za vsako državo, za vsak izdelek.</t>
  </si>
  <si>
    <t>Izdelajte graf</t>
  </si>
  <si>
    <t>Postavke vrtilne tabele skupine</t>
  </si>
  <si>
    <t>Skupinski izdelki</t>
  </si>
  <si>
    <t>Če želite ustvariti dve skupini:</t>
  </si>
  <si>
    <t>V vrtilni tabeli izberite fižol, brokoli, korenje, mango in pomarančo.</t>
  </si>
  <si>
    <t>Vrtilna tabela na več ravneh</t>
  </si>
  <si>
    <t>Več vrsticnih polj</t>
  </si>
  <si>
    <t>Polje z več vrednosti</t>
  </si>
  <si>
    <t>Rezultat:</t>
  </si>
  <si>
    <t>Več polj za filtriranje poročil</t>
  </si>
  <si>
    <t>Porazdelitev frekvence</t>
  </si>
  <si>
    <t>Nato kliknite poljubno celico v stolpcu z oznakami vrstic.</t>
  </si>
  <si>
    <t>Kliknite poljubno celico v vrtilni tabeli.</t>
  </si>
  <si>
    <t>Vrtilni grafikoni in vrtilne tabele so med seboj povezani.</t>
  </si>
  <si>
    <t>Če želite vstaviti vrtilni grafikon, kliknite poljubno celico v vrtilni tabeli.</t>
  </si>
  <si>
    <t>Odstranite filter za državo.</t>
  </si>
  <si>
    <t>Uporabite filter kategorije, če želite prikazati samo zelenjavo, izvoženo v vsako državo</t>
  </si>
  <si>
    <t>Spremenite vrsto vrtilnega grafikona</t>
  </si>
  <si>
    <t>Kadar koli lahko preklopite na drugo vrsto vrtilnega grafikona.</t>
  </si>
  <si>
    <t>Izberite grafikon.</t>
  </si>
  <si>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Filter</t>
    </r>
    <r>
      <rPr>
        <sz val="14"/>
        <color theme="1"/>
        <rFont val="Calibri"/>
        <family val="2"/>
        <charset val="238"/>
        <scheme val="minor"/>
      </rPr>
      <t xml:space="preserve"> kliknite </t>
    </r>
    <r>
      <rPr>
        <b/>
        <sz val="14"/>
        <color theme="1"/>
        <rFont val="Calibri"/>
        <family val="2"/>
        <charset val="238"/>
        <scheme val="minor"/>
      </rPr>
      <t>Vstavi rezalnik.</t>
    </r>
  </si>
  <si>
    <t>Filter poročila (celica B1) se spremeni v Združene države.</t>
  </si>
  <si>
    <t>Vstavimo drugi rezalnik.</t>
  </si>
  <si>
    <t>Kliknite katero koli celico v vrtilni tabeli.</t>
  </si>
  <si>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Filter</t>
    </r>
    <r>
      <rPr>
        <sz val="14"/>
        <color theme="1"/>
        <rFont val="Calibri"/>
        <family val="2"/>
        <charset val="238"/>
        <scheme val="minor"/>
      </rPr>
      <t xml:space="preserve"> kliknite </t>
    </r>
    <r>
      <rPr>
        <b/>
        <sz val="14"/>
        <color theme="1"/>
        <rFont val="Calibri"/>
        <family val="2"/>
        <charset val="238"/>
        <scheme val="minor"/>
      </rPr>
      <t>Vstavi rezalnik</t>
    </r>
    <r>
      <rPr>
        <sz val="14"/>
        <color theme="1"/>
        <rFont val="Calibri"/>
        <family val="2"/>
        <charset val="238"/>
        <scheme val="minor"/>
      </rPr>
      <t>.</t>
    </r>
  </si>
  <si>
    <t>Izberite rezalnik.</t>
  </si>
  <si>
    <r>
      <t xml:space="preserve">Uporabite drugi rezalnik, če želite izbrati več izdelkov, kliknite gumb </t>
    </r>
    <r>
      <rPr>
        <b/>
        <sz val="14"/>
        <color theme="1"/>
        <rFont val="Calibri"/>
        <family val="2"/>
        <charset val="238"/>
        <scheme val="minor"/>
      </rPr>
      <t>Več izbir</t>
    </r>
    <r>
      <rPr>
        <sz val="14"/>
        <color theme="1"/>
        <rFont val="Calibri"/>
        <family val="2"/>
        <charset val="238"/>
        <scheme val="minor"/>
      </rPr>
      <t>.</t>
    </r>
  </si>
  <si>
    <t>Vstavite drugo vrtilno tabelo.</t>
  </si>
  <si>
    <r>
      <t xml:space="preserve">Na zavihku </t>
    </r>
    <r>
      <rPr>
        <b/>
        <sz val="14"/>
        <color theme="1"/>
        <rFont val="Calibri"/>
        <family val="2"/>
        <charset val="238"/>
        <scheme val="minor"/>
      </rPr>
      <t>Možnosti</t>
    </r>
    <r>
      <rPr>
        <sz val="14"/>
        <color theme="1"/>
        <rFont val="Calibri"/>
        <family val="2"/>
        <charset val="238"/>
        <scheme val="minor"/>
      </rPr>
      <t xml:space="preserve"> v skupini </t>
    </r>
    <r>
      <rPr>
        <b/>
        <sz val="14"/>
        <color theme="1"/>
        <rFont val="Calibri"/>
        <family val="2"/>
        <charset val="238"/>
        <scheme val="minor"/>
      </rPr>
      <t>Slicer</t>
    </r>
    <r>
      <rPr>
        <sz val="14"/>
        <color theme="1"/>
        <rFont val="Calibri"/>
        <family val="2"/>
        <charset val="238"/>
        <scheme val="minor"/>
      </rPr>
      <t xml:space="preserve"> kliknite </t>
    </r>
    <r>
      <rPr>
        <b/>
        <sz val="14"/>
        <color theme="1"/>
        <rFont val="Calibri"/>
        <family val="2"/>
        <charset val="238"/>
        <scheme val="minor"/>
      </rPr>
      <t>Report Connections</t>
    </r>
    <r>
      <rPr>
        <sz val="14"/>
        <color theme="1"/>
        <rFont val="Calibri"/>
        <family val="2"/>
        <charset val="238"/>
        <scheme val="minor"/>
      </rPr>
      <t>.</t>
    </r>
  </si>
  <si>
    <t>Če želite oba rezalnika povezati s to vrtilno tabelo,  izberite prvi rezalnik.</t>
  </si>
  <si>
    <r>
      <t xml:space="preserve">Izberite prvo vrtilno tabelo in kliknite </t>
    </r>
    <r>
      <rPr>
        <b/>
        <sz val="14"/>
        <color theme="1"/>
        <rFont val="Calibri"/>
        <family val="2"/>
        <charset val="238"/>
        <scheme val="minor"/>
      </rPr>
      <t>V redu.</t>
    </r>
  </si>
  <si>
    <t>Uporabite oba rezalnika.</t>
  </si>
  <si>
    <t>Posodobitev vrtilne tabele</t>
  </si>
  <si>
    <t>Če spremenite katero koli besedilo ali številke v naboru podatkov, morate osvežiti vrtilno tabelo.</t>
  </si>
  <si>
    <t>Osvežitev</t>
  </si>
  <si>
    <t>Spremenite vir podatkov</t>
  </si>
  <si>
    <t>Če spremenite velikost nabora podatkov z dodajanjem ali brisanjem vrstic/stolpcev, morate posodobiti izvorne podatke za vrtilno tabelo.</t>
  </si>
  <si>
    <t>Izberite drugi rezalnik.</t>
  </si>
  <si>
    <t>Izračunano polje</t>
  </si>
  <si>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Izračuni</t>
    </r>
    <r>
      <rPr>
        <sz val="14"/>
        <color theme="1"/>
        <rFont val="Calibri"/>
        <family val="2"/>
        <charset val="238"/>
        <scheme val="minor"/>
      </rPr>
      <t xml:space="preserve"> kliknite </t>
    </r>
    <r>
      <rPr>
        <b/>
        <sz val="14"/>
        <color theme="1"/>
        <rFont val="Calibri"/>
        <family val="2"/>
        <charset val="238"/>
        <scheme val="minor"/>
      </rPr>
      <t>polja, postavke in sklopi.</t>
    </r>
  </si>
  <si>
    <r>
      <t xml:space="preserve">Kliknite </t>
    </r>
    <r>
      <rPr>
        <b/>
        <sz val="14"/>
        <color theme="1"/>
        <rFont val="Calibri"/>
        <family val="2"/>
        <charset val="238"/>
        <scheme val="minor"/>
      </rPr>
      <t>Izračunano polje</t>
    </r>
  </si>
  <si>
    <r>
      <t xml:space="preserve">Vnesite v polje </t>
    </r>
    <r>
      <rPr>
        <b/>
        <sz val="14"/>
        <color theme="1"/>
        <rFont val="Calibri"/>
        <family val="2"/>
        <charset val="238"/>
        <scheme val="minor"/>
      </rPr>
      <t>Formula</t>
    </r>
    <r>
      <rPr>
        <sz val="14"/>
        <color theme="1"/>
        <rFont val="Calibri"/>
        <family val="2"/>
        <charset val="238"/>
        <scheme val="minor"/>
      </rPr>
      <t xml:space="preserve"> = IF (Znesek&gt; 100000, 3%*Znesek, 0)</t>
    </r>
  </si>
  <si>
    <r>
      <t xml:space="preserve">Kliknite </t>
    </r>
    <r>
      <rPr>
        <b/>
        <sz val="14"/>
        <color theme="1"/>
        <rFont val="Calibri"/>
        <family val="2"/>
        <charset val="238"/>
        <scheme val="minor"/>
      </rPr>
      <t>V redu</t>
    </r>
    <r>
      <rPr>
        <sz val="14"/>
        <color theme="1"/>
        <rFont val="Calibri"/>
        <family val="2"/>
        <charset val="238"/>
        <scheme val="minor"/>
      </rPr>
      <t>.</t>
    </r>
  </si>
  <si>
    <t>Izračunana postavka</t>
  </si>
  <si>
    <t>Če želite vstaviti izračunano postavko, kliknite katero koli državo v vrtilni tabeli.</t>
  </si>
  <si>
    <r>
      <t xml:space="preserve">Če želite izbrisati izračunano polje, izberite polje in kliknite </t>
    </r>
    <r>
      <rPr>
        <b/>
        <sz val="14"/>
        <color theme="1"/>
        <rFont val="Calibri"/>
        <family val="2"/>
        <charset val="238"/>
        <scheme val="minor"/>
      </rPr>
      <t>Izbriši</t>
    </r>
    <r>
      <rPr>
        <sz val="14"/>
        <color theme="1"/>
        <rFont val="Calibri"/>
        <family val="2"/>
        <charset val="238"/>
        <scheme val="minor"/>
      </rPr>
      <t xml:space="preserve"> (pod </t>
    </r>
    <r>
      <rPr>
        <b/>
        <sz val="14"/>
        <color theme="1"/>
        <rFont val="Calibri"/>
        <family val="2"/>
        <charset val="238"/>
        <scheme val="minor"/>
      </rPr>
      <t>Dodaj).</t>
    </r>
  </si>
  <si>
    <r>
      <t xml:space="preserve">V polje </t>
    </r>
    <r>
      <rPr>
        <b/>
        <sz val="14"/>
        <color theme="1"/>
        <rFont val="Calibri"/>
        <family val="2"/>
        <charset val="238"/>
        <scheme val="minor"/>
      </rPr>
      <t>Formula</t>
    </r>
    <r>
      <rPr>
        <sz val="14"/>
        <color theme="1"/>
        <rFont val="Calibri"/>
        <family val="2"/>
        <charset val="238"/>
        <scheme val="minor"/>
      </rPr>
      <t xml:space="preserve"> Vnesite formulo = 3%*(Avstralija+"Nova Zelandija")</t>
    </r>
  </si>
  <si>
    <r>
      <t>Kliknite</t>
    </r>
    <r>
      <rPr>
        <b/>
        <sz val="14"/>
        <color theme="1"/>
        <rFont val="Calibri"/>
        <family val="2"/>
        <charset val="238"/>
        <scheme val="minor"/>
      </rPr>
      <t xml:space="preserve"> V redu</t>
    </r>
    <r>
      <rPr>
        <sz val="14"/>
        <color theme="1"/>
        <rFont val="Calibri"/>
        <family val="2"/>
        <charset val="238"/>
        <scheme val="minor"/>
      </rPr>
      <t>.</t>
    </r>
  </si>
  <si>
    <t>GetPivotData</t>
  </si>
  <si>
    <t xml:space="preserve">Najprej izberite celico B14 spodaj in vnesite = D7 (ne da bi kliknili celico D7 v vrtilni tabeli), </t>
  </si>
  <si>
    <t>da se sklicujete na količino fižola, izvoženega v Francijo.</t>
  </si>
  <si>
    <t>S filtrom lahko prikažete le količine zelenjave, izvožene v vsako državo.</t>
  </si>
  <si>
    <t>Ponovno uporabite filter, da prikažete samo količine zelenjave, izvožene v vsako državo.</t>
  </si>
  <si>
    <t xml:space="preserve">Funkcija GETPIVOTDATA lahko vrne samo vidne podatke. </t>
  </si>
  <si>
    <t>S filtrom na primer prikažete samo količine sadja, izvoženega v vsako državo.</t>
  </si>
  <si>
    <t xml:space="preserve">Če se skupni izvoz, izvožen v ZDA, spremeni (na primer z uporabo filtra), </t>
  </si>
  <si>
    <t>se spremeni tudi vrednost, ki jo vrne funkcija GETPIVOTDATA.</t>
  </si>
  <si>
    <t>Če ne želite, da Excel samodejno vstavi funkcijo GETPIVOTDATA, lahko to funkcijo izklopite.</t>
  </si>
  <si>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Vrtilna tabela</t>
    </r>
    <r>
      <rPr>
        <sz val="14"/>
        <color theme="1"/>
        <rFont val="Calibri"/>
        <family val="2"/>
        <charset val="238"/>
        <scheme val="minor"/>
      </rPr>
      <t xml:space="preserve"> kliknite spustno puščico poleg možnosti in počistite polje </t>
    </r>
    <r>
      <rPr>
        <b/>
        <sz val="14"/>
        <color theme="1"/>
        <rFont val="Calibri"/>
        <family val="2"/>
        <charset val="238"/>
        <scheme val="minor"/>
      </rPr>
      <t>Ustvari GetPivotData</t>
    </r>
    <r>
      <rPr>
        <sz val="14"/>
        <color theme="1"/>
        <rFont val="Calibri"/>
        <family val="2"/>
        <charset val="238"/>
        <scheme val="minor"/>
      </rPr>
      <t>.</t>
    </r>
  </si>
  <si>
    <t>Polletna prodaja rabljenih vozil</t>
  </si>
  <si>
    <t>Znamka</t>
  </si>
  <si>
    <t>Model</t>
  </si>
  <si>
    <t>Jan</t>
  </si>
  <si>
    <t>Feb</t>
  </si>
  <si>
    <t>Mar</t>
  </si>
  <si>
    <t>Apr</t>
  </si>
  <si>
    <t>Maj</t>
  </si>
  <si>
    <t>Jun</t>
  </si>
  <si>
    <t>Skupaj</t>
  </si>
  <si>
    <t>BMW</t>
  </si>
  <si>
    <t>3 Series</t>
  </si>
  <si>
    <t>5 Series</t>
  </si>
  <si>
    <t>7 Series</t>
  </si>
  <si>
    <t>X3</t>
  </si>
  <si>
    <t>X5</t>
  </si>
  <si>
    <t>Z3</t>
  </si>
  <si>
    <t>Z4</t>
  </si>
  <si>
    <t>Ford</t>
  </si>
  <si>
    <t>Ecstasy</t>
  </si>
  <si>
    <t>Explorer</t>
  </si>
  <si>
    <t>Fiesta</t>
  </si>
  <si>
    <t>Mercury</t>
  </si>
  <si>
    <t>Mustang</t>
  </si>
  <si>
    <t>Raven</t>
  </si>
  <si>
    <t>GMH</t>
  </si>
  <si>
    <t>Adventurer</t>
  </si>
  <si>
    <t>Traveller</t>
  </si>
  <si>
    <t>Hyundai</t>
  </si>
  <si>
    <t>Elantra</t>
  </si>
  <si>
    <t>KIA</t>
  </si>
  <si>
    <t>Micro</t>
  </si>
  <si>
    <t>Mini</t>
  </si>
  <si>
    <t>Ranger</t>
  </si>
  <si>
    <t>Stellar</t>
  </si>
  <si>
    <t>Mitsubishi</t>
  </si>
  <si>
    <t>Lancer</t>
  </si>
  <si>
    <t>Magna</t>
  </si>
  <si>
    <t>Pajero</t>
  </si>
  <si>
    <t>Nissan</t>
  </si>
  <si>
    <t>350z</t>
  </si>
  <si>
    <t>Estate</t>
  </si>
  <si>
    <t>Maxima</t>
  </si>
  <si>
    <t>Pulsar</t>
  </si>
  <si>
    <t>Peugot</t>
  </si>
  <si>
    <t>Supreme</t>
  </si>
  <si>
    <t>Renault</t>
  </si>
  <si>
    <t>Formula 1</t>
  </si>
  <si>
    <t>LeMans</t>
  </si>
  <si>
    <t>Megane</t>
  </si>
  <si>
    <t>Mountaineer</t>
  </si>
  <si>
    <t>Tricolour</t>
  </si>
  <si>
    <t>Toyota</t>
  </si>
  <si>
    <t>Activa</t>
  </si>
  <si>
    <t>Celica</t>
  </si>
  <si>
    <t>Corolla</t>
  </si>
  <si>
    <t>Landcruiser</t>
  </si>
  <si>
    <t>R4</t>
  </si>
  <si>
    <t>Volkswagen</t>
  </si>
  <si>
    <t>Beetle</t>
  </si>
  <si>
    <t>Golf</t>
  </si>
  <si>
    <t>Passat</t>
  </si>
  <si>
    <t>Toureg</t>
  </si>
  <si>
    <t>Oznake vrstic</t>
  </si>
  <si>
    <t>(prazno)</t>
  </si>
  <si>
    <t>Skupna vsota</t>
  </si>
  <si>
    <t>Vsota od Jan</t>
  </si>
  <si>
    <t>Vsota od Feb</t>
  </si>
  <si>
    <t>Vsota od Mar</t>
  </si>
  <si>
    <t>Vsota od Apr</t>
  </si>
  <si>
    <t>Vsota od Maj</t>
  </si>
  <si>
    <t>Vsota od Jun</t>
  </si>
  <si>
    <t>Vsota od Skupaj</t>
  </si>
  <si>
    <t>(Vse)</t>
  </si>
  <si>
    <t>Če želite ustvariti vrtilno tabelo za analitične podatke študentov</t>
  </si>
  <si>
    <t xml:space="preserve">Zgornja slika prikazuje prvotno izpolnjen obrazec vrtilne tabele s tabelo, ki prikazuje konfigurirani pogled podatkov na levi. </t>
  </si>
  <si>
    <t>Znova se prikaže plošča Polja vrtilne tabele</t>
  </si>
  <si>
    <t>Dodajte dodatno vrednost meritve</t>
  </si>
  <si>
    <t>Prerazporedite polja</t>
  </si>
  <si>
    <t>Ponovna uporaba vrtilnih tabel z različnimi podatki</t>
  </si>
  <si>
    <t>Dodajanje novih podatkovnih delovnih listov v XLSX z vrtilno tabelo</t>
  </si>
  <si>
    <t>Za uporabo ene vrtilne tabele za več delovnih listov (iste datoteke)</t>
  </si>
  <si>
    <t>1. Prenesite novo podatkovno datoteko CSV iz Echo360 in jo odprite z Excelom.</t>
  </si>
  <si>
    <t>2. Odprite shranjeno datoteko XLSX, ki vsebuje vrtilno tabelo, ki jo želite uporabiti (odprla se bo v novem oknu Excel).</t>
  </si>
  <si>
    <t>Vaša vrtilna tabela se vrne z novimi podatki iz na novo ustvarjenega in izbranega lista.</t>
  </si>
  <si>
    <t>Ponovna uporaba vrtilne tabele za nove podatke na istem delovnem listu</t>
  </si>
  <si>
    <t>Za ponovno uporabo vrtilne tabele z enim delovnim listom (zamenjava podatkov)</t>
  </si>
  <si>
    <t>5. Vrnite se v datoteko XLSX s svojo vrtilno tabelo in odprite zavihek za obstoječi delovni list s podatki.</t>
  </si>
  <si>
    <t>6. Izberite katero koli celico na delovnem listu in pritisnite Ctrl+A ali Cmd+A, da izberete vse podatke.</t>
  </si>
  <si>
    <t>9. Kliknite zavihek, ki vsebuje vrtilno tabelo, ki jo želite uporabiti za na novo pridobljeni nabor podatkov.</t>
  </si>
  <si>
    <t>10. Kliknite V vrtilni tabeli, da v glavnem meniju prikažete možnost Analiza vrtilne tabele.</t>
  </si>
  <si>
    <t>Ustvarjanje vrtilnih tabel v Excelu za izvožene podatke</t>
  </si>
  <si>
    <t xml:space="preserve">Excel se spremeni tako, da vam na glavni plošči prikaže nov delovni list, </t>
  </si>
  <si>
    <t>ki vsebuje vašo novo vrtilno tabelo, in ploščo z možnostmi vrtilne tabele na desni strani lista.</t>
  </si>
  <si>
    <t xml:space="preserve">»Vsota« je privzeta nastavitev za katero koli meritev, ki jo povlečete v to polje. </t>
  </si>
  <si>
    <t>Ta korak ni obvezen, vendar zagotavlja, da so vaši podatki prikazani v obliki z dvema decimalnima mesti.</t>
  </si>
  <si>
    <t xml:space="preserve">Meritev, ki jo uporabljate za polje vrednosti, je prikazana v zgornjem levem kotu, tako da lahko preprosto vidite, kateri podatki so v tej tabeli. </t>
  </si>
  <si>
    <t xml:space="preserve">Spremenite nastavitev vrednosti za novo dodano meritev na povprečno in ne na vsoto, </t>
  </si>
  <si>
    <t xml:space="preserve">Če imate na določenem območju več polj (vrstica, stolpec, vrednost), jih poskusite premakniti tako, </t>
  </si>
  <si>
    <t xml:space="preserve">da jih povlečete in spustite v drugačen vrstni red znotraj majhnega polja. </t>
  </si>
  <si>
    <t>Pogled vrtilne tabele se spreminja z vašimi spremembami, zato lahko takoj vidite, kako bo to vplivalo na predstavitev podatkov. </t>
  </si>
  <si>
    <t>Ta korak ni obvezen, vendar vam bo pomagal, da bodo vaši podatkovni zavihki jasno razmejeni drug od drugega.</t>
  </si>
  <si>
    <t>Kliknite zavihek, ki vsebuje vrtilno tabelo, ki jo želite uporabiti za na novo pridobljeni nabor podatkov.</t>
  </si>
  <si>
    <t>ali Cmd+A ali kliknite zgornji levi kot lista, kot je prikazano v postopkih na tej strani ).</t>
  </si>
  <si>
    <t>To ni obvezno, vendar zagotavlja, da imate pred shranjevanjem shranjeno vse skupaj.</t>
  </si>
  <si>
    <t>Pogovorno okno Spremeni vir podatkov bo ostalo na vrhu.</t>
  </si>
  <si>
    <t>ali kliknite zgornji levi kot lista)</t>
  </si>
  <si>
    <r>
      <t xml:space="preserve">1. Ko je izvoz podatkov odprt v Excelu, </t>
    </r>
    <r>
      <rPr>
        <b/>
        <sz val="14"/>
        <color theme="1"/>
        <rFont val="Calibri"/>
        <family val="2"/>
        <charset val="238"/>
        <scheme val="minor"/>
      </rPr>
      <t>izberite vse podatke</t>
    </r>
    <r>
      <rPr>
        <sz val="14"/>
        <color theme="1"/>
        <rFont val="Calibri"/>
        <family val="2"/>
        <charset val="238"/>
        <scheme val="minor"/>
      </rPr>
      <t xml:space="preserve"> na listu. Za to obstajata dva načina: </t>
    </r>
  </si>
  <si>
    <r>
      <t>Povlecite in spustite polja</t>
    </r>
    <r>
      <rPr>
        <sz val="14"/>
        <color theme="1"/>
        <rFont val="Calibri"/>
        <family val="2"/>
        <charset val="238"/>
        <scheme val="minor"/>
      </rPr>
      <t xml:space="preserve"> s seznama na mesta pod seznamom, kot sledi:</t>
    </r>
  </si>
  <si>
    <r>
      <t xml:space="preserve">Na spustnem seznamu simbolov izberite </t>
    </r>
    <r>
      <rPr>
        <b/>
        <sz val="14"/>
        <color theme="1"/>
        <rFont val="Calibri"/>
        <family val="2"/>
        <charset val="238"/>
        <scheme val="minor"/>
      </rPr>
      <t>Brez</t>
    </r>
    <r>
      <rPr>
        <sz val="14"/>
        <color theme="1"/>
        <rFont val="Calibri"/>
        <family val="2"/>
        <charset val="238"/>
        <scheme val="minor"/>
      </rPr>
      <t xml:space="preserve"> (privzeto za vrsto računovodstva je znak za dolar).</t>
    </r>
  </si>
  <si>
    <r>
      <t xml:space="preserve">Zaprite ploščo s polji vrtilne tabele z znakom </t>
    </r>
    <r>
      <rPr>
        <b/>
        <sz val="14"/>
        <color theme="1"/>
        <rFont val="Calibri"/>
        <family val="2"/>
        <charset val="238"/>
        <scheme val="minor"/>
      </rPr>
      <t>X v zgornjem desnem kotu</t>
    </r>
    <r>
      <rPr>
        <sz val="14"/>
        <color theme="1"/>
        <rFont val="Calibri"/>
        <family val="2"/>
        <charset val="238"/>
        <scheme val="minor"/>
      </rPr>
      <t xml:space="preserve"> plošče.</t>
    </r>
  </si>
  <si>
    <r>
      <t>Odstranite kljukico za vse študente, ki jih ne želite videti</t>
    </r>
    <r>
      <rPr>
        <sz val="14"/>
        <color theme="1"/>
        <rFont val="Calibri"/>
        <family val="2"/>
        <charset val="238"/>
        <scheme val="minor"/>
      </rPr>
      <t xml:space="preserve"> (npr. študente, ki so opustili tečaj ali nikoli niso uporabljali gradiva za razred). </t>
    </r>
  </si>
  <si>
    <r>
      <t>Vrnite se v NOVO</t>
    </r>
    <r>
      <rPr>
        <sz val="14"/>
        <color theme="1"/>
        <rFont val="Calibri"/>
        <family val="2"/>
        <charset val="238"/>
        <scheme val="minor"/>
      </rPr>
      <t xml:space="preserve"> okno za </t>
    </r>
    <r>
      <rPr>
        <b/>
        <sz val="14"/>
        <color theme="1"/>
        <rFont val="Calibri"/>
        <family val="2"/>
        <charset val="238"/>
        <scheme val="minor"/>
      </rPr>
      <t>prenos podatkov</t>
    </r>
    <r>
      <rPr>
        <sz val="14"/>
        <color theme="1"/>
        <rFont val="Calibri"/>
        <family val="2"/>
        <charset val="238"/>
        <scheme val="minor"/>
      </rPr>
      <t xml:space="preserve"> in </t>
    </r>
    <r>
      <rPr>
        <b/>
        <sz val="14"/>
        <color theme="1"/>
        <rFont val="Calibri"/>
        <family val="2"/>
        <charset val="238"/>
        <scheme val="minor"/>
      </rPr>
      <t>izberite vse podatke</t>
    </r>
    <r>
      <rPr>
        <sz val="14"/>
        <color theme="1"/>
        <rFont val="Calibri"/>
        <family val="2"/>
        <charset val="238"/>
        <scheme val="minor"/>
      </rPr>
      <t xml:space="preserve"> v njem (kliknite v eni od celic in uporabite Ctrl+A </t>
    </r>
  </si>
  <si>
    <r>
      <t>Pritisnite Ctrl+C ali Cmd+C</t>
    </r>
    <r>
      <rPr>
        <sz val="14"/>
        <color theme="1"/>
        <rFont val="Calibri"/>
        <family val="2"/>
        <charset val="238"/>
        <scheme val="minor"/>
      </rPr>
      <t xml:space="preserve"> (za Windows oziroma Mac), da kopirate izbrane podatke.</t>
    </r>
  </si>
  <si>
    <r>
      <t xml:space="preserve">Vrnite se v datoteko XLSX s svojo vrtilno tabelo in </t>
    </r>
    <r>
      <rPr>
        <b/>
        <sz val="14"/>
        <color theme="1"/>
        <rFont val="Calibri"/>
        <family val="2"/>
        <charset val="238"/>
        <scheme val="minor"/>
      </rPr>
      <t>odprite nov delovni list, ki</t>
    </r>
    <r>
      <rPr>
        <sz val="14"/>
        <color theme="1"/>
        <rFont val="Calibri"/>
        <family val="2"/>
        <charset val="238"/>
        <scheme val="minor"/>
      </rPr>
      <t xml:space="preserve"> ste ga pravkar ustvarili.</t>
    </r>
  </si>
  <si>
    <r>
      <t xml:space="preserve">Če se zdi, da so bili podatki pravilno prilepljeni, </t>
    </r>
    <r>
      <rPr>
        <b/>
        <sz val="14"/>
        <color theme="1"/>
        <rFont val="Calibri"/>
        <family val="2"/>
        <charset val="238"/>
        <scheme val="minor"/>
      </rPr>
      <t>SHRANI datoteko XLSX</t>
    </r>
    <r>
      <rPr>
        <sz val="14"/>
        <color theme="1"/>
        <rFont val="Calibri"/>
        <family val="2"/>
        <charset val="238"/>
        <scheme val="minor"/>
      </rPr>
      <t xml:space="preserve"> . </t>
    </r>
  </si>
  <si>
    <r>
      <t>2. V</t>
    </r>
    <r>
      <rPr>
        <sz val="14"/>
        <color theme="1"/>
        <rFont val="Calibri"/>
        <family val="2"/>
        <charset val="238"/>
        <scheme val="minor"/>
      </rPr>
      <t xml:space="preserve"> pogovornem oknu </t>
    </r>
    <r>
      <rPr>
        <b/>
        <sz val="14"/>
        <color theme="1"/>
        <rFont val="Calibri"/>
        <family val="2"/>
        <charset val="238"/>
        <scheme val="minor"/>
      </rPr>
      <t>kliknite V redu</t>
    </r>
    <r>
      <rPr>
        <sz val="14"/>
        <color theme="1"/>
        <rFont val="Calibri"/>
        <family val="2"/>
        <charset val="238"/>
        <scheme val="minor"/>
      </rPr>
      <t xml:space="preserve"> .</t>
    </r>
  </si>
  <si>
    <r>
      <t>3. Vrnite se v NOVO</t>
    </r>
    <r>
      <rPr>
        <sz val="14"/>
        <color theme="1"/>
        <rFont val="Calibri"/>
        <family val="2"/>
        <charset val="238"/>
        <scheme val="minor"/>
      </rPr>
      <t xml:space="preserve"> okno za </t>
    </r>
    <r>
      <rPr>
        <b/>
        <sz val="14"/>
        <color theme="1"/>
        <rFont val="Calibri"/>
        <family val="2"/>
        <charset val="238"/>
        <scheme val="minor"/>
      </rPr>
      <t>prenos podatkov</t>
    </r>
    <r>
      <rPr>
        <sz val="14"/>
        <color theme="1"/>
        <rFont val="Calibri"/>
        <family val="2"/>
        <charset val="238"/>
        <scheme val="minor"/>
      </rPr>
      <t xml:space="preserve"> in </t>
    </r>
    <r>
      <rPr>
        <b/>
        <sz val="14"/>
        <color theme="1"/>
        <rFont val="Calibri"/>
        <family val="2"/>
        <charset val="238"/>
        <scheme val="minor"/>
      </rPr>
      <t>izberite vse podatke</t>
    </r>
    <r>
      <rPr>
        <sz val="14"/>
        <color theme="1"/>
        <rFont val="Calibri"/>
        <family val="2"/>
        <charset val="238"/>
        <scheme val="minor"/>
      </rPr>
      <t xml:space="preserve"> v njem (kliknite v eni od celic in uporabite Ctrl+A ali Cmd+A </t>
    </r>
  </si>
  <si>
    <r>
      <t>4. Pritisnite Ctrl+C ali Cmd+C</t>
    </r>
    <r>
      <rPr>
        <sz val="14"/>
        <color theme="1"/>
        <rFont val="Calibri"/>
        <family val="2"/>
        <charset val="238"/>
        <scheme val="minor"/>
      </rPr>
      <t xml:space="preserve"> (za Windows oziroma Mac), </t>
    </r>
    <r>
      <rPr>
        <b/>
        <sz val="14"/>
        <color theme="1"/>
        <rFont val="Calibri"/>
        <family val="2"/>
        <charset val="238"/>
        <scheme val="minor"/>
      </rPr>
      <t>da kopirate izbrane podatke</t>
    </r>
    <r>
      <rPr>
        <sz val="14"/>
        <color theme="1"/>
        <rFont val="Calibri"/>
        <family val="2"/>
        <charset val="238"/>
        <scheme val="minor"/>
      </rPr>
      <t xml:space="preserve"> .</t>
    </r>
  </si>
  <si>
    <r>
      <t xml:space="preserve">7. Pritisnite </t>
    </r>
    <r>
      <rPr>
        <b/>
        <sz val="14"/>
        <color theme="1"/>
        <rFont val="Calibri"/>
        <family val="2"/>
        <charset val="238"/>
        <scheme val="minor"/>
      </rPr>
      <t>Izbriši</t>
    </r>
    <r>
      <rPr>
        <sz val="14"/>
        <color theme="1"/>
        <rFont val="Calibri"/>
        <family val="2"/>
        <charset val="238"/>
        <scheme val="minor"/>
      </rPr>
      <t xml:space="preserve"> . Zdaj bi morali imeti prazen delovni list.</t>
    </r>
  </si>
  <si>
    <r>
      <t>8. Izberite samo polje v stolpcu A/Vrstica 1</t>
    </r>
    <r>
      <rPr>
        <sz val="14"/>
        <color theme="1"/>
        <rFont val="Calibri"/>
        <family val="2"/>
        <charset val="238"/>
        <scheme val="minor"/>
      </rPr>
      <t xml:space="preserve"> (zgornja leva celica na listu) in </t>
    </r>
    <r>
      <rPr>
        <b/>
        <sz val="14"/>
        <color theme="1"/>
        <rFont val="Calibri"/>
        <family val="2"/>
        <charset val="238"/>
        <scheme val="minor"/>
      </rPr>
      <t>pritisnite Ctrl+V ali Cmd+V,</t>
    </r>
    <r>
      <rPr>
        <sz val="14"/>
        <color theme="1"/>
        <rFont val="Calibri"/>
        <family val="2"/>
        <charset val="238"/>
        <scheme val="minor"/>
      </rPr>
      <t xml:space="preserve"> da prilepite kopirane podatke.</t>
    </r>
  </si>
  <si>
    <r>
      <t xml:space="preserve">11. Na traku za analizo vrtilne tabele </t>
    </r>
    <r>
      <rPr>
        <b/>
        <sz val="14"/>
        <color theme="1"/>
        <rFont val="Calibri"/>
        <family val="2"/>
        <charset val="238"/>
        <scheme val="minor"/>
      </rPr>
      <t>izberite Spremeni vir podatkov in</t>
    </r>
    <r>
      <rPr>
        <sz val="14"/>
        <color theme="1"/>
        <rFont val="Calibri"/>
        <family val="2"/>
        <charset val="238"/>
        <scheme val="minor"/>
      </rPr>
      <t xml:space="preserve"> nato v podmeniju izberite Spremeni vir podatkov. </t>
    </r>
  </si>
  <si>
    <r>
      <t>12. Kliknite katero koli polje</t>
    </r>
    <r>
      <rPr>
        <sz val="14"/>
        <color theme="1"/>
        <rFont val="Calibri"/>
        <family val="2"/>
        <charset val="238"/>
        <scheme val="minor"/>
      </rPr>
      <t xml:space="preserve"> v posodobljenem naboru podatkov, nato </t>
    </r>
    <r>
      <rPr>
        <b/>
        <sz val="14"/>
        <color theme="1"/>
        <rFont val="Calibri"/>
        <family val="2"/>
        <charset val="238"/>
        <scheme val="minor"/>
      </rPr>
      <t>pritisnite Ctrl+A ali Cmd +A, da izberete vse podatke</t>
    </r>
    <r>
      <rPr>
        <sz val="14"/>
        <color theme="1"/>
        <rFont val="Calibri"/>
        <family val="2"/>
        <charset val="238"/>
        <scheme val="minor"/>
      </rPr>
      <t xml:space="preserve"> . </t>
    </r>
  </si>
  <si>
    <r>
      <t>V</t>
    </r>
    <r>
      <rPr>
        <sz val="14"/>
        <color theme="1"/>
        <rFont val="Calibri"/>
        <family val="2"/>
        <charset val="238"/>
        <scheme val="minor"/>
      </rPr>
      <t xml:space="preserve"> pogovornem oknu </t>
    </r>
    <r>
      <rPr>
        <b/>
        <sz val="14"/>
        <color theme="1"/>
        <rFont val="Calibri"/>
        <family val="2"/>
        <charset val="238"/>
        <scheme val="minor"/>
      </rPr>
      <t>kliknite V redu</t>
    </r>
    <r>
      <rPr>
        <sz val="14"/>
        <color theme="1"/>
        <rFont val="Calibri"/>
        <family val="2"/>
        <charset val="238"/>
        <scheme val="minor"/>
      </rPr>
      <t xml:space="preserve"> .</t>
    </r>
  </si>
  <si>
    <t>Vzorčni podatki</t>
  </si>
  <si>
    <t>Dodajte polja</t>
  </si>
  <si>
    <t>Oblikovanje številk</t>
  </si>
  <si>
    <t>V nastali vrtilni tabeli imajo vse prodajne vrednosti uporabljen format valute:</t>
  </si>
  <si>
    <t>Oblika valute se bo še naprej uporabljala za vrednosti prodaje, tudi če je vrtilna tabela ponovno konfigurirana ali dodani novi podatki.</t>
  </si>
  <si>
    <t>Excel zdaj najprej navaja najbolj prodajane barve. Ta vrstni red bo ohranjen, ko se podatki spremenijo ali ko se vrtilna tabela ponovno konfigurira. </t>
  </si>
  <si>
    <t>Drugo polje vrednosti</t>
  </si>
  <si>
    <t>Kot polje vrednosti lahko dodate več kot eno polje.</t>
  </si>
  <si>
    <t>Odstotek skupnega</t>
  </si>
  <si>
    <t>Excel zgradi dvosmerno vrtilno tabelo, ki razčleni prodajo glede na barvo in regijo:</t>
  </si>
  <si>
    <t>Ključne prednosti vrtilne tabele</t>
  </si>
  <si>
    <r>
      <t xml:space="preserve">3. Kliknite </t>
    </r>
    <r>
      <rPr>
        <b/>
        <sz val="14"/>
        <color theme="1"/>
        <rFont val="Calibri"/>
        <family val="2"/>
        <charset val="238"/>
        <scheme val="minor"/>
      </rPr>
      <t>V redu</t>
    </r>
    <r>
      <rPr>
        <sz val="14"/>
        <color theme="1"/>
        <rFont val="Calibri"/>
        <family val="2"/>
        <charset val="238"/>
        <scheme val="minor"/>
      </rPr>
      <t xml:space="preserve"> in Excel ustvari prazno vrtilno tabelo, ki se začne v celici H4.</t>
    </r>
  </si>
  <si>
    <t>Osnovno štetje vrtilne tabele</t>
  </si>
  <si>
    <t>Polja</t>
  </si>
  <si>
    <t>Ime</t>
  </si>
  <si>
    <t>barva</t>
  </si>
  <si>
    <t>Alicia</t>
  </si>
  <si>
    <t>rdeča</t>
  </si>
  <si>
    <t>Ellie</t>
  </si>
  <si>
    <t>modra</t>
  </si>
  <si>
    <t>zelena</t>
  </si>
  <si>
    <t>Mary</t>
  </si>
  <si>
    <t>laurie</t>
  </si>
  <si>
    <t>Pam</t>
  </si>
  <si>
    <t>Cindy</t>
  </si>
  <si>
    <t>Ayumi</t>
  </si>
  <si>
    <t>Harriet</t>
  </si>
  <si>
    <t>Gail</t>
  </si>
  <si>
    <t>Vicky</t>
  </si>
  <si>
    <t>Primer</t>
  </si>
  <si>
    <t>bomo naredili veliko spremembo izvornih podatkov in opazovali, kako se pretakajo v vrtilno tabelo.</t>
  </si>
  <si>
    <t xml:space="preserve">Upoštevajte, da v letih 2016 in 2017 ni prodaje srebra. </t>
  </si>
  <si>
    <t>Ugibamo lahko, da je bila srebrna uvedena kot nova barva leta 2018. Vrtilne tabele pogosto razkrivajo vzorce v podatkih, ki jih je drugače težko videti.</t>
  </si>
  <si>
    <t>Alternativa stolpcu za pomočnike</t>
  </si>
  <si>
    <t>Koraki</t>
  </si>
  <si>
    <t>1. Ustvarite vrtilno tabelo</t>
  </si>
  <si>
    <t>2. Dodajte barvno polje v območje vrstic</t>
  </si>
  <si>
    <t>3. Dodajte območje vrednosti barvnega polja, preimenujte v "Število"</t>
  </si>
  <si>
    <t>4. Dodajte polje Datum v območje Stolpci, razvrstite po letu</t>
  </si>
  <si>
    <t>5. Po potrebi spremenite nastavitve polja vrednosti,  da prikažete štetje</t>
  </si>
  <si>
    <t>Opombe</t>
  </si>
  <si>
    <t>2. Ko je besedilno polje dodano kot polje vrednosti, bo Excel samodejno prikazal štetje.</t>
  </si>
  <si>
    <t>Sortiranje vrtilne tabele po letih</t>
  </si>
  <si>
    <t>Število vrtilne tabele po mesecih</t>
  </si>
  <si>
    <t>Nasveti vrtilne tabele</t>
  </si>
  <si>
    <t>1. Vrtilno tabelo lahko sestavite v približno eni minuti</t>
  </si>
  <si>
    <t>Primer izvornih podatkov</t>
  </si>
  <si>
    <t>Nato sledite tem štirim korakom:</t>
  </si>
  <si>
    <t>2. Očistite svoje izvorne podatke</t>
  </si>
  <si>
    <t>3. Najprej preštejte podatke</t>
  </si>
  <si>
    <t>5. Uporabite tabelo za svoje podatke, da ustvarite "dinamični razpon"</t>
  </si>
  <si>
    <t>Za uporabo tabele za vrtilno tabelo:</t>
  </si>
  <si>
    <t>1. Izberite katero koli celico v podatkih, uporabite bližnjico na tipkovnici Ctrl-T, da ustvarite tabelo</t>
  </si>
  <si>
    <t>3. Zgradite svojo vrtilno tabelo normalno</t>
  </si>
  <si>
    <t>4. Dobiček: podatki, ki jih dodate v svojo tabelo, se ob osvežitvi samodejno prikažejo v vaši vrtilni tabeli</t>
  </si>
  <si>
    <t>Ustvarjanje preproste tabele iz podatkov z uporabo (Ctrl-T)</t>
  </si>
  <si>
    <t>Zdaj, ko imamo tabelo, lahko uporabimo Povzetek z vrtilno tabelo</t>
  </si>
  <si>
    <t>6. Za štetje stvari uporabite vrtilno tabelo</t>
  </si>
  <si>
    <t>1. Običajno ustvarite vrtilno tabelo</t>
  </si>
  <si>
    <t>4. Vrtilna tabela bo prikazala število zaposlenih po oddelkih</t>
  </si>
  <si>
    <t>Razčlenitev zaposlenih po oddelkih</t>
  </si>
  <si>
    <t>7. Prikaži vsote v odstotkih</t>
  </si>
  <si>
    <t>1. Dodajte izdelek v vrtilno tabelo kot oznako vrstice</t>
  </si>
  <si>
    <t>Spreminjanje prikaza vrednosti na % skupne vrednosti</t>
  </si>
  <si>
    <t>8. Z vrtilno tabelo sestavite seznam edinstvenih vrednosti</t>
  </si>
  <si>
    <t>2. Dodajte izdelek kot oznako vrstice</t>
  </si>
  <si>
    <t>3. Dodajte katero koli drugo besedilno polje (kategorija, stranka itd.) kot vrednost</t>
  </si>
  <si>
    <t>4. Vrtilna tabela bo prikazala seznam vseh izdelkov, ki so prikazani v podatkih o prodaji</t>
  </si>
  <si>
    <t>Vsak izdelek, ki se pojavi v podatkih, je naveden (vključno s tipkarsko napako)</t>
  </si>
  <si>
    <t>9. Ustvarite samostojno vrtilno tabelo</t>
  </si>
  <si>
    <t>1. Osvežite vrtilno tabelo, da zagotovite, da je predpomnilnik posodobljen (Orodja za vrtilne tabele &gt; Osveži)</t>
  </si>
  <si>
    <t>2. Izbrišite delovni list, ki vsebuje podatke</t>
  </si>
  <si>
    <t>10. Ročno združite vrtilno tabelo</t>
  </si>
  <si>
    <t>3. Excel ustvari novo skupino, "Group1"</t>
  </si>
  <si>
    <t>5. Excel ustvari drugo skupino, "Group2"</t>
  </si>
  <si>
    <t>Začetek ročnega združevanja v skupine</t>
  </si>
  <si>
    <t>Na polovici ročnega združevanja - skupina 1 je končana</t>
  </si>
  <si>
    <t>Ročno razvrščanje v skupine</t>
  </si>
  <si>
    <t>11. Združite številčne podatke v obsege</t>
  </si>
  <si>
    <t>1. Običajno ustvarite svojo vrtilno tabelo</t>
  </si>
  <si>
    <t>2. Dodajte starost kot oznako vrstice, glasovanje kot oznako stolpca in ime kot vrednost</t>
  </si>
  <si>
    <t>3. Z desno tipko miške kliknite katero koli vrednost v polju Starost in izberite Skupina</t>
  </si>
  <si>
    <t>4. Vnesite 10 kot interval v vnosno območje "Od:".</t>
  </si>
  <si>
    <t>5. Ko kliknete V redu, boste videli podatke o glasovanju, razvrščene po starosti v 10-letne skupine</t>
  </si>
  <si>
    <t>Izvorni podatki za rezultate glasovanja</t>
  </si>
  <si>
    <t>Opravljeno razvrščanje rezultatov glasovanja po starostnem razponu</t>
  </si>
  <si>
    <t>12. Preimenujte polja za boljšo berljivost</t>
  </si>
  <si>
    <t>Preimenujte polje tako, da vnesete prvotno ime</t>
  </si>
  <si>
    <t>13. Dodajte presledek v imena polj, ko se Excel pritoži</t>
  </si>
  <si>
    <t>Excelu ni všeč vaše novo ime polja</t>
  </si>
  <si>
    <t>Kot preprosto rešitev dodajte presledek na konec imena novega polja. Ne vidite razlike in Excel se ne bo pritoževal.</t>
  </si>
  <si>
    <t>Če imenu dodate presledek, se izognete težavi</t>
  </si>
  <si>
    <t>14. V vrtilno tabelo dodajte polje več kot enkrat</t>
  </si>
  <si>
    <t>1. Dodajte besedilno polje v območje vrednosti (npr. ime, ime itd.)</t>
  </si>
  <si>
    <t>2. Privzeto boste prejeli štetje za besedilna polja</t>
  </si>
  <si>
    <t>3. Ponovno dodajte isto polje v območje Vrednost</t>
  </si>
  <si>
    <t>4. Z desno tipko miške kliknite drugi primerek in spremenite Pokaži vrednosti na "% skupnega zneska"</t>
  </si>
  <si>
    <t>5. Po želji preimenujte obe polji</t>
  </si>
  <si>
    <t>Nastavitev polja za prikaz odstotka celotnega zneska</t>
  </si>
  <si>
    <t>Polje Ime je bilo dodano dvakrat</t>
  </si>
  <si>
    <t>15. Samodejno formatirajte vsa vrednostna polja</t>
  </si>
  <si>
    <t>Nastavitev oblike neposredno na polje vrednosti</t>
  </si>
  <si>
    <t>50 inženirjev, samodejno ekstrahiranih v nov list</t>
  </si>
  <si>
    <t>17. Klonirajte svoje vrtilne tabele, ko potrebujete drug pogled</t>
  </si>
  <si>
    <t>18. Odklonite vrtilno tabelo za neodvisno osvežitev</t>
  </si>
  <si>
    <t>Tukaj je en način za dekloniranje vrtilne tabele, to je, da jo prekinete z vrtilnim predpomnilnikom, ki si ga deli z drugimi vrtilnimi tabelami na istem delovnem listu:</t>
  </si>
  <si>
    <t>1. Izrežite celotno vrtilno mizo v odložišče</t>
  </si>
  <si>
    <t>2. Prilepite vrtilno tabelo v povsem nov delovni zvezek</t>
  </si>
  <si>
    <t>3. Osvežite vrtilno tabelo</t>
  </si>
  <si>
    <t>4. Ponovno ga kopirajte v odložišče</t>
  </si>
  <si>
    <t>5. Prilepite ga nazaj v izvirni delovni zvezek</t>
  </si>
  <si>
    <t>6. Zavrzite začasni delovni zvezek</t>
  </si>
  <si>
    <t>Vaša vrtilna tabela bo zdaj uporabljala svoj lastni vrtilni predpomnilnik in se ne bo osvežila z drugimi vrtilnimi tabelami v delovnem zvezku ali delila isto razvrščanje polj.</t>
  </si>
  <si>
    <t>19. Znebite se neuporabnih naslovov</t>
  </si>
  <si>
    <t>Preklop postavitve iz Compact v Outline</t>
  </si>
  <si>
    <t>Naslovi polj v postavitvi Outline so veliko bolj smiselni</t>
  </si>
  <si>
    <t>20. Dodajte malo belega prostora okoli svojih vrtilnih tabel</t>
  </si>
  <si>
    <t>21. Znebite se skupnih seštevkov vrstic in stolpcev</t>
  </si>
  <si>
    <t>Skupne vsote lahko odstranite za vrstice in stolpce</t>
  </si>
  <si>
    <t>22. Oblikujte prazne celice</t>
  </si>
  <si>
    <t>Prazne celice so nastavljene tako, da prikazujejo 0 (nič), format obračunske številke pa vam daje vezaje</t>
  </si>
  <si>
    <t>23. Po potrebi izklopite AutoFit</t>
  </si>
  <si>
    <t>Možnost samodejnega prilagajanja stolpcev vrtilne tabele za Windows</t>
  </si>
  <si>
    <t>Možnost samodejnega prilagajanja stolpcev vrtilne tabele za Mac</t>
  </si>
  <si>
    <t xml:space="preserve">Mnogi ljudje mislijo, da je gradnja vrtilne tabele zapletena in dolgotrajna, vendar preprosto ni res. </t>
  </si>
  <si>
    <t xml:space="preserve">V primerjavi s časom, ki bi ga potrebovali za ročno izdelavo enakovrednega poročila, so vrtilne tabele neverjetno hitre. </t>
  </si>
  <si>
    <t>Če imate dobro strukturirane izvorne podatke, lahko ustvarite vrtilno tabelo v manj kot minuti. Začnite z izbiro katere koli celice v izvornih podatkih:</t>
  </si>
  <si>
    <t xml:space="preserve">Izvorni podatki ne smejo imeti praznih vrstic ali stolpcev in vmesnih seštevkov. </t>
  </si>
  <si>
    <t>Vsak stolpec mora imeti edinstveno ime (samo v eni vrstici) in predstavljati polje za vsako vrstico/zapis v podatkih:</t>
  </si>
  <si>
    <t xml:space="preserve">Ko prvič ustvarite vrtilno tabelo, jo uporabite za ustvarjanje preprostega štetja in se prepričajte, da vrtilna tabela obdeluje podatke, kot pričakujete. </t>
  </si>
  <si>
    <t xml:space="preserve">Če želite to narediti, preprosto dodajte poljubno besedilno polje kot polje vrednosti. </t>
  </si>
  <si>
    <t xml:space="preserve">Videli boste zelo majhno vrtilno tabelo, ki prikazuje skupno število zapisov, to je skupno število vrstic v vaših podatkih. </t>
  </si>
  <si>
    <t xml:space="preserve">Če vam je ta številka smiselna, ste pripravljeni. </t>
  </si>
  <si>
    <t>Če vam številka ni smiselna, je možno, da vrtilna tabela ne bere pravilno podatkov ali pa podatki niso bili pravilno definirani.</t>
  </si>
  <si>
    <t xml:space="preserve">Čeprav je zelo zabavno vlečenje polj po vrtilni tabeli in opazovanje, kako Excel ustvarja še eno nenavadno predstavitev podatkov, se lahko zelo zlahka zapletete </t>
  </si>
  <si>
    <t xml:space="preserve">Če za izvorne podatke vrtilne tabele uporabite Excelovo tabelo, dobite zelo lepo prednost: obseg vaših podatkov postane "dinamičen". </t>
  </si>
  <si>
    <t xml:space="preserve">Dinamični razpon bo samodejno razširil in skrčil tabelo, ko dodate ali odstranite podatke, zato vam ni treba skrbeti, da v vrtilni tabeli manjkajo najnovejši podatki. </t>
  </si>
  <si>
    <t>Ko za vrtilno tabelo uporabite tabelo, bo vrtilna tabela vedno sinhronizirana z vašimi podatki.</t>
  </si>
  <si>
    <t>Morda boste želeli urediti vrtilno tabelo tako, da bo prikazala bolj tradicionalno postavitev časovnega lista z dnevi v tednu na vrhu:</t>
  </si>
  <si>
    <t>Uporabniška dejavnost na spletnem portalu</t>
  </si>
  <si>
    <t>Seznam razredov</t>
  </si>
  <si>
    <t>V tem primeru pomagate pri usklajevanju prijav za predavanje, ki je na voljo ob ponedeljkih, sredah in petkih.</t>
  </si>
  <si>
    <t>Vsak dan v obdobju prijave dobite nabor podatkov, ki izgleda takole:</t>
  </si>
  <si>
    <t>Upoštevajte, da so podatki oblikovani kot tabela; pomembno za kasnejšo posodobitev</t>
  </si>
  <si>
    <t>Z dodajanjem imen lahko hitro ustvarite celoten seznam razredov.</t>
  </si>
  <si>
    <t>Če premaknete polje razreda v območje oznak stolpcev, lahko ustvarite poročilo, ki vse učence ohranja skupaj po abecednem vrstnem redu.</t>
  </si>
  <si>
    <t>Meritve instrumentov</t>
  </si>
  <si>
    <t>Podatke o meritvah imate iz sistema, ki vsaki dve minuti beleži temperaturo, relativno vlažnost in rosišče v rastlinjaku. Podatki izgledajo takole:</t>
  </si>
  <si>
    <t>Povprečni odčitki na uro v manj kot 5 minutah</t>
  </si>
  <si>
    <t>E-poštne prijave</t>
  </si>
  <si>
    <t>In začetni povzetek izgleda takole:</t>
  </si>
  <si>
    <t>Vsaka e-poštna prijava do danes v eni urejeni majhni vrtilni tabeli</t>
  </si>
  <si>
    <t xml:space="preserve">Predstavljajte si, da morate beležiti čas za različne stranke in projekte ter redno poročati o svojem času po stranki in projektu. </t>
  </si>
  <si>
    <t>Seveda obstaja veliko aplikacij, namenjenih sledenju časa, vendar lahko preprosto ustvarite svoj prilagodljiv sistem z vrtilnimi tabelami.</t>
  </si>
  <si>
    <t xml:space="preserve">Vsaj tisto, kar morate zabeležiti, je datum, čas, ki ste ga porabili, ime stranke in projekt. </t>
  </si>
  <si>
    <t>Torej, ko dosledno vnesete podatke, lahko na koncu dobite izvorne podatke, ki izgledajo nekako takole:</t>
  </si>
  <si>
    <t xml:space="preserve">Upoštevajte, da lahko z dodajanjem stolpca za Ime podatkom spremljate in poročate o času za več ljudi. </t>
  </si>
  <si>
    <t>Podatki lahko dodate tudi stolpec stopnje in uporabite vrtilno tabelo, da povzamete stroške ali obračunsko stopnjo zabeleženega časa.</t>
  </si>
  <si>
    <t xml:space="preserve">Predstavljajte si, da ste dobili izpis podatkov s spletnega mesta velikega podjetja. </t>
  </si>
  <si>
    <t xml:space="preserve">Spletno mesto je portal, ki partnerjem ponuja informacije o izdelkih. </t>
  </si>
  <si>
    <t>Partnerji se prijavljajo sproti skozi vse leto, portal pa deluje že dolgo. Odpreš podatke in pogledaš. Podatki izgledajo nekako takole:</t>
  </si>
  <si>
    <t>Z združevanjem datumov ustvarjanja uporabnikov po letu in mesecu lahko preprosto prikažete celotno zgodovino ustvarjanja uporabnikov:</t>
  </si>
  <si>
    <t>Sestavite preprosto vrtilno tabelo, ki povzema po dnevih razreda:</t>
  </si>
  <si>
    <t>Vaša naloga je, da na začetku vsakega dne inštruktorju pošljete preprosto poročilo, ki prikazuje trenutne prijave.</t>
  </si>
  <si>
    <t>Zdaj, ko imate postavitev poročila, ki vam je všeč, kako poročilo posodabljate vsak dan?</t>
  </si>
  <si>
    <t xml:space="preserve">Prilepite najnovejše podatke, prepišite obstoječe podatke in osvežite vrtilne tabele. </t>
  </si>
  <si>
    <t xml:space="preserve">S pretokom podatkov skozi vrtilno tabelo lahko preprosto dodate vsako meritev kot vrednost in spremenite prikaz tako, </t>
  </si>
  <si>
    <t>da namesto vsote prikazuje povprečje. To vam bo dalo urejen povzetek, ki prikazuje povprečje vsakega odčitka po urah:</t>
  </si>
  <si>
    <t>Sodelujete s stranko, ki na svojem spletnem mestu spremlja e-poštne prijave.</t>
  </si>
  <si>
    <t xml:space="preserve">Če nastavite število e-poštnih sporočil tako, da prikaže odstotek vrstice, bo vrtilna tabela prikazala razčlenitev po dnevih v tednu. </t>
  </si>
  <si>
    <t>Poleg tega dodate pogojno oblikovanje, da izstopata višji in nižji odstotek. Zelena za višje odstotke, modra za nižje odstotke.</t>
  </si>
  <si>
    <t>Kako izbrisati vrtilno tabelo v Excelu</t>
  </si>
  <si>
    <t>1. Izberite katero koli celico v vrtilni tabeli</t>
  </si>
  <si>
    <t>5. Z desno tipko miške kliknite katero koli celico izbrane vrtilne tabele.</t>
  </si>
  <si>
    <t>Zgornji koraki bi izbrisali vrtilno tabelo, vendar še vedno ohranili nastale podatke.</t>
  </si>
  <si>
    <t>Če želite odstraniti samo podatke, ki ste jih dobili, medtem ko obdržite vrtilno tabelo (tako da lahko preuredite in ustvarite drug povzetek), lahko to tudi storite.</t>
  </si>
  <si>
    <t>Če izberete podatke in pritisnete tipko za brisanje, bo izbrisala tudi vrtilno tabelo.</t>
  </si>
  <si>
    <r>
      <t xml:space="preserve">Upoštevajte, da lahko izberete tudi celotno vrtilno tabelo, tako da izberete katero koli celico in nato uporabite bližnjico na tipkovnici " </t>
    </r>
    <r>
      <rPr>
        <b/>
        <sz val="14"/>
        <color theme="1"/>
        <rFont val="Calibri"/>
        <family val="2"/>
        <charset val="238"/>
        <scheme val="minor"/>
      </rPr>
      <t>Control + A</t>
    </r>
    <r>
      <rPr>
        <sz val="14"/>
        <color theme="1"/>
        <rFont val="Calibri"/>
        <family val="2"/>
        <charset val="238"/>
        <scheme val="minor"/>
      </rPr>
      <t xml:space="preserve"> ". </t>
    </r>
  </si>
  <si>
    <t xml:space="preserve">V nekaterih primerih želite izbrisati vrtilno tabelo, ne pa tudi končnih podatkov, ki ste jih dobili po uporabi vrtilne tabele. </t>
  </si>
  <si>
    <t>To se lahko zgodi, če ste uporabili vrtilno tabelo in nato želite svojemu upravitelju/stranki poslati samo končne podatke.</t>
  </si>
  <si>
    <r>
      <t xml:space="preserve">6. Kliknite na </t>
    </r>
    <r>
      <rPr>
        <b/>
        <sz val="14"/>
        <color theme="1"/>
        <rFont val="Calibri"/>
        <family val="2"/>
        <charset val="238"/>
        <scheme val="minor"/>
      </rPr>
      <t>Kopiraj.</t>
    </r>
    <r>
      <rPr>
        <sz val="14"/>
        <color theme="1"/>
        <rFont val="Calibri"/>
        <family val="2"/>
        <charset val="238"/>
        <scheme val="minor"/>
      </rPr>
      <t xml:space="preserve"> To bo kopiralo podatke celotne vrtilne tabele.</t>
    </r>
  </si>
  <si>
    <r>
      <t xml:space="preserve">3. V skupini </t>
    </r>
    <r>
      <rPr>
        <b/>
        <sz val="14"/>
        <color theme="1"/>
        <rFont val="Calibri"/>
        <family val="2"/>
        <charset val="238"/>
        <scheme val="minor"/>
      </rPr>
      <t>Dejanja</t>
    </r>
    <r>
      <rPr>
        <sz val="14"/>
        <color theme="1"/>
        <rFont val="Calibri"/>
        <family val="2"/>
        <charset val="238"/>
        <scheme val="minor"/>
      </rPr>
      <t xml:space="preserve"> kliknite možnost </t>
    </r>
    <r>
      <rPr>
        <b/>
        <sz val="14"/>
        <color theme="1"/>
        <rFont val="Calibri"/>
        <family val="2"/>
        <charset val="238"/>
        <scheme val="minor"/>
      </rPr>
      <t>»Počisti«.</t>
    </r>
  </si>
  <si>
    <t>Vrste filtrov v vrtilni tabeli</t>
  </si>
  <si>
    <t>Primeri uporabe filtrov v vrtilni tabeli</t>
  </si>
  <si>
    <t>Filtrirajte zgornje/spodnje elemente po vrednosti</t>
  </si>
  <si>
    <t>Tako boste dobili filtriran seznam 10 trgovcev na drobno na podlagi njihove prodajne vrednosti.</t>
  </si>
  <si>
    <t>Filtrirajte zgornje/spodnje elemente, ki sestavljajo določen odstotek vrednosti</t>
  </si>
  <si>
    <t>Filtrirajte zgornje/spodnje elemente, ki sestavljajo določeno vrednost</t>
  </si>
  <si>
    <t>Tako boste dobili filtriran seznam najboljših trgovcev na drobno, ki predstavljajo 20 milijonov celotne prodaje.</t>
  </si>
  <si>
    <t>Filtrirajte elemente na podlagi vrednosti</t>
  </si>
  <si>
    <t>To bi takoj filtriralo seznam in prikazalo samo tiste trgovce na drobno, ki imajo prodajo več kot 3 milijone.</t>
  </si>
  <si>
    <t>Filtrirajte podatke z uporabo filtrov za oznake</t>
  </si>
  <si>
    <t>Filtrirajte podatke z iskalnim poljem</t>
  </si>
  <si>
    <t>Filtriranje seznama z iskalnim poljem je zelo podobno možnosti vsebuje v filtru oznak.</t>
  </si>
  <si>
    <t>Na primer, če želite ročno izbrati trgovce na drobno za analizo, lahko to storite tukaj. Lahko pa tudi selektivno izključite nekatere trgovce na drobno, tako da počistite polje.</t>
  </si>
  <si>
    <t xml:space="preserve">ki vsebuje določeno besedilo) ali vrednosti (na primer filtriranje prvih 10 elementov po vrednosti ali postavk z vrednostjo večje od/manjše od določene vrednosti). </t>
  </si>
  <si>
    <r>
      <t xml:space="preserve">Pojdite na filter z oznako vrstice –&gt; </t>
    </r>
    <r>
      <rPr>
        <b/>
        <sz val="14"/>
        <color theme="1"/>
        <rFont val="Calibri"/>
        <family val="2"/>
        <charset val="238"/>
        <scheme val="minor"/>
      </rPr>
      <t>Filtri vrednosti –&gt; Večje od.</t>
    </r>
  </si>
  <si>
    <r>
      <t xml:space="preserve">Kliknite </t>
    </r>
    <r>
      <rPr>
        <b/>
        <sz val="14"/>
        <color theme="1"/>
        <rFont val="Calibri"/>
        <family val="2"/>
        <charset val="238"/>
        <scheme val="minor"/>
      </rPr>
      <t>V redu.</t>
    </r>
  </si>
  <si>
    <t xml:space="preserve">Število elementov, ki jih želite filtrirati. </t>
  </si>
  <si>
    <t xml:space="preserve">V zadnjem polju so navedene vse različne vrednosti, navedene v območju vrednosti. </t>
  </si>
  <si>
    <r>
      <t xml:space="preserve">V tretjem polju izberite </t>
    </r>
    <r>
      <rPr>
        <b/>
        <sz val="14"/>
        <color theme="1"/>
        <rFont val="Calibri"/>
        <family val="2"/>
        <charset val="238"/>
        <scheme val="minor"/>
      </rPr>
      <t>Odstotek.</t>
    </r>
  </si>
  <si>
    <t xml:space="preserve">V drugem polju morate določiti vrednost, ki bi jo morali upoštevati najboljši trgovci na drobno. </t>
  </si>
  <si>
    <r>
      <t xml:space="preserve">V tretjem polju izberite </t>
    </r>
    <r>
      <rPr>
        <b/>
        <sz val="14"/>
        <color theme="1"/>
        <rFont val="Calibri"/>
        <family val="2"/>
        <charset val="238"/>
        <scheme val="minor"/>
      </rPr>
      <t>Vsota. </t>
    </r>
  </si>
  <si>
    <t xml:space="preserve">Ta seznam lahko filtrirate glede na prodajno vrednost. </t>
  </si>
  <si>
    <t>V tem primeru je to vsota prodaje (če imate več elementov v območju vrednosti, bi spustni meni prikazal vse).</t>
  </si>
  <si>
    <r>
      <t>Izberite pogoj. Ker želimo pridobiti vse trgovce na drobno z več kot 3 milijoni prodaje, izberite '</t>
    </r>
    <r>
      <rPr>
        <b/>
        <sz val="14"/>
        <color theme="1"/>
        <rFont val="Calibri"/>
        <family val="2"/>
        <charset val="238"/>
        <scheme val="minor"/>
      </rPr>
      <t>je večji od</t>
    </r>
    <r>
      <rPr>
        <sz val="14"/>
        <color theme="1"/>
        <rFont val="Calibri"/>
        <family val="2"/>
        <charset val="238"/>
        <scheme val="minor"/>
      </rPr>
      <t>'.</t>
    </r>
  </si>
  <si>
    <t xml:space="preserve">Opazili boste, da je seznam filtriran v spodnjem iskalnem polju in </t>
  </si>
  <si>
    <t>lahko počistite vse prodajalce, ki jih želite izključiti.</t>
  </si>
  <si>
    <t xml:space="preserve">V iskalnem polju lahko uporabite nadomestne znake. </t>
  </si>
  <si>
    <t>Ker zvezdica predstavlja poljubno število znakov, to pomeni, da lahko ime vsebuje poljubno število znakov za T.</t>
  </si>
  <si>
    <t>uporabite iskalni izraz kot *T (zvezdica, ki ji sledi T).</t>
  </si>
  <si>
    <t>Kakšna je dobra zasnova za izvorne podatke za vrtilno tabelo?</t>
  </si>
  <si>
    <t>Prva vrstica vsebuje glave, ki opisujejo podatke v stolpcih.</t>
  </si>
  <si>
    <t>Vsaka vrstica je zapis, ki bi predstavljal en primer transakcije ali prodaje.</t>
  </si>
  <si>
    <t>Pogoste pasti, ki se jim je treba izogibati pri pripravi izvornih podatkov</t>
  </si>
  <si>
    <t>Primeri načrtov slabih izvornih podatkov</t>
  </si>
  <si>
    <t>V naboru podatkov so prazne celice, četrtine pa so razporejene kot glave stolpcev.</t>
  </si>
  <si>
    <t>Prav tako je regija navedena na vrhu, medtem ko mora biti del vsakega zapisa.</t>
  </si>
  <si>
    <t xml:space="preserve">Če nimate edinstvenih naslovov, lahko še vedno ustvarite vrtilno tabelo in Excel bi jih samodejno naredil edinstvene z dodajanjem </t>
  </si>
  <si>
    <t xml:space="preserve">V izvornih podatkih ne sme biti praznih celic/vrstic. </t>
  </si>
  <si>
    <t xml:space="preserve">Recimo, da imate v stolpcu prodaje prazno celico. </t>
  </si>
  <si>
    <t>To je zato, ker Excel razlaga celoten stolpec, kot da vsebuje besedilne podatke (samo zaradi ene same prazne celice).</t>
  </si>
  <si>
    <t xml:space="preserve">Uporabi ustrezno obliko za celice v izvornih podatkih. </t>
  </si>
  <si>
    <t xml:space="preserve">To bi vam pomagalo ustvariti vrtilno tabelo in uporabiti datum kot eno od meril za povzetek, združevanje in razvrščanje podatkov. </t>
  </si>
  <si>
    <t xml:space="preserve">Samodejno ga bo postavil v območje vrednosti. </t>
  </si>
  <si>
    <t xml:space="preserve">To je običajen način za vzdrževanje podatkov, saj jih je enostavno slediti in razumeti. </t>
  </si>
  <si>
    <t>Pri tej razporeditvi podatkov sta dve težavi:</t>
  </si>
  <si>
    <t xml:space="preserve">Če nadaljujete in s tem ustvarite vrtilno tabelo (kar lahko), boste dobili različna polja za različna četrtletja. </t>
  </si>
  <si>
    <r>
      <t xml:space="preserve">Napačen načrt izvornih podatkov – </t>
    </r>
    <r>
      <rPr>
        <b/>
        <u/>
        <sz val="16"/>
        <color rgb="FF800000"/>
        <rFont val="Calibri"/>
        <family val="2"/>
        <charset val="238"/>
        <scheme val="minor"/>
      </rPr>
      <t>2. primer</t>
    </r>
  </si>
  <si>
    <r>
      <t xml:space="preserve">Napačen načrt izvornih podatkov – </t>
    </r>
    <r>
      <rPr>
        <b/>
        <u/>
        <sz val="16"/>
        <color rgb="FF800000"/>
        <rFont val="Calibri"/>
        <family val="2"/>
        <charset val="238"/>
        <scheme val="minor"/>
      </rPr>
      <t>primer 1</t>
    </r>
  </si>
  <si>
    <t xml:space="preserve">Vodstvo in občinstvo PowerPointovih predstavitev lahko to predstavitev podatkov dobro sprejmeta, </t>
  </si>
  <si>
    <t>vendar ni primerna za ustvarjanje vrtilne tabele.</t>
  </si>
  <si>
    <r>
      <t xml:space="preserve">Napačen načrt izvornih podatkov – </t>
    </r>
    <r>
      <rPr>
        <b/>
        <u/>
        <sz val="16"/>
        <color rgb="FF800000"/>
        <rFont val="Calibri"/>
        <family val="2"/>
        <charset val="238"/>
        <scheme val="minor"/>
      </rPr>
      <t>primer 3</t>
    </r>
  </si>
  <si>
    <t xml:space="preserve">To je spet rezultat, ki ga je mogoče zlahka pridobiti z vrtilno tabelo. </t>
  </si>
  <si>
    <t>Vendar ga ni mogoče uporabiti za ustvarjanje vrtilne tabele.</t>
  </si>
  <si>
    <t>Regija</t>
  </si>
  <si>
    <t>Podjetje</t>
  </si>
  <si>
    <t>Proizvod</t>
  </si>
  <si>
    <t>Mesec</t>
  </si>
  <si>
    <t>Prodaja</t>
  </si>
  <si>
    <t>West</t>
  </si>
  <si>
    <t>Costco</t>
  </si>
  <si>
    <t>A</t>
  </si>
  <si>
    <t>B</t>
  </si>
  <si>
    <t>C</t>
  </si>
  <si>
    <t>X</t>
  </si>
  <si>
    <t>Z</t>
  </si>
  <si>
    <t>South</t>
  </si>
  <si>
    <t>Walmart</t>
  </si>
  <si>
    <t>jan</t>
  </si>
  <si>
    <r>
      <t xml:space="preserve">Na zavihku </t>
    </r>
    <r>
      <rPr>
        <b/>
        <sz val="14"/>
        <color theme="1"/>
        <rFont val="Calibri"/>
        <family val="2"/>
        <charset val="238"/>
        <scheme val="minor"/>
      </rPr>
      <t xml:space="preserve">Oblikovanje </t>
    </r>
    <r>
      <rPr>
        <sz val="14"/>
        <color theme="1"/>
        <rFont val="Calibri"/>
        <family val="2"/>
        <charset val="238"/>
        <scheme val="minor"/>
      </rPr>
      <t xml:space="preserve">v skupini </t>
    </r>
    <r>
      <rPr>
        <b/>
        <sz val="14"/>
        <color theme="1"/>
        <rFont val="Calibri"/>
        <family val="2"/>
        <charset val="238"/>
        <scheme val="minor"/>
      </rPr>
      <t>Vrsta</t>
    </r>
    <r>
      <rPr>
        <sz val="14"/>
        <color theme="1"/>
        <rFont val="Calibri"/>
        <family val="2"/>
        <charset val="238"/>
        <scheme val="minor"/>
      </rPr>
      <t xml:space="preserve"> kliknite</t>
    </r>
    <r>
      <rPr>
        <b/>
        <sz val="14"/>
        <color theme="1"/>
        <rFont val="Calibri"/>
        <family val="2"/>
        <charset val="238"/>
        <scheme val="minor"/>
      </rPr>
      <t xml:space="preserve"> Spremeni vrsto grafikona</t>
    </r>
    <r>
      <rPr>
        <sz val="14"/>
        <color theme="1"/>
        <rFont val="Calibri"/>
        <family val="2"/>
        <charset val="238"/>
        <scheme val="minor"/>
      </rPr>
      <t>.</t>
    </r>
  </si>
  <si>
    <r>
      <t xml:space="preserve">Kliknite poljubno celico v stolpcu </t>
    </r>
    <r>
      <rPr>
        <b/>
        <sz val="14"/>
        <color theme="1"/>
        <rFont val="Calibri"/>
        <family val="2"/>
        <charset val="238"/>
        <scheme val="minor"/>
      </rPr>
      <t>Vsota zneska.</t>
    </r>
  </si>
  <si>
    <r>
      <t xml:space="preserve">Ker smo v kategorijo </t>
    </r>
    <r>
      <rPr>
        <b/>
        <sz val="14"/>
        <color theme="1"/>
        <rFont val="Calibri"/>
        <family val="2"/>
        <charset val="238"/>
        <scheme val="minor"/>
      </rPr>
      <t>Filtri</t>
    </r>
    <r>
      <rPr>
        <sz val="14"/>
        <color theme="1"/>
        <rFont val="Calibri"/>
        <family val="2"/>
        <charset val="238"/>
        <scheme val="minor"/>
      </rPr>
      <t xml:space="preserve"> dodali polje </t>
    </r>
    <r>
      <rPr>
        <b/>
        <sz val="14"/>
        <color theme="1"/>
        <rFont val="Calibri"/>
        <family val="2"/>
        <charset val="238"/>
        <scheme val="minor"/>
      </rPr>
      <t>Kategorija,</t>
    </r>
    <r>
      <rPr>
        <sz val="14"/>
        <color theme="1"/>
        <rFont val="Calibri"/>
        <family val="2"/>
        <charset val="238"/>
        <scheme val="minor"/>
      </rPr>
      <t xml:space="preserve"> lahko ta vrtilni grafikon (in vrtilno tabelo) filtriramo po kategoriji. </t>
    </r>
  </si>
  <si>
    <r>
      <t xml:space="preserve">Privzeta lokacija za novo vrtilno tabelo je </t>
    </r>
    <r>
      <rPr>
        <b/>
        <sz val="14"/>
        <color theme="1"/>
        <rFont val="Calibri"/>
        <family val="2"/>
        <charset val="238"/>
        <scheme val="minor"/>
      </rPr>
      <t>Nov delovni list.</t>
    </r>
  </si>
  <si>
    <r>
      <t xml:space="preserve">Polje znesek na področju </t>
    </r>
    <r>
      <rPr>
        <b/>
        <sz val="14"/>
        <color theme="1"/>
        <rFont val="Calibri"/>
        <family val="2"/>
        <charset val="238"/>
        <scheme val="minor"/>
      </rPr>
      <t>Vrednosti.</t>
    </r>
  </si>
  <si>
    <r>
      <t xml:space="preserve">Če povlečete polje v območje </t>
    </r>
    <r>
      <rPr>
        <b/>
        <sz val="14"/>
        <color theme="1"/>
        <rFont val="Calibri"/>
        <family val="2"/>
        <charset val="238"/>
        <scheme val="minor"/>
      </rPr>
      <t xml:space="preserve">Vrstice in Stolpci, </t>
    </r>
    <r>
      <rPr>
        <sz val="14"/>
        <color theme="1"/>
        <rFont val="Calibri"/>
        <family val="2"/>
        <charset val="238"/>
        <scheme val="minor"/>
      </rPr>
      <t xml:space="preserve">lahko ustvarite dvodimenzionalno vrtilno tabelo. </t>
    </r>
  </si>
  <si>
    <r>
      <t xml:space="preserve">Polje države do območja </t>
    </r>
    <r>
      <rPr>
        <b/>
        <sz val="14"/>
        <color theme="1"/>
        <rFont val="Calibri"/>
        <family val="2"/>
        <charset val="238"/>
        <scheme val="minor"/>
      </rPr>
      <t>Vrstice.</t>
    </r>
  </si>
  <si>
    <t>V nadaljevanju najdete vrtilno tabelo na več ravneh.</t>
  </si>
  <si>
    <r>
      <t xml:space="preserve">ID naročila v območje </t>
    </r>
    <r>
      <rPr>
        <b/>
        <sz val="14"/>
        <color theme="1"/>
        <rFont val="Calibri"/>
        <family val="2"/>
        <charset val="238"/>
        <scheme val="minor"/>
      </rPr>
      <t>Vrstice.</t>
    </r>
  </si>
  <si>
    <r>
      <rPr>
        <b/>
        <sz val="14"/>
        <color theme="1"/>
        <rFont val="Calibri"/>
        <family val="2"/>
        <charset val="238"/>
        <scheme val="minor"/>
      </rPr>
      <t>Vrtilni  grafikon</t>
    </r>
    <r>
      <rPr>
        <sz val="14"/>
        <color theme="1"/>
        <rFont val="Calibri"/>
        <family val="2"/>
        <charset val="238"/>
        <scheme val="minor"/>
      </rPr>
      <t xml:space="preserve"> je vizualna predstavitev vrtilne tabele v Excelu.</t>
    </r>
  </si>
  <si>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Orodja</t>
    </r>
    <r>
      <rPr>
        <sz val="14"/>
        <color theme="1"/>
        <rFont val="Calibri"/>
        <family val="2"/>
        <charset val="238"/>
        <scheme val="minor"/>
      </rPr>
      <t xml:space="preserve"> kliknite </t>
    </r>
    <r>
      <rPr>
        <b/>
        <sz val="14"/>
        <color theme="1"/>
        <rFont val="Calibri"/>
        <family val="2"/>
        <charset val="238"/>
        <scheme val="minor"/>
      </rPr>
      <t>vrtilni grafikon.</t>
    </r>
  </si>
  <si>
    <r>
      <t xml:space="preserve">Odpre se  okno </t>
    </r>
    <r>
      <rPr>
        <b/>
        <sz val="14"/>
        <color theme="1"/>
        <rFont val="Calibri"/>
        <family val="2"/>
        <charset val="238"/>
        <scheme val="minor"/>
      </rPr>
      <t>Vstavi grafikon</t>
    </r>
    <r>
      <rPr>
        <sz val="14"/>
        <color theme="1"/>
        <rFont val="Calibri"/>
        <family val="2"/>
        <charset val="238"/>
        <scheme val="minor"/>
      </rPr>
      <t>.</t>
    </r>
  </si>
  <si>
    <t xml:space="preserve">Kreira se vrtilni grafikon. </t>
  </si>
  <si>
    <r>
      <rPr>
        <b/>
        <sz val="14"/>
        <color theme="1"/>
        <rFont val="Calibri"/>
        <family val="2"/>
        <charset val="238"/>
        <scheme val="minor"/>
      </rPr>
      <t>Opomba:</t>
    </r>
    <r>
      <rPr>
        <sz val="14"/>
        <color theme="1"/>
        <rFont val="Calibri"/>
        <family val="2"/>
        <charset val="238"/>
        <scheme val="minor"/>
      </rPr>
      <t xml:space="preserve"> z gumbom </t>
    </r>
    <r>
      <rPr>
        <b/>
        <sz val="14"/>
        <color theme="1"/>
        <rFont val="Calibri"/>
        <family val="2"/>
        <charset val="238"/>
        <scheme val="minor"/>
      </rPr>
      <t>Vstavi polje</t>
    </r>
    <r>
      <rPr>
        <sz val="14"/>
        <color theme="1"/>
        <rFont val="Calibri"/>
        <family val="2"/>
        <charset val="238"/>
        <scheme val="minor"/>
      </rPr>
      <t xml:space="preserve"> hitro vstavite polja, ko vnesete formulo. </t>
    </r>
  </si>
  <si>
    <r>
      <t xml:space="preserve">Excel samodejno doda polje </t>
    </r>
    <r>
      <rPr>
        <b/>
        <sz val="14"/>
        <color theme="1"/>
        <rFont val="Calibri"/>
        <family val="2"/>
        <charset val="238"/>
        <scheme val="minor"/>
      </rPr>
      <t>Davek</t>
    </r>
    <r>
      <rPr>
        <sz val="14"/>
        <color theme="1"/>
        <rFont val="Calibri"/>
        <family val="2"/>
        <charset val="238"/>
        <scheme val="minor"/>
      </rPr>
      <t xml:space="preserve"> v območje </t>
    </r>
    <r>
      <rPr>
        <b/>
        <sz val="14"/>
        <color theme="1"/>
        <rFont val="Calibri"/>
        <family val="2"/>
        <charset val="238"/>
        <scheme val="minor"/>
      </rPr>
      <t>Vrednosti.</t>
    </r>
  </si>
  <si>
    <r>
      <t xml:space="preserve">Izberite </t>
    </r>
    <r>
      <rPr>
        <b/>
        <sz val="14"/>
        <color theme="1"/>
        <rFont val="Calibri"/>
        <family val="2"/>
        <charset val="238"/>
        <scheme val="minor"/>
      </rPr>
      <t>Izračunana postavka</t>
    </r>
  </si>
  <si>
    <r>
      <t xml:space="preserve">Odpre se  okno </t>
    </r>
    <r>
      <rPr>
        <b/>
        <sz val="14"/>
        <color theme="1"/>
        <rFont val="Calibri"/>
        <family val="2"/>
        <charset val="238"/>
        <scheme val="minor"/>
      </rPr>
      <t>Vstavi izračunano postavko.</t>
    </r>
  </si>
  <si>
    <t xml:space="preserve">Če želite hitro vnesti funkcijo GETPIVOTDATA v Excelu, vnesite znak enakosti (=) in kliknite celico v vrtilni tabeli . </t>
  </si>
  <si>
    <t>Dinamična funkcija GETPIVOTDATA vrne količino manga, izvoženega v Kanado.</t>
  </si>
  <si>
    <t>Funkcija GETPIVOTDATA ima 4 argumente (podatkovno polje, sklic na katero koli celico v vrtilni tabeli in 1 par polje/element)</t>
  </si>
  <si>
    <t>Predavatelj:</t>
  </si>
  <si>
    <r>
      <t xml:space="preserve"> mag. </t>
    </r>
    <r>
      <rPr>
        <b/>
        <sz val="14"/>
        <color theme="1"/>
        <rFont val="Arial"/>
        <family val="2"/>
        <charset val="238"/>
      </rPr>
      <t>Roman Rehberger</t>
    </r>
  </si>
  <si>
    <t xml:space="preserve">email: </t>
  </si>
  <si>
    <t xml:space="preserve"> rehberger@siol.net </t>
  </si>
  <si>
    <t>Ura</t>
  </si>
  <si>
    <t>Kaj se bomo naučili?</t>
  </si>
  <si>
    <t>Upoštevajte, da ni praznih vrstic - podatke morate samo vnesti.</t>
  </si>
  <si>
    <t>PRIMER</t>
  </si>
  <si>
    <t xml:space="preserve">Vaš šef želi vedeti nekaj osnovnih informacij: koliko uporabnikov je trenutno aktivnih? </t>
  </si>
  <si>
    <t xml:space="preserve">Koliko uporabnikov se ustvari vsak mesec? Kateri partnerji imajo največ uporabniških računov itd. </t>
  </si>
  <si>
    <t xml:space="preserve"> Ta vrsta povzetka je kos pogače z vrtilnimi tabelami, tudi z ogromnimi nabori podatkov:</t>
  </si>
  <si>
    <t>To je enostavno narediti z uporabo vrtilnih tabel, vgrajenega filtra vrednosti "Top 10".</t>
  </si>
  <si>
    <t>Do sedaj se je prijavilo 35 ljudi. Samo 8 za petkov razred.</t>
  </si>
  <si>
    <r>
      <t>Vrtilne tabele</t>
    </r>
    <r>
      <rPr>
        <sz val="14"/>
        <color theme="1"/>
        <rFont val="Calibri"/>
        <family val="2"/>
        <charset val="238"/>
        <scheme val="minor"/>
      </rPr>
      <t xml:space="preserve"> so ena najmočnejših funkcij programa </t>
    </r>
    <r>
      <rPr>
        <b/>
        <sz val="14"/>
        <color theme="1"/>
        <rFont val="Calibri"/>
        <family val="2"/>
        <charset val="238"/>
        <scheme val="minor"/>
      </rPr>
      <t>Excel.</t>
    </r>
  </si>
  <si>
    <r>
      <t xml:space="preserve">Izberite </t>
    </r>
    <r>
      <rPr>
        <b/>
        <sz val="14"/>
        <color theme="1"/>
        <rFont val="Calibri"/>
        <family val="2"/>
        <charset val="238"/>
        <scheme val="minor"/>
      </rPr>
      <t>državo</t>
    </r>
    <r>
      <rPr>
        <sz val="14"/>
        <color theme="1"/>
        <rFont val="Calibri"/>
        <family val="2"/>
        <charset val="238"/>
        <scheme val="minor"/>
      </rPr>
      <t xml:space="preserve"> in kliknite</t>
    </r>
    <r>
      <rPr>
        <b/>
        <sz val="14"/>
        <color theme="1"/>
        <rFont val="Calibri"/>
        <family val="2"/>
        <charset val="238"/>
        <scheme val="minor"/>
      </rPr>
      <t xml:space="preserve"> V redu</t>
    </r>
  </si>
  <si>
    <r>
      <t xml:space="preserve">Izberite izdelek in kliknite </t>
    </r>
    <r>
      <rPr>
        <b/>
        <sz val="14"/>
        <color theme="1"/>
        <rFont val="Calibri"/>
        <family val="2"/>
        <charset val="238"/>
        <scheme val="minor"/>
      </rPr>
      <t>V redu</t>
    </r>
    <r>
      <rPr>
        <sz val="14"/>
        <color theme="1"/>
        <rFont val="Calibri"/>
        <family val="2"/>
        <charset val="238"/>
        <scheme val="minor"/>
      </rPr>
      <t>.</t>
    </r>
  </si>
  <si>
    <t>Kopirajte vrtilno tabelo brez izvornih podatkov</t>
  </si>
  <si>
    <t>Združite podatke iz več obsegov celic</t>
  </si>
  <si>
    <t>Excel ima funkcijo, ki vam omogoča združevanje podatkov iz več vrtilnih tabel ali obsegov celic.</t>
  </si>
  <si>
    <t xml:space="preserve">Vrtilna tabela 1 </t>
  </si>
  <si>
    <t>Vrtilna tabela 2</t>
  </si>
  <si>
    <t xml:space="preserve">6. Izberite prvi obseg delovnega lista, ki ga želite združiti. </t>
  </si>
  <si>
    <t>8. Ponovite koraka 6 in 7 s preostalimi razponi.</t>
  </si>
  <si>
    <r>
      <t xml:space="preserve">9. Z levim gumbom miške pritisnite gumb </t>
    </r>
    <r>
      <rPr>
        <b/>
        <sz val="14"/>
        <color theme="1"/>
        <rFont val="Calibri"/>
        <family val="2"/>
        <charset val="238"/>
        <scheme val="minor"/>
      </rPr>
      <t>Naprej</t>
    </r>
  </si>
  <si>
    <t>Popolni podatki za vrtilno tabelo:</t>
  </si>
  <si>
    <t xml:space="preserve">Te preproste opombe vas bodo vodile skozi ogromno možnosti, ki so vam na voljo. </t>
  </si>
  <si>
    <t>Naj bodo stvari preproste in se osredotočite na vprašanja, na katera morate odgovoriti.</t>
  </si>
  <si>
    <t>4. Pred izdelavo načrtujte</t>
  </si>
  <si>
    <r>
      <t xml:space="preserve">2. Kliknite gumb </t>
    </r>
    <r>
      <rPr>
        <b/>
        <sz val="14"/>
        <color theme="1"/>
        <rFont val="Calibri"/>
        <family val="2"/>
        <charset val="238"/>
        <scheme val="minor"/>
      </rPr>
      <t>Povzemi z vrtilno tabelo</t>
    </r>
    <r>
      <rPr>
        <sz val="14"/>
        <color theme="1"/>
        <rFont val="Calibri"/>
        <family val="2"/>
        <charset val="238"/>
        <scheme val="minor"/>
      </rPr>
      <t xml:space="preserve"> </t>
    </r>
    <r>
      <rPr>
        <b/>
        <sz val="14"/>
        <color theme="1"/>
        <rFont val="Calibri"/>
        <family val="2"/>
        <charset val="238"/>
        <scheme val="minor"/>
      </rPr>
      <t>(Orodja za tabele &gt; Oblikovanje</t>
    </r>
    <r>
      <rPr>
        <sz val="14"/>
        <color theme="1"/>
        <rFont val="Calibri"/>
        <family val="2"/>
        <charset val="238"/>
        <scheme val="minor"/>
      </rPr>
      <t>)</t>
    </r>
  </si>
  <si>
    <t>Vrtilna tabela privzeto šteje katero koli besedilno polje.</t>
  </si>
  <si>
    <t xml:space="preserve">To je lahko zelo priročna funkcija v številnih splošnih poslovnih situacijah. </t>
  </si>
  <si>
    <t xml:space="preserve">Naprimer, da imate seznam zaposlenih in želite dobiti število zaposlenih po oddelkih? </t>
  </si>
  <si>
    <r>
      <t xml:space="preserve">2. Dodajte </t>
    </r>
    <r>
      <rPr>
        <b/>
        <sz val="14"/>
        <color theme="1"/>
        <rFont val="Calibri"/>
        <family val="2"/>
        <charset val="238"/>
        <scheme val="minor"/>
      </rPr>
      <t>oddelek</t>
    </r>
    <r>
      <rPr>
        <sz val="14"/>
        <color theme="1"/>
        <rFont val="Calibri"/>
        <family val="2"/>
        <charset val="238"/>
        <scheme val="minor"/>
      </rPr>
      <t xml:space="preserve"> kot oznako vrstice</t>
    </r>
  </si>
  <si>
    <r>
      <t xml:space="preserve">3. Dodajte polje </t>
    </r>
    <r>
      <rPr>
        <b/>
        <sz val="14"/>
        <color theme="1"/>
        <rFont val="Calibri"/>
        <family val="2"/>
        <charset val="238"/>
        <scheme val="minor"/>
      </rPr>
      <t>Ime zaposlenega</t>
    </r>
    <r>
      <rPr>
        <sz val="14"/>
        <color theme="1"/>
        <rFont val="Calibri"/>
        <family val="2"/>
        <charset val="238"/>
        <scheme val="minor"/>
      </rPr>
      <t xml:space="preserve"> kot vrednost</t>
    </r>
  </si>
  <si>
    <t xml:space="preserve">V mnogih vrtilnih tabelah boste želeli prikazati odstotek in ne štetje. </t>
  </si>
  <si>
    <t xml:space="preserve">Na primer, morda želite prikazati razčlenitev prodaje po izdelkih. </t>
  </si>
  <si>
    <t>Toda namesto da prikažete skupno prodajo za vsak izdelek, želite prikazati prodajo kot odstotek celotne prodaje.</t>
  </si>
  <si>
    <t xml:space="preserve"> Ob predpostavki, da imate v svojih podatkih polje z imenom Prodaja, sledite tem korakom:</t>
  </si>
  <si>
    <r>
      <t xml:space="preserve">2. Dodajte </t>
    </r>
    <r>
      <rPr>
        <b/>
        <sz val="14"/>
        <color theme="1"/>
        <rFont val="Calibri"/>
        <family val="2"/>
        <charset val="238"/>
        <scheme val="minor"/>
      </rPr>
      <t>prodajo</t>
    </r>
    <r>
      <rPr>
        <sz val="14"/>
        <color theme="1"/>
        <rFont val="Calibri"/>
        <family val="2"/>
        <charset val="238"/>
        <scheme val="minor"/>
      </rPr>
      <t xml:space="preserve"> v vrtilno tabelo kot </t>
    </r>
    <r>
      <rPr>
        <b/>
        <sz val="14"/>
        <color theme="1"/>
        <rFont val="Calibri"/>
        <family val="2"/>
        <charset val="238"/>
        <scheme val="minor"/>
      </rPr>
      <t>vrednost</t>
    </r>
  </si>
  <si>
    <r>
      <t xml:space="preserve">3. Z desno tipko miške kliknite polje </t>
    </r>
    <r>
      <rPr>
        <b/>
        <sz val="14"/>
        <color theme="1"/>
        <rFont val="Calibri"/>
        <family val="2"/>
        <charset val="238"/>
        <scheme val="minor"/>
      </rPr>
      <t>Prodaja</t>
    </r>
    <r>
      <rPr>
        <sz val="14"/>
        <color theme="1"/>
        <rFont val="Calibri"/>
        <family val="2"/>
        <charset val="238"/>
        <scheme val="minor"/>
      </rPr>
      <t xml:space="preserve"> in nastavite »Pokaži vrednosti kot« na »% skupnega zneska«</t>
    </r>
  </si>
  <si>
    <t>Prikaz zaposlenih v %</t>
  </si>
  <si>
    <t xml:space="preserve">Ker vrtilne tabele povzemajo podatke, jih je mogoče uporabiti za iskanje edinstvenih vrednosti v polju. </t>
  </si>
  <si>
    <t>To je dober način, da hitro vidite vse vrednosti, ki se pojavljajo v polju, in najdete tudi tipkarske napake in druge nedoslednosti.</t>
  </si>
  <si>
    <t xml:space="preserve"> Recimo, da imate podatke o prodaji in želite videti seznam vseh prodanih izdelkov. Če želite ustvariti seznam izdelkov:</t>
  </si>
  <si>
    <t xml:space="preserve">Obstaja veliko situacij, ko je smiselno dodati isto polje v vrtilno tabelo več kot enkrat. </t>
  </si>
  <si>
    <t>Morda se zdi nenavadno, vendar lahko isto polje v vrtilno tabelo dodate več kot enkrat. Recimo, da imate vrtilno tabelo, ki prikazuje število zaposlenih po oddelkih.</t>
  </si>
  <si>
    <t xml:space="preserve">Štetje deluje dobro, vendar želite prikazati tudi štetje kot odstotek vseh zaposlenih. </t>
  </si>
  <si>
    <r>
      <t xml:space="preserve">V tem primeru je najpreprostejša rešitev, da dvakrat dodate isto polje kot polje </t>
    </r>
    <r>
      <rPr>
        <b/>
        <sz val="14"/>
        <color theme="1"/>
        <rFont val="Calibri"/>
        <family val="2"/>
        <charset val="238"/>
        <scheme val="minor"/>
      </rPr>
      <t>Vrednost:</t>
    </r>
  </si>
  <si>
    <t xml:space="preserve">Vsakič, ko dodate številsko polje kot vrednost v vrtilno tabelo, morate obliko številk nastaviti neposredno na polju. </t>
  </si>
  <si>
    <t xml:space="preserve">Morda vas bo zamikalo, da bi vrednosti, ki jih vidite v vrtilni tabeli, neposredno oblikovali, vendar to ni dobra ideja, ker ni zanesljiva, ko se vrtilna tabela spreminja. </t>
  </si>
  <si>
    <t>Če nastavite obliko neposredno na polju, boste zagotovili, da bo polje prikazano v želeni obliki, ne glede na to, kako velika ali majhna je vrtilna tabela.</t>
  </si>
  <si>
    <t xml:space="preserve">Predpostavimo na primer vrtilno tabelo, ki prikazuje razčlenitev prodaje po regijah. </t>
  </si>
  <si>
    <t xml:space="preserve">Ko prvič dodate polje Prodaja v vrtilno tabelo, bo prikazano v splošni obliki zapisa številk, saj je številsko polje. </t>
  </si>
  <si>
    <t>Če želite obliko računovodske številke uporabiti za samo polje:</t>
  </si>
  <si>
    <r>
      <t xml:space="preserve">1. Z desno tipko miške kliknite polje </t>
    </r>
    <r>
      <rPr>
        <b/>
        <sz val="14"/>
        <color theme="1"/>
        <rFont val="Calibri"/>
        <family val="2"/>
        <charset val="238"/>
        <scheme val="minor"/>
      </rPr>
      <t>Prodaja</t>
    </r>
    <r>
      <rPr>
        <sz val="14"/>
        <color theme="1"/>
        <rFont val="Calibri"/>
        <family val="2"/>
        <charset val="238"/>
        <scheme val="minor"/>
      </rPr>
      <t xml:space="preserve"> in v meniju izberite </t>
    </r>
    <r>
      <rPr>
        <b/>
        <sz val="14"/>
        <color theme="1"/>
        <rFont val="Calibri"/>
        <family val="2"/>
        <charset val="238"/>
        <scheme val="minor"/>
      </rPr>
      <t>Nastavitve polja vrednosti</t>
    </r>
  </si>
  <si>
    <r>
      <t xml:space="preserve">2. Kliknite gumb </t>
    </r>
    <r>
      <rPr>
        <b/>
        <sz val="14"/>
        <color theme="1"/>
        <rFont val="Calibri"/>
        <family val="2"/>
        <charset val="238"/>
        <scheme val="minor"/>
      </rPr>
      <t>Oblika številk</t>
    </r>
    <r>
      <rPr>
        <sz val="14"/>
        <color theme="1"/>
        <rFont val="Calibri"/>
        <family val="2"/>
        <charset val="238"/>
        <scheme val="minor"/>
      </rPr>
      <t xml:space="preserve"> v  oknu z nastavitvami polja vrednosti, ki se prikaže</t>
    </r>
  </si>
  <si>
    <r>
      <t xml:space="preserve">3. Nastavite obliko na </t>
    </r>
    <r>
      <rPr>
        <b/>
        <sz val="14"/>
        <color theme="1"/>
        <rFont val="Calibri"/>
        <family val="2"/>
        <charset val="238"/>
        <scheme val="minor"/>
      </rPr>
      <t>Računovodstvo</t>
    </r>
    <r>
      <rPr>
        <sz val="14"/>
        <color theme="1"/>
        <rFont val="Calibri"/>
        <family val="2"/>
        <charset val="238"/>
        <scheme val="minor"/>
      </rPr>
      <t xml:space="preserve"> in kliknite </t>
    </r>
    <r>
      <rPr>
        <b/>
        <sz val="14"/>
        <color theme="1"/>
        <rFont val="Calibri"/>
        <family val="2"/>
        <charset val="238"/>
        <scheme val="minor"/>
      </rPr>
      <t>V redu</t>
    </r>
    <r>
      <rPr>
        <sz val="14"/>
        <color theme="1"/>
        <rFont val="Calibri"/>
        <family val="2"/>
        <charset val="238"/>
        <scheme val="minor"/>
      </rPr>
      <t xml:space="preserve"> za izhod</t>
    </r>
  </si>
  <si>
    <t>16. Izvlečete podatke za katero koli vsoto</t>
  </si>
  <si>
    <t xml:space="preserve">Kadar koli vidite vsoto, prikazano v vrtilni tabeli, si lahko preprosto ogledate in izvlečete podatke, ki sestavljajo vsoto, tako da "poglobite navzdol". </t>
  </si>
  <si>
    <t xml:space="preserve">Denimo, da gledate vrtilno tabelo, ki prikazuje število zaposlenih po oddelkih. </t>
  </si>
  <si>
    <t xml:space="preserve">Vidite, da je v oddelku za inženiring 50 zaposlenih, vendar želite videti dejanska imena. </t>
  </si>
  <si>
    <t xml:space="preserve">Če si želite ogledati 50 ljudi, ki sestavljajo to število, dvokliknite neposredno številko 50 in Excel bo v vaš delovni zvezek dodal nov list, </t>
  </si>
  <si>
    <t>ki vsebuje natančne podatke, uporabljene za izračun 50 inženirjev. Isti pristop lahko uporabite za ogled in ekstrakcijo podatkov za vsote, kjer koli jih vidite v vrtilni tabeli.</t>
  </si>
  <si>
    <t>Dvokliknite vsoto, da "izvlečete podatke"</t>
  </si>
  <si>
    <t xml:space="preserve">Ko imate nastavljeno eno vrtilno tabelo, boste morda želeli videti drugačen pogled istih podatkov. </t>
  </si>
  <si>
    <t xml:space="preserve">Seveda lahko preprosto preuredite svojo obstoječo vrtilno tabelo, da ustvarite nov pogled. </t>
  </si>
  <si>
    <t>Če pa sestavljate poročilo, ki ga nameravate uporabljati in sproti posodabljati, je najlažje klonirati obstoječo vrtilno tabelo, tako da sta oba pogleda podatkov vedno na voljo.</t>
  </si>
  <si>
    <t xml:space="preserve">Obstajata dva enostavna načina za kloniranje vrtilne tabele. Prvi način je vključeval podvajanje delovnega lista, ki vsebuje vrtilno tabelo. </t>
  </si>
  <si>
    <t>Drug način za kloniranje vrtilne tabele je kopiranje vrtilne tabele in jo prilepiti nekam drugam. S temi pristopi lahko naredite toliko kopij, kot želite.</t>
  </si>
  <si>
    <r>
      <t xml:space="preserve">Ko na ta način klonirate vrtilno tabelo, imata obe vrtilni tabeli isti </t>
    </r>
    <r>
      <rPr>
        <i/>
        <sz val="14"/>
        <color theme="1"/>
        <rFont val="Calibri"/>
        <family val="2"/>
        <charset val="238"/>
        <scheme val="minor"/>
      </rPr>
      <t>vrtilni predpomnilnik</t>
    </r>
    <r>
      <rPr>
        <sz val="14"/>
        <color theme="1"/>
        <rFont val="Calibri"/>
        <family val="2"/>
        <charset val="238"/>
        <scheme val="minor"/>
      </rPr>
      <t xml:space="preserve"> .</t>
    </r>
  </si>
  <si>
    <t xml:space="preserve"> To pomeni, da ko osvežite katerega koli od klonov (ali izvirnika), bodo osvežene vse povezane vrtilne tabele.</t>
  </si>
  <si>
    <t>Če imate na delovnem listu nastavljeno vrtilno tabelo z naslovom itd., lahko z desno tipko miške kliknete zavihek delovnega lista, da kopirate delovni list v isti delovni zvezek. D</t>
  </si>
  <si>
    <t xml:space="preserve">Ko klonirate vrtilno tabelo, lahko naletite na situacijo, ko res ne želite, da je klon povezan z istim vrtilnim predpomnilnikom kot izvirnik. </t>
  </si>
  <si>
    <t xml:space="preserve"> Ko si vrtilne tabele delijo isti vrtilni predpomnilnik, si delijo tudi razvrščanje polj.</t>
  </si>
  <si>
    <t xml:space="preserve">Pogost primer je potem, ko ste združili datumsko polje v eno vrtilno tabelo, </t>
  </si>
  <si>
    <t>osvežite in odkrijete, da ste isto datumsko polje pomotoma združili v drugo vrtilno tabelo, ki je niste nameravali spremeniti.</t>
  </si>
  <si>
    <t xml:space="preserve">Privzeta postavitev za nove vrtilne tabele je kompaktna postavitev. </t>
  </si>
  <si>
    <t xml:space="preserve">Ta postavitev bo prikazala "Oznake vrstic" in "Oznake stolpcev" kot naslova v vrtilni tabeli. </t>
  </si>
  <si>
    <t xml:space="preserve">To niso najbolj intuitivni naslovi, zlasti za ljudi, ki ne uporabljajo pogosto vrtilnih tabel. </t>
  </si>
  <si>
    <t xml:space="preserve">Enostaven način, da se znebite teh nenavadnih naslovov, je, da preklopite postavitev vrtilne tabele iz kompaktne v oris ali tabelarno postavitev. </t>
  </si>
  <si>
    <t xml:space="preserve">To bo povzročilo, da bo vrtilna tabela prikazala dejanska imena polj kot naslove v vrtilni tabeli, kar je veliko bolj smiselno. </t>
  </si>
  <si>
    <t>S klikom na ta gumb popolnoma onemogočite naslove.</t>
  </si>
  <si>
    <r>
      <t>Če se želite v celoti znebiti teh oznak, poiščite gumb z naslovom</t>
    </r>
    <r>
      <rPr>
        <b/>
        <sz val="14"/>
        <color theme="1"/>
        <rFont val="Calibri"/>
        <family val="2"/>
        <charset val="238"/>
        <scheme val="minor"/>
      </rPr>
      <t xml:space="preserve"> Glave polj </t>
    </r>
    <r>
      <rPr>
        <sz val="14"/>
        <color theme="1"/>
        <rFont val="Calibri"/>
        <family val="2"/>
        <charset val="238"/>
        <scheme val="minor"/>
      </rPr>
      <t xml:space="preserve">na zavihku </t>
    </r>
    <r>
      <rPr>
        <b/>
        <sz val="14"/>
        <color theme="1"/>
        <rFont val="Calibri"/>
        <family val="2"/>
        <charset val="238"/>
        <scheme val="minor"/>
      </rPr>
      <t>Analiza</t>
    </r>
    <r>
      <rPr>
        <sz val="14"/>
        <color theme="1"/>
        <rFont val="Calibri"/>
        <family val="2"/>
        <charset val="238"/>
        <scheme val="minor"/>
      </rPr>
      <t xml:space="preserve"> na traku </t>
    </r>
    <r>
      <rPr>
        <b/>
        <sz val="14"/>
        <color theme="1"/>
        <rFont val="Calibri"/>
        <family val="2"/>
        <charset val="238"/>
        <scheme val="minor"/>
      </rPr>
      <t xml:space="preserve">Orodja za vrtilne tabele. </t>
    </r>
  </si>
  <si>
    <t>Upoštevajte neuporabne in "zmedene" naslove polj</t>
  </si>
  <si>
    <t xml:space="preserve">To je le preprost nasvet za oblikovanje. Vsi dobri oblikovalci vedo, da prijeten dizajn zahteva malo belega prostora. </t>
  </si>
  <si>
    <t xml:space="preserve">Beli prostor pomeni samo prazen prostor, ki je namenjen postavitvi prostora za dihanje. </t>
  </si>
  <si>
    <t xml:space="preserve">Ko ustvarite vrtilno tabelo, vstavite dodaten stolpec na levo in dodatno vrstico ali dve na vrhu. </t>
  </si>
  <si>
    <t xml:space="preserve">To bo vaši vrtljivi mizi dalo nekaj prostora za dihanje in ustvarilo lepšo postavitev. </t>
  </si>
  <si>
    <t xml:space="preserve">V večini primerov priporočam tudi, da izklopite mrežne črte na delovnem listu. </t>
  </si>
  <si>
    <t>Sama vrtilna tabela bo predstavljala močno vizualno mrežo, zato so mrežne črte zunaj vrtilne tabele nepotrebne in bodo preprosto ustvarile vizualni hrup.</t>
  </si>
  <si>
    <t>Zaradi malo belega prostora bodo vaše vrtilne tabele videti bolj uglajene</t>
  </si>
  <si>
    <t>Vrtilne tabele privzeto prikazujejo vsote za vrstice in stolpce, vendar lahko preprosto onemogočite eno ali obe vsoti, če jih ne želite.</t>
  </si>
  <si>
    <r>
      <t xml:space="preserve"> Na zavihku</t>
    </r>
    <r>
      <rPr>
        <b/>
        <sz val="14"/>
        <color theme="1"/>
        <rFont val="Calibri"/>
        <family val="2"/>
        <charset val="238"/>
        <scheme val="minor"/>
      </rPr>
      <t xml:space="preserve"> Vrtilna tabela</t>
    </r>
    <r>
      <rPr>
        <sz val="14"/>
        <color theme="1"/>
        <rFont val="Calibri"/>
        <family val="2"/>
        <charset val="238"/>
        <scheme val="minor"/>
      </rPr>
      <t xml:space="preserve"> na traku samo kliknite gumb </t>
    </r>
    <r>
      <rPr>
        <b/>
        <sz val="14"/>
        <color theme="1"/>
        <rFont val="Calibri"/>
        <family val="2"/>
        <charset val="238"/>
        <scheme val="minor"/>
      </rPr>
      <t>Vsote</t>
    </r>
    <r>
      <rPr>
        <sz val="14"/>
        <color theme="1"/>
        <rFont val="Calibri"/>
        <family val="2"/>
        <charset val="238"/>
        <scheme val="minor"/>
      </rPr>
      <t xml:space="preserve"> in izberite želene možnosti.</t>
    </r>
  </si>
  <si>
    <t xml:space="preserve">Če imate vrtilno tabelo, ki ima veliko praznih celic, lahko nadzirate znak, ki je prikazan v vsaki prazni celici. </t>
  </si>
  <si>
    <t xml:space="preserve">Privzeto prazne celice ne bodo prikazale ničesar. </t>
  </si>
  <si>
    <t xml:space="preserve">Če želite nastaviti svoj znak, z desno miškino tipko kliknite znotraj vrtilne tabele in izberite Možnosti vrtilne tabele. </t>
  </si>
  <si>
    <t xml:space="preserve">Upoštevajte, da ta nastavitev upošteva uporabljeno obliko številk. </t>
  </si>
  <si>
    <t>Na primer. če uporabljate obliko obračunske številke za polje številske vrednosti in vnesete nič, boste v vrtilni tabeli videli vezaj "-",</t>
  </si>
  <si>
    <t xml:space="preserve"> saj so tako prikazane ničelne vrednosti v formatu računovodstva.</t>
  </si>
  <si>
    <r>
      <t>Nato se prepričajte, da je označeno »</t>
    </r>
    <r>
      <rPr>
        <b/>
        <sz val="14"/>
        <color theme="1"/>
        <rFont val="Calibri"/>
        <family val="2"/>
        <charset val="238"/>
        <scheme val="minor"/>
      </rPr>
      <t>Prazne celice kot</t>
    </r>
    <r>
      <rPr>
        <sz val="14"/>
        <color theme="1"/>
        <rFont val="Calibri"/>
        <family val="2"/>
        <charset val="238"/>
        <scheme val="minor"/>
      </rPr>
      <t xml:space="preserve">:« in vnesite znak, ki ga želite videti. </t>
    </r>
  </si>
  <si>
    <t>Ko osvežite vrtilno tabelo, se privzeto stolpci, ki vsebujejo podatke, samodejno prilagodijo, da se najbolje prilegajo podatkom.</t>
  </si>
  <si>
    <t xml:space="preserve"> Običajno je to dobra stvar, vendar vas lahko obnori, če imate na delovnem listu skupaj z vrtilno tabelo še druge stvari </t>
  </si>
  <si>
    <t xml:space="preserve">ali če ste ročno natančno prilagodili širine stolpcev in jih ne želite spremeniti. </t>
  </si>
  <si>
    <r>
      <t>Na prvem zavihku možnosti (ali zavihku postavitve v računalniku Mac) počistite polje »</t>
    </r>
    <r>
      <rPr>
        <b/>
        <sz val="14"/>
        <color theme="1"/>
        <rFont val="Calibri"/>
        <family val="2"/>
        <charset val="238"/>
        <scheme val="minor"/>
      </rPr>
      <t>Samodejno prilagajanje širine stolpcev ob posodobitvi«.</t>
    </r>
  </si>
  <si>
    <r>
      <t xml:space="preserve">Če želite onemogočiti to funkcijo, z desno miškino tipko kliknite znotraj vrtilne tabele in izberite </t>
    </r>
    <r>
      <rPr>
        <b/>
        <sz val="14"/>
        <color theme="1"/>
        <rFont val="Calibri"/>
        <family val="2"/>
        <charset val="238"/>
        <scheme val="minor"/>
      </rPr>
      <t xml:space="preserve">Možnosti vrtilne tabele. </t>
    </r>
  </si>
  <si>
    <t>Ko poskušate preimenovati polja, lahko naletite na težavo, če poskusite uporabiti popolnoma enako ime polja, ki se pojavi v podatkih.</t>
  </si>
  <si>
    <t xml:space="preserve"> Ko pa poskusite uporabiti prodajo, se Excel pritoži, da polje že obstaja, in prikaže sporočilo o napaki »Ime polja vrtilne tabele že obstaja«.</t>
  </si>
  <si>
    <r>
      <t xml:space="preserve"> Recimo, da imate v izvornih podatkih polje z imenom </t>
    </r>
    <r>
      <rPr>
        <b/>
        <sz val="14"/>
        <color theme="1"/>
        <rFont val="Calibri"/>
        <family val="2"/>
        <charset val="238"/>
        <scheme val="minor"/>
      </rPr>
      <t>Prodaja.</t>
    </r>
    <r>
      <rPr>
        <sz val="14"/>
        <color theme="1"/>
        <rFont val="Calibri"/>
        <family val="2"/>
        <charset val="238"/>
        <scheme val="minor"/>
      </rPr>
      <t xml:space="preserve"> </t>
    </r>
  </si>
  <si>
    <r>
      <t xml:space="preserve">Kot vrednostno polje je prikazano kot Vsota prodaje , vendar (razumno) želite, da piše </t>
    </r>
    <r>
      <rPr>
        <b/>
        <sz val="14"/>
        <color theme="1"/>
        <rFont val="Calibri"/>
        <family val="2"/>
        <charset val="238"/>
        <scheme val="minor"/>
      </rPr>
      <t>Prodaja.</t>
    </r>
  </si>
  <si>
    <t xml:space="preserve">Ko dodate polja v vrtilno tabelo, bo vrtilna tabela prikazala ime, ki se pojavi v izvornih podatkih. </t>
  </si>
  <si>
    <t xml:space="preserve">Imena polj vrednosti bodo prikazana z "Sum of " ali "Count of", ko so dodana v vrtilno tabelo. </t>
  </si>
  <si>
    <t xml:space="preserve">Videli boste na primer Vsota prodaje, Število regij in tako naprej. </t>
  </si>
  <si>
    <t xml:space="preserve">Lahko pa to ime preprosto prepišete s svojim. </t>
  </si>
  <si>
    <t>Samo izberite celico, ki vsebuje polje, ki ga želite preimenovati, in vnesite novo ime.</t>
  </si>
  <si>
    <t xml:space="preserve">Razvrščanje starostnega polja </t>
  </si>
  <si>
    <t xml:space="preserve">Ena izmed najbolj zanimivih in zmogljivih funkcij, ki jih ima vsaka vrtilna tabela, je zmožnost združevanja številskih podatkov v obsege ali segmente. </t>
  </si>
  <si>
    <t>Recimo, da imate seznam rezultatov glasovanja, ki vključuje starost volivcev, in želite rezultate povzeti po starostnih skupinah:</t>
  </si>
  <si>
    <r>
      <t xml:space="preserve">1. Pritisnite </t>
    </r>
    <r>
      <rPr>
        <b/>
        <sz val="14"/>
        <color theme="1"/>
        <rFont val="Calibri"/>
        <family val="2"/>
        <charset val="238"/>
        <scheme val="minor"/>
      </rPr>
      <t>Control</t>
    </r>
    <r>
      <rPr>
        <sz val="14"/>
        <color theme="1"/>
        <rFont val="Calibri"/>
        <family val="2"/>
        <charset val="238"/>
        <scheme val="minor"/>
      </rPr>
      <t xml:space="preserve"> in kliknite, da izberete vsak element v prvi skupini</t>
    </r>
  </si>
  <si>
    <r>
      <t xml:space="preserve">2. Z desno tipko miške kliknite enega od elementov in v meniju izberite </t>
    </r>
    <r>
      <rPr>
        <b/>
        <sz val="14"/>
        <color theme="1"/>
        <rFont val="Calibri"/>
        <family val="2"/>
        <charset val="238"/>
        <scheme val="minor"/>
      </rPr>
      <t>Skupina</t>
    </r>
  </si>
  <si>
    <r>
      <t xml:space="preserve">4. Izberite </t>
    </r>
    <r>
      <rPr>
        <b/>
        <sz val="14"/>
        <color theme="1"/>
        <rFont val="Calibri"/>
        <family val="2"/>
        <charset val="238"/>
        <scheme val="minor"/>
      </rPr>
      <t>Trženje in prodaja</t>
    </r>
    <r>
      <rPr>
        <sz val="14"/>
        <color theme="1"/>
        <rFont val="Calibri"/>
        <family val="2"/>
        <charset val="238"/>
        <scheme val="minor"/>
      </rPr>
      <t xml:space="preserve"> v stolpcu B in združite kot zgoraj</t>
    </r>
  </si>
  <si>
    <t xml:space="preserve">Čeprav vrtilne tabele samodejno združujejo podatke na več načinov, lahko elemente združite tudi ročno v svoje skupine po meri. </t>
  </si>
  <si>
    <t xml:space="preserve">Denimo, da imate vrtilno tabelo, ki prikazuje razčlenitev zaposlenih po oddelkih. </t>
  </si>
  <si>
    <t xml:space="preserve">Recimo, da želite nadalje združiti oddelke za inženiring, izpolnjevanje in podporo v skupino 1 ter prodajo in trženje v skupino 2. </t>
  </si>
  <si>
    <t xml:space="preserve">Skupina 1 in skupina 2 se ne pojavita v podatkih, ampak sta vaši lastni skupini po meri. </t>
  </si>
  <si>
    <t>Če želite združiti vrtilno tabelo v ad hoc skupine:</t>
  </si>
  <si>
    <t>Ko ustvarite vrtilno tabelo iz podatkov na istem delovnem listu, lahko podatke odstranite, če želite, in vrtilna tabela bo še naprej normalno delovala.</t>
  </si>
  <si>
    <t xml:space="preserve"> To je zato, ker ima vrtilna tabela vrtilni predpomnilnik, ki vsebuje natančen dvojnik podatkov, uporabljenih za ustvarjanje vrtilne tabele.</t>
  </si>
  <si>
    <t>3. "Običajno" uporabljajte vrtilno tabelo.</t>
  </si>
  <si>
    <t>Vprašanje 1. Kako zagotovite dinamični razpon v "viru podatkov" vrtilnih tabel?</t>
  </si>
  <si>
    <t>1. Ustvarite imenovani obseg s funkcijo Offset.</t>
  </si>
  <si>
    <t>2. Temeljite vrtilno tabelo z uporabo obsega Named, ustvarjenega v 1. koraku.</t>
  </si>
  <si>
    <t>Vprašanje 3. Ali je mogoče narediti vrtilno tabelo z uporabo več virov podatkov?</t>
  </si>
  <si>
    <t>Da, če je več virov različni delovni listi v istem delovnem zvezku.</t>
  </si>
  <si>
    <t>Vprašanje 4. Ali lahko na kakršen koli način ponovite 'naslove vrstic' v vrtilni tabeli?</t>
  </si>
  <si>
    <t>Da, vendar je ta možnost na voljo v Excelu 2010 ali novejšem.</t>
  </si>
  <si>
    <t>Vprašanje 5. Ali je mogoče prikazati besedilo v podatkovnem območju vrtilne tabele?</t>
  </si>
  <si>
    <t>Ne, to ni mogoče, saj bi lahko besedilo prikazali samo v »Oznake vrstic« ali »Oznake stolpcev«. Po potrebi pa lahko prikažemo število besedilnih zapisov.</t>
  </si>
  <si>
    <t>Vprašanje 6. Ko osvežite vrtilno tabelo, vedno izgubi oblikovanje, kot je širina stolpca. Kako je to mogoče popraviti?</t>
  </si>
  <si>
    <t>Vprašanje 7. Ali lahko spremenite privzeto funkcijo povzetka za podatke iz štetja v vsoto?</t>
  </si>
  <si>
    <t>Vprašanje 8. Ko se povežete s celico vrtilne tabele, se ustvari formula Getpivotdata. Kako bi se temu izognili?</t>
  </si>
  <si>
    <t>Vprašanje 9. Kako bi omogočili samodejno osveževanje v vrtilni tabeli, ko odprete delovni zvezek brez uporabe makrov?</t>
  </si>
  <si>
    <t>To lahko storite iz možnosti vrtilne tabele. Pojdite na "Možnosti tabele" --&gt; Podatki --&gt; Izberite "Osveži podatke, ko odprete datoteko".</t>
  </si>
  <si>
    <t>Vprašanje 10. Kako lahko skrijete vrednosti napak v podatkovnem polju vrtilne tabele?</t>
  </si>
  <si>
    <t>Vprašanje 12. Kako lahko onemogočite avtomatsko razvrščanje v vrtilnih tabelah?</t>
  </si>
  <si>
    <t>Vprašanje 13. Kateri dogodek uporabite za preverjanje, ali je vrtilna tabela spremenjena?</t>
  </si>
  <si>
    <t>Za dinamično vstavljanje formuliranih vrednosti lahko uporabimo 'Izračunano polje'.</t>
  </si>
  <si>
    <t>Vprašanje 15. Kako boste preverili pomnilnik, ki ga porabi vaša vrtilna tabela v kilobajtih?</t>
  </si>
  <si>
    <t>Pomnilnik, ki ga uporablja vrtilni predpomnilnik, lahko prikažete z uporabo naslednjih lastnosti VBA vrtilne tabele.</t>
  </si>
  <si>
    <t>Pivot Cache.Used Memory - Vrne skupni pomnilnik, uporabljen v bajtih. Rezultat delite s 1024, da je v kilobajtih.</t>
  </si>
  <si>
    <t xml:space="preserve">To se zgodi, ker so na novo dodani podatki zunaj obsega osnovnih podatkov vrtilne tabele. </t>
  </si>
  <si>
    <t>Če želite to odpraviti, zagotovite dinamični razpon vrtilni tabeli ali ročno posodobite izvorne podatke vrtilne tabele.</t>
  </si>
  <si>
    <t xml:space="preserve">Vprašanje 2. Če izvornim podatkom vrtilne tabele dodate bodisi nove vrstice bodisi nove stolpce, se vrtilna tabela ne posodobi, tudi ko kliknete »osveži podatke«. </t>
  </si>
  <si>
    <t>Zakaj in kaj je rešitev?</t>
  </si>
  <si>
    <t xml:space="preserve">Izgubo formata v vrtilni tabeli lahko ustavite tako, da preprosto spremenite možnosti vrtilne tabele. </t>
  </si>
  <si>
    <t>Pojdite na »Možnosti vrtilne tabele« in vklopite »Omogoči ohranjanje oblikovanja« in onemogočite možnost »Samodejno oblikovanje«.</t>
  </si>
  <si>
    <t xml:space="preserve">Žal privzetih nastavitev podatkovnih polj ne moremo spremeniti. </t>
  </si>
  <si>
    <t>Vendar pa bo privzeto, če je katera koli celica v izbranem obsegu prazna ali besedilo, privzeto COUNT drugače do SUM.</t>
  </si>
  <si>
    <t xml:space="preserve">V Excelu 2007 ali novejšem tako, da onemogočite možnost »Generate GetPivotData« </t>
  </si>
  <si>
    <t>in v prejšnjih različicah z ročnim dajanjem sklicevanja na celico namesto z uporabo kazalca miške za iskanje celice.</t>
  </si>
  <si>
    <t>To lahko storite iz možnosti vrtilne tabele. Pojdite na "Možnosti tabele" --&gt; "Postavitev in oblika" --&gt; Omogočite "Za prikaz vrednosti napak:"</t>
  </si>
  <si>
    <t xml:space="preserve"> in vnesite vrednost, ki bo prikazana za vrednosti napak. Pustite prazno za vrednosti Null.</t>
  </si>
  <si>
    <t xml:space="preserve">Pojdite na »Več možnosti razvrščanja«, potem ko z desno miškino tipko kliknete »Vrtilna tabela« </t>
  </si>
  <si>
    <t>in izberite meni »Razvrsti«. Nato kliknite »Več možnosti« in na koncu počistite polje »Samodejno razvrsti, ko je poročilo ustvarjeno«.</t>
  </si>
  <si>
    <t xml:space="preserve"> »PivotTableUpdate« na delovnem listu, ki vsebuje to »Pivot Table«.</t>
  </si>
  <si>
    <t xml:space="preserve">Vprašanje 14. Katera možnost se uporablja za dodajanje stolpcev v vrtilne tabele za izračun vrednosti med izvajanjem? </t>
  </si>
  <si>
    <t>Za Npr. Če tabela osnovnih virov vsebuje cenovno in prodajno ceno, kako bi izračunali "dobiček".</t>
  </si>
  <si>
    <t>Najprej vstavite vrtilno tabelo. Nato povlecite  polja na različna področja.</t>
  </si>
  <si>
    <r>
      <t xml:space="preserve">Polja </t>
    </r>
    <r>
      <rPr>
        <b/>
        <sz val="14"/>
        <color theme="1"/>
        <rFont val="Calibri"/>
        <family val="2"/>
        <charset val="238"/>
        <scheme val="minor"/>
      </rPr>
      <t>države</t>
    </r>
    <r>
      <rPr>
        <sz val="14"/>
        <color theme="1"/>
        <rFont val="Calibri"/>
        <family val="2"/>
        <charset val="238"/>
        <scheme val="minor"/>
      </rPr>
      <t xml:space="preserve"> in polja </t>
    </r>
    <r>
      <rPr>
        <b/>
        <sz val="14"/>
        <color theme="1"/>
        <rFont val="Calibri"/>
        <family val="2"/>
        <charset val="238"/>
        <scheme val="minor"/>
      </rPr>
      <t>izdelka</t>
    </r>
    <r>
      <rPr>
        <sz val="14"/>
        <color theme="1"/>
        <rFont val="Calibri"/>
        <family val="2"/>
        <charset val="238"/>
        <scheme val="minor"/>
      </rPr>
      <t xml:space="preserve"> na področju </t>
    </r>
    <r>
      <rPr>
        <b/>
        <sz val="14"/>
        <color theme="1"/>
        <rFont val="Calibri"/>
        <family val="2"/>
        <charset val="238"/>
        <scheme val="minor"/>
      </rPr>
      <t>Filtri.</t>
    </r>
  </si>
  <si>
    <t>Rezalniki (Slicer)</t>
  </si>
  <si>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Podatki</t>
    </r>
    <r>
      <rPr>
        <sz val="14"/>
        <color theme="1"/>
        <rFont val="Calibri"/>
        <family val="2"/>
        <charset val="238"/>
        <scheme val="minor"/>
      </rPr>
      <t xml:space="preserve"> kliknite </t>
    </r>
    <r>
      <rPr>
        <b/>
        <sz val="14"/>
        <color theme="1"/>
        <rFont val="Calibri"/>
        <family val="2"/>
        <charset val="238"/>
        <scheme val="minor"/>
      </rPr>
      <t>Spremeni vir podatkov (Change Data Source).</t>
    </r>
  </si>
  <si>
    <r>
      <rPr>
        <b/>
        <sz val="14"/>
        <color theme="1"/>
        <rFont val="Calibri"/>
        <family val="2"/>
        <charset val="238"/>
        <scheme val="minor"/>
      </rPr>
      <t>Izračunana postavka</t>
    </r>
    <r>
      <rPr>
        <sz val="14"/>
        <color theme="1"/>
        <rFont val="Calibri"/>
        <family val="2"/>
        <charset val="238"/>
        <scheme val="minor"/>
      </rPr>
      <t xml:space="preserve"> uporablja vrednosti iz drugih postavk. </t>
    </r>
  </si>
  <si>
    <t>Če želite deliti svojo vrtilno tabelo, ne pa tudi izvornih podatkov, potem:</t>
  </si>
  <si>
    <t>2. Z desno tipko miške kliknite na celico, kamor želite prilepiti vrtilno tabelo</t>
  </si>
  <si>
    <r>
      <t xml:space="preserve">5. Z levim gumbom miške pritisnite gumb </t>
    </r>
    <r>
      <rPr>
        <b/>
        <sz val="14"/>
        <color theme="1"/>
        <rFont val="Calibri"/>
        <family val="2"/>
        <charset val="238"/>
        <scheme val="minor"/>
      </rPr>
      <t>OK.</t>
    </r>
  </si>
  <si>
    <r>
      <t xml:space="preserve">Ponovite koraka 3 in 4 in nato izberite </t>
    </r>
    <r>
      <rPr>
        <b/>
        <sz val="14"/>
        <color theme="1"/>
        <rFont val="Calibri"/>
        <family val="2"/>
        <charset val="238"/>
        <scheme val="minor"/>
      </rPr>
      <t>»Formati«</t>
    </r>
  </si>
  <si>
    <r>
      <t xml:space="preserve">6. Z levim gumbom miške pritisnite gumb </t>
    </r>
    <r>
      <rPr>
        <b/>
        <sz val="14"/>
        <color theme="1"/>
        <rFont val="Calibri"/>
        <family val="2"/>
        <charset val="238"/>
        <scheme val="minor"/>
      </rPr>
      <t>OK.</t>
    </r>
  </si>
  <si>
    <t xml:space="preserve">Uporabimo dve vrtilni tabeli za leti 2019 in 2020. </t>
  </si>
  <si>
    <t>Obe vrtilni tabeli želimo združiti v eno, upoštevajte, da imata isto strukturo.</t>
  </si>
  <si>
    <t>Za najbolj zahtevne uporabnike</t>
  </si>
  <si>
    <t>Recimo, da imate vrtilno tabelo, ustvarjeno s podatki o maloprodaji, kot je prikazano v nadaljevanju</t>
  </si>
  <si>
    <t xml:space="preserve">Obstajajo različni načini za prikaz vrednosti. </t>
  </si>
  <si>
    <t xml:space="preserve">Vrtilne tabele lahko samodejno uporabijo in vzdržujejo oblikovanje številk v številskih poljih. </t>
  </si>
  <si>
    <t>To je velik prihranek časa, ko se podatki pogosto spreminjajo.</t>
  </si>
  <si>
    <t xml:space="preserve">Prikazana vrtilna tabela temelji na dveh poljih: Ime in Barva. </t>
  </si>
  <si>
    <t>V prikazanem primeru se za štetje barv na leto uporablja vrtilna tabela.</t>
  </si>
  <si>
    <r>
      <t xml:space="preserve">Polju </t>
    </r>
    <r>
      <rPr>
        <b/>
        <sz val="14"/>
        <color theme="1"/>
        <rFont val="Calibri"/>
        <family val="2"/>
        <charset val="238"/>
        <scheme val="minor"/>
      </rPr>
      <t>Barva</t>
    </r>
    <r>
      <rPr>
        <sz val="14"/>
        <color theme="1"/>
        <rFont val="Calibri"/>
        <family val="2"/>
        <charset val="238"/>
        <scheme val="minor"/>
      </rPr>
      <t xml:space="preserve"> je bilo dodano kot polje </t>
    </r>
    <r>
      <rPr>
        <b/>
        <sz val="14"/>
        <color theme="1"/>
        <rFont val="Calibri"/>
        <family val="2"/>
        <charset val="238"/>
        <scheme val="minor"/>
      </rPr>
      <t>Vrstica</t>
    </r>
    <r>
      <rPr>
        <sz val="14"/>
        <color theme="1"/>
        <rFont val="Calibri"/>
        <family val="2"/>
        <charset val="238"/>
        <scheme val="minor"/>
      </rPr>
      <t xml:space="preserve"> za razvrščanje podatkov po barvah. </t>
    </r>
  </si>
  <si>
    <r>
      <t xml:space="preserve">3. Brez polja </t>
    </r>
    <r>
      <rPr>
        <b/>
        <sz val="14"/>
        <color theme="1"/>
        <rFont val="Calibri"/>
        <family val="2"/>
        <charset val="238"/>
        <scheme val="minor"/>
      </rPr>
      <t>Vrstica</t>
    </r>
    <r>
      <rPr>
        <sz val="14"/>
        <color theme="1"/>
        <rFont val="Calibri"/>
        <family val="2"/>
        <charset val="238"/>
        <scheme val="minor"/>
      </rPr>
      <t xml:space="preserve"> predstavlja štetje vse podatkovne zapise.</t>
    </r>
  </si>
  <si>
    <r>
      <t xml:space="preserve">1. V območju </t>
    </r>
    <r>
      <rPr>
        <b/>
        <sz val="14"/>
        <color theme="1"/>
        <rFont val="Calibri"/>
        <family val="2"/>
        <charset val="238"/>
        <scheme val="minor"/>
      </rPr>
      <t>Vrednosti</t>
    </r>
    <r>
      <rPr>
        <sz val="14"/>
        <color theme="1"/>
        <rFont val="Calibri"/>
        <family val="2"/>
        <charset val="238"/>
        <scheme val="minor"/>
      </rPr>
      <t xml:space="preserve"> lahko uporabite katero koli polje v podatkih, ki ni prazno, da dobite štetje.</t>
    </r>
  </si>
  <si>
    <r>
      <t xml:space="preserve">Polje </t>
    </r>
    <r>
      <rPr>
        <b/>
        <sz val="14"/>
        <color theme="1"/>
        <rFont val="Calibri"/>
        <family val="2"/>
        <charset val="238"/>
        <scheme val="minor"/>
      </rPr>
      <t>Barva</t>
    </r>
    <r>
      <rPr>
        <sz val="14"/>
        <color theme="1"/>
        <rFont val="Calibri"/>
        <family val="2"/>
        <charset val="238"/>
        <scheme val="minor"/>
      </rPr>
      <t xml:space="preserve"> je bilo dodano tudi kot polje </t>
    </r>
    <r>
      <rPr>
        <b/>
        <sz val="14"/>
        <color theme="1"/>
        <rFont val="Calibri"/>
        <family val="2"/>
        <charset val="238"/>
        <scheme val="minor"/>
      </rPr>
      <t>Vrednost</t>
    </r>
    <r>
      <rPr>
        <sz val="14"/>
        <color theme="1"/>
        <rFont val="Calibri"/>
        <family val="2"/>
        <charset val="238"/>
        <scheme val="minor"/>
      </rPr>
      <t xml:space="preserve"> in preimenovano v "Število":</t>
    </r>
  </si>
  <si>
    <r>
      <t xml:space="preserve">V polju </t>
    </r>
    <r>
      <rPr>
        <b/>
        <sz val="14"/>
        <color theme="1"/>
        <rFont val="Calibri"/>
        <family val="2"/>
        <charset val="238"/>
        <scheme val="minor"/>
      </rPr>
      <t>Ustvari vrtilno tabelo</t>
    </r>
    <r>
      <rPr>
        <sz val="14"/>
        <color theme="1"/>
        <rFont val="Calibri"/>
        <family val="2"/>
        <charset val="238"/>
        <scheme val="minor"/>
      </rPr>
      <t xml:space="preserve">, ki se prikaže, lahko sprejmete privzete vrednosti </t>
    </r>
  </si>
  <si>
    <r>
      <t>(ker ste že izbrali nabor podatkov, ki ga želite uporabiti) in kliknite</t>
    </r>
    <r>
      <rPr>
        <b/>
        <sz val="14"/>
        <color theme="1"/>
        <rFont val="Calibri"/>
        <family val="2"/>
        <charset val="238"/>
        <scheme val="minor"/>
      </rPr>
      <t xml:space="preserve"> V redu</t>
    </r>
    <r>
      <rPr>
        <sz val="14"/>
        <color theme="1"/>
        <rFont val="Calibri"/>
        <family val="2"/>
        <charset val="238"/>
        <scheme val="minor"/>
      </rPr>
      <t xml:space="preserve"> .</t>
    </r>
  </si>
  <si>
    <r>
      <t xml:space="preserve"> - </t>
    </r>
    <r>
      <rPr>
        <b/>
        <sz val="14"/>
        <color theme="1"/>
        <rFont val="Calibri"/>
        <family val="2"/>
        <charset val="238"/>
        <scheme val="minor"/>
      </rPr>
      <t>Kliknite zgornji levi kot</t>
    </r>
    <r>
      <rPr>
        <sz val="14"/>
        <color theme="1"/>
        <rFont val="Calibri"/>
        <family val="2"/>
        <charset val="238"/>
        <scheme val="minor"/>
      </rPr>
      <t xml:space="preserve"> lista, kot je prikazano v nadaljevanju.</t>
    </r>
  </si>
  <si>
    <r>
      <t xml:space="preserve"> - </t>
    </r>
    <r>
      <rPr>
        <b/>
        <sz val="14"/>
        <color theme="1"/>
        <rFont val="Calibri"/>
        <family val="2"/>
        <charset val="238"/>
        <scheme val="minor"/>
      </rPr>
      <t>Ctrl + A</t>
    </r>
    <r>
      <rPr>
        <sz val="14"/>
        <color theme="1"/>
        <rFont val="Calibri"/>
        <family val="2"/>
        <charset val="238"/>
        <scheme val="minor"/>
      </rPr>
      <t xml:space="preserve"> (za Windows) ali </t>
    </r>
    <r>
      <rPr>
        <b/>
        <sz val="14"/>
        <color theme="1"/>
        <rFont val="Calibri"/>
        <family val="2"/>
        <charset val="238"/>
        <scheme val="minor"/>
      </rPr>
      <t>Cmd + A</t>
    </r>
    <r>
      <rPr>
        <sz val="14"/>
        <color theme="1"/>
        <rFont val="Calibri"/>
        <family val="2"/>
        <charset val="238"/>
        <scheme val="minor"/>
      </rPr>
      <t xml:space="preserve"> (za Mac).</t>
    </r>
  </si>
  <si>
    <r>
      <t xml:space="preserve">V glavnem meniju kliknite </t>
    </r>
    <r>
      <rPr>
        <b/>
        <sz val="14"/>
        <color theme="1"/>
        <rFont val="Calibri"/>
        <family val="2"/>
        <charset val="238"/>
        <scheme val="minor"/>
      </rPr>
      <t>Vstavi</t>
    </r>
    <r>
      <rPr>
        <sz val="14"/>
        <color theme="1"/>
        <rFont val="Calibri"/>
        <family val="2"/>
        <charset val="238"/>
        <scheme val="minor"/>
      </rPr>
      <t xml:space="preserve"> , nato pa kliknite </t>
    </r>
    <r>
      <rPr>
        <b/>
        <sz val="14"/>
        <color theme="1"/>
        <rFont val="Calibri"/>
        <family val="2"/>
        <charset val="238"/>
        <scheme val="minor"/>
      </rPr>
      <t>Vrtilna tabela</t>
    </r>
    <r>
      <rPr>
        <sz val="14"/>
        <color theme="1"/>
        <rFont val="Calibri"/>
        <family val="2"/>
        <charset val="238"/>
        <scheme val="minor"/>
      </rPr>
      <t xml:space="preserve"> na levi strani traku </t>
    </r>
    <r>
      <rPr>
        <b/>
        <sz val="14"/>
        <color theme="1"/>
        <rFont val="Calibri"/>
        <family val="2"/>
        <charset val="238"/>
        <scheme val="minor"/>
      </rPr>
      <t>Vstavi.</t>
    </r>
    <r>
      <rPr>
        <sz val="14"/>
        <color theme="1"/>
        <rFont val="Calibri"/>
        <family val="2"/>
        <charset val="238"/>
        <scheme val="minor"/>
      </rPr>
      <t xml:space="preserve"> </t>
    </r>
  </si>
  <si>
    <r>
      <t xml:space="preserve">Če ne vidite vrtilne tabele kot možnosti, kliknite </t>
    </r>
    <r>
      <rPr>
        <b/>
        <sz val="14"/>
        <color theme="1"/>
        <rFont val="Calibri"/>
        <family val="2"/>
        <charset val="238"/>
        <scheme val="minor"/>
      </rPr>
      <t>Tabele in</t>
    </r>
    <r>
      <rPr>
        <sz val="14"/>
        <color theme="1"/>
        <rFont val="Calibri"/>
        <family val="2"/>
        <charset val="238"/>
        <scheme val="minor"/>
      </rPr>
      <t xml:space="preserve"> nato kliknite </t>
    </r>
    <r>
      <rPr>
        <b/>
        <sz val="14"/>
        <color theme="1"/>
        <rFont val="Calibri"/>
        <family val="2"/>
        <charset val="238"/>
        <scheme val="minor"/>
      </rPr>
      <t>Vrtilna tabela</t>
    </r>
    <r>
      <rPr>
        <sz val="14"/>
        <color theme="1"/>
        <rFont val="Calibri"/>
        <family val="2"/>
        <charset val="238"/>
        <scheme val="minor"/>
      </rPr>
      <t xml:space="preserve"> med možnostmi</t>
    </r>
  </si>
  <si>
    <r>
      <t xml:space="preserve">Ni vam ga TREBA spreminjati, vendar se vam bo morda zdelo koristno, da ga spremenite v </t>
    </r>
    <r>
      <rPr>
        <b/>
        <sz val="14"/>
        <color theme="1"/>
        <rFont val="Calibri"/>
        <family val="2"/>
        <charset val="238"/>
        <scheme val="minor"/>
      </rPr>
      <t>Povprečje,</t>
    </r>
  </si>
  <si>
    <r>
      <t xml:space="preserve"> namesto v </t>
    </r>
    <r>
      <rPr>
        <b/>
        <sz val="14"/>
        <color theme="1"/>
        <rFont val="Calibri"/>
        <family val="2"/>
        <charset val="238"/>
        <scheme val="minor"/>
      </rPr>
      <t>Vsota</t>
    </r>
    <r>
      <rPr>
        <sz val="14"/>
        <color theme="1"/>
        <rFont val="Calibri"/>
        <family val="2"/>
        <charset val="238"/>
        <scheme val="minor"/>
      </rPr>
      <t xml:space="preserve"> zaradi vrste podatkov, ki jih ti izvozi vsebujejo.</t>
    </r>
  </si>
  <si>
    <r>
      <rPr>
        <sz val="14"/>
        <color theme="1"/>
        <rFont val="Calibri"/>
        <family val="2"/>
        <charset val="238"/>
        <scheme val="minor"/>
      </rPr>
      <t>Kliknite poleg vnosa % ogled videa v polju</t>
    </r>
    <r>
      <rPr>
        <b/>
        <sz val="14"/>
        <color theme="1"/>
        <rFont val="Calibri"/>
        <family val="2"/>
        <charset val="238"/>
        <scheme val="minor"/>
      </rPr>
      <t xml:space="preserve"> Vrednosti in izberite Nastavitve polja vrednosti,</t>
    </r>
    <r>
      <rPr>
        <sz val="14"/>
        <color theme="1"/>
        <rFont val="Calibri"/>
        <family val="2"/>
        <charset val="238"/>
        <scheme val="minor"/>
      </rPr>
      <t xml:space="preserve"> </t>
    </r>
  </si>
  <si>
    <r>
      <t xml:space="preserve">Izberite </t>
    </r>
    <r>
      <rPr>
        <b/>
        <sz val="14"/>
        <color theme="1"/>
        <rFont val="Calibri"/>
        <family val="2"/>
        <charset val="238"/>
        <scheme val="minor"/>
      </rPr>
      <t>Oblika številk</t>
    </r>
    <r>
      <rPr>
        <sz val="14"/>
        <color theme="1"/>
        <rFont val="Calibri"/>
        <family val="2"/>
        <charset val="238"/>
        <scheme val="minor"/>
      </rPr>
      <t xml:space="preserve"> na dnu  okna, označenega na zgornji sliki. </t>
    </r>
  </si>
  <si>
    <r>
      <t xml:space="preserve">S seznama izberite </t>
    </r>
    <r>
      <rPr>
        <b/>
        <sz val="14"/>
        <color theme="1"/>
        <rFont val="Calibri"/>
        <family val="2"/>
        <charset val="238"/>
        <scheme val="minor"/>
      </rPr>
      <t>Računovodstvo.</t>
    </r>
  </si>
  <si>
    <r>
      <t xml:space="preserve">Kliknite </t>
    </r>
    <r>
      <rPr>
        <b/>
        <sz val="14"/>
        <color theme="1"/>
        <rFont val="Calibri"/>
        <family val="2"/>
        <charset val="238"/>
        <scheme val="minor"/>
      </rPr>
      <t>V redu,</t>
    </r>
    <r>
      <rPr>
        <sz val="14"/>
        <color theme="1"/>
        <rFont val="Calibri"/>
        <family val="2"/>
        <charset val="238"/>
        <scheme val="minor"/>
      </rPr>
      <t xml:space="preserve"> da zaprete pogovorno okno </t>
    </r>
    <r>
      <rPr>
        <b/>
        <sz val="14"/>
        <color theme="1"/>
        <rFont val="Calibri"/>
        <family val="2"/>
        <charset val="238"/>
        <scheme val="minor"/>
      </rPr>
      <t>Oblikovanje celic</t>
    </r>
    <r>
      <rPr>
        <sz val="14"/>
        <color theme="1"/>
        <rFont val="Calibri"/>
        <family val="2"/>
        <charset val="238"/>
        <scheme val="minor"/>
      </rPr>
      <t>.</t>
    </r>
  </si>
  <si>
    <r>
      <rPr>
        <sz val="14"/>
        <color theme="1"/>
        <rFont val="Calibri"/>
        <family val="2"/>
        <charset val="238"/>
        <scheme val="minor"/>
      </rPr>
      <t>Kliknite puščico poleg</t>
    </r>
    <r>
      <rPr>
        <b/>
        <sz val="14"/>
        <color theme="1"/>
        <rFont val="Calibri"/>
        <family val="2"/>
        <charset val="238"/>
        <scheme val="minor"/>
      </rPr>
      <t xml:space="preserve"> Oznake stolpcev.</t>
    </r>
  </si>
  <si>
    <r>
      <t>ODSTRANITE potrditveno polje iz vnosa N/A</t>
    </r>
    <r>
      <rPr>
        <sz val="14"/>
        <color theme="1"/>
        <rFont val="Calibri"/>
        <family val="2"/>
        <charset val="238"/>
        <scheme val="minor"/>
      </rPr>
      <t xml:space="preserve"> na seznamu. </t>
    </r>
  </si>
  <si>
    <t>Kliknite puščico poleg oznak vrstice, kot je prikazano spodaj.</t>
  </si>
  <si>
    <t>Odstranimo (počistimo) Matthewa Galla iz  tabele, ker nima podatkov za ogled, ker se nikoli ni udeležil tečaja. </t>
  </si>
  <si>
    <r>
      <t xml:space="preserve">Kot drug primer ima spodnja slika (tudi prikazana prej na tej strani) tako datum lekcije kot razred v polju </t>
    </r>
    <r>
      <rPr>
        <b/>
        <sz val="14"/>
        <color theme="1"/>
        <rFont val="Calibri"/>
        <family val="2"/>
        <charset val="238"/>
        <scheme val="minor"/>
      </rPr>
      <t>Stolpci.</t>
    </r>
  </si>
  <si>
    <r>
      <t xml:space="preserve">2. Odprite shranjeno datoteko XLSX, ki vsebuje vrtilno tabelo, ki jo želite uporabiti (odprla se bo v novem oknu </t>
    </r>
    <r>
      <rPr>
        <b/>
        <sz val="14"/>
        <color theme="1"/>
        <rFont val="Calibri"/>
        <family val="2"/>
        <charset val="238"/>
        <scheme val="minor"/>
      </rPr>
      <t>Excel.</t>
    </r>
  </si>
  <si>
    <r>
      <t xml:space="preserve">3. Na dnu datoteke XLSX </t>
    </r>
    <r>
      <rPr>
        <b/>
        <sz val="14"/>
        <color theme="1"/>
        <rFont val="Calibri"/>
        <family val="2"/>
        <charset val="238"/>
        <scheme val="minor"/>
      </rPr>
      <t>kliknite gumb Plus</t>
    </r>
    <r>
      <rPr>
        <sz val="14"/>
        <color theme="1"/>
        <rFont val="Calibri"/>
        <family val="2"/>
        <charset val="238"/>
        <scheme val="minor"/>
      </rPr>
      <t>, da ustvarite nov prazen zavihek delovnega lista.</t>
    </r>
  </si>
  <si>
    <t>Dodatki vrtilne tabele za najbolj zahtevne uporabnike</t>
  </si>
  <si>
    <t>Tukaj ni veliko podatkov, a če poročilo ustvarite ročno, boste morali uporabiti kombinacijo filtriranja, razvrščanja, kopiranja in lepljenja,</t>
  </si>
  <si>
    <t xml:space="preserve"> postopek pa boste morali ponavljati vsak dan.</t>
  </si>
  <si>
    <t>Oznake stolpcev</t>
  </si>
  <si>
    <t>Dvodimenzionalna vrtilna tabelah</t>
  </si>
  <si>
    <r>
      <t xml:space="preserve">Če želite strniti skupine, kliknite znak </t>
    </r>
    <r>
      <rPr>
        <b/>
        <sz val="14"/>
        <color theme="1"/>
        <rFont val="Calibri"/>
        <family val="2"/>
        <charset val="238"/>
        <scheme val="minor"/>
      </rPr>
      <t>minus.</t>
    </r>
  </si>
  <si>
    <r>
      <rPr>
        <b/>
        <sz val="14"/>
        <color theme="0"/>
        <rFont val="Calibri"/>
        <family val="2"/>
        <charset val="238"/>
        <scheme val="minor"/>
      </rPr>
      <t>Zaključek:</t>
    </r>
    <r>
      <rPr>
        <sz val="14"/>
        <color theme="0"/>
        <rFont val="Calibri"/>
        <family val="2"/>
        <charset val="238"/>
        <scheme val="minor"/>
      </rPr>
      <t xml:space="preserve"> </t>
    </r>
    <r>
      <rPr>
        <b/>
        <sz val="14"/>
        <color theme="0"/>
        <rFont val="Calibri"/>
        <family val="2"/>
        <charset val="238"/>
        <scheme val="minor"/>
      </rPr>
      <t xml:space="preserve">2 </t>
    </r>
    <r>
      <rPr>
        <sz val="14"/>
        <color theme="0"/>
        <rFont val="Calibri"/>
        <family val="2"/>
        <charset val="238"/>
        <scheme val="minor"/>
      </rPr>
      <t>četrtletje  je najboljše četrtletje.</t>
    </r>
  </si>
  <si>
    <t>Kliknite poljubno celico v stolpcu Vsota zneska2.</t>
  </si>
  <si>
    <r>
      <t xml:space="preserve">Nato v prvem spustnem meniju filtra izberite </t>
    </r>
    <r>
      <rPr>
        <b/>
        <sz val="14"/>
        <color theme="1"/>
        <rFont val="Calibri"/>
        <family val="2"/>
        <charset val="238"/>
        <scheme val="minor"/>
      </rPr>
      <t>Združeno kraljestvo</t>
    </r>
    <r>
      <rPr>
        <sz val="14"/>
        <color theme="1"/>
        <rFont val="Calibri"/>
        <family val="2"/>
        <charset val="238"/>
        <scheme val="minor"/>
      </rPr>
      <t xml:space="preserve"> in v drugem spustnem meniju </t>
    </r>
    <r>
      <rPr>
        <b/>
        <sz val="14"/>
        <color theme="1"/>
        <rFont val="Calibri"/>
        <family val="2"/>
        <charset val="238"/>
        <scheme val="minor"/>
      </rPr>
      <t>Brokoli.</t>
    </r>
  </si>
  <si>
    <r>
      <t xml:space="preserve">Izberite </t>
    </r>
    <r>
      <rPr>
        <b/>
        <sz val="14"/>
        <color theme="1"/>
        <rFont val="Calibri"/>
        <family val="2"/>
        <charset val="238"/>
        <scheme val="minor"/>
      </rPr>
      <t>torto.</t>
    </r>
  </si>
  <si>
    <r>
      <t xml:space="preserve">Za hitro in enostavno </t>
    </r>
    <r>
      <rPr>
        <b/>
        <sz val="14"/>
        <color theme="1"/>
        <rFont val="Calibri"/>
        <family val="2"/>
        <charset val="238"/>
        <scheme val="minor"/>
      </rPr>
      <t>filtriranje</t>
    </r>
    <r>
      <rPr>
        <sz val="14"/>
        <color theme="1"/>
        <rFont val="Calibri"/>
        <family val="2"/>
        <charset val="238"/>
        <scheme val="minor"/>
      </rPr>
      <t xml:space="preserve"> vrtilnih tabel uporabite </t>
    </r>
    <r>
      <rPr>
        <b/>
        <sz val="14"/>
        <color theme="1"/>
        <rFont val="Calibri"/>
        <family val="2"/>
        <charset val="238"/>
        <scheme val="minor"/>
      </rPr>
      <t>rezalnike.</t>
    </r>
  </si>
  <si>
    <r>
      <t xml:space="preserve">Če želite </t>
    </r>
    <r>
      <rPr>
        <b/>
        <sz val="14"/>
        <color theme="1"/>
        <rFont val="Calibri"/>
        <family val="2"/>
        <charset val="238"/>
        <scheme val="minor"/>
      </rPr>
      <t>vstaviti rezalnik</t>
    </r>
    <r>
      <rPr>
        <sz val="14"/>
        <color theme="1"/>
        <rFont val="Calibri"/>
        <family val="2"/>
        <charset val="238"/>
        <scheme val="minor"/>
      </rPr>
      <t>, kliknite poljubno celico v vrtilni tabeli.</t>
    </r>
  </si>
  <si>
    <r>
      <t xml:space="preserve">Kliknite </t>
    </r>
    <r>
      <rPr>
        <b/>
        <sz val="14"/>
        <color theme="1"/>
        <rFont val="Calibri"/>
        <family val="2"/>
        <charset val="238"/>
        <scheme val="minor"/>
      </rPr>
      <t>Združene države,</t>
    </r>
    <r>
      <rPr>
        <sz val="14"/>
        <color theme="1"/>
        <rFont val="Calibri"/>
        <family val="2"/>
        <charset val="238"/>
        <scheme val="minor"/>
      </rPr>
      <t xml:space="preserve"> če želite izvedeti, katere izdelke največ izvozimo v </t>
    </r>
    <r>
      <rPr>
        <b/>
        <sz val="14"/>
        <color theme="1"/>
        <rFont val="Calibri"/>
        <family val="2"/>
        <charset val="238"/>
        <scheme val="minor"/>
      </rPr>
      <t>Združene države</t>
    </r>
    <r>
      <rPr>
        <sz val="14"/>
        <color theme="1"/>
        <rFont val="Calibri"/>
        <family val="2"/>
        <charset val="238"/>
        <scheme val="minor"/>
      </rPr>
      <t>.</t>
    </r>
  </si>
  <si>
    <r>
      <t xml:space="preserve">Na zavihku </t>
    </r>
    <r>
      <rPr>
        <b/>
        <sz val="14"/>
        <color theme="1"/>
        <rFont val="Calibri"/>
        <family val="2"/>
        <charset val="238"/>
        <scheme val="minor"/>
      </rPr>
      <t>Možnosti</t>
    </r>
    <r>
      <rPr>
        <sz val="14"/>
        <color theme="1"/>
        <rFont val="Calibri"/>
        <family val="2"/>
        <charset val="238"/>
        <scheme val="minor"/>
      </rPr>
      <t xml:space="preserve"> v skupini </t>
    </r>
    <r>
      <rPr>
        <b/>
        <sz val="14"/>
        <color theme="1"/>
        <rFont val="Calibri"/>
        <family val="2"/>
        <charset val="238"/>
        <scheme val="minor"/>
      </rPr>
      <t>Rezalnik</t>
    </r>
    <r>
      <rPr>
        <sz val="14"/>
        <color theme="1"/>
        <rFont val="Calibri"/>
        <family val="2"/>
        <charset val="238"/>
        <scheme val="minor"/>
      </rPr>
      <t xml:space="preserve"> (</t>
    </r>
    <r>
      <rPr>
        <b/>
        <sz val="14"/>
        <color theme="1"/>
        <rFont val="Calibri"/>
        <family val="2"/>
        <charset val="238"/>
        <scheme val="minor"/>
      </rPr>
      <t>Slicer)</t>
    </r>
    <r>
      <rPr>
        <sz val="14"/>
        <color theme="1"/>
        <rFont val="Calibri"/>
        <family val="2"/>
        <charset val="238"/>
        <scheme val="minor"/>
      </rPr>
      <t xml:space="preserve"> kliknite </t>
    </r>
    <r>
      <rPr>
        <b/>
        <sz val="14"/>
        <color theme="1"/>
        <rFont val="Calibri"/>
        <family val="2"/>
        <charset val="238"/>
        <scheme val="minor"/>
      </rPr>
      <t>Report Connections.</t>
    </r>
  </si>
  <si>
    <r>
      <t xml:space="preserve">Na zavihku </t>
    </r>
    <r>
      <rPr>
        <b/>
        <sz val="14"/>
        <rFont val="Calibri"/>
        <family val="2"/>
        <charset val="238"/>
        <scheme val="minor"/>
      </rPr>
      <t>Analiza</t>
    </r>
    <r>
      <rPr>
        <sz val="14"/>
        <rFont val="Calibri"/>
        <family val="2"/>
        <charset val="238"/>
        <scheme val="minor"/>
      </rPr>
      <t xml:space="preserve"> v skupini </t>
    </r>
    <r>
      <rPr>
        <b/>
        <sz val="14"/>
        <rFont val="Calibri"/>
        <family val="2"/>
        <charset val="238"/>
        <scheme val="minor"/>
      </rPr>
      <t>Izračuni</t>
    </r>
    <r>
      <rPr>
        <sz val="14"/>
        <rFont val="Calibri"/>
        <family val="2"/>
        <charset val="238"/>
        <scheme val="minor"/>
      </rPr>
      <t xml:space="preserve"> kliknite </t>
    </r>
    <r>
      <rPr>
        <b/>
        <sz val="14"/>
        <rFont val="Calibri"/>
        <family val="2"/>
        <charset val="238"/>
        <scheme val="minor"/>
      </rPr>
      <t>polja, postavke in sklopi.</t>
    </r>
  </si>
  <si>
    <r>
      <rPr>
        <b/>
        <sz val="14"/>
        <color theme="1"/>
        <rFont val="Calibri"/>
        <family val="2"/>
        <charset val="238"/>
        <scheme val="minor"/>
      </rPr>
      <t>Odstranite filter</t>
    </r>
    <r>
      <rPr>
        <sz val="14"/>
        <color theme="1"/>
        <rFont val="Calibri"/>
        <family val="2"/>
        <charset val="238"/>
        <scheme val="minor"/>
      </rPr>
      <t>. Znova izberite celico B14, vnesite znak enakosti (=) in kliknite celico D7 v vrtilni tabeli.</t>
    </r>
  </si>
  <si>
    <t>in vrne skupni znesek, izvožen v ZDA.</t>
  </si>
  <si>
    <r>
      <rPr>
        <b/>
        <sz val="14"/>
        <color theme="1"/>
        <rFont val="Calibri"/>
        <family val="2"/>
        <charset val="238"/>
        <scheme val="minor"/>
      </rPr>
      <t xml:space="preserve">Iskalno polje: </t>
    </r>
    <r>
      <rPr>
        <sz val="14"/>
        <color theme="1"/>
        <rFont val="Calibri"/>
        <family val="2"/>
        <charset val="238"/>
        <scheme val="minor"/>
      </rPr>
      <t xml:space="preserve">do tega filtra lahko dostopate v filtru oznak vrstic/stolpcev, kar vam omogoča hitro filtriranje na podlagi besedila, ki ga vnesete. </t>
    </r>
  </si>
  <si>
    <r>
      <t xml:space="preserve">»Vsebuje« je privzeto izbran (ker smo v prejšnjem koraku izbrali </t>
    </r>
    <r>
      <rPr>
        <b/>
        <sz val="14"/>
        <color theme="1"/>
        <rFont val="Calibri"/>
        <family val="2"/>
        <charset val="238"/>
        <scheme val="minor"/>
      </rPr>
      <t>Vsebuje).</t>
    </r>
    <r>
      <rPr>
        <sz val="14"/>
        <color theme="1"/>
        <rFont val="Calibri"/>
        <family val="2"/>
        <charset val="238"/>
        <scheme val="minor"/>
      </rPr>
      <t xml:space="preserve"> To lahko spremenite tukaj, če želite.</t>
    </r>
  </si>
  <si>
    <r>
      <t xml:space="preserve">Območje </t>
    </r>
    <r>
      <rPr>
        <b/>
        <sz val="14"/>
        <color theme="1"/>
        <rFont val="Calibri"/>
        <family val="2"/>
        <charset val="238"/>
        <scheme val="minor"/>
      </rPr>
      <t>Filtri</t>
    </r>
    <r>
      <rPr>
        <sz val="14"/>
        <color theme="1"/>
        <rFont val="Calibri"/>
        <family val="2"/>
        <charset val="238"/>
        <scheme val="minor"/>
      </rPr>
      <t xml:space="preserve"> se uporablja za uporabo globalnih filtrov v vrtilni tabeli.</t>
    </r>
  </si>
  <si>
    <r>
      <t xml:space="preserve">2. Uporabite oblikovanje valute z </t>
    </r>
    <r>
      <rPr>
        <b/>
        <sz val="14"/>
        <color theme="1"/>
        <rFont val="Calibri"/>
        <family val="2"/>
        <charset val="238"/>
        <scheme val="minor"/>
      </rPr>
      <t>nič</t>
    </r>
    <r>
      <rPr>
        <sz val="14"/>
        <color theme="1"/>
        <rFont val="Calibri"/>
        <family val="2"/>
        <charset val="238"/>
        <scheme val="minor"/>
      </rPr>
      <t xml:space="preserve"> decimalnimi mesti, kliknite </t>
    </r>
    <r>
      <rPr>
        <b/>
        <sz val="14"/>
        <color theme="1"/>
        <rFont val="Calibri"/>
        <family val="2"/>
        <charset val="238"/>
        <scheme val="minor"/>
      </rPr>
      <t>V redu</t>
    </r>
    <r>
      <rPr>
        <sz val="14"/>
        <color theme="1"/>
        <rFont val="Calibri"/>
        <family val="2"/>
        <charset val="238"/>
        <scheme val="minor"/>
      </rPr>
      <t>:</t>
    </r>
  </si>
  <si>
    <r>
      <t xml:space="preserve">Polje </t>
    </r>
    <r>
      <rPr>
        <b/>
        <sz val="14"/>
        <color theme="1"/>
        <rFont val="Calibri"/>
        <family val="2"/>
        <charset val="238"/>
        <scheme val="minor"/>
      </rPr>
      <t>Barva</t>
    </r>
    <r>
      <rPr>
        <sz val="14"/>
        <color theme="1"/>
        <rFont val="Calibri"/>
        <family val="2"/>
        <charset val="238"/>
        <scheme val="minor"/>
      </rPr>
      <t xml:space="preserve"> je konfigurirano kot polje vrstice, polje z imenom pa je polje vrednosti, kot je prikazano v nadaljevanju</t>
    </r>
  </si>
  <si>
    <r>
      <t xml:space="preserve">Polje </t>
    </r>
    <r>
      <rPr>
        <b/>
        <sz val="14"/>
        <color theme="1"/>
        <rFont val="Calibri"/>
        <family val="2"/>
        <charset val="238"/>
        <scheme val="minor"/>
      </rPr>
      <t>Ime</t>
    </r>
    <r>
      <rPr>
        <sz val="14"/>
        <color theme="1"/>
        <rFont val="Calibri"/>
        <family val="2"/>
        <charset val="238"/>
        <scheme val="minor"/>
      </rPr>
      <t xml:space="preserve"> je konfigurirano tako, da povzema po številu:</t>
    </r>
  </si>
  <si>
    <r>
      <t xml:space="preserve">Vrtilne tabele imajo vgrajeno funkcijo za razvrščanje </t>
    </r>
    <r>
      <rPr>
        <b/>
        <sz val="14"/>
        <color theme="1"/>
        <rFont val="Calibri"/>
        <family val="2"/>
        <charset val="238"/>
        <scheme val="minor"/>
      </rPr>
      <t xml:space="preserve">datumov po letu, mesecu </t>
    </r>
    <r>
      <rPr>
        <sz val="14"/>
        <color theme="1"/>
        <rFont val="Calibri"/>
        <family val="2"/>
        <charset val="238"/>
        <scheme val="minor"/>
      </rPr>
      <t>in</t>
    </r>
    <r>
      <rPr>
        <b/>
        <sz val="14"/>
        <color theme="1"/>
        <rFont val="Calibri"/>
        <family val="2"/>
        <charset val="238"/>
        <scheme val="minor"/>
      </rPr>
      <t xml:space="preserve"> četrtletju. </t>
    </r>
  </si>
  <si>
    <r>
      <t xml:space="preserve">Polje </t>
    </r>
    <r>
      <rPr>
        <b/>
        <sz val="14"/>
        <color theme="1"/>
        <rFont val="Calibri"/>
        <family val="2"/>
        <charset val="238"/>
        <scheme val="minor"/>
      </rPr>
      <t>Datum</t>
    </r>
    <r>
      <rPr>
        <sz val="14"/>
        <color theme="1"/>
        <rFont val="Calibri"/>
        <family val="2"/>
        <charset val="238"/>
        <scheme val="minor"/>
      </rPr>
      <t xml:space="preserve"> je bilo dodano kot polje stolpca in razvrščeno po letu:</t>
    </r>
  </si>
  <si>
    <r>
      <t xml:space="preserve">Ime študenta </t>
    </r>
    <r>
      <rPr>
        <sz val="14"/>
        <color theme="1"/>
        <rFont val="Calibri"/>
        <family val="2"/>
        <charset val="238"/>
        <scheme val="minor"/>
      </rPr>
      <t xml:space="preserve">povlecite s seznama v polje  </t>
    </r>
    <r>
      <rPr>
        <b/>
        <sz val="14"/>
        <color theme="1"/>
        <rFont val="Calibri"/>
        <family val="2"/>
        <charset val="238"/>
        <scheme val="minor"/>
      </rPr>
      <t>Vrstice</t>
    </r>
    <r>
      <rPr>
        <sz val="14"/>
        <color theme="1"/>
        <rFont val="Calibri"/>
        <family val="2"/>
        <charset val="238"/>
        <scheme val="minor"/>
      </rPr>
      <t xml:space="preserve"> .</t>
    </r>
  </si>
  <si>
    <r>
      <rPr>
        <sz val="14"/>
        <color theme="1"/>
        <rFont val="Calibri"/>
        <family val="2"/>
        <charset val="238"/>
        <scheme val="minor"/>
      </rPr>
      <t>Povlecite</t>
    </r>
    <r>
      <rPr>
        <b/>
        <sz val="14"/>
        <color theme="1"/>
        <rFont val="Calibri"/>
        <family val="2"/>
        <charset val="238"/>
        <scheme val="minor"/>
      </rPr>
      <t xml:space="preserve"> razred in/ali datum lekcije</t>
    </r>
    <r>
      <rPr>
        <sz val="14"/>
        <color theme="1"/>
        <rFont val="Calibri"/>
        <family val="2"/>
        <charset val="238"/>
        <scheme val="minor"/>
      </rPr>
      <t xml:space="preserve"> s seznama v polje </t>
    </r>
    <r>
      <rPr>
        <b/>
        <sz val="14"/>
        <color theme="1"/>
        <rFont val="Calibri"/>
        <family val="2"/>
        <charset val="238"/>
        <scheme val="minor"/>
      </rPr>
      <t>Stolpci</t>
    </r>
    <r>
      <rPr>
        <sz val="14"/>
        <color theme="1"/>
        <rFont val="Calibri"/>
        <family val="2"/>
        <charset val="238"/>
        <scheme val="minor"/>
      </rPr>
      <t xml:space="preserve"> </t>
    </r>
  </si>
  <si>
    <r>
      <rPr>
        <sz val="14"/>
        <color theme="1"/>
        <rFont val="Calibri"/>
        <family val="2"/>
        <charset val="238"/>
        <scheme val="minor"/>
      </rPr>
      <t>Povlecite</t>
    </r>
    <r>
      <rPr>
        <b/>
        <sz val="14"/>
        <color theme="1"/>
        <rFont val="Calibri"/>
        <family val="2"/>
        <charset val="238"/>
        <scheme val="minor"/>
      </rPr>
      <t xml:space="preserve"> % Pogled videa</t>
    </r>
    <r>
      <rPr>
        <sz val="14"/>
        <color theme="1"/>
        <rFont val="Calibri"/>
        <family val="2"/>
        <charset val="238"/>
        <scheme val="minor"/>
      </rPr>
      <t xml:space="preserve"> s seznama v polje </t>
    </r>
    <r>
      <rPr>
        <b/>
        <sz val="14"/>
        <color theme="1"/>
        <rFont val="Calibri"/>
        <family val="2"/>
        <charset val="238"/>
        <scheme val="minor"/>
      </rPr>
      <t>Vrednosti.</t>
    </r>
  </si>
  <si>
    <r>
      <t>Upoštevajte na zgornji sliki, da je v polju</t>
    </r>
    <r>
      <rPr>
        <b/>
        <sz val="14"/>
        <color theme="1"/>
        <rFont val="Calibri"/>
        <family val="2"/>
        <charset val="238"/>
        <scheme val="minor"/>
      </rPr>
      <t xml:space="preserve"> Vrednosti prikazana</t>
    </r>
    <r>
      <rPr>
        <sz val="14"/>
        <color theme="1"/>
        <rFont val="Calibri"/>
        <family val="2"/>
        <charset val="238"/>
        <scheme val="minor"/>
      </rPr>
      <t xml:space="preserve"> "vsota ogledov videa %". </t>
    </r>
  </si>
  <si>
    <r>
      <t xml:space="preserve">V  oknu </t>
    </r>
    <r>
      <rPr>
        <b/>
        <sz val="14"/>
        <color theme="1"/>
        <rFont val="Calibri"/>
        <family val="2"/>
        <charset val="238"/>
        <scheme val="minor"/>
      </rPr>
      <t>Nastavitve polja vrednosti</t>
    </r>
    <r>
      <rPr>
        <sz val="14"/>
        <color theme="1"/>
        <rFont val="Calibri"/>
        <family val="2"/>
        <charset val="238"/>
        <scheme val="minor"/>
      </rPr>
      <t xml:space="preserve"> s seznama izberite </t>
    </r>
    <r>
      <rPr>
        <b/>
        <sz val="14"/>
        <color theme="1"/>
        <rFont val="Calibri"/>
        <family val="2"/>
        <charset val="238"/>
        <scheme val="minor"/>
      </rPr>
      <t>Povprečno.</t>
    </r>
  </si>
  <si>
    <r>
      <t xml:space="preserve">Kliknite </t>
    </r>
    <r>
      <rPr>
        <b/>
        <sz val="14"/>
        <color theme="1"/>
        <rFont val="Calibri"/>
        <family val="2"/>
        <charset val="238"/>
        <scheme val="minor"/>
      </rPr>
      <t>V redu,</t>
    </r>
    <r>
      <rPr>
        <sz val="14"/>
        <color theme="1"/>
        <rFont val="Calibri"/>
        <family val="2"/>
        <charset val="238"/>
        <scheme val="minor"/>
      </rPr>
      <t xml:space="preserve"> da zaprete pogovorno okno </t>
    </r>
    <r>
      <rPr>
        <b/>
        <sz val="14"/>
        <color theme="1"/>
        <rFont val="Calibri"/>
        <family val="2"/>
        <charset val="238"/>
        <scheme val="minor"/>
      </rPr>
      <t>Nastavitve polja.</t>
    </r>
  </si>
  <si>
    <r>
      <t xml:space="preserve">Če želite preimenovati list, z desno tipko miške kliknite zavihek in v meniju izberite </t>
    </r>
    <r>
      <rPr>
        <b/>
        <sz val="14"/>
        <color theme="1"/>
        <rFont val="Calibri"/>
        <family val="2"/>
        <charset val="238"/>
        <scheme val="minor"/>
      </rPr>
      <t>Preimenuj.</t>
    </r>
  </si>
  <si>
    <r>
      <t xml:space="preserve">Najprej </t>
    </r>
    <r>
      <rPr>
        <b/>
        <sz val="14"/>
        <color theme="1"/>
        <rFont val="Calibri"/>
        <family val="2"/>
        <charset val="238"/>
        <scheme val="minor"/>
      </rPr>
      <t>kliknite kjer koli ZNOTRAJ vrtilne tabele</t>
    </r>
    <r>
      <rPr>
        <sz val="14"/>
        <color theme="1"/>
        <rFont val="Calibri"/>
        <family val="2"/>
        <charset val="238"/>
        <scheme val="minor"/>
      </rPr>
      <t xml:space="preserve"> na delovnem listu, nato v glavnem meniju izberite</t>
    </r>
    <r>
      <rPr>
        <b/>
        <sz val="14"/>
        <color theme="1"/>
        <rFont val="Calibri"/>
        <family val="2"/>
        <charset val="238"/>
        <scheme val="minor"/>
      </rPr>
      <t xml:space="preserve"> Analiza vrtilne tabele</t>
    </r>
    <r>
      <rPr>
        <sz val="14"/>
        <color theme="1"/>
        <rFont val="Calibri"/>
        <family val="2"/>
        <charset val="238"/>
        <scheme val="minor"/>
      </rPr>
      <t xml:space="preserve"> . </t>
    </r>
  </si>
  <si>
    <r>
      <t xml:space="preserve">Nato kliknite </t>
    </r>
    <r>
      <rPr>
        <b/>
        <sz val="14"/>
        <color theme="1"/>
        <rFont val="Calibri"/>
        <family val="2"/>
        <charset val="238"/>
        <scheme val="minor"/>
      </rPr>
      <t>Pokaži</t>
    </r>
    <r>
      <rPr>
        <sz val="14"/>
        <color theme="1"/>
        <rFont val="Calibri"/>
        <family val="2"/>
        <charset val="238"/>
        <scheme val="minor"/>
      </rPr>
      <t xml:space="preserve"> na desni strani traku in izberite </t>
    </r>
    <r>
      <rPr>
        <b/>
        <sz val="14"/>
        <color theme="1"/>
        <rFont val="Calibri"/>
        <family val="2"/>
        <charset val="238"/>
        <scheme val="minor"/>
      </rPr>
      <t>Seznam polj.</t>
    </r>
  </si>
  <si>
    <r>
      <t xml:space="preserve">Če kliknete in povlečete meritev utežene dejavnosti navzdol, jo premaknete na </t>
    </r>
    <r>
      <rPr>
        <b/>
        <sz val="14"/>
        <color theme="1"/>
        <rFont val="Calibri"/>
        <family val="2"/>
        <charset val="238"/>
        <scheme val="minor"/>
      </rPr>
      <t xml:space="preserve">POD % </t>
    </r>
    <r>
      <rPr>
        <sz val="14"/>
        <color theme="1"/>
        <rFont val="Calibri"/>
        <family val="2"/>
        <charset val="238"/>
        <scheme val="minor"/>
      </rPr>
      <t xml:space="preserve">ogledov videoposnetka </t>
    </r>
  </si>
  <si>
    <t>pri čemer je vsaka datirana različica tega razreda ločena stolpca. To je prikazano v nadaljevanju.</t>
  </si>
  <si>
    <t xml:space="preserve">10 najboljših uporabnikov po številu aktivnih uporabnikov. </t>
  </si>
  <si>
    <t xml:space="preserve">Dan v tednu je nekoliko zapleten, saj se ne pojavi nikjer v podatkih, vendar ga lahko preprosto dodate k podatkom s funkcijo TEDAN . </t>
  </si>
  <si>
    <t>Vaši podatki zdaj izgledajo takole:</t>
  </si>
  <si>
    <r>
      <t xml:space="preserve">Če pogledate podatke, ugotovite, da bi bilo bolj koristno prikazati skupno število prijav kot </t>
    </r>
    <r>
      <rPr>
        <b/>
        <sz val="14"/>
        <color theme="1"/>
        <rFont val="Calibri"/>
        <family val="2"/>
        <charset val="238"/>
        <scheme val="minor"/>
      </rPr>
      <t>odstotek</t>
    </r>
    <r>
      <rPr>
        <sz val="14"/>
        <color theme="1"/>
        <rFont val="Calibri"/>
        <family val="2"/>
        <charset val="238"/>
        <scheme val="minor"/>
      </rPr>
      <t xml:space="preserve"> in ne absolutno število. </t>
    </r>
  </si>
  <si>
    <r>
      <t xml:space="preserve">Če s temi podatki ustvarite vrtilno tabelo in postavite prodajno polje v območje stolpcev, bi vam prikazala </t>
    </r>
    <r>
      <rPr>
        <b/>
        <sz val="14"/>
        <color theme="1"/>
        <rFont val="Calibri"/>
        <family val="2"/>
        <charset val="238"/>
        <scheme val="minor"/>
      </rPr>
      <t>COUNT</t>
    </r>
    <r>
      <rPr>
        <sz val="14"/>
        <color theme="1"/>
        <rFont val="Calibri"/>
        <family val="2"/>
        <charset val="238"/>
        <scheme val="minor"/>
      </rPr>
      <t xml:space="preserve"> in ne </t>
    </r>
    <r>
      <rPr>
        <b/>
        <sz val="14"/>
        <color theme="1"/>
        <rFont val="Calibri"/>
        <family val="2"/>
        <charset val="238"/>
        <scheme val="minor"/>
      </rPr>
      <t>SUM.</t>
    </r>
    <r>
      <rPr>
        <sz val="14"/>
        <color theme="1"/>
        <rFont val="Calibri"/>
        <family val="2"/>
        <charset val="238"/>
        <scheme val="minor"/>
      </rPr>
      <t xml:space="preserve"> </t>
    </r>
  </si>
  <si>
    <r>
      <t xml:space="preserve">Na primer, če imate </t>
    </r>
    <r>
      <rPr>
        <b/>
        <sz val="14"/>
        <color theme="1"/>
        <rFont val="Calibri"/>
        <family val="2"/>
        <charset val="238"/>
        <scheme val="minor"/>
      </rPr>
      <t>datume</t>
    </r>
    <r>
      <rPr>
        <sz val="14"/>
        <color theme="1"/>
        <rFont val="Calibri"/>
        <family val="2"/>
        <charset val="238"/>
        <scheme val="minor"/>
      </rPr>
      <t xml:space="preserve"> (ki so shranjeni kot serijske številke v ozadju v Excelu), uporabite enega od sprejemljivih formatov datuma. </t>
    </r>
  </si>
  <si>
    <r>
      <t xml:space="preserve">1. Na zavihku </t>
    </r>
    <r>
      <rPr>
        <b/>
        <sz val="14"/>
        <color theme="1"/>
        <rFont val="Calibri"/>
        <family val="2"/>
        <charset val="238"/>
        <scheme val="minor"/>
      </rPr>
      <t>Vstavljanje</t>
    </r>
    <r>
      <rPr>
        <sz val="14"/>
        <color theme="1"/>
        <rFont val="Calibri"/>
        <family val="2"/>
        <charset val="238"/>
        <scheme val="minor"/>
      </rPr>
      <t xml:space="preserve"> na traku kliknite gumb </t>
    </r>
    <r>
      <rPr>
        <b/>
        <sz val="14"/>
        <color theme="1"/>
        <rFont val="Calibri"/>
        <family val="2"/>
        <charset val="238"/>
        <scheme val="minor"/>
      </rPr>
      <t>Vrtilna tabela.</t>
    </r>
  </si>
  <si>
    <r>
      <t xml:space="preserve">2. V pogovornem oknu </t>
    </r>
    <r>
      <rPr>
        <b/>
        <sz val="14"/>
        <color theme="1"/>
        <rFont val="Calibri"/>
        <family val="2"/>
        <charset val="238"/>
        <scheme val="minor"/>
      </rPr>
      <t>Ustvari vrtilno tabelo</t>
    </r>
    <r>
      <rPr>
        <sz val="14"/>
        <color theme="1"/>
        <rFont val="Calibri"/>
        <family val="2"/>
        <charset val="238"/>
        <scheme val="minor"/>
      </rPr>
      <t xml:space="preserve"> preverite podatke in kliknite </t>
    </r>
    <r>
      <rPr>
        <b/>
        <sz val="14"/>
        <color theme="1"/>
        <rFont val="Calibri"/>
        <family val="2"/>
        <charset val="238"/>
        <scheme val="minor"/>
      </rPr>
      <t>V redu.</t>
    </r>
  </si>
  <si>
    <t>3. Povlecite polje "oznaka" v območje Oznake vrstic (npr. stranka).</t>
  </si>
  <si>
    <t>4. Povlecite številsko polje v območje vrednosti (npr. prodaja).</t>
  </si>
  <si>
    <t xml:space="preserve">da prikažete skupno prodajo po regiji, kategoriji, mesecu itd. </t>
  </si>
  <si>
    <t>Zgornja vrtilna tabela prikazuje skupno prodajo po izdelkih, vendar lahko polja preprosto prerazporedite tako,</t>
  </si>
  <si>
    <t xml:space="preserve">Preden začnete izdelovati tabelo si zapišite, kaj poskušate "izmeriti" ali razumeti, in skicirajte nekaj preprostih poročil v beležnici. </t>
  </si>
  <si>
    <t>Funkcije (vlookup, hlookup, …)</t>
  </si>
  <si>
    <t>Date</t>
  </si>
  <si>
    <t>Region</t>
  </si>
  <si>
    <t>Retailer Type</t>
  </si>
  <si>
    <t>Customer</t>
  </si>
  <si>
    <t>Quantity</t>
  </si>
  <si>
    <t>Revenue</t>
  </si>
  <si>
    <t>Profit</t>
  </si>
  <si>
    <t>Food &amp; Staples</t>
  </si>
  <si>
    <t>Winn-Dixie</t>
  </si>
  <si>
    <t>Multiline</t>
  </si>
  <si>
    <t>Nordstrom</t>
  </si>
  <si>
    <t>North East</t>
  </si>
  <si>
    <t>Specialty</t>
  </si>
  <si>
    <t>Foot Locker</t>
  </si>
  <si>
    <t>The Home Depot</t>
  </si>
  <si>
    <t>Mid West</t>
  </si>
  <si>
    <t>Target</t>
  </si>
  <si>
    <t>Casey's</t>
  </si>
  <si>
    <t>Kohl's</t>
  </si>
  <si>
    <t>Dollar General</t>
  </si>
  <si>
    <t>Family Dollar</t>
  </si>
  <si>
    <t>Dollar Tree</t>
  </si>
  <si>
    <t>JC Penney</t>
  </si>
  <si>
    <t>Office Depot</t>
  </si>
  <si>
    <t>Staples</t>
  </si>
  <si>
    <t>The Kroger</t>
  </si>
  <si>
    <r>
      <t xml:space="preserve">Ker smo v polje </t>
    </r>
    <r>
      <rPr>
        <b/>
        <sz val="14"/>
        <color theme="1"/>
        <rFont val="Calibri"/>
        <family val="2"/>
        <charset val="238"/>
        <scheme val="minor"/>
      </rPr>
      <t>Filtri</t>
    </r>
    <r>
      <rPr>
        <sz val="14"/>
        <color theme="1"/>
        <rFont val="Calibri"/>
        <family val="2"/>
        <charset val="238"/>
        <scheme val="minor"/>
      </rPr>
      <t xml:space="preserve"> dodali polje </t>
    </r>
    <r>
      <rPr>
        <b/>
        <sz val="14"/>
        <color theme="1"/>
        <rFont val="Calibri"/>
        <family val="2"/>
        <charset val="238"/>
        <scheme val="minor"/>
      </rPr>
      <t>Država,</t>
    </r>
    <r>
      <rPr>
        <sz val="14"/>
        <color theme="1"/>
        <rFont val="Calibri"/>
        <family val="2"/>
        <charset val="238"/>
        <scheme val="minor"/>
      </rPr>
      <t xml:space="preserve"> lahko to vrtilno tabelo filtriramo po državah. </t>
    </r>
  </si>
  <si>
    <r>
      <rPr>
        <b/>
        <sz val="14"/>
        <color theme="1"/>
        <rFont val="Calibri"/>
        <family val="2"/>
        <charset val="238"/>
        <scheme val="minor"/>
      </rPr>
      <t xml:space="preserve">Filter poročil: </t>
    </r>
    <r>
      <rPr>
        <sz val="14"/>
        <color theme="1"/>
        <rFont val="Calibri"/>
        <family val="2"/>
        <charset val="238"/>
        <scheme val="minor"/>
      </rPr>
      <t xml:space="preserve">ta filter vam omogoča, da se poglobite v podmnožico celotnega nabora podatkov. </t>
    </r>
  </si>
  <si>
    <r>
      <rPr>
        <b/>
        <sz val="14"/>
        <color theme="1"/>
        <rFont val="Calibri"/>
        <family val="2"/>
        <charset val="238"/>
        <scheme val="minor"/>
      </rPr>
      <t xml:space="preserve">Filter oznak vrstic/stolpcev: </t>
    </r>
    <r>
      <rPr>
        <sz val="14"/>
        <color theme="1"/>
        <rFont val="Calibri"/>
        <family val="2"/>
        <charset val="238"/>
        <scheme val="minor"/>
      </rPr>
      <t xml:space="preserve">ti filtri vam omogočajo filtriranje ustreznih podatkov na podlagi elementov polja (na primer filtriranje določenega elementa ali elementa, </t>
    </r>
  </si>
  <si>
    <r>
      <rPr>
        <b/>
        <sz val="14"/>
        <color theme="1"/>
        <rFont val="Calibri"/>
        <family val="2"/>
        <charset val="238"/>
        <scheme val="minor"/>
      </rPr>
      <t>Potrditvena polja</t>
    </r>
    <r>
      <rPr>
        <sz val="14"/>
        <color theme="1"/>
        <rFont val="Calibri"/>
        <family val="2"/>
        <charset val="238"/>
        <scheme val="minor"/>
      </rPr>
      <t xml:space="preserve">: Ta vam omogočajo, da izberete določene elemente s seznama. </t>
    </r>
  </si>
  <si>
    <t xml:space="preserve">V zadnjem desnem polju so navedene vse različne vrednosti, navedene v območju vrednosti. </t>
  </si>
  <si>
    <t>V zadnje polje vnesite vrednost 3.000.000. </t>
  </si>
  <si>
    <r>
      <t xml:space="preserve">Vnesite besedilni niz, za katerega želite filtrirati seznam. V tem primeru je to </t>
    </r>
    <r>
      <rPr>
        <b/>
        <sz val="14"/>
        <color theme="1"/>
        <rFont val="Calibri"/>
        <family val="2"/>
        <charset val="238"/>
        <scheme val="minor"/>
      </rPr>
      <t>'dollar'.</t>
    </r>
  </si>
  <si>
    <r>
      <t xml:space="preserve">Podobno lahko uporabite druge filtre oznak, kot so: </t>
    </r>
    <r>
      <rPr>
        <b/>
        <sz val="14"/>
        <color theme="1"/>
        <rFont val="Calibri"/>
        <family val="2"/>
        <charset val="238"/>
        <scheme val="minor"/>
      </rPr>
      <t>se začne z, konča z, ne vsebuje</t>
    </r>
    <r>
      <rPr>
        <sz val="14"/>
        <color theme="1"/>
        <rFont val="Calibri"/>
        <family val="2"/>
        <charset val="238"/>
        <scheme val="minor"/>
      </rPr>
      <t xml:space="preserve"> itd.</t>
    </r>
  </si>
  <si>
    <t>To bi takoj filtriralo vse trgovce na drobno, ki vsebujejo izraz "dollar".</t>
  </si>
  <si>
    <r>
      <t xml:space="preserve">Na primer, če želite dobiti imena vseh trgovcev na drobno, ki se začnejo z črko </t>
    </r>
    <r>
      <rPr>
        <b/>
        <sz val="14"/>
        <color theme="1"/>
        <rFont val="Calibri"/>
        <family val="2"/>
        <charset val="238"/>
        <scheme val="minor"/>
      </rPr>
      <t xml:space="preserve">T, </t>
    </r>
  </si>
  <si>
    <r>
      <t xml:space="preserve">uporabite iskalni niz kot </t>
    </r>
    <r>
      <rPr>
        <b/>
        <sz val="14"/>
        <color theme="1"/>
        <rFont val="Calibri"/>
        <family val="2"/>
        <charset val="238"/>
        <scheme val="minor"/>
      </rPr>
      <t>T*</t>
    </r>
    <r>
      <rPr>
        <sz val="14"/>
        <color theme="1"/>
        <rFont val="Calibri"/>
        <family val="2"/>
        <charset val="238"/>
        <scheme val="minor"/>
      </rPr>
      <t xml:space="preserve"> (T, ki mu sledi zvezdica). </t>
    </r>
  </si>
  <si>
    <r>
      <t xml:space="preserve">Podobno, če želite dobiti seznam vseh trgovcev na drobno, ki se končajo z črko </t>
    </r>
    <r>
      <rPr>
        <b/>
        <sz val="14"/>
        <color theme="1"/>
        <rFont val="Calibri"/>
        <family val="2"/>
        <charset val="238"/>
        <scheme val="minor"/>
      </rPr>
      <t>T,</t>
    </r>
    <r>
      <rPr>
        <sz val="14"/>
        <color theme="1"/>
        <rFont val="Calibri"/>
        <family val="2"/>
        <charset val="238"/>
        <scheme val="minor"/>
      </rPr>
      <t xml:space="preserve"> </t>
    </r>
  </si>
  <si>
    <t>V zgornjem naboru podatkov je datum v vrsticah in imamo podatke o prodaji v trgovini v stolpcih.</t>
  </si>
  <si>
    <t>Tukaj je običajen način uporabe pogojnega oblikovanja za kateri koli nabor podatkov:</t>
  </si>
  <si>
    <t>Določite obliko (uporabljam »Zeleno polnilo z zelenim besedilom Dard«).</t>
  </si>
  <si>
    <t>Poudarjene so bile vse podatkovne točke, ki so nad povprečjem celotnega nabora podatkov.</t>
  </si>
  <si>
    <t>Kot lahko vidite na zgornji sliki, podatki za 11. januar 2015 niso označeni (čeprav bi morali, saj so vrednosti za Store 1 in Store 3 nadpovprečne).</t>
  </si>
  <si>
    <t>1. način – Uporaba ikone za oblikovanje vrtilne tabele</t>
  </si>
  <si>
    <t>Ta metoda uporablja ikono možnosti oblikovanja vrtilne tabele, ki se prikaže takoj, ko uporabite pogojno oblikovanje v vrtilni tabeli.</t>
  </si>
  <si>
    <t>Izberite podatke, za katere želite uporabiti pogojno oblikovanje.</t>
  </si>
  <si>
    <t>2. način – Uporaba upravitelja pravil pogojnega oblikovanja</t>
  </si>
  <si>
    <t>Ta metoda je uporabna, če ste že uporabili pogojno oblikovanje in želite spremeniti pravila.</t>
  </si>
  <si>
    <r>
      <t xml:space="preserve">Kliknite </t>
    </r>
    <r>
      <rPr>
        <b/>
        <sz val="16"/>
        <color theme="1"/>
        <rFont val="Times New Roman"/>
        <family val="1"/>
        <charset val="238"/>
      </rPr>
      <t>V redu.</t>
    </r>
  </si>
  <si>
    <r>
      <t xml:space="preserve">Pojdite na </t>
    </r>
    <r>
      <rPr>
        <b/>
        <sz val="14"/>
        <color theme="1"/>
        <rFont val="Calibri"/>
        <family val="2"/>
        <charset val="238"/>
        <scheme val="minor"/>
      </rPr>
      <t>Domov –&gt; Pogojno oblikovanje –&gt; Pravila zgoraj/spodaj –&gt; Nad povprečjem.</t>
    </r>
  </si>
  <si>
    <t>To bo uporabilo pogojno oblikovanje, kot je prikazano v nadaljevanju</t>
  </si>
  <si>
    <t>Če dodate podatke v ozadju in osvežite to vrtilno tabelo, se pogojno oblikovanje ne bo uporabilo zanjo.</t>
  </si>
  <si>
    <r>
      <t>Kliknite</t>
    </r>
    <r>
      <rPr>
        <b/>
        <sz val="14"/>
        <color theme="1"/>
        <rFont val="Calibri"/>
        <family val="2"/>
        <charset val="238"/>
        <scheme val="minor"/>
      </rPr>
      <t xml:space="preserve"> V redu. </t>
    </r>
  </si>
  <si>
    <t xml:space="preserve">Ko sledite zgornjim korakom, uveljavi pogojno oblikovanje za nabor podatkov. </t>
  </si>
  <si>
    <t xml:space="preserve"> - Vse celice, ki prikazujejo vrednosti »Sum of Revenue«.</t>
  </si>
  <si>
    <t xml:space="preserve"> - Vse celice, ki prikazujejo vrednosti »Sum of Revenue« za »Datum« in »Store«.</t>
  </si>
  <si>
    <t>Pogojno oblikovanje v vrtilnih tabelah</t>
  </si>
  <si>
    <t>Načini uporabe pogojnega oblikovanja v vrtilni tabeli</t>
  </si>
  <si>
    <t>To storite tako da:</t>
  </si>
  <si>
    <r>
      <t xml:space="preserve">Poleg ikone </t>
    </r>
    <r>
      <rPr>
        <b/>
        <sz val="14"/>
        <color theme="1"/>
        <rFont val="Calibri"/>
        <family val="2"/>
        <charset val="238"/>
        <scheme val="minor"/>
      </rPr>
      <t>Možnosti oblikovanja</t>
    </r>
    <r>
      <rPr>
        <sz val="14"/>
        <color theme="1"/>
        <rFont val="Calibri"/>
        <family val="2"/>
        <charset val="238"/>
        <scheme val="minor"/>
      </rPr>
      <t xml:space="preserve"> lahko uporabite tudi pogovorno okno </t>
    </r>
    <r>
      <rPr>
        <b/>
        <sz val="14"/>
        <color theme="1"/>
        <rFont val="Calibri"/>
        <family val="2"/>
        <charset val="238"/>
        <scheme val="minor"/>
      </rPr>
      <t>Upravitelj pravil pogojnega oblikovanja,</t>
    </r>
    <r>
      <rPr>
        <sz val="14"/>
        <color theme="1"/>
        <rFont val="Calibri"/>
        <family val="2"/>
        <charset val="238"/>
        <scheme val="minor"/>
      </rPr>
      <t xml:space="preserve"> da uporabite pogojno oblikovanje v vrtilni tabeli.</t>
    </r>
  </si>
  <si>
    <r>
      <t xml:space="preserve">Kliknite </t>
    </r>
    <r>
      <rPr>
        <b/>
        <sz val="14"/>
        <color theme="1"/>
        <rFont val="Calibri"/>
        <family val="2"/>
        <charset val="238"/>
        <scheme val="minor"/>
      </rPr>
      <t>V redu.</t>
    </r>
    <r>
      <rPr>
        <sz val="14"/>
        <color theme="1"/>
        <rFont val="Calibri"/>
        <family val="2"/>
        <charset val="238"/>
        <scheme val="minor"/>
      </rPr>
      <t xml:space="preserve"> To bo uporabilo pogojno oblikovanje za izbrane celice.</t>
    </r>
  </si>
  <si>
    <r>
      <t xml:space="preserve">Pojdite na </t>
    </r>
    <r>
      <rPr>
        <b/>
        <sz val="14"/>
        <color theme="1"/>
        <rFont val="Calibri"/>
        <family val="2"/>
        <charset val="238"/>
        <scheme val="minor"/>
      </rPr>
      <t>Domov –&gt; Pogojno oblikovanje –&gt; Upravljanje pravil.</t>
    </r>
  </si>
  <si>
    <r>
      <t xml:space="preserve">V upravitelju pravil pogojnega oblikovanja izberite pravilo, ki ga želite urediti, in kliknite gumb </t>
    </r>
    <r>
      <rPr>
        <b/>
        <sz val="14"/>
        <color theme="1"/>
        <rFont val="Calibri"/>
        <family val="2"/>
        <charset val="238"/>
        <scheme val="minor"/>
      </rPr>
      <t>Uredi pravilo.</t>
    </r>
  </si>
  <si>
    <r>
      <t xml:space="preserve">V pogovornem oknu </t>
    </r>
    <r>
      <rPr>
        <b/>
        <sz val="14"/>
        <color theme="1"/>
        <rFont val="Calibri"/>
        <family val="2"/>
        <charset val="238"/>
        <scheme val="minor"/>
      </rPr>
      <t>Uredi pravilo</t>
    </r>
    <r>
      <rPr>
        <sz val="14"/>
        <color theme="1"/>
        <rFont val="Calibri"/>
        <family val="2"/>
        <charset val="238"/>
        <scheme val="minor"/>
      </rPr>
      <t xml:space="preserve"> boste videli iste tri možnosti: </t>
    </r>
  </si>
  <si>
    <t xml:space="preserve"> - Izbrane celice.</t>
  </si>
  <si>
    <r>
      <t>Izberite tretjo možnost in kliknite</t>
    </r>
    <r>
      <rPr>
        <b/>
        <sz val="14"/>
        <color theme="1"/>
        <rFont val="Calibri"/>
        <family val="2"/>
        <charset val="238"/>
        <scheme val="minor"/>
      </rPr>
      <t xml:space="preserve"> V redu</t>
    </r>
    <r>
      <rPr>
        <sz val="14"/>
        <color theme="1"/>
        <rFont val="Calibri"/>
        <family val="2"/>
        <charset val="238"/>
        <scheme val="minor"/>
      </rPr>
      <t>.</t>
    </r>
  </si>
  <si>
    <t xml:space="preserve">To bo uporabilo pogojno oblikovanje za vse celice za polja 'Datum' in 'Store'. </t>
  </si>
  <si>
    <t>Tudi če spremenite zaledne podatke (dodate več podatkov o shrambi ali datumskih podatkih), bi pogojno oblikovanje delovalo.</t>
  </si>
  <si>
    <t xml:space="preserve">Vrtilne tabele izvlečejo pomen iz te navidez neskončne mešanice številk na vašem zaslonu. </t>
  </si>
  <si>
    <t>Omogoča vam, da svoje podatke združite na različne načine, tako da lahko lažje pripravite koristne zaključke.</t>
  </si>
  <si>
    <t xml:space="preserve">Vrtni del vrtilne tabele izhaja iz dejstva, da lahko podatke v tabeli zasukate in si jih ogledate z drugačne perspektive. </t>
  </si>
  <si>
    <t xml:space="preserve">Pri tem svojih podatkov ne dodajate, ne odštevate ali kako drugače spreminjate, ko naredite vrtenje. </t>
  </si>
  <si>
    <t>Namesto tega preprosto reorganizirate podatke, tako da lahko iz njih razkrijete koristne informacije.</t>
  </si>
  <si>
    <t xml:space="preserve">Namen vrtilnih tabel je ponuditi uporabniku prijazne načine za hitro povzemanje velikih količin podatkov. </t>
  </si>
  <si>
    <t>in lahko pomagajo prepoznati in odgovoriti na nepričakovana vprašanja v zvezi z njimi.</t>
  </si>
  <si>
    <t>Izdelajte sledečo tabelo</t>
  </si>
  <si>
    <t xml:space="preserve">Vsak stolpec predstavlja edinstveno kategorijo podatkov. </t>
  </si>
  <si>
    <t xml:space="preserve">Namesto tega dajte tem naslovom stolpcev edinstvena imena, kot so Prodaja Q1, Prodaja Q2 in tako naprej ... </t>
  </si>
  <si>
    <t>pripone (kot so Prodaja, Prodaja2, Prodaja3). Vendar bi bil to otežen način za pripravo in uporabo vrtilne tabele.</t>
  </si>
  <si>
    <t xml:space="preserve">Če imate v izvornih podatkih prazen stolpec, ne bi mogli ustvariti vrtilne tabele. </t>
  </si>
  <si>
    <t>Prikazala se bo sledeča napaka.</t>
  </si>
  <si>
    <t>Uporabite sledeče:</t>
  </si>
  <si>
    <t>Primeri vrtilnih tabel:</t>
  </si>
  <si>
    <r>
      <t xml:space="preserve">Z desno miškino tipko kliknite </t>
    </r>
    <r>
      <rPr>
        <b/>
        <sz val="14"/>
        <color theme="1"/>
        <rFont val="Calibri"/>
        <family val="2"/>
        <charset val="238"/>
        <scheme val="minor"/>
      </rPr>
      <t>Nastavitve polja vrednosti (Value Field Settings…).</t>
    </r>
  </si>
  <si>
    <r>
      <t xml:space="preserve">Izberite vrsto izračuna, ki ga želite uporabiti. Na primer kliknite </t>
    </r>
    <r>
      <rPr>
        <b/>
        <sz val="14"/>
        <color theme="1"/>
        <rFont val="Calibri"/>
        <family val="2"/>
        <charset val="238"/>
        <scheme val="minor"/>
      </rPr>
      <t>Štetje (Count).</t>
    </r>
  </si>
  <si>
    <r>
      <t xml:space="preserve">Z desno miškino tipko kliknite </t>
    </r>
    <r>
      <rPr>
        <b/>
        <sz val="14"/>
        <color theme="1"/>
        <rFont val="Calibri"/>
        <family val="2"/>
        <charset val="238"/>
        <scheme val="minor"/>
      </rPr>
      <t>Nastavitve polja vrednosti (Value  Field Settings).</t>
    </r>
  </si>
  <si>
    <r>
      <t xml:space="preserve">V oknu </t>
    </r>
    <r>
      <rPr>
        <b/>
        <sz val="14"/>
        <color theme="1"/>
        <rFont val="Calibri"/>
        <family val="2"/>
        <charset val="238"/>
        <scheme val="minor"/>
      </rPr>
      <t>Value Field Settings</t>
    </r>
    <r>
      <rPr>
        <sz val="14"/>
        <color theme="1"/>
        <rFont val="Calibri"/>
        <family val="2"/>
        <charset val="238"/>
        <scheme val="minor"/>
      </rPr>
      <t xml:space="preserve"> vnesite odstotek za ime po meri.</t>
    </r>
  </si>
  <si>
    <t>Povlecite  polja na različna področja, in sicer:</t>
  </si>
  <si>
    <r>
      <t xml:space="preserve">1. Polje zneska na področju </t>
    </r>
    <r>
      <rPr>
        <b/>
        <sz val="14"/>
        <color theme="1"/>
        <rFont val="Calibri"/>
        <family val="2"/>
        <charset val="238"/>
        <scheme val="minor"/>
      </rPr>
      <t>Vrstice.</t>
    </r>
  </si>
  <si>
    <r>
      <t xml:space="preserve">Kliknite desno miškino tipko  in kliknite </t>
    </r>
    <r>
      <rPr>
        <b/>
        <sz val="14"/>
        <color theme="1"/>
        <rFont val="Calibri"/>
        <family val="2"/>
        <charset val="238"/>
        <scheme val="minor"/>
      </rPr>
      <t>Skupina (Group).</t>
    </r>
  </si>
  <si>
    <t>Vrtilni grafikon 1 primer</t>
  </si>
  <si>
    <t>Vrtilni grafikon 2. primer</t>
  </si>
  <si>
    <t>Vrtilni grafikon - filtriranje</t>
  </si>
  <si>
    <r>
      <t xml:space="preserve">V oknu </t>
    </r>
    <r>
      <rPr>
        <b/>
        <sz val="14"/>
        <color theme="1"/>
        <rFont val="Calibri"/>
        <family val="2"/>
        <charset val="238"/>
        <scheme val="minor"/>
      </rPr>
      <t>Report Connections</t>
    </r>
    <r>
      <rPr>
        <sz val="14"/>
        <color theme="1"/>
        <rFont val="Calibri"/>
        <family val="2"/>
        <charset val="238"/>
        <scheme val="minor"/>
      </rPr>
      <t xml:space="preserve"> izberite drugo vrtilno tabelo in kliknite </t>
    </r>
    <r>
      <rPr>
        <b/>
        <sz val="14"/>
        <color theme="1"/>
        <rFont val="Calibri"/>
        <family val="2"/>
        <charset val="238"/>
        <scheme val="minor"/>
      </rPr>
      <t>V redu.</t>
    </r>
  </si>
  <si>
    <r>
      <t xml:space="preserve">Odpre se okno </t>
    </r>
    <r>
      <rPr>
        <b/>
        <sz val="14"/>
        <color theme="1"/>
        <rFont val="Calibri"/>
        <family val="2"/>
        <charset val="238"/>
        <scheme val="minor"/>
      </rPr>
      <t>Vstavi izračunano polje (Insert Calculated Fields).</t>
    </r>
  </si>
  <si>
    <r>
      <t xml:space="preserve">Kliknite gumb </t>
    </r>
    <r>
      <rPr>
        <b/>
        <sz val="14"/>
        <color theme="1"/>
        <rFont val="Calibri"/>
        <family val="2"/>
        <charset val="238"/>
        <scheme val="minor"/>
      </rPr>
      <t>Dodaj (Add).</t>
    </r>
  </si>
  <si>
    <r>
      <rPr>
        <b/>
        <sz val="14"/>
        <color theme="1"/>
        <rFont val="Calibri"/>
        <family val="2"/>
        <charset val="238"/>
        <scheme val="minor"/>
      </rPr>
      <t>Opomba:</t>
    </r>
    <r>
      <rPr>
        <sz val="14"/>
        <color theme="1"/>
        <rFont val="Calibri"/>
        <family val="2"/>
        <charset val="238"/>
        <scheme val="minor"/>
      </rPr>
      <t xml:space="preserve"> z gumbom </t>
    </r>
    <r>
      <rPr>
        <b/>
        <sz val="14"/>
        <color theme="1"/>
        <rFont val="Calibri"/>
        <family val="2"/>
        <charset val="238"/>
        <scheme val="minor"/>
      </rPr>
      <t>Vstavi element</t>
    </r>
    <r>
      <rPr>
        <sz val="14"/>
        <color theme="1"/>
        <rFont val="Calibri"/>
        <family val="2"/>
        <charset val="238"/>
        <scheme val="minor"/>
      </rPr>
      <t xml:space="preserve"> (Insert Field) hitro vstavite elemente, ko vnesete formulo. </t>
    </r>
  </si>
  <si>
    <r>
      <t xml:space="preserve">Kliknite </t>
    </r>
    <r>
      <rPr>
        <b/>
        <sz val="14"/>
        <color theme="1"/>
        <rFont val="Calibri"/>
        <family val="2"/>
        <charset val="238"/>
        <scheme val="minor"/>
      </rPr>
      <t>Dodaj (Add).</t>
    </r>
  </si>
  <si>
    <r>
      <t xml:space="preserve">Če želite izbrisati izračunani element, ga izberite in kliknite </t>
    </r>
    <r>
      <rPr>
        <b/>
        <sz val="14"/>
        <color theme="1"/>
        <rFont val="Calibri"/>
        <family val="2"/>
        <charset val="238"/>
        <scheme val="minor"/>
      </rPr>
      <t>Izbriši</t>
    </r>
    <r>
      <rPr>
        <sz val="14"/>
        <color theme="1"/>
        <rFont val="Calibri"/>
        <family val="2"/>
        <charset val="238"/>
        <scheme val="minor"/>
      </rPr>
      <t xml:space="preserve"> (Delete)</t>
    </r>
  </si>
  <si>
    <t>1. Izberite vrtilno tabelo, ki jo želite kopirati.</t>
  </si>
  <si>
    <r>
      <t>3. Z miško izberite "</t>
    </r>
    <r>
      <rPr>
        <b/>
        <sz val="14"/>
        <color theme="1"/>
        <rFont val="Calibri"/>
        <family val="2"/>
        <charset val="238"/>
        <scheme val="minor"/>
      </rPr>
      <t>posebno lepljenje.</t>
    </r>
    <r>
      <rPr>
        <sz val="14"/>
        <color theme="1"/>
        <rFont val="Calibri"/>
        <family val="2"/>
        <charset val="238"/>
        <scheme val="minor"/>
      </rPr>
      <t xml:space="preserve">.." (Paste Special). Odpre se okno </t>
    </r>
    <r>
      <rPr>
        <b/>
        <sz val="14"/>
        <color theme="1"/>
        <rFont val="Calibri"/>
        <family val="2"/>
        <charset val="238"/>
        <scheme val="minor"/>
      </rPr>
      <t>Posebno lepljenje (Paste Special).</t>
    </r>
  </si>
  <si>
    <r>
      <t xml:space="preserve">3. Z levim gumbom miške pritisnite </t>
    </r>
    <r>
      <rPr>
        <b/>
        <sz val="14"/>
        <color theme="1"/>
        <rFont val="Calibri"/>
        <family val="2"/>
        <charset val="238"/>
        <scheme val="minor"/>
      </rPr>
      <t>Naprej (Next).</t>
    </r>
  </si>
  <si>
    <r>
      <t xml:space="preserve">5. Z levim gumbom miške pritisnite gumb </t>
    </r>
    <r>
      <rPr>
        <b/>
        <sz val="14"/>
        <color theme="1"/>
        <rFont val="Calibri"/>
        <family val="2"/>
        <charset val="238"/>
        <scheme val="minor"/>
      </rPr>
      <t xml:space="preserve"> Naprej (Next).</t>
    </r>
  </si>
  <si>
    <r>
      <t xml:space="preserve">7. Z levim gumbom miške pritisnite gumb </t>
    </r>
    <r>
      <rPr>
        <b/>
        <sz val="14"/>
        <color theme="1"/>
        <rFont val="Calibri"/>
        <family val="2"/>
        <charset val="238"/>
        <scheme val="minor"/>
      </rPr>
      <t>Dodaj.</t>
    </r>
  </si>
  <si>
    <r>
      <t xml:space="preserve">15. Z levim gumbom miške pritisnite </t>
    </r>
    <r>
      <rPr>
        <b/>
        <sz val="14"/>
        <color theme="1"/>
        <rFont val="Calibri"/>
        <family val="2"/>
        <charset val="238"/>
        <scheme val="minor"/>
      </rPr>
      <t>OK.</t>
    </r>
  </si>
  <si>
    <t>Filtri, ki so na voljo v vrtilni tabeli.</t>
  </si>
  <si>
    <t>Color</t>
  </si>
  <si>
    <t>Units</t>
  </si>
  <si>
    <t>Sales</t>
  </si>
  <si>
    <t>Red</t>
  </si>
  <si>
    <t>Blue</t>
  </si>
  <si>
    <t>Green</t>
  </si>
  <si>
    <t>North</t>
  </si>
  <si>
    <t>East</t>
  </si>
  <si>
    <t>Silver</t>
  </si>
  <si>
    <t>Excel razdeli prodajo po barvi. Vidite lahko, da je modra najbolj prodajana, rdeča pa najmanj</t>
  </si>
  <si>
    <t>Osvežite podatke</t>
  </si>
  <si>
    <t xml:space="preserve">Podatke vrtilne tabele je treba "osvežiti", da lahko prinesete posodobitve. Da bi ugotovili kako to deluje, </t>
  </si>
  <si>
    <r>
      <t xml:space="preserve">V nadaljevanju je podokno </t>
    </r>
    <r>
      <rPr>
        <b/>
        <sz val="14"/>
        <color theme="1"/>
        <rFont val="Calibri"/>
        <family val="2"/>
        <charset val="238"/>
        <scheme val="minor"/>
      </rPr>
      <t>Polja na tej točki:</t>
    </r>
  </si>
  <si>
    <t>Dvosmerna vrtilna tabela</t>
  </si>
  <si>
    <t>Vrtilne tabele lahko prikažejo podatke v različnih dvodimenzionalnih ureditvah.</t>
  </si>
  <si>
    <t>Excel zgradi sledečo dvodimenzionalno vrtilno tabelo:</t>
  </si>
  <si>
    <t xml:space="preserve">Zgornji primer prikazuje, kako hitro lahko sestavite različne vrtilne tabele iz istih podatkov. </t>
  </si>
  <si>
    <t>Ustvarite lahko številne druge vrste vrtilnih tabel z uporabo vseh vrst podatkov.</t>
  </si>
  <si>
    <r>
      <rPr>
        <b/>
        <sz val="14"/>
        <color theme="1"/>
        <rFont val="Calibri"/>
        <family val="2"/>
        <charset val="238"/>
        <scheme val="minor"/>
      </rPr>
      <t>Preprostost</t>
    </r>
    <r>
      <rPr>
        <sz val="14"/>
        <color theme="1"/>
        <rFont val="Calibri"/>
        <family val="2"/>
        <charset val="238"/>
        <scheme val="minor"/>
      </rPr>
      <t xml:space="preserve"> . Osnovne vrtilne tabele so zelo enostavne za nastavitev in prilagajanje. Ni se treba učiti zapletenih formul.</t>
    </r>
  </si>
  <si>
    <r>
      <rPr>
        <b/>
        <sz val="14"/>
        <color theme="1"/>
        <rFont val="Calibri"/>
        <family val="2"/>
        <charset val="238"/>
        <scheme val="minor"/>
      </rPr>
      <t>Hitrost</t>
    </r>
    <r>
      <rPr>
        <sz val="14"/>
        <color theme="1"/>
        <rFont val="Calibri"/>
        <family val="2"/>
        <charset val="238"/>
        <scheme val="minor"/>
      </rPr>
      <t xml:space="preserve"> . V nekaj minutah lahko ustvarite lepo in uporabno poročilo z vrtilno tabelo. </t>
    </r>
  </si>
  <si>
    <t>Tudi če ste zelo dobri s formulami, so vrtilne tabele hitrejše za nastavitev in zahtevajo veliko manj truda .</t>
  </si>
  <si>
    <r>
      <rPr>
        <b/>
        <sz val="14"/>
        <color theme="1"/>
        <rFont val="Calibri"/>
        <family val="2"/>
        <charset val="238"/>
        <scheme val="minor"/>
      </rPr>
      <t>Fleksibilnost</t>
    </r>
    <r>
      <rPr>
        <sz val="14"/>
        <color theme="1"/>
        <rFont val="Calibri"/>
        <family val="2"/>
        <charset val="238"/>
        <scheme val="minor"/>
      </rPr>
      <t xml:space="preserve"> . Za razliko od formul vas vrtilne tabele ne zaklenejo v določen pogled vaših podatkov.</t>
    </r>
  </si>
  <si>
    <t xml:space="preserve"> Vrtilno tabelo lahko hitro prerazporedite tako, da ustreza vašim potrebam. Lahko celo klonirate vrtilno tabelo in zgradite ločen pogled.</t>
  </si>
  <si>
    <r>
      <rPr>
        <b/>
        <sz val="14"/>
        <color theme="1"/>
        <rFont val="Calibri"/>
        <family val="2"/>
        <charset val="238"/>
        <scheme val="minor"/>
      </rPr>
      <t>Natančnost</t>
    </r>
    <r>
      <rPr>
        <sz val="14"/>
        <color theme="1"/>
        <rFont val="Calibri"/>
        <family val="2"/>
        <charset val="238"/>
        <scheme val="minor"/>
      </rPr>
      <t xml:space="preserve"> . Dokler je vrtilna tabela pravilno nastavljena, ste lahko prepričani, da so rezultati točni. </t>
    </r>
  </si>
  <si>
    <t>Pravzaprav bo vrtilna tabela pogosto hitreje izpostavila težave v podatkih kot katero koli drugo orodje.</t>
  </si>
  <si>
    <r>
      <rPr>
        <b/>
        <sz val="14"/>
        <color theme="1"/>
        <rFont val="Calibri"/>
        <family val="2"/>
        <charset val="238"/>
        <scheme val="minor"/>
      </rPr>
      <t>Oblikovanje</t>
    </r>
    <r>
      <rPr>
        <sz val="14"/>
        <color theme="1"/>
        <rFont val="Calibri"/>
        <family val="2"/>
        <charset val="238"/>
        <scheme val="minor"/>
      </rPr>
      <t xml:space="preserve"> . Vrtilna tabela lahko samodejno uporabi dosledno oblikovanje številk in slogov, tudi če se podatki spremenijo.</t>
    </r>
  </si>
  <si>
    <r>
      <rPr>
        <b/>
        <sz val="14"/>
        <color theme="1"/>
        <rFont val="Calibri"/>
        <family val="2"/>
        <charset val="238"/>
        <scheme val="minor"/>
      </rPr>
      <t>Posodobitve</t>
    </r>
    <r>
      <rPr>
        <sz val="14"/>
        <color theme="1"/>
        <rFont val="Calibri"/>
        <family val="2"/>
        <charset val="238"/>
        <scheme val="minor"/>
      </rPr>
      <t xml:space="preserve"> . Vrtilne tabele so zasnovane za stalne posodobitve. Če vrtilno tabelo temeljite na Excelovi tabeli, po potrebi spremenite velikost tabele z novimi podatki. </t>
    </r>
  </si>
  <si>
    <t>Vse kar morate storiti je, da kliknete Osveži in vaša vrtilna tabela vam bo pokazala najnovejše.</t>
  </si>
  <si>
    <r>
      <rPr>
        <b/>
        <sz val="14"/>
        <color theme="1"/>
        <rFont val="Calibri"/>
        <family val="2"/>
        <charset val="238"/>
        <scheme val="minor"/>
      </rPr>
      <t>Filtriranje</t>
    </r>
    <r>
      <rPr>
        <sz val="14"/>
        <color theme="1"/>
        <rFont val="Calibri"/>
        <family val="2"/>
        <charset val="238"/>
        <scheme val="minor"/>
      </rPr>
      <t xml:space="preserve"> . Vrtilne tabele vsebujejo več orodij za filtriranje podatkov. </t>
    </r>
  </si>
  <si>
    <r>
      <rPr>
        <b/>
        <sz val="14"/>
        <color theme="1"/>
        <rFont val="Calibri"/>
        <family val="2"/>
        <charset val="238"/>
        <scheme val="minor"/>
      </rPr>
      <t>Grafi</t>
    </r>
    <r>
      <rPr>
        <sz val="14"/>
        <color theme="1"/>
        <rFont val="Calibri"/>
        <family val="2"/>
        <charset val="238"/>
        <scheme val="minor"/>
      </rPr>
      <t xml:space="preserve"> . Ko imate vrtilno tabelo, lahko preprosto  ustvarite vrtilni grafikon .</t>
    </r>
  </si>
  <si>
    <t>Razvrščanje po vrednostih</t>
  </si>
  <si>
    <r>
      <t xml:space="preserve">1. Z desno tipko miške kliknite katero koli vrednost prodaje in izberite </t>
    </r>
    <r>
      <rPr>
        <b/>
        <sz val="14"/>
        <color theme="1"/>
        <rFont val="Calibri"/>
        <family val="2"/>
        <charset val="238"/>
        <scheme val="minor"/>
      </rPr>
      <t>Razvrsti &gt; Od največjega do najmanjšega</t>
    </r>
    <r>
      <rPr>
        <sz val="14"/>
        <color theme="1"/>
        <rFont val="Calibri"/>
        <family val="2"/>
        <charset val="238"/>
        <scheme val="minor"/>
      </rPr>
      <t xml:space="preserve"> (Sort &gt; Largest to Smallest).</t>
    </r>
  </si>
  <si>
    <r>
      <t xml:space="preserve">2. Z desno tipko miške kliknite kjer koli v vrtilni tabeli in izberite </t>
    </r>
    <r>
      <rPr>
        <b/>
        <sz val="14"/>
        <color theme="1"/>
        <rFont val="Calibri"/>
        <family val="2"/>
        <charset val="238"/>
        <scheme val="minor"/>
      </rPr>
      <t>»Osveži« (Refresh).</t>
    </r>
  </si>
  <si>
    <t>Razvrščanje po datumu</t>
  </si>
  <si>
    <t xml:space="preserve">Vrtilne tabele imajo posebno funkcijo za razvrščanje datumov v enote, kot so leta, meseci in četrtletja. </t>
  </si>
  <si>
    <t>To združevanje je mogoče prilagoditi.</t>
  </si>
  <si>
    <r>
      <t xml:space="preserve">1. Odstranite drugo polje </t>
    </r>
    <r>
      <rPr>
        <b/>
        <sz val="14"/>
        <color theme="1"/>
        <rFont val="Calibri"/>
        <family val="2"/>
        <charset val="238"/>
        <scheme val="minor"/>
      </rPr>
      <t>Prodaja</t>
    </r>
    <r>
      <rPr>
        <sz val="14"/>
        <color theme="1"/>
        <rFont val="Calibri"/>
        <family val="2"/>
        <charset val="238"/>
        <scheme val="minor"/>
      </rPr>
      <t xml:space="preserve"> (Prodaja2) Sales field (Sales2). </t>
    </r>
  </si>
  <si>
    <r>
      <t xml:space="preserve">2. Povlecite polje </t>
    </r>
    <r>
      <rPr>
        <b/>
        <sz val="14"/>
        <color theme="1"/>
        <rFont val="Calibri"/>
        <family val="2"/>
        <charset val="238"/>
        <scheme val="minor"/>
      </rPr>
      <t>Datum</t>
    </r>
    <r>
      <rPr>
        <sz val="14"/>
        <color theme="1"/>
        <rFont val="Calibri"/>
        <family val="2"/>
        <charset val="238"/>
        <scheme val="minor"/>
      </rPr>
      <t xml:space="preserve"> (Date field) v območje </t>
    </r>
    <r>
      <rPr>
        <b/>
        <sz val="14"/>
        <color theme="1"/>
        <rFont val="Calibri"/>
        <family val="2"/>
        <charset val="238"/>
        <scheme val="minor"/>
      </rPr>
      <t>Stolpci (Columns area).</t>
    </r>
  </si>
  <si>
    <r>
      <t xml:space="preserve">1. Povlecite polje </t>
    </r>
    <r>
      <rPr>
        <b/>
        <sz val="14"/>
        <color theme="1"/>
        <rFont val="Calibri"/>
        <family val="2"/>
        <charset val="238"/>
        <scheme val="minor"/>
      </rPr>
      <t>Datum (Date field)</t>
    </r>
    <r>
      <rPr>
        <sz val="14"/>
        <color theme="1"/>
        <rFont val="Calibri"/>
        <family val="2"/>
        <charset val="238"/>
        <scheme val="minor"/>
      </rPr>
      <t xml:space="preserve"> iz območja stolpcev.</t>
    </r>
  </si>
  <si>
    <r>
      <t xml:space="preserve">2. Povlecite </t>
    </r>
    <r>
      <rPr>
        <b/>
        <sz val="14"/>
        <color theme="1"/>
        <rFont val="Calibri"/>
        <family val="2"/>
        <charset val="238"/>
        <scheme val="minor"/>
      </rPr>
      <t>regijo</t>
    </r>
    <r>
      <rPr>
        <sz val="14"/>
        <color theme="1"/>
        <rFont val="Calibri"/>
        <family val="2"/>
        <charset val="238"/>
        <scheme val="minor"/>
      </rPr>
      <t xml:space="preserve"> (Region) v območje </t>
    </r>
    <r>
      <rPr>
        <b/>
        <sz val="14"/>
        <color theme="1"/>
        <rFont val="Calibri"/>
        <family val="2"/>
        <charset val="238"/>
        <scheme val="minor"/>
      </rPr>
      <t>Stolpci (Columns area).</t>
    </r>
  </si>
  <si>
    <t>Kaj so vrtilne tabele</t>
  </si>
  <si>
    <t>Ustvarjanje vrtilne tabele</t>
  </si>
  <si>
    <t>Dodatki vrtilne tabele</t>
  </si>
  <si>
    <t>Ponovno se prikaže plošča Polja vrtilne tabele</t>
  </si>
  <si>
    <t>Ustvarjanje vrtilnih tabel v Excelu</t>
  </si>
  <si>
    <t>Vrtilne tabele so v bistvu "podatkovni pogledi", kjer določite, katere podatkovne elemente</t>
  </si>
  <si>
    <t xml:space="preserve"> želite za vrstice in katere podatkovne elemente želite za stolpce, </t>
  </si>
  <si>
    <t xml:space="preserve">nato pa izberete želene vrednosti za vsako presečišče vrstice in stolpca. </t>
  </si>
  <si>
    <t>Te lahko po potrebi spremenite za ogled različnih vrednosti iz istega izvoženega nabora podatkov. </t>
  </si>
  <si>
    <r>
      <t xml:space="preserve">1. </t>
    </r>
    <r>
      <rPr>
        <b/>
        <sz val="14"/>
        <color theme="1"/>
        <rFont val="Calibri"/>
        <family val="2"/>
        <charset val="238"/>
        <scheme val="minor"/>
      </rPr>
      <t>izberite vse podatke</t>
    </r>
    <r>
      <rPr>
        <sz val="14"/>
        <color theme="1"/>
        <rFont val="Calibri"/>
        <family val="2"/>
        <charset val="238"/>
        <scheme val="minor"/>
      </rPr>
      <t xml:space="preserve"> na listu. Za to obstajata dva načina: </t>
    </r>
  </si>
  <si>
    <r>
      <t xml:space="preserve"> - </t>
    </r>
    <r>
      <rPr>
        <b/>
        <sz val="14"/>
        <color theme="1"/>
        <rFont val="Calibri"/>
        <family val="2"/>
        <charset val="238"/>
        <scheme val="minor"/>
      </rPr>
      <t>Ctrl + A</t>
    </r>
    <r>
      <rPr>
        <sz val="14"/>
        <color theme="1"/>
        <rFont val="Calibri"/>
        <family val="2"/>
        <charset val="238"/>
        <scheme val="minor"/>
      </rPr>
      <t xml:space="preserve"> (za Windows) ali </t>
    </r>
    <r>
      <rPr>
        <b/>
        <sz val="14"/>
        <color theme="1"/>
        <rFont val="Calibri"/>
        <family val="2"/>
        <charset val="238"/>
        <scheme val="minor"/>
      </rPr>
      <t>Cmd + A</t>
    </r>
    <r>
      <rPr>
        <sz val="14"/>
        <color theme="1"/>
        <rFont val="Calibri"/>
        <family val="2"/>
        <charset val="238"/>
        <scheme val="minor"/>
      </rPr>
      <t xml:space="preserve"> (za Mac) </t>
    </r>
  </si>
  <si>
    <r>
      <t xml:space="preserve"> - </t>
    </r>
    <r>
      <rPr>
        <b/>
        <sz val="14"/>
        <color theme="1"/>
        <rFont val="Calibri"/>
        <family val="2"/>
        <charset val="238"/>
        <scheme val="minor"/>
      </rPr>
      <t>Kliknite ZGORNJI LEVI kot</t>
    </r>
    <r>
      <rPr>
        <sz val="14"/>
        <color theme="1"/>
        <rFont val="Calibri"/>
        <family val="2"/>
        <charset val="238"/>
        <scheme val="minor"/>
      </rPr>
      <t xml:space="preserve"> lista, kot je prikazano spodaj.</t>
    </r>
  </si>
  <si>
    <r>
      <t xml:space="preserve">2. V glavnem meniju kliknite </t>
    </r>
    <r>
      <rPr>
        <b/>
        <sz val="14"/>
        <color theme="1"/>
        <rFont val="Calibri"/>
        <family val="2"/>
        <charset val="238"/>
        <scheme val="minor"/>
      </rPr>
      <t xml:space="preserve">Vstavi , </t>
    </r>
    <r>
      <rPr>
        <sz val="14"/>
        <color theme="1"/>
        <rFont val="Calibri"/>
        <family val="2"/>
        <charset val="238"/>
        <scheme val="minor"/>
      </rPr>
      <t>nato pa kliknite</t>
    </r>
    <r>
      <rPr>
        <b/>
        <sz val="14"/>
        <color theme="1"/>
        <rFont val="Calibri"/>
        <family val="2"/>
        <charset val="238"/>
        <scheme val="minor"/>
      </rPr>
      <t xml:space="preserve"> Vrtilna tabela</t>
    </r>
    <r>
      <rPr>
        <sz val="14"/>
        <color theme="1"/>
        <rFont val="Calibri"/>
        <family val="2"/>
        <charset val="238"/>
        <scheme val="minor"/>
      </rPr>
      <t xml:space="preserve"> na levi strani traku </t>
    </r>
    <r>
      <rPr>
        <b/>
        <sz val="14"/>
        <color theme="1"/>
        <rFont val="Calibri"/>
        <family val="2"/>
        <charset val="238"/>
        <scheme val="minor"/>
      </rPr>
      <t>Vstavi.</t>
    </r>
    <r>
      <rPr>
        <sz val="14"/>
        <color theme="1"/>
        <rFont val="Calibri"/>
        <family val="2"/>
        <charset val="238"/>
        <scheme val="minor"/>
      </rPr>
      <t xml:space="preserve"> kot je prikazano v nadaljevanju </t>
    </r>
  </si>
  <si>
    <r>
      <t xml:space="preserve">Če ne vidite vrtilne tabele kot možnosti, kliknite </t>
    </r>
    <r>
      <rPr>
        <b/>
        <sz val="14"/>
        <color theme="1"/>
        <rFont val="Calibri"/>
        <family val="2"/>
        <charset val="238"/>
        <scheme val="minor"/>
      </rPr>
      <t>Tabele</t>
    </r>
    <r>
      <rPr>
        <sz val="14"/>
        <color theme="1"/>
        <rFont val="Calibri"/>
        <family val="2"/>
        <charset val="238"/>
        <scheme val="minor"/>
      </rPr>
      <t xml:space="preserve"> in nato kliknite </t>
    </r>
    <r>
      <rPr>
        <b/>
        <sz val="14"/>
        <color theme="1"/>
        <rFont val="Calibri"/>
        <family val="2"/>
        <charset val="238"/>
        <scheme val="minor"/>
      </rPr>
      <t>Vrtilna tabela</t>
    </r>
    <r>
      <rPr>
        <sz val="14"/>
        <color theme="1"/>
        <rFont val="Calibri"/>
        <family val="2"/>
        <charset val="238"/>
        <scheme val="minor"/>
      </rPr>
      <t xml:space="preserve"> med možnostmi, kot je prikazano v nadaljevanju</t>
    </r>
  </si>
  <si>
    <r>
      <t xml:space="preserve">3. V polju </t>
    </r>
    <r>
      <rPr>
        <b/>
        <sz val="14"/>
        <color theme="1"/>
        <rFont val="Calibri"/>
        <family val="2"/>
        <charset val="238"/>
        <scheme val="minor"/>
      </rPr>
      <t>Ustvari vrtilno tabelo</t>
    </r>
    <r>
      <rPr>
        <sz val="14"/>
        <color theme="1"/>
        <rFont val="Calibri"/>
        <family val="2"/>
        <charset val="238"/>
        <scheme val="minor"/>
      </rPr>
      <t>, ki se prikaže, lahko sprejmete privzete vrednosti (ker ste že izbrali nabor podatkov,</t>
    </r>
  </si>
  <si>
    <r>
      <t xml:space="preserve"> ki ga želite uporabiti) in kliknite </t>
    </r>
    <r>
      <rPr>
        <b/>
        <sz val="14"/>
        <color theme="1"/>
        <rFont val="Calibri"/>
        <family val="2"/>
        <charset val="238"/>
        <scheme val="minor"/>
      </rPr>
      <t>V redu</t>
    </r>
    <r>
      <rPr>
        <sz val="14"/>
        <color theme="1"/>
        <rFont val="Calibri"/>
        <family val="2"/>
        <charset val="238"/>
        <scheme val="minor"/>
      </rPr>
      <t xml:space="preserve"> . </t>
    </r>
  </si>
  <si>
    <t>Excel se spremeni tako, da vam prikaže nov delovni list, ki vsebuje vašo novo vrtilno tabelo z možnostmi vrtilne tabele na desni strani lista.</t>
  </si>
  <si>
    <r>
      <t>4. Povlecite in spustite polja</t>
    </r>
    <r>
      <rPr>
        <sz val="14"/>
        <color theme="1"/>
        <rFont val="Calibri"/>
        <family val="2"/>
        <charset val="238"/>
        <scheme val="minor"/>
      </rPr>
      <t xml:space="preserve"> s seznama na mesta pod seznamom, kot sledi:</t>
    </r>
  </si>
  <si>
    <r>
      <t>Povlecite Ime študenta</t>
    </r>
    <r>
      <rPr>
        <sz val="14"/>
        <color theme="1"/>
        <rFont val="Calibri"/>
        <family val="2"/>
        <charset val="238"/>
        <scheme val="minor"/>
      </rPr>
      <t xml:space="preserve"> s seznama  </t>
    </r>
    <r>
      <rPr>
        <b/>
        <sz val="14"/>
        <color theme="1"/>
        <rFont val="Calibri"/>
        <family val="2"/>
        <charset val="238"/>
        <scheme val="minor"/>
      </rPr>
      <t>v polje Vrstice</t>
    </r>
    <r>
      <rPr>
        <sz val="14"/>
        <color theme="1"/>
        <rFont val="Calibri"/>
        <family val="2"/>
        <charset val="238"/>
        <scheme val="minor"/>
      </rPr>
      <t xml:space="preserve"> .</t>
    </r>
  </si>
  <si>
    <r>
      <t>Povlecite razred in/ali datum lekcije</t>
    </r>
    <r>
      <rPr>
        <sz val="14"/>
        <color theme="1"/>
        <rFont val="Calibri"/>
        <family val="2"/>
        <charset val="238"/>
        <scheme val="minor"/>
      </rPr>
      <t xml:space="preserve"> s seznama </t>
    </r>
    <r>
      <rPr>
        <b/>
        <sz val="14"/>
        <color theme="1"/>
        <rFont val="Calibri"/>
        <family val="2"/>
        <charset val="238"/>
        <scheme val="minor"/>
      </rPr>
      <t>v polje Stolpci</t>
    </r>
    <r>
      <rPr>
        <sz val="14"/>
        <color theme="1"/>
        <rFont val="Calibri"/>
        <family val="2"/>
        <charset val="238"/>
        <scheme val="minor"/>
      </rPr>
      <t xml:space="preserve"> (glejte spodnjo opombo)</t>
    </r>
  </si>
  <si>
    <r>
      <t>Povlecite % Pogled videa</t>
    </r>
    <r>
      <rPr>
        <sz val="14"/>
        <color theme="1"/>
        <rFont val="Calibri"/>
        <family val="2"/>
        <charset val="238"/>
        <scheme val="minor"/>
      </rPr>
      <t xml:space="preserve"> s seznama </t>
    </r>
    <r>
      <rPr>
        <b/>
        <sz val="14"/>
        <color theme="1"/>
        <rFont val="Calibri"/>
        <family val="2"/>
        <charset val="238"/>
        <scheme val="minor"/>
      </rPr>
      <t>v polje Vrednosti</t>
    </r>
    <r>
      <rPr>
        <sz val="14"/>
        <color theme="1"/>
        <rFont val="Calibri"/>
        <family val="2"/>
        <charset val="238"/>
        <scheme val="minor"/>
      </rPr>
      <t xml:space="preserve"> .</t>
    </r>
  </si>
  <si>
    <r>
      <t xml:space="preserve">5. </t>
    </r>
    <r>
      <rPr>
        <sz val="14"/>
        <color theme="1"/>
        <rFont val="Calibri"/>
        <family val="2"/>
        <charset val="238"/>
        <scheme val="minor"/>
      </rPr>
      <t>Kliknite poleg vnosa % ogled videa v polju</t>
    </r>
    <r>
      <rPr>
        <b/>
        <sz val="14"/>
        <color theme="1"/>
        <rFont val="Calibri"/>
        <family val="2"/>
        <charset val="238"/>
        <scheme val="minor"/>
      </rPr>
      <t xml:space="preserve"> Vrednosti</t>
    </r>
    <r>
      <rPr>
        <sz val="14"/>
        <color theme="1"/>
        <rFont val="Calibri"/>
        <family val="2"/>
        <charset val="238"/>
        <scheme val="minor"/>
      </rPr>
      <t xml:space="preserve"> </t>
    </r>
    <r>
      <rPr>
        <b/>
        <sz val="14"/>
        <color theme="1"/>
        <rFont val="Calibri"/>
        <family val="2"/>
        <charset val="238"/>
        <scheme val="minor"/>
      </rPr>
      <t>in izberite Nastavitve polja vrednosti</t>
    </r>
    <r>
      <rPr>
        <sz val="14"/>
        <color theme="1"/>
        <rFont val="Calibri"/>
        <family val="2"/>
        <charset val="238"/>
        <scheme val="minor"/>
      </rPr>
      <t xml:space="preserve"> , kot je prikazano v nadaljevanju</t>
    </r>
  </si>
  <si>
    <r>
      <t>6.</t>
    </r>
    <r>
      <rPr>
        <sz val="14"/>
        <color theme="1"/>
        <rFont val="Calibri"/>
        <family val="2"/>
        <charset val="238"/>
        <scheme val="minor"/>
      </rPr>
      <t xml:space="preserve"> V  oknu</t>
    </r>
    <r>
      <rPr>
        <b/>
        <sz val="14"/>
        <color theme="1"/>
        <rFont val="Calibri"/>
        <family val="2"/>
        <charset val="238"/>
        <scheme val="minor"/>
      </rPr>
      <t xml:space="preserve"> Nastavitve polja vrednosti </t>
    </r>
    <r>
      <rPr>
        <sz val="14"/>
        <color theme="1"/>
        <rFont val="Calibri"/>
        <family val="2"/>
        <charset val="238"/>
        <scheme val="minor"/>
      </rPr>
      <t>s seznama izberite</t>
    </r>
    <r>
      <rPr>
        <b/>
        <sz val="14"/>
        <color theme="1"/>
        <rFont val="Calibri"/>
        <family val="2"/>
        <charset val="238"/>
        <scheme val="minor"/>
      </rPr>
      <t xml:space="preserve"> Povprečno</t>
    </r>
    <r>
      <rPr>
        <sz val="14"/>
        <color theme="1"/>
        <rFont val="Calibri"/>
        <family val="2"/>
        <charset val="238"/>
        <scheme val="minor"/>
      </rPr>
      <t xml:space="preserve"> . </t>
    </r>
  </si>
  <si>
    <r>
      <t>7. Izberite Oblika številk</t>
    </r>
    <r>
      <rPr>
        <sz val="14"/>
        <color theme="1"/>
        <rFont val="Calibri"/>
        <family val="2"/>
        <charset val="238"/>
        <scheme val="minor"/>
      </rPr>
      <t xml:space="preserve"> na dnu pogovornega okna, označenega na zgornji sliki. </t>
    </r>
  </si>
  <si>
    <r>
      <t xml:space="preserve">8. </t>
    </r>
    <r>
      <rPr>
        <sz val="14"/>
        <color theme="1"/>
        <rFont val="Calibri"/>
        <family val="2"/>
        <charset val="238"/>
        <scheme val="minor"/>
      </rPr>
      <t xml:space="preserve">S seznama izberite </t>
    </r>
    <r>
      <rPr>
        <b/>
        <sz val="14"/>
        <color theme="1"/>
        <rFont val="Calibri"/>
        <family val="2"/>
        <charset val="238"/>
        <scheme val="minor"/>
      </rPr>
      <t>Računovodstvo</t>
    </r>
    <r>
      <rPr>
        <sz val="14"/>
        <color theme="1"/>
        <rFont val="Calibri"/>
        <family val="2"/>
        <charset val="238"/>
        <scheme val="minor"/>
      </rPr>
      <t xml:space="preserve"> , kot je prikazano na spodnji sliki. NE IZBIRAJTE ODSTOTEKA. </t>
    </r>
  </si>
  <si>
    <r>
      <t xml:space="preserve">9. </t>
    </r>
    <r>
      <rPr>
        <sz val="14"/>
        <color theme="1"/>
        <rFont val="Calibri"/>
        <family val="2"/>
        <charset val="238"/>
        <scheme val="minor"/>
      </rPr>
      <t xml:space="preserve">Na spustnem seznamu simbolov izberite </t>
    </r>
    <r>
      <rPr>
        <b/>
        <sz val="14"/>
        <color theme="1"/>
        <rFont val="Calibri"/>
        <family val="2"/>
        <charset val="238"/>
        <scheme val="minor"/>
      </rPr>
      <t>Brez</t>
    </r>
    <r>
      <rPr>
        <sz val="14"/>
        <color theme="1"/>
        <rFont val="Calibri"/>
        <family val="2"/>
        <charset val="238"/>
        <scheme val="minor"/>
      </rPr>
      <t xml:space="preserve"> (privzeto za vrsto računovodstva je znak za dolar).</t>
    </r>
  </si>
  <si>
    <r>
      <t xml:space="preserve">10. Kliknite </t>
    </r>
    <r>
      <rPr>
        <b/>
        <sz val="14"/>
        <color theme="1"/>
        <rFont val="Calibri"/>
        <family val="2"/>
        <charset val="238"/>
        <scheme val="minor"/>
      </rPr>
      <t>V redu</t>
    </r>
    <r>
      <rPr>
        <sz val="14"/>
        <color theme="1"/>
        <rFont val="Calibri"/>
        <family val="2"/>
        <charset val="238"/>
        <scheme val="minor"/>
      </rPr>
      <t xml:space="preserve"> , da zaprete  okno </t>
    </r>
    <r>
      <rPr>
        <b/>
        <sz val="14"/>
        <color theme="1"/>
        <rFont val="Calibri"/>
        <family val="2"/>
        <charset val="238"/>
        <scheme val="minor"/>
      </rPr>
      <t>Oblikovanje celic.</t>
    </r>
  </si>
  <si>
    <r>
      <t xml:space="preserve">11. Kliknite </t>
    </r>
    <r>
      <rPr>
        <b/>
        <sz val="14"/>
        <color theme="1"/>
        <rFont val="Calibri"/>
        <family val="2"/>
        <charset val="238"/>
        <scheme val="minor"/>
      </rPr>
      <t>V redu</t>
    </r>
    <r>
      <rPr>
        <sz val="14"/>
        <color theme="1"/>
        <rFont val="Calibri"/>
        <family val="2"/>
        <charset val="238"/>
        <scheme val="minor"/>
      </rPr>
      <t xml:space="preserve"> , da zaprete  okno </t>
    </r>
    <r>
      <rPr>
        <b/>
        <sz val="14"/>
        <color theme="1"/>
        <rFont val="Calibri"/>
        <family val="2"/>
        <charset val="238"/>
        <scheme val="minor"/>
      </rPr>
      <t>Nastavitve polja vrednosti.</t>
    </r>
    <r>
      <rPr>
        <sz val="14"/>
        <color theme="1"/>
        <rFont val="Calibri"/>
        <family val="2"/>
        <charset val="238"/>
        <scheme val="minor"/>
      </rPr>
      <t xml:space="preserve"> </t>
    </r>
  </si>
  <si>
    <r>
      <t xml:space="preserve">12. Zaprite  </t>
    </r>
    <r>
      <rPr>
        <b/>
        <sz val="14"/>
        <color theme="1"/>
        <rFont val="Calibri"/>
        <family val="2"/>
        <charset val="238"/>
        <scheme val="minor"/>
      </rPr>
      <t xml:space="preserve">Polja vrtilne tabele </t>
    </r>
    <r>
      <rPr>
        <sz val="14"/>
        <color theme="1"/>
        <rFont val="Calibri"/>
        <family val="2"/>
        <charset val="238"/>
        <scheme val="minor"/>
      </rPr>
      <t xml:space="preserve">z </t>
    </r>
    <r>
      <rPr>
        <b/>
        <sz val="14"/>
        <color theme="1"/>
        <rFont val="Calibri"/>
        <family val="2"/>
        <charset val="238"/>
        <scheme val="minor"/>
      </rPr>
      <t xml:space="preserve">X </t>
    </r>
    <r>
      <rPr>
        <sz val="14"/>
        <color theme="1"/>
        <rFont val="Calibri"/>
        <family val="2"/>
        <charset val="238"/>
        <scheme val="minor"/>
      </rPr>
      <t>v zgornjem desnem kotu plošče.</t>
    </r>
  </si>
  <si>
    <r>
      <rPr>
        <sz val="14"/>
        <color theme="1"/>
        <rFont val="Calibri"/>
        <family val="2"/>
        <charset val="238"/>
        <scheme val="minor"/>
      </rPr>
      <t xml:space="preserve">13. Kliknite puščico poleg </t>
    </r>
    <r>
      <rPr>
        <b/>
        <sz val="14"/>
        <color theme="1"/>
        <rFont val="Calibri"/>
        <family val="2"/>
        <charset val="238"/>
        <scheme val="minor"/>
      </rPr>
      <t>Oznake stolpcev</t>
    </r>
    <r>
      <rPr>
        <sz val="14"/>
        <color theme="1"/>
        <rFont val="Calibri"/>
        <family val="2"/>
        <charset val="238"/>
        <scheme val="minor"/>
      </rPr>
      <t xml:space="preserve"> , kot je prikazano v nadaljevanju.</t>
    </r>
  </si>
  <si>
    <r>
      <t>14. ODSTRANITE vrednost  iz vnosa N/A</t>
    </r>
    <r>
      <rPr>
        <sz val="14"/>
        <color theme="1"/>
        <rFont val="Calibri"/>
        <family val="2"/>
        <charset val="238"/>
        <scheme val="minor"/>
      </rPr>
      <t xml:space="preserve"> na seznamu. </t>
    </r>
  </si>
  <si>
    <r>
      <rPr>
        <sz val="14"/>
        <color theme="1"/>
        <rFont val="Calibri"/>
        <family val="2"/>
        <charset val="238"/>
        <scheme val="minor"/>
      </rPr>
      <t>15. Kliknite puščico poleg</t>
    </r>
    <r>
      <rPr>
        <b/>
        <sz val="14"/>
        <color theme="1"/>
        <rFont val="Calibri"/>
        <family val="2"/>
        <charset val="238"/>
        <scheme val="minor"/>
      </rPr>
      <t xml:space="preserve"> Oznake vrstic</t>
    </r>
    <r>
      <rPr>
        <sz val="14"/>
        <color theme="1"/>
        <rFont val="Calibri"/>
        <family val="2"/>
        <charset val="238"/>
        <scheme val="minor"/>
      </rPr>
      <t xml:space="preserve"> , kot je prikazano v nadaljevanju</t>
    </r>
  </si>
  <si>
    <r>
      <rPr>
        <sz val="14"/>
        <color theme="1"/>
        <rFont val="Calibri"/>
        <family val="2"/>
        <charset val="238"/>
        <scheme val="minor"/>
      </rPr>
      <t>16. Odstranite</t>
    </r>
    <r>
      <rPr>
        <b/>
        <sz val="14"/>
        <color theme="1"/>
        <rFont val="Calibri"/>
        <family val="2"/>
        <charset val="238"/>
        <scheme val="minor"/>
      </rPr>
      <t xml:space="preserve"> kljukico </t>
    </r>
    <r>
      <rPr>
        <sz val="14"/>
        <color theme="1"/>
        <rFont val="Calibri"/>
        <family val="2"/>
        <charset val="238"/>
        <scheme val="minor"/>
      </rPr>
      <t>za vse študente, ki jih ne želite prikazati</t>
    </r>
    <r>
      <rPr>
        <sz val="11"/>
        <color theme="1"/>
        <rFont val="Calibri"/>
        <family val="2"/>
        <charset val="238"/>
        <scheme val="minor"/>
      </rPr>
      <t xml:space="preserve"> </t>
    </r>
  </si>
  <si>
    <r>
      <t xml:space="preserve">Meritev, ki jo uporabljate za polje vrednosti, je prikazana v zgornjem levem kotu, tako da lahko preprosto vidite, kateri podatki so v tej tabeli. Morda boste želeli tudi preimenovati list, da ugotovite, katere informacije prikazuje ta zavihek vrtilne tabele. Če želite preimenovati list, z </t>
    </r>
    <r>
      <rPr>
        <sz val="11"/>
        <color theme="1"/>
        <rFont val="Calibri"/>
        <family val="2"/>
        <charset val="238"/>
        <scheme val="minor"/>
      </rPr>
      <t>desno tipko miške kliknite zavihek in v meniju izberite Preimenuj.</t>
    </r>
  </si>
  <si>
    <t xml:space="preserve">Ko zaključite bi morali imeti v Excelovi datoteki nov delovni list za vrtilno tabelo in izgledati bi moral nekako tako kot naslednja slika. </t>
  </si>
  <si>
    <r>
      <t>Najprej kliknite kjer koli ZNOTRAJ vrtilne tabele na delovnem listu, nato v glavnem meniju izberite</t>
    </r>
    <r>
      <rPr>
        <b/>
        <sz val="14"/>
        <color theme="1"/>
        <rFont val="Calibri"/>
        <family val="2"/>
        <charset val="238"/>
        <scheme val="minor"/>
      </rPr>
      <t xml:space="preserve"> Analiza vrtilne tabele .</t>
    </r>
  </si>
  <si>
    <t xml:space="preserve"> Tam boste našli večino ukazov, potrebnih za delo z vrtilnimi tabelami. </t>
  </si>
  <si>
    <t>Vendar morate imeti  aktivno celico v vrtilni tabeli, da se ta ukaz prikaže.</t>
  </si>
  <si>
    <r>
      <t xml:space="preserve">Nato kliknite </t>
    </r>
    <r>
      <rPr>
        <b/>
        <sz val="14"/>
        <color theme="1"/>
        <rFont val="Calibri"/>
        <family val="2"/>
        <charset val="238"/>
        <scheme val="minor"/>
      </rPr>
      <t>Pokaži</t>
    </r>
    <r>
      <rPr>
        <sz val="14"/>
        <color theme="1"/>
        <rFont val="Calibri"/>
        <family val="2"/>
        <charset val="238"/>
        <scheme val="minor"/>
      </rPr>
      <t xml:space="preserve"> na desni strani traku in izberite </t>
    </r>
    <r>
      <rPr>
        <b/>
        <sz val="14"/>
        <color theme="1"/>
        <rFont val="Calibri"/>
        <family val="2"/>
        <charset val="238"/>
        <scheme val="minor"/>
      </rPr>
      <t>Seznam polj</t>
    </r>
    <r>
      <rPr>
        <sz val="14"/>
        <color theme="1"/>
        <rFont val="Calibri"/>
        <family val="2"/>
        <charset val="238"/>
        <scheme val="minor"/>
      </rPr>
      <t xml:space="preserve"> , kot je prikazano v nadaljevanju</t>
    </r>
  </si>
  <si>
    <t>Salesperson</t>
  </si>
  <si>
    <t>Account</t>
  </si>
  <si>
    <t>Order Amount</t>
  </si>
  <si>
    <t>Month</t>
  </si>
  <si>
    <t>Albertson, Kathy</t>
  </si>
  <si>
    <t>January</t>
  </si>
  <si>
    <t>February</t>
  </si>
  <si>
    <t>March</t>
  </si>
  <si>
    <t>Brennan, Michael</t>
  </si>
  <si>
    <t>Davis, William</t>
  </si>
  <si>
    <t>Dumlao, Richard</t>
  </si>
  <si>
    <t>Flores, Tia</t>
  </si>
  <si>
    <t>Post, Melissa</t>
  </si>
  <si>
    <t>Thompson, Shannon</t>
  </si>
  <si>
    <t>Walters, Chris</t>
  </si>
  <si>
    <t>Če želite ustvariti vrtilno tabelo:</t>
  </si>
  <si>
    <t>Če želite dodati stolpce:</t>
  </si>
  <si>
    <t>Če želite spremeniti vrstico ali stolpec:</t>
  </si>
  <si>
    <t xml:space="preserve">Uporaba vrtilnih tabel </t>
  </si>
  <si>
    <r>
      <t xml:space="preserve">1. Izberite </t>
    </r>
    <r>
      <rPr>
        <b/>
        <sz val="14"/>
        <color theme="1"/>
        <rFont val="Calibri"/>
        <family val="2"/>
        <charset val="238"/>
        <scheme val="minor"/>
      </rPr>
      <t>tabelo</t>
    </r>
    <r>
      <rPr>
        <sz val="14"/>
        <color theme="1"/>
        <rFont val="Calibri"/>
        <family val="2"/>
        <charset val="238"/>
        <scheme val="minor"/>
      </rPr>
      <t xml:space="preserve"> ali </t>
    </r>
    <r>
      <rPr>
        <b/>
        <sz val="14"/>
        <color theme="1"/>
        <rFont val="Calibri"/>
        <family val="2"/>
        <charset val="238"/>
        <scheme val="minor"/>
      </rPr>
      <t>celice</t>
    </r>
    <r>
      <rPr>
        <sz val="14"/>
        <color theme="1"/>
        <rFont val="Calibri"/>
        <family val="2"/>
        <charset val="238"/>
        <scheme val="minor"/>
      </rPr>
      <t xml:space="preserve"> (vključno z glavami stolpcev), ki jih želite vključiti v vrtilno tabelo. </t>
    </r>
  </si>
  <si>
    <r>
      <t xml:space="preserve">2. Na zavihku </t>
    </r>
    <r>
      <rPr>
        <b/>
        <sz val="14"/>
        <color theme="1"/>
        <rFont val="Calibri"/>
        <family val="2"/>
        <charset val="238"/>
        <scheme val="minor"/>
      </rPr>
      <t>Vstavljanje</t>
    </r>
    <r>
      <rPr>
        <sz val="14"/>
        <color theme="1"/>
        <rFont val="Calibri"/>
        <family val="2"/>
        <charset val="238"/>
        <scheme val="minor"/>
      </rPr>
      <t xml:space="preserve"> kliknite ukaz </t>
    </r>
    <r>
      <rPr>
        <b/>
        <sz val="14"/>
        <color theme="1"/>
        <rFont val="Calibri"/>
        <family val="2"/>
        <charset val="238"/>
        <scheme val="minor"/>
      </rPr>
      <t>vrtilna tabela</t>
    </r>
    <r>
      <rPr>
        <sz val="14"/>
        <color theme="1"/>
        <rFont val="Calibri"/>
        <family val="2"/>
        <charset val="238"/>
        <scheme val="minor"/>
      </rPr>
      <t xml:space="preserve"> . </t>
    </r>
  </si>
  <si>
    <r>
      <t xml:space="preserve">3. Prikaže se pogovorno okno </t>
    </r>
    <r>
      <rPr>
        <b/>
        <sz val="14"/>
        <color theme="1"/>
        <rFont val="Calibri"/>
        <family val="2"/>
        <charset val="238"/>
        <scheme val="minor"/>
      </rPr>
      <t>Ustvari vrtilno tabelo .</t>
    </r>
  </si>
  <si>
    <r>
      <t xml:space="preserve"> Izberite svoje nastavitve in kliknite </t>
    </r>
    <r>
      <rPr>
        <b/>
        <sz val="14"/>
        <color theme="1"/>
        <rFont val="Calibri"/>
        <family val="2"/>
        <charset val="238"/>
        <scheme val="minor"/>
      </rPr>
      <t xml:space="preserve">V redu </t>
    </r>
    <r>
      <rPr>
        <sz val="14"/>
        <color theme="1"/>
        <rFont val="Calibri"/>
        <family val="2"/>
        <charset val="238"/>
        <scheme val="minor"/>
      </rPr>
      <t xml:space="preserve">. </t>
    </r>
  </si>
  <si>
    <t xml:space="preserve">V našem primeru bomo kot izvorne podatke uporabili tabelo1 in vrtilno tabelo postavili na nov delovni list . </t>
  </si>
  <si>
    <r>
      <t xml:space="preserve">4. Na novem delovnem listu se prikažeta prazna </t>
    </r>
    <r>
      <rPr>
        <b/>
        <sz val="14"/>
        <color theme="1"/>
        <rFont val="Calibri"/>
        <family val="2"/>
        <charset val="238"/>
        <scheme val="minor"/>
      </rPr>
      <t>vrtilna tabela</t>
    </r>
    <r>
      <rPr>
        <sz val="14"/>
        <color theme="1"/>
        <rFont val="Calibri"/>
        <family val="2"/>
        <charset val="238"/>
        <scheme val="minor"/>
      </rPr>
      <t xml:space="preserve"> in </t>
    </r>
    <r>
      <rPr>
        <b/>
        <sz val="14"/>
        <color theme="1"/>
        <rFont val="Calibri"/>
        <family val="2"/>
        <charset val="238"/>
        <scheme val="minor"/>
      </rPr>
      <t>seznam polj .</t>
    </r>
  </si>
  <si>
    <r>
      <t xml:space="preserve">5. Ko ustvarite vrtilno tabelo, se boste morali odločiti, katera </t>
    </r>
    <r>
      <rPr>
        <b/>
        <sz val="14"/>
        <color theme="1"/>
        <rFont val="Calibri"/>
        <family val="2"/>
        <charset val="238"/>
        <scheme val="minor"/>
      </rPr>
      <t>polja</t>
    </r>
    <r>
      <rPr>
        <sz val="14"/>
        <color theme="1"/>
        <rFont val="Calibri"/>
        <family val="2"/>
        <charset val="238"/>
        <scheme val="minor"/>
      </rPr>
      <t xml:space="preserve"> želite dodati.</t>
    </r>
  </si>
  <si>
    <t xml:space="preserve"> Vsako polje je preprosto glava stolpca iz izvornih podatkov. </t>
  </si>
  <si>
    <t xml:space="preserve">Na seznamu polj vrtilne tabele potrdite polje za vsako polje, ki ga želite dodati. </t>
  </si>
  <si>
    <t xml:space="preserve">V našem primeru želimo vedeti skupni znesek , ki ga proda vsak prodajalec , zato bomo preverili polji Prodajalec in Znesek naročila . </t>
  </si>
  <si>
    <t xml:space="preserve">6. Izbrana polja bodo dodana enemu od štirih spodnjih področij. </t>
  </si>
  <si>
    <t>V našem primeru je bilo polje Prodajalec dodano v območje Vrstice , medtem ko je bil znesek naročila dodan v Vrednosti .</t>
  </si>
  <si>
    <t xml:space="preserve"> Druga možnost je, da polja povlečete in spustite neposredno na želeno območje. </t>
  </si>
  <si>
    <r>
      <t xml:space="preserve">7. Vrtilna tabela bo izračunala in povzela izbrana polja. V našem primeru vrtilna tabela prikazuje </t>
    </r>
    <r>
      <rPr>
        <b/>
        <sz val="14"/>
        <color theme="1"/>
        <rFont val="Calibri"/>
        <family val="2"/>
        <charset val="238"/>
        <scheme val="minor"/>
      </rPr>
      <t>znesek, ki ga proda vsak prodajalec</t>
    </r>
    <r>
      <rPr>
        <sz val="14"/>
        <color theme="1"/>
        <rFont val="Calibri"/>
        <family val="2"/>
        <charset val="238"/>
        <scheme val="minor"/>
      </rPr>
      <t xml:space="preserve"> . </t>
    </r>
  </si>
  <si>
    <r>
      <t xml:space="preserve">Tako kot pri običajnih preglednicah lahko podatke v vrtilni tabeli razvrstite z ukazom </t>
    </r>
    <r>
      <rPr>
        <b/>
        <sz val="14"/>
        <color theme="1"/>
        <rFont val="Calibri"/>
        <family val="2"/>
        <charset val="238"/>
        <scheme val="minor"/>
      </rPr>
      <t>Razvrsti in filtriraj</t>
    </r>
    <r>
      <rPr>
        <sz val="14"/>
        <color theme="1"/>
        <rFont val="Calibri"/>
        <family val="2"/>
        <charset val="238"/>
        <scheme val="minor"/>
      </rPr>
      <t xml:space="preserve"> na zavihku Domov. </t>
    </r>
  </si>
  <si>
    <t xml:space="preserve">Uporabite lahko tudi poljubno obliko številk . </t>
  </si>
  <si>
    <t>Vendar se zavedajte, da lahko nekatere vrste oblikovanja izginejo, ko spremenite vrtilno tabelo.</t>
  </si>
  <si>
    <t xml:space="preserve">Morda boste želeli na primer spremeniti format številk v valuto . </t>
  </si>
  <si>
    <r>
      <t xml:space="preserve">1. Povlecite polje s seznama </t>
    </r>
    <r>
      <rPr>
        <b/>
        <sz val="14"/>
        <color theme="1"/>
        <rFont val="Calibri"/>
        <family val="2"/>
        <charset val="238"/>
        <scheme val="minor"/>
      </rPr>
      <t>polj</t>
    </r>
    <r>
      <rPr>
        <sz val="14"/>
        <color theme="1"/>
        <rFont val="Calibri"/>
        <family val="2"/>
        <charset val="238"/>
        <scheme val="minor"/>
      </rPr>
      <t xml:space="preserve"> v območje </t>
    </r>
    <r>
      <rPr>
        <b/>
        <sz val="14"/>
        <color theme="1"/>
        <rFont val="Calibri"/>
        <family val="2"/>
        <charset val="238"/>
        <scheme val="minor"/>
      </rPr>
      <t>Stolpci</t>
    </r>
    <r>
      <rPr>
        <sz val="14"/>
        <color theme="1"/>
        <rFont val="Calibri"/>
        <family val="2"/>
        <charset val="238"/>
        <scheme val="minor"/>
      </rPr>
      <t xml:space="preserve"> . V našem primeru bomo uporabili polje </t>
    </r>
    <r>
      <rPr>
        <b/>
        <sz val="14"/>
        <color theme="1"/>
        <rFont val="Calibri"/>
        <family val="2"/>
        <charset val="238"/>
        <scheme val="minor"/>
      </rPr>
      <t>Mesec</t>
    </r>
    <r>
      <rPr>
        <sz val="14"/>
        <color theme="1"/>
        <rFont val="Calibri"/>
        <family val="2"/>
        <charset val="238"/>
        <scheme val="minor"/>
      </rPr>
      <t xml:space="preserve"> . </t>
    </r>
  </si>
  <si>
    <r>
      <t xml:space="preserve">Doslej je  vrtilna tabela naenkrat prikazala samo </t>
    </r>
    <r>
      <rPr>
        <b/>
        <sz val="14"/>
        <color theme="1"/>
        <rFont val="Calibri"/>
        <family val="2"/>
        <charset val="238"/>
        <scheme val="minor"/>
      </rPr>
      <t>en stolpec</t>
    </r>
    <r>
      <rPr>
        <sz val="14"/>
        <color theme="1"/>
        <rFont val="Calibri"/>
        <family val="2"/>
        <charset val="238"/>
        <scheme val="minor"/>
      </rPr>
      <t xml:space="preserve"> podatkov.</t>
    </r>
  </si>
  <si>
    <r>
      <t xml:space="preserve"> Če želite prikazati več stolpcev , boste morali v območje </t>
    </r>
    <r>
      <rPr>
        <b/>
        <sz val="14"/>
        <color theme="1"/>
        <rFont val="Calibri"/>
        <family val="2"/>
        <charset val="238"/>
        <scheme val="minor"/>
      </rPr>
      <t>Stolpci</t>
    </r>
    <r>
      <rPr>
        <sz val="14"/>
        <color theme="1"/>
        <rFont val="Calibri"/>
        <family val="2"/>
        <charset val="238"/>
        <scheme val="minor"/>
      </rPr>
      <t xml:space="preserve"> dodati polje .</t>
    </r>
  </si>
  <si>
    <r>
      <t xml:space="preserve">2. Vrtilna tabela bo vključevala več stolpcev. V tem primeru je sedaj poleg </t>
    </r>
    <r>
      <rPr>
        <b/>
        <sz val="14"/>
        <color theme="1"/>
        <rFont val="Calibri"/>
        <family val="2"/>
        <charset val="238"/>
        <scheme val="minor"/>
      </rPr>
      <t>skupnega zneska še stolpec za mesečno prodajo</t>
    </r>
    <r>
      <rPr>
        <sz val="14"/>
        <color theme="1"/>
        <rFont val="Calibri"/>
        <family val="2"/>
        <charset val="238"/>
        <scheme val="minor"/>
      </rPr>
      <t xml:space="preserve"> vsake osebe . </t>
    </r>
  </si>
  <si>
    <r>
      <t xml:space="preserve">2. Povlecite </t>
    </r>
    <r>
      <rPr>
        <b/>
        <sz val="14"/>
        <color theme="1"/>
        <rFont val="Calibri"/>
        <family val="2"/>
        <charset val="238"/>
        <scheme val="minor"/>
      </rPr>
      <t>novo polje</t>
    </r>
    <r>
      <rPr>
        <sz val="14"/>
        <color theme="1"/>
        <rFont val="Calibri"/>
        <family val="2"/>
        <charset val="238"/>
        <scheme val="minor"/>
      </rPr>
      <t xml:space="preserve"> na </t>
    </r>
    <r>
      <rPr>
        <b/>
        <sz val="14"/>
        <color theme="1"/>
        <rFont val="Calibri"/>
        <family val="2"/>
        <charset val="238"/>
        <scheme val="minor"/>
      </rPr>
      <t>želeno območje</t>
    </r>
    <r>
      <rPr>
        <sz val="14"/>
        <color theme="1"/>
        <rFont val="Calibri"/>
        <family val="2"/>
        <charset val="238"/>
        <scheme val="minor"/>
      </rPr>
      <t xml:space="preserve"> . V našem primeru bomo polje </t>
    </r>
    <r>
      <rPr>
        <b/>
        <sz val="14"/>
        <color theme="1"/>
        <rFont val="Calibri"/>
        <family val="2"/>
        <charset val="238"/>
        <scheme val="minor"/>
      </rPr>
      <t>Regija</t>
    </r>
    <r>
      <rPr>
        <sz val="14"/>
        <color theme="1"/>
        <rFont val="Calibri"/>
        <family val="2"/>
        <charset val="238"/>
        <scheme val="minor"/>
      </rPr>
      <t xml:space="preserve"> postavili pod </t>
    </r>
    <r>
      <rPr>
        <b/>
        <sz val="14"/>
        <color theme="1"/>
        <rFont val="Calibri"/>
        <family val="2"/>
        <charset val="238"/>
        <scheme val="minor"/>
      </rPr>
      <t>vrstice</t>
    </r>
    <r>
      <rPr>
        <sz val="14"/>
        <color theme="1"/>
        <rFont val="Calibri"/>
        <family val="2"/>
        <charset val="238"/>
        <scheme val="minor"/>
      </rPr>
      <t xml:space="preserve"> . </t>
    </r>
  </si>
  <si>
    <r>
      <t>Sprememba</t>
    </r>
    <r>
      <rPr>
        <sz val="14"/>
        <color theme="1"/>
        <rFont val="Calibri"/>
        <family val="2"/>
        <charset val="238"/>
        <scheme val="minor"/>
      </rPr>
      <t xml:space="preserve"> vrstice ali stolpca vam lahko da popolnoma drugačen pogled na vaše podatke. </t>
    </r>
  </si>
  <si>
    <t>Vse kar morate storiti je, da odstranite zadevno polje in ga nato zamenjate z drugim.</t>
  </si>
  <si>
    <r>
      <t xml:space="preserve">1. Povlecite polje, ki ga želite odstraniti, iz njegovega </t>
    </r>
    <r>
      <rPr>
        <b/>
        <sz val="14"/>
        <color theme="1"/>
        <rFont val="Calibri"/>
        <family val="2"/>
        <charset val="238"/>
        <scheme val="minor"/>
      </rPr>
      <t>trenutnega območja</t>
    </r>
    <r>
      <rPr>
        <sz val="14"/>
        <color theme="1"/>
        <rFont val="Calibri"/>
        <family val="2"/>
        <charset val="238"/>
        <scheme val="minor"/>
      </rPr>
      <t xml:space="preserve"> . </t>
    </r>
  </si>
  <si>
    <t>Prav tako lahko počistite ustrezno polje na seznamu polj . V tem primeru smo odstranili polji Mesec in Prodajalec .</t>
  </si>
  <si>
    <t xml:space="preserve">3. Vrtilna tabela se bo prilagodila – ali vrtela – za prikaz novih podatkov. </t>
  </si>
  <si>
    <t xml:space="preserve">V tem primeru zdaj prikazuje količino, ki jo je prodala vsaka regija . </t>
  </si>
  <si>
    <t>Refrigerator</t>
  </si>
  <si>
    <t xml:space="preserve">Na primer, če imate številke prodaje za štiri četrtletja v letu, NE bi smeli vseh teh imenovati kot prodaja. </t>
  </si>
  <si>
    <r>
      <rPr>
        <b/>
        <sz val="14"/>
        <color theme="1"/>
        <rFont val="Calibri"/>
        <family val="2"/>
        <charset val="238"/>
        <scheme val="minor"/>
      </rPr>
      <t>Glave podatkov</t>
    </r>
    <r>
      <rPr>
        <sz val="14"/>
        <color theme="1"/>
        <rFont val="Calibri"/>
        <family val="2"/>
        <charset val="238"/>
        <scheme val="minor"/>
      </rPr>
      <t xml:space="preserve"> so edinstvene in se nikjer v naboru podatkov ne ponavljajo. </t>
    </r>
  </si>
  <si>
    <r>
      <t xml:space="preserve">V izvornih podatkih ne sme biti nobenih </t>
    </r>
    <r>
      <rPr>
        <b/>
        <sz val="14"/>
        <color theme="1"/>
        <rFont val="Calibri"/>
        <family val="2"/>
        <charset val="238"/>
        <scheme val="minor"/>
      </rPr>
      <t>praznih</t>
    </r>
    <r>
      <rPr>
        <sz val="14"/>
        <color theme="1"/>
        <rFont val="Calibri"/>
        <family val="2"/>
        <charset val="238"/>
        <scheme val="minor"/>
      </rPr>
      <t xml:space="preserve"> stolpcev.</t>
    </r>
  </si>
  <si>
    <t xml:space="preserve">V vrtilni tabeli izberite polje za datum in poglejte, kaj se zgodi. </t>
  </si>
  <si>
    <t xml:space="preserve">Oblikujte datume v vrtilni tabeli kot številke in nato s temi podatki ustvariti vrtilno tabelo. </t>
  </si>
  <si>
    <t>To je zato, ker  vrtilna tabela ne ve, da so to datumi in si datume razlaga kot številke.</t>
  </si>
  <si>
    <t xml:space="preserve"> - Ne dobite popolne slike. Na primer, lahko vidite, da je prodaja za Srednji zahod v četrtletju 1 2924300.</t>
  </si>
  <si>
    <t xml:space="preserve"> - Toda ali gre za posamezno prodajo ali več prodaj. Če imate vsak zapis na voljo v ločeni vrstici, lahko naredite boljšo analizo.</t>
  </si>
  <si>
    <r>
      <t xml:space="preserve">2 polje iz leve: Ker želimo v tem primeru dobiti najboljših </t>
    </r>
    <r>
      <rPr>
        <b/>
        <sz val="14"/>
        <color theme="1"/>
        <rFont val="Calibri"/>
        <family val="2"/>
        <charset val="238"/>
        <scheme val="minor"/>
      </rPr>
      <t>10</t>
    </r>
    <r>
      <rPr>
        <sz val="14"/>
        <color theme="1"/>
        <rFont val="Calibri"/>
        <family val="2"/>
        <charset val="238"/>
        <scheme val="minor"/>
      </rPr>
      <t xml:space="preserve"> elementov izberemo 10.</t>
    </r>
  </si>
  <si>
    <r>
      <t xml:space="preserve">V tem primeru, ker želimo 10 najboljših trgovcev na drobno, izberemo </t>
    </r>
    <r>
      <rPr>
        <b/>
        <sz val="14"/>
        <color theme="1"/>
        <rFont val="Calibri"/>
        <family val="2"/>
        <charset val="238"/>
        <scheme val="minor"/>
      </rPr>
      <t>Predmeti (Items).</t>
    </r>
  </si>
  <si>
    <r>
      <t xml:space="preserve">V </t>
    </r>
    <r>
      <rPr>
        <b/>
        <sz val="14"/>
        <color theme="1"/>
        <rFont val="Calibri"/>
        <family val="2"/>
        <charset val="238"/>
        <scheme val="minor"/>
      </rPr>
      <t>zadnjem</t>
    </r>
    <r>
      <rPr>
        <sz val="14"/>
        <color theme="1"/>
        <rFont val="Calibri"/>
        <family val="2"/>
        <charset val="238"/>
        <scheme val="minor"/>
      </rPr>
      <t xml:space="preserve"> polju so navedene vse različne vrednosti, navedene v območju vrednosti. </t>
    </r>
  </si>
  <si>
    <r>
      <t xml:space="preserve">Izvorni podatki vsebujejo tri polja: </t>
    </r>
    <r>
      <rPr>
        <b/>
        <sz val="14"/>
        <color theme="1"/>
        <rFont val="Calibri"/>
        <family val="2"/>
        <charset val="238"/>
        <scheme val="minor"/>
      </rPr>
      <t xml:space="preserve">Datum, Prodaja </t>
    </r>
    <r>
      <rPr>
        <sz val="14"/>
        <color theme="1"/>
        <rFont val="Calibri"/>
        <family val="2"/>
        <charset val="238"/>
        <scheme val="minor"/>
      </rPr>
      <t>in</t>
    </r>
    <r>
      <rPr>
        <b/>
        <sz val="14"/>
        <color theme="1"/>
        <rFont val="Calibri"/>
        <family val="2"/>
        <charset val="238"/>
        <scheme val="minor"/>
      </rPr>
      <t xml:space="preserve"> Barva.</t>
    </r>
  </si>
  <si>
    <r>
      <t xml:space="preserve"> Za izdelavo vrtilne tabele se uporabljata samo dve polji: </t>
    </r>
    <r>
      <rPr>
        <b/>
        <sz val="14"/>
        <color theme="1"/>
        <rFont val="Calibri"/>
        <family val="2"/>
        <charset val="238"/>
        <scheme val="minor"/>
      </rPr>
      <t xml:space="preserve">datum </t>
    </r>
    <r>
      <rPr>
        <sz val="14"/>
        <color theme="1"/>
        <rFont val="Calibri"/>
        <family val="2"/>
        <charset val="238"/>
        <scheme val="minor"/>
      </rPr>
      <t>in</t>
    </r>
    <r>
      <rPr>
        <b/>
        <sz val="14"/>
        <color theme="1"/>
        <rFont val="Calibri"/>
        <family val="2"/>
        <charset val="238"/>
        <scheme val="minor"/>
      </rPr>
      <t xml:space="preserve"> barva.</t>
    </r>
  </si>
  <si>
    <r>
      <t xml:space="preserve">Če spremenim vrstni red teh polj v polju </t>
    </r>
    <r>
      <rPr>
        <b/>
        <sz val="14"/>
        <color theme="1"/>
        <rFont val="Calibri"/>
        <family val="2"/>
        <charset val="238"/>
        <scheme val="minor"/>
      </rPr>
      <t>Stolpci,</t>
    </r>
    <r>
      <rPr>
        <sz val="14"/>
        <color theme="1"/>
        <rFont val="Calibri"/>
        <family val="2"/>
        <charset val="238"/>
        <scheme val="minor"/>
      </rPr>
      <t xml:space="preserve"> se razvrščanje spremeni tako, da se razredi </t>
    </r>
    <r>
      <rPr>
        <b/>
        <sz val="14"/>
        <color theme="1"/>
        <rFont val="Calibri"/>
        <family val="2"/>
        <charset val="238"/>
        <scheme val="minor"/>
      </rPr>
      <t xml:space="preserve">Nekateri pripravljalni videoposnetki </t>
    </r>
    <r>
      <rPr>
        <sz val="14"/>
        <color theme="1"/>
        <rFont val="Calibri"/>
        <family val="2"/>
        <charset val="238"/>
        <scheme val="minor"/>
      </rPr>
      <t xml:space="preserve">prikažejo skupaj, </t>
    </r>
  </si>
  <si>
    <t>Store 1</t>
  </si>
  <si>
    <t>Store 2</t>
  </si>
  <si>
    <t>Store 3</t>
  </si>
  <si>
    <t>Grand total</t>
  </si>
  <si>
    <t>Sum of Revenue</t>
  </si>
  <si>
    <t>Store</t>
  </si>
  <si>
    <t>01 January 2015</t>
  </si>
  <si>
    <t>02 January 2015</t>
  </si>
  <si>
    <t>3 January 2015</t>
  </si>
  <si>
    <t>4 January 2015</t>
  </si>
  <si>
    <t>5 January 2015</t>
  </si>
  <si>
    <t>6 January 2015</t>
  </si>
  <si>
    <t>7 January 2015</t>
  </si>
  <si>
    <t>8 January 2015</t>
  </si>
  <si>
    <t>9 January 2015</t>
  </si>
  <si>
    <t>10 January 2015</t>
  </si>
  <si>
    <t>Garnd Total</t>
  </si>
  <si>
    <r>
      <rPr>
        <b/>
        <i/>
        <sz val="14"/>
        <color theme="1"/>
        <rFont val="Calibri"/>
        <family val="2"/>
        <charset val="238"/>
        <scheme val="minor"/>
      </rPr>
      <t>Zaključek:</t>
    </r>
    <r>
      <rPr>
        <i/>
        <sz val="14"/>
        <color theme="1"/>
        <rFont val="Calibri"/>
        <family val="2"/>
        <charset val="238"/>
        <scheme val="minor"/>
      </rPr>
      <t xml:space="preserve"> večina prijav je ob delavnikih. Posebej dobri dnevi so torki in srede.</t>
    </r>
  </si>
  <si>
    <t>Če se iz nekega razloga odločite, da ne boste uporabljali tabele, boste morali posodobiti obseg, ko dodate nove vrstice ali stolpce zunaj izbranega prvotnega obsega.</t>
  </si>
  <si>
    <t>Spremenite izvorne podatke</t>
  </si>
  <si>
    <r>
      <t xml:space="preserve">Izberite svojo vrtilno tabelo in pojdite na zavihek </t>
    </r>
    <r>
      <rPr>
        <b/>
        <sz val="14"/>
        <color theme="1"/>
        <rFont val="Calibri"/>
        <family val="2"/>
        <charset val="238"/>
        <scheme val="minor"/>
      </rPr>
      <t>Analiza</t>
    </r>
    <r>
      <rPr>
        <sz val="14"/>
        <color theme="1"/>
        <rFont val="Calibri"/>
        <family val="2"/>
        <charset val="238"/>
        <scheme val="minor"/>
      </rPr>
      <t xml:space="preserve"> in pritisnite gumb</t>
    </r>
    <r>
      <rPr>
        <b/>
        <sz val="14"/>
        <color theme="1"/>
        <rFont val="Calibri"/>
        <family val="2"/>
        <charset val="238"/>
        <scheme val="minor"/>
      </rPr>
      <t xml:space="preserve"> Spremeni vir podatkov</t>
    </r>
    <r>
      <rPr>
        <sz val="14"/>
        <color theme="1"/>
        <rFont val="Calibri"/>
        <family val="2"/>
        <charset val="238"/>
        <scheme val="minor"/>
      </rPr>
      <t>, nato v meniju izberite</t>
    </r>
    <r>
      <rPr>
        <b/>
        <sz val="14"/>
        <color theme="1"/>
        <rFont val="Calibri"/>
        <family val="2"/>
        <charset val="238"/>
        <scheme val="minor"/>
      </rPr>
      <t xml:space="preserve"> Spremeni vir podatkov. </t>
    </r>
  </si>
  <si>
    <r>
      <t>Svoj obseg ustrezno posodobite v naslednjem pojavnem oknu S</t>
    </r>
    <r>
      <rPr>
        <b/>
        <sz val="14"/>
        <color theme="1"/>
        <rFont val="Calibri"/>
        <family val="2"/>
        <charset val="238"/>
        <scheme val="minor"/>
      </rPr>
      <t>premeni vir podatkov vrtilne tabele</t>
    </r>
    <r>
      <rPr>
        <sz val="14"/>
        <color theme="1"/>
        <rFont val="Calibri"/>
        <family val="2"/>
        <charset val="238"/>
        <scheme val="minor"/>
      </rPr>
      <t>.</t>
    </r>
  </si>
  <si>
    <t>Lahko jo pustite nekje v preglednici ali pa jo zasidrate na levo stran, tako da jo povlečete na sam levi rob.</t>
  </si>
  <si>
    <t xml:space="preserve">nato z desno tipko miške kliknite in povlecite na želeno mesto. </t>
  </si>
  <si>
    <t>Hitro zasidrajte okno polj vrtilne tabele</t>
  </si>
  <si>
    <t>Odsidrajte okno polj vrtilne tabele</t>
  </si>
  <si>
    <r>
      <t xml:space="preserve">Če želite odsidrati okno </t>
    </r>
    <r>
      <rPr>
        <b/>
        <sz val="14"/>
        <color theme="1"/>
        <rFont val="Calibri"/>
        <family val="2"/>
        <charset val="238"/>
        <scheme val="minor"/>
      </rPr>
      <t>Polja vrtilne tabele</t>
    </r>
    <r>
      <rPr>
        <sz val="14"/>
        <color theme="1"/>
        <rFont val="Calibri"/>
        <family val="2"/>
        <charset val="238"/>
        <scheme val="minor"/>
      </rPr>
      <t>, premaknite kazalec miške nad naslov, dokler se ne spremeni v štirismerno puščico,</t>
    </r>
  </si>
  <si>
    <t xml:space="preserve"> dokler se ne spremeni v štirismerno puščico, nato dvakrat z desno miškino tipko kliknite. </t>
  </si>
  <si>
    <t>Zasidral se bo na zadnjo zasidrano lokacijo (na desno ali levo stran).</t>
  </si>
  <si>
    <r>
      <t xml:space="preserve">Če želite hitro zasidrati okno </t>
    </r>
    <r>
      <rPr>
        <b/>
        <sz val="14"/>
        <color theme="1"/>
        <rFont val="Calibri"/>
        <family val="2"/>
        <charset val="238"/>
        <scheme val="minor"/>
      </rPr>
      <t>Polja vrtilne tabele</t>
    </r>
    <r>
      <rPr>
        <sz val="14"/>
        <color theme="1"/>
        <rFont val="Calibri"/>
        <family val="2"/>
        <charset val="238"/>
        <scheme val="minor"/>
      </rPr>
      <t>, premaknite kazalec miške nad naslov,</t>
    </r>
  </si>
  <si>
    <t>Skrij ali razkrij okno polj vrtilne tabele</t>
  </si>
  <si>
    <r>
      <t xml:space="preserve">Večjo velikost zaslona lahko dobite tako, da skrijete okno </t>
    </r>
    <r>
      <rPr>
        <b/>
        <sz val="14"/>
        <color theme="1"/>
        <rFont val="Calibri"/>
        <family val="2"/>
        <charset val="238"/>
        <scheme val="minor"/>
      </rPr>
      <t>Polja vrtilne tabele</t>
    </r>
    <r>
      <rPr>
        <sz val="14"/>
        <color theme="1"/>
        <rFont val="Calibri"/>
        <family val="2"/>
        <charset val="238"/>
        <scheme val="minor"/>
      </rPr>
      <t xml:space="preserve">. </t>
    </r>
  </si>
  <si>
    <r>
      <t xml:space="preserve">Izberite celico v vrtilni tabeli in nato pojdite na zavihek </t>
    </r>
    <r>
      <rPr>
        <b/>
        <sz val="14"/>
        <color theme="1"/>
        <rFont val="Calibri"/>
        <family val="2"/>
        <charset val="238"/>
        <scheme val="minor"/>
      </rPr>
      <t>Analiza na traku</t>
    </r>
    <r>
      <rPr>
        <sz val="14"/>
        <color theme="1"/>
        <rFont val="Calibri"/>
        <family val="2"/>
        <charset val="238"/>
        <scheme val="minor"/>
      </rPr>
      <t xml:space="preserve">. </t>
    </r>
  </si>
  <si>
    <r>
      <t xml:space="preserve">Pritisnite gumb </t>
    </r>
    <r>
      <rPr>
        <b/>
        <sz val="14"/>
        <color theme="1"/>
        <rFont val="Calibri"/>
        <family val="2"/>
        <charset val="238"/>
        <scheme val="minor"/>
      </rPr>
      <t>Seznam polj</t>
    </r>
    <r>
      <rPr>
        <sz val="14"/>
        <color theme="1"/>
        <rFont val="Calibri"/>
        <family val="2"/>
        <charset val="238"/>
        <scheme val="minor"/>
      </rPr>
      <t xml:space="preserve"> v razdelku </t>
    </r>
    <r>
      <rPr>
        <b/>
        <sz val="14"/>
        <color theme="1"/>
        <rFont val="Calibri"/>
        <family val="2"/>
        <charset val="238"/>
        <scheme val="minor"/>
      </rPr>
      <t>Pokaži,</t>
    </r>
    <r>
      <rPr>
        <sz val="14"/>
        <color theme="1"/>
        <rFont val="Calibri"/>
        <family val="2"/>
        <charset val="238"/>
        <scheme val="minor"/>
      </rPr>
      <t xml:space="preserve"> da vklopite ali izklopite okno</t>
    </r>
    <r>
      <rPr>
        <b/>
        <sz val="14"/>
        <color theme="1"/>
        <rFont val="Calibri"/>
        <family val="2"/>
        <charset val="238"/>
        <scheme val="minor"/>
      </rPr>
      <t xml:space="preserve"> Polja vrtilne tabele</t>
    </r>
    <r>
      <rPr>
        <sz val="14"/>
        <color theme="1"/>
        <rFont val="Calibri"/>
        <family val="2"/>
        <charset val="238"/>
        <scheme val="minor"/>
      </rPr>
      <t>.</t>
    </r>
  </si>
  <si>
    <t>Okno lahko zaprete tudi z X v zgornjem desnem kotu.</t>
  </si>
  <si>
    <r>
      <t xml:space="preserve">Okno </t>
    </r>
    <r>
      <rPr>
        <b/>
        <sz val="14"/>
        <color theme="1"/>
        <rFont val="Calibri"/>
        <family val="2"/>
        <charset val="238"/>
        <scheme val="minor"/>
      </rPr>
      <t>Polja vrtilne tabele</t>
    </r>
    <r>
      <rPr>
        <sz val="14"/>
        <color theme="1"/>
        <rFont val="Calibri"/>
        <family val="2"/>
        <charset val="238"/>
        <scheme val="minor"/>
      </rPr>
      <t xml:space="preserve"> lahko tudi prikažete ali skrijete z desnim klikom kjer koli v vrtilni tabeli, </t>
    </r>
  </si>
  <si>
    <r>
      <t>nato pa izberete</t>
    </r>
    <r>
      <rPr>
        <b/>
        <sz val="14"/>
        <color theme="1"/>
        <rFont val="Calibri"/>
        <family val="2"/>
        <charset val="238"/>
        <scheme val="minor"/>
      </rPr>
      <t xml:space="preserve"> Pokaži seznam polj</t>
    </r>
    <r>
      <rPr>
        <sz val="14"/>
        <color theme="1"/>
        <rFont val="Calibri"/>
        <family val="2"/>
        <charset val="238"/>
        <scheme val="minor"/>
      </rPr>
      <t xml:space="preserve"> ali </t>
    </r>
    <r>
      <rPr>
        <b/>
        <sz val="14"/>
        <color theme="1"/>
        <rFont val="Calibri"/>
        <family val="2"/>
        <charset val="238"/>
        <scheme val="minor"/>
      </rPr>
      <t xml:space="preserve">Skrij seznam polj </t>
    </r>
    <r>
      <rPr>
        <sz val="14"/>
        <color theme="1"/>
        <rFont val="Calibri"/>
        <family val="2"/>
        <charset val="238"/>
        <scheme val="minor"/>
      </rPr>
      <t>(odvisno od trenutnega stanja okna polj vrtilne tabele).</t>
    </r>
  </si>
  <si>
    <t>Spremenite privzeto razporeditev okna polj vrtilne tabele</t>
  </si>
  <si>
    <r>
      <t xml:space="preserve">Kliknite na zobnik s puščico navzdol, da spremenite privzeti videz okna </t>
    </r>
    <r>
      <rPr>
        <b/>
        <sz val="14"/>
        <color theme="1"/>
        <rFont val="Calibri"/>
        <family val="2"/>
        <charset val="238"/>
        <scheme val="minor"/>
      </rPr>
      <t>Polja vrtilne tabele</t>
    </r>
    <r>
      <rPr>
        <sz val="14"/>
        <color theme="1"/>
        <rFont val="Calibri"/>
        <family val="2"/>
        <charset val="238"/>
        <scheme val="minor"/>
      </rPr>
      <t>.</t>
    </r>
  </si>
  <si>
    <t>Izbirate lahko med petimi različnimi možnostmi.</t>
  </si>
  <si>
    <t>5. Samo odsek območij (1 do 4)</t>
  </si>
  <si>
    <t xml:space="preserve"> 1. Odsek polja in odsek območij zloženi</t>
  </si>
  <si>
    <t xml:space="preserve"> 2. Razdelek za polje in razdelek območij drug ob drugem</t>
  </si>
  <si>
    <t xml:space="preserve"> 3. Samo razdelek za polje</t>
  </si>
  <si>
    <t xml:space="preserve"> 4. Samo odsek območij (2 po 2)</t>
  </si>
  <si>
    <t>Spremenite vrstni red seznama polj</t>
  </si>
  <si>
    <t xml:space="preserve">V meniju izberite možnost Razvrsti od A do Ž. </t>
  </si>
  <si>
    <t>Polja bodo zdaj prikazana v padajočem vrstnem redu!</t>
  </si>
  <si>
    <t xml:space="preserve">Seznam podatkovnih polj bo privzeto prikazan v enakem vrstnem redu kot izvorni podatki. </t>
  </si>
  <si>
    <t xml:space="preserve">To lahko spremenite tako, da se prikaže po abecednem vrstnem redu (A do Ž). </t>
  </si>
  <si>
    <r>
      <t xml:space="preserve">Z levim klikom na meni z možnostmi v oknu </t>
    </r>
    <r>
      <rPr>
        <b/>
        <sz val="14"/>
        <color theme="1"/>
        <rFont val="Calibri"/>
        <family val="2"/>
        <charset val="238"/>
        <scheme val="minor"/>
      </rPr>
      <t>Polja vrtilne tabele</t>
    </r>
    <r>
      <rPr>
        <sz val="14"/>
        <color theme="1"/>
        <rFont val="Calibri"/>
        <family val="2"/>
        <charset val="238"/>
        <scheme val="minor"/>
      </rPr>
      <t xml:space="preserve"> dostopate do možnosti.</t>
    </r>
  </si>
  <si>
    <t>Premaknite, spremenite velikost in zaprite okno polj vrtilne tabele</t>
  </si>
  <si>
    <r>
      <t xml:space="preserve">Z desno miškino tipko kliknite majhno puščico navzdol na desni strani naslova </t>
    </r>
    <r>
      <rPr>
        <b/>
        <sz val="14"/>
        <color theme="1"/>
        <rFont val="Calibri"/>
        <family val="2"/>
        <charset val="238"/>
        <scheme val="minor"/>
      </rPr>
      <t>Polja vrtilne tabele</t>
    </r>
    <r>
      <rPr>
        <sz val="14"/>
        <color theme="1"/>
        <rFont val="Calibri"/>
        <family val="2"/>
        <charset val="238"/>
        <scheme val="minor"/>
      </rPr>
      <t>, da premaknete, spremenite velikost ali zaprete okno.</t>
    </r>
  </si>
  <si>
    <r>
      <t xml:space="preserve">    </t>
    </r>
    <r>
      <rPr>
        <b/>
        <sz val="14"/>
        <color theme="1"/>
        <rFont val="Calibri"/>
        <family val="2"/>
        <charset val="238"/>
        <scheme val="minor"/>
      </rPr>
      <t>Premakni</t>
    </r>
    <r>
      <rPr>
        <sz val="14"/>
        <color theme="1"/>
        <rFont val="Calibri"/>
        <family val="2"/>
        <charset val="238"/>
        <scheme val="minor"/>
      </rPr>
      <t xml:space="preserve"> – To vam bo omogočilo, da okno odklopite in ga premaknete po preglednici.</t>
    </r>
  </si>
  <si>
    <r>
      <t xml:space="preserve">    </t>
    </r>
    <r>
      <rPr>
        <b/>
        <sz val="14"/>
        <color theme="1"/>
        <rFont val="Calibri"/>
        <family val="2"/>
        <charset val="238"/>
        <scheme val="minor"/>
      </rPr>
      <t>Velikost</t>
    </r>
    <r>
      <rPr>
        <sz val="14"/>
        <color theme="1"/>
        <rFont val="Calibri"/>
        <family val="2"/>
        <charset val="238"/>
        <scheme val="minor"/>
      </rPr>
      <t xml:space="preserve"> – To vam omogoča prilagajanje širine in višine (ko ni zasidrano) okna.</t>
    </r>
  </si>
  <si>
    <r>
      <t xml:space="preserve">    </t>
    </r>
    <r>
      <rPr>
        <b/>
        <sz val="14"/>
        <color theme="1"/>
        <rFont val="Calibri"/>
        <family val="2"/>
        <charset val="238"/>
        <scheme val="minor"/>
      </rPr>
      <t>Zapri</t>
    </r>
    <r>
      <rPr>
        <sz val="14"/>
        <color theme="1"/>
        <rFont val="Calibri"/>
        <family val="2"/>
        <charset val="238"/>
        <scheme val="minor"/>
      </rPr>
      <t xml:space="preserve"> – To vam omogoča, da zaprete okno. Ponovno ga lahko odprete na zavihku </t>
    </r>
    <r>
      <rPr>
        <b/>
        <sz val="14"/>
        <color theme="1"/>
        <rFont val="Calibri"/>
        <family val="2"/>
        <charset val="238"/>
        <scheme val="minor"/>
      </rPr>
      <t>Analiza</t>
    </r>
    <r>
      <rPr>
        <sz val="14"/>
        <color theme="1"/>
        <rFont val="Calibri"/>
        <family val="2"/>
        <charset val="238"/>
        <scheme val="minor"/>
      </rPr>
      <t xml:space="preserve"> &gt; ukaz </t>
    </r>
    <r>
      <rPr>
        <b/>
        <sz val="14"/>
        <color theme="1"/>
        <rFont val="Calibri"/>
        <family val="2"/>
        <charset val="238"/>
        <scheme val="minor"/>
      </rPr>
      <t>Seznam polj.</t>
    </r>
  </si>
  <si>
    <t>Bližnjica na tipkovnici čarovnika za vrtilne tabele in vrtilne grafikone</t>
  </si>
  <si>
    <t>To vas bo vodilo skozi korake za nastavitev vrtilne tabele ali vrtilnega grafikona, izbiro vaših podatkov in lokacije za vašo novo vrtilno tabelo ali grafikon.</t>
  </si>
  <si>
    <r>
      <t xml:space="preserve">Uporabite bližnjico na tipkovnici </t>
    </r>
    <r>
      <rPr>
        <b/>
        <sz val="14"/>
        <color theme="1"/>
        <rFont val="Calibri"/>
        <family val="2"/>
        <charset val="238"/>
        <scheme val="minor"/>
      </rPr>
      <t>Alt + D + P</t>
    </r>
    <r>
      <rPr>
        <sz val="14"/>
        <color theme="1"/>
        <rFont val="Calibri"/>
        <family val="2"/>
        <charset val="238"/>
        <scheme val="minor"/>
      </rPr>
      <t xml:space="preserve">, da odprete čarovnika za vrtilno tabelo in vrtilni grafikon. </t>
    </r>
  </si>
  <si>
    <t>Ustvarite vrtilno tabelo z bližnjico na tipkovnici</t>
  </si>
  <si>
    <r>
      <t xml:space="preserve">Za hitro ustvarjanje vrtilne tabele uporabite bližnjico na tipkovnici za ukaz na traku </t>
    </r>
    <r>
      <rPr>
        <b/>
        <sz val="14"/>
        <color theme="1"/>
        <rFont val="Calibri"/>
        <family val="2"/>
        <charset val="238"/>
        <scheme val="minor"/>
      </rPr>
      <t>Alt + N + V</t>
    </r>
    <r>
      <rPr>
        <sz val="14"/>
        <color theme="1"/>
        <rFont val="Calibri"/>
        <family val="2"/>
        <charset val="238"/>
        <scheme val="minor"/>
      </rPr>
      <t>.</t>
    </r>
  </si>
  <si>
    <t>Prikažite podrobnosti za vrednostjo</t>
  </si>
  <si>
    <t xml:space="preserve">Dvakrat z desno miškino tipko kliknite vrednost v vrtilni tabeli, da si hitro ogledate podatke za to združeno vrednostjo. </t>
  </si>
  <si>
    <t>Ustvarjen bo nov list s samo podatki, ki se nanašajo na to vrednost.</t>
  </si>
  <si>
    <r>
      <t xml:space="preserve">Do te funkcije lahko dostopate tudi tako, da z desno tipko miške kliknete katero koli vrednost in izberete </t>
    </r>
    <r>
      <rPr>
        <b/>
        <sz val="14"/>
        <color theme="1"/>
        <rFont val="Calibri"/>
        <family val="2"/>
        <charset val="238"/>
        <scheme val="minor"/>
      </rPr>
      <t>Prikaži podrobnosti.</t>
    </r>
  </si>
  <si>
    <t>Izklopite prikaz podrobnosti, da se izognete nenamernemu dvojnemu kliku</t>
  </si>
  <si>
    <t xml:space="preserve">Če vas možnost prikaza podrobnih podatkov za rezultatom vrtilne tabele ne zanima, lahko to funkcijo izklopite. </t>
  </si>
  <si>
    <t>To pomeni, da se lahko izognete ustvarjanju novih listov z deli podatkov v njih zaradi nenamernih dvojnih klikov.</t>
  </si>
  <si>
    <r>
      <t xml:space="preserve">Izberite vrtilno tabelo in pojdite na zavihek </t>
    </r>
    <r>
      <rPr>
        <b/>
        <sz val="14"/>
        <color theme="1"/>
        <rFont val="Calibri"/>
        <family val="2"/>
        <charset val="238"/>
        <scheme val="minor"/>
      </rPr>
      <t>Analiza</t>
    </r>
    <r>
      <rPr>
        <sz val="14"/>
        <color theme="1"/>
        <rFont val="Calibri"/>
        <family val="2"/>
        <charset val="238"/>
        <scheme val="minor"/>
      </rPr>
      <t xml:space="preserve"> na traku. </t>
    </r>
  </si>
  <si>
    <r>
      <t xml:space="preserve">Pritisnite gumb </t>
    </r>
    <r>
      <rPr>
        <b/>
        <sz val="14"/>
        <color theme="1"/>
        <rFont val="Calibri"/>
        <family val="2"/>
        <charset val="238"/>
        <scheme val="minor"/>
      </rPr>
      <t>Možnosti</t>
    </r>
    <r>
      <rPr>
        <sz val="14"/>
        <color theme="1"/>
        <rFont val="Calibri"/>
        <family val="2"/>
        <charset val="238"/>
        <scheme val="minor"/>
      </rPr>
      <t xml:space="preserve"> v razdelku vrtilne tabele, da odprete meni z možnostmi.</t>
    </r>
  </si>
  <si>
    <r>
      <t xml:space="preserve">V meniju </t>
    </r>
    <r>
      <rPr>
        <b/>
        <sz val="14"/>
        <color theme="1"/>
        <rFont val="Calibri"/>
        <family val="2"/>
        <charset val="238"/>
        <scheme val="minor"/>
      </rPr>
      <t>Možnosti vrtilne tabele</t>
    </r>
    <r>
      <rPr>
        <sz val="14"/>
        <color theme="1"/>
        <rFont val="Calibri"/>
        <family val="2"/>
        <charset val="238"/>
        <scheme val="minor"/>
      </rPr>
      <t xml:space="preserve"> pojdite na zavihek </t>
    </r>
    <r>
      <rPr>
        <b/>
        <sz val="14"/>
        <color theme="1"/>
        <rFont val="Calibri"/>
        <family val="2"/>
        <charset val="238"/>
        <scheme val="minor"/>
      </rPr>
      <t>Podatki</t>
    </r>
    <r>
      <rPr>
        <sz val="14"/>
        <color theme="1"/>
        <rFont val="Calibri"/>
        <family val="2"/>
        <charset val="238"/>
        <scheme val="minor"/>
      </rPr>
      <t xml:space="preserve"> in počistite polje </t>
    </r>
    <r>
      <rPr>
        <b/>
        <sz val="14"/>
        <color theme="1"/>
        <rFont val="Calibri"/>
        <family val="2"/>
        <charset val="238"/>
        <scheme val="minor"/>
      </rPr>
      <t>Omogoči podrobnosti prikaza</t>
    </r>
    <r>
      <rPr>
        <sz val="14"/>
        <color theme="1"/>
        <rFont val="Calibri"/>
        <family val="2"/>
        <charset val="238"/>
        <scheme val="minor"/>
      </rPr>
      <t>, da onemogočite to funkcijo.</t>
    </r>
  </si>
  <si>
    <t>Zamenjajte prazne celice</t>
  </si>
  <si>
    <t>Zdaj so bile prej prazne celice zamenjane z ničlami.</t>
  </si>
  <si>
    <t xml:space="preserve">Če vrtilna tabela vsebuje prazne celice, ker  izvorni podatki ne vsebujejo nobenih zapisov za te kombinacije dimenzij, </t>
  </si>
  <si>
    <t>na primer, ni podatkov za Arthurja Jamesa in Francijo, zato je presečišče vrstice Arthur James in stolpca Francija prazno.</t>
  </si>
  <si>
    <t xml:space="preserve"> Nastavitve lahko spremenimo tako, da namesto praznega prikažemo nekaj, kot je nič ali nekaj besedila, ki pravi »N/A«.</t>
  </si>
  <si>
    <r>
      <t xml:space="preserve">Levi klik kjer koli v vrtilni tabeli in nato izberite </t>
    </r>
    <r>
      <rPr>
        <b/>
        <sz val="14"/>
        <color theme="1"/>
        <rFont val="Calibri"/>
        <family val="2"/>
        <charset val="238"/>
        <scheme val="minor"/>
      </rPr>
      <t>Možnosti vrtilne tabele.</t>
    </r>
  </si>
  <si>
    <r>
      <t xml:space="preserve">V meniju </t>
    </r>
    <r>
      <rPr>
        <b/>
        <sz val="14"/>
        <color theme="1"/>
        <rFont val="Calibri"/>
        <family val="2"/>
        <charset val="238"/>
        <scheme val="minor"/>
      </rPr>
      <t>Možnosti vrtilne tabele</t>
    </r>
  </si>
  <si>
    <r>
      <t xml:space="preserve">    Pojdite na zavihek </t>
    </r>
    <r>
      <rPr>
        <b/>
        <sz val="14"/>
        <color theme="1"/>
        <rFont val="Calibri"/>
        <family val="2"/>
        <charset val="238"/>
        <scheme val="minor"/>
      </rPr>
      <t>Postavitev in oblika</t>
    </r>
    <r>
      <rPr>
        <sz val="14"/>
        <color theme="1"/>
        <rFont val="Calibri"/>
        <family val="2"/>
        <charset val="238"/>
        <scheme val="minor"/>
      </rPr>
      <t>.</t>
    </r>
  </si>
  <si>
    <r>
      <t xml:space="preserve">    Potrdite polje </t>
    </r>
    <r>
      <rPr>
        <b/>
        <sz val="14"/>
        <color theme="1"/>
        <rFont val="Calibri"/>
        <family val="2"/>
        <charset val="238"/>
        <scheme val="minor"/>
      </rPr>
      <t>Za prazne celice</t>
    </r>
    <r>
      <rPr>
        <sz val="14"/>
        <color theme="1"/>
        <rFont val="Calibri"/>
        <family val="2"/>
        <charset val="238"/>
        <scheme val="minor"/>
      </rPr>
      <t xml:space="preserve"> in vnesite vrednost, ki jo želite prikazati za prazne celice. V našem primeru bomo prazne celice zamenjali z 0.</t>
    </r>
  </si>
  <si>
    <r>
      <t xml:space="preserve">    Pritisnite gumb </t>
    </r>
    <r>
      <rPr>
        <b/>
        <sz val="14"/>
        <color theme="1"/>
        <rFont val="Calibri"/>
        <family val="2"/>
        <charset val="238"/>
        <scheme val="minor"/>
      </rPr>
      <t>OK.</t>
    </r>
  </si>
  <si>
    <t>Prikaži predmete brez podatkov</t>
  </si>
  <si>
    <t>V tem primeru smo ustvarili vrtilno tabelo z imenom stranke in prodanim izdelkom v območju vrstic. .</t>
  </si>
  <si>
    <t xml:space="preserve">Upoštevajte, da pod vsako stranko niso navedeni vsi možni izdelki. </t>
  </si>
  <si>
    <t xml:space="preserve">Navedene so samo tiste, za katere imamo transakcijo v naših podatkih. </t>
  </si>
  <si>
    <t>To lahko spremenimo tako, da vidimo vse elemente, tudi če ni podatkov</t>
  </si>
  <si>
    <r>
      <t>Z desno miškino tipko kliknite in v meniju izberite</t>
    </r>
    <r>
      <rPr>
        <b/>
        <sz val="14"/>
        <color theme="1"/>
        <rFont val="Calibri"/>
        <family val="2"/>
        <charset val="238"/>
        <scheme val="minor"/>
      </rPr>
      <t xml:space="preserve"> Nastavitve polja</t>
    </r>
    <r>
      <rPr>
        <sz val="14"/>
        <color theme="1"/>
        <rFont val="Calibri"/>
        <family val="2"/>
        <charset val="238"/>
        <scheme val="minor"/>
      </rPr>
      <t>.</t>
    </r>
  </si>
  <si>
    <r>
      <t xml:space="preserve">Označite polje </t>
    </r>
    <r>
      <rPr>
        <b/>
        <sz val="14"/>
        <color theme="1"/>
        <rFont val="Calibri"/>
        <family val="2"/>
        <charset val="238"/>
        <scheme val="minor"/>
      </rPr>
      <t>Pokaži predmete brez podatkov</t>
    </r>
    <r>
      <rPr>
        <sz val="14"/>
        <color theme="1"/>
        <rFont val="Calibri"/>
        <family val="2"/>
        <charset val="238"/>
        <scheme val="minor"/>
      </rPr>
      <t xml:space="preserve"> in pritisnite gumb </t>
    </r>
    <r>
      <rPr>
        <b/>
        <sz val="14"/>
        <color theme="1"/>
        <rFont val="Calibri"/>
        <family val="2"/>
        <charset val="238"/>
        <scheme val="minor"/>
      </rPr>
      <t>OK.</t>
    </r>
  </si>
  <si>
    <r>
      <t xml:space="preserve">Zdaj lahko vidimo vse razpoložljive artikle v polju </t>
    </r>
    <r>
      <rPr>
        <b/>
        <sz val="14"/>
        <color theme="1"/>
        <rFont val="Calibri"/>
        <family val="2"/>
        <charset val="238"/>
        <scheme val="minor"/>
      </rPr>
      <t>Prodan izdelek</t>
    </r>
    <r>
      <rPr>
        <sz val="14"/>
        <color theme="1"/>
        <rFont val="Calibri"/>
        <family val="2"/>
        <charset val="238"/>
        <scheme val="minor"/>
      </rPr>
      <t>, tudi če ni podatkov.</t>
    </r>
  </si>
  <si>
    <t>Odstranite elemente iz filtra z bližnjico na tipkovnici</t>
  </si>
  <si>
    <r>
      <t xml:space="preserve">Označite elemente v vrstici ali stolpcu in pritisnite </t>
    </r>
    <r>
      <rPr>
        <b/>
        <sz val="14"/>
        <color theme="1"/>
        <rFont val="Calibri"/>
        <family val="2"/>
        <charset val="238"/>
        <scheme val="minor"/>
      </rPr>
      <t>Ctrl + –</t>
    </r>
    <r>
      <rPr>
        <sz val="14"/>
        <color theme="1"/>
        <rFont val="Calibri"/>
        <family val="2"/>
        <charset val="238"/>
        <scheme val="minor"/>
      </rPr>
      <t xml:space="preserve">, da jih odstranite iz filtra. </t>
    </r>
  </si>
  <si>
    <t>Dodajte trenutno izbiro v filter</t>
  </si>
  <si>
    <t>Za dodajanje elementov predhodno izbranim elementom lahko uporabite Iskanje znotraj filtra vrtilne tabele.</t>
  </si>
  <si>
    <t>1.  Izberite svoj prvi niz elementov, ki jih želite filtrirati ročno ali z iskalnim poljem (na enak način kot pri 2. in 3. koraku).</t>
  </si>
  <si>
    <t>2. Z iskalnim poljem poiščite in nato izberite drugi niz elementov, po katerih želite filtrirati.</t>
  </si>
  <si>
    <r>
      <t xml:space="preserve">3. Potrdite polje z oznako </t>
    </r>
    <r>
      <rPr>
        <b/>
        <sz val="14"/>
        <color theme="1"/>
        <rFont val="Calibri"/>
        <family val="2"/>
        <charset val="238"/>
        <scheme val="minor"/>
      </rPr>
      <t>Dodaj trenutno izbiro filtru</t>
    </r>
    <r>
      <rPr>
        <sz val="14"/>
        <color theme="1"/>
        <rFont val="Calibri"/>
        <family val="2"/>
        <charset val="238"/>
        <scheme val="minor"/>
      </rPr>
      <t>, ki se bo prikazal ob uporabi iskalnega polja.</t>
    </r>
  </si>
  <si>
    <r>
      <t xml:space="preserve">4. Pritisnite gumb </t>
    </r>
    <r>
      <rPr>
        <b/>
        <sz val="14"/>
        <color theme="1"/>
        <rFont val="Calibri"/>
        <family val="2"/>
        <charset val="238"/>
        <scheme val="minor"/>
      </rPr>
      <t>OK.</t>
    </r>
  </si>
  <si>
    <t>5. Zdaj, če si ogledate filter, boste videli tako vaše izbire iz 1. koraka kot izbire iz 2. koraka, vključene v filter.</t>
  </si>
  <si>
    <t>Uporabite ukaz Izberi vse filtre</t>
  </si>
  <si>
    <r>
      <t xml:space="preserve">To je v bistvu kot uporaba pogoja </t>
    </r>
    <r>
      <rPr>
        <b/>
        <sz val="14"/>
        <color theme="1"/>
        <rFont val="Calibri"/>
        <family val="2"/>
        <charset val="238"/>
        <scheme val="minor"/>
      </rPr>
      <t>ALI</t>
    </r>
    <r>
      <rPr>
        <sz val="14"/>
        <color theme="1"/>
        <rFont val="Calibri"/>
        <family val="2"/>
        <charset val="238"/>
        <scheme val="minor"/>
      </rPr>
      <t xml:space="preserve"> pri iskanju filtriranih elementov.</t>
    </r>
  </si>
  <si>
    <t xml:space="preserve">To je lahko zelo priročno, ko se ukvarjate z dolgim ​​seznamom predmetov. </t>
  </si>
  <si>
    <t>Hitro lahko prekličete izbor vseh in nato ročno izberete majhno število elementov ali hitro izberete vse in ročno prekličete izbor majhnega števila elementov.</t>
  </si>
  <si>
    <r>
      <t xml:space="preserve">Hitro izberite ali prekličite izbor vseh elementov v filtru s preklopom za filter </t>
    </r>
    <r>
      <rPr>
        <b/>
        <sz val="14"/>
        <color theme="1"/>
        <rFont val="Calibri"/>
        <family val="2"/>
        <charset val="238"/>
        <scheme val="minor"/>
      </rPr>
      <t>Izberi vse.</t>
    </r>
    <r>
      <rPr>
        <sz val="14"/>
        <color theme="1"/>
        <rFont val="Calibri"/>
        <family val="2"/>
        <charset val="238"/>
        <scheme val="minor"/>
      </rPr>
      <t xml:space="preserve"> </t>
    </r>
  </si>
  <si>
    <t>Odložite posodobitev vrtilne tabele</t>
  </si>
  <si>
    <t xml:space="preserve">To je na splošno uporabno le, če je vaša tabela povezana z zelo velikim virom podatkov in morate narediti veliko sprememb v postavitvi. </t>
  </si>
  <si>
    <t>Ta možnost je bolj uporabna za povezave z zunanjimi viri podatkov, saj bi morale biti vrtilne tabele s kakršnimi koli podatki, ki jih lahko vstavite v Excel, precej odzivne.</t>
  </si>
  <si>
    <r>
      <t xml:space="preserve">1. Potrdite polje </t>
    </r>
    <r>
      <rPr>
        <b/>
        <sz val="14"/>
        <color theme="1"/>
        <rFont val="Calibri"/>
        <family val="2"/>
        <charset val="238"/>
        <scheme val="minor"/>
      </rPr>
      <t>Odloži posodobitev postavitve</t>
    </r>
    <r>
      <rPr>
        <sz val="14"/>
        <color theme="1"/>
        <rFont val="Calibri"/>
        <family val="2"/>
        <charset val="238"/>
        <scheme val="minor"/>
      </rPr>
      <t xml:space="preserve"> v oknu </t>
    </r>
    <r>
      <rPr>
        <b/>
        <sz val="14"/>
        <color theme="1"/>
        <rFont val="Calibri"/>
        <family val="2"/>
        <charset val="238"/>
        <scheme val="minor"/>
      </rPr>
      <t>Polja vrtilne tabel</t>
    </r>
    <r>
      <rPr>
        <sz val="14"/>
        <color theme="1"/>
        <rFont val="Calibri"/>
        <family val="2"/>
        <charset val="238"/>
        <scheme val="minor"/>
      </rPr>
      <t>e.</t>
    </r>
  </si>
  <si>
    <r>
      <t xml:space="preserve">3. Pritisnite gumb </t>
    </r>
    <r>
      <rPr>
        <b/>
        <sz val="14"/>
        <color theme="1"/>
        <rFont val="Calibri"/>
        <family val="2"/>
        <charset val="238"/>
        <scheme val="minor"/>
      </rPr>
      <t>Posodobi.</t>
    </r>
  </si>
  <si>
    <t>Dodajte ali odstranite polja s potrditvenim poljem</t>
  </si>
  <si>
    <t xml:space="preserve">To lahko prihrani čas, če morate dodati veliko polj, namesto da povlečete in spustite vsak element. </t>
  </si>
  <si>
    <r>
      <t xml:space="preserve">Polja lahko hitro dodate v vrtilno tabelo s potrditvenim poljem poleg imena polja s seznama polj v oknu </t>
    </r>
    <r>
      <rPr>
        <b/>
        <sz val="14"/>
        <color theme="1"/>
        <rFont val="Calibri"/>
        <family val="2"/>
        <charset val="238"/>
        <scheme val="minor"/>
      </rPr>
      <t xml:space="preserve">Polja vrtilne tabele. </t>
    </r>
  </si>
  <si>
    <r>
      <t xml:space="preserve">Polja, ki vsebujejo besedilne podatke, bodo dodana v razdelek </t>
    </r>
    <r>
      <rPr>
        <b/>
        <sz val="14"/>
        <color theme="1"/>
        <rFont val="Calibri"/>
        <family val="2"/>
        <charset val="238"/>
        <scheme val="minor"/>
      </rPr>
      <t>Vrstice,</t>
    </r>
    <r>
      <rPr>
        <sz val="14"/>
        <color theme="1"/>
        <rFont val="Calibri"/>
        <family val="2"/>
        <charset val="238"/>
        <scheme val="minor"/>
      </rPr>
      <t xml:space="preserve"> </t>
    </r>
  </si>
  <si>
    <r>
      <t xml:space="preserve">polja, ki vsebujejo številčne podatke, pa bodo dodana v razdelek </t>
    </r>
    <r>
      <rPr>
        <b/>
        <sz val="14"/>
        <color theme="1"/>
        <rFont val="Calibri"/>
        <family val="2"/>
        <charset val="238"/>
        <scheme val="minor"/>
      </rPr>
      <t>Vrednosti,</t>
    </r>
    <r>
      <rPr>
        <sz val="14"/>
        <color theme="1"/>
        <rFont val="Calibri"/>
        <family val="2"/>
        <charset val="238"/>
        <scheme val="minor"/>
      </rPr>
      <t xml:space="preserve"> ko uporabite potrditveno polje.</t>
    </r>
  </si>
  <si>
    <t>Filtrirajte polja iz okna Polja vrtilne tabele</t>
  </si>
  <si>
    <t xml:space="preserve">Filter se bo uporabil samo, ko je polje dodano v območje filtrov, stolpcev ali vrstic. </t>
  </si>
  <si>
    <t>Premaknite miškin kazalec nad želeno polje in kliknite majhno puščico navzdol desno od imena polja, da odprete meni filtra.</t>
  </si>
  <si>
    <r>
      <t xml:space="preserve">Elemente v polju lahko filtrirate s seznama polj v oknu </t>
    </r>
    <r>
      <rPr>
        <b/>
        <sz val="14"/>
        <color theme="1"/>
        <rFont val="Calibri"/>
        <family val="2"/>
        <charset val="238"/>
        <scheme val="minor"/>
      </rPr>
      <t xml:space="preserve">Polja vrtilne tabele. </t>
    </r>
  </si>
  <si>
    <t>Preimenujte katero koli oznako</t>
  </si>
  <si>
    <t>Vsako oznako v vrtilni tabeli lahko preimenujete tako, da izberete celico in jo vtipkate.</t>
  </si>
  <si>
    <t xml:space="preserve">Edini pogoj je, da ga ne morete preimenovati v nekaj, kar že obstaja v vaših izvornih podatkih, in ne morete vnesti vrednosti. </t>
  </si>
  <si>
    <t>S tem se ne spremenijo izvorni podatki, samo spremeni se, kako je element označen.</t>
  </si>
  <si>
    <t xml:space="preserve">Spremenite lahko imena elementov v polju, naslove vrstic, naslove stolpcev, oznake filtrov, vsote ali oznake skupnega vsota. </t>
  </si>
  <si>
    <t>Združite predmete v polju</t>
  </si>
  <si>
    <t xml:space="preserve">Elemente v polju lahko združite skupaj, da dodatno povzamete svoje podatke. </t>
  </si>
  <si>
    <t>Privzeto bo združeno ime za nabor elementov Skupina1, Skupina2, Skupina3 itd… Lahko pa jih spremenite v nekaj bolj smiselnega.</t>
  </si>
  <si>
    <r>
      <t xml:space="preserve">Izberete lahko več elementov, ki niso sosednji, tako, da med izbiranjem držite tipko </t>
    </r>
    <r>
      <rPr>
        <b/>
        <sz val="14"/>
        <color theme="1"/>
        <rFont val="Calibri"/>
        <family val="2"/>
        <charset val="238"/>
        <scheme val="minor"/>
      </rPr>
      <t>Ctrl.</t>
    </r>
    <r>
      <rPr>
        <sz val="14"/>
        <color theme="1"/>
        <rFont val="Calibri"/>
        <family val="2"/>
        <charset val="238"/>
        <scheme val="minor"/>
      </rPr>
      <t xml:space="preserve"> </t>
    </r>
  </si>
  <si>
    <r>
      <t xml:space="preserve">Označite elemente in nato z desno miškino tipko kliknite in v meniju izberite </t>
    </r>
    <r>
      <rPr>
        <b/>
        <sz val="14"/>
        <color theme="1"/>
        <rFont val="Calibri"/>
        <family val="2"/>
        <charset val="238"/>
        <scheme val="minor"/>
      </rPr>
      <t>Skupina.</t>
    </r>
    <r>
      <rPr>
        <sz val="14"/>
        <color theme="1"/>
        <rFont val="Calibri"/>
        <family val="2"/>
        <charset val="238"/>
        <scheme val="minor"/>
      </rPr>
      <t xml:space="preserve"> </t>
    </r>
  </si>
  <si>
    <r>
      <t xml:space="preserve">Lahko tudi razdružite združeno polje. Izberite ga in z desno miškino tipko kliknite in v meniju izberite </t>
    </r>
    <r>
      <rPr>
        <b/>
        <sz val="14"/>
        <color theme="1"/>
        <rFont val="Calibri"/>
        <family val="2"/>
        <charset val="238"/>
        <scheme val="minor"/>
      </rPr>
      <t>Razdruži.</t>
    </r>
  </si>
  <si>
    <t xml:space="preserve">Opazili boste, da se prikaže novo polje, ki ima isto ime kot združeno polje, vendar s številko, dodano na koncu. </t>
  </si>
  <si>
    <t xml:space="preserve">To je na novo ustvarjeno združeno polje in ga lahko uporabljate tako kot katero koli drugo polje v svojih podatkih. </t>
  </si>
  <si>
    <t>Upoštevajte, da če ga odstranite iz vrtilne tabele, polja ne boste razdružili.</t>
  </si>
  <si>
    <t>Združite elemente v polju z bližnjico na tipkovnici</t>
  </si>
  <si>
    <r>
      <t xml:space="preserve">Elemente v polju lahko hitro združite tako, da označite elemente, ki jih želite združiti, in nato pritisnete </t>
    </r>
    <r>
      <rPr>
        <b/>
        <sz val="14"/>
        <color theme="1"/>
        <rFont val="Calibri"/>
        <family val="2"/>
        <charset val="238"/>
        <scheme val="minor"/>
      </rPr>
      <t>Alt + Shift + puščično tipko desno</t>
    </r>
    <r>
      <rPr>
        <sz val="14"/>
        <color theme="1"/>
        <rFont val="Calibri"/>
        <family val="2"/>
        <charset val="238"/>
        <scheme val="minor"/>
      </rPr>
      <t>.</t>
    </r>
  </si>
  <si>
    <t>Razdruži združene predmete z bližnjico na tipkovnici</t>
  </si>
  <si>
    <t>V območje vrstic sem dodal datum naročila in lahko vidimo, da je razvrščen po letu, četrtletju in mesecu.</t>
  </si>
  <si>
    <t>Tako kot pri združevanju elementov v besedilno polje, Excel ustvari nova polja, ki jih je mogoče uporabiti kot katero koli drugo polje. Izvirno datumsko polje lahko odstranite, ne da bi vplivali na polja za leto ali četrtletje.</t>
  </si>
  <si>
    <t>Združevanje datumov</t>
  </si>
  <si>
    <t xml:space="preserve">Združevanje datumov deluje nekoliko drugače kot združevanje elementov v polju. </t>
  </si>
  <si>
    <t>Ko dodate datumsko polje v območje vrstic ali stolpcev, bo Excel predvideval, da si verjetno želite ogledati podatke po mesecu, četrtletju ali letu,</t>
  </si>
  <si>
    <r>
      <t xml:space="preserve"> in bo samodejno združil datume, kot je ta. Če ste dejansko želeli pogled po datumu, ga boste morali z desno miškino tipko klikniti in v meniju izbrati </t>
    </r>
    <r>
      <rPr>
        <b/>
        <sz val="14"/>
        <color theme="1"/>
        <rFont val="Calibri"/>
        <family val="2"/>
        <charset val="238"/>
        <scheme val="minor"/>
      </rPr>
      <t>Razdruži.</t>
    </r>
  </si>
  <si>
    <r>
      <t xml:space="preserve">Ko z desno miškino tipko kliknete datumsko polje in v meniju izberete </t>
    </r>
    <r>
      <rPr>
        <b/>
        <sz val="14"/>
        <color theme="1"/>
        <rFont val="Calibri"/>
        <family val="2"/>
        <charset val="238"/>
        <scheme val="minor"/>
      </rPr>
      <t>Skupina,</t>
    </r>
    <r>
      <rPr>
        <sz val="14"/>
        <color theme="1"/>
        <rFont val="Calibri"/>
        <family val="2"/>
        <charset val="238"/>
        <scheme val="minor"/>
      </rPr>
      <t xml:space="preserve"> se vam prikažejo različne možnosti združevanja.</t>
    </r>
  </si>
  <si>
    <t>1. Izberete lahko začetni in končni datum. Vsi drugi datumi zunaj obsega bodo razdeljeni v skupino, ki je manjša od začetnega datuma, in skupino, ki je večja od končnega datuma.</t>
  </si>
  <si>
    <t>2. Izberite ravni razdrobljenosti za svoje združevanje.</t>
  </si>
  <si>
    <t>3. Če za razvrščanje izberete samo Dnevi, se lahko odločite za združevanje glede na Število dni. Izbira 7 bi bila enakovredna razvrščanju po tednih.</t>
  </si>
  <si>
    <t>Združite številke v obsege</t>
  </si>
  <si>
    <t>Excel lahko tudi združuje številska polja. To je lahko priročno, če želite vedeti nekaj takega, kot je "Koliko moje prodaje je iz naročil, manjših od 50 USD?".</t>
  </si>
  <si>
    <t>Če z desno miškino tipko kliknete vrstico, se odpre ta meni za številčno združevanje in lahko izberete začetno in končno točko skupaj z dolžino intervala.</t>
  </si>
  <si>
    <t>Zdaj je enostavno videti, v kakšnem obsegu je večina prodaje.</t>
  </si>
  <si>
    <r>
      <t xml:space="preserve">Če postavimo polje </t>
    </r>
    <r>
      <rPr>
        <b/>
        <sz val="14"/>
        <color theme="1"/>
        <rFont val="Calibri"/>
        <family val="2"/>
        <charset val="238"/>
        <scheme val="minor"/>
      </rPr>
      <t>Skupaj</t>
    </r>
    <r>
      <rPr>
        <sz val="14"/>
        <color theme="1"/>
        <rFont val="Calibri"/>
        <family val="2"/>
        <charset val="238"/>
        <scheme val="minor"/>
      </rPr>
      <t xml:space="preserve"> v območje vrstic in vrednosti, ne dobim ničesar uporabnega.</t>
    </r>
  </si>
  <si>
    <t>Poiščite seznam polj vrtilne tabele</t>
  </si>
  <si>
    <t>Če imajo vaši izvorni podatki veliko polj, lahko uporaba iskalnega polja pomaga zožiti seznam, da najdete tisto, kar iščete.</t>
  </si>
  <si>
    <t>Hitro spremenite slog katere koli od vaših vrtilnih tabel s prednastavljenimi slogi vrtilne tabele.</t>
  </si>
  <si>
    <t>Spremenite slog vrtilne tabele</t>
  </si>
  <si>
    <r>
      <t xml:space="preserve">Pojdite na zavihek </t>
    </r>
    <r>
      <rPr>
        <b/>
        <sz val="14"/>
        <color theme="1"/>
        <rFont val="Calibri"/>
        <family val="2"/>
        <charset val="238"/>
        <scheme val="minor"/>
      </rPr>
      <t>Oblikovanje</t>
    </r>
    <r>
      <rPr>
        <sz val="14"/>
        <color theme="1"/>
        <rFont val="Calibri"/>
        <family val="2"/>
        <charset val="238"/>
        <scheme val="minor"/>
      </rPr>
      <t xml:space="preserve"> na traku in kliknite majhno puščico navzdol v razdelku </t>
    </r>
    <r>
      <rPr>
        <b/>
        <sz val="14"/>
        <color theme="1"/>
        <rFont val="Calibri"/>
        <family val="2"/>
        <charset val="238"/>
        <scheme val="minor"/>
      </rPr>
      <t xml:space="preserve">Slogi vrtilne tabele, </t>
    </r>
  </si>
  <si>
    <t xml:space="preserve">da razkrijete celoten izbor razpoložljivih slogov vrtilne tabele. </t>
  </si>
  <si>
    <r>
      <t xml:space="preserve">Upoštevajte, da je zavihek </t>
    </r>
    <r>
      <rPr>
        <b/>
        <sz val="14"/>
        <color theme="1"/>
        <rFont val="Calibri"/>
        <family val="2"/>
        <charset val="238"/>
        <scheme val="minor"/>
      </rPr>
      <t>Načrt</t>
    </r>
    <r>
      <rPr>
        <sz val="14"/>
        <color theme="1"/>
        <rFont val="Calibri"/>
        <family val="2"/>
        <charset val="238"/>
        <scheme val="minor"/>
      </rPr>
      <t xml:space="preserve"> viden samo, če je kazalec aktivne celice v vrtilni tabeli.</t>
    </r>
  </si>
  <si>
    <t>Raziščite različne slogovne možnosti</t>
  </si>
  <si>
    <t>Vsako možnost je mogoče neodvisno vklopiti ali izklopiti, da dodate določen element sloga v vrtilno tabelo.</t>
  </si>
  <si>
    <t xml:space="preserve">Vklopite ali izklopite različne možnosti sloga vrtilne tabele. </t>
  </si>
  <si>
    <r>
      <t xml:space="preserve">Pojdite na zavihek </t>
    </r>
    <r>
      <rPr>
        <b/>
        <sz val="14"/>
        <color theme="1"/>
        <rFont val="Calibri"/>
        <family val="2"/>
        <charset val="238"/>
        <scheme val="minor"/>
      </rPr>
      <t>Oblikovanje</t>
    </r>
    <r>
      <rPr>
        <sz val="14"/>
        <color theme="1"/>
        <rFont val="Calibri"/>
        <family val="2"/>
        <charset val="238"/>
        <scheme val="minor"/>
      </rPr>
      <t xml:space="preserve"> na traku in poiščite razdelek </t>
    </r>
    <r>
      <rPr>
        <b/>
        <sz val="14"/>
        <color theme="1"/>
        <rFont val="Calibri"/>
        <family val="2"/>
        <charset val="238"/>
        <scheme val="minor"/>
      </rPr>
      <t xml:space="preserve">Možnosti sloga </t>
    </r>
    <r>
      <rPr>
        <sz val="14"/>
        <color theme="1"/>
        <rFont val="Calibri"/>
        <family val="2"/>
        <charset val="238"/>
        <scheme val="minor"/>
      </rPr>
      <t>vrtilne tabele.</t>
    </r>
  </si>
  <si>
    <t>Če niso označene vse možnosti, je vrtilna tabela prazna brez naslovov vrstic, pasovnih vrstic, glav stolpcev in pasovnih stolpcev.</t>
  </si>
  <si>
    <t>1. Dodajanje glav vrstic.</t>
  </si>
  <si>
    <t>2. Dodajanje pasovnih vrstic.</t>
  </si>
  <si>
    <t>3. Dodajanje glav stolpcev.</t>
  </si>
  <si>
    <t>4. Dodajanje pasovnih stolpcev.</t>
  </si>
  <si>
    <t xml:space="preserve">Če želite, da se te spremembe odražajo v rezultatih vrtilne tabele, boste morali osvežiti svojo vrtilno tabelo, ko dodate ali spremenite svoje izvorne podatke. </t>
  </si>
  <si>
    <t>To lahko storite z več ukazi</t>
  </si>
  <si>
    <r>
      <t xml:space="preserve">Prav tako lahko osvežite z desnim klikom kjer koli znotraj vrtilne tabele in v meniju izberete </t>
    </r>
    <r>
      <rPr>
        <b/>
        <sz val="14"/>
        <color theme="1"/>
        <rFont val="Calibri"/>
        <family val="2"/>
        <charset val="238"/>
        <scheme val="minor"/>
      </rPr>
      <t>Osveži.</t>
    </r>
  </si>
  <si>
    <r>
      <t xml:space="preserve">        </t>
    </r>
    <r>
      <rPr>
        <b/>
        <sz val="14"/>
        <color theme="1"/>
        <rFont val="Calibri"/>
        <family val="2"/>
        <charset val="238"/>
        <scheme val="minor"/>
      </rPr>
      <t>Osvežitev</t>
    </r>
    <r>
      <rPr>
        <sz val="14"/>
        <color theme="1"/>
        <rFont val="Calibri"/>
        <family val="2"/>
        <charset val="238"/>
        <scheme val="minor"/>
      </rPr>
      <t xml:space="preserve"> bo osvežila katero koli vrtilno tabelo, povezano z izvornimi podatki aktivne vrtilne tabele.</t>
    </r>
  </si>
  <si>
    <r>
      <t xml:space="preserve">       </t>
    </r>
    <r>
      <rPr>
        <b/>
        <sz val="14"/>
        <color theme="1"/>
        <rFont val="Calibri"/>
        <family val="2"/>
        <charset val="238"/>
        <scheme val="minor"/>
      </rPr>
      <t xml:space="preserve"> Osveži vse</t>
    </r>
    <r>
      <rPr>
        <sz val="14"/>
        <color theme="1"/>
        <rFont val="Calibri"/>
        <family val="2"/>
        <charset val="238"/>
        <scheme val="minor"/>
      </rPr>
      <t xml:space="preserve"> bo osvežilo vse podatkovne povezave za vse vrtilne tabele v delovnem zvezku.</t>
    </r>
  </si>
  <si>
    <r>
      <t xml:space="preserve">Izberite celico v vrtilni tabeli, da aktivirate zavihke </t>
    </r>
    <r>
      <rPr>
        <b/>
        <sz val="14"/>
        <color theme="1"/>
        <rFont val="Calibri"/>
        <family val="2"/>
        <charset val="238"/>
        <scheme val="minor"/>
      </rPr>
      <t>Orodja vrtilne tabele.</t>
    </r>
  </si>
  <si>
    <r>
      <t xml:space="preserve">1. Pojdite na zavihek </t>
    </r>
    <r>
      <rPr>
        <b/>
        <sz val="14"/>
        <color theme="1"/>
        <rFont val="Calibri"/>
        <family val="2"/>
        <charset val="238"/>
        <scheme val="minor"/>
      </rPr>
      <t>Analiza.</t>
    </r>
  </si>
  <si>
    <r>
      <t xml:space="preserve">2. Pritisnite gumb </t>
    </r>
    <r>
      <rPr>
        <b/>
        <sz val="14"/>
        <color theme="1"/>
        <rFont val="Calibri"/>
        <family val="2"/>
        <charset val="238"/>
        <scheme val="minor"/>
      </rPr>
      <t>Osveži.</t>
    </r>
  </si>
  <si>
    <r>
      <t xml:space="preserve">3. Izberite </t>
    </r>
    <r>
      <rPr>
        <b/>
        <sz val="14"/>
        <color theme="1"/>
        <rFont val="Calibri"/>
        <family val="2"/>
        <charset val="238"/>
        <scheme val="minor"/>
      </rPr>
      <t>Osveži</t>
    </r>
    <r>
      <rPr>
        <sz val="14"/>
        <color theme="1"/>
        <rFont val="Calibri"/>
        <family val="2"/>
        <charset val="238"/>
        <scheme val="minor"/>
      </rPr>
      <t xml:space="preserve"> ali </t>
    </r>
    <r>
      <rPr>
        <b/>
        <sz val="14"/>
        <color theme="1"/>
        <rFont val="Calibri"/>
        <family val="2"/>
        <charset val="238"/>
        <scheme val="minor"/>
      </rPr>
      <t>Osveži vse</t>
    </r>
    <r>
      <rPr>
        <sz val="14"/>
        <color theme="1"/>
        <rFont val="Calibri"/>
        <family val="2"/>
        <charset val="238"/>
        <scheme val="minor"/>
      </rPr>
      <t>.</t>
    </r>
  </si>
  <si>
    <t>Osvežite z bližnjico na tipkovnici</t>
  </si>
  <si>
    <t>Osvežite vse z bližnjico na tipkovnici</t>
  </si>
  <si>
    <t>Samodejno osvežite podatke, ko odprete delovni zvezek</t>
  </si>
  <si>
    <t xml:space="preserve">Če želite zagotoviti, da v svojih vrtilnih tabelah vedno gledate najnovejše podatke, lahko nastavite delovni zvezek tako, </t>
  </si>
  <si>
    <t>da osveži vse vrtilne tabele, povezane z določenim virom podatkov. To je še posebej uporabno pri zunanjih virih podatkov.</t>
  </si>
  <si>
    <r>
      <t xml:space="preserve">Izberite eno od vrtilnih tabel, povezanih z vašim virom podatkov, nato pojdite na zavihek </t>
    </r>
    <r>
      <rPr>
        <b/>
        <sz val="14"/>
        <color theme="1"/>
        <rFont val="Calibri"/>
        <family val="2"/>
        <charset val="238"/>
        <scheme val="minor"/>
      </rPr>
      <t>Analiza</t>
    </r>
    <r>
      <rPr>
        <sz val="14"/>
        <color theme="1"/>
        <rFont val="Calibri"/>
        <family val="2"/>
        <charset val="238"/>
        <scheme val="minor"/>
      </rPr>
      <t xml:space="preserve"> in pritisnite gumb </t>
    </r>
    <r>
      <rPr>
        <b/>
        <sz val="14"/>
        <color theme="1"/>
        <rFont val="Calibri"/>
        <family val="2"/>
        <charset val="238"/>
        <scheme val="minor"/>
      </rPr>
      <t>Možnosti,</t>
    </r>
    <r>
      <rPr>
        <sz val="14"/>
        <color theme="1"/>
        <rFont val="Calibri"/>
        <family val="2"/>
        <charset val="238"/>
        <scheme val="minor"/>
      </rPr>
      <t xml:space="preserve"> ki ga najdete v razdelku</t>
    </r>
    <r>
      <rPr>
        <b/>
        <sz val="14"/>
        <color theme="1"/>
        <rFont val="Calibri"/>
        <family val="2"/>
        <charset val="238"/>
        <scheme val="minor"/>
      </rPr>
      <t xml:space="preserve"> Vrtilne tabele</t>
    </r>
    <r>
      <rPr>
        <sz val="14"/>
        <color theme="1"/>
        <rFont val="Calibri"/>
        <family val="2"/>
        <charset val="238"/>
        <scheme val="minor"/>
      </rPr>
      <t>.</t>
    </r>
  </si>
  <si>
    <t>To bo osvežilo vse vrtilne tabele v delovnem zvezku, ki so povezane z istim virom podatkov.</t>
  </si>
  <si>
    <r>
      <t xml:space="preserve">V meniju </t>
    </r>
    <r>
      <rPr>
        <b/>
        <sz val="14"/>
        <color theme="1"/>
        <rFont val="Calibri"/>
        <family val="2"/>
        <charset val="238"/>
        <scheme val="minor"/>
      </rPr>
      <t>Možnosti vrtilne tabele</t>
    </r>
    <r>
      <rPr>
        <sz val="14"/>
        <color theme="1"/>
        <rFont val="Calibri"/>
        <family val="2"/>
        <charset val="238"/>
        <scheme val="minor"/>
      </rPr>
      <t xml:space="preserve"> pojdite na zavihek </t>
    </r>
    <r>
      <rPr>
        <b/>
        <sz val="14"/>
        <color theme="1"/>
        <rFont val="Calibri"/>
        <family val="2"/>
        <charset val="238"/>
        <scheme val="minor"/>
      </rPr>
      <t>Podatki</t>
    </r>
    <r>
      <rPr>
        <sz val="14"/>
        <color theme="1"/>
        <rFont val="Calibri"/>
        <family val="2"/>
        <charset val="238"/>
        <scheme val="minor"/>
      </rPr>
      <t xml:space="preserve"> in potrdite polje </t>
    </r>
    <r>
      <rPr>
        <b/>
        <sz val="14"/>
        <color theme="1"/>
        <rFont val="Calibri"/>
        <family val="2"/>
        <charset val="238"/>
        <scheme val="minor"/>
      </rPr>
      <t>Osveži podatke</t>
    </r>
    <r>
      <rPr>
        <sz val="14"/>
        <color theme="1"/>
        <rFont val="Calibri"/>
        <family val="2"/>
        <charset val="238"/>
        <scheme val="minor"/>
      </rPr>
      <t>,</t>
    </r>
    <r>
      <rPr>
        <b/>
        <sz val="14"/>
        <color theme="1"/>
        <rFont val="Calibri"/>
        <family val="2"/>
        <charset val="238"/>
        <scheme val="minor"/>
      </rPr>
      <t xml:space="preserve"> ko odprete datoteko. </t>
    </r>
  </si>
  <si>
    <t>Izberite celotno vrtilno tabelo</t>
  </si>
  <si>
    <t>S tem boste izbrali vso vrtilno tabelo, vključno z vsemi filtrirnimi elementi nad tabelo.</t>
  </si>
  <si>
    <r>
      <t xml:space="preserve">Pojdite na zavihek </t>
    </r>
    <r>
      <rPr>
        <b/>
        <sz val="14"/>
        <color theme="1"/>
        <rFont val="Calibri"/>
        <family val="2"/>
        <charset val="238"/>
        <scheme val="minor"/>
      </rPr>
      <t>Analiza</t>
    </r>
    <r>
      <rPr>
        <sz val="14"/>
        <color theme="1"/>
        <rFont val="Calibri"/>
        <family val="2"/>
        <charset val="238"/>
        <scheme val="minor"/>
      </rPr>
      <t xml:space="preserve"> in pritisnite ukaz Izberi pod razdelkom </t>
    </r>
    <r>
      <rPr>
        <b/>
        <sz val="14"/>
        <color theme="1"/>
        <rFont val="Calibri"/>
        <family val="2"/>
        <charset val="238"/>
        <scheme val="minor"/>
      </rPr>
      <t>Dejanja</t>
    </r>
    <r>
      <rPr>
        <sz val="14"/>
        <color theme="1"/>
        <rFont val="Calibri"/>
        <family val="2"/>
        <charset val="238"/>
        <scheme val="minor"/>
      </rPr>
      <t xml:space="preserve"> in nato izberite </t>
    </r>
    <r>
      <rPr>
        <b/>
        <sz val="14"/>
        <color theme="1"/>
        <rFont val="Calibri"/>
        <family val="2"/>
        <charset val="238"/>
        <scheme val="minor"/>
      </rPr>
      <t>Celotna vrtilna tabela</t>
    </r>
    <r>
      <rPr>
        <sz val="14"/>
        <color theme="1"/>
        <rFont val="Calibri"/>
        <family val="2"/>
        <charset val="238"/>
        <scheme val="minor"/>
      </rPr>
      <t xml:space="preserve">. </t>
    </r>
  </si>
  <si>
    <r>
      <t>Izberete lahko tudi, da  izberete samo območje</t>
    </r>
    <r>
      <rPr>
        <b/>
        <sz val="14"/>
        <color theme="1"/>
        <rFont val="Calibri"/>
        <family val="2"/>
        <charset val="238"/>
        <scheme val="minor"/>
      </rPr>
      <t xml:space="preserve"> Oznake ali vrednosti.</t>
    </r>
  </si>
  <si>
    <t>Počisti vse filtre</t>
  </si>
  <si>
    <t>Vaša vrtilna tabela se bo vrnila nazaj v popolnoma nefiltrirano stanje, ki prikazuje rezultate na podlagi vseh izvornih podatkov.</t>
  </si>
  <si>
    <r>
      <t xml:space="preserve">2. Pritisnite gumb </t>
    </r>
    <r>
      <rPr>
        <b/>
        <sz val="14"/>
        <color theme="1"/>
        <rFont val="Calibri"/>
        <family val="2"/>
        <charset val="238"/>
        <scheme val="minor"/>
      </rPr>
      <t>Počisti</t>
    </r>
    <r>
      <rPr>
        <sz val="14"/>
        <color theme="1"/>
        <rFont val="Calibri"/>
        <family val="2"/>
        <charset val="238"/>
        <scheme val="minor"/>
      </rPr>
      <t xml:space="preserve"> v razdelku </t>
    </r>
    <r>
      <rPr>
        <b/>
        <sz val="14"/>
        <color theme="1"/>
        <rFont val="Calibri"/>
        <family val="2"/>
        <charset val="238"/>
        <scheme val="minor"/>
      </rPr>
      <t>Dejanja.</t>
    </r>
  </si>
  <si>
    <r>
      <t xml:space="preserve">3. V meniju izberite </t>
    </r>
    <r>
      <rPr>
        <b/>
        <sz val="14"/>
        <color theme="1"/>
        <rFont val="Calibri"/>
        <family val="2"/>
        <charset val="238"/>
        <scheme val="minor"/>
      </rPr>
      <t>Počisti filtre</t>
    </r>
    <r>
      <rPr>
        <sz val="14"/>
        <color theme="1"/>
        <rFont val="Calibri"/>
        <family val="2"/>
        <charset val="238"/>
        <scheme val="minor"/>
      </rPr>
      <t>.</t>
    </r>
  </si>
  <si>
    <r>
      <t>Izberite celico v vrtilni tabeli, iz katere želite počistiti filtre, da aktivirate zavihke</t>
    </r>
    <r>
      <rPr>
        <b/>
        <sz val="14"/>
        <color theme="1"/>
        <rFont val="Calibri"/>
        <family val="2"/>
        <charset val="238"/>
        <scheme val="minor"/>
      </rPr>
      <t xml:space="preserve"> Orodja vrtilne tabele</t>
    </r>
    <r>
      <rPr>
        <sz val="14"/>
        <color theme="1"/>
        <rFont val="Calibri"/>
        <family val="2"/>
        <charset val="238"/>
        <scheme val="minor"/>
      </rPr>
      <t xml:space="preserve"> na traku.</t>
    </r>
  </si>
  <si>
    <r>
      <t xml:space="preserve">Če imate v vrtilni tabeli vključenih več filtrov, jih lahko hitro izbrišete, ne da bi prišli v posamezen meni filtrov in izbrali možnost </t>
    </r>
    <r>
      <rPr>
        <b/>
        <sz val="14"/>
        <color theme="1"/>
        <rFont val="Calibri"/>
        <family val="2"/>
        <charset val="238"/>
        <scheme val="minor"/>
      </rPr>
      <t>Počisti filter iz.</t>
    </r>
  </si>
  <si>
    <t>Počistite celotno vrtilno tabelo</t>
  </si>
  <si>
    <t>Vrtilne tabele lahko v celoti počistite in spremenite nazaj v začetno prazno stanje, če želite z analizo vrtilne tabele začeti znova.</t>
  </si>
  <si>
    <r>
      <t xml:space="preserve">3. V meniju izberite </t>
    </r>
    <r>
      <rPr>
        <b/>
        <sz val="14"/>
        <color theme="1"/>
        <rFont val="Calibri"/>
        <family val="2"/>
        <charset val="238"/>
        <scheme val="minor"/>
      </rPr>
      <t>Počisti vse</t>
    </r>
    <r>
      <rPr>
        <sz val="14"/>
        <color theme="1"/>
        <rFont val="Calibri"/>
        <family val="2"/>
        <charset val="238"/>
        <scheme val="minor"/>
      </rPr>
      <t>.</t>
    </r>
  </si>
  <si>
    <t>Oblikujte številke</t>
  </si>
  <si>
    <t>Vrtilna tabela bo sedaj v začetnem praznem stanju, vsa polja in filtri pa bodo odstranjeni.</t>
  </si>
  <si>
    <r>
      <t xml:space="preserve">Če želite oblikovati dano polje, z desno tipko miške kliknite katero koli številko v tem polju in v meniju izberite </t>
    </r>
    <r>
      <rPr>
        <b/>
        <sz val="14"/>
        <color theme="1"/>
        <rFont val="Calibri"/>
        <family val="2"/>
        <charset val="238"/>
        <scheme val="minor"/>
      </rPr>
      <t>Oblika številk.</t>
    </r>
  </si>
  <si>
    <t>kot katero koli drugo celico v delovnem zvezku.</t>
  </si>
  <si>
    <t>Razširite ali strnite naslove polj</t>
  </si>
  <si>
    <t>1. Samo izbrani element lahko razširite ali strnete, preostanek pa pustite pri miru.</t>
  </si>
  <si>
    <t>2. Vsak element v izbranem polju lahko razširite ali strnete.</t>
  </si>
  <si>
    <t>3. Na določeno raven lahko razširite ali strnete samo izbrani element.</t>
  </si>
  <si>
    <r>
      <t xml:space="preserve">Z desno tipko miške kliknite polje, ki ga želite razširiti ali strniti, in v meniju izberite </t>
    </r>
    <r>
      <rPr>
        <b/>
        <sz val="14"/>
        <color theme="1"/>
        <rFont val="Calibri"/>
        <family val="2"/>
        <charset val="238"/>
        <scheme val="minor"/>
      </rPr>
      <t>Razširi/Strni.</t>
    </r>
  </si>
  <si>
    <t>Samodejno ustvarite vrtilno tabelo za vsak element v filtru</t>
  </si>
  <si>
    <t xml:space="preserve">Izberite vrtilno tabelo, ki bo morala imeti polje v območju filtra. </t>
  </si>
  <si>
    <r>
      <t xml:space="preserve">Pojdite na zavihek </t>
    </r>
    <r>
      <rPr>
        <b/>
        <sz val="14"/>
        <color theme="1"/>
        <rFont val="Calibri"/>
        <family val="2"/>
        <charset val="238"/>
        <scheme val="minor"/>
      </rPr>
      <t>Analiza</t>
    </r>
    <r>
      <rPr>
        <sz val="14"/>
        <color theme="1"/>
        <rFont val="Calibri"/>
        <family val="2"/>
        <charset val="238"/>
        <scheme val="minor"/>
      </rPr>
      <t xml:space="preserve"> na traku in pritisnite gumb </t>
    </r>
    <r>
      <rPr>
        <b/>
        <sz val="14"/>
        <color theme="1"/>
        <rFont val="Calibri"/>
        <family val="2"/>
        <charset val="238"/>
        <scheme val="minor"/>
      </rPr>
      <t>Možnosti,</t>
    </r>
    <r>
      <rPr>
        <sz val="14"/>
        <color theme="1"/>
        <rFont val="Calibri"/>
        <family val="2"/>
        <charset val="238"/>
        <scheme val="minor"/>
      </rPr>
      <t xml:space="preserve"> ki ga najdete v razdelku vrtilne tabele, nato pa v meniju izberite </t>
    </r>
    <r>
      <rPr>
        <b/>
        <sz val="14"/>
        <color theme="1"/>
        <rFont val="Calibri"/>
        <family val="2"/>
        <charset val="238"/>
        <scheme val="minor"/>
      </rPr>
      <t>Pokaži strani filtra poročil.</t>
    </r>
  </si>
  <si>
    <t xml:space="preserve">Excel bo zdaj ustvaril nov list za vsak element v polju, ki ste ga izbrali. </t>
  </si>
  <si>
    <t xml:space="preserve">Vsak list bo poimenovan po elementu v vašem polju in bo vseboval kopijo vaše vrtilne tabele, filtrirane na tem elementu. </t>
  </si>
  <si>
    <t>To je velik prihranek časa, če imate na svojem področju veliko predmetov.</t>
  </si>
  <si>
    <r>
      <t xml:space="preserve">V  oknu </t>
    </r>
    <r>
      <rPr>
        <b/>
        <sz val="14"/>
        <color theme="1"/>
        <rFont val="Calibri"/>
        <family val="2"/>
        <charset val="238"/>
        <scheme val="minor"/>
      </rPr>
      <t xml:space="preserve">Prikaži strani filtra poročil </t>
    </r>
    <r>
      <rPr>
        <sz val="14"/>
        <color theme="1"/>
        <rFont val="Calibri"/>
        <family val="2"/>
        <charset val="238"/>
        <scheme val="minor"/>
      </rPr>
      <t xml:space="preserve">izberite želeno polje, če imate v območju filtra vrtilne tabele več polj, nato pritisnite gumb </t>
    </r>
    <r>
      <rPr>
        <b/>
        <sz val="14"/>
        <color theme="1"/>
        <rFont val="Calibri"/>
        <family val="2"/>
        <charset val="238"/>
        <scheme val="minor"/>
      </rPr>
      <t>V redu</t>
    </r>
    <r>
      <rPr>
        <sz val="14"/>
        <color theme="1"/>
        <rFont val="Calibri"/>
        <family val="2"/>
        <charset val="238"/>
        <scheme val="minor"/>
      </rPr>
      <t>.</t>
    </r>
  </si>
  <si>
    <t>Dovolite več filtrov na polje</t>
  </si>
  <si>
    <r>
      <t xml:space="preserve">Izberite svojo vrtilno tabelo in pojdite na zavihek </t>
    </r>
    <r>
      <rPr>
        <b/>
        <sz val="14"/>
        <color theme="1"/>
        <rFont val="Calibri"/>
        <family val="2"/>
        <charset val="238"/>
        <scheme val="minor"/>
      </rPr>
      <t>Analiza</t>
    </r>
    <r>
      <rPr>
        <sz val="14"/>
        <color theme="1"/>
        <rFont val="Calibri"/>
        <family val="2"/>
        <charset val="238"/>
        <scheme val="minor"/>
      </rPr>
      <t xml:space="preserve"> na traku in pritisnite gumb </t>
    </r>
    <r>
      <rPr>
        <b/>
        <sz val="14"/>
        <color theme="1"/>
        <rFont val="Calibri"/>
        <family val="2"/>
        <charset val="238"/>
        <scheme val="minor"/>
      </rPr>
      <t>Možnosti</t>
    </r>
    <r>
      <rPr>
        <sz val="14"/>
        <color theme="1"/>
        <rFont val="Calibri"/>
        <family val="2"/>
        <charset val="238"/>
        <scheme val="minor"/>
      </rPr>
      <t xml:space="preserve"> v razdelku </t>
    </r>
    <r>
      <rPr>
        <b/>
        <sz val="14"/>
        <color theme="1"/>
        <rFont val="Calibri"/>
        <family val="2"/>
        <charset val="238"/>
        <scheme val="minor"/>
      </rPr>
      <t>Vrtilna tabela</t>
    </r>
    <r>
      <rPr>
        <sz val="14"/>
        <color theme="1"/>
        <rFont val="Calibri"/>
        <family val="2"/>
        <charset val="238"/>
        <scheme val="minor"/>
      </rPr>
      <t>.</t>
    </r>
  </si>
  <si>
    <r>
      <t xml:space="preserve">Omogočite več filtrov v pogovornem oknu </t>
    </r>
    <r>
      <rPr>
        <b/>
        <sz val="14"/>
        <color theme="1"/>
        <rFont val="Calibri"/>
        <family val="2"/>
        <charset val="238"/>
        <scheme val="minor"/>
      </rPr>
      <t>Možnosti vrtilne tabele.</t>
    </r>
  </si>
  <si>
    <r>
      <t xml:space="preserve">3. Pritisnite gumb </t>
    </r>
    <r>
      <rPr>
        <b/>
        <sz val="14"/>
        <color theme="1"/>
        <rFont val="Calibri"/>
        <family val="2"/>
        <charset val="238"/>
        <scheme val="minor"/>
      </rPr>
      <t>OK.</t>
    </r>
  </si>
  <si>
    <r>
      <t xml:space="preserve">2. Potrdite polje </t>
    </r>
    <r>
      <rPr>
        <b/>
        <sz val="14"/>
        <color theme="1"/>
        <rFont val="Calibri"/>
        <family val="2"/>
        <charset val="238"/>
        <scheme val="minor"/>
      </rPr>
      <t>Dovoli več filtrov na polje</t>
    </r>
    <r>
      <rPr>
        <sz val="14"/>
        <color theme="1"/>
        <rFont val="Calibri"/>
        <family val="2"/>
        <charset val="238"/>
        <scheme val="minor"/>
      </rPr>
      <t>.</t>
    </r>
  </si>
  <si>
    <r>
      <t>1. Pojdite na zavihek</t>
    </r>
    <r>
      <rPr>
        <b/>
        <sz val="14"/>
        <color theme="1"/>
        <rFont val="Calibri"/>
        <family val="2"/>
        <charset val="238"/>
        <scheme val="minor"/>
      </rPr>
      <t xml:space="preserve"> Vsote in filtri.</t>
    </r>
  </si>
  <si>
    <r>
      <t xml:space="preserve">Zdaj boste lahko v enem polju hkrati uporabljali tako </t>
    </r>
    <r>
      <rPr>
        <b/>
        <sz val="14"/>
        <color theme="1"/>
        <rFont val="Calibri"/>
        <family val="2"/>
        <charset val="238"/>
        <scheme val="minor"/>
      </rPr>
      <t>filter oznak</t>
    </r>
    <r>
      <rPr>
        <sz val="14"/>
        <color theme="1"/>
        <rFont val="Calibri"/>
        <family val="2"/>
        <charset val="238"/>
        <scheme val="minor"/>
      </rPr>
      <t xml:space="preserve"> kot </t>
    </r>
    <r>
      <rPr>
        <b/>
        <sz val="14"/>
        <color theme="1"/>
        <rFont val="Calibri"/>
        <family val="2"/>
        <charset val="238"/>
        <scheme val="minor"/>
      </rPr>
      <t>filter vrednosti</t>
    </r>
  </si>
  <si>
    <t>Izbrišite svoje izvorne podatke</t>
  </si>
  <si>
    <t xml:space="preserve">Ko ustvarite vrtilno tabelo, lahko izbrišete izvorne podatke, če želite zmanjšati velikost datoteke delovnega zvezka. </t>
  </si>
  <si>
    <t xml:space="preserve">Svoje izvorne podatke lahko izbrišete tako, da izbrišete list, na katerem so vsebovani. </t>
  </si>
  <si>
    <t xml:space="preserve">Vaša vrtilna tabela vsebuje predpomnilnik podatkov, tako da bo še naprej delovala kot običajno. </t>
  </si>
  <si>
    <t>Če želite znova videti svoje podatke, lahko dvakrat z levim klikom kliknete skupno vsoto vaše vrtilne tabele in podatki se bodo prikazali na novem listu.</t>
  </si>
  <si>
    <r>
      <t xml:space="preserve">Z desno miškino tipko kliknite zavihek lista in v meniju izberite </t>
    </r>
    <r>
      <rPr>
        <b/>
        <sz val="14"/>
        <color theme="1"/>
        <rFont val="Calibri"/>
        <family val="2"/>
        <charset val="238"/>
        <scheme val="minor"/>
      </rPr>
      <t>Izbriši.</t>
    </r>
    <r>
      <rPr>
        <sz val="14"/>
        <color theme="1"/>
        <rFont val="Calibri"/>
        <family val="2"/>
        <charset val="238"/>
        <scheme val="minor"/>
      </rPr>
      <t xml:space="preserve"> </t>
    </r>
  </si>
  <si>
    <t>Razvrstite predmete po abecedi v naraščajočem ali padajočem vrstnem redu</t>
  </si>
  <si>
    <t>Elemente razvrstite po abecedi v naraščajočem ali padajočem vrstnem redu.</t>
  </si>
  <si>
    <r>
      <t xml:space="preserve">Levi klik na ikono filtra in izberite </t>
    </r>
    <r>
      <rPr>
        <b/>
        <sz val="14"/>
        <color theme="1"/>
        <rFont val="Calibri"/>
        <family val="2"/>
        <charset val="238"/>
        <scheme val="minor"/>
      </rPr>
      <t>Razvrsti od A do Z</t>
    </r>
    <r>
      <rPr>
        <sz val="14"/>
        <color theme="1"/>
        <rFont val="Calibri"/>
        <family val="2"/>
        <charset val="238"/>
        <scheme val="minor"/>
      </rPr>
      <t xml:space="preserve"> za naraščajoče ali </t>
    </r>
    <r>
      <rPr>
        <b/>
        <sz val="14"/>
        <color theme="1"/>
        <rFont val="Calibri"/>
        <family val="2"/>
        <charset val="238"/>
        <scheme val="minor"/>
      </rPr>
      <t>Razvrsti od Z do A</t>
    </r>
    <r>
      <rPr>
        <sz val="14"/>
        <color theme="1"/>
        <rFont val="Calibri"/>
        <family val="2"/>
        <charset val="238"/>
        <scheme val="minor"/>
      </rPr>
      <t xml:space="preserve"> za padajoče.</t>
    </r>
  </si>
  <si>
    <t>Izberite element, ki ga želite premakniti, in kazalec miške premaknite nad aktivno obrobo celice, dokler se ne spremeni v štirismerni križec puščice.</t>
  </si>
  <si>
    <t>Predmet spustite v nov položaj.</t>
  </si>
  <si>
    <t>Ročno razvrščamje predmetov</t>
  </si>
  <si>
    <t xml:space="preserve">Levi klik in povlecite element na novo mesto. </t>
  </si>
  <si>
    <t>Videli boste veliko zeleno vrstico, ki označuje, kam bo predmet postavljen.</t>
  </si>
  <si>
    <t>Razvrsti predmete glede na ustrezno vrednost</t>
  </si>
  <si>
    <t>Vrtilno tabelo lahko razvrstite po naraščajočih ali padajočih vrednostih.</t>
  </si>
  <si>
    <r>
      <t xml:space="preserve">Izberite </t>
    </r>
    <r>
      <rPr>
        <b/>
        <sz val="14"/>
        <color theme="1"/>
        <rFont val="Calibri"/>
        <family val="2"/>
        <charset val="238"/>
        <scheme val="minor"/>
      </rPr>
      <t>naraščajoče</t>
    </r>
    <r>
      <rPr>
        <sz val="14"/>
        <color theme="1"/>
        <rFont val="Calibri"/>
        <family val="2"/>
        <charset val="238"/>
        <scheme val="minor"/>
      </rPr>
      <t xml:space="preserve"> (A do Z) ali </t>
    </r>
    <r>
      <rPr>
        <b/>
        <sz val="14"/>
        <color theme="1"/>
        <rFont val="Calibri"/>
        <family val="2"/>
        <charset val="238"/>
        <scheme val="minor"/>
      </rPr>
      <t>padajoče</t>
    </r>
    <r>
      <rPr>
        <sz val="14"/>
        <color theme="1"/>
        <rFont val="Calibri"/>
        <family val="2"/>
        <charset val="238"/>
        <scheme val="minor"/>
      </rPr>
      <t xml:space="preserve"> (Z do A), nato izberite eno od polj vrednosti v vrtilni tabeli in nato pritisnite gumb </t>
    </r>
    <r>
      <rPr>
        <b/>
        <sz val="14"/>
        <color theme="1"/>
        <rFont val="Calibri"/>
        <family val="2"/>
        <charset val="238"/>
        <scheme val="minor"/>
      </rPr>
      <t>OK.</t>
    </r>
  </si>
  <si>
    <t>Za vsakim elementom vstavite prazno vrstico</t>
  </si>
  <si>
    <t xml:space="preserve">Za manj natrpan videz in občutek lahko za vsakim elementom v vrtilni tabeli vstavite prazno vrstico. </t>
  </si>
  <si>
    <r>
      <t xml:space="preserve">Izberite svojo vrtilno tabelo in pojdite na zavihek </t>
    </r>
    <r>
      <rPr>
        <b/>
        <sz val="14"/>
        <color theme="1"/>
        <rFont val="Calibri"/>
        <family val="2"/>
        <charset val="238"/>
        <scheme val="minor"/>
      </rPr>
      <t>Načrt</t>
    </r>
    <r>
      <rPr>
        <sz val="14"/>
        <color theme="1"/>
        <rFont val="Calibri"/>
        <family val="2"/>
        <charset val="238"/>
        <scheme val="minor"/>
      </rPr>
      <t xml:space="preserve"> na traku in kliknite gumb </t>
    </r>
    <r>
      <rPr>
        <b/>
        <sz val="14"/>
        <color theme="1"/>
        <rFont val="Calibri"/>
        <family val="2"/>
        <charset val="238"/>
        <scheme val="minor"/>
      </rPr>
      <t>Prazne vrstice</t>
    </r>
    <r>
      <rPr>
        <sz val="14"/>
        <color theme="1"/>
        <rFont val="Calibri"/>
        <family val="2"/>
        <charset val="238"/>
        <scheme val="minor"/>
      </rPr>
      <t xml:space="preserve"> v razdelku </t>
    </r>
    <r>
      <rPr>
        <b/>
        <sz val="14"/>
        <color theme="1"/>
        <rFont val="Calibri"/>
        <family val="2"/>
        <charset val="238"/>
        <scheme val="minor"/>
      </rPr>
      <t>Postavitev,</t>
    </r>
    <r>
      <rPr>
        <sz val="14"/>
        <color theme="1"/>
        <rFont val="Calibri"/>
        <family val="2"/>
        <charset val="238"/>
        <scheme val="minor"/>
      </rPr>
      <t xml:space="preserve"> </t>
    </r>
  </si>
  <si>
    <r>
      <t xml:space="preserve">nato izberite </t>
    </r>
    <r>
      <rPr>
        <b/>
        <sz val="14"/>
        <color theme="1"/>
        <rFont val="Calibri"/>
        <family val="2"/>
        <charset val="238"/>
        <scheme val="minor"/>
      </rPr>
      <t>Vstavi prazno vrstico</t>
    </r>
    <r>
      <rPr>
        <sz val="14"/>
        <color theme="1"/>
        <rFont val="Calibri"/>
        <family val="2"/>
        <charset val="238"/>
        <scheme val="minor"/>
      </rPr>
      <t xml:space="preserve"> za vsakim elementom.</t>
    </r>
  </si>
  <si>
    <t>Preštejte različne predmete</t>
  </si>
  <si>
    <t>Zdaj bodo vrednosti prikazale ločeno število. Upoštevajte, da skupni vsota zdaj odraža, da imamo v naših podatkih o 50 naročilih 7 različnih imen strank.</t>
  </si>
  <si>
    <t xml:space="preserve">Če želite šteti različne elemente, boste morali ustvariti svojo vrtilno tabelo s podatki, dodanimi v podatkovni model. </t>
  </si>
  <si>
    <r>
      <t xml:space="preserve">Ko ustvarjate vrtilno tabelo, potrdite polje </t>
    </r>
    <r>
      <rPr>
        <b/>
        <sz val="14"/>
        <color theme="1"/>
        <rFont val="Calibri"/>
        <family val="2"/>
        <charset val="238"/>
        <scheme val="minor"/>
      </rPr>
      <t>Dodaj</t>
    </r>
    <r>
      <rPr>
        <sz val="14"/>
        <color theme="1"/>
        <rFont val="Calibri"/>
        <family val="2"/>
        <charset val="238"/>
        <scheme val="minor"/>
      </rPr>
      <t xml:space="preserve"> te podatke v podatkovni model.</t>
    </r>
  </si>
  <si>
    <r>
      <t xml:space="preserve">V nastavitvah polja vrednosti izberite </t>
    </r>
    <r>
      <rPr>
        <b/>
        <sz val="14"/>
        <color theme="1"/>
        <rFont val="Calibri"/>
        <family val="2"/>
        <charset val="238"/>
        <scheme val="minor"/>
      </rPr>
      <t>Distinct Count</t>
    </r>
    <r>
      <rPr>
        <sz val="14"/>
        <color theme="1"/>
        <rFont val="Calibri"/>
        <family val="2"/>
        <charset val="238"/>
        <scheme val="minor"/>
      </rPr>
      <t xml:space="preserve">, da povzamete polje vrednosti, in pritisnite gumb </t>
    </r>
    <r>
      <rPr>
        <b/>
        <sz val="14"/>
        <color theme="1"/>
        <rFont val="Calibri"/>
        <family val="2"/>
        <charset val="238"/>
        <scheme val="minor"/>
      </rPr>
      <t>OK.</t>
    </r>
  </si>
  <si>
    <t xml:space="preserve">Če želimo edinstveno število strank, ki so naročile vsakega od izdelkov, moramo spremeniti privzeto štetje v različno število za naše nastavitve vrednosti. </t>
  </si>
  <si>
    <r>
      <t xml:space="preserve">Z desno miškino tipko kliknite kjer koli na polju, za katerega želite pridobiti ločeno število, in nato v meniju izberite </t>
    </r>
    <r>
      <rPr>
        <b/>
        <sz val="14"/>
        <color theme="1"/>
        <rFont val="Calibri"/>
        <family val="2"/>
        <charset val="238"/>
        <scheme val="minor"/>
      </rPr>
      <t>Nastavitve polja vrednosti.</t>
    </r>
  </si>
  <si>
    <r>
      <t xml:space="preserve">V tem primeru imamo naše polje </t>
    </r>
    <r>
      <rPr>
        <b/>
        <sz val="14"/>
        <color theme="1"/>
        <rFont val="Calibri"/>
        <family val="2"/>
        <charset val="238"/>
        <scheme val="minor"/>
      </rPr>
      <t>Prodan izdelek</t>
    </r>
    <r>
      <rPr>
        <sz val="14"/>
        <color theme="1"/>
        <rFont val="Calibri"/>
        <family val="2"/>
        <charset val="238"/>
        <scheme val="minor"/>
      </rPr>
      <t xml:space="preserve"> v območju </t>
    </r>
    <r>
      <rPr>
        <b/>
        <sz val="14"/>
        <color theme="1"/>
        <rFont val="Calibri"/>
        <family val="2"/>
        <charset val="238"/>
        <scheme val="minor"/>
      </rPr>
      <t>Vrstice</t>
    </r>
    <r>
      <rPr>
        <sz val="14"/>
        <color theme="1"/>
        <rFont val="Calibri"/>
        <family val="2"/>
        <charset val="238"/>
        <scheme val="minor"/>
      </rPr>
      <t xml:space="preserve"> in I</t>
    </r>
    <r>
      <rPr>
        <b/>
        <sz val="14"/>
        <color theme="1"/>
        <rFont val="Calibri"/>
        <family val="2"/>
        <charset val="238"/>
        <scheme val="minor"/>
      </rPr>
      <t>me stranke</t>
    </r>
    <r>
      <rPr>
        <sz val="14"/>
        <color theme="1"/>
        <rFont val="Calibri"/>
        <family val="2"/>
        <charset val="238"/>
        <scheme val="minor"/>
      </rPr>
      <t xml:space="preserve"> v območju </t>
    </r>
    <r>
      <rPr>
        <b/>
        <sz val="14"/>
        <color theme="1"/>
        <rFont val="Calibri"/>
        <family val="2"/>
        <charset val="238"/>
        <scheme val="minor"/>
      </rPr>
      <t>Vrednosti,</t>
    </r>
    <r>
      <rPr>
        <sz val="14"/>
        <color theme="1"/>
        <rFont val="Calibri"/>
        <family val="2"/>
        <charset val="238"/>
        <scheme val="minor"/>
      </rPr>
      <t xml:space="preserve"> ki nam daje število naročil po izdelku. </t>
    </r>
  </si>
  <si>
    <t>Izbrane elemente lahko hitro skrijete, ne da bi vstopili v meni filtra (majhna puščica navzdol poleg naslova stolpca).</t>
  </si>
  <si>
    <t>To vam omogoča hitro filtriranje elementov, ne da bi prišli v meni filtrov in označili ali počistili polja na dolgem seznamu elementov.</t>
  </si>
  <si>
    <t>Skrijte izbrane elemente</t>
  </si>
  <si>
    <r>
      <t xml:space="preserve">2. V meniju izberite </t>
    </r>
    <r>
      <rPr>
        <b/>
        <sz val="14"/>
        <color theme="1"/>
        <rFont val="Calibri"/>
        <family val="2"/>
        <charset val="238"/>
        <scheme val="minor"/>
      </rPr>
      <t>Filter.</t>
    </r>
  </si>
  <si>
    <r>
      <t xml:space="preserve">3. V podmeniju izberite </t>
    </r>
    <r>
      <rPr>
        <b/>
        <sz val="14"/>
        <color theme="1"/>
        <rFont val="Calibri"/>
        <family val="2"/>
        <charset val="238"/>
        <scheme val="minor"/>
      </rPr>
      <t>Skrij izbrane elemente.</t>
    </r>
  </si>
  <si>
    <t xml:space="preserve">1. Izberite elemente, ki jih želite skriti s svojim filtrom. </t>
  </si>
  <si>
    <r>
      <t xml:space="preserve">Za izbiro elementov, ki niso sosednji, lahko uporabite </t>
    </r>
    <r>
      <rPr>
        <b/>
        <sz val="14"/>
        <color theme="1"/>
        <rFont val="Calibri"/>
        <family val="2"/>
        <charset val="238"/>
        <scheme val="minor"/>
      </rPr>
      <t>Ctrl.</t>
    </r>
    <r>
      <rPr>
        <sz val="14"/>
        <color theme="1"/>
        <rFont val="Calibri"/>
        <family val="2"/>
        <charset val="238"/>
        <scheme val="minor"/>
      </rPr>
      <t xml:space="preserve"> Nato z desno miškino tipko kliknite izbrane elemente.</t>
    </r>
  </si>
  <si>
    <t>Ohranite izbrane predmete</t>
  </si>
  <si>
    <t>Podobno kot pri skrivanju izbranih elementov lahko izberete, da obdržite samo izbrane elemente s filtrom.</t>
  </si>
  <si>
    <r>
      <t xml:space="preserve">3. V meniju izberite </t>
    </r>
    <r>
      <rPr>
        <b/>
        <sz val="14"/>
        <color theme="1"/>
        <rFont val="Calibri"/>
        <family val="2"/>
        <charset val="238"/>
        <scheme val="minor"/>
      </rPr>
      <t>Ohrani</t>
    </r>
    <r>
      <rPr>
        <sz val="14"/>
        <color theme="1"/>
        <rFont val="Calibri"/>
        <family val="2"/>
        <charset val="238"/>
        <scheme val="minor"/>
      </rPr>
      <t xml:space="preserve"> samo izbrane elemente.</t>
    </r>
  </si>
  <si>
    <t xml:space="preserve">1. Izberite elemente, ki jih želite obdržati s svojim filtrom. </t>
  </si>
  <si>
    <t>Spremenite postavitev</t>
  </si>
  <si>
    <t>Izbirate lahko med tremi različnimi možnostmi postavitve.</t>
  </si>
  <si>
    <r>
      <t xml:space="preserve">Če želite spremeniti postavitev vrtilne tabele, pojdite na zavihek </t>
    </r>
    <r>
      <rPr>
        <b/>
        <sz val="14"/>
        <color theme="1"/>
        <rFont val="Calibri"/>
        <family val="2"/>
        <charset val="238"/>
        <scheme val="minor"/>
      </rPr>
      <t>Načrt</t>
    </r>
    <r>
      <rPr>
        <sz val="14"/>
        <color theme="1"/>
        <rFont val="Calibri"/>
        <family val="2"/>
        <charset val="238"/>
        <scheme val="minor"/>
      </rPr>
      <t xml:space="preserve"> in v razdelku </t>
    </r>
    <r>
      <rPr>
        <b/>
        <sz val="14"/>
        <color theme="1"/>
        <rFont val="Calibri"/>
        <family val="2"/>
        <charset val="238"/>
        <scheme val="minor"/>
      </rPr>
      <t>Postavitev</t>
    </r>
    <r>
      <rPr>
        <sz val="14"/>
        <color theme="1"/>
        <rFont val="Calibri"/>
        <family val="2"/>
        <charset val="238"/>
        <scheme val="minor"/>
      </rPr>
      <t xml:space="preserve"> izberite gumb </t>
    </r>
    <r>
      <rPr>
        <b/>
        <sz val="14"/>
        <color theme="1"/>
        <rFont val="Calibri"/>
        <family val="2"/>
        <charset val="238"/>
        <scheme val="minor"/>
      </rPr>
      <t xml:space="preserve">Postavitev poročila. </t>
    </r>
  </si>
  <si>
    <t>1. Prikaži v kompaktni obliki</t>
  </si>
  <si>
    <t>2. Prikaži v obliki orisov</t>
  </si>
  <si>
    <t>3. Prikaži v obliki tabele</t>
  </si>
  <si>
    <t xml:space="preserve">Za prikaz različnih možnosti postavitve smo ustvarili vrtilno tabelo z dvema poljema (Prodani izdelek in Ime stranke) </t>
  </si>
  <si>
    <r>
      <t xml:space="preserve">v razdelku </t>
    </r>
    <r>
      <rPr>
        <b/>
        <sz val="14"/>
        <color theme="1"/>
        <rFont val="Calibri"/>
        <family val="2"/>
        <charset val="238"/>
        <scheme val="minor"/>
      </rPr>
      <t>Vrstice</t>
    </r>
    <r>
      <rPr>
        <sz val="14"/>
        <color theme="1"/>
        <rFont val="Calibri"/>
        <family val="2"/>
        <charset val="238"/>
        <scheme val="minor"/>
      </rPr>
      <t xml:space="preserve"> in poljem (Skupaj) v razdelku </t>
    </r>
    <r>
      <rPr>
        <b/>
        <sz val="14"/>
        <color theme="1"/>
        <rFont val="Calibri"/>
        <family val="2"/>
        <charset val="238"/>
        <scheme val="minor"/>
      </rPr>
      <t>Vrednosti.</t>
    </r>
  </si>
  <si>
    <t>1. Zgoščeni obrazec bo vseboval vsa polja vrstic v enem stolpcu v hierarhični strukturi.</t>
  </si>
  <si>
    <t>2. Orisni obrazec bo še vedno imel hierarhično strukturo, vendar bo vsako polje vrstice v ločenem stolpcu v vrtilni tabeli.</t>
  </si>
  <si>
    <t>3. Tablični obrazec ne bo v hierarhični strukturi in vsako polje vrstice bo v ločenem stolpcu v vrtilni tabeli.</t>
  </si>
  <si>
    <t>Ponovite vse oznake elementov</t>
  </si>
  <si>
    <r>
      <t xml:space="preserve">Vse oznake postavk vrtilnih tabel lahko ponovite tako, da odprete zavihek </t>
    </r>
    <r>
      <rPr>
        <b/>
        <sz val="14"/>
        <color theme="1"/>
        <rFont val="Calibri"/>
        <family val="2"/>
        <charset val="238"/>
        <scheme val="minor"/>
      </rPr>
      <t>Načrt</t>
    </r>
    <r>
      <rPr>
        <sz val="14"/>
        <color theme="1"/>
        <rFont val="Calibri"/>
        <family val="2"/>
        <charset val="238"/>
        <scheme val="minor"/>
      </rPr>
      <t xml:space="preserve"> in v razdelku </t>
    </r>
    <r>
      <rPr>
        <b/>
        <sz val="14"/>
        <color theme="1"/>
        <rFont val="Calibri"/>
        <family val="2"/>
        <charset val="238"/>
        <scheme val="minor"/>
      </rPr>
      <t>Postavitev</t>
    </r>
    <r>
      <rPr>
        <sz val="14"/>
        <color theme="1"/>
        <rFont val="Calibri"/>
        <family val="2"/>
        <charset val="238"/>
        <scheme val="minor"/>
      </rPr>
      <t xml:space="preserve"> izberete gumb </t>
    </r>
    <r>
      <rPr>
        <b/>
        <sz val="14"/>
        <color theme="1"/>
        <rFont val="Calibri"/>
        <family val="2"/>
        <charset val="238"/>
        <scheme val="minor"/>
      </rPr>
      <t>Postavitev poročila.</t>
    </r>
  </si>
  <si>
    <r>
      <t xml:space="preserve"> Izberite </t>
    </r>
    <r>
      <rPr>
        <b/>
        <sz val="14"/>
        <color theme="1"/>
        <rFont val="Calibri"/>
        <family val="2"/>
        <charset val="238"/>
        <scheme val="minor"/>
      </rPr>
      <t>Ponovi vse oznake elementov</t>
    </r>
    <r>
      <rPr>
        <sz val="14"/>
        <color theme="1"/>
        <rFont val="Calibri"/>
        <family val="2"/>
        <charset val="238"/>
        <scheme val="minor"/>
      </rPr>
      <t xml:space="preserve">, da vklopite ponavljajoče se oznake, in izberite </t>
    </r>
    <r>
      <rPr>
        <b/>
        <sz val="14"/>
        <color theme="1"/>
        <rFont val="Calibri"/>
        <family val="2"/>
        <charset val="238"/>
        <scheme val="minor"/>
      </rPr>
      <t>Ne ponavljaj oznak elementov</t>
    </r>
    <r>
      <rPr>
        <sz val="14"/>
        <color theme="1"/>
        <rFont val="Calibri"/>
        <family val="2"/>
        <charset val="238"/>
        <scheme val="minor"/>
      </rPr>
      <t>, da izklopite ponavljajoče se oznake.</t>
    </r>
  </si>
  <si>
    <t xml:space="preserve">Vrtilna tabela bo privzeto prikazala oznako polja in nato prazne celice pod njo za vsa druga podpolja, vključena v naslov polja. </t>
  </si>
  <si>
    <r>
      <t xml:space="preserve">Ustvarjanje postavitve tabelarnega obrazca z oznakami </t>
    </r>
    <r>
      <rPr>
        <b/>
        <sz val="14"/>
        <color theme="1"/>
        <rFont val="Calibri"/>
        <family val="2"/>
        <charset val="238"/>
        <scheme val="minor"/>
      </rPr>
      <t>Ponovi vse postavke</t>
    </r>
    <r>
      <rPr>
        <sz val="14"/>
        <color theme="1"/>
        <rFont val="Calibri"/>
        <family val="2"/>
        <charset val="238"/>
        <scheme val="minor"/>
      </rPr>
      <t xml:space="preserve"> </t>
    </r>
  </si>
  <si>
    <t>je odličen način za ustvarjanje drugega nabora bolj združenih »izvornih podatkov«, ki jih lahko kopirate in prilepite kot vrednosti ter uporabite drugje.</t>
  </si>
  <si>
    <t>Vklopite ali izklopite skupne vsote</t>
  </si>
  <si>
    <t>V svojo vrtilno tabelo lahko dodate skupne vsote, da boste na hitro videli skupno vrednost za katero koli polje vrednosti v kateri koli vrstici ali stolpcu.</t>
  </si>
  <si>
    <r>
      <t xml:space="preserve">Pojdite na zavihek </t>
    </r>
    <r>
      <rPr>
        <b/>
        <sz val="14"/>
        <color theme="1"/>
        <rFont val="Calibri"/>
        <family val="2"/>
        <charset val="238"/>
        <scheme val="minor"/>
      </rPr>
      <t>Oblikovanje</t>
    </r>
    <r>
      <rPr>
        <sz val="14"/>
        <color theme="1"/>
        <rFont val="Calibri"/>
        <family val="2"/>
        <charset val="238"/>
        <scheme val="minor"/>
      </rPr>
      <t xml:space="preserve"> in v razdelku </t>
    </r>
    <r>
      <rPr>
        <b/>
        <sz val="14"/>
        <color theme="1"/>
        <rFont val="Calibri"/>
        <family val="2"/>
        <charset val="238"/>
        <scheme val="minor"/>
      </rPr>
      <t>Postavitev</t>
    </r>
    <r>
      <rPr>
        <sz val="14"/>
        <color theme="1"/>
        <rFont val="Calibri"/>
        <family val="2"/>
        <charset val="238"/>
        <scheme val="minor"/>
      </rPr>
      <t xml:space="preserve"> izberite ukaz </t>
    </r>
    <r>
      <rPr>
        <b/>
        <sz val="14"/>
        <color theme="1"/>
        <rFont val="Calibri"/>
        <family val="2"/>
        <charset val="238"/>
        <scheme val="minor"/>
      </rPr>
      <t>Grand Totals</t>
    </r>
    <r>
      <rPr>
        <sz val="14"/>
        <color theme="1"/>
        <rFont val="Calibri"/>
        <family val="2"/>
        <charset val="238"/>
        <scheme val="minor"/>
      </rPr>
      <t>.</t>
    </r>
  </si>
  <si>
    <t xml:space="preserve"> Izberite med štirimi možnostmi za prikaz skupnih seštevkov:</t>
  </si>
  <si>
    <t>1. Izklopljeno za vrstice in stolpce (ne bodo prikazani skupni vsoti)</t>
  </si>
  <si>
    <t>2. Vklopljeno za vrstice in stolpce</t>
  </si>
  <si>
    <t>3. Vklopljeno samo za vrstico</t>
  </si>
  <si>
    <t>4. Vklopljeno samo za stolpce</t>
  </si>
  <si>
    <t>Vklopite ali izklopite vmesne vsote</t>
  </si>
  <si>
    <t>Ko ima vaša vrtilna tabela več kot eno dimenzijo, lahko dodate ali odstranite vmesne vsote, da boste lažje razumeli rezultate.</t>
  </si>
  <si>
    <t>1. Nobena vmesna vsota ne povzroči čistejše vrtilne tabele, vendar izgubite pomembne informacije o vsotah v razvrščanju polj na nadrejeni ravni.</t>
  </si>
  <si>
    <t>2. Dodajanje vmesnih seštevkov pod skupino povzroči dodatne vrstice v vaši vrtilni tabeli.</t>
  </si>
  <si>
    <t>3. Dodajanje vmesnih seštevkov nad skupino povzroči dodatne informacije, vendar brez dodatnih vrstic (s kompaktno postavitvijo).</t>
  </si>
  <si>
    <t>1. Ne prikaži vmesnih seštevkov</t>
  </si>
  <si>
    <t>2. Prikaži vse vmesne vsote na dnu skupine</t>
  </si>
  <si>
    <t>3. Prikaži vse vmesne vsote na vrhu skupine</t>
  </si>
  <si>
    <t>Izberite med tremi možnostmi za prikaz vmesnih seštevkov v vaši vrtilni tabeli.</t>
  </si>
  <si>
    <r>
      <t xml:space="preserve">Pojdite na zavihek </t>
    </r>
    <r>
      <rPr>
        <b/>
        <sz val="14"/>
        <color theme="1"/>
        <rFont val="Calibri"/>
        <family val="2"/>
        <charset val="238"/>
        <scheme val="minor"/>
      </rPr>
      <t>Načrt</t>
    </r>
    <r>
      <rPr>
        <sz val="14"/>
        <color theme="1"/>
        <rFont val="Calibri"/>
        <family val="2"/>
        <charset val="238"/>
        <scheme val="minor"/>
      </rPr>
      <t xml:space="preserve"> in v razdelku </t>
    </r>
    <r>
      <rPr>
        <b/>
        <sz val="14"/>
        <color theme="1"/>
        <rFont val="Calibri"/>
        <family val="2"/>
        <charset val="238"/>
        <scheme val="minor"/>
      </rPr>
      <t>Postavitev</t>
    </r>
    <r>
      <rPr>
        <sz val="14"/>
        <color theme="1"/>
        <rFont val="Calibri"/>
        <family val="2"/>
        <charset val="238"/>
        <scheme val="minor"/>
      </rPr>
      <t xml:space="preserve"> izberite ukaz </t>
    </r>
    <r>
      <rPr>
        <b/>
        <sz val="14"/>
        <color theme="1"/>
        <rFont val="Calibri"/>
        <family val="2"/>
        <charset val="238"/>
        <scheme val="minor"/>
      </rPr>
      <t xml:space="preserve">Vmesne vsote. </t>
    </r>
  </si>
  <si>
    <t>Izklopite GETPIVOTDATA</t>
  </si>
  <si>
    <t xml:space="preserve">Ko se v formuli poskusite sklicevati na celico v vrtilni tabeli, bo Excel ustvaril formulo GETPIVOTDATA za referenco. </t>
  </si>
  <si>
    <t>Te so lahko moteče, če želite preprosto relativno referenco v slogu A1, saj GETPIVOTDATA deluje podobno kot absolutna referenca.</t>
  </si>
  <si>
    <t>Počistite možnost Generate GetPivotData, da izklopite to funkcijo. Od tam ga lahko tudi ponovno vklopite!</t>
  </si>
  <si>
    <t xml:space="preserve">To privzeto možnost lahko izklopite tako, da izberete vrtilno tabelo, nato odprete zavihek Analiza na traku </t>
  </si>
  <si>
    <r>
      <t xml:space="preserve">in kliknete majhno puščico navzdol poleg gumba </t>
    </r>
    <r>
      <rPr>
        <b/>
        <sz val="14"/>
        <color theme="1"/>
        <rFont val="Calibri"/>
        <family val="2"/>
        <charset val="238"/>
        <scheme val="minor"/>
      </rPr>
      <t>Možnosti</t>
    </r>
    <r>
      <rPr>
        <sz val="14"/>
        <color theme="1"/>
        <rFont val="Calibri"/>
        <family val="2"/>
        <charset val="238"/>
        <scheme val="minor"/>
      </rPr>
      <t xml:space="preserve"> v razdelku</t>
    </r>
    <r>
      <rPr>
        <b/>
        <sz val="14"/>
        <color theme="1"/>
        <rFont val="Calibri"/>
        <family val="2"/>
        <charset val="238"/>
        <scheme val="minor"/>
      </rPr>
      <t xml:space="preserve"> Vrtilna tabela.</t>
    </r>
    <r>
      <rPr>
        <sz val="14"/>
        <color theme="1"/>
        <rFont val="Calibri"/>
        <family val="2"/>
        <charset val="238"/>
        <scheme val="minor"/>
      </rPr>
      <t xml:space="preserve"> </t>
    </r>
  </si>
  <si>
    <t>Dodajte drugo polje v območje vrednosti</t>
  </si>
  <si>
    <t>Isto polje lahko dodate v območje Vrednosti v vrtilni tabeli dvakrat ali večkrat.</t>
  </si>
  <si>
    <t>To vam bo omogočilo, da povzamete področje na različne načine hkrati.</t>
  </si>
  <si>
    <r>
      <t xml:space="preserve">1. Z desno tipko miške kliknite polje, ki ga želite dodati v območje </t>
    </r>
    <r>
      <rPr>
        <b/>
        <sz val="14"/>
        <color theme="1"/>
        <rFont val="Calibri"/>
        <family val="2"/>
        <charset val="238"/>
        <scheme val="minor"/>
      </rPr>
      <t>Vrednosti,</t>
    </r>
    <r>
      <rPr>
        <sz val="14"/>
        <color theme="1"/>
        <rFont val="Calibri"/>
        <family val="2"/>
        <charset val="238"/>
        <scheme val="minor"/>
      </rPr>
      <t xml:space="preserve"> in izberite </t>
    </r>
    <r>
      <rPr>
        <b/>
        <sz val="14"/>
        <color theme="1"/>
        <rFont val="Calibri"/>
        <family val="2"/>
        <charset val="238"/>
        <scheme val="minor"/>
      </rPr>
      <t>Dodaj v vrednosti.</t>
    </r>
  </si>
  <si>
    <t>Vsakič, ko dodate polje v območje vrednosti, boste na koncu dobilo zaporedno številko, vendar ne pozabite, da lahko te naslove spremenite.</t>
  </si>
  <si>
    <t xml:space="preserve">Nato lahko spremenite vrsto povzetka tako, da namesto vsote prikaže štetje, povprečje, največ, najmanj, varianco ali standardno deviacijo. </t>
  </si>
  <si>
    <t>Dodajte podatkovne vrstice</t>
  </si>
  <si>
    <t>V vrtilni tabeli izberite obseg, kamor želite dodati podatkovne vrstice.</t>
  </si>
  <si>
    <t>Najboljša stvar je, da bodo te podatkovne vrstice dinamične in uporabljene za celotno polje, tudi če se obseg spremeni, ko dodate dimenzije ali posodobite podatke.</t>
  </si>
  <si>
    <r>
      <t xml:space="preserve">Pojdite na zavihek </t>
    </r>
    <r>
      <rPr>
        <b/>
        <sz val="14"/>
        <color theme="1"/>
        <rFont val="Calibri"/>
        <family val="2"/>
        <charset val="238"/>
        <scheme val="minor"/>
      </rPr>
      <t>Domov</t>
    </r>
    <r>
      <rPr>
        <sz val="14"/>
        <color theme="1"/>
        <rFont val="Calibri"/>
        <family val="2"/>
        <charset val="238"/>
        <scheme val="minor"/>
      </rPr>
      <t xml:space="preserve"> na traku in pod razdelkom </t>
    </r>
    <r>
      <rPr>
        <b/>
        <sz val="14"/>
        <color theme="1"/>
        <rFont val="Calibri"/>
        <family val="2"/>
        <charset val="238"/>
        <scheme val="minor"/>
      </rPr>
      <t>Slogi</t>
    </r>
    <r>
      <rPr>
        <sz val="14"/>
        <color theme="1"/>
        <rFont val="Calibri"/>
        <family val="2"/>
        <charset val="238"/>
        <scheme val="minor"/>
      </rPr>
      <t xml:space="preserve"> pritisnite gumb </t>
    </r>
    <r>
      <rPr>
        <b/>
        <sz val="14"/>
        <color theme="1"/>
        <rFont val="Calibri"/>
        <family val="2"/>
        <charset val="238"/>
        <scheme val="minor"/>
      </rPr>
      <t>Pogojno oblikovanje</t>
    </r>
    <r>
      <rPr>
        <sz val="14"/>
        <color theme="1"/>
        <rFont val="Calibri"/>
        <family val="2"/>
        <charset val="238"/>
        <scheme val="minor"/>
      </rPr>
      <t xml:space="preserve"> in nato v meniju izberite možnost </t>
    </r>
    <r>
      <rPr>
        <b/>
        <sz val="14"/>
        <color theme="1"/>
        <rFont val="Calibri"/>
        <family val="2"/>
        <charset val="238"/>
        <scheme val="minor"/>
      </rPr>
      <t>Podatkovne vrstice</t>
    </r>
    <r>
      <rPr>
        <sz val="14"/>
        <color theme="1"/>
        <rFont val="Calibri"/>
        <family val="2"/>
        <charset val="238"/>
        <scheme val="minor"/>
      </rPr>
      <t>.</t>
    </r>
  </si>
  <si>
    <r>
      <t xml:space="preserve">Izberete lahko bodisi </t>
    </r>
    <r>
      <rPr>
        <b/>
        <sz val="14"/>
        <color theme="1"/>
        <rFont val="Calibri"/>
        <family val="2"/>
        <charset val="238"/>
        <scheme val="minor"/>
      </rPr>
      <t xml:space="preserve">Gradient Fill </t>
    </r>
    <r>
      <rPr>
        <sz val="14"/>
        <color theme="1"/>
        <rFont val="Calibri"/>
        <family val="2"/>
        <charset val="238"/>
        <scheme val="minor"/>
      </rPr>
      <t xml:space="preserve">ali </t>
    </r>
    <r>
      <rPr>
        <b/>
        <sz val="14"/>
        <color theme="1"/>
        <rFont val="Calibri"/>
        <family val="2"/>
        <charset val="238"/>
        <scheme val="minor"/>
      </rPr>
      <t xml:space="preserve">Solid Fill </t>
    </r>
    <r>
      <rPr>
        <sz val="14"/>
        <color theme="1"/>
        <rFont val="Calibri"/>
        <family val="2"/>
        <charset val="238"/>
        <scheme val="minor"/>
      </rPr>
      <t xml:space="preserve">in na voljo je več različnih barvnih možnosti. </t>
    </r>
  </si>
  <si>
    <r>
      <t xml:space="preserve">Prav tako lahko ustvarite lastne podatkovne vrstice o slogu z možnostmi </t>
    </r>
    <r>
      <rPr>
        <b/>
        <sz val="14"/>
        <color theme="1"/>
        <rFont val="Calibri"/>
        <family val="2"/>
        <charset val="238"/>
        <scheme val="minor"/>
      </rPr>
      <t>Več pravil v meniju</t>
    </r>
    <r>
      <rPr>
        <sz val="14"/>
        <color theme="1"/>
        <rFont val="Calibri"/>
        <family val="2"/>
        <charset val="238"/>
        <scheme val="minor"/>
      </rPr>
      <t xml:space="preserve">. </t>
    </r>
  </si>
  <si>
    <t>Dodajte barvne lestvice</t>
  </si>
  <si>
    <t>V vrtilni tabeli izberite obseg, kamor želite dodati barvne lestvice.</t>
  </si>
  <si>
    <t>Vrtilni tabeli lahko dodate barvne lestvice, da ustvarite toplotni zemljevid za enostavno prepoznavanje visokih, srednjih in nizkih vrednosti podatkov</t>
  </si>
  <si>
    <r>
      <t xml:space="preserve">Pojdite na zavihek </t>
    </r>
    <r>
      <rPr>
        <b/>
        <sz val="14"/>
        <color theme="1"/>
        <rFont val="Calibri"/>
        <family val="2"/>
        <charset val="238"/>
        <scheme val="minor"/>
      </rPr>
      <t>Domov</t>
    </r>
    <r>
      <rPr>
        <sz val="14"/>
        <color theme="1"/>
        <rFont val="Calibri"/>
        <family val="2"/>
        <charset val="238"/>
        <scheme val="minor"/>
      </rPr>
      <t xml:space="preserve"> in pod razdelkom </t>
    </r>
    <r>
      <rPr>
        <b/>
        <sz val="14"/>
        <color theme="1"/>
        <rFont val="Calibri"/>
        <family val="2"/>
        <charset val="238"/>
        <scheme val="minor"/>
      </rPr>
      <t>Slogi</t>
    </r>
    <r>
      <rPr>
        <sz val="14"/>
        <color theme="1"/>
        <rFont val="Calibri"/>
        <family val="2"/>
        <charset val="238"/>
        <scheme val="minor"/>
      </rPr>
      <t xml:space="preserve"> pritisnite gumb </t>
    </r>
    <r>
      <rPr>
        <b/>
        <sz val="14"/>
        <color theme="1"/>
        <rFont val="Calibri"/>
        <family val="2"/>
        <charset val="238"/>
        <scheme val="minor"/>
      </rPr>
      <t xml:space="preserve">Pogojno oblikovanje </t>
    </r>
    <r>
      <rPr>
        <sz val="14"/>
        <color theme="1"/>
        <rFont val="Calibri"/>
        <family val="2"/>
        <charset val="238"/>
        <scheme val="minor"/>
      </rPr>
      <t xml:space="preserve">in nato v meniju izberite možnost </t>
    </r>
    <r>
      <rPr>
        <b/>
        <sz val="14"/>
        <color theme="1"/>
        <rFont val="Calibri"/>
        <family val="2"/>
        <charset val="238"/>
        <scheme val="minor"/>
      </rPr>
      <t xml:space="preserve">Barvne lestvice. </t>
    </r>
  </si>
  <si>
    <r>
      <t xml:space="preserve">Izbirate lahko med več različnimi barvnimi možnostmi ali pa ustvarite svoja pravila in barvne možnosti, tako da izberete </t>
    </r>
    <r>
      <rPr>
        <b/>
        <sz val="14"/>
        <color theme="1"/>
        <rFont val="Calibri"/>
        <family val="2"/>
        <charset val="238"/>
        <scheme val="minor"/>
      </rPr>
      <t>Več pravil.</t>
    </r>
  </si>
  <si>
    <t>Dodajte nabore ikon</t>
  </si>
  <si>
    <t>V vrtilni tabeli izberite obseg, kamor želite dodati ikone.</t>
  </si>
  <si>
    <t>Vrtilnim tabelam lahko dodate različne nabore ikon, da vizualno označite elemente, ki so se povečali, zmanjšali ali ostali enaki.</t>
  </si>
  <si>
    <t xml:space="preserve">Izbirate lahko med številnimi možnostmi ikon, vključno s puščicami, oblikami, zastavicami, kljukicami in X-ji, zvezdicami in številnimi drugimi. </t>
  </si>
  <si>
    <r>
      <t xml:space="preserve">Na zavihku </t>
    </r>
    <r>
      <rPr>
        <b/>
        <sz val="14"/>
        <color theme="1"/>
        <rFont val="Calibri"/>
        <family val="2"/>
        <charset val="238"/>
        <scheme val="minor"/>
      </rPr>
      <t>Domov</t>
    </r>
    <r>
      <rPr>
        <sz val="14"/>
        <color theme="1"/>
        <rFont val="Calibri"/>
        <family val="2"/>
        <charset val="238"/>
        <scheme val="minor"/>
      </rPr>
      <t xml:space="preserve"> in v razdelku </t>
    </r>
    <r>
      <rPr>
        <b/>
        <sz val="14"/>
        <color theme="1"/>
        <rFont val="Calibri"/>
        <family val="2"/>
        <charset val="238"/>
        <scheme val="minor"/>
      </rPr>
      <t>Slogi</t>
    </r>
    <r>
      <rPr>
        <sz val="14"/>
        <color theme="1"/>
        <rFont val="Calibri"/>
        <family val="2"/>
        <charset val="238"/>
        <scheme val="minor"/>
      </rPr>
      <t xml:space="preserve"> pritisnite gumb </t>
    </r>
    <r>
      <rPr>
        <b/>
        <sz val="14"/>
        <color theme="1"/>
        <rFont val="Calibri"/>
        <family val="2"/>
        <charset val="238"/>
        <scheme val="minor"/>
      </rPr>
      <t>Pogojno oblikovanje</t>
    </r>
    <r>
      <rPr>
        <sz val="14"/>
        <color theme="1"/>
        <rFont val="Calibri"/>
        <family val="2"/>
        <charset val="238"/>
        <scheme val="minor"/>
      </rPr>
      <t xml:space="preserve"> in nato izberite možnost </t>
    </r>
    <r>
      <rPr>
        <b/>
        <sz val="14"/>
        <color theme="1"/>
        <rFont val="Calibri"/>
        <family val="2"/>
        <charset val="238"/>
        <scheme val="minor"/>
      </rPr>
      <t>Nabori ikon</t>
    </r>
    <r>
      <rPr>
        <sz val="14"/>
        <color theme="1"/>
        <rFont val="Calibri"/>
        <family val="2"/>
        <charset val="238"/>
        <scheme val="minor"/>
      </rPr>
      <t xml:space="preserve">. </t>
    </r>
  </si>
  <si>
    <r>
      <t xml:space="preserve">Z možnostjo </t>
    </r>
    <r>
      <rPr>
        <b/>
        <sz val="14"/>
        <color theme="1"/>
        <rFont val="Calibri"/>
        <family val="2"/>
        <charset val="238"/>
        <scheme val="minor"/>
      </rPr>
      <t>Več pravil</t>
    </r>
    <r>
      <rPr>
        <sz val="14"/>
        <color theme="1"/>
        <rFont val="Calibri"/>
        <family val="2"/>
        <charset val="238"/>
        <scheme val="minor"/>
      </rPr>
      <t xml:space="preserve"> lahko prilagodite pravila za pojav posameznega simbola.</t>
    </r>
  </si>
  <si>
    <t>Dodajte pravila za označene celice</t>
  </si>
  <si>
    <t xml:space="preserve">Dodate lahko pogojno oblikovanje, da označite vrednosti celic, ki ustrezajo določenim pravilom, da bodo izstopale. </t>
  </si>
  <si>
    <t>V tem primeru sem ustvaril pravilo za označevanje celic med 100 in 300 $. Ustvarite lahko veliko različnih vrst pravil.</t>
  </si>
  <si>
    <r>
      <t xml:space="preserve">Pojdite na zavihek </t>
    </r>
    <r>
      <rPr>
        <b/>
        <sz val="14"/>
        <color theme="1"/>
        <rFont val="Calibri"/>
        <family val="2"/>
        <charset val="238"/>
        <scheme val="minor"/>
      </rPr>
      <t>Domov</t>
    </r>
    <r>
      <rPr>
        <sz val="14"/>
        <color theme="1"/>
        <rFont val="Calibri"/>
        <family val="2"/>
        <charset val="238"/>
        <scheme val="minor"/>
      </rPr>
      <t xml:space="preserve"> in v razdelku </t>
    </r>
    <r>
      <rPr>
        <b/>
        <sz val="14"/>
        <color theme="1"/>
        <rFont val="Calibri"/>
        <family val="2"/>
        <charset val="238"/>
        <scheme val="minor"/>
      </rPr>
      <t>Slogi</t>
    </r>
    <r>
      <rPr>
        <sz val="14"/>
        <color theme="1"/>
        <rFont val="Calibri"/>
        <family val="2"/>
        <charset val="238"/>
        <scheme val="minor"/>
      </rPr>
      <t xml:space="preserve"> izberite </t>
    </r>
    <r>
      <rPr>
        <b/>
        <sz val="14"/>
        <color theme="1"/>
        <rFont val="Calibri"/>
        <family val="2"/>
        <charset val="238"/>
        <scheme val="minor"/>
      </rPr>
      <t>Pogojno oblikovanje</t>
    </r>
    <r>
      <rPr>
        <sz val="14"/>
        <color theme="1"/>
        <rFont val="Calibri"/>
        <family val="2"/>
        <charset val="238"/>
        <scheme val="minor"/>
      </rPr>
      <t xml:space="preserve">, nato izberite možnost </t>
    </r>
    <r>
      <rPr>
        <b/>
        <sz val="14"/>
        <color theme="1"/>
        <rFont val="Calibri"/>
        <family val="2"/>
        <charset val="238"/>
        <scheme val="minor"/>
      </rPr>
      <t>Označi pravilo celic</t>
    </r>
    <r>
      <rPr>
        <sz val="14"/>
        <color theme="1"/>
        <rFont val="Calibri"/>
        <family val="2"/>
        <charset val="238"/>
        <scheme val="minor"/>
      </rPr>
      <t>.</t>
    </r>
  </si>
  <si>
    <t>Nato lahko izberete med zgoraj omenjenimi možnostmi in nastavite zahtevane vrednosti meril.</t>
  </si>
  <si>
    <t xml:space="preserve"> - Številke, večje od dane vrednosti.</t>
  </si>
  <si>
    <t xml:space="preserve"> - Številke, ki so manjše od dane vrednosti.</t>
  </si>
  <si>
    <t xml:space="preserve"> - Števila med dvema danima vrednostima.</t>
  </si>
  <si>
    <t xml:space="preserve"> - Številke, enake dani vrednosti.</t>
  </si>
  <si>
    <t xml:space="preserve"> - Besedilo, ki vsebuje določen niz.</t>
  </si>
  <si>
    <t xml:space="preserve"> - Datumi, ki izpolnjujejo določena merila.</t>
  </si>
  <si>
    <t xml:space="preserve"> - Podvojene vrednosti.</t>
  </si>
  <si>
    <t>Čeprav te možnosti omenjajo zgornjih in spodnjih 10, lahko številko izberete po želji.</t>
  </si>
  <si>
    <t>Dodajte označeno zgornje ali spodnje oblikovanje</t>
  </si>
  <si>
    <t xml:space="preserve">Dodate lahko pogojno oblikovanje, da označite celice, ki so v zgornjih N ali spodnjih N vrednostih vrtilne tabele. </t>
  </si>
  <si>
    <t>Nato lahko izbirate med zgoraj navedenimi možnostmi.</t>
  </si>
  <si>
    <r>
      <t xml:space="preserve">Na zavihku </t>
    </r>
    <r>
      <rPr>
        <b/>
        <sz val="14"/>
        <color theme="1"/>
        <rFont val="Calibri"/>
        <family val="2"/>
        <charset val="238"/>
        <scheme val="minor"/>
      </rPr>
      <t>Domov</t>
    </r>
    <r>
      <rPr>
        <sz val="14"/>
        <color theme="1"/>
        <rFont val="Calibri"/>
        <family val="2"/>
        <charset val="238"/>
        <scheme val="minor"/>
      </rPr>
      <t xml:space="preserve"> in v razdelku </t>
    </r>
    <r>
      <rPr>
        <b/>
        <sz val="14"/>
        <color theme="1"/>
        <rFont val="Calibri"/>
        <family val="2"/>
        <charset val="238"/>
        <scheme val="minor"/>
      </rPr>
      <t>Slogi</t>
    </r>
    <r>
      <rPr>
        <sz val="14"/>
        <color theme="1"/>
        <rFont val="Calibri"/>
        <family val="2"/>
        <charset val="238"/>
        <scheme val="minor"/>
      </rPr>
      <t xml:space="preserve"> izberite</t>
    </r>
    <r>
      <rPr>
        <b/>
        <sz val="14"/>
        <color theme="1"/>
        <rFont val="Calibri"/>
        <family val="2"/>
        <charset val="238"/>
        <scheme val="minor"/>
      </rPr>
      <t xml:space="preserve"> Pogojno oblikovanje</t>
    </r>
    <r>
      <rPr>
        <sz val="14"/>
        <color theme="1"/>
        <rFont val="Calibri"/>
        <family val="2"/>
        <charset val="238"/>
        <scheme val="minor"/>
      </rPr>
      <t xml:space="preserve"> in nato možnost </t>
    </r>
    <r>
      <rPr>
        <b/>
        <sz val="14"/>
        <color theme="1"/>
        <rFont val="Calibri"/>
        <family val="2"/>
        <charset val="238"/>
        <scheme val="minor"/>
      </rPr>
      <t xml:space="preserve">Pravila zgoraj/spodaj. </t>
    </r>
  </si>
  <si>
    <t xml:space="preserve"> - Top 10 predmetov.</t>
  </si>
  <si>
    <t xml:space="preserve"> - Top 10 odstotkov.</t>
  </si>
  <si>
    <t xml:space="preserve"> - Spodnjih 10 predmetov.</t>
  </si>
  <si>
    <t xml:space="preserve"> - Spodnjih 10 odstotkov.</t>
  </si>
  <si>
    <t xml:space="preserve"> - Nad povprečjem.</t>
  </si>
  <si>
    <t xml:space="preserve"> - Pod povprečjem.</t>
  </si>
  <si>
    <t>V tem primeru sem dodal oblikovanje za prikaz zgornjih 3 vrednosti.</t>
  </si>
  <si>
    <t>Izbirajte med več različnimi možnostmi.</t>
  </si>
  <si>
    <t>Oblikujte številke kot nevidno besedilo</t>
  </si>
  <si>
    <t xml:space="preserve">Če ste svoji vrtilni tabeli dodali nekakšno pogojno oblikovanje, kot so podatkovne vrstice, in se želite znebiti številk, </t>
  </si>
  <si>
    <t>da počistite videz tabele, lahko številke oblikujete kot nevidno besedilo.</t>
  </si>
  <si>
    <t>Podatki bodo še vedno obstajali v vaši vrtilni tabeli, vendar preprosto ne bodo vidni!</t>
  </si>
  <si>
    <r>
      <t xml:space="preserve">V oknu </t>
    </r>
    <r>
      <rPr>
        <b/>
        <sz val="14"/>
        <color theme="1"/>
        <rFont val="Calibri"/>
        <family val="2"/>
        <charset val="238"/>
        <scheme val="minor"/>
      </rPr>
      <t>Oblikovanje celic</t>
    </r>
    <r>
      <rPr>
        <sz val="14"/>
        <color theme="1"/>
        <rFont val="Calibri"/>
        <family val="2"/>
        <charset val="238"/>
        <scheme val="minor"/>
      </rPr>
      <t xml:space="preserve"> izberite </t>
    </r>
    <r>
      <rPr>
        <b/>
        <sz val="14"/>
        <color theme="1"/>
        <rFont val="Calibri"/>
        <family val="2"/>
        <charset val="238"/>
        <scheme val="minor"/>
      </rPr>
      <t>Po meri</t>
    </r>
    <r>
      <rPr>
        <sz val="14"/>
        <color theme="1"/>
        <rFont val="Calibri"/>
        <family val="2"/>
        <charset val="238"/>
        <scheme val="minor"/>
      </rPr>
      <t xml:space="preserve"> iz kategorije in nato vnesite tri podpičje ;;; v območje </t>
    </r>
    <r>
      <rPr>
        <b/>
        <sz val="14"/>
        <color theme="1"/>
        <rFont val="Calibri"/>
        <family val="2"/>
        <charset val="238"/>
        <scheme val="minor"/>
      </rPr>
      <t>Vrsta</t>
    </r>
    <r>
      <rPr>
        <sz val="14"/>
        <color theme="1"/>
        <rFont val="Calibri"/>
        <family val="2"/>
        <charset val="238"/>
        <scheme val="minor"/>
      </rPr>
      <t xml:space="preserve"> in pritisnite </t>
    </r>
    <r>
      <rPr>
        <b/>
        <sz val="14"/>
        <color theme="1"/>
        <rFont val="Calibri"/>
        <family val="2"/>
        <charset val="238"/>
        <scheme val="minor"/>
      </rPr>
      <t>OK.</t>
    </r>
    <r>
      <rPr>
        <sz val="14"/>
        <color theme="1"/>
        <rFont val="Calibri"/>
        <family val="2"/>
        <charset val="238"/>
        <scheme val="minor"/>
      </rPr>
      <t xml:space="preserve"> </t>
    </r>
  </si>
  <si>
    <r>
      <t>Z desno tipko miške kliknite kjer koli v polju, ki ga želite oblikovati, in v meniju izberite</t>
    </r>
    <r>
      <rPr>
        <b/>
        <sz val="14"/>
        <color theme="1"/>
        <rFont val="Calibri"/>
        <family val="2"/>
        <charset val="238"/>
        <scheme val="minor"/>
      </rPr>
      <t xml:space="preserve"> Oblika številk. </t>
    </r>
  </si>
  <si>
    <t>Za odstranitev besedila uporabite nastavitve pogojne oblike</t>
  </si>
  <si>
    <t>To je preprostejša možnost kot zapletanje z oblikami po meri, vendar je omejena na podatkovne vrstice in ikone.</t>
  </si>
  <si>
    <r>
      <t xml:space="preserve">Za nabore ikon potrdite polje </t>
    </r>
    <r>
      <rPr>
        <b/>
        <sz val="14"/>
        <color theme="1"/>
        <rFont val="Calibri"/>
        <family val="2"/>
        <charset val="238"/>
        <scheme val="minor"/>
      </rPr>
      <t>Pokaži samo ikono.</t>
    </r>
  </si>
  <si>
    <r>
      <t xml:space="preserve">Za podatkovne vrstice potrdite polje </t>
    </r>
    <r>
      <rPr>
        <b/>
        <sz val="14"/>
        <color theme="1"/>
        <rFont val="Calibri"/>
        <family val="2"/>
        <charset val="238"/>
        <scheme val="minor"/>
      </rPr>
      <t>Pokaži samo vrstico.</t>
    </r>
  </si>
  <si>
    <t xml:space="preserve">Ko dodate podatkovne vrstice ali nize ikon s pogojnim oblikovanjem, dejansko obstaja nastavitev za prikaz samo podatkovnih vrstic ali ikon. </t>
  </si>
  <si>
    <t>To lahko najdete v meniju Več pravil, ko nastavljate pogojno oblikovanje.</t>
  </si>
  <si>
    <t>Preprečite spreminjanje širine stolpca ob posodobitvi</t>
  </si>
  <si>
    <t xml:space="preserve">Excel bo privzeto samodejno prilagodil stolpce vrtilne tabele, tako da bo vse ustrezalo. </t>
  </si>
  <si>
    <t xml:space="preserve">To pomeni, da bodo ti res dolgi naslovi, kot je štetje države stranke, zavzeli veliko prostora v stolpcu. </t>
  </si>
  <si>
    <t xml:space="preserve">Če prilagodite te široke stolpce na manjšo velikost, se bodo naslednjič, ko boste posodobili vrtilno tabelo, </t>
  </si>
  <si>
    <t>samodejno prilagodili nazaj, da ustrezajo dolgemu naslovu naslova. Nastavitve lahko spremenite, da se to ne zgodi.</t>
  </si>
  <si>
    <r>
      <t xml:space="preserve">Odprite možnost vrtilne tabele. Izberite vrtilno tabelo in pojdite na zavihek </t>
    </r>
    <r>
      <rPr>
        <b/>
        <sz val="14"/>
        <color theme="1"/>
        <rFont val="Calibri"/>
        <family val="2"/>
        <charset val="238"/>
        <scheme val="minor"/>
      </rPr>
      <t>Analiza</t>
    </r>
    <r>
      <rPr>
        <sz val="14"/>
        <color theme="1"/>
        <rFont val="Calibri"/>
        <family val="2"/>
        <charset val="238"/>
        <scheme val="minor"/>
      </rPr>
      <t xml:space="preserve"> na traku, nato pritisnite gumb </t>
    </r>
    <r>
      <rPr>
        <b/>
        <sz val="14"/>
        <color theme="1"/>
        <rFont val="Calibri"/>
        <family val="2"/>
        <charset val="238"/>
        <scheme val="minor"/>
      </rPr>
      <t>Možnosti</t>
    </r>
    <r>
      <rPr>
        <sz val="14"/>
        <color theme="1"/>
        <rFont val="Calibri"/>
        <family val="2"/>
        <charset val="238"/>
        <scheme val="minor"/>
      </rPr>
      <t xml:space="preserve"> v razdelku </t>
    </r>
    <r>
      <rPr>
        <b/>
        <sz val="14"/>
        <color theme="1"/>
        <rFont val="Calibri"/>
        <family val="2"/>
        <charset val="238"/>
        <scheme val="minor"/>
      </rPr>
      <t>Vrtilna tabela.</t>
    </r>
  </si>
  <si>
    <r>
      <t xml:space="preserve">V oknu </t>
    </r>
    <r>
      <rPr>
        <b/>
        <sz val="14"/>
        <color theme="1"/>
        <rFont val="Calibri"/>
        <family val="2"/>
        <charset val="238"/>
        <scheme val="minor"/>
      </rPr>
      <t>Možnosti</t>
    </r>
    <r>
      <rPr>
        <sz val="14"/>
        <color theme="1"/>
        <rFont val="Calibri"/>
        <family val="2"/>
        <charset val="238"/>
        <scheme val="minor"/>
      </rPr>
      <t xml:space="preserve"> vrtilne tabele pod zavihkom </t>
    </r>
    <r>
      <rPr>
        <b/>
        <sz val="14"/>
        <color theme="1"/>
        <rFont val="Calibri"/>
        <family val="2"/>
        <charset val="238"/>
        <scheme val="minor"/>
      </rPr>
      <t>Postavitev</t>
    </r>
    <r>
      <rPr>
        <sz val="14"/>
        <color theme="1"/>
        <rFont val="Calibri"/>
        <family val="2"/>
        <charset val="238"/>
        <scheme val="minor"/>
      </rPr>
      <t xml:space="preserve"> in oblika počistite polje </t>
    </r>
    <r>
      <rPr>
        <b/>
        <sz val="14"/>
        <color theme="1"/>
        <rFont val="Calibri"/>
        <family val="2"/>
        <charset val="238"/>
        <scheme val="minor"/>
      </rPr>
      <t>Samodejno prilagajanje širine stolpcev ob posodobitvi.</t>
    </r>
    <r>
      <rPr>
        <sz val="14"/>
        <color theme="1"/>
        <rFont val="Calibri"/>
        <family val="2"/>
        <charset val="238"/>
        <scheme val="minor"/>
      </rPr>
      <t xml:space="preserve"> </t>
    </r>
  </si>
  <si>
    <t>To vam bo omogočilo spreminjanje vrtilne tabele, ne da bi se širina stolpca samodejno prilagajala.</t>
  </si>
  <si>
    <t>Dodajte izračunano polje</t>
  </si>
  <si>
    <t>Za izračune vrste stopnje, kot je stopnja dobička, je bolje, da dodate izračune kot izračunano polje, namesto da dodate dodaten stolpec z izračunom izvornim podatkom. Dodajanje izračuna stopnje izvornim podatkom lahko povzroči napačne izračune v vaši vrtilni tabeli, ko si vrtilno tabelo ogledate v bolj združenem pogledu kot podatki. Namesto tega vedno dodajte izračunano polje!</t>
  </si>
  <si>
    <t xml:space="preserve">Dodajanje izračunanega polja v vrtilno tabelo je enakovredno dodajanju novega stolpca vašim izvornim podatkom za izvedbo izračuna na podlagi drugih podatkov. </t>
  </si>
  <si>
    <t>Naši podatki na primer vsebujejo skupni strošek in skupni znesek za vsako naročilo.</t>
  </si>
  <si>
    <t xml:space="preserve"> Če želimo izračunati profitno maržo za vsako naročilo, lahko dodamo še en stolpec z izračunom profitne marže = 1 – (skupni strošek/skupaj) ali pa dodamo izračunano polje.</t>
  </si>
  <si>
    <r>
      <t xml:space="preserve">Izberite  vrtilno tabelo in pojdite na zavihek </t>
    </r>
    <r>
      <rPr>
        <b/>
        <sz val="14"/>
        <color theme="1"/>
        <rFont val="Calibri"/>
        <family val="2"/>
        <charset val="238"/>
        <scheme val="minor"/>
      </rPr>
      <t>Analiza</t>
    </r>
    <r>
      <rPr>
        <sz val="14"/>
        <color theme="1"/>
        <rFont val="Calibri"/>
        <family val="2"/>
        <charset val="238"/>
        <scheme val="minor"/>
      </rPr>
      <t xml:space="preserve"> na traku in pritisnite gumb </t>
    </r>
    <r>
      <rPr>
        <b/>
        <sz val="14"/>
        <color theme="1"/>
        <rFont val="Calibri"/>
        <family val="2"/>
        <charset val="238"/>
        <scheme val="minor"/>
      </rPr>
      <t>Polja,</t>
    </r>
    <r>
      <rPr>
        <sz val="14"/>
        <color theme="1"/>
        <rFont val="Calibri"/>
        <family val="2"/>
        <charset val="238"/>
        <scheme val="minor"/>
      </rPr>
      <t xml:space="preserve"> predmeti in nizi, ki ga najdete v razdelku </t>
    </r>
    <r>
      <rPr>
        <b/>
        <sz val="14"/>
        <color theme="1"/>
        <rFont val="Calibri"/>
        <family val="2"/>
        <charset val="238"/>
        <scheme val="minor"/>
      </rPr>
      <t>Izračuni.</t>
    </r>
    <r>
      <rPr>
        <sz val="14"/>
        <color theme="1"/>
        <rFont val="Calibri"/>
        <family val="2"/>
        <charset val="238"/>
        <scheme val="minor"/>
      </rPr>
      <t xml:space="preserve"> </t>
    </r>
  </si>
  <si>
    <t>Nato v meniju izberite Izračunano polje.</t>
  </si>
  <si>
    <r>
      <t xml:space="preserve">Dodajte svoj izračun v pogovorno okno </t>
    </r>
    <r>
      <rPr>
        <b/>
        <sz val="14"/>
        <color theme="1"/>
        <rFont val="Calibri"/>
        <family val="2"/>
        <charset val="238"/>
        <scheme val="minor"/>
      </rPr>
      <t>Vstavi izračunano polje.</t>
    </r>
  </si>
  <si>
    <t>1. Svojemu novemu izračunu dajte ime. To je ime polja, ki se bo pojavilo v vrtilni tabeli.</t>
  </si>
  <si>
    <t>2. Ustvarite svojo formulo. Lahko dvakrat z desno tipko miške kliknete katero koli polje na seznamu polj, da ga uporabite pri izračunu.</t>
  </si>
  <si>
    <r>
      <t xml:space="preserve">3. Pritisnite gumb </t>
    </r>
    <r>
      <rPr>
        <b/>
        <sz val="14"/>
        <color theme="1"/>
        <rFont val="Calibri"/>
        <family val="2"/>
        <charset val="238"/>
        <scheme val="minor"/>
      </rPr>
      <t>Dodaj.</t>
    </r>
  </si>
  <si>
    <t>Odstranjevanje izračunanega polja</t>
  </si>
  <si>
    <t>Izračunano polje ne bo več prikazano na vašem seznamu polj vrtilne tabele. Upoštevajte, da tega ni mogoče razveljaviti!</t>
  </si>
  <si>
    <r>
      <t xml:space="preserve">Izbrišite izračunano polje iz  okna </t>
    </r>
    <r>
      <rPr>
        <b/>
        <sz val="14"/>
        <color theme="1"/>
        <rFont val="Calibri"/>
        <family val="2"/>
        <charset val="238"/>
        <scheme val="minor"/>
      </rPr>
      <t>Vstavi izračunano polje.</t>
    </r>
  </si>
  <si>
    <t>1. V spustnem meniju izberite izračunano polje, ki ga želite izbrisati.</t>
  </si>
  <si>
    <r>
      <t xml:space="preserve">2. Pritisnite gumb </t>
    </r>
    <r>
      <rPr>
        <b/>
        <sz val="14"/>
        <color theme="1"/>
        <rFont val="Calibri"/>
        <family val="2"/>
        <charset val="238"/>
        <scheme val="minor"/>
      </rPr>
      <t>Izbriši.</t>
    </r>
  </si>
  <si>
    <r>
      <t xml:space="preserve">Izračunano polje lahko izbrišete tako, da izberete vrtilno tabelo, tako da odprete zavihek </t>
    </r>
    <r>
      <rPr>
        <b/>
        <sz val="14"/>
        <color theme="1"/>
        <rFont val="Calibri"/>
        <family val="2"/>
        <charset val="238"/>
        <scheme val="minor"/>
      </rPr>
      <t>Analiza</t>
    </r>
    <r>
      <rPr>
        <sz val="14"/>
        <color theme="1"/>
        <rFont val="Calibri"/>
        <family val="2"/>
        <charset val="238"/>
        <scheme val="minor"/>
      </rPr>
      <t xml:space="preserve"> na traku in pritisnete gumb </t>
    </r>
    <r>
      <rPr>
        <b/>
        <sz val="14"/>
        <color theme="1"/>
        <rFont val="Calibri"/>
        <family val="2"/>
        <charset val="238"/>
        <scheme val="minor"/>
      </rPr>
      <t>Polja,</t>
    </r>
    <r>
      <rPr>
        <sz val="14"/>
        <color theme="1"/>
        <rFont val="Calibri"/>
        <family val="2"/>
        <charset val="238"/>
        <scheme val="minor"/>
      </rPr>
      <t xml:space="preserve"> </t>
    </r>
    <r>
      <rPr>
        <b/>
        <sz val="14"/>
        <color theme="1"/>
        <rFont val="Calibri"/>
        <family val="2"/>
        <charset val="238"/>
        <scheme val="minor"/>
      </rPr>
      <t>predmeti in nizi,</t>
    </r>
    <r>
      <rPr>
        <sz val="14"/>
        <color theme="1"/>
        <rFont val="Calibri"/>
        <family val="2"/>
        <charset val="238"/>
        <scheme val="minor"/>
      </rPr>
      <t xml:space="preserve"> </t>
    </r>
  </si>
  <si>
    <r>
      <t xml:space="preserve">nato pa v meniju izberete </t>
    </r>
    <r>
      <rPr>
        <b/>
        <sz val="14"/>
        <color theme="1"/>
        <rFont val="Calibri"/>
        <family val="2"/>
        <charset val="238"/>
        <scheme val="minor"/>
      </rPr>
      <t>Izračunano polje</t>
    </r>
    <r>
      <rPr>
        <sz val="14"/>
        <color theme="1"/>
        <rFont val="Calibri"/>
        <family val="2"/>
        <charset val="238"/>
        <scheme val="minor"/>
      </rPr>
      <t>.</t>
    </r>
  </si>
  <si>
    <t>Vstavite izračunano polje z bližnjico na tipkovnici</t>
  </si>
  <si>
    <r>
      <t xml:space="preserve">ali uredite obstoječe izračunano polje z uporabo bližnjice na tipkovnici </t>
    </r>
    <r>
      <rPr>
        <b/>
        <sz val="14"/>
        <color theme="1"/>
        <rFont val="Calibri"/>
        <family val="2"/>
        <charset val="238"/>
        <scheme val="minor"/>
      </rPr>
      <t>Ctrl + Shift + +.</t>
    </r>
  </si>
  <si>
    <r>
      <t xml:space="preserve">Hitro lahko odprete okno </t>
    </r>
    <r>
      <rPr>
        <b/>
        <sz val="14"/>
        <color theme="1"/>
        <rFont val="Calibri"/>
        <family val="2"/>
        <charset val="238"/>
        <scheme val="minor"/>
      </rPr>
      <t>Vstavi izračunano polje,</t>
    </r>
    <r>
      <rPr>
        <sz val="14"/>
        <color theme="1"/>
        <rFont val="Calibri"/>
        <family val="2"/>
        <charset val="238"/>
        <scheme val="minor"/>
      </rPr>
      <t xml:space="preserve"> da ustvarite novo izračunano polje </t>
    </r>
  </si>
  <si>
    <t>Dodajte izračunano postavko</t>
  </si>
  <si>
    <t>Izračun sem poimenoval Chair Dax in formula bo izračunala 15 % vrednosti, ki se povzema.</t>
  </si>
  <si>
    <t xml:space="preserve">Izberite celico polja v vrtilni tabeli (možnost izračunane postavke bo zatemnjena, če izberete celico z vrednostjo). </t>
  </si>
  <si>
    <r>
      <t xml:space="preserve">Pojdite na zavihek </t>
    </r>
    <r>
      <rPr>
        <b/>
        <sz val="14"/>
        <color theme="1"/>
        <rFont val="Calibri"/>
        <family val="2"/>
        <charset val="238"/>
        <scheme val="minor"/>
      </rPr>
      <t>Analiza</t>
    </r>
    <r>
      <rPr>
        <sz val="14"/>
        <color theme="1"/>
        <rFont val="Calibri"/>
        <family val="2"/>
        <charset val="238"/>
        <scheme val="minor"/>
      </rPr>
      <t xml:space="preserve"> in pritisnite gumb </t>
    </r>
    <r>
      <rPr>
        <b/>
        <sz val="14"/>
        <color theme="1"/>
        <rFont val="Calibri"/>
        <family val="2"/>
        <charset val="238"/>
        <scheme val="minor"/>
      </rPr>
      <t xml:space="preserve">Polja, predmeti in nizi </t>
    </r>
    <r>
      <rPr>
        <sz val="14"/>
        <color theme="1"/>
        <rFont val="Calibri"/>
        <family val="2"/>
        <charset val="238"/>
        <scheme val="minor"/>
      </rPr>
      <t xml:space="preserve">v razdelku </t>
    </r>
    <r>
      <rPr>
        <b/>
        <sz val="14"/>
        <color theme="1"/>
        <rFont val="Calibri"/>
        <family val="2"/>
        <charset val="238"/>
        <scheme val="minor"/>
      </rPr>
      <t>Izračuni.</t>
    </r>
    <r>
      <rPr>
        <sz val="14"/>
        <color theme="1"/>
        <rFont val="Calibri"/>
        <family val="2"/>
        <charset val="238"/>
        <scheme val="minor"/>
      </rPr>
      <t xml:space="preserve"> </t>
    </r>
  </si>
  <si>
    <t>V meniju izberite Izračunan element.</t>
  </si>
  <si>
    <t xml:space="preserve">Poimenujte novo izračunano vrstico in jo dodajte v formulo. V izračun lahko dodate postavko tako, </t>
  </si>
  <si>
    <r>
      <t xml:space="preserve">da izberete ustrezno polje in nato dvokliknete katero koli postavko v polju ali pritisnete gumb </t>
    </r>
    <r>
      <rPr>
        <b/>
        <sz val="14"/>
        <color theme="1"/>
        <rFont val="Calibri"/>
        <family val="2"/>
        <charset val="238"/>
        <scheme val="minor"/>
      </rPr>
      <t>Vstavi postavko</t>
    </r>
    <r>
      <rPr>
        <sz val="14"/>
        <color theme="1"/>
        <rFont val="Calibri"/>
        <family val="2"/>
        <charset val="238"/>
        <scheme val="minor"/>
      </rPr>
      <t>.</t>
    </r>
  </si>
  <si>
    <t xml:space="preserve">Zdaj vidimo, da se v našem polju Prodan izdelek pojavi nova vrstica z imenom Chair Dax in vrednost je 15 % vrednosti stola. </t>
  </si>
  <si>
    <t>Upoštevajte, da ta nova vrstica prispeva k skupnemu seštevku.</t>
  </si>
  <si>
    <t>Zamenjaj napake</t>
  </si>
  <si>
    <t>Omogoči možnost vrednosti napak.</t>
  </si>
  <si>
    <t>Zdaj bo vaša vrtilna tabela veliko bolj predstavljiva.</t>
  </si>
  <si>
    <t>2. Potrdite polje Za prikaz vrednosti napak in vnesite vrednost ali nekaj besedila.</t>
  </si>
  <si>
    <r>
      <t xml:space="preserve">1. Pojdite na zavihek </t>
    </r>
    <r>
      <rPr>
        <b/>
        <sz val="14"/>
        <color theme="1"/>
        <rFont val="Calibri"/>
        <family val="2"/>
        <charset val="238"/>
        <scheme val="minor"/>
      </rPr>
      <t>Postavitev in oblika.</t>
    </r>
  </si>
  <si>
    <r>
      <t xml:space="preserve">Izberite  vrtilno tabelo in pojdite na zavihek </t>
    </r>
    <r>
      <rPr>
        <b/>
        <sz val="14"/>
        <color theme="1"/>
        <rFont val="Calibri"/>
        <family val="2"/>
        <charset val="238"/>
        <scheme val="minor"/>
      </rPr>
      <t>Analiza</t>
    </r>
    <r>
      <rPr>
        <sz val="14"/>
        <color theme="1"/>
        <rFont val="Calibri"/>
        <family val="2"/>
        <charset val="238"/>
        <scheme val="minor"/>
      </rPr>
      <t xml:space="preserve"> in v razdelku </t>
    </r>
    <r>
      <rPr>
        <b/>
        <sz val="14"/>
        <color theme="1"/>
        <rFont val="Calibri"/>
        <family val="2"/>
        <charset val="238"/>
        <scheme val="minor"/>
      </rPr>
      <t>Vrtilna tabela</t>
    </r>
    <r>
      <rPr>
        <sz val="14"/>
        <color theme="1"/>
        <rFont val="Calibri"/>
        <family val="2"/>
        <charset val="238"/>
        <scheme val="minor"/>
      </rPr>
      <t xml:space="preserve"> izberite </t>
    </r>
    <r>
      <rPr>
        <b/>
        <sz val="14"/>
        <color theme="1"/>
        <rFont val="Calibri"/>
        <family val="2"/>
        <charset val="238"/>
        <scheme val="minor"/>
      </rPr>
      <t>Možnosti.</t>
    </r>
  </si>
  <si>
    <t>Dodajte razmerja med tabelami</t>
  </si>
  <si>
    <t xml:space="preserve">Z vrtilnimi tabelami in podatkovnim modelom lahko ustvarite relacije med različnimi podatkovnimi tabelami. </t>
  </si>
  <si>
    <r>
      <t xml:space="preserve">Ko ustvarjate vrtilno tabelo, potrdite polje </t>
    </r>
    <r>
      <rPr>
        <b/>
        <sz val="14"/>
        <color theme="1"/>
        <rFont val="Calibri"/>
        <family val="2"/>
        <charset val="238"/>
        <scheme val="minor"/>
      </rPr>
      <t>Dodaj</t>
    </r>
    <r>
      <rPr>
        <sz val="14"/>
        <color theme="1"/>
        <rFont val="Calibri"/>
        <family val="2"/>
        <charset val="238"/>
        <scheme val="minor"/>
      </rPr>
      <t xml:space="preserve"> to v podatkovni model v oknu </t>
    </r>
    <r>
      <rPr>
        <b/>
        <sz val="14"/>
        <color theme="1"/>
        <rFont val="Calibri"/>
        <family val="2"/>
        <charset val="238"/>
        <scheme val="minor"/>
      </rPr>
      <t>Ustvari vrtilno tabelo.</t>
    </r>
  </si>
  <si>
    <t xml:space="preserve">Na primer, če bi naši podatki o prodaji vsebovali samo ID stranke in je bilo ime stranke shranjeno v drugi tabeli, </t>
  </si>
  <si>
    <t>bi nam to omogočilo, da ID stranke povežemo z imenom in na podlagi imena stranke zgradimo vrtilne tabele podatkov o prodaji.</t>
  </si>
  <si>
    <t>Dodajte rezalnik</t>
  </si>
  <si>
    <t>Izberite polja, za katera želite ustvariti rezalnik. Če izberete več polj, bo za vsako izbrano polje ločen rezalnik.</t>
  </si>
  <si>
    <t>Zdaj lahko filtrirate poljubno kombinacijo elementov iz rezalnika.</t>
  </si>
  <si>
    <r>
      <t xml:space="preserve">Pojdite na zavihek </t>
    </r>
    <r>
      <rPr>
        <b/>
        <sz val="14"/>
        <color theme="1"/>
        <rFont val="Calibri"/>
        <family val="2"/>
        <charset val="238"/>
        <scheme val="minor"/>
      </rPr>
      <t>Analiza</t>
    </r>
    <r>
      <rPr>
        <sz val="14"/>
        <color theme="1"/>
        <rFont val="Calibri"/>
        <family val="2"/>
        <charset val="238"/>
        <scheme val="minor"/>
      </rPr>
      <t xml:space="preserve"> na traku in v razdelku </t>
    </r>
    <r>
      <rPr>
        <b/>
        <sz val="14"/>
        <color theme="1"/>
        <rFont val="Calibri"/>
        <family val="2"/>
        <charset val="238"/>
        <scheme val="minor"/>
      </rPr>
      <t>Filter</t>
    </r>
    <r>
      <rPr>
        <sz val="14"/>
        <color theme="1"/>
        <rFont val="Calibri"/>
        <family val="2"/>
        <charset val="238"/>
        <scheme val="minor"/>
      </rPr>
      <t xml:space="preserve"> izberite </t>
    </r>
    <r>
      <rPr>
        <b/>
        <sz val="14"/>
        <color theme="1"/>
        <rFont val="Calibri"/>
        <family val="2"/>
        <charset val="238"/>
        <scheme val="minor"/>
      </rPr>
      <t>Vstavi rezalnik.</t>
    </r>
  </si>
  <si>
    <t>1. Izberite kateri koli element z levim klikom. Izberete lahko več sosednjih elementov z levim klikom in vlečenjem.</t>
  </si>
  <si>
    <t>2. Vklopite način izbire več, da izberete več nesosednjih elementov.</t>
  </si>
  <si>
    <t>3. Počistite izbrani filter in začnite znova.</t>
  </si>
  <si>
    <t>Dodajte časovnico</t>
  </si>
  <si>
    <t>Če želite v vrtilno tabelo ali grafikon dodati časovnico, bodo morali vaši izvorni podatki vsebovati datumsko polje.</t>
  </si>
  <si>
    <t>Zdaj lahko filtrirate svoje podatke za poljuben obseg datumov na časovnici.</t>
  </si>
  <si>
    <t>Časovnice omogočajo  filtriranje datumov z vizualnim drsnikom časovne črte.</t>
  </si>
  <si>
    <r>
      <t xml:space="preserve">Pojdite na zavihek </t>
    </r>
    <r>
      <rPr>
        <b/>
        <sz val="14"/>
        <color theme="1"/>
        <rFont val="Calibri"/>
        <family val="2"/>
        <charset val="238"/>
        <scheme val="minor"/>
      </rPr>
      <t>Analiza</t>
    </r>
    <r>
      <rPr>
        <sz val="14"/>
        <color theme="1"/>
        <rFont val="Calibri"/>
        <family val="2"/>
        <charset val="238"/>
        <scheme val="minor"/>
      </rPr>
      <t xml:space="preserve"> na traku in v razdelku </t>
    </r>
    <r>
      <rPr>
        <b/>
        <sz val="14"/>
        <color theme="1"/>
        <rFont val="Calibri"/>
        <family val="2"/>
        <charset val="238"/>
        <scheme val="minor"/>
      </rPr>
      <t>Filter</t>
    </r>
    <r>
      <rPr>
        <sz val="14"/>
        <color theme="1"/>
        <rFont val="Calibri"/>
        <family val="2"/>
        <charset val="238"/>
        <scheme val="minor"/>
      </rPr>
      <t xml:space="preserve"> izberite </t>
    </r>
    <r>
      <rPr>
        <b/>
        <sz val="14"/>
        <color theme="1"/>
        <rFont val="Calibri"/>
        <family val="2"/>
        <charset val="238"/>
        <scheme val="minor"/>
      </rPr>
      <t>Vstavi časovno os.</t>
    </r>
  </si>
  <si>
    <t xml:space="preserve">Izberite datumska polja, za katera želite ustvariti časovnico. </t>
  </si>
  <si>
    <t>Če izberete več polj, bo za vsako izbrano polje ločena časovnica.</t>
  </si>
  <si>
    <t>1. Izberite za filtriranje po dnevih, mesecih, četrtletjih ali letih.</t>
  </si>
  <si>
    <t xml:space="preserve">2. Povlecite konec časovne premice, da prilagodite filtrirani obseg. </t>
  </si>
  <si>
    <t>3. Počistite filter, da začnete znova.</t>
  </si>
  <si>
    <t>Skrij vse gumbe polj na vrtilnem grafikonu</t>
  </si>
  <si>
    <r>
      <t xml:space="preserve">Z desno tipko miške kliknite kateri koli gumb na grafikonu in izberite </t>
    </r>
    <r>
      <rPr>
        <b/>
        <sz val="14"/>
        <color theme="1"/>
        <rFont val="Calibri"/>
        <family val="2"/>
        <charset val="238"/>
        <scheme val="minor"/>
      </rPr>
      <t>Skrij vse gumbe polj na grafikonu</t>
    </r>
    <r>
      <rPr>
        <sz val="14"/>
        <color theme="1"/>
        <rFont val="Calibri"/>
        <family val="2"/>
        <charset val="238"/>
        <scheme val="minor"/>
      </rPr>
      <t>.</t>
    </r>
  </si>
  <si>
    <t>Povežite razrezovalnike ali časovnice z več vrtilnimi tabelami</t>
  </si>
  <si>
    <t xml:space="preserve">Z desno miškino tipko kliknite rezalnik ali časovno premico in nato v meniju izberite Poročilo o povezavah. </t>
  </si>
  <si>
    <r>
      <t xml:space="preserve">Do tega lahko dostopate tudi na zavihku </t>
    </r>
    <r>
      <rPr>
        <b/>
        <sz val="14"/>
        <color theme="1"/>
        <rFont val="Calibri"/>
        <family val="2"/>
        <charset val="238"/>
        <scheme val="minor"/>
      </rPr>
      <t>Možnosti orodij za rezanje</t>
    </r>
    <r>
      <rPr>
        <sz val="14"/>
        <color theme="1"/>
        <rFont val="Calibri"/>
        <family val="2"/>
        <charset val="238"/>
        <scheme val="minor"/>
      </rPr>
      <t>, ko je izbran vaš rezalnik.</t>
    </r>
  </si>
  <si>
    <r>
      <t xml:space="preserve">Izberite katero koli vrtilno tabelo, ki jo želite povezati z rezalnikom, tako da potrdite ustrezno polje in pritisnite gumb </t>
    </r>
    <r>
      <rPr>
        <b/>
        <sz val="14"/>
        <color theme="1"/>
        <rFont val="Calibri"/>
        <family val="2"/>
        <charset val="238"/>
        <scheme val="minor"/>
      </rPr>
      <t>OK.</t>
    </r>
    <r>
      <rPr>
        <sz val="14"/>
        <color theme="1"/>
        <rFont val="Calibri"/>
        <family val="2"/>
        <charset val="238"/>
        <scheme val="minor"/>
      </rPr>
      <t xml:space="preserve"> </t>
    </r>
  </si>
  <si>
    <t>Spremenite število stolpcev v rezalniku</t>
  </si>
  <si>
    <t>Zdaj lahko enako število elementov namestite na manjšem območju v vašem rezalniku.</t>
  </si>
  <si>
    <r>
      <t xml:space="preserve">Z desno tipko miške kliknite rezalnik in nato v meniju izberite </t>
    </r>
    <r>
      <rPr>
        <b/>
        <sz val="14"/>
        <color theme="1"/>
        <rFont val="Calibri"/>
        <family val="2"/>
        <charset val="238"/>
        <scheme val="minor"/>
      </rPr>
      <t>Velikost in lastnosti</t>
    </r>
    <r>
      <rPr>
        <sz val="14"/>
        <color theme="1"/>
        <rFont val="Calibri"/>
        <family val="2"/>
        <charset val="238"/>
        <scheme val="minor"/>
      </rPr>
      <t>.</t>
    </r>
  </si>
  <si>
    <r>
      <t xml:space="preserve">V oknu </t>
    </r>
    <r>
      <rPr>
        <b/>
        <sz val="14"/>
        <color theme="1"/>
        <rFont val="Calibri"/>
        <family val="2"/>
        <charset val="238"/>
        <scheme val="minor"/>
      </rPr>
      <t xml:space="preserve">Format Slicer </t>
    </r>
    <r>
      <rPr>
        <sz val="14"/>
        <color theme="1"/>
        <rFont val="Calibri"/>
        <family val="2"/>
        <charset val="238"/>
        <scheme val="minor"/>
      </rPr>
      <t xml:space="preserve">pod razdelkom </t>
    </r>
    <r>
      <rPr>
        <b/>
        <sz val="14"/>
        <color theme="1"/>
        <rFont val="Calibri"/>
        <family val="2"/>
        <charset val="238"/>
        <scheme val="minor"/>
      </rPr>
      <t>Položaj in postavitev</t>
    </r>
    <r>
      <rPr>
        <sz val="14"/>
        <color theme="1"/>
        <rFont val="Calibri"/>
        <family val="2"/>
        <charset val="238"/>
        <scheme val="minor"/>
      </rPr>
      <t xml:space="preserve"> nastavite želeno število stolpcev.</t>
    </r>
  </si>
  <si>
    <t>Dodajte filter vrednosti za katero koli polje</t>
  </si>
  <si>
    <t>Filtriramo lahko katero koli polje v območju vrstic ali stolpcev vrtilne tabele na podlagi povezane vrednosti v območju vrednosti.</t>
  </si>
  <si>
    <t>Ne glede na to, katero možnost filtra vrednosti ste izbrali, jo boste lahko prilagodili v meniju meril filtrov vrednosti.</t>
  </si>
  <si>
    <r>
      <t xml:space="preserve">Kliknite ikono filtra desno od imena polja. V meniju izberite </t>
    </r>
    <r>
      <rPr>
        <b/>
        <sz val="14"/>
        <color theme="1"/>
        <rFont val="Calibri"/>
        <family val="2"/>
        <charset val="238"/>
        <scheme val="minor"/>
      </rPr>
      <t>Filtri vrednosti.</t>
    </r>
  </si>
  <si>
    <t>1. Izberite, za katero polje vrednosti bodo veljali vaši kriteriji.</t>
  </si>
  <si>
    <t>2. Izberite želeno možnost filtriranja. To vam omogoča, da spremenite možnost, ki ste jo predhodno izbrali.</t>
  </si>
  <si>
    <t>3. Vnesite vrednost merila za filtriranje na podlagi. Če ste izbrali možnost filtriranja, ki zahteva dva vnosa, bosta tukaj dve vnosni polji.</t>
  </si>
  <si>
    <r>
      <t xml:space="preserve"> - Filtrirajte elemente, pri katerih je vrednost </t>
    </r>
    <r>
      <rPr>
        <b/>
        <sz val="14"/>
        <color theme="1"/>
        <rFont val="Calibri"/>
        <family val="2"/>
        <charset val="238"/>
        <scheme val="minor"/>
      </rPr>
      <t>enaka</t>
    </r>
    <r>
      <rPr>
        <sz val="14"/>
        <color theme="1"/>
        <rFont val="Calibri"/>
        <family val="2"/>
        <charset val="238"/>
        <scheme val="minor"/>
      </rPr>
      <t xml:space="preserve"> dani vrednosti.</t>
    </r>
  </si>
  <si>
    <r>
      <t xml:space="preserve"> - Filtrirajte elemente, ki so </t>
    </r>
    <r>
      <rPr>
        <b/>
        <sz val="14"/>
        <color theme="1"/>
        <rFont val="Calibri"/>
        <family val="2"/>
        <charset val="238"/>
        <scheme val="minor"/>
      </rPr>
      <t>večji</t>
    </r>
    <r>
      <rPr>
        <sz val="14"/>
        <color theme="1"/>
        <rFont val="Calibri"/>
        <family val="2"/>
        <charset val="238"/>
        <scheme val="minor"/>
      </rPr>
      <t xml:space="preserve"> od dane vrednosti.</t>
    </r>
  </si>
  <si>
    <r>
      <t xml:space="preserve"> - Filtrirajte elemente, pri katerih vrednost </t>
    </r>
    <r>
      <rPr>
        <b/>
        <sz val="14"/>
        <color theme="1"/>
        <rFont val="Calibri"/>
        <family val="2"/>
        <charset val="238"/>
        <scheme val="minor"/>
      </rPr>
      <t>ni enaka</t>
    </r>
    <r>
      <rPr>
        <sz val="14"/>
        <color theme="1"/>
        <rFont val="Calibri"/>
        <family val="2"/>
        <charset val="238"/>
        <scheme val="minor"/>
      </rPr>
      <t xml:space="preserve"> dani vrednosti.</t>
    </r>
  </si>
  <si>
    <r>
      <t xml:space="preserve"> - Filtrirajte elemente, ki so </t>
    </r>
    <r>
      <rPr>
        <b/>
        <sz val="14"/>
        <color theme="1"/>
        <rFont val="Calibri"/>
        <family val="2"/>
        <charset val="238"/>
        <scheme val="minor"/>
      </rPr>
      <t>večji</t>
    </r>
    <r>
      <rPr>
        <sz val="14"/>
        <color theme="1"/>
        <rFont val="Calibri"/>
        <family val="2"/>
        <charset val="238"/>
        <scheme val="minor"/>
      </rPr>
      <t xml:space="preserve"> ali </t>
    </r>
    <r>
      <rPr>
        <b/>
        <sz val="14"/>
        <color theme="1"/>
        <rFont val="Calibri"/>
        <family val="2"/>
        <charset val="238"/>
        <scheme val="minor"/>
      </rPr>
      <t>enaki</t>
    </r>
    <r>
      <rPr>
        <sz val="14"/>
        <color theme="1"/>
        <rFont val="Calibri"/>
        <family val="2"/>
        <charset val="238"/>
        <scheme val="minor"/>
      </rPr>
      <t xml:space="preserve"> dani vrednosti.</t>
    </r>
  </si>
  <si>
    <r>
      <t xml:space="preserve"> - Filtrirajte po predmetih </t>
    </r>
    <r>
      <rPr>
        <b/>
        <sz val="14"/>
        <color theme="1"/>
        <rFont val="Calibri"/>
        <family val="2"/>
        <charset val="238"/>
        <scheme val="minor"/>
      </rPr>
      <t xml:space="preserve">Manj kot </t>
    </r>
    <r>
      <rPr>
        <sz val="14"/>
        <color theme="1"/>
        <rFont val="Calibri"/>
        <family val="2"/>
        <charset val="238"/>
        <scheme val="minor"/>
      </rPr>
      <t>dano vrednost.</t>
    </r>
  </si>
  <si>
    <r>
      <t xml:space="preserve"> - Filtrirajte elemente, ki so </t>
    </r>
    <r>
      <rPr>
        <b/>
        <sz val="14"/>
        <color theme="1"/>
        <rFont val="Calibri"/>
        <family val="2"/>
        <charset val="238"/>
        <scheme val="minor"/>
      </rPr>
      <t xml:space="preserve">manjši ali enaki </t>
    </r>
    <r>
      <rPr>
        <sz val="14"/>
        <color theme="1"/>
        <rFont val="Calibri"/>
        <family val="2"/>
        <charset val="238"/>
        <scheme val="minor"/>
      </rPr>
      <t>dani vrednosti.</t>
    </r>
  </si>
  <si>
    <r>
      <t xml:space="preserve"> - Filtriraj po elementih </t>
    </r>
    <r>
      <rPr>
        <b/>
        <sz val="14"/>
        <color theme="1"/>
        <rFont val="Calibri"/>
        <family val="2"/>
        <charset val="238"/>
        <scheme val="minor"/>
      </rPr>
      <t>Med dvema danima vrednostima.</t>
    </r>
  </si>
  <si>
    <r>
      <t xml:space="preserve"> - Filtriranje elementov </t>
    </r>
    <r>
      <rPr>
        <b/>
        <sz val="14"/>
        <color theme="1"/>
        <rFont val="Calibri"/>
        <family val="2"/>
        <charset val="238"/>
        <scheme val="minor"/>
      </rPr>
      <t>ni</t>
    </r>
    <r>
      <rPr>
        <sz val="14"/>
        <color theme="1"/>
        <rFont val="Calibri"/>
        <family val="2"/>
        <charset val="238"/>
        <scheme val="minor"/>
      </rPr>
      <t xml:space="preserve"> med dvema danima vrednostima.</t>
    </r>
  </si>
  <si>
    <r>
      <t xml:space="preserve">Posodabljanje vrtilne tabele lahko odložite, medtem ko izvajate spremembe v oknu </t>
    </r>
    <r>
      <rPr>
        <b/>
        <sz val="14"/>
        <color theme="1"/>
        <rFont val="Calibri"/>
        <family val="2"/>
        <charset val="238"/>
        <scheme val="minor"/>
      </rPr>
      <t xml:space="preserve">Polja vrtilne tabele. </t>
    </r>
  </si>
  <si>
    <r>
      <t xml:space="preserve">Polje </t>
    </r>
    <r>
      <rPr>
        <b/>
        <sz val="14"/>
        <color theme="1"/>
        <rFont val="Calibri"/>
        <family val="2"/>
        <charset val="238"/>
        <scheme val="minor"/>
      </rPr>
      <t>kategorije</t>
    </r>
    <r>
      <rPr>
        <sz val="14"/>
        <color theme="1"/>
        <rFont val="Calibri"/>
        <family val="2"/>
        <charset val="238"/>
        <scheme val="minor"/>
      </rPr>
      <t xml:space="preserve"> in polje </t>
    </r>
    <r>
      <rPr>
        <b/>
        <sz val="14"/>
        <color theme="1"/>
        <rFont val="Calibri"/>
        <family val="2"/>
        <charset val="238"/>
        <scheme val="minor"/>
      </rPr>
      <t>Država</t>
    </r>
    <r>
      <rPr>
        <sz val="14"/>
        <color theme="1"/>
        <rFont val="Calibri"/>
        <family val="2"/>
        <charset val="238"/>
        <scheme val="minor"/>
      </rPr>
      <t xml:space="preserve"> na področju </t>
    </r>
    <r>
      <rPr>
        <b/>
        <sz val="14"/>
        <color theme="1"/>
        <rFont val="Calibri"/>
        <family val="2"/>
        <charset val="238"/>
        <scheme val="minor"/>
      </rPr>
      <t>Vrstice.</t>
    </r>
  </si>
  <si>
    <r>
      <t xml:space="preserve">V polje </t>
    </r>
    <r>
      <rPr>
        <b/>
        <sz val="14"/>
        <color theme="1"/>
        <rFont val="Calibri"/>
        <family val="2"/>
        <charset val="238"/>
        <scheme val="minor"/>
      </rPr>
      <t>Ime</t>
    </r>
    <r>
      <rPr>
        <sz val="14"/>
        <color theme="1"/>
        <rFont val="Calibri"/>
        <family val="2"/>
        <charset val="238"/>
        <scheme val="minor"/>
      </rPr>
      <t xml:space="preserve"> vnesite </t>
    </r>
    <r>
      <rPr>
        <i/>
        <sz val="14"/>
        <color theme="1"/>
        <rFont val="Calibri"/>
        <family val="2"/>
        <charset val="238"/>
        <scheme val="minor"/>
      </rPr>
      <t>Oceanijo.</t>
    </r>
  </si>
  <si>
    <t>Upoštevajte, da izberemo tudi oznake vrstic in stolpcev, ne pa tudi skupnih seštevkov.</t>
  </si>
  <si>
    <r>
      <t xml:space="preserve">11. Z levim gumbom miške pritisnite </t>
    </r>
    <r>
      <rPr>
        <b/>
        <sz val="14"/>
        <color theme="1"/>
        <rFont val="Calibri"/>
        <family val="2"/>
        <charset val="238"/>
        <scheme val="minor"/>
      </rPr>
      <t>Končaj (Finish)</t>
    </r>
  </si>
  <si>
    <r>
      <t xml:space="preserve">12. Z levim gumbom miške pritisnite levo puščico poleg </t>
    </r>
    <r>
      <rPr>
        <b/>
        <sz val="14"/>
        <color theme="1"/>
        <rFont val="Calibri"/>
        <family val="2"/>
        <charset val="238"/>
        <scheme val="minor"/>
      </rPr>
      <t>Število vrednosti (Count of value)</t>
    </r>
    <r>
      <rPr>
        <sz val="14"/>
        <color theme="1"/>
        <rFont val="Calibri"/>
        <family val="2"/>
        <charset val="238"/>
        <scheme val="minor"/>
      </rPr>
      <t>, da se odpre</t>
    </r>
    <r>
      <rPr>
        <b/>
        <sz val="14"/>
        <color theme="1"/>
        <rFont val="Calibri"/>
        <family val="2"/>
        <charset val="238"/>
        <scheme val="minor"/>
      </rPr>
      <t xml:space="preserve"> spustno kazalo.</t>
    </r>
  </si>
  <si>
    <r>
      <t xml:space="preserve">Odpre se okno </t>
    </r>
    <r>
      <rPr>
        <b/>
        <sz val="14"/>
        <color theme="1"/>
        <rFont val="Calibri"/>
        <family val="2"/>
        <charset val="238"/>
        <scheme val="minor"/>
      </rPr>
      <t xml:space="preserve">Nastavitve polja vrednosti (Value Field Settings) </t>
    </r>
    <r>
      <rPr>
        <sz val="14"/>
        <color theme="1"/>
        <rFont val="Calibri"/>
        <family val="2"/>
        <charset val="238"/>
        <scheme val="minor"/>
      </rPr>
      <t xml:space="preserve"> v katerem:</t>
    </r>
  </si>
  <si>
    <r>
      <t xml:space="preserve">Funkcija </t>
    </r>
    <r>
      <rPr>
        <b/>
        <sz val="14"/>
        <color theme="1"/>
        <rFont val="Calibri"/>
        <family val="2"/>
        <charset val="238"/>
        <scheme val="minor"/>
      </rPr>
      <t>GETPIVOTDATA</t>
    </r>
    <r>
      <rPr>
        <sz val="14"/>
        <color theme="1"/>
        <rFont val="Calibri"/>
        <family val="2"/>
        <charset val="238"/>
        <scheme val="minor"/>
      </rPr>
      <t xml:space="preserve"> je lahko zelo uporabna.</t>
    </r>
  </si>
  <si>
    <r>
      <t xml:space="preserve">Ta filter ustvarite tako, da povlečete in spustite polje vrtilne tabele v območje </t>
    </r>
    <r>
      <rPr>
        <b/>
        <sz val="14"/>
        <color theme="1"/>
        <rFont val="Calibri"/>
        <family val="2"/>
        <charset val="238"/>
        <scheme val="minor"/>
      </rPr>
      <t>Filtri.</t>
    </r>
  </si>
  <si>
    <r>
      <rPr>
        <b/>
        <sz val="14"/>
        <color theme="1"/>
        <rFont val="Calibri"/>
        <family val="2"/>
        <charset val="238"/>
        <scheme val="minor"/>
      </rPr>
      <t>Tretje</t>
    </r>
    <r>
      <rPr>
        <sz val="14"/>
        <color theme="1"/>
        <rFont val="Calibri"/>
        <family val="2"/>
        <charset val="238"/>
        <scheme val="minor"/>
      </rPr>
      <t xml:space="preserve"> polje je spustni meni s tremi možnostmi: </t>
    </r>
    <r>
      <rPr>
        <b/>
        <sz val="14"/>
        <color theme="1"/>
        <rFont val="Calibri"/>
        <family val="2"/>
        <charset val="238"/>
        <scheme val="minor"/>
      </rPr>
      <t xml:space="preserve">Predmeti, Odstotek </t>
    </r>
    <r>
      <rPr>
        <sz val="14"/>
        <color theme="1"/>
        <rFont val="Calibri"/>
        <family val="2"/>
        <charset val="238"/>
        <scheme val="minor"/>
      </rPr>
      <t>in</t>
    </r>
    <r>
      <rPr>
        <b/>
        <sz val="14"/>
        <color theme="1"/>
        <rFont val="Calibri"/>
        <family val="2"/>
        <charset val="238"/>
        <scheme val="minor"/>
      </rPr>
      <t xml:space="preserve"> Vsota</t>
    </r>
    <r>
      <rPr>
        <sz val="14"/>
        <color theme="1"/>
        <rFont val="Calibri"/>
        <family val="2"/>
        <charset val="238"/>
        <scheme val="minor"/>
      </rPr>
      <t xml:space="preserve">. </t>
    </r>
  </si>
  <si>
    <r>
      <t xml:space="preserve">Na zavihku </t>
    </r>
    <r>
      <rPr>
        <b/>
        <sz val="14"/>
        <color theme="1"/>
        <rFont val="Calibri"/>
        <family val="2"/>
        <charset val="238"/>
        <scheme val="minor"/>
      </rPr>
      <t>Analiza</t>
    </r>
    <r>
      <rPr>
        <sz val="14"/>
        <color theme="1"/>
        <rFont val="Calibri"/>
        <family val="2"/>
        <charset val="238"/>
        <scheme val="minor"/>
      </rPr>
      <t xml:space="preserve"> v skupini </t>
    </r>
    <r>
      <rPr>
        <b/>
        <sz val="14"/>
        <color theme="1"/>
        <rFont val="Calibri"/>
        <family val="2"/>
        <charset val="238"/>
        <scheme val="minor"/>
      </rPr>
      <t>Orodja,</t>
    </r>
    <r>
      <rPr>
        <sz val="14"/>
        <color theme="1"/>
        <rFont val="Calibri"/>
        <family val="2"/>
        <charset val="238"/>
        <scheme val="minor"/>
      </rPr>
      <t xml:space="preserve"> kliknite </t>
    </r>
    <r>
      <rPr>
        <b/>
        <sz val="14"/>
        <color theme="1"/>
        <rFont val="Calibri"/>
        <family val="2"/>
        <charset val="238"/>
        <scheme val="minor"/>
      </rPr>
      <t>vrtilni grafikon.</t>
    </r>
  </si>
  <si>
    <r>
      <t xml:space="preserve">Uporabite filter </t>
    </r>
    <r>
      <rPr>
        <b/>
        <sz val="14"/>
        <color theme="1"/>
        <rFont val="Calibri"/>
        <family val="2"/>
        <charset val="238"/>
        <scheme val="minor"/>
      </rPr>
      <t>Država,</t>
    </r>
    <r>
      <rPr>
        <sz val="14"/>
        <color theme="1"/>
        <rFont val="Calibri"/>
        <family val="2"/>
        <charset val="238"/>
        <scheme val="minor"/>
      </rPr>
      <t xml:space="preserve"> da prikažete samo skupno količino vsakega izdelka, izvoženega v </t>
    </r>
    <r>
      <rPr>
        <b/>
        <sz val="14"/>
        <color theme="1"/>
        <rFont val="Calibri"/>
        <family val="2"/>
        <charset val="238"/>
        <scheme val="minor"/>
      </rPr>
      <t>ZDA.</t>
    </r>
  </si>
  <si>
    <r>
      <t xml:space="preserve">2. Pritisnite </t>
    </r>
    <r>
      <rPr>
        <b/>
        <sz val="14"/>
        <color theme="1"/>
        <rFont val="Calibri"/>
        <family val="2"/>
        <charset val="238"/>
        <scheme val="minor"/>
      </rPr>
      <t xml:space="preserve">Ctrl + C </t>
    </r>
    <r>
      <rPr>
        <sz val="14"/>
        <color theme="1"/>
        <rFont val="Calibri"/>
        <family val="2"/>
        <charset val="238"/>
        <scheme val="minor"/>
      </rPr>
      <t xml:space="preserve">ali pritisnite gumb za kopiranje na zavihku </t>
    </r>
    <r>
      <rPr>
        <b/>
        <sz val="14"/>
        <color theme="1"/>
        <rFont val="Calibri"/>
        <family val="2"/>
        <charset val="238"/>
        <scheme val="minor"/>
      </rPr>
      <t>»Domov«</t>
    </r>
    <r>
      <rPr>
        <sz val="14"/>
        <color theme="1"/>
        <rFont val="Calibri"/>
        <family val="2"/>
        <charset val="238"/>
        <scheme val="minor"/>
      </rPr>
      <t xml:space="preserve"> (Home) na traku.</t>
    </r>
  </si>
  <si>
    <r>
      <t xml:space="preserve">4. Izberite </t>
    </r>
    <r>
      <rPr>
        <b/>
        <sz val="14"/>
        <color theme="1"/>
        <rFont val="Calibri"/>
        <family val="2"/>
        <charset val="238"/>
        <scheme val="minor"/>
      </rPr>
      <t>"Vrednosti" Values.</t>
    </r>
  </si>
  <si>
    <r>
      <t>2. Izberite z miško  "</t>
    </r>
    <r>
      <rPr>
        <b/>
        <sz val="14"/>
        <color theme="1"/>
        <rFont val="Calibri"/>
        <family val="2"/>
        <charset val="238"/>
        <scheme val="minor"/>
      </rPr>
      <t>Več območij konsolidacije" (Multiple consolidation ranges).</t>
    </r>
  </si>
  <si>
    <r>
      <t>4. Izberite "</t>
    </r>
    <r>
      <rPr>
        <b/>
        <sz val="14"/>
        <color theme="1"/>
        <rFont val="Calibri"/>
        <family val="2"/>
        <charset val="238"/>
        <scheme val="minor"/>
      </rPr>
      <t>Ustvari eno stransko polje zame" (Create a single page filed for me).</t>
    </r>
  </si>
  <si>
    <r>
      <t>13. Pritisnite z levim gumbom miške na "</t>
    </r>
    <r>
      <rPr>
        <b/>
        <sz val="14"/>
        <color theme="1"/>
        <rFont val="Calibri"/>
        <family val="2"/>
        <charset val="238"/>
        <scheme val="minor"/>
      </rPr>
      <t>Nastavitve polja vrednosti</t>
    </r>
    <r>
      <rPr>
        <sz val="14"/>
        <color theme="1"/>
        <rFont val="Calibri"/>
        <family val="2"/>
        <charset val="238"/>
        <scheme val="minor"/>
      </rPr>
      <t xml:space="preserve"> ..." (</t>
    </r>
    <r>
      <rPr>
        <b/>
        <sz val="14"/>
        <color theme="1"/>
        <rFont val="Calibri"/>
        <family val="2"/>
        <charset val="238"/>
        <scheme val="minor"/>
      </rPr>
      <t>Value Field Settings.</t>
    </r>
    <r>
      <rPr>
        <sz val="14"/>
        <color theme="1"/>
        <rFont val="Calibri"/>
        <family val="2"/>
        <charset val="238"/>
        <scheme val="minor"/>
      </rPr>
      <t>..)</t>
    </r>
  </si>
  <si>
    <r>
      <t xml:space="preserve">S filtrom </t>
    </r>
    <r>
      <rPr>
        <b/>
        <sz val="14"/>
        <color theme="1"/>
        <rFont val="Calibri"/>
        <family val="2"/>
        <charset val="238"/>
        <scheme val="minor"/>
      </rPr>
      <t>Top 10</t>
    </r>
    <r>
      <rPr>
        <sz val="14"/>
        <color theme="1"/>
        <rFont val="Calibri"/>
        <family val="2"/>
        <charset val="238"/>
        <scheme val="minor"/>
      </rPr>
      <t xml:space="preserve"> lahko dobite seznam 10 najboljših trgovcev na drobno na podlagi prodajne vrednosti.</t>
    </r>
  </si>
  <si>
    <r>
      <t xml:space="preserve">Pojdite na </t>
    </r>
    <r>
      <rPr>
        <b/>
        <sz val="14"/>
        <color theme="1"/>
        <rFont val="Calibri"/>
        <family val="2"/>
        <charset val="238"/>
        <scheme val="minor"/>
      </rPr>
      <t>Filter</t>
    </r>
    <r>
      <rPr>
        <sz val="14"/>
        <color theme="1"/>
        <rFont val="Calibri"/>
        <family val="2"/>
        <charset val="238"/>
        <scheme val="minor"/>
      </rPr>
      <t xml:space="preserve"> oznak vrstic –&gt; </t>
    </r>
    <r>
      <rPr>
        <b/>
        <sz val="14"/>
        <color theme="1"/>
        <rFont val="Calibri"/>
        <family val="2"/>
        <charset val="238"/>
        <scheme val="minor"/>
      </rPr>
      <t>Filtri oznak –&gt; Vsebuje (Contains).</t>
    </r>
  </si>
  <si>
    <r>
      <t xml:space="preserve">podokno </t>
    </r>
    <r>
      <rPr>
        <b/>
        <sz val="14"/>
        <color theme="1"/>
        <rFont val="Calibri"/>
        <family val="2"/>
        <charset val="238"/>
        <scheme val="minor"/>
      </rPr>
      <t>Polja</t>
    </r>
    <r>
      <rPr>
        <sz val="14"/>
        <color theme="1"/>
        <rFont val="Calibri"/>
        <family val="2"/>
        <charset val="238"/>
        <scheme val="minor"/>
      </rPr>
      <t xml:space="preserve"> :</t>
    </r>
  </si>
  <si>
    <r>
      <t xml:space="preserve">Stolpec </t>
    </r>
    <r>
      <rPr>
        <b/>
        <sz val="14"/>
        <color theme="1"/>
        <rFont val="Calibri"/>
        <family val="2"/>
        <charset val="238"/>
        <scheme val="minor"/>
      </rPr>
      <t>C</t>
    </r>
    <r>
      <rPr>
        <sz val="14"/>
        <color theme="1"/>
        <rFont val="Calibri"/>
        <family val="2"/>
        <charset val="238"/>
        <scheme val="minor"/>
      </rPr>
      <t xml:space="preserve"> ima na primer samo podatke o izdelku, stolpec </t>
    </r>
    <r>
      <rPr>
        <b/>
        <sz val="14"/>
        <color theme="1"/>
        <rFont val="Calibri"/>
        <family val="2"/>
        <charset val="238"/>
        <scheme val="minor"/>
      </rPr>
      <t>D</t>
    </r>
    <r>
      <rPr>
        <sz val="14"/>
        <color theme="1"/>
        <rFont val="Calibri"/>
        <family val="2"/>
        <charset val="238"/>
        <scheme val="minor"/>
      </rPr>
      <t xml:space="preserve"> pa podatke o mesecu.</t>
    </r>
  </si>
  <si>
    <t xml:space="preserve">Vrtilne tabele so preprost način za hitro štetje vrednosti v naboru podatkov. </t>
  </si>
  <si>
    <t>V prikazanem primeru se vrtilna tabela uporablja za štetje imen, povezanih z vsako barvo.</t>
  </si>
  <si>
    <r>
      <t xml:space="preserve">Nato dodajte polje </t>
    </r>
    <r>
      <rPr>
        <b/>
        <sz val="14"/>
        <color theme="1"/>
        <rFont val="Calibri"/>
        <family val="2"/>
        <charset val="238"/>
        <scheme val="minor"/>
      </rPr>
      <t>Leto</t>
    </r>
    <r>
      <rPr>
        <sz val="14"/>
        <color theme="1"/>
        <rFont val="Calibri"/>
        <family val="2"/>
        <charset val="238"/>
        <scheme val="minor"/>
      </rPr>
      <t xml:space="preserve"> neposredno v vrtilno tabelo.</t>
    </r>
  </si>
  <si>
    <t>da se vrednosti, kot so odstotki, pravilno prikažejo in da se obe vrednosti  obravnavata enako.</t>
  </si>
  <si>
    <r>
      <t>Z desno tipko miške kliknite nov zavihek in</t>
    </r>
    <r>
      <rPr>
        <sz val="14"/>
        <color theme="1"/>
        <rFont val="Calibri"/>
        <family val="2"/>
        <charset val="238"/>
        <scheme val="minor"/>
      </rPr>
      <t xml:space="preserve"> v meniju, ki se prikaže, izberite</t>
    </r>
    <r>
      <rPr>
        <b/>
        <sz val="14"/>
        <color theme="1"/>
        <rFont val="Calibri"/>
        <family val="2"/>
        <charset val="238"/>
        <scheme val="minor"/>
      </rPr>
      <t xml:space="preserve"> Preimenuj</t>
    </r>
    <r>
      <rPr>
        <sz val="14"/>
        <color theme="1"/>
        <rFont val="Calibri"/>
        <family val="2"/>
        <charset val="238"/>
        <scheme val="minor"/>
      </rPr>
      <t xml:space="preserve"> . </t>
    </r>
  </si>
  <si>
    <r>
      <t>Izberite polje v stolpcu A/Vrstica 1</t>
    </r>
    <r>
      <rPr>
        <sz val="14"/>
        <color theme="1"/>
        <rFont val="Calibri"/>
        <family val="2"/>
        <charset val="238"/>
        <scheme val="minor"/>
      </rPr>
      <t xml:space="preserve"> ( </t>
    </r>
    <r>
      <rPr>
        <b/>
        <sz val="14"/>
        <color theme="1"/>
        <rFont val="Calibri"/>
        <family val="2"/>
        <charset val="238"/>
        <scheme val="minor"/>
      </rPr>
      <t>skrajna</t>
    </r>
    <r>
      <rPr>
        <sz val="14"/>
        <color theme="1"/>
        <rFont val="Calibri"/>
        <family val="2"/>
        <charset val="238"/>
        <scheme val="minor"/>
      </rPr>
      <t xml:space="preserve"> zgornja leva celica na listu) in </t>
    </r>
    <r>
      <rPr>
        <b/>
        <sz val="14"/>
        <color theme="1"/>
        <rFont val="Calibri"/>
        <family val="2"/>
        <charset val="238"/>
        <scheme val="minor"/>
      </rPr>
      <t xml:space="preserve">pritisnite Ctrl+V </t>
    </r>
    <r>
      <rPr>
        <sz val="14"/>
        <color theme="1"/>
        <rFont val="Calibri"/>
        <family val="2"/>
        <charset val="238"/>
        <scheme val="minor"/>
      </rPr>
      <t>ali</t>
    </r>
    <r>
      <rPr>
        <b/>
        <sz val="14"/>
        <color theme="1"/>
        <rFont val="Calibri"/>
        <family val="2"/>
        <charset val="238"/>
        <scheme val="minor"/>
      </rPr>
      <t xml:space="preserve"> Cmd+V,</t>
    </r>
    <r>
      <rPr>
        <sz val="14"/>
        <color theme="1"/>
        <rFont val="Calibri"/>
        <family val="2"/>
        <charset val="238"/>
        <scheme val="minor"/>
      </rPr>
      <t xml:space="preserve"> da prilepite kopirane podatke.</t>
    </r>
  </si>
  <si>
    <r>
      <t>Na traku za analizo vrtilne tabele izberite</t>
    </r>
    <r>
      <rPr>
        <b/>
        <sz val="14"/>
        <color theme="1"/>
        <rFont val="Calibri"/>
        <family val="2"/>
        <charset val="238"/>
        <scheme val="minor"/>
      </rPr>
      <t xml:space="preserve"> Spremeni vir podatkov in</t>
    </r>
    <r>
      <rPr>
        <sz val="14"/>
        <color theme="1"/>
        <rFont val="Calibri"/>
        <family val="2"/>
        <charset val="238"/>
        <scheme val="minor"/>
      </rPr>
      <t xml:space="preserve"> nato v podmeniju izberite Spremeni vir podatkov.</t>
    </r>
  </si>
  <si>
    <r>
      <t xml:space="preserve">Kliknite </t>
    </r>
    <r>
      <rPr>
        <b/>
        <sz val="14"/>
        <color theme="1"/>
        <rFont val="Calibri"/>
        <family val="2"/>
        <charset val="238"/>
        <scheme val="minor"/>
      </rPr>
      <t xml:space="preserve">V vrtilni tabeli, </t>
    </r>
    <r>
      <rPr>
        <sz val="14"/>
        <color theme="1"/>
        <rFont val="Calibri"/>
        <family val="2"/>
        <charset val="238"/>
        <scheme val="minor"/>
      </rPr>
      <t xml:space="preserve">da v glavnem meniju prikažete možnost </t>
    </r>
    <r>
      <rPr>
        <b/>
        <sz val="14"/>
        <color theme="1"/>
        <rFont val="Calibri"/>
        <family val="2"/>
        <charset val="238"/>
        <scheme val="minor"/>
      </rPr>
      <t>Analiza vrtilne tabele.</t>
    </r>
  </si>
  <si>
    <r>
      <rPr>
        <sz val="14"/>
        <color theme="1"/>
        <rFont val="Calibri"/>
        <family val="2"/>
        <charset val="238"/>
        <scheme val="minor"/>
      </rPr>
      <t xml:space="preserve">Kliknite zavihek </t>
    </r>
    <r>
      <rPr>
        <b/>
        <sz val="14"/>
        <color theme="1"/>
        <rFont val="Calibri"/>
        <family val="2"/>
        <charset val="238"/>
        <scheme val="minor"/>
      </rPr>
      <t xml:space="preserve">NOVO, </t>
    </r>
    <r>
      <rPr>
        <sz val="14"/>
        <color theme="1"/>
        <rFont val="Calibri"/>
        <family val="2"/>
        <charset val="238"/>
        <scheme val="minor"/>
      </rPr>
      <t>ki ste ga pravkar ustvarili, na dnu okna, označenega na sledeči sliki.</t>
    </r>
  </si>
  <si>
    <r>
      <t xml:space="preserve">Pogovorno okno </t>
    </r>
    <r>
      <rPr>
        <b/>
        <sz val="14"/>
        <color theme="1"/>
        <rFont val="Calibri"/>
        <family val="2"/>
        <charset val="238"/>
        <scheme val="minor"/>
      </rPr>
      <t>Spremeni vir podatkov</t>
    </r>
    <r>
      <rPr>
        <sz val="14"/>
        <color theme="1"/>
        <rFont val="Calibri"/>
        <family val="2"/>
        <charset val="238"/>
        <scheme val="minor"/>
      </rPr>
      <t xml:space="preserve"> bo ostalo na vrhu.</t>
    </r>
  </si>
  <si>
    <r>
      <t>1. Kliknite katero koli polje</t>
    </r>
    <r>
      <rPr>
        <sz val="14"/>
        <color theme="1"/>
        <rFont val="Calibri"/>
        <family val="2"/>
        <charset val="238"/>
        <scheme val="minor"/>
      </rPr>
      <t xml:space="preserve"> v naboru podatkov, nato </t>
    </r>
    <r>
      <rPr>
        <b/>
        <sz val="14"/>
        <color theme="1"/>
        <rFont val="Calibri"/>
        <family val="2"/>
        <charset val="238"/>
        <scheme val="minor"/>
      </rPr>
      <t xml:space="preserve">pritisnite Ctrl+A </t>
    </r>
    <r>
      <rPr>
        <sz val="14"/>
        <color theme="1"/>
        <rFont val="Calibri"/>
        <family val="2"/>
        <charset val="238"/>
        <scheme val="minor"/>
      </rPr>
      <t>ali</t>
    </r>
    <r>
      <rPr>
        <b/>
        <sz val="14"/>
        <color theme="1"/>
        <rFont val="Calibri"/>
        <family val="2"/>
        <charset val="238"/>
        <scheme val="minor"/>
      </rPr>
      <t xml:space="preserve"> Cmd +A, </t>
    </r>
    <r>
      <rPr>
        <sz val="14"/>
        <color theme="1"/>
        <rFont val="Calibri"/>
        <family val="2"/>
        <charset val="238"/>
        <scheme val="minor"/>
      </rPr>
      <t xml:space="preserve">da izberete vse podatke . </t>
    </r>
  </si>
  <si>
    <r>
      <t xml:space="preserve">Pogovorno okno </t>
    </r>
    <r>
      <rPr>
        <b/>
        <sz val="14"/>
        <color theme="1"/>
        <rFont val="Calibri"/>
        <family val="2"/>
        <charset val="238"/>
        <scheme val="minor"/>
      </rPr>
      <t>Spremeni vir podatkov</t>
    </r>
    <r>
      <rPr>
        <sz val="14"/>
        <color theme="1"/>
        <rFont val="Calibri"/>
        <family val="2"/>
        <charset val="238"/>
        <scheme val="minor"/>
      </rPr>
      <t xml:space="preserve"> bo ostalo na vrhu. </t>
    </r>
  </si>
  <si>
    <t xml:space="preserve"> Tovrstni podatki so kot nalašč za vrtilne tabele. Prvič, aktivni in neaktivni uporabniki.</t>
  </si>
  <si>
    <r>
      <t xml:space="preserve">Ena posebnost vrtilne tabele je nagnjenost </t>
    </r>
    <r>
      <rPr>
        <b/>
        <sz val="14"/>
        <color theme="1"/>
        <rFont val="Calibri"/>
        <family val="2"/>
        <charset val="238"/>
        <scheme val="minor"/>
      </rPr>
      <t xml:space="preserve">k štetju </t>
    </r>
    <r>
      <rPr>
        <b/>
        <u/>
        <sz val="14"/>
        <color theme="1"/>
        <rFont val="Calibri"/>
        <family val="2"/>
        <charset val="238"/>
        <scheme val="minor"/>
      </rPr>
      <t>vsega</t>
    </r>
    <r>
      <rPr>
        <sz val="14"/>
        <color theme="1"/>
        <rFont val="Calibri"/>
        <family val="2"/>
        <charset val="238"/>
        <scheme val="minor"/>
      </rPr>
      <t xml:space="preserve"> .</t>
    </r>
  </si>
  <si>
    <t xml:space="preserve">Stranka načrtuje novo marketinško akcijo in želi vedeti, kateri dan v tednu je najboljši za prijave, glede na podatke, ki jih ima do sedaj. </t>
  </si>
  <si>
    <t>Seveda tega ne bi želeli storiti, če imate na delovnem listu še kakšne druge podatke.</t>
  </si>
  <si>
    <r>
      <t xml:space="preserve">Nesosednje celice lahko izberete tako, da držite </t>
    </r>
    <r>
      <rPr>
        <b/>
        <sz val="14"/>
        <color theme="1"/>
        <rFont val="Calibri"/>
        <family val="2"/>
        <charset val="238"/>
        <scheme val="minor"/>
      </rPr>
      <t>Ctrl</t>
    </r>
    <r>
      <rPr>
        <sz val="14"/>
        <color theme="1"/>
        <rFont val="Calibri"/>
        <family val="2"/>
        <charset val="238"/>
        <scheme val="minor"/>
      </rPr>
      <t xml:space="preserve"> in nato kliknete celico.</t>
    </r>
  </si>
  <si>
    <r>
      <t xml:space="preserve">2. Spremenite svojo postavitev v razdelku </t>
    </r>
    <r>
      <rPr>
        <b/>
        <sz val="14"/>
        <color theme="1"/>
        <rFont val="Calibri"/>
        <family val="2"/>
        <charset val="238"/>
        <scheme val="minor"/>
      </rPr>
      <t xml:space="preserve">Filtri, Stolpci, Vrstice </t>
    </r>
    <r>
      <rPr>
        <sz val="14"/>
        <color theme="1"/>
        <rFont val="Calibri"/>
        <family val="2"/>
        <charset val="238"/>
        <scheme val="minor"/>
      </rPr>
      <t>ali</t>
    </r>
    <r>
      <rPr>
        <b/>
        <sz val="14"/>
        <color theme="1"/>
        <rFont val="Calibri"/>
        <family val="2"/>
        <charset val="238"/>
        <scheme val="minor"/>
      </rPr>
      <t xml:space="preserve"> Vrednosti</t>
    </r>
    <r>
      <rPr>
        <sz val="14"/>
        <color theme="1"/>
        <rFont val="Calibri"/>
        <family val="2"/>
        <charset val="238"/>
        <scheme val="minor"/>
      </rPr>
      <t>. Vaša vrtilna tabela bo ostala statična.</t>
    </r>
  </si>
  <si>
    <r>
      <t xml:space="preserve">Lahko ga premaknete v območje </t>
    </r>
    <r>
      <rPr>
        <b/>
        <sz val="14"/>
        <color theme="1"/>
        <rFont val="Calibri"/>
        <family val="2"/>
        <charset val="238"/>
        <scheme val="minor"/>
      </rPr>
      <t>Filter, Vrstica, Stolpec</t>
    </r>
    <r>
      <rPr>
        <sz val="14"/>
        <color theme="1"/>
        <rFont val="Calibri"/>
        <family val="2"/>
        <charset val="238"/>
        <scheme val="minor"/>
      </rPr>
      <t xml:space="preserve"> ali pa ga popolnoma odstranite iz vrtilne tabele. </t>
    </r>
  </si>
  <si>
    <r>
      <t xml:space="preserve">Združene elemente lahko hitro razdružite tako, da označite združeni element in nato pritisnete </t>
    </r>
    <r>
      <rPr>
        <b/>
        <sz val="14"/>
        <color theme="1"/>
        <rFont val="Calibri"/>
        <family val="2"/>
        <charset val="238"/>
        <scheme val="minor"/>
      </rPr>
      <t>Alt + Shift + puščična tipka levo.</t>
    </r>
  </si>
  <si>
    <r>
      <t>Osvežite povezavo z izvornimi podatki aktivne vrtilne tabele z uporabo bližnjice na tipkovnici</t>
    </r>
    <r>
      <rPr>
        <b/>
        <sz val="14"/>
        <color theme="1"/>
        <rFont val="Calibri"/>
        <family val="2"/>
        <charset val="238"/>
        <scheme val="minor"/>
      </rPr>
      <t xml:space="preserve"> Alt + F5</t>
    </r>
    <r>
      <rPr>
        <sz val="14"/>
        <color theme="1"/>
        <rFont val="Calibri"/>
        <family val="2"/>
        <charset val="238"/>
        <scheme val="minor"/>
      </rPr>
      <t>.</t>
    </r>
  </si>
  <si>
    <r>
      <t xml:space="preserve">Z bližnjico na tipkovnici </t>
    </r>
    <r>
      <rPr>
        <b/>
        <sz val="14"/>
        <color theme="1"/>
        <rFont val="Calibri"/>
        <family val="2"/>
        <charset val="238"/>
        <scheme val="minor"/>
      </rPr>
      <t>Ctrl + Alt + F5</t>
    </r>
    <r>
      <rPr>
        <sz val="14"/>
        <color theme="1"/>
        <rFont val="Calibri"/>
        <family val="2"/>
        <charset val="238"/>
        <scheme val="minor"/>
      </rPr>
      <t xml:space="preserve"> osvežite vse podatkovne povezave za vse vrtilne tabele v delovnem zvezku.</t>
    </r>
  </si>
  <si>
    <r>
      <t xml:space="preserve">Odprlo se bo okno </t>
    </r>
    <r>
      <rPr>
        <b/>
        <sz val="14"/>
        <color theme="1"/>
        <rFont val="Calibri"/>
        <family val="2"/>
        <charset val="238"/>
        <scheme val="minor"/>
      </rPr>
      <t>Oblikovanje celice</t>
    </r>
    <r>
      <rPr>
        <sz val="14"/>
        <color theme="1"/>
        <rFont val="Calibri"/>
        <family val="2"/>
        <charset val="238"/>
        <scheme val="minor"/>
      </rPr>
      <t xml:space="preserve"> z na voljo samo zavihkom </t>
    </r>
    <r>
      <rPr>
        <b/>
        <sz val="14"/>
        <color theme="1"/>
        <rFont val="Calibri"/>
        <family val="2"/>
        <charset val="238"/>
        <scheme val="minor"/>
      </rPr>
      <t>Številke</t>
    </r>
    <r>
      <rPr>
        <sz val="14"/>
        <color theme="1"/>
        <rFont val="Calibri"/>
        <family val="2"/>
        <charset val="238"/>
        <scheme val="minor"/>
      </rPr>
      <t xml:space="preserve"> in številke v svojem polju boste lahko oblikovali enako </t>
    </r>
  </si>
  <si>
    <r>
      <t xml:space="preserve">V meniju filtra izberite </t>
    </r>
    <r>
      <rPr>
        <b/>
        <sz val="14"/>
        <color theme="1"/>
        <rFont val="Calibri"/>
        <family val="2"/>
        <charset val="238"/>
        <scheme val="minor"/>
      </rPr>
      <t>Več možnosti razvrščanja</t>
    </r>
    <r>
      <rPr>
        <sz val="14"/>
        <color theme="1"/>
        <rFont val="Calibri"/>
        <family val="2"/>
        <charset val="238"/>
        <scheme val="minor"/>
      </rPr>
      <t>.</t>
    </r>
  </si>
  <si>
    <r>
      <t xml:space="preserve">Teh praznih vrstic se lahko znebite na zavihku </t>
    </r>
    <r>
      <rPr>
        <b/>
        <sz val="14"/>
        <color theme="1"/>
        <rFont val="Calibri"/>
        <family val="2"/>
        <charset val="238"/>
        <scheme val="minor"/>
      </rPr>
      <t>Načrt</t>
    </r>
    <r>
      <rPr>
        <sz val="14"/>
        <color theme="1"/>
        <rFont val="Calibri"/>
        <family val="2"/>
        <charset val="238"/>
        <scheme val="minor"/>
      </rPr>
      <t xml:space="preserve"> na traku in kliknete gumb </t>
    </r>
    <r>
      <rPr>
        <b/>
        <sz val="14"/>
        <color theme="1"/>
        <rFont val="Calibri"/>
        <family val="2"/>
        <charset val="238"/>
        <scheme val="minor"/>
      </rPr>
      <t xml:space="preserve">Prazne vrstice </t>
    </r>
    <r>
      <rPr>
        <sz val="14"/>
        <color theme="1"/>
        <rFont val="Calibri"/>
        <family val="2"/>
        <charset val="238"/>
        <scheme val="minor"/>
      </rPr>
      <t xml:space="preserve">v razdelku </t>
    </r>
    <r>
      <rPr>
        <b/>
        <sz val="14"/>
        <color theme="1"/>
        <rFont val="Calibri"/>
        <family val="2"/>
        <charset val="238"/>
        <scheme val="minor"/>
      </rPr>
      <t>Postavitev</t>
    </r>
    <r>
      <rPr>
        <sz val="14"/>
        <color theme="1"/>
        <rFont val="Calibri"/>
        <family val="2"/>
        <charset val="238"/>
        <scheme val="minor"/>
      </rPr>
      <t xml:space="preserve"> </t>
    </r>
  </si>
  <si>
    <r>
      <t xml:space="preserve">in nato izberete </t>
    </r>
    <r>
      <rPr>
        <b/>
        <sz val="14"/>
        <color theme="1"/>
        <rFont val="Calibri"/>
        <family val="2"/>
        <charset val="238"/>
        <scheme val="minor"/>
      </rPr>
      <t>Odstrani prazno vrstico</t>
    </r>
    <r>
      <rPr>
        <sz val="14"/>
        <color theme="1"/>
        <rFont val="Calibri"/>
        <family val="2"/>
        <charset val="238"/>
        <scheme val="minor"/>
      </rPr>
      <t xml:space="preserve"> za vsakim elementom.</t>
    </r>
  </si>
  <si>
    <r>
      <t xml:space="preserve">2. Prav tako lahko kliknete z levim gumbom miške in znova povlečete polje v območje </t>
    </r>
    <r>
      <rPr>
        <b/>
        <sz val="14"/>
        <color theme="1"/>
        <rFont val="Calibri"/>
        <family val="2"/>
        <charset val="238"/>
        <scheme val="minor"/>
      </rPr>
      <t>Vrednosti.</t>
    </r>
  </si>
  <si>
    <r>
      <t xml:space="preserve">Vaše izračunano polje se bo pojavilo na seznamu </t>
    </r>
    <r>
      <rPr>
        <b/>
        <sz val="14"/>
        <color theme="1"/>
        <rFont val="Calibri"/>
        <family val="2"/>
        <charset val="238"/>
        <scheme val="minor"/>
      </rPr>
      <t xml:space="preserve">Polja vrtilne tabele </t>
    </r>
    <r>
      <rPr>
        <sz val="14"/>
        <color theme="1"/>
        <rFont val="Calibri"/>
        <family val="2"/>
        <charset val="238"/>
        <scheme val="minor"/>
      </rPr>
      <t>in ga lahko uporabite za ustvarjanje vrtilne tabele, tako kot katero koli drugo polje.</t>
    </r>
  </si>
  <si>
    <t>Omogočajo vam, da svoje podatke združite na različne načine, tako da lahko lažje pripravite koristne zaključke.</t>
  </si>
  <si>
    <t xml:space="preserve">Excel samodejno izbere podatke. </t>
  </si>
  <si>
    <t>Če želite spremeniti vrsto izračuna, ki ga želite uporabiti potem</t>
  </si>
  <si>
    <r>
      <t xml:space="preserve">Polje </t>
    </r>
    <r>
      <rPr>
        <b/>
        <sz val="14"/>
        <color theme="1"/>
        <rFont val="Calibri"/>
        <family val="2"/>
        <charset val="238"/>
        <scheme val="minor"/>
      </rPr>
      <t>Izdelek</t>
    </r>
    <r>
      <rPr>
        <sz val="14"/>
        <color theme="1"/>
        <rFont val="Calibri"/>
        <family val="2"/>
        <charset val="238"/>
        <scheme val="minor"/>
      </rPr>
      <t xml:space="preserve"> vsebuje 7 elementov. jabolko, banano, fižol, brokoli, korenje, mango in pomarančo.</t>
    </r>
  </si>
  <si>
    <t>Dodajanje stolpca %</t>
  </si>
  <si>
    <r>
      <t xml:space="preserve">Polje </t>
    </r>
    <r>
      <rPr>
        <b/>
        <sz val="14"/>
        <color theme="1"/>
        <rFont val="Calibri"/>
        <family val="2"/>
        <charset val="238"/>
        <scheme val="minor"/>
      </rPr>
      <t>znesek</t>
    </r>
    <r>
      <rPr>
        <sz val="14"/>
        <color theme="1"/>
        <rFont val="Calibri"/>
        <family val="2"/>
        <charset val="238"/>
        <scheme val="minor"/>
      </rPr>
      <t xml:space="preserve"> na področju </t>
    </r>
    <r>
      <rPr>
        <b/>
        <sz val="14"/>
        <color theme="1"/>
        <rFont val="Calibri"/>
        <family val="2"/>
        <charset val="238"/>
        <scheme val="minor"/>
      </rPr>
      <t>Vrednosti.</t>
    </r>
  </si>
  <si>
    <r>
      <t xml:space="preserve">2. Polje vsota zneska (ali katero koli drugo polje) na področju </t>
    </r>
    <r>
      <rPr>
        <b/>
        <sz val="14"/>
        <color theme="1"/>
        <rFont val="Calibri"/>
        <family val="2"/>
        <charset val="238"/>
        <scheme val="minor"/>
      </rPr>
      <t>Vrednosti.</t>
    </r>
  </si>
  <si>
    <r>
      <t xml:space="preserve">V oknu </t>
    </r>
    <r>
      <rPr>
        <b/>
        <sz val="14"/>
        <color theme="1"/>
        <rFont val="Calibri"/>
        <family val="2"/>
        <charset val="238"/>
        <scheme val="minor"/>
      </rPr>
      <t>Grouping</t>
    </r>
    <r>
      <rPr>
        <sz val="14"/>
        <color theme="1"/>
        <rFont val="Calibri"/>
        <family val="2"/>
        <charset val="238"/>
        <scheme val="minor"/>
      </rPr>
      <t xml:space="preserve"> vnesite </t>
    </r>
    <r>
      <rPr>
        <b/>
        <sz val="14"/>
        <color theme="1"/>
        <rFont val="Calibri"/>
        <family val="2"/>
        <charset val="238"/>
        <scheme val="minor"/>
      </rPr>
      <t xml:space="preserve">1 </t>
    </r>
    <r>
      <rPr>
        <sz val="14"/>
        <color theme="1"/>
        <rFont val="Calibri"/>
        <family val="2"/>
        <charset val="238"/>
        <scheme val="minor"/>
      </rPr>
      <t xml:space="preserve">za </t>
    </r>
    <r>
      <rPr>
        <b/>
        <sz val="14"/>
        <color theme="1"/>
        <rFont val="Calibri"/>
        <family val="2"/>
        <charset val="238"/>
        <scheme val="minor"/>
      </rPr>
      <t xml:space="preserve">Začetek pri </t>
    </r>
    <r>
      <rPr>
        <sz val="14"/>
        <color theme="1"/>
        <rFont val="Calibri"/>
        <family val="2"/>
        <charset val="238"/>
        <scheme val="minor"/>
      </rPr>
      <t xml:space="preserve">(Starting at), </t>
    </r>
    <r>
      <rPr>
        <b/>
        <sz val="14"/>
        <color theme="1"/>
        <rFont val="Calibri"/>
        <family val="2"/>
        <charset val="238"/>
        <scheme val="minor"/>
      </rPr>
      <t>10.000</t>
    </r>
    <r>
      <rPr>
        <sz val="14"/>
        <color theme="1"/>
        <rFont val="Calibri"/>
        <family val="2"/>
        <charset val="238"/>
        <scheme val="minor"/>
      </rPr>
      <t xml:space="preserve"> za </t>
    </r>
    <r>
      <rPr>
        <b/>
        <sz val="14"/>
        <color theme="1"/>
        <rFont val="Calibri"/>
        <family val="2"/>
        <charset val="238"/>
        <scheme val="minor"/>
      </rPr>
      <t>Konec</t>
    </r>
    <r>
      <rPr>
        <sz val="14"/>
        <color theme="1"/>
        <rFont val="Calibri"/>
        <family val="2"/>
        <charset val="238"/>
        <scheme val="minor"/>
      </rPr>
      <t xml:space="preserve"> ob (Ending at) in </t>
    </r>
    <r>
      <rPr>
        <b/>
        <sz val="14"/>
        <color theme="1"/>
        <rFont val="Calibri"/>
        <family val="2"/>
        <charset val="238"/>
        <scheme val="minor"/>
      </rPr>
      <t>1000</t>
    </r>
    <r>
      <rPr>
        <sz val="14"/>
        <color theme="1"/>
        <rFont val="Calibri"/>
        <family val="2"/>
        <charset val="238"/>
        <scheme val="minor"/>
      </rPr>
      <t xml:space="preserve"> za By.</t>
    </r>
  </si>
  <si>
    <t>Če želite številke enostavno primerjati, ustvarite vrtilni grafikon.</t>
  </si>
  <si>
    <t xml:space="preserve">Če želite filtrirati vrtilni grafikon, uporabite standardne filtre (trikotniki poleg izdelka in države). </t>
  </si>
  <si>
    <r>
      <t xml:space="preserve">Desni klik miške in kliknite </t>
    </r>
    <r>
      <rPr>
        <b/>
        <sz val="14"/>
        <color theme="1"/>
        <rFont val="Calibri"/>
        <family val="2"/>
        <charset val="238"/>
        <scheme val="minor"/>
      </rPr>
      <t>Osveži (Refresh).</t>
    </r>
  </si>
  <si>
    <r>
      <t xml:space="preserve">Vnesite v polje </t>
    </r>
    <r>
      <rPr>
        <b/>
        <sz val="14"/>
        <color theme="1"/>
        <rFont val="Calibri"/>
        <family val="2"/>
        <charset val="238"/>
        <scheme val="minor"/>
      </rPr>
      <t>Ime (Name)</t>
    </r>
    <r>
      <rPr>
        <sz val="14"/>
        <color theme="1"/>
        <rFont val="Calibri"/>
        <family val="2"/>
        <charset val="238"/>
        <scheme val="minor"/>
      </rPr>
      <t xml:space="preserve"> davek </t>
    </r>
  </si>
  <si>
    <r>
      <rPr>
        <b/>
        <sz val="14"/>
        <rFont val="Calibri"/>
        <family val="2"/>
        <charset val="238"/>
        <scheme val="minor"/>
      </rPr>
      <t>Izračunano polje</t>
    </r>
    <r>
      <rPr>
        <sz val="14"/>
        <rFont val="Calibri"/>
        <family val="2"/>
        <charset val="238"/>
        <scheme val="minor"/>
      </rPr>
      <t xml:space="preserve"> uporablja vrednosti iz drugega polja.</t>
    </r>
  </si>
  <si>
    <r>
      <t xml:space="preserve">Kliknite </t>
    </r>
    <r>
      <rPr>
        <b/>
        <sz val="14"/>
        <color theme="1"/>
        <rFont val="Calibri"/>
        <family val="2"/>
        <charset val="238"/>
        <scheme val="minor"/>
      </rPr>
      <t xml:space="preserve">Alt + D + P </t>
    </r>
    <r>
      <rPr>
        <sz val="14"/>
        <color theme="1"/>
        <rFont val="Calibri"/>
        <family val="2"/>
        <charset val="238"/>
        <scheme val="minor"/>
      </rPr>
      <t>(ukaz odpre čarovnika za vrtilno tabelo in vrtilni grafikon).</t>
    </r>
  </si>
  <si>
    <r>
      <t xml:space="preserve">10. Izberite, ali želite ustvariti novo vrtilno tabelo na </t>
    </r>
    <r>
      <rPr>
        <b/>
        <sz val="14"/>
        <color theme="1"/>
        <rFont val="Calibri"/>
        <family val="2"/>
        <charset val="238"/>
        <scheme val="minor"/>
      </rPr>
      <t xml:space="preserve">obstoječem listu </t>
    </r>
    <r>
      <rPr>
        <sz val="14"/>
        <color theme="1"/>
        <rFont val="Calibri"/>
        <family val="2"/>
        <charset val="238"/>
        <scheme val="minor"/>
      </rPr>
      <t xml:space="preserve">(Existing worksheet) ali </t>
    </r>
    <r>
      <rPr>
        <b/>
        <sz val="14"/>
        <color theme="1"/>
        <rFont val="Calibri"/>
        <family val="2"/>
        <charset val="238"/>
        <scheme val="minor"/>
      </rPr>
      <t xml:space="preserve">novem delovnem listu </t>
    </r>
    <r>
      <rPr>
        <sz val="14"/>
        <color theme="1"/>
        <rFont val="Calibri"/>
        <family val="2"/>
        <charset val="238"/>
        <scheme val="minor"/>
      </rPr>
      <t xml:space="preserve">(New worksheet) </t>
    </r>
  </si>
  <si>
    <r>
      <t xml:space="preserve">14. Izberite z levim gumbom miške  </t>
    </r>
    <r>
      <rPr>
        <b/>
        <sz val="14"/>
        <color theme="1"/>
        <rFont val="Calibri"/>
        <family val="2"/>
        <charset val="238"/>
        <scheme val="minor"/>
      </rPr>
      <t>"Sum".</t>
    </r>
  </si>
  <si>
    <t>S filtrom 10 najboljših lahko dobite seznam najboljših 10 odstotkov (ali katero koli drugo število, npr. 20 odstotkov, 50 odstotkov itd.) elementov po vrednosti.</t>
  </si>
  <si>
    <t>Če želite dobiti seznam trgovcev na drobno, ki predstavljajo 25 % celotne prodaje, potem</t>
  </si>
  <si>
    <r>
      <t xml:space="preserve">V drugem polju morate določiti </t>
    </r>
    <r>
      <rPr>
        <b/>
        <sz val="14"/>
        <color theme="1"/>
        <rFont val="Calibri"/>
        <family val="2"/>
        <charset val="238"/>
        <scheme val="minor"/>
      </rPr>
      <t>odstotek</t>
    </r>
    <r>
      <rPr>
        <sz val="14"/>
        <color theme="1"/>
        <rFont val="Calibri"/>
        <family val="2"/>
        <charset val="238"/>
        <scheme val="minor"/>
      </rPr>
      <t xml:space="preserve"> prodaje, ki naj bi ga upoštevali najboljši trgovci na drobno. </t>
    </r>
  </si>
  <si>
    <r>
      <t>Ker želimo v tem primeru pridobiti najboljše trgovce na drobno, ki naredijo</t>
    </r>
    <r>
      <rPr>
        <b/>
        <sz val="14"/>
        <color theme="1"/>
        <rFont val="Calibri"/>
        <family val="2"/>
        <charset val="238"/>
        <scheme val="minor"/>
      </rPr>
      <t xml:space="preserve"> 25 % </t>
    </r>
    <r>
      <rPr>
        <sz val="14"/>
        <color theme="1"/>
        <rFont val="Calibri"/>
        <family val="2"/>
        <charset val="238"/>
        <scheme val="minor"/>
      </rPr>
      <t xml:space="preserve">prodaje, izberemo </t>
    </r>
    <r>
      <rPr>
        <b/>
        <sz val="14"/>
        <color theme="1"/>
        <rFont val="Calibri"/>
        <family val="2"/>
        <charset val="238"/>
        <scheme val="minor"/>
      </rPr>
      <t>25.</t>
    </r>
  </si>
  <si>
    <t>Če želite izvedeti, kateri so najboljše trgovce na drobno, ki predstavljajo 20 milijonov prodaje, potem</t>
  </si>
  <si>
    <r>
      <t xml:space="preserve">Ker želimo v tem primeru pridobiti najboljše trgovce na drobno, ki dosegajo 20 milijonov prodaje, vnesemo </t>
    </r>
    <r>
      <rPr>
        <b/>
        <sz val="14"/>
        <color theme="1"/>
        <rFont val="Calibri"/>
        <family val="2"/>
        <charset val="238"/>
        <scheme val="minor"/>
      </rPr>
      <t>20.000.000.</t>
    </r>
  </si>
  <si>
    <r>
      <rPr>
        <b/>
        <sz val="14"/>
        <color theme="1"/>
        <rFont val="Calibri"/>
        <family val="2"/>
        <charset val="238"/>
        <scheme val="minor"/>
      </rPr>
      <t>Elemente</t>
    </r>
    <r>
      <rPr>
        <sz val="14"/>
        <color theme="1"/>
        <rFont val="Calibri"/>
        <family val="2"/>
        <charset val="238"/>
        <scheme val="minor"/>
      </rPr>
      <t xml:space="preserve"> lahko filtrirate na podlagi vrednosti v stolpcih v območju vrednosti.</t>
    </r>
  </si>
  <si>
    <r>
      <t xml:space="preserve">V oknu </t>
    </r>
    <r>
      <rPr>
        <b/>
        <sz val="14"/>
        <color theme="1"/>
        <rFont val="Calibri"/>
        <family val="2"/>
        <charset val="238"/>
        <scheme val="minor"/>
      </rPr>
      <t>Filter vrednosti</t>
    </r>
    <r>
      <rPr>
        <sz val="14"/>
        <color theme="1"/>
        <rFont val="Calibri"/>
        <family val="2"/>
        <charset val="238"/>
        <scheme val="minor"/>
      </rPr>
      <t xml:space="preserve"> (Value Filter) izberite vrednosti, ki jih želite uporabiti za filtriranje. </t>
    </r>
  </si>
  <si>
    <r>
      <rPr>
        <b/>
        <sz val="14"/>
        <color theme="1"/>
        <rFont val="Calibri"/>
        <family val="2"/>
        <charset val="238"/>
        <scheme val="minor"/>
      </rPr>
      <t>Filtri za oznake</t>
    </r>
    <r>
      <rPr>
        <sz val="14"/>
        <color theme="1"/>
        <rFont val="Calibri"/>
        <family val="2"/>
        <charset val="238"/>
        <scheme val="minor"/>
      </rPr>
      <t xml:space="preserve"> so priročni, če imate ogromen seznam in želite filtrirati določene elemente na podlagi imena/besedila.</t>
    </r>
  </si>
  <si>
    <t>Na primer, na seznamu trgovcev na drobno lahko hitro filtriramo vse  trgovine z uporabo pogoja 'dollar' v imenu.</t>
  </si>
  <si>
    <r>
      <t xml:space="preserve">Kliknite spustni meni </t>
    </r>
    <r>
      <rPr>
        <b/>
        <sz val="14"/>
        <color theme="1"/>
        <rFont val="Calibri"/>
        <family val="2"/>
        <charset val="238"/>
        <scheme val="minor"/>
      </rPr>
      <t>Filter za oznake</t>
    </r>
    <r>
      <rPr>
        <sz val="14"/>
        <color theme="1"/>
        <rFont val="Calibri"/>
        <family val="2"/>
        <charset val="238"/>
        <scheme val="minor"/>
      </rPr>
      <t xml:space="preserve"> in nato kliknite iskalno polje, in postavite kazalec vanj.</t>
    </r>
  </si>
  <si>
    <r>
      <t xml:space="preserve">Excel prikaže tudi podokno </t>
    </r>
    <r>
      <rPr>
        <b/>
        <sz val="14"/>
        <color theme="1"/>
        <rFont val="Calibri"/>
        <family val="2"/>
        <charset val="238"/>
        <scheme val="minor"/>
      </rPr>
      <t>Polja vrtilne tabele,</t>
    </r>
    <r>
      <rPr>
        <sz val="14"/>
        <color theme="1"/>
        <rFont val="Calibri"/>
        <family val="2"/>
        <charset val="238"/>
        <scheme val="minor"/>
      </rPr>
      <t xml:space="preserve"> ki je trenutno prazno.</t>
    </r>
  </si>
  <si>
    <t>Upoštevajte, da je vseh pet polj navedenih, vendar neuporabljenih:</t>
  </si>
  <si>
    <r>
      <t xml:space="preserve">Če želite sestaviti vrtilno tabelo, povlecite polja v eno območje </t>
    </r>
    <r>
      <rPr>
        <b/>
        <sz val="14"/>
        <color theme="1"/>
        <rFont val="Calibri"/>
        <family val="2"/>
        <charset val="238"/>
        <scheme val="minor"/>
      </rPr>
      <t xml:space="preserve">Stolpci, Vrstice </t>
    </r>
    <r>
      <rPr>
        <sz val="14"/>
        <color theme="1"/>
        <rFont val="Calibri"/>
        <family val="2"/>
        <charset val="238"/>
        <scheme val="minor"/>
      </rPr>
      <t>ali</t>
    </r>
    <r>
      <rPr>
        <b/>
        <sz val="14"/>
        <color theme="1"/>
        <rFont val="Calibri"/>
        <family val="2"/>
        <charset val="238"/>
        <scheme val="minor"/>
      </rPr>
      <t xml:space="preserve"> Vrednosti</t>
    </r>
    <r>
      <rPr>
        <sz val="14"/>
        <color theme="1"/>
        <rFont val="Calibri"/>
        <family val="2"/>
        <charset val="238"/>
        <scheme val="minor"/>
      </rPr>
      <t xml:space="preserve">. </t>
    </r>
  </si>
  <si>
    <r>
      <t xml:space="preserve">Excel izračuna skupno vsoto, </t>
    </r>
    <r>
      <rPr>
        <b/>
        <sz val="14"/>
        <color theme="1"/>
        <rFont val="Calibri"/>
        <family val="2"/>
        <charset val="238"/>
        <scheme val="minor"/>
      </rPr>
      <t>26356.</t>
    </r>
    <r>
      <rPr>
        <sz val="14"/>
        <color theme="1"/>
        <rFont val="Calibri"/>
        <family val="2"/>
        <charset val="238"/>
        <scheme val="minor"/>
      </rPr>
      <t xml:space="preserve"> To je vsota vseh prodajnih vrednosti v celotnem naboru podatkov:</t>
    </r>
  </si>
  <si>
    <r>
      <rPr>
        <b/>
        <sz val="14"/>
        <color theme="1"/>
        <rFont val="Calibri"/>
        <family val="2"/>
        <charset val="238"/>
        <scheme val="minor"/>
      </rPr>
      <t>Barva polje</t>
    </r>
    <r>
      <rPr>
        <sz val="14"/>
        <color theme="1"/>
        <rFont val="Calibri"/>
        <family val="2"/>
        <charset val="238"/>
        <scheme val="minor"/>
      </rPr>
      <t xml:space="preserve"> je vrstica, </t>
    </r>
    <r>
      <rPr>
        <b/>
        <sz val="14"/>
        <color theme="1"/>
        <rFont val="Calibri"/>
        <family val="2"/>
        <charset val="238"/>
        <scheme val="minor"/>
      </rPr>
      <t>prodaja</t>
    </r>
    <r>
      <rPr>
        <sz val="14"/>
        <color theme="1"/>
        <rFont val="Calibri"/>
        <family val="2"/>
        <charset val="238"/>
        <scheme val="minor"/>
      </rPr>
      <t xml:space="preserve"> pa polje vrednost:</t>
    </r>
  </si>
  <si>
    <t>Grafi</t>
  </si>
  <si>
    <t>Primer 1</t>
  </si>
  <si>
    <t>Primer 2</t>
  </si>
  <si>
    <t>Leto</t>
  </si>
  <si>
    <t>mesec</t>
  </si>
  <si>
    <t>Prodajalec</t>
  </si>
  <si>
    <t>Janez</t>
  </si>
  <si>
    <t>Miha</t>
  </si>
  <si>
    <t>Marica</t>
  </si>
  <si>
    <t>Italija</t>
  </si>
  <si>
    <t>Švica</t>
  </si>
  <si>
    <t>Irska</t>
  </si>
  <si>
    <t>Vrednost prodaje</t>
  </si>
  <si>
    <t>Če želite brokoli na vrh seznama, uporabite razvrstitev vrtilne tabele.</t>
  </si>
  <si>
    <r>
      <t xml:space="preserve">Desni klik na miški in izberite </t>
    </r>
    <r>
      <rPr>
        <b/>
        <sz val="14"/>
        <color theme="1"/>
        <rFont val="Calibri"/>
        <family val="2"/>
        <charset val="238"/>
        <scheme val="minor"/>
      </rPr>
      <t>Razvrsti &gt;</t>
    </r>
    <r>
      <rPr>
        <sz val="14"/>
        <color theme="1"/>
        <rFont val="Calibri"/>
        <family val="2"/>
        <charset val="238"/>
        <scheme val="minor"/>
      </rPr>
      <t xml:space="preserve"> </t>
    </r>
    <r>
      <rPr>
        <b/>
        <sz val="14"/>
        <color theme="1"/>
        <rFont val="Calibri"/>
        <family val="2"/>
        <charset val="238"/>
        <scheme val="minor"/>
      </rPr>
      <t>Razvrsti od največjega do najmanjšega (Sort &gt; Sort Largest to Smallest)</t>
    </r>
    <r>
      <rPr>
        <sz val="14"/>
        <color theme="1"/>
        <rFont val="Calibri"/>
        <family val="2"/>
        <charset val="238"/>
        <scheme val="minor"/>
      </rPr>
      <t>.</t>
    </r>
  </si>
  <si>
    <r>
      <rPr>
        <b/>
        <sz val="16"/>
        <color theme="0"/>
        <rFont val="Calibri"/>
        <family val="2"/>
        <charset val="238"/>
        <scheme val="minor"/>
      </rPr>
      <t>Rezultat</t>
    </r>
    <r>
      <rPr>
        <sz val="16"/>
        <color theme="0"/>
        <rFont val="Calibri"/>
        <family val="2"/>
        <charset val="238"/>
        <scheme val="minor"/>
      </rPr>
      <t>. Jabolka so naš glavni izvozni izdelek v Francijo.</t>
    </r>
  </si>
  <si>
    <r>
      <t xml:space="preserve">kliknite poljubno celico v stolpcu </t>
    </r>
    <r>
      <rPr>
        <b/>
        <sz val="14"/>
        <color theme="1"/>
        <rFont val="Calibri"/>
        <family val="2"/>
        <charset val="238"/>
        <scheme val="minor"/>
      </rPr>
      <t>Vsota zneska.</t>
    </r>
  </si>
  <si>
    <r>
      <t xml:space="preserve">Odpre se okno </t>
    </r>
    <r>
      <rPr>
        <b/>
        <sz val="14"/>
        <color theme="1"/>
        <rFont val="Calibri"/>
        <family val="2"/>
        <charset val="238"/>
        <scheme val="minor"/>
      </rPr>
      <t>Nastavitve polja vrednosti (Value Field Settings).</t>
    </r>
    <r>
      <rPr>
        <sz val="14"/>
        <color theme="1"/>
        <rFont val="Calibri"/>
        <family val="2"/>
        <charset val="238"/>
        <scheme val="minor"/>
      </rPr>
      <t>.</t>
    </r>
  </si>
  <si>
    <r>
      <rPr>
        <b/>
        <sz val="14"/>
        <color theme="0"/>
        <rFont val="Calibri"/>
        <family val="2"/>
        <charset val="238"/>
        <scheme val="minor"/>
      </rPr>
      <t>Rezultat.</t>
    </r>
    <r>
      <rPr>
        <sz val="14"/>
        <color theme="0"/>
        <rFont val="Calibri"/>
        <family val="2"/>
        <charset val="238"/>
        <scheme val="minor"/>
      </rPr>
      <t xml:space="preserve"> 1 naročilo od vseh naročil Franciji je bilo naročil Jabolk.</t>
    </r>
  </si>
  <si>
    <r>
      <rPr>
        <b/>
        <sz val="16"/>
        <color theme="0"/>
        <rFont val="Calibri"/>
        <family val="2"/>
        <charset val="238"/>
        <scheme val="minor"/>
      </rPr>
      <t>Opomba:</t>
    </r>
    <r>
      <rPr>
        <sz val="16"/>
        <color theme="0"/>
        <rFont val="Calibri"/>
        <family val="2"/>
        <charset val="238"/>
        <scheme val="minor"/>
      </rPr>
      <t xml:space="preserve"> namesto gumba za več izbire držite tipko </t>
    </r>
    <r>
      <rPr>
        <b/>
        <sz val="16"/>
        <color theme="0"/>
        <rFont val="Calibri"/>
        <family val="2"/>
        <charset val="238"/>
        <scheme val="minor"/>
      </rPr>
      <t>CTRL,</t>
    </r>
    <r>
      <rPr>
        <sz val="16"/>
        <color theme="0"/>
        <rFont val="Calibri"/>
        <family val="2"/>
        <charset val="238"/>
        <scheme val="minor"/>
      </rPr>
      <t xml:space="preserve"> da izberete več elementov.</t>
    </r>
  </si>
  <si>
    <t>nemčija</t>
  </si>
  <si>
    <t>Združeno Kraljestvo</t>
  </si>
  <si>
    <t>Jabolka</t>
  </si>
  <si>
    <t>Banane</t>
  </si>
  <si>
    <t>Fižol</t>
  </si>
  <si>
    <t>Mango</t>
  </si>
  <si>
    <t>Pomaranče</t>
  </si>
  <si>
    <r>
      <t xml:space="preserve">Polje </t>
    </r>
    <r>
      <rPr>
        <b/>
        <sz val="14"/>
        <color theme="1"/>
        <rFont val="Calibri"/>
        <family val="2"/>
        <charset val="238"/>
        <scheme val="minor"/>
      </rPr>
      <t>države</t>
    </r>
    <r>
      <rPr>
        <sz val="14"/>
        <color theme="1"/>
        <rFont val="Calibri"/>
        <family val="2"/>
        <charset val="238"/>
        <scheme val="minor"/>
      </rPr>
      <t xml:space="preserve"> do območja </t>
    </r>
    <r>
      <rPr>
        <b/>
        <sz val="14"/>
        <color theme="1"/>
        <rFont val="Calibri"/>
        <family val="2"/>
        <charset val="238"/>
        <scheme val="minor"/>
      </rPr>
      <t>Vrstice.</t>
    </r>
  </si>
  <si>
    <r>
      <t xml:space="preserve">Polje </t>
    </r>
    <r>
      <rPr>
        <b/>
        <sz val="14"/>
        <color theme="1"/>
        <rFont val="Calibri"/>
        <family val="2"/>
        <charset val="238"/>
        <scheme val="minor"/>
      </rPr>
      <t>izdelka</t>
    </r>
    <r>
      <rPr>
        <sz val="14"/>
        <color theme="1"/>
        <rFont val="Calibri"/>
        <family val="2"/>
        <charset val="238"/>
        <scheme val="minor"/>
      </rPr>
      <t xml:space="preserve"> do območja </t>
    </r>
    <r>
      <rPr>
        <b/>
        <sz val="14"/>
        <color theme="1"/>
        <rFont val="Calibri"/>
        <family val="2"/>
        <charset val="238"/>
        <scheme val="minor"/>
      </rPr>
      <t>Stolpci.</t>
    </r>
  </si>
  <si>
    <r>
      <t xml:space="preserve">Polje </t>
    </r>
    <r>
      <rPr>
        <b/>
        <sz val="14"/>
        <color theme="1"/>
        <rFont val="Calibri"/>
        <family val="2"/>
        <charset val="238"/>
        <scheme val="minor"/>
      </rPr>
      <t>kategorije</t>
    </r>
    <r>
      <rPr>
        <sz val="14"/>
        <color theme="1"/>
        <rFont val="Calibri"/>
        <family val="2"/>
        <charset val="238"/>
        <scheme val="minor"/>
      </rPr>
      <t xml:space="preserve"> na področju </t>
    </r>
    <r>
      <rPr>
        <b/>
        <sz val="14"/>
        <color theme="1"/>
        <rFont val="Calibri"/>
        <family val="2"/>
        <charset val="238"/>
        <scheme val="minor"/>
      </rPr>
      <t>Filtri.</t>
    </r>
  </si>
  <si>
    <t xml:space="preserve">Najprej vstavite vrtilno tabelo iz sledeče tabele. </t>
  </si>
  <si>
    <r>
      <t xml:space="preserve">Kliknite spustni meni filtra in izberite </t>
    </r>
    <r>
      <rPr>
        <b/>
        <sz val="14"/>
        <color theme="1"/>
        <rFont val="Calibri"/>
        <family val="2"/>
        <charset val="238"/>
        <scheme val="minor"/>
      </rPr>
      <t>Francija</t>
    </r>
    <r>
      <rPr>
        <sz val="14"/>
        <color theme="1"/>
        <rFont val="Calibri"/>
        <family val="2"/>
        <charset val="238"/>
        <scheme val="minor"/>
      </rPr>
      <t>.</t>
    </r>
  </si>
  <si>
    <r>
      <t xml:space="preserve">Katere izdelke na primer največ izvozimo v </t>
    </r>
    <r>
      <rPr>
        <b/>
        <sz val="14"/>
        <color theme="1"/>
        <rFont val="Calibri"/>
        <family val="2"/>
        <charset val="238"/>
        <scheme val="minor"/>
      </rPr>
      <t>Francijo</t>
    </r>
    <r>
      <rPr>
        <sz val="14"/>
        <color theme="1"/>
        <rFont val="Calibri"/>
        <family val="2"/>
        <charset val="238"/>
        <scheme val="minor"/>
      </rPr>
      <t>?</t>
    </r>
  </si>
  <si>
    <t>Order ID</t>
  </si>
  <si>
    <t>Product</t>
  </si>
  <si>
    <t>Category</t>
  </si>
  <si>
    <t>Amount</t>
  </si>
  <si>
    <t>Country</t>
  </si>
  <si>
    <t>Carrots</t>
  </si>
  <si>
    <t>Vegetables</t>
  </si>
  <si>
    <t>United States</t>
  </si>
  <si>
    <t>Broccoli</t>
  </si>
  <si>
    <t>United Kingdom</t>
  </si>
  <si>
    <t>Fruit</t>
  </si>
  <si>
    <t>Canada</t>
  </si>
  <si>
    <t>Beans</t>
  </si>
  <si>
    <t>Germany</t>
  </si>
  <si>
    <t>Orange</t>
  </si>
  <si>
    <t>Australia</t>
  </si>
  <si>
    <t>New Zealand</t>
  </si>
  <si>
    <t>Apple</t>
  </si>
  <si>
    <t>France</t>
  </si>
  <si>
    <r>
      <t xml:space="preserve">Če želite dobiti seznam vseh trgovcev na drobno, ki imajo prodajo večjo od </t>
    </r>
    <r>
      <rPr>
        <b/>
        <sz val="14"/>
        <color theme="1"/>
        <rFont val="Calibri"/>
        <family val="2"/>
        <charset val="238"/>
        <scheme val="minor"/>
      </rPr>
      <t>3 milijonov.</t>
    </r>
  </si>
  <si>
    <r>
      <t xml:space="preserve">Pojdite na filter z oznako vrstice –&gt; </t>
    </r>
    <r>
      <rPr>
        <b/>
        <sz val="14"/>
        <color theme="1"/>
        <rFont val="Calibri"/>
        <family val="2"/>
        <charset val="238"/>
        <scheme val="minor"/>
      </rPr>
      <t>Filtri vrednosti –&gt; Zgornjih 10 (Value Filters &gt; Top 10...).</t>
    </r>
  </si>
  <si>
    <r>
      <t xml:space="preserve">Odpre se okno </t>
    </r>
    <r>
      <rPr>
        <b/>
        <sz val="14"/>
        <color theme="1"/>
        <rFont val="Calibri"/>
        <family val="2"/>
        <charset val="238"/>
        <scheme val="minor"/>
      </rPr>
      <t>Filter zgornjih 10</t>
    </r>
    <r>
      <rPr>
        <sz val="14"/>
        <color theme="1"/>
        <rFont val="Calibri"/>
        <family val="2"/>
        <charset val="238"/>
        <scheme val="minor"/>
      </rPr>
      <t xml:space="preserve"> (</t>
    </r>
    <r>
      <rPr>
        <b/>
        <sz val="14"/>
        <color theme="1"/>
        <rFont val="Calibri"/>
        <family val="2"/>
        <charset val="238"/>
        <scheme val="minor"/>
      </rPr>
      <t>Top 10 Filter)</t>
    </r>
    <r>
      <rPr>
        <sz val="14"/>
        <color theme="1"/>
        <rFont val="Calibri"/>
        <family val="2"/>
        <charset val="238"/>
        <scheme val="minor"/>
      </rPr>
      <t xml:space="preserve"> v katerem so štiri možnosti, ki jih morate določiti: </t>
    </r>
  </si>
  <si>
    <r>
      <t xml:space="preserve">1 polje iz leve: </t>
    </r>
    <r>
      <rPr>
        <b/>
        <sz val="14"/>
        <color theme="1"/>
        <rFont val="Calibri"/>
        <family val="2"/>
        <charset val="238"/>
        <scheme val="minor"/>
      </rPr>
      <t>Zgoraj/spodaj</t>
    </r>
    <r>
      <rPr>
        <sz val="14"/>
        <color theme="1"/>
        <rFont val="Calibri"/>
        <family val="2"/>
        <charset val="238"/>
        <scheme val="minor"/>
      </rPr>
      <t xml:space="preserve">: V tem primeru, ker iščemo 10 najboljših trgovcev na drobno, izberite </t>
    </r>
    <r>
      <rPr>
        <b/>
        <sz val="14"/>
        <color theme="1"/>
        <rFont val="Calibri"/>
        <family val="2"/>
        <charset val="238"/>
        <scheme val="minor"/>
      </rPr>
      <t>Zgornjih</t>
    </r>
    <r>
      <rPr>
        <sz val="14"/>
        <color theme="1"/>
        <rFont val="Calibri"/>
        <family val="2"/>
        <charset val="238"/>
        <scheme val="minor"/>
      </rPr>
      <t xml:space="preserve"> (</t>
    </r>
    <r>
      <rPr>
        <b/>
        <sz val="14"/>
        <color theme="1"/>
        <rFont val="Calibri"/>
        <family val="2"/>
        <charset val="238"/>
        <scheme val="minor"/>
      </rPr>
      <t>Top).</t>
    </r>
  </si>
  <si>
    <r>
      <t>Ker imamo v tem primeru samo vsoto prodaje, je prikazana samo "</t>
    </r>
    <r>
      <rPr>
        <b/>
        <sz val="14"/>
        <color theme="1"/>
        <rFont val="Calibri"/>
        <family val="2"/>
        <charset val="238"/>
        <scheme val="minor"/>
      </rPr>
      <t>Vsota od Ravenue</t>
    </r>
    <r>
      <rPr>
        <sz val="14"/>
        <color theme="1"/>
        <rFont val="Calibri"/>
        <family val="2"/>
        <charset val="238"/>
        <scheme val="minor"/>
      </rPr>
      <t xml:space="preserve">" ali </t>
    </r>
    <r>
      <rPr>
        <b/>
        <sz val="14"/>
        <color theme="1"/>
        <rFont val="Calibri"/>
        <family val="2"/>
        <charset val="238"/>
        <scheme val="minor"/>
      </rPr>
      <t>'Sum of Sales</t>
    </r>
    <r>
      <rPr>
        <sz val="14"/>
        <color theme="1"/>
        <rFont val="Calibri"/>
        <family val="2"/>
        <charset val="238"/>
        <scheme val="minor"/>
      </rPr>
      <t>'.</t>
    </r>
  </si>
  <si>
    <r>
      <rPr>
        <b/>
        <sz val="16"/>
        <color theme="0"/>
        <rFont val="Calibri"/>
        <family val="2"/>
        <charset val="238"/>
        <scheme val="minor"/>
      </rPr>
      <t>Naloga</t>
    </r>
    <r>
      <rPr>
        <sz val="16"/>
        <color theme="0"/>
        <rFont val="Calibri"/>
        <family val="2"/>
        <charset val="238"/>
        <scheme val="minor"/>
      </rPr>
      <t xml:space="preserve"> : Isti postopek lahko uporabite, da dobite spodnjih 10 (ali katero koli drugo število) elementov po vrednosti.</t>
    </r>
  </si>
  <si>
    <t xml:space="preserve">Rezultat: </t>
  </si>
  <si>
    <r>
      <t xml:space="preserve">1 polje iz leve: </t>
    </r>
    <r>
      <rPr>
        <b/>
        <sz val="14"/>
        <color theme="1"/>
        <rFont val="Calibri"/>
        <family val="2"/>
        <charset val="238"/>
        <scheme val="minor"/>
      </rPr>
      <t>Zgoraj/spodaj</t>
    </r>
    <r>
      <rPr>
        <sz val="14"/>
        <color theme="1"/>
        <rFont val="Calibri"/>
        <family val="2"/>
        <charset val="238"/>
        <scheme val="minor"/>
      </rPr>
      <t xml:space="preserve">: V tem primeru, ker iščemo vrhunske trgovce na drobno, izberite </t>
    </r>
    <r>
      <rPr>
        <b/>
        <sz val="14"/>
        <color theme="1"/>
        <rFont val="Calibri"/>
        <family val="2"/>
        <charset val="238"/>
        <scheme val="minor"/>
      </rPr>
      <t>Zgornjih</t>
    </r>
    <r>
      <rPr>
        <sz val="14"/>
        <color theme="1"/>
        <rFont val="Calibri"/>
        <family val="2"/>
        <charset val="238"/>
        <scheme val="minor"/>
      </rPr>
      <t xml:space="preserve"> (</t>
    </r>
    <r>
      <rPr>
        <b/>
        <sz val="14"/>
        <color theme="1"/>
        <rFont val="Calibri"/>
        <family val="2"/>
        <charset val="238"/>
        <scheme val="minor"/>
      </rPr>
      <t>Top).</t>
    </r>
  </si>
  <si>
    <r>
      <t xml:space="preserve">Tako boste dobili filtriran seznam trgovcev na drobno, ki predstavljajo </t>
    </r>
    <r>
      <rPr>
        <b/>
        <sz val="14"/>
        <color theme="1"/>
        <rFont val="Calibri"/>
        <family val="2"/>
        <charset val="238"/>
        <scheme val="minor"/>
      </rPr>
      <t>25 %</t>
    </r>
    <r>
      <rPr>
        <sz val="14"/>
        <color theme="1"/>
        <rFont val="Calibri"/>
        <family val="2"/>
        <charset val="238"/>
        <scheme val="minor"/>
      </rPr>
      <t xml:space="preserve"> celotne prodaje.</t>
    </r>
  </si>
  <si>
    <r>
      <rPr>
        <b/>
        <sz val="14"/>
        <color theme="0"/>
        <rFont val="Calibri"/>
        <family val="2"/>
        <charset val="238"/>
        <scheme val="minor"/>
      </rPr>
      <t>Naloga</t>
    </r>
    <r>
      <rPr>
        <sz val="14"/>
        <color theme="0"/>
        <rFont val="Calibri"/>
        <family val="2"/>
        <charset val="238"/>
        <scheme val="minor"/>
      </rPr>
      <t xml:space="preserve">: Isti postopek  uporabite za pridobitev trgovcev na drobno, ki predstavljajo </t>
    </r>
    <r>
      <rPr>
        <b/>
        <sz val="14"/>
        <color theme="0"/>
        <rFont val="Calibri"/>
        <family val="2"/>
        <charset val="238"/>
        <scheme val="minor"/>
      </rPr>
      <t>spodnjih</t>
    </r>
    <r>
      <rPr>
        <sz val="14"/>
        <color theme="0"/>
        <rFont val="Calibri"/>
        <family val="2"/>
        <charset val="238"/>
        <scheme val="minor"/>
      </rPr>
      <t xml:space="preserve"> 25 % (ali kateri koli drug odstotek) celotne prodaje.</t>
    </r>
  </si>
  <si>
    <r>
      <t xml:space="preserve">izberite filter z oznako vrstice –&gt; </t>
    </r>
    <r>
      <rPr>
        <b/>
        <sz val="14"/>
        <color theme="1"/>
        <rFont val="Calibri"/>
        <family val="2"/>
        <charset val="238"/>
        <scheme val="minor"/>
      </rPr>
      <t>Filtri vrednosti –&gt; Top 10.</t>
    </r>
  </si>
  <si>
    <r>
      <t xml:space="preserve">izberite filter z oznako vrstice –&gt; </t>
    </r>
    <r>
      <rPr>
        <b/>
        <sz val="14"/>
        <color theme="1"/>
        <rFont val="Calibri"/>
        <family val="2"/>
        <charset val="238"/>
        <scheme val="minor"/>
      </rPr>
      <t>Filtri vrednosti –&gt; Zgornjih 10 (Value Filters &gt; Top 10...).</t>
    </r>
  </si>
  <si>
    <r>
      <t xml:space="preserve">1 polje iz leve: </t>
    </r>
    <r>
      <rPr>
        <b/>
        <sz val="14"/>
        <color theme="1"/>
        <rFont val="Calibri"/>
        <family val="2"/>
        <charset val="238"/>
        <scheme val="minor"/>
      </rPr>
      <t>Zgoraj/spodaj</t>
    </r>
    <r>
      <rPr>
        <sz val="14"/>
        <color theme="1"/>
        <rFont val="Calibri"/>
        <family val="2"/>
        <charset val="238"/>
        <scheme val="minor"/>
      </rPr>
      <t>: V tem primeru, ker iščemo vrhunske trgovce na drobno,</t>
    </r>
  </si>
  <si>
    <r>
      <t xml:space="preserve">ki ustvarijo 20 milijonov celotne prodaje, izberite </t>
    </r>
    <r>
      <rPr>
        <b/>
        <sz val="14"/>
        <color theme="1"/>
        <rFont val="Calibri"/>
        <family val="2"/>
        <charset val="238"/>
        <scheme val="minor"/>
      </rPr>
      <t>Zgoraj (Top).</t>
    </r>
  </si>
  <si>
    <t>Navodilo:</t>
  </si>
  <si>
    <r>
      <t xml:space="preserve">V oknu </t>
    </r>
    <r>
      <rPr>
        <b/>
        <sz val="14"/>
        <color theme="1"/>
        <rFont val="Calibri"/>
        <family val="2"/>
        <charset val="238"/>
        <scheme val="minor"/>
      </rPr>
      <t>Filter oznak</t>
    </r>
    <r>
      <rPr>
        <sz val="14"/>
        <color theme="1"/>
        <rFont val="Calibri"/>
        <family val="2"/>
        <charset val="238"/>
        <scheme val="minor"/>
      </rPr>
      <t xml:space="preserve"> (</t>
    </r>
    <r>
      <rPr>
        <b/>
        <sz val="14"/>
        <color theme="1"/>
        <rFont val="Calibri"/>
        <family val="2"/>
        <charset val="238"/>
        <scheme val="minor"/>
      </rPr>
      <t>Label Filter</t>
    </r>
    <r>
      <rPr>
        <sz val="14"/>
        <color theme="1"/>
        <rFont val="Calibri"/>
        <family val="2"/>
        <charset val="238"/>
        <scheme val="minor"/>
      </rPr>
      <t>) izberite "Vsebuje".</t>
    </r>
  </si>
  <si>
    <r>
      <t xml:space="preserve">Podobno obstaja veliko drugih pogojev, ki jih lahko uporabite, kot so </t>
    </r>
    <r>
      <rPr>
        <b/>
        <sz val="14"/>
        <color theme="1"/>
        <rFont val="Calibri"/>
        <family val="2"/>
        <charset val="238"/>
        <scheme val="minor"/>
      </rPr>
      <t>enako, ni enako, manj kot, med</t>
    </r>
    <r>
      <rPr>
        <sz val="14"/>
        <color theme="1"/>
        <rFont val="Calibri"/>
        <family val="2"/>
        <charset val="238"/>
        <scheme val="minor"/>
      </rPr>
      <t xml:space="preserve"> itd.</t>
    </r>
  </si>
  <si>
    <r>
      <t>Vnesite iskalni izraz, ki je v tem primeru '</t>
    </r>
    <r>
      <rPr>
        <b/>
        <sz val="14"/>
        <color theme="1"/>
        <rFont val="Calibri"/>
        <family val="2"/>
        <charset val="238"/>
        <scheme val="minor"/>
      </rPr>
      <t>dollar</t>
    </r>
    <r>
      <rPr>
        <sz val="14"/>
        <color theme="1"/>
        <rFont val="Calibri"/>
        <family val="2"/>
        <charset val="238"/>
        <scheme val="minor"/>
      </rPr>
      <t xml:space="preserve">'. </t>
    </r>
  </si>
  <si>
    <r>
      <t>Na primer, če morate filtrirati vse trgovce na drobno, ki imajo v nazivu ime '</t>
    </r>
    <r>
      <rPr>
        <b/>
        <sz val="14"/>
        <color theme="1"/>
        <rFont val="Calibri"/>
        <family val="2"/>
        <charset val="238"/>
        <scheme val="minor"/>
      </rPr>
      <t>dollar</t>
    </r>
    <r>
      <rPr>
        <sz val="14"/>
        <color theme="1"/>
        <rFont val="Calibri"/>
        <family val="2"/>
        <charset val="238"/>
        <scheme val="minor"/>
      </rPr>
      <t>', preprosto vnesite dolar v iskalno polje in filtriralo bo te rezultate.</t>
    </r>
  </si>
  <si>
    <r>
      <t xml:space="preserve">Excel bo prikazal okno </t>
    </r>
    <r>
      <rPr>
        <b/>
        <sz val="14"/>
        <color theme="1"/>
        <rFont val="Calibri"/>
        <family val="2"/>
        <charset val="238"/>
        <scheme val="minor"/>
      </rPr>
      <t>Vrtilna tabela iz tabele ali obsega</t>
    </r>
    <r>
      <rPr>
        <sz val="14"/>
        <color theme="1"/>
        <rFont val="Calibri"/>
        <family val="2"/>
        <charset val="238"/>
        <scheme val="minor"/>
      </rPr>
      <t xml:space="preserve"> ali Ustvari vrtilno tabelo (</t>
    </r>
    <r>
      <rPr>
        <b/>
        <sz val="14"/>
        <color theme="1"/>
        <rFont val="Calibri"/>
        <family val="2"/>
        <charset val="238"/>
        <scheme val="minor"/>
      </rPr>
      <t>Create Pivot Table</t>
    </r>
    <r>
      <rPr>
        <sz val="14"/>
        <color theme="1"/>
        <rFont val="Calibri"/>
        <family val="2"/>
        <charset val="238"/>
        <scheme val="minor"/>
      </rPr>
      <t xml:space="preserve">). Upoštevajte, da je obseg podatkov že izpolnjen. </t>
    </r>
  </si>
  <si>
    <r>
      <t xml:space="preserve">Izberite </t>
    </r>
    <r>
      <rPr>
        <b/>
        <sz val="14"/>
        <color theme="1"/>
        <rFont val="Calibri"/>
        <family val="2"/>
        <charset val="238"/>
        <scheme val="minor"/>
      </rPr>
      <t>Obstoječ delovni list (Existing Worksheet)</t>
    </r>
    <r>
      <rPr>
        <sz val="14"/>
        <color theme="1"/>
        <rFont val="Calibri"/>
        <family val="2"/>
        <charset val="238"/>
        <scheme val="minor"/>
      </rPr>
      <t>.</t>
    </r>
  </si>
  <si>
    <r>
      <t xml:space="preserve">2. V polje </t>
    </r>
    <r>
      <rPr>
        <b/>
        <sz val="14"/>
        <color theme="1"/>
        <rFont val="Calibri"/>
        <family val="2"/>
        <charset val="238"/>
        <scheme val="minor"/>
      </rPr>
      <t>Mesto</t>
    </r>
    <r>
      <rPr>
        <sz val="14"/>
        <color theme="1"/>
        <rFont val="Calibri"/>
        <family val="2"/>
        <charset val="238"/>
        <scheme val="minor"/>
      </rPr>
      <t xml:space="preserve"> (</t>
    </r>
    <r>
      <rPr>
        <b/>
        <sz val="14"/>
        <color theme="1"/>
        <rFont val="Calibri"/>
        <family val="2"/>
        <charset val="238"/>
        <scheme val="minor"/>
      </rPr>
      <t>Location</t>
    </r>
    <r>
      <rPr>
        <sz val="14"/>
        <color theme="1"/>
        <rFont val="Calibri"/>
        <family val="2"/>
        <charset val="238"/>
        <scheme val="minor"/>
      </rPr>
      <t xml:space="preserve">) vnesite </t>
    </r>
    <r>
      <rPr>
        <b/>
        <sz val="14"/>
        <color theme="1"/>
        <rFont val="Calibri"/>
        <family val="2"/>
        <charset val="238"/>
        <scheme val="minor"/>
      </rPr>
      <t>H4,</t>
    </r>
    <r>
      <rPr>
        <sz val="14"/>
        <color theme="1"/>
        <rFont val="Calibri"/>
        <family val="2"/>
        <charset val="238"/>
        <scheme val="minor"/>
      </rPr>
      <t xml:space="preserve"> da postavite vrtilno tabelo na trenutni delovni list:</t>
    </r>
  </si>
  <si>
    <t>Vsota od Sales</t>
  </si>
  <si>
    <r>
      <t xml:space="preserve">1. Povlecite oziroma potrdite potrditveno polje </t>
    </r>
    <r>
      <rPr>
        <b/>
        <sz val="14"/>
        <color theme="1"/>
        <rFont val="Calibri"/>
        <family val="2"/>
        <charset val="238"/>
        <scheme val="minor"/>
      </rPr>
      <t>Prodaja</t>
    </r>
    <r>
      <rPr>
        <sz val="14"/>
        <color theme="1"/>
        <rFont val="Calibri"/>
        <family val="2"/>
        <charset val="238"/>
        <scheme val="minor"/>
      </rPr>
      <t xml:space="preserve"> v območje </t>
    </r>
    <r>
      <rPr>
        <b/>
        <sz val="14"/>
        <color theme="1"/>
        <rFont val="Calibri"/>
        <family val="2"/>
        <charset val="238"/>
        <scheme val="minor"/>
      </rPr>
      <t>Vrednosti.</t>
    </r>
  </si>
  <si>
    <r>
      <t xml:space="preserve">2. Povlecite oziroma potrdite potrditveno polje </t>
    </r>
    <r>
      <rPr>
        <b/>
        <sz val="14"/>
        <color theme="1"/>
        <rFont val="Calibri"/>
        <family val="2"/>
        <charset val="238"/>
        <scheme val="minor"/>
      </rPr>
      <t>Barva</t>
    </r>
    <r>
      <rPr>
        <sz val="14"/>
        <color theme="1"/>
        <rFont val="Calibri"/>
        <family val="2"/>
        <charset val="238"/>
        <scheme val="minor"/>
      </rPr>
      <t xml:space="preserve"> na območje </t>
    </r>
    <r>
      <rPr>
        <b/>
        <sz val="14"/>
        <color theme="1"/>
        <rFont val="Calibri"/>
        <family val="2"/>
        <charset val="238"/>
        <scheme val="minor"/>
      </rPr>
      <t>Vrstice.</t>
    </r>
  </si>
  <si>
    <r>
      <t xml:space="preserve">1. Z desno tipko miške kliknite katero koli prodajno številko in izberite </t>
    </r>
    <r>
      <rPr>
        <b/>
        <sz val="14"/>
        <color theme="1"/>
        <rFont val="Calibri"/>
        <family val="2"/>
        <charset val="238"/>
        <scheme val="minor"/>
      </rPr>
      <t>Oblika zapisa števil (Number/Format)</t>
    </r>
    <r>
      <rPr>
        <sz val="14"/>
        <color theme="1"/>
        <rFont val="Calibri"/>
        <family val="2"/>
        <charset val="238"/>
        <scheme val="minor"/>
      </rPr>
      <t>:</t>
    </r>
  </si>
  <si>
    <r>
      <rPr>
        <b/>
        <sz val="14"/>
        <color theme="0"/>
        <rFont val="Calibri"/>
        <family val="2"/>
        <charset val="238"/>
        <scheme val="minor"/>
      </rPr>
      <t>Opomba:</t>
    </r>
    <r>
      <rPr>
        <sz val="14"/>
        <color theme="0"/>
        <rFont val="Calibri"/>
        <family val="2"/>
        <charset val="238"/>
        <scheme val="minor"/>
      </rPr>
      <t xml:space="preserve"> "Rdeča" je zdaj najbolj prodajana barva in se samodejno premakne na vrh:</t>
    </r>
  </si>
  <si>
    <r>
      <t xml:space="preserve">1. Izberite celico </t>
    </r>
    <r>
      <rPr>
        <b/>
        <sz val="14"/>
        <color theme="1"/>
        <rFont val="Calibri"/>
        <family val="2"/>
        <charset val="238"/>
        <scheme val="minor"/>
      </rPr>
      <t>F5</t>
    </r>
    <r>
      <rPr>
        <sz val="14"/>
        <color theme="1"/>
        <rFont val="Calibri"/>
        <family val="2"/>
        <charset val="238"/>
        <scheme val="minor"/>
      </rPr>
      <t xml:space="preserve"> in spremenite </t>
    </r>
    <r>
      <rPr>
        <b/>
        <sz val="14"/>
        <color theme="1"/>
        <rFont val="Calibri"/>
        <family val="2"/>
        <charset val="238"/>
        <scheme val="minor"/>
      </rPr>
      <t>11,00 $</t>
    </r>
    <r>
      <rPr>
        <sz val="14"/>
        <color theme="1"/>
        <rFont val="Calibri"/>
        <family val="2"/>
        <charset val="238"/>
        <scheme val="minor"/>
      </rPr>
      <t xml:space="preserve"> v </t>
    </r>
    <r>
      <rPr>
        <b/>
        <sz val="14"/>
        <color theme="1"/>
        <rFont val="Calibri"/>
        <family val="2"/>
        <charset val="238"/>
        <scheme val="minor"/>
      </rPr>
      <t>2000 $.</t>
    </r>
  </si>
  <si>
    <r>
      <t xml:space="preserve">3. Spremenite celico </t>
    </r>
    <r>
      <rPr>
        <b/>
        <sz val="14"/>
        <color theme="1"/>
        <rFont val="Calibri"/>
        <family val="2"/>
        <charset val="238"/>
        <scheme val="minor"/>
      </rPr>
      <t>F5</t>
    </r>
    <r>
      <rPr>
        <sz val="14"/>
        <color theme="1"/>
        <rFont val="Calibri"/>
        <family val="2"/>
        <charset val="238"/>
        <scheme val="minor"/>
      </rPr>
      <t xml:space="preserve"> nazaj na </t>
    </r>
    <r>
      <rPr>
        <b/>
        <sz val="14"/>
        <color theme="1"/>
        <rFont val="Calibri"/>
        <family val="2"/>
        <charset val="238"/>
        <scheme val="minor"/>
      </rPr>
      <t>11,00 $</t>
    </r>
    <r>
      <rPr>
        <sz val="14"/>
        <color theme="1"/>
        <rFont val="Calibri"/>
        <family val="2"/>
        <charset val="238"/>
        <scheme val="minor"/>
      </rPr>
      <t xml:space="preserve"> in ponovno osvežite vrtilno postavko.</t>
    </r>
  </si>
  <si>
    <t>Vsota od Units</t>
  </si>
  <si>
    <r>
      <t xml:space="preserve">1. Izberite potrditveno polje </t>
    </r>
    <r>
      <rPr>
        <b/>
        <sz val="14"/>
        <color theme="1"/>
        <rFont val="Calibri"/>
        <family val="2"/>
        <charset val="238"/>
        <scheme val="minor"/>
      </rPr>
      <t>Unit</t>
    </r>
    <r>
      <rPr>
        <sz val="14"/>
        <color theme="1"/>
        <rFont val="Calibri"/>
        <family val="2"/>
        <charset val="238"/>
        <scheme val="minor"/>
      </rPr>
      <t xml:space="preserve">  v območje vrednosti, in se tabeli prodaja doda enote:</t>
    </r>
  </si>
  <si>
    <r>
      <t xml:space="preserve">Ena od možnosti je, da prikažete vrednosti kot </t>
    </r>
    <r>
      <rPr>
        <b/>
        <sz val="14"/>
        <color theme="1"/>
        <rFont val="Calibri"/>
        <family val="2"/>
        <charset val="238"/>
        <scheme val="minor"/>
      </rPr>
      <t>odstotek</t>
    </r>
    <r>
      <rPr>
        <sz val="14"/>
        <color theme="1"/>
        <rFont val="Calibri"/>
        <family val="2"/>
        <charset val="238"/>
        <scheme val="minor"/>
      </rPr>
      <t xml:space="preserve"> celotne vrednosti.</t>
    </r>
  </si>
  <si>
    <t>2016</t>
  </si>
  <si>
    <t>2017</t>
  </si>
  <si>
    <t>2018</t>
  </si>
  <si>
    <t>2019</t>
  </si>
  <si>
    <r>
      <t xml:space="preserve">3. Z desno tipko miške kliknite datum v območju glave in izberite </t>
    </r>
    <r>
      <rPr>
        <b/>
        <sz val="14"/>
        <color theme="1"/>
        <rFont val="Calibri"/>
        <family val="2"/>
        <charset val="238"/>
        <scheme val="minor"/>
      </rPr>
      <t>»Združi« (Group):</t>
    </r>
  </si>
  <si>
    <r>
      <t xml:space="preserve">3. Zamenjajte </t>
    </r>
    <r>
      <rPr>
        <b/>
        <sz val="14"/>
        <color theme="1"/>
        <rFont val="Calibri"/>
        <family val="2"/>
        <charset val="238"/>
        <scheme val="minor"/>
      </rPr>
      <t>regijo</t>
    </r>
    <r>
      <rPr>
        <sz val="14"/>
        <color theme="1"/>
        <rFont val="Calibri"/>
        <family val="2"/>
        <charset val="238"/>
        <scheme val="minor"/>
      </rPr>
      <t xml:space="preserve"> in </t>
    </r>
    <r>
      <rPr>
        <b/>
        <sz val="14"/>
        <color theme="1"/>
        <rFont val="Calibri"/>
        <family val="2"/>
        <charset val="238"/>
        <scheme val="minor"/>
      </rPr>
      <t>barvo</t>
    </r>
    <r>
      <rPr>
        <sz val="14"/>
        <color theme="1"/>
        <rFont val="Calibri"/>
        <family val="2"/>
        <charset val="238"/>
        <scheme val="minor"/>
      </rPr>
      <t xml:space="preserve"> (povlecite regijo v območje vrstic in barvo v območje stolpcev). </t>
    </r>
  </si>
  <si>
    <r>
      <rPr>
        <b/>
        <sz val="16"/>
        <color theme="0"/>
        <rFont val="Calibri"/>
        <family val="2"/>
        <charset val="238"/>
        <scheme val="minor"/>
      </rPr>
      <t>Naloga:</t>
    </r>
    <r>
      <rPr>
        <sz val="16"/>
        <color theme="0"/>
        <rFont val="Calibri"/>
        <family val="2"/>
        <charset val="238"/>
        <scheme val="minor"/>
      </rPr>
      <t xml:space="preserve"> izdelajte vrtilno tabelo kot je v primeru desno na istem listu v polje </t>
    </r>
    <r>
      <rPr>
        <b/>
        <sz val="16"/>
        <color theme="0"/>
        <rFont val="Calibri"/>
        <family val="2"/>
        <charset val="238"/>
        <scheme val="minor"/>
      </rPr>
      <t>H5</t>
    </r>
    <r>
      <rPr>
        <sz val="16"/>
        <color theme="0"/>
        <rFont val="Calibri"/>
        <family val="2"/>
        <charset val="238"/>
        <scheme val="minor"/>
      </rPr>
      <t>.</t>
    </r>
  </si>
  <si>
    <t xml:space="preserve">Rešitev: </t>
  </si>
  <si>
    <r>
      <t xml:space="preserve">Izberite podatke (v tem primeru uporabljamo pogojno oblikovanje za </t>
    </r>
    <r>
      <rPr>
        <b/>
        <sz val="14"/>
        <color theme="1"/>
        <rFont val="Calibri"/>
        <family val="2"/>
        <charset val="238"/>
        <scheme val="minor"/>
      </rPr>
      <t>C9:E18</t>
    </r>
    <r>
      <rPr>
        <sz val="14"/>
        <color theme="1"/>
        <rFont val="Calibri"/>
        <family val="2"/>
        <charset val="238"/>
        <scheme val="minor"/>
      </rPr>
      <t>).</t>
    </r>
  </si>
  <si>
    <t xml:space="preserve">Težava pri tej metodi je, da je  pogojni format za določen obseg celic (C9:E18). </t>
  </si>
  <si>
    <t>To dobimo, ko osvežimo vrtilno tabelo.</t>
  </si>
  <si>
    <r>
      <t xml:space="preserve">V spodnjem desnem kotu nabora podatkov boste videli ikono </t>
    </r>
    <r>
      <rPr>
        <b/>
        <sz val="14"/>
        <color theme="1"/>
        <rFont val="Calibri"/>
        <family val="2"/>
        <charset val="238"/>
        <scheme val="minor"/>
      </rPr>
      <t>Hitra analiza:</t>
    </r>
  </si>
  <si>
    <r>
      <t xml:space="preserve">Izberite </t>
    </r>
    <r>
      <rPr>
        <b/>
        <sz val="14"/>
        <color theme="1"/>
        <rFont val="Calibri"/>
        <family val="2"/>
        <charset val="238"/>
        <scheme val="minor"/>
      </rPr>
      <t>Oblikovanje &gt; Podatkovna vrstica</t>
    </r>
    <r>
      <rPr>
        <sz val="14"/>
        <color theme="1"/>
        <rFont val="Calibri"/>
        <family val="2"/>
        <charset val="238"/>
        <scheme val="minor"/>
      </rPr>
      <t>.</t>
    </r>
  </si>
  <si>
    <t>DODATNA NALOGA</t>
  </si>
  <si>
    <r>
      <rPr>
        <b/>
        <sz val="14"/>
        <color theme="0"/>
        <rFont val="Calibri"/>
        <family val="2"/>
        <charset val="238"/>
        <scheme val="minor"/>
      </rPr>
      <t>Opomba:</t>
    </r>
    <r>
      <rPr>
        <sz val="14"/>
        <color theme="0"/>
        <rFont val="Calibri"/>
        <family val="2"/>
        <charset val="238"/>
        <scheme val="minor"/>
      </rPr>
      <t xml:space="preserve"> Vsakič, ko filtrirate po drugi številki tedna, bo vaša vrtilna tabela ustvarila nov časovni list, ki prikazuje datume, ki pripadajo tednu.</t>
    </r>
  </si>
  <si>
    <r>
      <rPr>
        <b/>
        <sz val="16"/>
        <color theme="0"/>
        <rFont val="Calibri"/>
        <family val="2"/>
        <charset val="238"/>
        <scheme val="minor"/>
      </rPr>
      <t>Naloga</t>
    </r>
    <r>
      <rPr>
        <sz val="16"/>
        <color theme="0"/>
        <rFont val="Calibri"/>
        <family val="2"/>
        <charset val="238"/>
        <scheme val="minor"/>
      </rPr>
      <t xml:space="preserve">: 1. izdelajte vrtilno tabelo kot je v primeru desno v polje </t>
    </r>
    <r>
      <rPr>
        <b/>
        <sz val="16"/>
        <color theme="0"/>
        <rFont val="Calibri"/>
        <family val="2"/>
        <charset val="238"/>
        <scheme val="minor"/>
      </rPr>
      <t>L25.</t>
    </r>
  </si>
  <si>
    <t>2. Izdelajte graf za model BMW.</t>
  </si>
  <si>
    <t>3. Vstavite razčlenjevalnik za model</t>
  </si>
  <si>
    <r>
      <t xml:space="preserve">Upoštevajte, da skupna vsota ostaja </t>
    </r>
    <r>
      <rPr>
        <b/>
        <sz val="14"/>
        <color theme="1"/>
        <rFont val="Calibri"/>
        <family val="2"/>
        <charset val="238"/>
        <scheme val="minor"/>
      </rPr>
      <t>26356</t>
    </r>
    <r>
      <rPr>
        <sz val="14"/>
        <color theme="1"/>
        <rFont val="Calibri"/>
        <family val="2"/>
        <charset val="238"/>
        <scheme val="minor"/>
      </rPr>
      <t>. To je smiselno, saj še vedno poročamo o celotnem nizu podatkov.</t>
    </r>
  </si>
  <si>
    <t>Opomba: Delno povzeto po EXCELJET.</t>
  </si>
  <si>
    <r>
      <t>1. Z desno tipko miške kliknite</t>
    </r>
    <r>
      <rPr>
        <b/>
        <sz val="14"/>
        <color theme="1"/>
        <rFont val="Calibri"/>
        <family val="2"/>
        <charset val="238"/>
        <scheme val="minor"/>
      </rPr>
      <t xml:space="preserve"> Vsota of Sales 2 </t>
    </r>
    <r>
      <rPr>
        <sz val="14"/>
        <color theme="1"/>
        <rFont val="Calibri"/>
        <family val="2"/>
        <charset val="238"/>
        <scheme val="minor"/>
      </rPr>
      <t xml:space="preserve">in izberite </t>
    </r>
    <r>
      <rPr>
        <b/>
        <sz val="14"/>
        <color theme="1"/>
        <rFont val="Calibri"/>
        <family val="2"/>
        <charset val="238"/>
        <scheme val="minor"/>
      </rPr>
      <t>Pokaži vrednost kot &gt;  "% skupnega zneska"</t>
    </r>
    <r>
      <rPr>
        <sz val="14"/>
        <color theme="1"/>
        <rFont val="Calibri"/>
        <family val="2"/>
        <charset val="238"/>
        <scheme val="minor"/>
      </rPr>
      <t xml:space="preserve">  ali Show Values As &gt; "% of Grand Total":</t>
    </r>
  </si>
  <si>
    <r>
      <rPr>
        <b/>
        <sz val="14"/>
        <color theme="0"/>
        <rFont val="Calibri"/>
        <family val="2"/>
        <charset val="238"/>
        <scheme val="minor"/>
      </rPr>
      <t>Rezultat</t>
    </r>
    <r>
      <rPr>
        <sz val="14"/>
        <color theme="0"/>
        <rFont val="Calibri"/>
        <family val="2"/>
        <charset val="238"/>
        <scheme val="minor"/>
      </rPr>
      <t xml:space="preserve"> je razčlenitev po barvah skupaj z odstotkom skupnega zneska:</t>
    </r>
  </si>
  <si>
    <r>
      <t xml:space="preserve">1. Za začetek izberite katero koli celico v podatkih in kliknite </t>
    </r>
    <r>
      <rPr>
        <b/>
        <sz val="14"/>
        <color theme="1"/>
        <rFont val="Calibri"/>
        <family val="2"/>
        <charset val="238"/>
        <scheme val="minor"/>
      </rPr>
      <t xml:space="preserve">Vrtilna tabela </t>
    </r>
    <r>
      <rPr>
        <sz val="14"/>
        <color theme="1"/>
        <rFont val="Calibri"/>
        <family val="2"/>
        <charset val="238"/>
        <scheme val="minor"/>
      </rPr>
      <t xml:space="preserve">na zavihku </t>
    </r>
    <r>
      <rPr>
        <b/>
        <sz val="14"/>
        <color theme="1"/>
        <rFont val="Calibri"/>
        <family val="2"/>
        <charset val="238"/>
        <scheme val="minor"/>
      </rPr>
      <t>Vstavljanje</t>
    </r>
    <r>
      <rPr>
        <sz val="14"/>
        <color theme="1"/>
        <rFont val="Calibri"/>
        <family val="2"/>
        <charset val="238"/>
        <scheme val="minor"/>
      </rPr>
      <t xml:space="preserve"> na traku:</t>
    </r>
  </si>
  <si>
    <t xml:space="preserve">Naloga: </t>
  </si>
  <si>
    <r>
      <t>Polje izdelka (</t>
    </r>
    <r>
      <rPr>
        <b/>
        <sz val="14"/>
        <color theme="1"/>
        <rFont val="Calibri"/>
        <family val="2"/>
        <charset val="238"/>
        <scheme val="minor"/>
      </rPr>
      <t>Product</t>
    </r>
    <r>
      <rPr>
        <sz val="14"/>
        <color theme="1"/>
        <rFont val="Calibri"/>
        <family val="2"/>
        <charset val="238"/>
        <scheme val="minor"/>
      </rPr>
      <t xml:space="preserve">) v območje </t>
    </r>
    <r>
      <rPr>
        <b/>
        <sz val="14"/>
        <color theme="1"/>
        <rFont val="Calibri"/>
        <family val="2"/>
        <charset val="238"/>
        <scheme val="minor"/>
      </rPr>
      <t>Vrstice.</t>
    </r>
  </si>
  <si>
    <r>
      <t xml:space="preserve">Polje </t>
    </r>
    <r>
      <rPr>
        <b/>
        <sz val="14"/>
        <color theme="1"/>
        <rFont val="Calibri"/>
        <family val="2"/>
        <charset val="238"/>
        <scheme val="minor"/>
      </rPr>
      <t>države</t>
    </r>
    <r>
      <rPr>
        <sz val="14"/>
        <color theme="1"/>
        <rFont val="Calibri"/>
        <family val="2"/>
        <charset val="238"/>
        <scheme val="minor"/>
      </rPr>
      <t xml:space="preserve"> na področju </t>
    </r>
    <r>
      <rPr>
        <b/>
        <sz val="14"/>
        <color theme="1"/>
        <rFont val="Calibri"/>
        <family val="2"/>
        <charset val="238"/>
        <scheme val="minor"/>
      </rPr>
      <t>Filtri.</t>
    </r>
  </si>
  <si>
    <t>Naloga</t>
  </si>
  <si>
    <t xml:space="preserve">Primer 3 </t>
  </si>
  <si>
    <r>
      <t xml:space="preserve">Odpre se okno </t>
    </r>
    <r>
      <rPr>
        <b/>
        <sz val="14"/>
        <color theme="1"/>
        <rFont val="Calibri"/>
        <family val="2"/>
        <charset val="238"/>
        <scheme val="minor"/>
      </rPr>
      <t>Vstavi grafikon</t>
    </r>
    <r>
      <rPr>
        <sz val="14"/>
        <color theme="1"/>
        <rFont val="Calibri"/>
        <family val="2"/>
        <charset val="238"/>
        <scheme val="minor"/>
      </rPr>
      <t>.</t>
    </r>
  </si>
  <si>
    <r>
      <t xml:space="preserve">Na zavihku </t>
    </r>
    <r>
      <rPr>
        <b/>
        <sz val="14"/>
        <color theme="1"/>
        <rFont val="Calibri"/>
        <family val="2"/>
        <charset val="238"/>
        <scheme val="minor"/>
      </rPr>
      <t>Možnosti</t>
    </r>
    <r>
      <rPr>
        <sz val="14"/>
        <color theme="1"/>
        <rFont val="Calibri"/>
        <family val="2"/>
        <charset val="238"/>
        <scheme val="minor"/>
      </rPr>
      <t xml:space="preserve"> v skupini </t>
    </r>
    <r>
      <rPr>
        <b/>
        <sz val="14"/>
        <color theme="1"/>
        <rFont val="Calibri"/>
        <family val="2"/>
        <charset val="238"/>
        <scheme val="minor"/>
      </rPr>
      <t>Slogi rezalnika</t>
    </r>
    <r>
      <rPr>
        <sz val="14"/>
        <color theme="1"/>
        <rFont val="Calibri"/>
        <family val="2"/>
        <charset val="238"/>
        <scheme val="minor"/>
      </rPr>
      <t xml:space="preserve"> kliknite </t>
    </r>
    <r>
      <rPr>
        <b/>
        <sz val="14"/>
        <color theme="1"/>
        <rFont val="Calibri"/>
        <family val="2"/>
        <charset val="238"/>
        <scheme val="minor"/>
      </rPr>
      <t>slog rezalnika</t>
    </r>
    <r>
      <rPr>
        <sz val="14"/>
        <color theme="1"/>
        <rFont val="Calibri"/>
        <family val="2"/>
        <charset val="238"/>
        <scheme val="minor"/>
      </rPr>
      <t>.</t>
    </r>
  </si>
  <si>
    <r>
      <rPr>
        <b/>
        <sz val="14"/>
        <color theme="0"/>
        <rFont val="Calibri"/>
        <family val="2"/>
        <charset val="238"/>
        <scheme val="minor"/>
      </rPr>
      <t>Opomba:</t>
    </r>
    <r>
      <rPr>
        <sz val="14"/>
        <color theme="0"/>
        <rFont val="Calibri"/>
        <family val="2"/>
        <charset val="238"/>
        <scheme val="minor"/>
      </rPr>
      <t xml:space="preserve"> Excel samodejno vstavi zgoraj prikazano funkcijo GETPIVOTDATA.</t>
    </r>
  </si>
  <si>
    <r>
      <rPr>
        <b/>
        <sz val="14"/>
        <color theme="0"/>
        <rFont val="Calibri"/>
        <family val="2"/>
        <charset val="238"/>
        <scheme val="minor"/>
      </rPr>
      <t>Opomba:</t>
    </r>
    <r>
      <rPr>
        <sz val="14"/>
        <color theme="0"/>
        <rFont val="Calibri"/>
        <family val="2"/>
        <charset val="238"/>
        <scheme val="minor"/>
      </rPr>
      <t xml:space="preserve"> funkcija GETPIVOTDATA pravilno vrne količino fižola, izvoženega v Francijo.</t>
    </r>
  </si>
  <si>
    <r>
      <rPr>
        <b/>
        <sz val="14"/>
        <color theme="0"/>
        <rFont val="Calibri"/>
        <family val="2"/>
        <charset val="238"/>
        <scheme val="minor"/>
      </rPr>
      <t>Opomba:</t>
    </r>
    <r>
      <rPr>
        <sz val="14"/>
        <color theme="0"/>
        <rFont val="Calibri"/>
        <family val="2"/>
        <charset val="238"/>
        <scheme val="minor"/>
      </rPr>
      <t xml:space="preserve"> funkcija GETPIVOTDATA vrne #REF! napaka, ker vrednost 680 (fižol v Francijo) ni vidna.</t>
    </r>
  </si>
  <si>
    <r>
      <rPr>
        <b/>
        <sz val="14"/>
        <color theme="0"/>
        <rFont val="Calibri"/>
        <family val="2"/>
        <charset val="238"/>
        <scheme val="minor"/>
      </rPr>
      <t>Opomba:</t>
    </r>
    <r>
      <rPr>
        <sz val="14"/>
        <color theme="0"/>
        <rFont val="Calibri"/>
        <family val="2"/>
        <charset val="238"/>
        <scheme val="minor"/>
      </rPr>
      <t xml:space="preserve"> če polje </t>
    </r>
    <r>
      <rPr>
        <b/>
        <sz val="14"/>
        <color theme="0"/>
        <rFont val="Calibri"/>
        <family val="2"/>
        <charset val="238"/>
        <scheme val="minor"/>
      </rPr>
      <t>Znesek</t>
    </r>
    <r>
      <rPr>
        <sz val="14"/>
        <color theme="0"/>
        <rFont val="Calibri"/>
        <family val="2"/>
        <charset val="238"/>
        <scheme val="minor"/>
      </rPr>
      <t xml:space="preserve"> drugič povlečete v območje </t>
    </r>
    <r>
      <rPr>
        <b/>
        <sz val="14"/>
        <color theme="0"/>
        <rFont val="Calibri"/>
        <family val="2"/>
        <charset val="238"/>
        <scheme val="minor"/>
      </rPr>
      <t>Vrednosti,</t>
    </r>
    <r>
      <rPr>
        <sz val="14"/>
        <color theme="0"/>
        <rFont val="Calibri"/>
        <family val="2"/>
        <charset val="238"/>
        <scheme val="minor"/>
      </rPr>
      <t xml:space="preserve"> Excel zapolni tudi območje </t>
    </r>
    <r>
      <rPr>
        <b/>
        <sz val="14"/>
        <color theme="0"/>
        <rFont val="Calibri"/>
        <family val="2"/>
        <charset val="238"/>
        <scheme val="minor"/>
      </rPr>
      <t>Stolpci.</t>
    </r>
  </si>
  <si>
    <r>
      <t xml:space="preserve">V vrtilni tabeli izberite Jabolko in Banano. (uporabite </t>
    </r>
    <r>
      <rPr>
        <b/>
        <sz val="14"/>
        <color theme="1"/>
        <rFont val="Calibri"/>
        <family val="2"/>
        <charset val="238"/>
        <scheme val="minor"/>
      </rPr>
      <t>CTRL</t>
    </r>
    <r>
      <rPr>
        <sz val="14"/>
        <color theme="1"/>
        <rFont val="Calibri"/>
        <family val="2"/>
        <charset val="238"/>
        <scheme val="minor"/>
      </rPr>
      <t>)</t>
    </r>
  </si>
  <si>
    <r>
      <t xml:space="preserve">Z desno miškino tipko kliknite </t>
    </r>
    <r>
      <rPr>
        <b/>
        <sz val="14"/>
        <color theme="1"/>
        <rFont val="Calibri"/>
        <family val="2"/>
        <charset val="238"/>
        <scheme val="minor"/>
      </rPr>
      <t>Združi</t>
    </r>
    <r>
      <rPr>
        <sz val="14"/>
        <color theme="1"/>
        <rFont val="Calibri"/>
        <family val="2"/>
        <charset val="238"/>
        <scheme val="minor"/>
      </rPr>
      <t xml:space="preserve"> ali </t>
    </r>
    <r>
      <rPr>
        <b/>
        <sz val="14"/>
        <color theme="1"/>
        <rFont val="Calibri"/>
        <family val="2"/>
        <charset val="238"/>
        <scheme val="minor"/>
      </rPr>
      <t>Skupina (Group).</t>
    </r>
  </si>
  <si>
    <r>
      <t xml:space="preserve">Polje znesek v območju </t>
    </r>
    <r>
      <rPr>
        <b/>
        <sz val="14"/>
        <color theme="1"/>
        <rFont val="Calibri"/>
        <family val="2"/>
        <charset val="238"/>
        <scheme val="minor"/>
      </rPr>
      <t>vrednosti</t>
    </r>
    <r>
      <rPr>
        <sz val="14"/>
        <color theme="1"/>
        <rFont val="Calibri"/>
        <family val="2"/>
        <charset val="238"/>
        <scheme val="minor"/>
      </rPr>
      <t xml:space="preserve"> (Values) (2x).</t>
    </r>
  </si>
  <si>
    <t>Najprej vstavite vrtilno tabelo. Nato izberite  polja na različna področja.</t>
  </si>
  <si>
    <r>
      <t xml:space="preserve"> - Filtrirajte zgornje/spodnje elemente </t>
    </r>
    <r>
      <rPr>
        <b/>
        <sz val="14"/>
        <color theme="1"/>
        <rFont val="Calibri"/>
        <family val="2"/>
        <charset val="238"/>
        <scheme val="minor"/>
      </rPr>
      <t>po vrednosti</t>
    </r>
    <r>
      <rPr>
        <sz val="14"/>
        <color theme="1"/>
        <rFont val="Calibri"/>
        <family val="2"/>
        <charset val="238"/>
        <scheme val="minor"/>
      </rPr>
      <t>. (spodnji/zgornji 10)</t>
    </r>
  </si>
  <si>
    <r>
      <t xml:space="preserve"> - Filtrirajte zgornje/spodnje elemente, ki sestavljajo določen </t>
    </r>
    <r>
      <rPr>
        <b/>
        <sz val="14"/>
        <color theme="1"/>
        <rFont val="Calibri"/>
        <family val="2"/>
        <charset val="238"/>
        <scheme val="minor"/>
      </rPr>
      <t>odstotek</t>
    </r>
    <r>
      <rPr>
        <sz val="14"/>
        <color theme="1"/>
        <rFont val="Calibri"/>
        <family val="2"/>
        <charset val="238"/>
        <scheme val="minor"/>
      </rPr>
      <t xml:space="preserve"> vrednosti (25 %).</t>
    </r>
  </si>
  <si>
    <r>
      <t xml:space="preserve"> - Filtrirajte zgornje/spodnje elemente, ki sestavljajo </t>
    </r>
    <r>
      <rPr>
        <b/>
        <sz val="14"/>
        <color theme="1"/>
        <rFont val="Calibri"/>
        <family val="2"/>
        <charset val="238"/>
        <scheme val="minor"/>
      </rPr>
      <t>določeno</t>
    </r>
    <r>
      <rPr>
        <sz val="14"/>
        <color theme="1"/>
        <rFont val="Calibri"/>
        <family val="2"/>
        <charset val="238"/>
        <scheme val="minor"/>
      </rPr>
      <t xml:space="preserve"> vrednost (3.000.000).</t>
    </r>
  </si>
  <si>
    <t>Batch</t>
  </si>
  <si>
    <t xml:space="preserve">Region </t>
  </si>
  <si>
    <t>Unit Price</t>
  </si>
  <si>
    <t>Cost</t>
  </si>
  <si>
    <t>TV</t>
  </si>
  <si>
    <t>New York</t>
  </si>
  <si>
    <t>Ohio</t>
  </si>
  <si>
    <t>Oklahoma</t>
  </si>
  <si>
    <t>Air Condition</t>
  </si>
  <si>
    <t>New Jersey</t>
  </si>
  <si>
    <t>Home Theater</t>
  </si>
  <si>
    <t>Maryland</t>
  </si>
  <si>
    <t>iPod</t>
  </si>
  <si>
    <t>Primer 3</t>
  </si>
  <si>
    <t>Iz sledečih 3 primerov izdelajte vrtilne tabele.</t>
  </si>
  <si>
    <t>3. Prodaji dodajte valuto dolar</t>
  </si>
  <si>
    <t xml:space="preserve">Kot alternativo samodejnemu razvrščanju datumov v skupine lahko izvornim podatkom dodate pomožni stolpec </t>
  </si>
  <si>
    <t xml:space="preserve"> in uporabite formulo za ekstrakcijo leta.</t>
  </si>
  <si>
    <t xml:space="preserve">DODATNA NALOGA ZA NAPREDNE UPORABNIKE: </t>
  </si>
  <si>
    <t>Izberite Datum, prodajo in barvo.</t>
  </si>
  <si>
    <t>Gradivo</t>
  </si>
  <si>
    <t>Vprašanja vpišite v:</t>
  </si>
  <si>
    <t>Posnetki se nahajajo v:</t>
  </si>
  <si>
    <t>Rezultat: Brokoli je glavni izvozni izdelek.</t>
  </si>
  <si>
    <r>
      <t xml:space="preserve">Izdelajte </t>
    </r>
    <r>
      <rPr>
        <b/>
        <sz val="14"/>
        <color theme="1"/>
        <rFont val="Calibri"/>
        <family val="2"/>
        <charset val="238"/>
        <scheme val="minor"/>
      </rPr>
      <t>graf</t>
    </r>
    <r>
      <rPr>
        <sz val="14"/>
        <color theme="1"/>
        <rFont val="Calibri"/>
        <family val="2"/>
        <charset val="238"/>
        <scheme val="minor"/>
      </rPr>
      <t>.</t>
    </r>
  </si>
  <si>
    <r>
      <t xml:space="preserve">Sortirajte po </t>
    </r>
    <r>
      <rPr>
        <b/>
        <sz val="14"/>
        <color theme="1"/>
        <rFont val="Calibri"/>
        <family val="2"/>
        <charset val="238"/>
        <scheme val="minor"/>
      </rPr>
      <t>skupinah</t>
    </r>
    <r>
      <rPr>
        <sz val="14"/>
        <color theme="1"/>
        <rFont val="Calibri"/>
        <family val="2"/>
        <charset val="238"/>
        <scheme val="minor"/>
      </rPr>
      <t xml:space="preserve"> (sadje in zelenjava).</t>
    </r>
  </si>
  <si>
    <t xml:space="preserve"> - poiščite vrednosti, ki vsebujejo dollar</t>
  </si>
  <si>
    <t xml:space="preserve"> - poiščite vse vrednosti, ki se začnejo ali končajo s črko T</t>
  </si>
  <si>
    <r>
      <rPr>
        <b/>
        <sz val="14"/>
        <color theme="0"/>
        <rFont val="Calibri"/>
        <family val="2"/>
        <charset val="238"/>
        <scheme val="minor"/>
      </rPr>
      <t>Rezultat</t>
    </r>
    <r>
      <rPr>
        <sz val="14"/>
        <color theme="0"/>
        <rFont val="Calibri"/>
        <family val="2"/>
        <charset val="238"/>
        <scheme val="minor"/>
      </rPr>
      <t>: imamo vrtilno tabelo, ki razvršča prodajo po barvi in ​​letu:</t>
    </r>
  </si>
  <si>
    <r>
      <t xml:space="preserve">4. Ko se odpre okno </t>
    </r>
    <r>
      <rPr>
        <b/>
        <sz val="14"/>
        <color theme="1"/>
        <rFont val="Calibri"/>
        <family val="2"/>
        <charset val="238"/>
        <scheme val="minor"/>
      </rPr>
      <t>Združevanje</t>
    </r>
    <r>
      <rPr>
        <sz val="14"/>
        <color theme="1"/>
        <rFont val="Calibri"/>
        <family val="2"/>
        <charset val="238"/>
        <scheme val="minor"/>
      </rPr>
      <t xml:space="preserve"> v s</t>
    </r>
    <r>
      <rPr>
        <b/>
        <sz val="14"/>
        <color theme="1"/>
        <rFont val="Calibri"/>
        <family val="2"/>
        <charset val="238"/>
        <scheme val="minor"/>
      </rPr>
      <t>kupine (Grouping),</t>
    </r>
    <r>
      <rPr>
        <sz val="14"/>
        <color theme="1"/>
        <rFont val="Calibri"/>
        <family val="2"/>
        <charset val="238"/>
        <scheme val="minor"/>
      </rPr>
      <t xml:space="preserve"> razvrstite samo po </t>
    </r>
    <r>
      <rPr>
        <b/>
        <sz val="14"/>
        <color theme="1"/>
        <rFont val="Calibri"/>
        <family val="2"/>
        <charset val="238"/>
        <scheme val="minor"/>
      </rPr>
      <t>letih</t>
    </r>
    <r>
      <rPr>
        <sz val="14"/>
        <color theme="1"/>
        <rFont val="Calibri"/>
        <family val="2"/>
        <charset val="238"/>
        <scheme val="minor"/>
      </rPr>
      <t xml:space="preserve"> (počistite izbor po mesecih in četrtletjih):</t>
    </r>
  </si>
  <si>
    <r>
      <rPr>
        <b/>
        <sz val="14"/>
        <color theme="0"/>
        <rFont val="Calibri"/>
        <family val="2"/>
        <charset val="238"/>
        <scheme val="minor"/>
      </rPr>
      <t>Naloga</t>
    </r>
    <r>
      <rPr>
        <sz val="14"/>
        <color theme="0"/>
        <rFont val="Calibri"/>
        <family val="2"/>
        <charset val="238"/>
        <scheme val="minor"/>
      </rPr>
      <t>:  V tabeli izberite nadpovpredne podatke (</t>
    </r>
    <r>
      <rPr>
        <b/>
        <sz val="14"/>
        <color theme="0"/>
        <rFont val="Calibri"/>
        <family val="2"/>
        <charset val="238"/>
        <scheme val="minor"/>
      </rPr>
      <t xml:space="preserve">Pogojno oblikovanje &gt; Pravilo za zgornje/spodnje vrednosti </t>
    </r>
  </si>
  <si>
    <r>
      <t xml:space="preserve">&gt; </t>
    </r>
    <r>
      <rPr>
        <b/>
        <sz val="14"/>
        <color theme="0"/>
        <rFont val="Calibri"/>
        <family val="2"/>
        <charset val="238"/>
        <scheme val="minor"/>
      </rPr>
      <t>Nad povprečjem</t>
    </r>
    <r>
      <rPr>
        <sz val="14"/>
        <color theme="0"/>
        <rFont val="Calibri"/>
        <family val="2"/>
        <charset val="238"/>
        <scheme val="minor"/>
      </rPr>
      <t>).</t>
    </r>
  </si>
  <si>
    <r>
      <rPr>
        <b/>
        <sz val="16"/>
        <color theme="0"/>
        <rFont val="Calibri"/>
        <family val="2"/>
        <charset val="238"/>
        <scheme val="minor"/>
      </rPr>
      <t>Naloga</t>
    </r>
    <r>
      <rPr>
        <sz val="16"/>
        <color theme="0"/>
        <rFont val="Calibri"/>
        <family val="2"/>
        <charset val="238"/>
        <scheme val="minor"/>
      </rPr>
      <t>: Izbrišite vrtilno tabelo in nastale podatke.</t>
    </r>
  </si>
  <si>
    <t>V nadaljevanju so koraki za brisanje vrtilne tabele in morebitnih povzetkov:</t>
  </si>
  <si>
    <r>
      <t xml:space="preserve">Uporabite tabelo na kartonu </t>
    </r>
    <r>
      <rPr>
        <b/>
        <sz val="14"/>
        <color theme="1"/>
        <rFont val="Calibri"/>
        <family val="2"/>
        <charset val="238"/>
        <scheme val="minor"/>
      </rPr>
      <t>Tabela Ponovitev 2</t>
    </r>
  </si>
  <si>
    <r>
      <t xml:space="preserve">6. Uporabite polja z več vrednosti (izberite </t>
    </r>
    <r>
      <rPr>
        <b/>
        <sz val="14"/>
        <color theme="1"/>
        <rFont val="Calibri"/>
        <family val="2"/>
        <charset val="238"/>
        <scheme val="minor"/>
      </rPr>
      <t>Nastavitev polja vrednosti, Value Field Settings</t>
    </r>
    <r>
      <rPr>
        <sz val="14"/>
        <color theme="1"/>
        <rFont val="Calibri"/>
        <family val="2"/>
        <charset val="238"/>
        <scheme val="minor"/>
      </rPr>
      <t>…).</t>
    </r>
  </si>
  <si>
    <r>
      <t xml:space="preserve">1. Na zavihku </t>
    </r>
    <r>
      <rPr>
        <b/>
        <sz val="14"/>
        <color theme="1"/>
        <rFont val="Calibri"/>
        <family val="2"/>
        <charset val="238"/>
        <scheme val="minor"/>
      </rPr>
      <t>Vstavljanje</t>
    </r>
    <r>
      <rPr>
        <sz val="14"/>
        <color theme="1"/>
        <rFont val="Calibri"/>
        <family val="2"/>
        <charset val="238"/>
        <scheme val="minor"/>
      </rPr>
      <t xml:space="preserve"> v skupini </t>
    </r>
    <r>
      <rPr>
        <b/>
        <sz val="14"/>
        <color theme="1"/>
        <rFont val="Calibri"/>
        <family val="2"/>
        <charset val="238"/>
        <scheme val="minor"/>
      </rPr>
      <t>Tabele</t>
    </r>
    <r>
      <rPr>
        <sz val="14"/>
        <color theme="1"/>
        <rFont val="Calibri"/>
        <family val="2"/>
        <charset val="238"/>
        <scheme val="minor"/>
      </rPr>
      <t xml:space="preserve"> kliknite </t>
    </r>
    <r>
      <rPr>
        <b/>
        <sz val="14"/>
        <color theme="1"/>
        <rFont val="Calibri"/>
        <family val="2"/>
        <charset val="238"/>
        <scheme val="minor"/>
      </rPr>
      <t>Vrtilna tabela</t>
    </r>
    <r>
      <rPr>
        <sz val="14"/>
        <color theme="1"/>
        <rFont val="Calibri"/>
        <family val="2"/>
        <charset val="238"/>
        <scheme val="minor"/>
      </rPr>
      <t>.</t>
    </r>
  </si>
  <si>
    <r>
      <t xml:space="preserve">3. Prikaže se </t>
    </r>
    <r>
      <rPr>
        <b/>
        <sz val="14"/>
        <color theme="1"/>
        <rFont val="Calibri"/>
        <family val="2"/>
        <charset val="238"/>
        <scheme val="minor"/>
      </rPr>
      <t>podokno Polja vrtilne tabele</t>
    </r>
    <r>
      <rPr>
        <sz val="14"/>
        <color theme="1"/>
        <rFont val="Calibri"/>
        <family val="2"/>
        <charset val="238"/>
        <scheme val="minor"/>
      </rPr>
      <t>.</t>
    </r>
  </si>
  <si>
    <r>
      <rPr>
        <b/>
        <sz val="14"/>
        <color theme="1"/>
        <rFont val="Calibri"/>
        <family val="2"/>
        <charset val="238"/>
        <scheme val="minor"/>
      </rPr>
      <t>Zaključek:</t>
    </r>
    <r>
      <rPr>
        <sz val="14"/>
        <color theme="1"/>
        <rFont val="Calibri"/>
        <family val="2"/>
        <charset val="238"/>
        <scheme val="minor"/>
      </rPr>
      <t xml:space="preserve"> banane so glavni izvozni izdelek v ZDA. </t>
    </r>
  </si>
  <si>
    <t>V tem poglavju</t>
  </si>
  <si>
    <t xml:space="preserve"> - Seznam vseh trgovcev na drobno, ki se končajo z črko T.</t>
  </si>
  <si>
    <t xml:space="preserve"> - Imena vseh trgovcev na drobno, ki se začnejo z črko T.</t>
  </si>
  <si>
    <r>
      <t xml:space="preserve">4.  Izberite celico </t>
    </r>
    <r>
      <rPr>
        <b/>
        <sz val="14"/>
        <color theme="1"/>
        <rFont val="Calibri"/>
        <family val="2"/>
        <charset val="238"/>
        <scheme val="minor"/>
      </rPr>
      <t>F5</t>
    </r>
    <r>
      <rPr>
        <sz val="14"/>
        <color theme="1"/>
        <rFont val="Calibri"/>
        <family val="2"/>
        <charset val="238"/>
        <scheme val="minor"/>
      </rPr>
      <t xml:space="preserve"> in spremenite </t>
    </r>
    <r>
      <rPr>
        <b/>
        <sz val="14"/>
        <color theme="1"/>
        <rFont val="Calibri"/>
        <family val="2"/>
        <charset val="238"/>
        <scheme val="minor"/>
      </rPr>
      <t>11,00 $</t>
    </r>
    <r>
      <rPr>
        <sz val="14"/>
        <color theme="1"/>
        <rFont val="Calibri"/>
        <family val="2"/>
        <charset val="238"/>
        <scheme val="minor"/>
      </rPr>
      <t xml:space="preserve"> v </t>
    </r>
    <r>
      <rPr>
        <b/>
        <sz val="14"/>
        <color theme="1"/>
        <rFont val="Calibri"/>
        <family val="2"/>
        <charset val="238"/>
        <scheme val="minor"/>
      </rPr>
      <t>2000 $.</t>
    </r>
    <r>
      <rPr>
        <sz val="14"/>
        <color theme="1"/>
        <rFont val="Calibri"/>
        <family val="2"/>
        <charset val="238"/>
        <scheme val="minor"/>
      </rPr>
      <t xml:space="preserve"> Funkcija </t>
    </r>
    <r>
      <rPr>
        <b/>
        <sz val="14"/>
        <color theme="1"/>
        <rFont val="Calibri"/>
        <family val="2"/>
        <charset val="238"/>
        <scheme val="minor"/>
      </rPr>
      <t>osveži</t>
    </r>
    <r>
      <rPr>
        <sz val="14"/>
        <color theme="1"/>
        <rFont val="Calibri"/>
        <family val="2"/>
        <charset val="238"/>
        <scheme val="minor"/>
      </rPr>
      <t>.</t>
    </r>
  </si>
  <si>
    <r>
      <t xml:space="preserve">Pojdite na </t>
    </r>
    <r>
      <rPr>
        <b/>
        <sz val="14"/>
        <color theme="1"/>
        <rFont val="Calibri"/>
        <family val="2"/>
        <charset val="238"/>
        <scheme val="minor"/>
      </rPr>
      <t>Osnovno –&gt; Pogojno oblikovanje –&gt; Pravila za zgornje/spodnje vrednosti –&gt; Nad povprečjem.</t>
    </r>
  </si>
  <si>
    <t>Način uporabe pogojnega oblikovanja v vrtilni tabeli</t>
  </si>
  <si>
    <t>Naloga:</t>
  </si>
  <si>
    <t>Izdelajte sledečo vrtilno tabelo v G15.</t>
  </si>
  <si>
    <t>Vrtilne tabele so še posebej uporabne, če imate dolge vrstice ali stolpce, ki vsebujejo vrednosti, ki jih potrebujete za sledenje vsote in enostavno primerjavo med seboj.</t>
  </si>
  <si>
    <t>Odgovorite:</t>
  </si>
  <si>
    <t>Naloga: 1. izdelajte vrtilno tabelo kot je v primeru v nadaljevanju.</t>
  </si>
  <si>
    <t>Agent</t>
  </si>
  <si>
    <t>Department</t>
  </si>
  <si>
    <t>Resolved</t>
  </si>
  <si>
    <t>Diane</t>
  </si>
  <si>
    <t>Washing Machine</t>
  </si>
  <si>
    <t>Becky</t>
  </si>
  <si>
    <t>Air Conditioner</t>
  </si>
  <si>
    <t>Stewart</t>
  </si>
  <si>
    <t>Dan</t>
  </si>
  <si>
    <t>Greg</t>
  </si>
  <si>
    <t>Jim</t>
  </si>
  <si>
    <t>Joe</t>
  </si>
  <si>
    <t>Martha</t>
  </si>
  <si>
    <t>Toaster</t>
  </si>
  <si>
    <t>Fridge</t>
  </si>
  <si>
    <t>Television</t>
  </si>
  <si>
    <t>Store 10</t>
  </si>
  <si>
    <t>Store 9</t>
  </si>
  <si>
    <t>Store 5</t>
  </si>
  <si>
    <t>Store 6</t>
  </si>
  <si>
    <t>Store 4</t>
  </si>
  <si>
    <t>Store 7</t>
  </si>
  <si>
    <t>Store 8</t>
  </si>
  <si>
    <r>
      <t>1.</t>
    </r>
    <r>
      <rPr>
        <sz val="16"/>
        <color theme="0"/>
        <rFont val="Calibri"/>
        <family val="2"/>
        <charset val="238"/>
        <scheme val="minor"/>
      </rPr>
      <t xml:space="preserve"> Združite podatke po</t>
    </r>
    <r>
      <rPr>
        <b/>
        <sz val="16"/>
        <color theme="0"/>
        <rFont val="Calibri"/>
        <family val="2"/>
        <charset val="238"/>
        <scheme val="minor"/>
      </rPr>
      <t xml:space="preserve"> letih</t>
    </r>
  </si>
  <si>
    <r>
      <t xml:space="preserve">2. </t>
    </r>
    <r>
      <rPr>
        <sz val="16"/>
        <color theme="0"/>
        <rFont val="Calibri"/>
        <family val="2"/>
        <charset val="238"/>
        <scheme val="minor"/>
      </rPr>
      <t>Združite podatke po</t>
    </r>
    <r>
      <rPr>
        <b/>
        <sz val="16"/>
        <color theme="0"/>
        <rFont val="Calibri"/>
        <family val="2"/>
        <charset val="238"/>
        <scheme val="minor"/>
      </rPr>
      <t xml:space="preserve"> četrtletjih.</t>
    </r>
  </si>
  <si>
    <r>
      <t xml:space="preserve">3. </t>
    </r>
    <r>
      <rPr>
        <sz val="16"/>
        <color theme="0"/>
        <rFont val="Calibri"/>
        <family val="2"/>
        <charset val="238"/>
        <scheme val="minor"/>
      </rPr>
      <t>Združite podatke po</t>
    </r>
    <r>
      <rPr>
        <b/>
        <sz val="16"/>
        <color theme="0"/>
        <rFont val="Calibri"/>
        <family val="2"/>
        <charset val="238"/>
        <scheme val="minor"/>
      </rPr>
      <t xml:space="preserve"> letih in četrtletjih.</t>
    </r>
  </si>
  <si>
    <r>
      <t xml:space="preserve">4. </t>
    </r>
    <r>
      <rPr>
        <sz val="16"/>
        <color theme="0"/>
        <rFont val="Calibri"/>
        <family val="2"/>
        <charset val="238"/>
        <scheme val="minor"/>
      </rPr>
      <t>Združite podatke po</t>
    </r>
    <r>
      <rPr>
        <b/>
        <sz val="16"/>
        <color theme="0"/>
        <rFont val="Calibri"/>
        <family val="2"/>
        <charset val="238"/>
        <scheme val="minor"/>
      </rPr>
      <t xml:space="preserve"> mesecih.</t>
    </r>
  </si>
  <si>
    <t>Naloga: 1. Iz tabele (levo) izdelajte vrtilne tabele po letih, četrtletjih, mesecih, tednih dnevih in urah.</t>
  </si>
  <si>
    <r>
      <t xml:space="preserve">5. </t>
    </r>
    <r>
      <rPr>
        <sz val="16"/>
        <color theme="0"/>
        <rFont val="Calibri"/>
        <family val="2"/>
        <charset val="238"/>
        <scheme val="minor"/>
      </rPr>
      <t>Združite podatke po</t>
    </r>
    <r>
      <rPr>
        <b/>
        <sz val="16"/>
        <color theme="0"/>
        <rFont val="Calibri"/>
        <family val="2"/>
        <charset val="238"/>
        <scheme val="minor"/>
      </rPr>
      <t xml:space="preserve"> urah.</t>
    </r>
  </si>
  <si>
    <t>OrderDate</t>
  </si>
  <si>
    <t>Year</t>
  </si>
  <si>
    <t>City</t>
  </si>
  <si>
    <t>TotalPrice</t>
  </si>
  <si>
    <t>3090</t>
  </si>
  <si>
    <t>Snacks</t>
  </si>
  <si>
    <t>Potato Chips</t>
  </si>
  <si>
    <t>3036</t>
  </si>
  <si>
    <t>Cookies</t>
  </si>
  <si>
    <t>Chocolate Chip</t>
  </si>
  <si>
    <t>Boston</t>
  </si>
  <si>
    <t>3000</t>
  </si>
  <si>
    <t>Oatmeal Raisin</t>
  </si>
  <si>
    <t>Philadelphia</t>
  </si>
  <si>
    <t>3082</t>
  </si>
  <si>
    <t>Bars</t>
  </si>
  <si>
    <t>Carrot</t>
  </si>
  <si>
    <t>Los Angeles</t>
  </si>
  <si>
    <t>3062</t>
  </si>
  <si>
    <t>San Diego</t>
  </si>
  <si>
    <t>3659</t>
  </si>
  <si>
    <t>Crackers</t>
  </si>
  <si>
    <t>Whole Wheat</t>
  </si>
  <si>
    <t>Pretzels</t>
  </si>
  <si>
    <t>Arrowroot</t>
  </si>
  <si>
    <t>Bran</t>
  </si>
  <si>
    <t>Saltines</t>
  </si>
  <si>
    <t>Cheese</t>
  </si>
  <si>
    <t>Naloga: 1. Iz tabele (levo) izdelajte vrtilne tabele po prodaji, četrtletjih, strankah,…</t>
  </si>
  <si>
    <r>
      <t xml:space="preserve">Polje </t>
    </r>
    <r>
      <rPr>
        <b/>
        <sz val="14"/>
        <color theme="1"/>
        <rFont val="Calibri"/>
        <family val="2"/>
        <charset val="238"/>
        <scheme val="minor"/>
      </rPr>
      <t>države</t>
    </r>
    <r>
      <rPr>
        <sz val="14"/>
        <color theme="1"/>
        <rFont val="Calibri"/>
        <family val="2"/>
        <charset val="238"/>
        <scheme val="minor"/>
      </rPr>
      <t xml:space="preserve"> na območja </t>
    </r>
    <r>
      <rPr>
        <b/>
        <sz val="14"/>
        <color theme="1"/>
        <rFont val="Calibri"/>
        <family val="2"/>
        <charset val="238"/>
        <scheme val="minor"/>
      </rPr>
      <t>Vrstice.</t>
    </r>
  </si>
  <si>
    <r>
      <t xml:space="preserve">Polje </t>
    </r>
    <r>
      <rPr>
        <b/>
        <sz val="14"/>
        <color theme="1"/>
        <rFont val="Calibri"/>
        <family val="2"/>
        <charset val="238"/>
        <scheme val="minor"/>
      </rPr>
      <t>izdelka</t>
    </r>
    <r>
      <rPr>
        <sz val="14"/>
        <color theme="1"/>
        <rFont val="Calibri"/>
        <family val="2"/>
        <charset val="238"/>
        <scheme val="minor"/>
      </rPr>
      <t xml:space="preserve"> na območja </t>
    </r>
    <r>
      <rPr>
        <b/>
        <sz val="14"/>
        <color theme="1"/>
        <rFont val="Calibri"/>
        <family val="2"/>
        <charset val="238"/>
        <scheme val="minor"/>
      </rPr>
      <t>Stolpci.</t>
    </r>
  </si>
  <si>
    <r>
      <t xml:space="preserve">Vzorčna tabela se nahaja v zavihku </t>
    </r>
    <r>
      <rPr>
        <b/>
        <sz val="18"/>
        <color theme="0"/>
        <rFont val="Calibri"/>
        <family val="2"/>
        <charset val="238"/>
        <scheme val="minor"/>
      </rPr>
      <t>Tabela filtriranje</t>
    </r>
    <r>
      <rPr>
        <sz val="18"/>
        <color theme="0"/>
        <rFont val="Calibri"/>
        <family val="2"/>
        <charset val="238"/>
        <scheme val="minor"/>
      </rPr>
      <t>.</t>
    </r>
  </si>
  <si>
    <r>
      <t xml:space="preserve">Vzorčna tabela je na kartici </t>
    </r>
    <r>
      <rPr>
        <b/>
        <sz val="18"/>
        <color theme="0"/>
        <rFont val="Calibri"/>
        <family val="2"/>
        <charset val="238"/>
        <scheme val="minor"/>
      </rPr>
      <t>Tabela Barve</t>
    </r>
    <r>
      <rPr>
        <sz val="18"/>
        <color theme="0"/>
        <rFont val="Calibri"/>
        <family val="2"/>
        <charset val="238"/>
        <scheme val="minor"/>
      </rPr>
      <t>.</t>
    </r>
  </si>
  <si>
    <r>
      <t xml:space="preserve">Kakšna je bila skupna prodaja v regiji </t>
    </r>
    <r>
      <rPr>
        <b/>
        <sz val="14"/>
        <color theme="1"/>
        <rFont val="Calibri"/>
        <family val="2"/>
        <charset val="238"/>
        <scheme val="minor"/>
      </rPr>
      <t>Jug</t>
    </r>
    <r>
      <rPr>
        <sz val="14"/>
        <color theme="1"/>
        <rFont val="Calibri"/>
        <family val="2"/>
        <charset val="238"/>
        <scheme val="minor"/>
      </rPr>
      <t xml:space="preserve"> (South) v letu 2016?</t>
    </r>
  </si>
  <si>
    <r>
      <t xml:space="preserve">Katerih je </t>
    </r>
    <r>
      <rPr>
        <b/>
        <sz val="14"/>
        <color theme="1"/>
        <rFont val="Calibri"/>
        <family val="2"/>
        <charset val="238"/>
        <scheme val="minor"/>
      </rPr>
      <t>pet</t>
    </r>
    <r>
      <rPr>
        <sz val="14"/>
        <color theme="1"/>
        <rFont val="Calibri"/>
        <family val="2"/>
        <charset val="238"/>
        <scheme val="minor"/>
      </rPr>
      <t xml:space="preserve"> največjih trgovcev po prodaji?</t>
    </r>
  </si>
  <si>
    <t>G15</t>
  </si>
  <si>
    <t>Vrtilna tabela je zmogljivo orodje za izračun, povzemanje in analizo podatkov.</t>
  </si>
  <si>
    <r>
      <t xml:space="preserve">7. Dodajte nov stolpec. V oknu </t>
    </r>
    <r>
      <rPr>
        <b/>
        <sz val="14"/>
        <color theme="1"/>
        <rFont val="Calibri"/>
        <family val="2"/>
        <charset val="238"/>
        <scheme val="minor"/>
      </rPr>
      <t xml:space="preserve">Nastavitev polja vrednosti </t>
    </r>
    <r>
      <rPr>
        <sz val="14"/>
        <color theme="1"/>
        <rFont val="Calibri"/>
        <family val="2"/>
        <charset val="238"/>
        <scheme val="minor"/>
      </rPr>
      <t>(</t>
    </r>
    <r>
      <rPr>
        <b/>
        <sz val="14"/>
        <color theme="1"/>
        <rFont val="Calibri"/>
        <family val="2"/>
        <charset val="238"/>
        <scheme val="minor"/>
      </rPr>
      <t>Value Field Settings)</t>
    </r>
    <r>
      <rPr>
        <sz val="14"/>
        <color theme="1"/>
        <rFont val="Calibri"/>
        <family val="2"/>
        <charset val="238"/>
        <scheme val="minor"/>
      </rPr>
      <t xml:space="preserve"> naprimer vnesite odstotek za ime po meri.</t>
    </r>
  </si>
  <si>
    <r>
      <rPr>
        <b/>
        <sz val="14"/>
        <color theme="1"/>
        <rFont val="Calibri"/>
        <family val="2"/>
        <charset val="238"/>
        <scheme val="minor"/>
      </rPr>
      <t>Vrtilna tabela</t>
    </r>
    <r>
      <rPr>
        <sz val="14"/>
        <color theme="1"/>
        <rFont val="Calibri"/>
        <family val="2"/>
        <charset val="238"/>
        <scheme val="minor"/>
      </rPr>
      <t xml:space="preserve"> je povzetek vaših podatkov, zapakiranih v grafikon, ki vam omogoča poročanje in raziskovanje trendov na podlagi vaših informacij.</t>
    </r>
  </si>
  <si>
    <t>Uporabljajo se lahko za boljše razumevanje, prikaz in podrobno analizo številčnih podatkov.</t>
  </si>
  <si>
    <t>1. Kaj je vrtilna tabela?</t>
  </si>
  <si>
    <t>Vrtilna tabela je orodje, ki vam omogoča povzemanje in analizo podatkov v preglednici ali bazi podatkov. </t>
  </si>
  <si>
    <t>Vrtilne tabele lahko uporabite za združevanje podatkov, izračun povprečij ali vsot ter ustvarjanje grafikonov in grafov.</t>
  </si>
  <si>
    <t>2. Za kaj se uporabljajo vrtilne tabele?</t>
  </si>
  <si>
    <t>Če želite ustvariti vrtilno tabelo v Excelu, boste morali najprej izbrati podatke, ki jih želite vključiti v tabelo. </t>
  </si>
  <si>
    <t>Nato boste morali iti na zavihek Vstavi in ​​klikniti Vrtilna tabela. </t>
  </si>
  <si>
    <t>Od tam boste lahko izbrali, kam želite postaviti vrtilno tabelo in katere podatke želite vključiti. Končno lahko vrtilno tabelo oblikujete po svojih željah.</t>
  </si>
  <si>
    <t>3. Ali lahko pojasnite, kako ustvariti preprosto vrtilno tabelo v Excelu?</t>
  </si>
  <si>
    <t>4. Kako preprečite, da bi bili delni in skupni seštevki prikazani v vrtilni tabeli?</t>
  </si>
  <si>
    <r>
      <t>Če želite preprečiti prikaz vmesnih in skupnih vsot v vrtilni tabeli, morate iti na zavihek »</t>
    </r>
    <r>
      <rPr>
        <b/>
        <sz val="14"/>
        <color theme="1"/>
        <rFont val="Calibri"/>
        <family val="2"/>
        <charset val="238"/>
        <scheme val="minor"/>
      </rPr>
      <t>Možnosti</t>
    </r>
    <r>
      <rPr>
        <sz val="14"/>
        <color theme="1"/>
        <rFont val="Calibri"/>
        <family val="2"/>
        <charset val="238"/>
        <scheme val="minor"/>
      </rPr>
      <t>« in počistiti možnosti »</t>
    </r>
    <r>
      <rPr>
        <b/>
        <sz val="14"/>
        <color theme="1"/>
        <rFont val="Calibri"/>
        <family val="2"/>
        <charset val="238"/>
        <scheme val="minor"/>
      </rPr>
      <t>Prikaži vmesne vsote</t>
    </r>
    <r>
      <rPr>
        <sz val="14"/>
        <color theme="1"/>
        <rFont val="Calibri"/>
        <family val="2"/>
        <charset val="238"/>
        <scheme val="minor"/>
      </rPr>
      <t>« in »</t>
    </r>
    <r>
      <rPr>
        <b/>
        <sz val="14"/>
        <color theme="1"/>
        <rFont val="Calibri"/>
        <family val="2"/>
        <charset val="238"/>
        <scheme val="minor"/>
      </rPr>
      <t>Prikaži skupne vsote</t>
    </r>
    <r>
      <rPr>
        <sz val="14"/>
        <color theme="1"/>
        <rFont val="Calibri"/>
        <family val="2"/>
        <charset val="238"/>
        <scheme val="minor"/>
      </rPr>
      <t>«.</t>
    </r>
  </si>
  <si>
    <t>Podatke v vrtilni tabeli lahko preuredite na nekaj načinov. </t>
  </si>
  <si>
    <t>Eden od načinov je, da spremenite vrstni red polj, ki jih uporabljate. </t>
  </si>
  <si>
    <t>Drug način je, da spremenite način povzemanja podatkov. In končno, spremenite lahko tudi način filtriranja podatkov.</t>
  </si>
  <si>
    <t>5. Kakšni so načini za preurejanje podatkov v vrtilni tabeli?</t>
  </si>
  <si>
    <t>6. Če je bila vrtilna tabela ustvarjena z uporabo več virov, ji lahko dodamo dodatne stolpce? Če da, kako?</t>
  </si>
  <si>
    <t>7. Kateri je najboljši način, da ugotovite, katera polja so bila uporabljena v vrtilni tabeli?</t>
  </si>
  <si>
    <t>8. Kako razvrščate in filtrirate podatke, shranjene v vrtilni tabeli?</t>
  </si>
  <si>
    <t>Da, vrtilni tabeli, ki je bila ustvarjena z uporabo več virov, lahko dodate dodatne stolpce. </t>
  </si>
  <si>
    <t>Če želite to narediti, boste morali izbrati vrtilno tabelo in nato iti v meni »Polja vrtilne tabele«. </t>
  </si>
  <si>
    <t>Tukaj boste lahko izbrali dodatna polja, ki jih želite dodati v vrtilno tabelo.</t>
  </si>
  <si>
    <t>Najboljši način, da ugotovite, katera polja so bila uporabljena v vrtilni tabeli, je, da pogledate seznam polj vrtilne tabele.</t>
  </si>
  <si>
    <t> To vam bo pokazalo vsa polja, ki so bila uporabljena v vrtilni tabeli, kot tudi podatke, ki so povezani s posameznim poljem.</t>
  </si>
  <si>
    <t>Če želite razvrstiti podatke v vrtilni tabeli, lahko kliknete glavo stolpca in nato v spustnem meniju izberete želeno možnost razvrščanja. </t>
  </si>
  <si>
    <t>Za filtriranje podatkov lahko kliknete ikono filtra v glavi stolpca in nato izberete merila, ki jih želite uporabiti za filtriranje podatkov.</t>
  </si>
  <si>
    <t>VPRAŠANJA</t>
  </si>
  <si>
    <t>9. Ali obstaja kakšen način za samodejno osvežitev vrtilne tabele po spremembi izvornih podatkov?</t>
  </si>
  <si>
    <t>10. Kako ugotovite, ali celica pripada vrtilni tabeli ali ne?</t>
  </si>
  <si>
    <t>11. Zakaj je pri ustvarjanju vrtilnih tabel pomembno poimenovati obsege?</t>
  </si>
  <si>
    <t>12. Kakšne so ključne razlike med uporabo razrezovalnikov in filtrov poročil v vrtilni tabeli?</t>
  </si>
  <si>
    <t>Da, obstaja način za samodejno osvežitev vrtilne tabele po spremembi izvornih podatkov. </t>
  </si>
  <si>
    <t>Če želite to narediti, boste morali iti v možnosti vrtilne tabele in izbrati možnost »osveži podatke ob odpiranju datoteke«.</t>
  </si>
  <si>
    <t>Z lastnostjo PivotTable.PivotCell lahko ugotovite, ali celica pripada vrtilni tabeli. </t>
  </si>
  <si>
    <t>Ta lastnost vrne objekt vrtilne celice, ki predstavlja celico. </t>
  </si>
  <si>
    <t>Če celica ne pripada vrtilni tabeli, ta lastnost vrne nič.</t>
  </si>
  <si>
    <t>Poimenovanje obsegov je pomembno pri ustvarjanju vrtilnih tabel, saj vam omogoča lažje sklicevanje na podatke, ki jih želite vključiti v svojo vrtilno tabelo. </t>
  </si>
  <si>
    <t>Brez imenovanih obsegov bi morali ročno izbrati celice, ki jih želite vključiti vsakič, ko ustvarite vrtilno tabelo, kar je lahko zamudno in nagnjeno k napakam.</t>
  </si>
  <si>
    <t>Ključna razlika med uporabo razrezovalnikov in filtrov poročil v vrtilni tabeli je ta, da so razrezovalniki interaktivni, medtem ko filtri poročil niso. </t>
  </si>
  <si>
    <t>To pomeni, da lahko vaše občinstvo, ko uporabljate razrezovalnik, samo spremeni merila filtra in si ogleda drugačne rezultate. </t>
  </si>
  <si>
    <t>S filtri poročil ste kot ustvarjalec vrtilne tabele edini, ki lahko spremenite merila filtra.</t>
  </si>
  <si>
    <t>13. Kaj se zgodi, če vrtilna tabela vsebuje podatke, ki so skriti s filtrom ali rezalnikom? Ali bodo skriti podatki še vedno vključeni v izračune v vrtilni tabeli?</t>
  </si>
  <si>
    <t>14. Katere različne vrste filtrov so na voljo za uporabo v vrtilni tabeli?</t>
  </si>
  <si>
    <t>15. Kakšni so načini za združevanje podatkov v vrtilno tabelo?</t>
  </si>
  <si>
    <t>16. Kaj je polje strani v kontekstu z vrtilnimi tabelami?</t>
  </si>
  <si>
    <t>17. Zakaj je pomembno omogočiti makre pri delu z vrtilnimi tabelami?</t>
  </si>
  <si>
    <t>Skriti podatki bodo še vedno vključeni v izračune v vrtilni tabeli. </t>
  </si>
  <si>
    <t>Vendar, če so podatki popolnoma filtrirani, ne bodo vključeni v izračune.</t>
  </si>
  <si>
    <t>Različne vrste filtrov, ki so na voljo za uporabo v vrtilni tabeli, vključujejo filtre vrednosti, filtre oznak in filtre datumov.</t>
  </si>
  <si>
    <r>
      <t xml:space="preserve"> Filtri vrednosti omogočajo filtriranje glede na vrednosti v vrtilni tabeli, </t>
    </r>
    <r>
      <rPr>
        <b/>
        <sz val="14"/>
        <color theme="1"/>
        <rFont val="Calibri"/>
        <family val="2"/>
        <charset val="238"/>
        <scheme val="minor"/>
      </rPr>
      <t>filtri oznak</t>
    </r>
    <r>
      <rPr>
        <sz val="14"/>
        <color theme="1"/>
        <rFont val="Calibri"/>
        <family val="2"/>
        <charset val="238"/>
        <scheme val="minor"/>
      </rPr>
      <t xml:space="preserve"> omogočajo filtriranje glede na oznake v vrtilni tabeli,</t>
    </r>
  </si>
  <si>
    <r>
      <t xml:space="preserve"> </t>
    </r>
    <r>
      <rPr>
        <b/>
        <sz val="14"/>
        <color theme="1"/>
        <rFont val="Calibri"/>
        <family val="2"/>
        <charset val="238"/>
        <scheme val="minor"/>
      </rPr>
      <t>filtri datumov</t>
    </r>
    <r>
      <rPr>
        <sz val="14"/>
        <color theme="1"/>
        <rFont val="Calibri"/>
        <family val="2"/>
        <charset val="238"/>
        <scheme val="minor"/>
      </rPr>
      <t xml:space="preserve"> pa omogočajo filtriranje glede na datume v vrtilni tabeli.</t>
    </r>
  </si>
  <si>
    <t>Obstaja nekaj različnih načinov za združevanje podatkov v vrtilno tabelo. </t>
  </si>
  <si>
    <t>Eden od načinov je uporaba funkcije »group by« za združevanje podatkov po določenem kriteriju. </t>
  </si>
  <si>
    <t>Drug način je uporaba funkcije »outline« za ustvarjanje hierarhične strukture. </t>
  </si>
  <si>
    <t>Končno lahko uporabite funkcijo »vmesni seštevek« za izračun vmesnih vsot za vsako skupino.</t>
  </si>
  <si>
    <t>Polje strani je polje v vrtilni tabeli, ki ga lahko uporabite za filtriranje podatkov v tabeli. </t>
  </si>
  <si>
    <t xml:space="preserve">Na primer, če imate vrtilno tabelo, ki vsebuje podatke o različnih državah, lahko uporabite polje strani za filtriranje tabele, </t>
  </si>
  <si>
    <t>tako da so prikazani samo podatki o eni določeni državi.</t>
  </si>
  <si>
    <t>Makre lahko uporabite za avtomatizacijo različnih opravil v Excelu, kar vključuje opravila, povezana z vrtilnimi tabelami. </t>
  </si>
  <si>
    <t xml:space="preserve">Na primer, makre lahko uporabite za samodejno osveževanje podatkov vrtilne tabele, za spreminjanje postavitve ali strukture vrtilne tabele ali </t>
  </si>
  <si>
    <t>za izvajanje drugih pogostih nalog. Če omogočite makre, lahko naredite delo z vrtilnimi tabelami veliko lažje in učinkovitejše.</t>
  </si>
  <si>
    <r>
      <t xml:space="preserve">!. Uporabite poljuben </t>
    </r>
    <r>
      <rPr>
        <b/>
        <sz val="14"/>
        <color theme="1"/>
        <rFont val="Calibri"/>
        <family val="2"/>
        <charset val="238"/>
        <scheme val="minor"/>
      </rPr>
      <t>slog</t>
    </r>
    <r>
      <rPr>
        <sz val="14"/>
        <color theme="1"/>
        <rFont val="Calibri"/>
        <family val="2"/>
        <charset val="238"/>
        <scheme val="minor"/>
      </rPr>
      <t>.</t>
    </r>
  </si>
  <si>
    <r>
      <t xml:space="preserve">2. </t>
    </r>
    <r>
      <rPr>
        <b/>
        <sz val="14"/>
        <color theme="1"/>
        <rFont val="Calibri"/>
        <family val="2"/>
        <charset val="238"/>
        <scheme val="minor"/>
      </rPr>
      <t>Razvrstite</t>
    </r>
    <r>
      <rPr>
        <sz val="14"/>
        <color theme="1"/>
        <rFont val="Calibri"/>
        <family val="2"/>
        <charset val="238"/>
        <scheme val="minor"/>
      </rPr>
      <t xml:space="preserve"> po vrednosti od največjega do najmanjšega.</t>
    </r>
  </si>
  <si>
    <r>
      <t xml:space="preserve">3 Uporabite </t>
    </r>
    <r>
      <rPr>
        <b/>
        <sz val="14"/>
        <color theme="1"/>
        <rFont val="Calibri"/>
        <family val="2"/>
        <charset val="238"/>
        <scheme val="minor"/>
      </rPr>
      <t>filtriranje</t>
    </r>
    <r>
      <rPr>
        <sz val="14"/>
        <color theme="1"/>
        <rFont val="Calibri"/>
        <family val="2"/>
        <charset val="238"/>
        <scheme val="minor"/>
      </rPr>
      <t xml:space="preserve">. Katere izdelke na primer največ izvozimo v </t>
    </r>
    <r>
      <rPr>
        <b/>
        <sz val="14"/>
        <color theme="1"/>
        <rFont val="Calibri"/>
        <family val="2"/>
        <charset val="238"/>
        <scheme val="minor"/>
      </rPr>
      <t>Francijo</t>
    </r>
    <r>
      <rPr>
        <sz val="14"/>
        <color theme="1"/>
        <rFont val="Calibri"/>
        <family val="2"/>
        <charset val="238"/>
        <scheme val="minor"/>
      </rPr>
      <t>?</t>
    </r>
  </si>
  <si>
    <r>
      <t xml:space="preserve">4. </t>
    </r>
    <r>
      <rPr>
        <b/>
        <sz val="14"/>
        <color theme="1"/>
        <rFont val="Calibri"/>
        <family val="2"/>
        <charset val="238"/>
        <scheme val="minor"/>
      </rPr>
      <t>Grupirajte</t>
    </r>
    <r>
      <rPr>
        <sz val="14"/>
        <color theme="1"/>
        <rFont val="Calibri"/>
        <family val="2"/>
        <charset val="238"/>
        <scheme val="minor"/>
      </rPr>
      <t xml:space="preserve"> podatke npr. zelenjava, sadje (</t>
    </r>
    <r>
      <rPr>
        <b/>
        <sz val="14"/>
        <color theme="1"/>
        <rFont val="Calibri"/>
        <family val="2"/>
        <charset val="238"/>
        <scheme val="minor"/>
      </rPr>
      <t>Združi &gt; Združi izbiro</t>
    </r>
    <r>
      <rPr>
        <sz val="14"/>
        <color theme="1"/>
        <rFont val="Calibri"/>
        <family val="2"/>
        <charset val="238"/>
        <scheme val="minor"/>
      </rPr>
      <t>).</t>
    </r>
  </si>
  <si>
    <r>
      <t xml:space="preserve">5. Izdelajte </t>
    </r>
    <r>
      <rPr>
        <b/>
        <sz val="14"/>
        <color theme="1"/>
        <rFont val="Calibri"/>
        <family val="2"/>
        <charset val="238"/>
        <scheme val="minor"/>
      </rPr>
      <t>graf</t>
    </r>
    <r>
      <rPr>
        <sz val="14"/>
        <color theme="1"/>
        <rFont val="Calibri"/>
        <family val="2"/>
        <charset val="238"/>
        <scheme val="minor"/>
      </rPr>
      <t>.</t>
    </r>
  </si>
  <si>
    <r>
      <t xml:space="preserve">8  Dodajte </t>
    </r>
    <r>
      <rPr>
        <b/>
        <sz val="14"/>
        <color theme="1"/>
        <rFont val="Calibri"/>
        <family val="2"/>
        <charset val="238"/>
        <scheme val="minor"/>
      </rPr>
      <t>rezalnik</t>
    </r>
    <r>
      <rPr>
        <sz val="14"/>
        <color theme="1"/>
        <rFont val="Calibri"/>
        <family val="2"/>
        <charset val="238"/>
        <scheme val="minor"/>
      </rPr>
      <t>.</t>
    </r>
  </si>
  <si>
    <r>
      <t xml:space="preserve">Odpre se okno </t>
    </r>
    <r>
      <rPr>
        <b/>
        <sz val="14"/>
        <color theme="1"/>
        <rFont val="Calibri"/>
        <family val="2"/>
        <charset val="238"/>
        <scheme val="minor"/>
      </rPr>
      <t xml:space="preserve">Vrtilna tabela iz tabele ali obsega </t>
    </r>
    <r>
      <rPr>
        <sz val="14"/>
        <color theme="1"/>
        <rFont val="Calibri"/>
        <family val="2"/>
        <charset val="238"/>
        <scheme val="minor"/>
      </rPr>
      <t>(</t>
    </r>
    <r>
      <rPr>
        <b/>
        <sz val="14"/>
        <color theme="1"/>
        <rFont val="Calibri"/>
        <family val="2"/>
        <charset val="238"/>
        <scheme val="minor"/>
      </rPr>
      <t>Create Pivot Table)</t>
    </r>
    <r>
      <rPr>
        <sz val="14"/>
        <color theme="1"/>
        <rFont val="Calibri"/>
        <family val="2"/>
        <charset val="238"/>
        <scheme val="minor"/>
      </rPr>
      <t>.</t>
    </r>
  </si>
  <si>
    <r>
      <t xml:space="preserve">1. Izdelajte </t>
    </r>
    <r>
      <rPr>
        <b/>
        <sz val="14"/>
        <color theme="1"/>
        <rFont val="Calibri"/>
        <family val="2"/>
        <charset val="238"/>
        <scheme val="minor"/>
      </rPr>
      <t>graf</t>
    </r>
    <r>
      <rPr>
        <sz val="14"/>
        <color theme="1"/>
        <rFont val="Calibri"/>
        <family val="2"/>
        <charset val="238"/>
        <scheme val="minor"/>
      </rPr>
      <t>.</t>
    </r>
  </si>
  <si>
    <r>
      <t xml:space="preserve">Polje </t>
    </r>
    <r>
      <rPr>
        <b/>
        <sz val="14"/>
        <color theme="1"/>
        <rFont val="Calibri"/>
        <family val="2"/>
        <charset val="238"/>
        <scheme val="minor"/>
      </rPr>
      <t>Štetje od Ime</t>
    </r>
    <r>
      <rPr>
        <sz val="14"/>
        <color theme="1"/>
        <rFont val="Calibri"/>
        <family val="2"/>
        <charset val="238"/>
        <scheme val="minor"/>
      </rPr>
      <t xml:space="preserve"> (Count of Name) lahko poljubno preimenujete.</t>
    </r>
  </si>
  <si>
    <t>9.00-11.00</t>
  </si>
  <si>
    <r>
      <t>Uporabite (</t>
    </r>
    <r>
      <rPr>
        <b/>
        <sz val="14"/>
        <color theme="1"/>
        <rFont val="Calibri"/>
        <family val="2"/>
        <charset val="238"/>
        <scheme val="minor"/>
      </rPr>
      <t xml:space="preserve">Vstavljanje &gt; Tabele &gt; Vrtilna tabela &gt; Iz tabele/obsega </t>
    </r>
    <r>
      <rPr>
        <sz val="14"/>
        <color theme="1"/>
        <rFont val="Calibri"/>
        <family val="2"/>
        <charset val="238"/>
        <scheme val="minor"/>
      </rPr>
      <t>ali</t>
    </r>
    <r>
      <rPr>
        <b/>
        <sz val="14"/>
        <color theme="1"/>
        <rFont val="Calibri"/>
        <family val="2"/>
        <charset val="238"/>
        <scheme val="minor"/>
      </rPr>
      <t xml:space="preserve"> Vstavljanje &gt; Tabele &gt; Priporočene vrtilne tabele</t>
    </r>
    <r>
      <rPr>
        <sz val="14"/>
        <color theme="1"/>
        <rFont val="Calibri"/>
        <family val="2"/>
        <charset val="238"/>
        <scheme val="minor"/>
      </rPr>
      <t>).</t>
    </r>
  </si>
  <si>
    <t>Vstavite vrtilno tabelo (navodilo)</t>
  </si>
  <si>
    <t>Kliknite poljubno  celico znotraj nabora podatkov tabele.</t>
  </si>
  <si>
    <r>
      <t xml:space="preserve">2. Kliknite gumb </t>
    </r>
    <r>
      <rPr>
        <b/>
        <sz val="14"/>
        <color theme="1"/>
        <rFont val="Calibri"/>
        <family val="2"/>
        <charset val="238"/>
        <scheme val="minor"/>
      </rPr>
      <t>V redu (OK).</t>
    </r>
  </si>
  <si>
    <r>
      <t xml:space="preserve">Izberite zavihek </t>
    </r>
    <r>
      <rPr>
        <b/>
        <sz val="14"/>
        <color theme="1"/>
        <rFont val="Calibri"/>
        <family val="2"/>
        <charset val="238"/>
        <scheme val="minor"/>
      </rPr>
      <t>Tabela vrtilne</t>
    </r>
    <r>
      <rPr>
        <sz val="14"/>
        <color theme="1"/>
        <rFont val="Calibri"/>
        <family val="2"/>
        <charset val="238"/>
        <scheme val="minor"/>
      </rPr>
      <t xml:space="preserve">, izberite tabelo in uporabite ukaz </t>
    </r>
    <r>
      <rPr>
        <b/>
        <sz val="14"/>
        <color theme="1"/>
        <rFont val="Calibri"/>
        <family val="2"/>
        <charset val="238"/>
        <scheme val="minor"/>
      </rPr>
      <t>Vstavljanje &gt; Vrtilna tabela.</t>
    </r>
  </si>
  <si>
    <r>
      <t xml:space="preserve">Z desno miškino tipko kliknite </t>
    </r>
    <r>
      <rPr>
        <b/>
        <sz val="14"/>
        <color theme="1"/>
        <rFont val="Calibri"/>
        <family val="2"/>
        <charset val="238"/>
        <scheme val="minor"/>
      </rPr>
      <t>Nastavitve polja vrednosti (Value Field Settings).</t>
    </r>
  </si>
  <si>
    <r>
      <t xml:space="preserve">Na zavihku </t>
    </r>
    <r>
      <rPr>
        <b/>
        <sz val="14"/>
        <color theme="1"/>
        <rFont val="Calibri"/>
        <family val="2"/>
        <charset val="238"/>
        <scheme val="minor"/>
      </rPr>
      <t xml:space="preserve">Prikaži vrednosti kot (Show values as) </t>
    </r>
    <r>
      <rPr>
        <sz val="14"/>
        <color theme="1"/>
        <rFont val="Calibri"/>
        <family val="2"/>
        <charset val="238"/>
        <scheme val="minor"/>
      </rPr>
      <t>izberite</t>
    </r>
    <r>
      <rPr>
        <b/>
        <sz val="14"/>
        <color theme="1"/>
        <rFont val="Calibri"/>
        <family val="2"/>
        <charset val="238"/>
        <scheme val="minor"/>
      </rPr>
      <t xml:space="preserve"> % skupne vsote (% of Grand Total)</t>
    </r>
    <r>
      <rPr>
        <sz val="14"/>
        <color theme="1"/>
        <rFont val="Calibri"/>
        <family val="2"/>
        <charset val="238"/>
        <scheme val="minor"/>
      </rPr>
      <t>.</t>
    </r>
  </si>
  <si>
    <t>Vrtilna tabela prikazuje vsa naročila „Brokoli“ v Združenem kraljestvu.</t>
  </si>
  <si>
    <r>
      <t xml:space="preserve">V oknu </t>
    </r>
    <r>
      <rPr>
        <b/>
        <sz val="14"/>
        <color theme="1"/>
        <rFont val="Calibri"/>
        <family val="2"/>
        <charset val="238"/>
        <scheme val="minor"/>
      </rPr>
      <t>Value Field Settings</t>
    </r>
    <r>
      <rPr>
        <sz val="14"/>
        <color theme="1"/>
        <rFont val="Calibri"/>
        <family val="2"/>
        <charset val="238"/>
        <scheme val="minor"/>
      </rPr>
      <t xml:space="preserve"> izberite </t>
    </r>
    <r>
      <rPr>
        <b/>
        <sz val="14"/>
        <color theme="1"/>
        <rFont val="Calibri"/>
        <family val="2"/>
        <charset val="238"/>
        <scheme val="minor"/>
      </rPr>
      <t>štetje (Count)</t>
    </r>
    <r>
      <rPr>
        <sz val="14"/>
        <color theme="1"/>
        <rFont val="Calibri"/>
        <family val="2"/>
        <charset val="238"/>
        <scheme val="minor"/>
      </rPr>
      <t xml:space="preserve"> in kliknite </t>
    </r>
    <r>
      <rPr>
        <b/>
        <sz val="14"/>
        <color theme="1"/>
        <rFont val="Calibri"/>
        <family val="2"/>
        <charset val="238"/>
        <scheme val="minor"/>
      </rPr>
      <t>V redu</t>
    </r>
    <r>
      <rPr>
        <sz val="14"/>
        <color theme="1"/>
        <rFont val="Calibri"/>
        <family val="2"/>
        <charset val="238"/>
        <scheme val="minor"/>
      </rPr>
      <t>.</t>
    </r>
  </si>
  <si>
    <t xml:space="preserve">Na primer, če imate podatke o maloprodaji, lahko analizirate podatke za vsako regijo tako, da izberete eno ali več regij (filter omogoča tudi več izbir). </t>
  </si>
  <si>
    <r>
      <t xml:space="preserve">Vzorčna tabela se nahaja v zavihku </t>
    </r>
    <r>
      <rPr>
        <b/>
        <sz val="18"/>
        <color theme="0"/>
        <rFont val="Calibri"/>
        <family val="2"/>
        <charset val="238"/>
        <scheme val="minor"/>
      </rPr>
      <t>Tabela Filtriranje</t>
    </r>
    <r>
      <rPr>
        <sz val="18"/>
        <color theme="0"/>
        <rFont val="Calibri"/>
        <family val="2"/>
        <charset val="238"/>
        <scheme val="minor"/>
      </rPr>
      <t>.</t>
    </r>
  </si>
  <si>
    <t>NAREDITE SAMI</t>
  </si>
  <si>
    <r>
      <t xml:space="preserve">Kakšna je bila uspešnost </t>
    </r>
    <r>
      <rPr>
        <b/>
        <sz val="14"/>
        <color theme="1"/>
        <rFont val="Calibri"/>
        <family val="2"/>
        <charset val="238"/>
        <scheme val="minor"/>
      </rPr>
      <t>The Home Depot</t>
    </r>
    <r>
      <rPr>
        <sz val="14"/>
        <color theme="1"/>
        <rFont val="Calibri"/>
        <family val="2"/>
        <charset val="238"/>
        <scheme val="minor"/>
      </rPr>
      <t xml:space="preserve"> v primerjavi z drugimi trgovci na drobno na </t>
    </r>
    <r>
      <rPr>
        <b/>
        <sz val="14"/>
        <color theme="1"/>
        <rFont val="Calibri"/>
        <family val="2"/>
        <charset val="238"/>
        <scheme val="minor"/>
      </rPr>
      <t>jugu</t>
    </r>
    <r>
      <rPr>
        <sz val="14"/>
        <color theme="1"/>
        <rFont val="Calibri"/>
        <family val="2"/>
        <charset val="238"/>
        <scheme val="minor"/>
      </rPr>
      <t xml:space="preserve"> (South)?</t>
    </r>
  </si>
  <si>
    <r>
      <rPr>
        <b/>
        <sz val="16"/>
        <color theme="0"/>
        <rFont val="Calibri"/>
        <family val="2"/>
        <charset val="238"/>
        <scheme val="minor"/>
      </rPr>
      <t>Naloga:</t>
    </r>
    <r>
      <rPr>
        <sz val="16"/>
        <color theme="0"/>
        <rFont val="Calibri"/>
        <family val="2"/>
        <charset val="238"/>
        <scheme val="minor"/>
      </rPr>
      <t xml:space="preserve"> izdelajte vrtilno tabelo, kot je v primeru spodaj. </t>
    </r>
  </si>
  <si>
    <t>Navodilo</t>
  </si>
  <si>
    <r>
      <rPr>
        <b/>
        <sz val="16"/>
        <color theme="0"/>
        <rFont val="Calibri"/>
        <family val="2"/>
        <charset val="238"/>
        <scheme val="minor"/>
      </rPr>
      <t>Navodilo</t>
    </r>
    <r>
      <rPr>
        <sz val="16"/>
        <color theme="0"/>
        <rFont val="Calibri"/>
        <family val="2"/>
        <charset val="238"/>
        <scheme val="minor"/>
      </rPr>
      <t xml:space="preserve">: Vrtilno tabelo izdelajte na istem listu v polju </t>
    </r>
    <r>
      <rPr>
        <b/>
        <sz val="14"/>
        <color theme="0"/>
        <rFont val="Calibri"/>
        <family val="2"/>
        <charset val="238"/>
        <scheme val="minor"/>
      </rPr>
      <t>I9</t>
    </r>
    <r>
      <rPr>
        <sz val="14"/>
        <color theme="0"/>
        <rFont val="Calibri"/>
        <family val="2"/>
        <charset val="238"/>
        <scheme val="minor"/>
      </rPr>
      <t>.</t>
    </r>
  </si>
  <si>
    <r>
      <t xml:space="preserve">Vrtilno tabelo izdelajte iz tabele na </t>
    </r>
    <r>
      <rPr>
        <b/>
        <sz val="16"/>
        <color theme="0"/>
        <rFont val="Calibri"/>
        <family val="2"/>
        <charset val="238"/>
        <scheme val="minor"/>
      </rPr>
      <t>DESNI</t>
    </r>
    <r>
      <rPr>
        <sz val="16"/>
        <color theme="0"/>
        <rFont val="Calibri"/>
        <family val="2"/>
        <charset val="238"/>
        <scheme val="minor"/>
      </rPr>
      <t>.</t>
    </r>
  </si>
  <si>
    <t>Vrtilno tabelo izdelajte iz tabele, ki je na DESNI.</t>
  </si>
  <si>
    <r>
      <rPr>
        <b/>
        <sz val="16"/>
        <color theme="0"/>
        <rFont val="Calibri"/>
        <family val="2"/>
        <charset val="238"/>
        <scheme val="minor"/>
      </rPr>
      <t>Naloga:</t>
    </r>
    <r>
      <rPr>
        <sz val="16"/>
        <color theme="0"/>
        <rFont val="Calibri"/>
        <family val="2"/>
        <charset val="238"/>
        <scheme val="minor"/>
      </rPr>
      <t xml:space="preserve"> izdelajte vrtilno tabelo kot je v primeru spodaj. </t>
    </r>
  </si>
  <si>
    <r>
      <t xml:space="preserve">Vrtilno tabelo izdelajte na istem listu v polje </t>
    </r>
    <r>
      <rPr>
        <b/>
        <sz val="16"/>
        <color theme="0"/>
        <rFont val="Calibri"/>
        <family val="2"/>
        <charset val="238"/>
        <scheme val="minor"/>
      </rPr>
      <t>A18</t>
    </r>
    <r>
      <rPr>
        <sz val="16"/>
        <color theme="0"/>
        <rFont val="Calibri"/>
        <family val="2"/>
        <charset val="238"/>
        <scheme val="minor"/>
      </rPr>
      <t>.</t>
    </r>
  </si>
  <si>
    <r>
      <t xml:space="preserve">Na primer, v nabor podatkov dodamo podatek za še en datum (npr. </t>
    </r>
    <r>
      <rPr>
        <b/>
        <sz val="14"/>
        <color theme="1"/>
        <rFont val="Calibri"/>
        <family val="2"/>
        <charset val="238"/>
        <scheme val="minor"/>
      </rPr>
      <t>11. januar 2015</t>
    </r>
    <r>
      <rPr>
        <sz val="14"/>
        <color theme="1"/>
        <rFont val="Calibri"/>
        <family val="2"/>
        <charset val="238"/>
        <scheme val="minor"/>
      </rPr>
      <t xml:space="preserve">). </t>
    </r>
  </si>
  <si>
    <t>Razlog je, da je bilo pogojno oblikovanje uporabljeno za fiksni obseg (C9:E18) in se ne razširi na nove podatke v vrtilni tabeli.</t>
  </si>
  <si>
    <t>Uporaba pogojnega oblikovanja (nad povprečjem, pod povprečje, ikone).</t>
  </si>
  <si>
    <t>Navodilo: Uporabite vrtilno tabelo, ki je  v nadaljevanju.</t>
  </si>
  <si>
    <r>
      <t xml:space="preserve">2. Kliknite zavihek </t>
    </r>
    <r>
      <rPr>
        <b/>
        <sz val="14"/>
        <color theme="1"/>
        <rFont val="Calibri"/>
        <family val="2"/>
        <charset val="238"/>
        <scheme val="minor"/>
      </rPr>
      <t>Analiza vrtilne tabele &gt; Dejanja &gt; Počisti &gt; Počisti vse.</t>
    </r>
  </si>
  <si>
    <t>Če izbrišete takšno vrtilno tabelo, lahko drastično zmanjšate velikost Excelove datoteke.</t>
  </si>
  <si>
    <t xml:space="preserve">Drugi primer, ko je to morda potrebno je, ko je vaša vrtilna tabela "prevelika" in napihuje vaš delovni list. </t>
  </si>
  <si>
    <t>V spodnjem primeru želimo odstraniti vrtilno tabelo, vendar še vedno želim ohraniti podatke v celicah.</t>
  </si>
  <si>
    <r>
      <t xml:space="preserve">3. V skupini </t>
    </r>
    <r>
      <rPr>
        <b/>
        <sz val="14"/>
        <color theme="1"/>
        <rFont val="Calibri"/>
        <family val="2"/>
        <charset val="238"/>
        <scheme val="minor"/>
      </rPr>
      <t>Dejanja</t>
    </r>
    <r>
      <rPr>
        <sz val="14"/>
        <color theme="1"/>
        <rFont val="Calibri"/>
        <family val="2"/>
        <charset val="238"/>
        <scheme val="minor"/>
      </rPr>
      <t xml:space="preserve"> (Actions) kliknite možnost </t>
    </r>
    <r>
      <rPr>
        <b/>
        <sz val="14"/>
        <color theme="1"/>
        <rFont val="Calibri"/>
        <family val="2"/>
        <charset val="238"/>
        <scheme val="minor"/>
      </rPr>
      <t>»Izberi« (Select).</t>
    </r>
  </si>
  <si>
    <r>
      <t xml:space="preserve">4. Kliknite </t>
    </r>
    <r>
      <rPr>
        <b/>
        <sz val="14"/>
        <color theme="1"/>
        <rFont val="Calibri"/>
        <family val="2"/>
        <charset val="238"/>
        <scheme val="minor"/>
      </rPr>
      <t>Celotna vrtilna tabela (Entire Pivot Table)</t>
    </r>
    <r>
      <rPr>
        <sz val="14"/>
        <color theme="1"/>
        <rFont val="Calibri"/>
        <family val="2"/>
        <charset val="238"/>
        <scheme val="minor"/>
      </rPr>
      <t>. To bo izbralo celotno vrtilno tabelo.</t>
    </r>
  </si>
  <si>
    <r>
      <t xml:space="preserve">7. Kliknite zavihek </t>
    </r>
    <r>
      <rPr>
        <b/>
        <sz val="14"/>
        <color theme="1"/>
        <rFont val="Calibri"/>
        <family val="2"/>
        <charset val="238"/>
        <scheme val="minor"/>
      </rPr>
      <t>Osnovno (Home).</t>
    </r>
  </si>
  <si>
    <r>
      <t xml:space="preserve">8. Kliknite možnost </t>
    </r>
    <r>
      <rPr>
        <b/>
        <sz val="14"/>
        <color theme="1"/>
        <rFont val="Calibri"/>
        <family val="2"/>
        <charset val="238"/>
        <scheme val="minor"/>
      </rPr>
      <t>Prilepi (Paste).</t>
    </r>
  </si>
  <si>
    <r>
      <t xml:space="preserve">9. V razdelku </t>
    </r>
    <r>
      <rPr>
        <b/>
        <sz val="14"/>
        <color theme="1"/>
        <rFont val="Calibri"/>
        <family val="2"/>
        <charset val="238"/>
        <scheme val="minor"/>
      </rPr>
      <t>Prilepi</t>
    </r>
    <r>
      <rPr>
        <sz val="14"/>
        <color theme="1"/>
        <rFont val="Calibri"/>
        <family val="2"/>
        <charset val="238"/>
        <scheme val="minor"/>
      </rPr>
      <t xml:space="preserve"> </t>
    </r>
    <r>
      <rPr>
        <b/>
        <sz val="14"/>
        <color theme="1"/>
        <rFont val="Calibri"/>
        <family val="2"/>
        <charset val="238"/>
        <scheme val="minor"/>
      </rPr>
      <t>(Paste)</t>
    </r>
    <r>
      <rPr>
        <sz val="14"/>
        <color theme="1"/>
        <rFont val="Calibri"/>
        <family val="2"/>
        <charset val="238"/>
        <scheme val="minor"/>
      </rPr>
      <t xml:space="preserve"> vrednosti kliknite prvo ikono (ki jo prilepi kot vrednost).</t>
    </r>
  </si>
  <si>
    <t>Recimo, da ste ustvarili vrtilno tabelo in povzeli podatke (z uporabo filtra in glav stolpcev/vrstic, da dobite želene podatke), kot je prikazano v nadaljevanju.</t>
  </si>
  <si>
    <t>V nadaljevanju so navedeni koraki, kako ohraniti vrtilno tabelo in odstraniti samo nastale podatke:</t>
  </si>
  <si>
    <r>
      <t xml:space="preserve">2. Kliknite zavihek </t>
    </r>
    <r>
      <rPr>
        <b/>
        <sz val="14"/>
        <color theme="1"/>
        <rFont val="Calibri"/>
        <family val="2"/>
        <charset val="238"/>
        <scheme val="minor"/>
      </rPr>
      <t>»Analiza vrtilne tabele«</t>
    </r>
    <r>
      <rPr>
        <sz val="14"/>
        <color theme="1"/>
        <rFont val="Calibri"/>
        <family val="2"/>
        <charset val="238"/>
        <scheme val="minor"/>
      </rPr>
      <t xml:space="preserve"> na traku. To je kontekstni zavihek, ki se prikaže samo, če izberete katero koli celico v vrtilni tabeli.</t>
    </r>
  </si>
  <si>
    <r>
      <t>4. Kliknite možnost »</t>
    </r>
    <r>
      <rPr>
        <b/>
        <sz val="14"/>
        <color theme="1"/>
        <rFont val="Calibri"/>
        <family val="2"/>
        <charset val="238"/>
        <scheme val="minor"/>
      </rPr>
      <t>Počisti vse</t>
    </r>
    <r>
      <rPr>
        <sz val="14"/>
        <color theme="1"/>
        <rFont val="Calibri"/>
        <family val="2"/>
        <charset val="238"/>
        <scheme val="minor"/>
      </rPr>
      <t xml:space="preserve">« </t>
    </r>
    <r>
      <rPr>
        <b/>
        <sz val="14"/>
        <color theme="1"/>
        <rFont val="Calibri"/>
        <family val="2"/>
        <charset val="238"/>
        <scheme val="minor"/>
      </rPr>
      <t>(Clear All).</t>
    </r>
  </si>
  <si>
    <t>Naloga: Izbrišite vrtilno tabelo, vendar ohranite nastale podatke</t>
  </si>
  <si>
    <t>Naloga: Izbrišite nastale podatke, vendar obdržite vrtilno tabelo</t>
  </si>
  <si>
    <t>1. Izbrišite vrtilno tabelo in nastale podatke.</t>
  </si>
  <si>
    <t>2. Izbrišite vrtilno tabelo, vendar ohranite nastale podatke.</t>
  </si>
  <si>
    <t>3. Izbrišite nastale podatke, vendar obdržite vrtilno tabelo.</t>
  </si>
  <si>
    <t>1. možnost</t>
  </si>
  <si>
    <t>2. možnost</t>
  </si>
  <si>
    <t>3. možnost</t>
  </si>
  <si>
    <t>Naslednji hiter način za brisanje vrtilne tabele je, da preprosto izbrišete delovni list, ki ima vrtilno tabelo.</t>
  </si>
  <si>
    <t xml:space="preserve">Če imate v vrtilni tabeli uporabljene filtre, kontrolnik A ne bo izbral celotne vrtilne tabele. </t>
  </si>
  <si>
    <t>Uporabiti morate zgoraj prikazano metodo (ali ročno izbrati vrtilno tabelo).</t>
  </si>
  <si>
    <t>Nekaj primerov dobrih izvornih podatkov za vrtilno tabelo.</t>
  </si>
  <si>
    <t>(Več elementov)</t>
  </si>
  <si>
    <t>Vsota od Revenue</t>
  </si>
  <si>
    <t>Vsota od Amount</t>
  </si>
  <si>
    <t>Evropa</t>
  </si>
  <si>
    <t>Ostalo</t>
  </si>
  <si>
    <t>feb</t>
  </si>
  <si>
    <t>mar</t>
  </si>
  <si>
    <t>apr</t>
  </si>
  <si>
    <t>Meseci</t>
  </si>
  <si>
    <t>jul</t>
  </si>
  <si>
    <t>Vsota od Resolved</t>
  </si>
  <si>
    <t>2014</t>
  </si>
  <si>
    <t>Čet.1</t>
  </si>
  <si>
    <t>Čet.2</t>
  </si>
  <si>
    <t>maj</t>
  </si>
  <si>
    <t>Čet.3</t>
  </si>
  <si>
    <t>sep</t>
  </si>
  <si>
    <t>Čet.4</t>
  </si>
  <si>
    <t>okt</t>
  </si>
  <si>
    <t>dec</t>
  </si>
  <si>
    <t>2015</t>
  </si>
  <si>
    <t>jun</t>
  </si>
  <si>
    <t>avg</t>
  </si>
  <si>
    <t>nov</t>
  </si>
  <si>
    <t>Leta</t>
  </si>
  <si>
    <t>Vsota od Year</t>
  </si>
  <si>
    <t>2021</t>
  </si>
  <si>
    <t>Četrtletja</t>
  </si>
  <si>
    <r>
      <t>1. Kreirajte vrtilno tabelo na novem delovnem listu:</t>
    </r>
    <r>
      <rPr>
        <sz val="14"/>
        <color rgb="FF2D2D2D"/>
        <rFont val="Noto Sans"/>
        <family val="2"/>
      </rPr>
      <t> </t>
    </r>
    <r>
      <rPr>
        <b/>
        <sz val="14"/>
        <color rgb="FF2D2D2D"/>
        <rFont val="Noto Sans"/>
        <family val="2"/>
      </rPr>
      <t>F11</t>
    </r>
    <r>
      <rPr>
        <sz val="14"/>
        <color rgb="FF2D2D2D"/>
        <rFont val="Noto Sans"/>
        <family val="2"/>
      </rPr>
      <t xml:space="preserve"> ali Fn+F11</t>
    </r>
  </si>
  <si>
    <t>Bližnjice za vrtilno tabelo</t>
  </si>
  <si>
    <r>
      <t>2. Kreirajte vrtilno tabelo na obstoječem delovnem listu:</t>
    </r>
    <r>
      <rPr>
        <sz val="14"/>
        <color rgb="FF2D2D2D"/>
        <rFont val="Noto Sans"/>
        <family val="2"/>
      </rPr>
      <t> </t>
    </r>
    <r>
      <rPr>
        <b/>
        <sz val="14"/>
        <color rgb="FF2D2D2D"/>
        <rFont val="Noto Sans"/>
        <family val="2"/>
      </rPr>
      <t>Alt+F1</t>
    </r>
  </si>
  <si>
    <r>
      <t>3. Ustvarite skupino v vrtilni tabeli:</t>
    </r>
    <r>
      <rPr>
        <sz val="14"/>
        <color rgb="FF2D2D2D"/>
        <rFont val="Noto Sans"/>
        <family val="2"/>
      </rPr>
      <t> </t>
    </r>
    <r>
      <rPr>
        <b/>
        <sz val="14"/>
        <color rgb="FF2D2D2D"/>
        <rFont val="Noto Sans"/>
        <family val="2"/>
      </rPr>
      <t>Alt+Shift+→ ali ⌘+⇧+K</t>
    </r>
  </si>
  <si>
    <r>
      <t>4. Odgrupirajte skupino v vrtilni tabeli:</t>
    </r>
    <r>
      <rPr>
        <sz val="14"/>
        <color rgb="FF2D2D2D"/>
        <rFont val="Noto Sans"/>
        <family val="2"/>
      </rPr>
      <t> </t>
    </r>
    <r>
      <rPr>
        <b/>
        <sz val="14"/>
        <color rgb="FF2D2D2D"/>
        <rFont val="Noto Sans"/>
        <family val="2"/>
      </rPr>
      <t>Alt+Shift+ ali ⌘+⇧+J</t>
    </r>
  </si>
  <si>
    <r>
      <t>6. Odprite čarovnik za vrtilne tabele:</t>
    </r>
    <r>
      <rPr>
        <sz val="14"/>
        <color rgb="FF2D2D2D"/>
        <rFont val="Noto Sans"/>
        <family val="2"/>
      </rPr>
      <t> </t>
    </r>
    <r>
      <rPr>
        <b/>
        <sz val="14"/>
        <color rgb="FF2D2D2D"/>
        <rFont val="Noto Sans"/>
        <family val="2"/>
      </rPr>
      <t>Alt+D+P ali ⌘+⌥+P</t>
    </r>
  </si>
  <si>
    <r>
      <t>5. Če želite skriti elemente vrtilne tabele:</t>
    </r>
    <r>
      <rPr>
        <sz val="14"/>
        <color rgb="FF2D2D2D"/>
        <rFont val="Noto Sans"/>
        <family val="2"/>
      </rPr>
      <t> </t>
    </r>
    <r>
      <rPr>
        <b/>
        <sz val="14"/>
        <color rgb="FF2D2D2D"/>
        <rFont val="Noto Sans"/>
        <family val="2"/>
      </rPr>
      <t>Ctrl+-</t>
    </r>
  </si>
  <si>
    <r>
      <t xml:space="preserve">7. Če želite razdružiti elemente vrtilne tabele: </t>
    </r>
    <r>
      <rPr>
        <b/>
        <sz val="14"/>
        <color theme="1"/>
        <rFont val="Calibri"/>
        <family val="2"/>
        <charset val="238"/>
        <scheme val="minor"/>
      </rPr>
      <t>Alt + Shift + puščica levo</t>
    </r>
  </si>
  <si>
    <t>Employee Name</t>
  </si>
  <si>
    <t>Status</t>
  </si>
  <si>
    <t>Years</t>
  </si>
  <si>
    <t>Salary</t>
  </si>
  <si>
    <t>Job Rating</t>
  </si>
  <si>
    <t>New Salary</t>
  </si>
  <si>
    <t>Maude Sweigart  </t>
  </si>
  <si>
    <t>IT</t>
  </si>
  <si>
    <t>Full Time</t>
  </si>
  <si>
    <t>Leonor Triplett  </t>
  </si>
  <si>
    <t>Cleotilde Speck  </t>
  </si>
  <si>
    <t>Human Resources</t>
  </si>
  <si>
    <t>Criselda Ogle  </t>
  </si>
  <si>
    <t>Khalilah Holford  </t>
  </si>
  <si>
    <t>Oren Rawlings  </t>
  </si>
  <si>
    <t>Manufacturing Admin</t>
  </si>
  <si>
    <t>Contract</t>
  </si>
  <si>
    <t>Suzi Gragg  </t>
  </si>
  <si>
    <t>Manufacturing</t>
  </si>
  <si>
    <t>Clifford Mouzon  </t>
  </si>
  <si>
    <t>Creative</t>
  </si>
  <si>
    <t>Shaunna Hori  </t>
  </si>
  <si>
    <t>Half-Time</t>
  </si>
  <si>
    <t>Gordon Neidig  </t>
  </si>
  <si>
    <t>Theola Danner  </t>
  </si>
  <si>
    <t>Customer Services</t>
  </si>
  <si>
    <t>Claire Sergi  </t>
  </si>
  <si>
    <t>Hourly</t>
  </si>
  <si>
    <t>Pamala Laureano  </t>
  </si>
  <si>
    <t>Cassie Real  </t>
  </si>
  <si>
    <t>Quality Control</t>
  </si>
  <si>
    <t>Dwight Kirkendoll  </t>
  </si>
  <si>
    <t>Finance</t>
  </si>
  <si>
    <t>Margret Barahona  </t>
  </si>
  <si>
    <t>Krissy Swiger  </t>
  </si>
  <si>
    <t>Tiana Gaxiola  </t>
  </si>
  <si>
    <t>Kendal Rambert  </t>
  </si>
  <si>
    <t>Garnett Mcglynn  </t>
  </si>
  <si>
    <t>Faviola Petrey  </t>
  </si>
  <si>
    <t>Roseanne Witherow  </t>
  </si>
  <si>
    <t>Alphonse Clemmer  </t>
  </si>
  <si>
    <t>Research Center</t>
  </si>
  <si>
    <t>Shavonne Flick  </t>
  </si>
  <si>
    <t>Tonia Jimmerson  </t>
  </si>
  <si>
    <t>Awilda Herbert  </t>
  </si>
  <si>
    <t>Allena Ploss  </t>
  </si>
  <si>
    <t>Ariana Patchell  </t>
  </si>
  <si>
    <t>Lorine Madonia  </t>
  </si>
  <si>
    <t>Nickole Rizzi  </t>
  </si>
  <si>
    <t>Fabiola Pitts  </t>
  </si>
  <si>
    <t>Latia Betts  </t>
  </si>
  <si>
    <t>Chanda Mccaw  </t>
  </si>
  <si>
    <t>Marketing</t>
  </si>
  <si>
    <t>Margene Trimm  </t>
  </si>
  <si>
    <t>Keri Cass  </t>
  </si>
  <si>
    <t>Gaylord Fultz  </t>
  </si>
  <si>
    <t>Professional Training Group</t>
  </si>
  <si>
    <t>Christena Roepke  </t>
  </si>
  <si>
    <t>Ja Manke  </t>
  </si>
  <si>
    <t>Madison Bachus  </t>
  </si>
  <si>
    <t>Janeth Lastra  </t>
  </si>
  <si>
    <t>Marilynn Ickes  </t>
  </si>
  <si>
    <t>Twanna Romine  </t>
  </si>
  <si>
    <t>Gertie Verrett  </t>
  </si>
  <si>
    <t>Demetrice Hayford  </t>
  </si>
  <si>
    <t>Marquerite Brian  </t>
  </si>
  <si>
    <t>Environmental Compliance</t>
  </si>
  <si>
    <t>Concepcion Dewoody  </t>
  </si>
  <si>
    <t>Facilities/Engineering</t>
  </si>
  <si>
    <t>Soila Niemeyer  </t>
  </si>
  <si>
    <t>Jade Ferri  </t>
  </si>
  <si>
    <t>Annamaria Chute  </t>
  </si>
  <si>
    <t>Lucas Keyes  </t>
  </si>
  <si>
    <t>Izdelajte poljubno vrtilno tabelo</t>
  </si>
  <si>
    <t>Rešitev</t>
  </si>
  <si>
    <t>Dodatna naloga</t>
  </si>
  <si>
    <t>Row Labels</t>
  </si>
  <si>
    <t>Sum of Sales</t>
  </si>
  <si>
    <t>APAC</t>
  </si>
  <si>
    <t>EU</t>
  </si>
  <si>
    <t>US</t>
  </si>
  <si>
    <t>EMEA</t>
  </si>
  <si>
    <t>LATAM</t>
  </si>
  <si>
    <t>Africa</t>
  </si>
  <si>
    <t>Izdelajte graf vrtilne tabele, kot je v primeru.</t>
  </si>
  <si>
    <t>Sum of Sales2</t>
  </si>
  <si>
    <t>May</t>
  </si>
  <si>
    <t>Jul</t>
  </si>
  <si>
    <t>Aug</t>
  </si>
  <si>
    <t>Sep</t>
  </si>
  <si>
    <t>Oct</t>
  </si>
  <si>
    <t>Nov</t>
  </si>
  <si>
    <t>Dec</t>
  </si>
  <si>
    <t>&lt;1/1/2022</t>
  </si>
  <si>
    <t>&gt;9/2/2022</t>
  </si>
  <si>
    <t>Student</t>
  </si>
  <si>
    <t>Vsota od Pass Mark</t>
  </si>
  <si>
    <t>Adam</t>
  </si>
  <si>
    <t>Ben</t>
  </si>
  <si>
    <t>Claire</t>
  </si>
  <si>
    <t>Deb</t>
  </si>
  <si>
    <t>Deepa</t>
  </si>
  <si>
    <t>Gavin</t>
  </si>
  <si>
    <t>Karl</t>
  </si>
  <si>
    <t>Lucy</t>
  </si>
  <si>
    <t>Olivia</t>
  </si>
  <si>
    <t>Susan</t>
  </si>
  <si>
    <t>Izdelajte poljubni graf vrtilne tabele.</t>
  </si>
  <si>
    <t xml:space="preserve">Vrtilne tabele/Funkcije </t>
  </si>
  <si>
    <t>NADALJEVALNI TEČAJ EXCELA</t>
  </si>
  <si>
    <r>
      <t xml:space="preserve">Časovni okvir določenega spletnega tečaja je  </t>
    </r>
    <r>
      <rPr>
        <b/>
        <sz val="16"/>
        <color theme="1"/>
        <rFont val="Cambria"/>
        <family val="1"/>
        <charset val="238"/>
      </rPr>
      <t>8 ur</t>
    </r>
    <r>
      <rPr>
        <sz val="16"/>
        <color theme="1"/>
        <rFont val="Cambria"/>
        <family val="1"/>
        <charset val="238"/>
      </rPr>
      <t xml:space="preserve">  in se izvaja po</t>
    </r>
    <r>
      <rPr>
        <b/>
        <sz val="16"/>
        <color theme="1"/>
        <rFont val="Cambria"/>
        <family val="1"/>
        <charset val="238"/>
      </rPr>
      <t xml:space="preserve"> 2 uri/dan</t>
    </r>
    <r>
      <rPr>
        <sz val="16"/>
        <color theme="1"/>
        <rFont val="Cambria"/>
        <family val="1"/>
        <charset val="238"/>
      </rPr>
      <t>.</t>
    </r>
  </si>
  <si>
    <t>Iz tabele na levi strani lista izdelajte vrtilno tabelo, tako da je :</t>
  </si>
  <si>
    <r>
      <t xml:space="preserve"> - Vsebuje </t>
    </r>
    <r>
      <rPr>
        <b/>
        <sz val="14"/>
        <color theme="1"/>
        <rFont val="Calibri"/>
        <family val="2"/>
        <charset val="238"/>
        <scheme val="minor"/>
      </rPr>
      <t>dollar</t>
    </r>
    <r>
      <rPr>
        <sz val="14"/>
        <color theme="1"/>
        <rFont val="Calibri"/>
        <family val="2"/>
        <charset val="238"/>
        <scheme val="minor"/>
      </rPr>
      <t>.</t>
    </r>
  </si>
  <si>
    <t>I9</t>
  </si>
  <si>
    <t>Ponovitev osnovnih funkcij</t>
  </si>
  <si>
    <t>SUM</t>
  </si>
  <si>
    <t>vsota</t>
  </si>
  <si>
    <t>Osnovne funkcije</t>
  </si>
  <si>
    <t>AVERAGE</t>
  </si>
  <si>
    <t>povprečje</t>
  </si>
  <si>
    <t>COUNT</t>
  </si>
  <si>
    <t>število vnosov</t>
  </si>
  <si>
    <t>MAX</t>
  </si>
  <si>
    <t>največja vrednost</t>
  </si>
  <si>
    <t>MIN</t>
  </si>
  <si>
    <t>najmanjša vrednost</t>
  </si>
  <si>
    <t>Naloga 1</t>
  </si>
  <si>
    <t>V tabeli je podano število izdelkov, ki so jih zaposleni izdelali v enem tednu.</t>
  </si>
  <si>
    <t>Izračunajte vsoto, povprečje, število, minimum in maximum stolpcev in vrstic.</t>
  </si>
  <si>
    <t>Uporabite funkcijo:</t>
  </si>
  <si>
    <t>SMALL</t>
  </si>
  <si>
    <t>Ponedeljek</t>
  </si>
  <si>
    <t>Torek</t>
  </si>
  <si>
    <t>Sreda</t>
  </si>
  <si>
    <t>Četrtek</t>
  </si>
  <si>
    <t>Petek</t>
  </si>
  <si>
    <t>Povprečje</t>
  </si>
  <si>
    <t>Število</t>
  </si>
  <si>
    <t>Največje</t>
  </si>
  <si>
    <t>Najmanjše</t>
  </si>
  <si>
    <t>Gašper</t>
  </si>
  <si>
    <t>Peter</t>
  </si>
  <si>
    <t>Franc</t>
  </si>
  <si>
    <t>Naloga 2</t>
  </si>
  <si>
    <t>Izračunajte mesečno zavarovalno premijo</t>
  </si>
  <si>
    <t>Letno zavarovanje</t>
  </si>
  <si>
    <t>Mesečna dodelitev</t>
  </si>
  <si>
    <t>Naloga 3</t>
  </si>
  <si>
    <t>Izračunajte davek na zaposlenega</t>
  </si>
  <si>
    <t>Zaposleni</t>
  </si>
  <si>
    <t>bruto plača</t>
  </si>
  <si>
    <t>davek</t>
  </si>
  <si>
    <t>Davčna stopnja</t>
  </si>
  <si>
    <t>Janez Novak</t>
  </si>
  <si>
    <t>Miha Frelih</t>
  </si>
  <si>
    <t>Lojze Kovač</t>
  </si>
  <si>
    <t>Frančiška Hafner</t>
  </si>
  <si>
    <t>Naloga 4</t>
  </si>
  <si>
    <t xml:space="preserve">1) V celici B51 ustvarite formulo, ki sešteje stroške (ne vključujejo prihodkov). </t>
  </si>
  <si>
    <t>2) V celici B52 ustvarite formulo, ki izračuna čisti dohodek.</t>
  </si>
  <si>
    <t>sreda</t>
  </si>
  <si>
    <t>četrtek</t>
  </si>
  <si>
    <t>petek</t>
  </si>
  <si>
    <t>Prihodki</t>
  </si>
  <si>
    <t>Stroški 1</t>
  </si>
  <si>
    <t>Stroški 2</t>
  </si>
  <si>
    <t>Stroški 3</t>
  </si>
  <si>
    <t>Skupni stroški</t>
  </si>
  <si>
    <t>Čisti prihodki</t>
  </si>
  <si>
    <t>Ustvarite časovni razpored zaposlenih, ki izračuna delovne ure in skupno bruto plačo za naslednje tri zaposlene:</t>
  </si>
  <si>
    <t>1) Sioux Radcoolinator zasluži 18,50 USD na uro in je delal od 9.15 do 17.30 z odmorom za kosilo.</t>
  </si>
  <si>
    <t>2) Chin Pham zasluži 20,50 USD na uro in je delal od 10.00 do 17.30 z 1/2 odmora za kosilo.</t>
  </si>
  <si>
    <t>3) Battaljon Smith zasluži na uro 17,00 USD in je delal od 8.15 do 19.30 z odmorom za kosilo.</t>
  </si>
  <si>
    <t>Podatke vnesite v preglednico.</t>
  </si>
  <si>
    <t>Dodajte ustrezno stilsko in številčno oblikovanje.</t>
  </si>
  <si>
    <t>Ustvarite formule, potrebne za izračun bruto plače (skupaj ur * urna plača) za vsakega zaposlenega.</t>
  </si>
  <si>
    <t>Ime in priimek</t>
  </si>
  <si>
    <t>Urna postavka</t>
  </si>
  <si>
    <t>Čas prihoda</t>
  </si>
  <si>
    <t>Čas odhoda</t>
  </si>
  <si>
    <t>Kosilo</t>
  </si>
  <si>
    <t>Skupaj ur</t>
  </si>
  <si>
    <t>Skupno bruto plačilo</t>
  </si>
  <si>
    <t>Sioux Radcoolinator</t>
  </si>
  <si>
    <t>Chin Pham</t>
  </si>
  <si>
    <t>Battalion Smith</t>
  </si>
  <si>
    <t>Izbrišite prazne vrstice</t>
  </si>
  <si>
    <r>
      <t xml:space="preserve">1. Izberite </t>
    </r>
    <r>
      <rPr>
        <b/>
        <sz val="14"/>
        <color theme="1"/>
        <rFont val="Calibri"/>
        <family val="2"/>
        <charset val="238"/>
        <scheme val="minor"/>
      </rPr>
      <t>Osnovno &gt; Urejanje &gt; Pojdi na posebno …</t>
    </r>
  </si>
  <si>
    <r>
      <t xml:space="preserve">2. Odpre se okno </t>
    </r>
    <r>
      <rPr>
        <b/>
        <sz val="14"/>
        <color theme="1"/>
        <rFont val="Calibri"/>
        <family val="2"/>
        <charset val="238"/>
        <scheme val="minor"/>
      </rPr>
      <t>Pojdi na posebno</t>
    </r>
    <r>
      <rPr>
        <sz val="14"/>
        <color theme="1"/>
        <rFont val="Calibri"/>
        <family val="2"/>
        <charset val="238"/>
        <scheme val="minor"/>
      </rPr>
      <t xml:space="preserve"> v katerem izberete </t>
    </r>
    <r>
      <rPr>
        <b/>
        <sz val="14"/>
        <color theme="1"/>
        <rFont val="Calibri"/>
        <family val="2"/>
        <charset val="238"/>
        <scheme val="minor"/>
      </rPr>
      <t>Prazne</t>
    </r>
    <r>
      <rPr>
        <sz val="14"/>
        <color theme="1"/>
        <rFont val="Calibri"/>
        <family val="2"/>
        <charset val="238"/>
        <scheme val="minor"/>
      </rPr>
      <t>.</t>
    </r>
  </si>
  <si>
    <t>Excel izbere prazne celice.</t>
  </si>
  <si>
    <r>
      <t xml:space="preserve">3. Izberite </t>
    </r>
    <r>
      <rPr>
        <b/>
        <sz val="14"/>
        <color theme="1"/>
        <rFont val="Calibri"/>
        <family val="2"/>
        <charset val="238"/>
        <scheme val="minor"/>
      </rPr>
      <t>Osnovno &gt; Celice &gt; Izbriši &gt; Izbriši vrstice lista.</t>
    </r>
  </si>
  <si>
    <r>
      <rPr>
        <b/>
        <sz val="14"/>
        <color theme="0"/>
        <rFont val="Calibri"/>
        <family val="2"/>
        <charset val="238"/>
        <scheme val="minor"/>
      </rPr>
      <t>Dodatno</t>
    </r>
    <r>
      <rPr>
        <sz val="14"/>
        <color theme="0"/>
        <rFont val="Calibri"/>
        <family val="2"/>
        <charset val="238"/>
        <scheme val="minor"/>
      </rPr>
      <t>: Pobrišite podvojene podatke.</t>
    </r>
  </si>
  <si>
    <r>
      <t xml:space="preserve">Izberite </t>
    </r>
    <r>
      <rPr>
        <b/>
        <sz val="14"/>
        <color theme="0"/>
        <rFont val="Calibri"/>
        <family val="2"/>
        <charset val="238"/>
        <scheme val="minor"/>
      </rPr>
      <t>Podatki &gt; Podatkovna orodja &gt; Odstrani dvojnike</t>
    </r>
    <r>
      <rPr>
        <sz val="14"/>
        <color theme="0"/>
        <rFont val="Calibri"/>
        <family val="2"/>
        <charset val="238"/>
        <scheme val="minor"/>
      </rPr>
      <t>.</t>
    </r>
  </si>
  <si>
    <t>Kopiraj samo vidne celice</t>
  </si>
  <si>
    <t>1. Izberite obseg od A101 do A104.</t>
  </si>
  <si>
    <r>
      <t xml:space="preserve">2. Izberite </t>
    </r>
    <r>
      <rPr>
        <b/>
        <sz val="14"/>
        <color theme="1"/>
        <rFont val="Calibri"/>
        <family val="2"/>
        <charset val="238"/>
        <scheme val="minor"/>
      </rPr>
      <t>Osnovno &gt; Urejanje &gt; Poišči in izberi</t>
    </r>
    <r>
      <rPr>
        <sz val="14"/>
        <color theme="1"/>
        <rFont val="Calibri"/>
        <family val="2"/>
        <charset val="238"/>
        <scheme val="minor"/>
      </rPr>
      <t xml:space="preserve">. </t>
    </r>
  </si>
  <si>
    <r>
      <t xml:space="preserve">3. Odpre se okno </t>
    </r>
    <r>
      <rPr>
        <b/>
        <sz val="14"/>
        <color theme="1"/>
        <rFont val="Calibri"/>
        <family val="2"/>
        <charset val="238"/>
        <scheme val="minor"/>
      </rPr>
      <t>Pojdi na posebno,</t>
    </r>
    <r>
      <rPr>
        <sz val="14"/>
        <color theme="1"/>
        <rFont val="Calibri"/>
        <family val="2"/>
        <charset val="238"/>
        <scheme val="minor"/>
      </rPr>
      <t xml:space="preserve"> v katerem izberete </t>
    </r>
    <r>
      <rPr>
        <b/>
        <sz val="14"/>
        <color theme="1"/>
        <rFont val="Calibri"/>
        <family val="2"/>
        <charset val="238"/>
        <scheme val="minor"/>
      </rPr>
      <t>Samo vidne celice</t>
    </r>
    <r>
      <rPr>
        <sz val="14"/>
        <color theme="1"/>
        <rFont val="Calibri"/>
        <family val="2"/>
        <charset val="238"/>
        <scheme val="minor"/>
      </rPr>
      <t>.</t>
    </r>
  </si>
  <si>
    <t>Excel izbere vidne celice.</t>
  </si>
  <si>
    <r>
      <t xml:space="preserve">4. Pritisnite </t>
    </r>
    <r>
      <rPr>
        <b/>
        <sz val="14"/>
        <color theme="1"/>
        <rFont val="Calibri"/>
        <family val="2"/>
        <charset val="238"/>
        <scheme val="minor"/>
      </rPr>
      <t>Ctrl + C</t>
    </r>
    <r>
      <rPr>
        <sz val="14"/>
        <color theme="1"/>
        <rFont val="Calibri"/>
        <family val="2"/>
        <charset val="238"/>
        <scheme val="minor"/>
      </rPr>
      <t>, da kopirate obseg.</t>
    </r>
  </si>
  <si>
    <r>
      <t xml:space="preserve">5. Izberite celico in pritisnite </t>
    </r>
    <r>
      <rPr>
        <b/>
        <sz val="14"/>
        <color theme="1"/>
        <rFont val="Calibri"/>
        <family val="2"/>
        <charset val="238"/>
        <scheme val="minor"/>
      </rPr>
      <t>Ctrl + V</t>
    </r>
    <r>
      <rPr>
        <sz val="14"/>
        <color theme="1"/>
        <rFont val="Calibri"/>
        <family val="2"/>
        <charset val="238"/>
        <scheme val="minor"/>
      </rPr>
      <t>, da prilepite obseg.</t>
    </r>
  </si>
  <si>
    <t>Original</t>
  </si>
  <si>
    <r>
      <t xml:space="preserve">V tem primeru je vrstica </t>
    </r>
    <r>
      <rPr>
        <b/>
        <sz val="12"/>
        <color rgb="FF000000"/>
        <rFont val="Segoe UI"/>
        <family val="2"/>
        <charset val="238"/>
      </rPr>
      <t>101</t>
    </r>
    <r>
      <rPr>
        <sz val="12"/>
        <color rgb="FF000000"/>
        <rFont val="Segoe UI"/>
        <family val="2"/>
        <charset val="238"/>
      </rPr>
      <t xml:space="preserve"> skrita.</t>
    </r>
  </si>
  <si>
    <t>Običajno kopiranje</t>
  </si>
  <si>
    <t>Kopiranje samo vidnih celic</t>
  </si>
  <si>
    <t>Razlika v vrsticah</t>
  </si>
  <si>
    <t>Označiti celice, katerih vsebina se razlikuje od primerjalne celice v vsaki vrstici.</t>
  </si>
  <si>
    <t>1. Izberite obseg od A128 do C142.</t>
  </si>
  <si>
    <r>
      <t xml:space="preserve">3. Odpre se okno </t>
    </r>
    <r>
      <rPr>
        <b/>
        <sz val="14"/>
        <color theme="1"/>
        <rFont val="Calibri"/>
        <family val="2"/>
        <charset val="238"/>
        <scheme val="minor"/>
      </rPr>
      <t>Pojdi na posebno,</t>
    </r>
    <r>
      <rPr>
        <sz val="14"/>
        <color theme="1"/>
        <rFont val="Calibri"/>
        <family val="2"/>
        <charset val="238"/>
        <scheme val="minor"/>
      </rPr>
      <t xml:space="preserve"> v katerem izberete </t>
    </r>
    <r>
      <rPr>
        <b/>
        <sz val="14"/>
        <color theme="1"/>
        <rFont val="Calibri"/>
        <family val="2"/>
        <charset val="238"/>
        <scheme val="minor"/>
      </rPr>
      <t>razlike vrstic</t>
    </r>
    <r>
      <rPr>
        <sz val="14"/>
        <color theme="1"/>
        <rFont val="Calibri"/>
        <family val="2"/>
        <charset val="238"/>
        <scheme val="minor"/>
      </rPr>
      <t>.</t>
    </r>
  </si>
  <si>
    <t>Excel izbere vidne celice. Pobarvajte razlike.</t>
  </si>
  <si>
    <t>ABC</t>
  </si>
  <si>
    <t>DEF</t>
  </si>
  <si>
    <t>DEG</t>
  </si>
  <si>
    <t>Odgovor na vprašanje</t>
  </si>
  <si>
    <t>Funkcija STDEV.P</t>
  </si>
  <si>
    <t>Funkcija STDEV.P je vnaprej pripravljena funkcija v Excelu, ki izračuna standardni odklon (Std) za celotno populacijo.</t>
  </si>
  <si>
    <t>Izračunajte standardno deviacijo v stolpcu profit,</t>
  </si>
  <si>
    <t>Funkcija STDEV.S</t>
  </si>
  <si>
    <t>Funkcija STDEV.S je vnaprej izdelana funkcija v Excelu, ki izračuna standardno odstopanje (Std) za vzorec.</t>
  </si>
  <si>
    <t>Poiščite standardni odklon za vzorec skupne Profit v obsegu E191:E1190:</t>
  </si>
  <si>
    <t>STDEV.P</t>
  </si>
  <si>
    <t>STDEV.S</t>
  </si>
  <si>
    <t>STDEVA</t>
  </si>
  <si>
    <t>STDEVP</t>
  </si>
  <si>
    <t>STDEVPA</t>
  </si>
  <si>
    <t>Osnovne matematične funkcije</t>
  </si>
  <si>
    <t xml:space="preserve">Excelove matematične funkcije izvajajo številne običajne matematične izračune, vključno z osnovno aritmetiko, pogojnimi vsotami in produkti, </t>
  </si>
  <si>
    <t>eksponenti in logaritmi ter trigonometričnimi razmerji.</t>
  </si>
  <si>
    <t>PI</t>
  </si>
  <si>
    <t>=PI()</t>
  </si>
  <si>
    <t>vrne vrednost konstante pi na 15 decimalnih mest natančno</t>
  </si>
  <si>
    <t>ARABIC</t>
  </si>
  <si>
    <t>=ARABIC(besedilo)</t>
  </si>
  <si>
    <t>pretvori rimsko številko v arabsko</t>
  </si>
  <si>
    <t>ROMAN</t>
  </si>
  <si>
    <t>=ROMAN(številka)</t>
  </si>
  <si>
    <t>pretvori arabsko številko v rimsko v obliki besedila</t>
  </si>
  <si>
    <t>INT</t>
  </si>
  <si>
    <t>=INT(število)</t>
  </si>
  <si>
    <t>število zaokroži navzdol do najbližjega celega števila</t>
  </si>
  <si>
    <t>ROUND</t>
  </si>
  <si>
    <t>=ROUND(število;števke)</t>
  </si>
  <si>
    <t>zaokroži število natančno do števila števk, kot določimo</t>
  </si>
  <si>
    <t>TRUNC</t>
  </si>
  <si>
    <t>=TRUNC(število;števke)</t>
  </si>
  <si>
    <t>prireže število na celi del, tako da odstrani decimalni del ali ulomek</t>
  </si>
  <si>
    <t>MOD</t>
  </si>
  <si>
    <t>=MOD(število;delitelj)</t>
  </si>
  <si>
    <t>vrne ostanek deljenja</t>
  </si>
  <si>
    <t>POWER</t>
  </si>
  <si>
    <t>=POWER(število;potenca)</t>
  </si>
  <si>
    <t>vrne potenco števila</t>
  </si>
  <si>
    <t>PRODUCT</t>
  </si>
  <si>
    <t>=PRODUCT(obseg_števil)</t>
  </si>
  <si>
    <t>množi števila, ki so bila podana kot argumenti</t>
  </si>
  <si>
    <t>SUMPRODUCT</t>
  </si>
  <si>
    <t>=SUMPRODUCT(obseg1;obseg2)</t>
  </si>
  <si>
    <t>izračuna vsoto produktov podanih obsegov števil</t>
  </si>
  <si>
    <t>=SUM(obseg_števil)</t>
  </si>
  <si>
    <t>sešteje vsa števila v obsegu, ki je podan kot argument</t>
  </si>
  <si>
    <t>SUMIF</t>
  </si>
  <si>
    <t>=SUMIF(obseg_števil;pogoj;obseg seštevanja)</t>
  </si>
  <si>
    <t>sešteje vsa števila v obsegu, ki zadoščajo pogoju</t>
  </si>
  <si>
    <t>SUMIFS</t>
  </si>
  <si>
    <t>=SUMIFS(obseg_sešt.;obseg_pogojev;pogoji)</t>
  </si>
  <si>
    <t>sešteje vsa števila, ki jih podaja niz pogojev</t>
  </si>
  <si>
    <t>RAND</t>
  </si>
  <si>
    <t>=RAND()</t>
  </si>
  <si>
    <t>vrne naključno število, večje ali enako 0 in manjše od 1</t>
  </si>
  <si>
    <t>RANDBETWEEN</t>
  </si>
  <si>
    <t>=RANDBETWEEN(min_št;max_št)</t>
  </si>
  <si>
    <t>vrne naključno število med navedenima številoma</t>
  </si>
  <si>
    <t>IF</t>
  </si>
  <si>
    <t>=IF(pogoj;vrednost_če_TRUE;vrednost_če_FALSE)</t>
  </si>
  <si>
    <t>preveri, če je pogoj izpolnjen; če je, vrne prvo vrednost, sicer drugo</t>
  </si>
  <si>
    <t>1. Excel IF funkcija</t>
  </si>
  <si>
    <t>dodatne naloge za napredne uporabnike</t>
  </si>
  <si>
    <r>
      <t xml:space="preserve">Funkcija </t>
    </r>
    <r>
      <rPr>
        <b/>
        <sz val="16"/>
        <color theme="1"/>
        <rFont val="Calibri"/>
        <family val="2"/>
        <charset val="238"/>
        <scheme val="minor"/>
      </rPr>
      <t>IF</t>
    </r>
    <r>
      <rPr>
        <sz val="16"/>
        <color theme="1"/>
        <rFont val="Calibri"/>
        <family val="2"/>
        <charset val="238"/>
        <scheme val="minor"/>
      </rPr>
      <t xml:space="preserve"> je ena najpreprostejših in najbolj uporabnih funkcij v Excelu. </t>
    </r>
  </si>
  <si>
    <t>Izvede preprost logični test, ki glede na rezultat primerjave vrne eno vrednost, če je rezultat TRUE ali drugo vrednost, če je rezultat FALSE.</t>
  </si>
  <si>
    <t>Naloga 1:</t>
  </si>
  <si>
    <r>
      <t xml:space="preserve">V sledečo tabelo (stolpec B)  vnesite pogoj, če je iskana vrednost večja od </t>
    </r>
    <r>
      <rPr>
        <b/>
        <sz val="14"/>
        <color theme="1"/>
        <rFont val="Calibri"/>
        <family val="2"/>
        <charset val="238"/>
        <scheme val="minor"/>
      </rPr>
      <t>100</t>
    </r>
    <r>
      <rPr>
        <sz val="14"/>
        <color theme="1"/>
        <rFont val="Calibri"/>
        <family val="2"/>
        <charset val="238"/>
        <scheme val="minor"/>
      </rPr>
      <t xml:space="preserve"> se izpiše </t>
    </r>
    <r>
      <rPr>
        <b/>
        <sz val="14"/>
        <color theme="1"/>
        <rFont val="Calibri"/>
        <family val="2"/>
        <charset val="238"/>
        <scheme val="minor"/>
      </rPr>
      <t>LOW</t>
    </r>
    <r>
      <rPr>
        <sz val="14"/>
        <color theme="1"/>
        <rFont val="Calibri"/>
        <family val="2"/>
        <charset val="238"/>
        <scheme val="minor"/>
      </rPr>
      <t xml:space="preserve">, drugače se izpiše </t>
    </r>
    <r>
      <rPr>
        <b/>
        <sz val="14"/>
        <color theme="1"/>
        <rFont val="Calibri"/>
        <family val="2"/>
        <charset val="238"/>
        <scheme val="minor"/>
      </rPr>
      <t>FALSE</t>
    </r>
    <r>
      <rPr>
        <sz val="14"/>
        <color theme="1"/>
        <rFont val="Calibri"/>
        <family val="2"/>
        <charset val="238"/>
        <scheme val="minor"/>
      </rPr>
      <t>.</t>
    </r>
  </si>
  <si>
    <r>
      <t xml:space="preserve">Uporabite </t>
    </r>
    <r>
      <rPr>
        <b/>
        <sz val="14"/>
        <color theme="1"/>
        <rFont val="Calibri"/>
        <family val="2"/>
        <charset val="238"/>
        <scheme val="minor"/>
      </rPr>
      <t>IF</t>
    </r>
    <r>
      <rPr>
        <sz val="14"/>
        <color theme="1"/>
        <rFont val="Calibri"/>
        <family val="2"/>
        <charset val="238"/>
        <scheme val="minor"/>
      </rPr>
      <t>.</t>
    </r>
  </si>
  <si>
    <t>Naročilo</t>
  </si>
  <si>
    <t>Naloga 2:</t>
  </si>
  <si>
    <r>
      <t xml:space="preserve">V sledečo tabelo (stolpec B) vnesite pogoj, če je iskana vrednost manjša od </t>
    </r>
    <r>
      <rPr>
        <b/>
        <sz val="14"/>
        <color theme="1"/>
        <rFont val="Calibri"/>
        <family val="2"/>
        <charset val="238"/>
        <scheme val="minor"/>
      </rPr>
      <t>100</t>
    </r>
    <r>
      <rPr>
        <sz val="14"/>
        <color theme="1"/>
        <rFont val="Calibri"/>
        <family val="2"/>
        <charset val="238"/>
        <scheme val="minor"/>
      </rPr>
      <t xml:space="preserve"> se izpiše </t>
    </r>
    <r>
      <rPr>
        <b/>
        <sz val="14"/>
        <color theme="1"/>
        <rFont val="Calibri"/>
        <family val="2"/>
        <charset val="238"/>
        <scheme val="minor"/>
      </rPr>
      <t>LOW</t>
    </r>
    <r>
      <rPr>
        <sz val="14"/>
        <color theme="1"/>
        <rFont val="Calibri"/>
        <family val="2"/>
        <charset val="238"/>
        <scheme val="minor"/>
      </rPr>
      <t xml:space="preserve">, drugage se </t>
    </r>
    <r>
      <rPr>
        <b/>
        <sz val="14"/>
        <color theme="1"/>
        <rFont val="Calibri"/>
        <family val="2"/>
        <charset val="238"/>
        <scheme val="minor"/>
      </rPr>
      <t>nič</t>
    </r>
    <r>
      <rPr>
        <sz val="14"/>
        <color theme="1"/>
        <rFont val="Calibri"/>
        <family val="2"/>
        <charset val="238"/>
        <scheme val="minor"/>
      </rPr>
      <t xml:space="preserve"> ne izpiše.</t>
    </r>
  </si>
  <si>
    <t xml:space="preserve">Pojasnilo: </t>
  </si>
  <si>
    <r>
      <t xml:space="preserve">1. Če je </t>
    </r>
    <r>
      <rPr>
        <i/>
        <sz val="14"/>
        <color theme="1"/>
        <rFont val="Calibri"/>
        <family val="2"/>
        <charset val="238"/>
        <scheme val="minor"/>
      </rPr>
      <t>vrednost IF napačna oziroma je</t>
    </r>
    <r>
      <rPr>
        <sz val="14"/>
        <color theme="1"/>
        <rFont val="Calibri"/>
        <family val="2"/>
        <charset val="238"/>
        <scheme val="minor"/>
      </rPr>
      <t xml:space="preserve"> parameter v funkciji IF izpuščen, se prikaže FALSE, če navedeni pogoj ni izpolnjen. Kot naprimer: </t>
    </r>
    <r>
      <rPr>
        <b/>
        <sz val="14"/>
        <color theme="1"/>
        <rFont val="Calibri"/>
        <family val="2"/>
        <charset val="238"/>
        <scheme val="minor"/>
      </rPr>
      <t>=IF(C2&gt;100, "High")</t>
    </r>
    <r>
      <rPr>
        <sz val="14"/>
        <color theme="1"/>
        <rFont val="Calibri"/>
        <family val="2"/>
        <charset val="238"/>
        <scheme val="minor"/>
      </rPr>
      <t>.</t>
    </r>
  </si>
  <si>
    <r>
      <t xml:space="preserve">2. Če za argumentom value_if_true postavite vejico, bo vrnil ničlo, če navedeni pogoj ni izpolnjen. Kot naprimer: </t>
    </r>
    <r>
      <rPr>
        <b/>
        <sz val="14"/>
        <color theme="1"/>
        <rFont val="Calibri"/>
        <family val="2"/>
        <charset val="238"/>
        <scheme val="minor"/>
      </rPr>
      <t>=IF(C2&gt;100, "High" ,)</t>
    </r>
    <r>
      <rPr>
        <sz val="14"/>
        <color theme="1"/>
        <rFont val="Calibri"/>
        <family val="2"/>
        <charset val="238"/>
        <scheme val="minor"/>
      </rPr>
      <t>.</t>
    </r>
  </si>
  <si>
    <r>
      <t xml:space="preserve">3. Če v tretji parameter vnesete dvojne narekovaje, se vrne prazna celica, če pogoj ni izpolnjen. Kot naprimer: </t>
    </r>
    <r>
      <rPr>
        <b/>
        <sz val="14"/>
        <color theme="1"/>
        <rFont val="Calibri"/>
        <family val="2"/>
        <charset val="238"/>
        <scheme val="minor"/>
      </rPr>
      <t>=IF(C2&gt;100, "High" , "").</t>
    </r>
  </si>
  <si>
    <t>Naloga 3:</t>
  </si>
  <si>
    <r>
      <t xml:space="preserve">V sledečo tabelo (stolpec B) vnesite pogoj, če je vrednost večja od </t>
    </r>
    <r>
      <rPr>
        <b/>
        <sz val="14"/>
        <color theme="1"/>
        <rFont val="Calibri"/>
        <family val="2"/>
        <charset val="238"/>
        <scheme val="minor"/>
      </rPr>
      <t>100</t>
    </r>
    <r>
      <rPr>
        <sz val="14"/>
        <color theme="1"/>
        <rFont val="Calibri"/>
        <family val="2"/>
        <charset val="238"/>
        <scheme val="minor"/>
      </rPr>
      <t xml:space="preserve"> se izpiše </t>
    </r>
    <r>
      <rPr>
        <b/>
        <sz val="14"/>
        <color theme="1"/>
        <rFont val="Calibri"/>
        <family val="2"/>
        <charset val="238"/>
        <scheme val="minor"/>
      </rPr>
      <t>High</t>
    </r>
    <r>
      <rPr>
        <sz val="14"/>
        <color theme="1"/>
        <rFont val="Calibri"/>
        <family val="2"/>
        <charset val="238"/>
        <scheme val="minor"/>
      </rPr>
      <t xml:space="preserve">, drugage se izpiše </t>
    </r>
    <r>
      <rPr>
        <b/>
        <sz val="14"/>
        <color theme="1"/>
        <rFont val="Calibri"/>
        <family val="2"/>
        <charset val="238"/>
        <scheme val="minor"/>
      </rPr>
      <t>FALSE</t>
    </r>
    <r>
      <rPr>
        <sz val="14"/>
        <color theme="1"/>
        <rFont val="Calibri"/>
        <family val="2"/>
        <charset val="238"/>
        <scheme val="minor"/>
      </rPr>
      <t>.</t>
    </r>
  </si>
  <si>
    <t>Naloga 4:</t>
  </si>
  <si>
    <t>V sledečo tabelo (stolpec B) vnesite pogoj, če je vrednost večja od 100 se izpiše LOW, drugače se izpiše 0.</t>
  </si>
  <si>
    <t>Naloga 5:</t>
  </si>
  <si>
    <t>V sledečo tabelo (stolpec B) vnesite pogoj, če je vrednost večja od 100 se izpiše High, drugage se izpiše prazno polje.</t>
  </si>
  <si>
    <t> Primeri:</t>
  </si>
  <si>
    <t>Primer 1: Uporaba preproste funkcije IF za številke</t>
  </si>
  <si>
    <r>
      <t xml:space="preserve">V sledečo tabelo (stolpec C) vnesite pogoj, če je vrednost večja od 100 se izpiše </t>
    </r>
    <r>
      <rPr>
        <b/>
        <sz val="14"/>
        <color theme="1"/>
        <rFont val="Calibri"/>
        <family val="2"/>
        <charset val="238"/>
        <scheme val="minor"/>
      </rPr>
      <t>Good</t>
    </r>
    <r>
      <rPr>
        <sz val="14"/>
        <color theme="1"/>
        <rFont val="Calibri"/>
        <family val="2"/>
        <charset val="238"/>
        <scheme val="minor"/>
      </rPr>
      <t xml:space="preserve">, drugage se izpiše </t>
    </r>
    <r>
      <rPr>
        <b/>
        <sz val="14"/>
        <color theme="1"/>
        <rFont val="Calibri"/>
        <family val="2"/>
        <charset val="238"/>
        <scheme val="minor"/>
      </rPr>
      <t>Bad</t>
    </r>
    <r>
      <rPr>
        <sz val="14"/>
        <color theme="1"/>
        <rFont val="Calibri"/>
        <family val="2"/>
        <charset val="238"/>
        <scheme val="minor"/>
      </rPr>
      <t>.</t>
    </r>
  </si>
  <si>
    <t>Uporabite IF.</t>
  </si>
  <si>
    <t>Uporabite sledečo formulo v stolpcu C.</t>
  </si>
  <si>
    <t>=IF(B2&gt;100,"Good","Bad")</t>
  </si>
  <si>
    <t>David</t>
  </si>
  <si>
    <t>Michael</t>
  </si>
  <si>
    <t>Andrew</t>
  </si>
  <si>
    <t>Tom</t>
  </si>
  <si>
    <t>Randy</t>
  </si>
  <si>
    <t>Jesus</t>
  </si>
  <si>
    <t>Alice</t>
  </si>
  <si>
    <t>Primer: Uporaba funkcije IF za besedilne vrednosti</t>
  </si>
  <si>
    <t>Primer 1: funkcija IF za besedilne vrednosti z neobčutljivimi črkami:</t>
  </si>
  <si>
    <t xml:space="preserve">V nadaljevanju imam tabelo s seznamom nalog in stanja dokončanja. Zdaj želim vedeti, katere naloge je treba opraviti in katere ne. </t>
  </si>
  <si>
    <r>
      <t xml:space="preserve">Ko je besedilo v stolpcu B končano, se v stolpcu C prikaže </t>
    </r>
    <r>
      <rPr>
        <b/>
        <sz val="14"/>
        <color theme="1"/>
        <rFont val="Calibri"/>
        <family val="2"/>
        <charset val="238"/>
        <scheme val="minor"/>
      </rPr>
      <t>"No",</t>
    </r>
    <r>
      <rPr>
        <sz val="14"/>
        <color theme="1"/>
        <rFont val="Calibri"/>
        <family val="2"/>
        <charset val="238"/>
        <scheme val="minor"/>
      </rPr>
      <t xml:space="preserve"> v nasprotnem primeru se prikaže </t>
    </r>
    <r>
      <rPr>
        <b/>
        <sz val="14"/>
        <color theme="1"/>
        <rFont val="Calibri"/>
        <family val="2"/>
        <charset val="238"/>
        <scheme val="minor"/>
      </rPr>
      <t>"Yes".</t>
    </r>
  </si>
  <si>
    <r>
      <t>Če uporabite formulo IF, bo celica vrnila »</t>
    </r>
    <r>
      <rPr>
        <b/>
        <sz val="14"/>
        <color theme="1"/>
        <rFont val="Calibri"/>
        <family val="2"/>
        <charset val="238"/>
        <scheme val="minor"/>
      </rPr>
      <t>No</t>
    </r>
    <r>
      <rPr>
        <sz val="14"/>
        <color theme="1"/>
        <rFont val="Calibri"/>
        <family val="2"/>
        <charset val="238"/>
        <scheme val="minor"/>
      </rPr>
      <t>«, ko bo besedilo v stolpcu B prikazano kot »</t>
    </r>
    <r>
      <rPr>
        <b/>
        <sz val="14"/>
        <color theme="1"/>
        <rFont val="Calibri"/>
        <family val="2"/>
        <charset val="238"/>
        <scheme val="minor"/>
      </rPr>
      <t>Completed</t>
    </r>
    <r>
      <rPr>
        <sz val="14"/>
        <color theme="1"/>
        <rFont val="Calibri"/>
        <family val="2"/>
        <charset val="238"/>
        <scheme val="minor"/>
      </rPr>
      <t xml:space="preserve">«, </t>
    </r>
  </si>
  <si>
    <t>ne glede na to, ali gre za velike ali male črke.  =IF(B132="completed";"No"; "Yes")</t>
  </si>
  <si>
    <r>
      <t xml:space="preserve">V sledečo tabelo (stolpec C) vnesite pogoj, če je naloga dokončana se izpiše </t>
    </r>
    <r>
      <rPr>
        <b/>
        <sz val="14"/>
        <color theme="1"/>
        <rFont val="Calibri"/>
        <family val="2"/>
        <charset val="238"/>
        <scheme val="minor"/>
      </rPr>
      <t>No</t>
    </r>
    <r>
      <rPr>
        <sz val="14"/>
        <color theme="1"/>
        <rFont val="Calibri"/>
        <family val="2"/>
        <charset val="238"/>
        <scheme val="minor"/>
      </rPr>
      <t xml:space="preserve">, če je v delu se izpiše </t>
    </r>
    <r>
      <rPr>
        <b/>
        <sz val="14"/>
        <color theme="1"/>
        <rFont val="Calibri"/>
        <family val="2"/>
        <charset val="238"/>
        <scheme val="minor"/>
      </rPr>
      <t>Yes</t>
    </r>
    <r>
      <rPr>
        <sz val="14"/>
        <color theme="1"/>
        <rFont val="Calibri"/>
        <family val="2"/>
        <charset val="238"/>
        <scheme val="minor"/>
      </rPr>
      <t>.</t>
    </r>
  </si>
  <si>
    <t xml:space="preserve"> =IF(B132="completed";"No"; "Yes")</t>
  </si>
  <si>
    <t>Go On?</t>
  </si>
  <si>
    <t>Projekt 1</t>
  </si>
  <si>
    <t>Completed</t>
  </si>
  <si>
    <t>Projekt 2</t>
  </si>
  <si>
    <t>In Progress</t>
  </si>
  <si>
    <t>Projekt 3</t>
  </si>
  <si>
    <t>completed</t>
  </si>
  <si>
    <t>Projekt 4</t>
  </si>
  <si>
    <t>Not Started</t>
  </si>
  <si>
    <t>Projekt 5</t>
  </si>
  <si>
    <t>Projekt 6</t>
  </si>
  <si>
    <t>Projekt 7</t>
  </si>
  <si>
    <t>COMPLETED</t>
  </si>
  <si>
    <t>Projekt 8</t>
  </si>
  <si>
    <t>Primer IF (IN, ALI)</t>
  </si>
  <si>
    <r>
      <rPr>
        <b/>
        <sz val="14"/>
        <color theme="0"/>
        <rFont val="Calibri"/>
        <family val="2"/>
        <charset val="238"/>
        <scheme val="minor"/>
      </rPr>
      <t>Naloga</t>
    </r>
    <r>
      <rPr>
        <sz val="14"/>
        <color theme="0"/>
        <rFont val="Calibri"/>
        <family val="2"/>
        <charset val="238"/>
        <scheme val="minor"/>
      </rPr>
      <t>: Uporabite funkcijo IF v kombinaciji s funkcijo IN in funkcijo ALI.</t>
    </r>
  </si>
  <si>
    <r>
      <t xml:space="preserve">Izračunajte v stolpcu Prodaja (sale) vrednost, če je v stolpcu </t>
    </r>
    <r>
      <rPr>
        <b/>
        <sz val="14"/>
        <color theme="1"/>
        <rFont val="Calibri"/>
        <family val="2"/>
        <charset val="238"/>
        <scheme val="minor"/>
      </rPr>
      <t>Produkt</t>
    </r>
    <r>
      <rPr>
        <sz val="14"/>
        <color theme="1"/>
        <rFont val="Calibri"/>
        <family val="2"/>
        <charset val="238"/>
        <scheme val="minor"/>
      </rPr>
      <t xml:space="preserve"> vrednost »Table« in je barva »Green« ali »Blue« (TRUE), </t>
    </r>
  </si>
  <si>
    <t>se cena zniža za 50 %, če pa vrednosti v stolpcu niso Table ali Green ali Blue pa se cena zniža za 10 %.</t>
  </si>
  <si>
    <t>Price</t>
  </si>
  <si>
    <t>Sale</t>
  </si>
  <si>
    <t>Table</t>
  </si>
  <si>
    <t>Chair</t>
  </si>
  <si>
    <t>Lamp</t>
  </si>
  <si>
    <t>Yellow</t>
  </si>
  <si>
    <t>Black</t>
  </si>
  <si>
    <r>
      <rPr>
        <b/>
        <sz val="14"/>
        <color theme="1"/>
        <rFont val="Calibri"/>
        <family val="2"/>
        <charset val="238"/>
        <scheme val="minor"/>
      </rPr>
      <t>Pojasnilo</t>
    </r>
    <r>
      <rPr>
        <sz val="14"/>
        <color theme="1"/>
        <rFont val="Calibri"/>
        <family val="2"/>
        <charset val="238"/>
        <scheme val="minor"/>
      </rPr>
      <t>: zgornja funkcija IN ima dva argumenta, ločena z vejico (tabela, zelena ali modra).</t>
    </r>
  </si>
  <si>
    <t> Funkcija AND vrne vrednost TRUE, če je Product enak »Table« in je Color enaka »Green« ali »Blue«. </t>
  </si>
  <si>
    <t>Če je TRUE, funkcija IF zniža ceno za 50 %, če je FALSE, funkcija IF zniža ceno za 10 %.</t>
  </si>
  <si>
    <t>Ugnezdeni IF</t>
  </si>
  <si>
    <t>Funkcijo IF je mogoče ugnezditi, če izpolnjujejo več pogojev. </t>
  </si>
  <si>
    <t>Vrednost FALSE se nadomesti z drugo funkcijo IF.</t>
  </si>
  <si>
    <r>
      <rPr>
        <b/>
        <sz val="14"/>
        <color theme="0"/>
        <rFont val="Calibri"/>
        <family val="2"/>
        <charset val="238"/>
        <scheme val="minor"/>
      </rPr>
      <t>Naloga</t>
    </r>
    <r>
      <rPr>
        <sz val="14"/>
        <color theme="0"/>
        <rFont val="Calibri"/>
        <family val="2"/>
        <charset val="238"/>
        <scheme val="minor"/>
      </rPr>
      <t xml:space="preserve">: Izračunajte v stolpcu C, če je rezultat enak 1, se izpiše </t>
    </r>
    <r>
      <rPr>
        <b/>
        <sz val="14"/>
        <color theme="0"/>
        <rFont val="Calibri"/>
        <family val="2"/>
        <charset val="238"/>
        <scheme val="minor"/>
      </rPr>
      <t>Slabo (Bad)</t>
    </r>
    <r>
      <rPr>
        <sz val="14"/>
        <color theme="0"/>
        <rFont val="Calibri"/>
        <family val="2"/>
        <charset val="238"/>
        <scheme val="minor"/>
      </rPr>
      <t xml:space="preserve">, če je rezultat  2 se izpiše </t>
    </r>
    <r>
      <rPr>
        <b/>
        <sz val="14"/>
        <color theme="0"/>
        <rFont val="Calibri"/>
        <family val="2"/>
        <charset val="238"/>
        <scheme val="minor"/>
      </rPr>
      <t>Dobro (Good),</t>
    </r>
    <r>
      <rPr>
        <sz val="14"/>
        <color theme="0"/>
        <rFont val="Calibri"/>
        <family val="2"/>
        <charset val="238"/>
        <scheme val="minor"/>
      </rPr>
      <t xml:space="preserve"> </t>
    </r>
  </si>
  <si>
    <r>
      <t xml:space="preserve">če je rezultat 3, se izpiše </t>
    </r>
    <r>
      <rPr>
        <b/>
        <sz val="14"/>
        <color theme="0"/>
        <rFont val="Calibri"/>
        <family val="2"/>
        <charset val="238"/>
        <scheme val="minor"/>
      </rPr>
      <t>Odlično (Excellent),</t>
    </r>
    <r>
      <rPr>
        <sz val="14"/>
        <color theme="0"/>
        <rFont val="Calibri"/>
        <family val="2"/>
        <charset val="238"/>
        <scheme val="minor"/>
      </rPr>
      <t xml:space="preserve"> sicer se izpiše </t>
    </r>
    <r>
      <rPr>
        <b/>
        <sz val="14"/>
        <color theme="0"/>
        <rFont val="Calibri"/>
        <family val="2"/>
        <charset val="238"/>
        <scheme val="minor"/>
      </rPr>
      <t>Ni veljavno (Not Valid)</t>
    </r>
    <r>
      <rPr>
        <sz val="14"/>
        <color theme="0"/>
        <rFont val="Calibri"/>
        <family val="2"/>
        <charset val="238"/>
        <scheme val="minor"/>
      </rPr>
      <t>. </t>
    </r>
  </si>
  <si>
    <t>Naredite sami</t>
  </si>
  <si>
    <t>Name</t>
  </si>
  <si>
    <t>Score</t>
  </si>
  <si>
    <t>Result IF</t>
  </si>
  <si>
    <t>Result IFS</t>
  </si>
  <si>
    <t>Richard</t>
  </si>
  <si>
    <t>Jennifer</t>
  </si>
  <si>
    <t>James</t>
  </si>
  <si>
    <t>Lisa</t>
  </si>
  <si>
    <t>Sharon</t>
  </si>
  <si>
    <r>
      <rPr>
        <b/>
        <sz val="14"/>
        <color theme="1"/>
        <rFont val="Calibri"/>
        <family val="2"/>
        <charset val="238"/>
        <scheme val="minor"/>
      </rPr>
      <t>Pojasnilo</t>
    </r>
    <r>
      <rPr>
        <sz val="14"/>
        <color theme="1"/>
        <rFont val="Calibri"/>
        <family val="2"/>
        <charset val="238"/>
        <scheme val="minor"/>
      </rPr>
      <t xml:space="preserve">: če je rezultat enak 1, ugnezdena formula IF vrne </t>
    </r>
    <r>
      <rPr>
        <b/>
        <sz val="14"/>
        <color theme="1"/>
        <rFont val="Calibri"/>
        <family val="2"/>
        <charset val="238"/>
        <scheme val="minor"/>
      </rPr>
      <t>Slabo (Bad)</t>
    </r>
    <r>
      <rPr>
        <sz val="14"/>
        <color theme="1"/>
        <rFont val="Calibri"/>
        <family val="2"/>
        <charset val="238"/>
        <scheme val="minor"/>
      </rPr>
      <t xml:space="preserve">, če je rezultat enak 2, ugnezdena formula IF vrne </t>
    </r>
    <r>
      <rPr>
        <b/>
        <sz val="14"/>
        <color theme="1"/>
        <rFont val="Calibri"/>
        <family val="2"/>
        <charset val="238"/>
        <scheme val="minor"/>
      </rPr>
      <t>Dobro (Good)</t>
    </r>
    <r>
      <rPr>
        <sz val="14"/>
        <color theme="1"/>
        <rFont val="Calibri"/>
        <family val="2"/>
        <charset val="238"/>
        <scheme val="minor"/>
      </rPr>
      <t xml:space="preserve">, </t>
    </r>
  </si>
  <si>
    <r>
      <t xml:space="preserve">če je rezultat enak 3, ugnezdena formula IF vrne Odlično (Excellent), sicer vrne </t>
    </r>
    <r>
      <rPr>
        <b/>
        <sz val="14"/>
        <color theme="1"/>
        <rFont val="Calibri"/>
        <family val="2"/>
        <charset val="238"/>
        <scheme val="minor"/>
      </rPr>
      <t>Ni veljavno (Not Valid)</t>
    </r>
    <r>
      <rPr>
        <sz val="14"/>
        <color theme="1"/>
        <rFont val="Calibri"/>
        <family val="2"/>
        <charset val="238"/>
        <scheme val="minor"/>
      </rPr>
      <t>. </t>
    </r>
  </si>
  <si>
    <r>
      <rPr>
        <b/>
        <sz val="14"/>
        <color theme="0"/>
        <rFont val="Calibri"/>
        <family val="2"/>
        <charset val="238"/>
        <scheme val="minor"/>
      </rPr>
      <t>Naloga</t>
    </r>
    <r>
      <rPr>
        <sz val="14"/>
        <color theme="0"/>
        <rFont val="Calibri"/>
        <family val="2"/>
        <charset val="238"/>
        <scheme val="minor"/>
      </rPr>
      <t xml:space="preserve">: Če imate Excel 2016 ali novejši, uporabite funkcijo </t>
    </r>
    <r>
      <rPr>
        <b/>
        <sz val="14"/>
        <color theme="0"/>
        <rFont val="Calibri"/>
        <family val="2"/>
        <charset val="238"/>
        <scheme val="minor"/>
      </rPr>
      <t>IFS</t>
    </r>
    <r>
      <rPr>
        <sz val="14"/>
        <color theme="0"/>
        <rFont val="Calibri"/>
        <family val="2"/>
        <charset val="238"/>
        <scheme val="minor"/>
      </rPr>
      <t>.</t>
    </r>
  </si>
  <si>
    <t>Uporabite funkcijo IF v kombinaciji s funkcijo IN in funkcijo ALI.</t>
  </si>
  <si>
    <r>
      <rPr>
        <b/>
        <sz val="14"/>
        <color theme="0"/>
        <rFont val="Calibri"/>
        <family val="2"/>
        <charset val="238"/>
        <scheme val="minor"/>
      </rPr>
      <t>Naloga</t>
    </r>
    <r>
      <rPr>
        <sz val="14"/>
        <color theme="0"/>
        <rFont val="Calibri"/>
        <family val="2"/>
        <charset val="238"/>
        <scheme val="minor"/>
      </rPr>
      <t xml:space="preserve">: Izračunajte v stolpcu D, če je prvi rezultat večji ali enak 60 in drugi rezultat večji ali enak 90, se izpiše PASS </t>
    </r>
    <r>
      <rPr>
        <b/>
        <sz val="14"/>
        <color theme="0"/>
        <rFont val="Calibri"/>
        <family val="2"/>
        <charset val="238"/>
        <scheme val="minor"/>
      </rPr>
      <t>,</t>
    </r>
    <r>
      <rPr>
        <sz val="14"/>
        <color theme="0"/>
        <rFont val="Calibri"/>
        <family val="2"/>
        <charset val="238"/>
        <scheme val="minor"/>
      </rPr>
      <t xml:space="preserve"> </t>
    </r>
  </si>
  <si>
    <r>
      <t xml:space="preserve"> sicer se izpiše </t>
    </r>
    <r>
      <rPr>
        <b/>
        <sz val="14"/>
        <color theme="0"/>
        <rFont val="Calibri"/>
        <family val="2"/>
        <charset val="238"/>
        <scheme val="minor"/>
      </rPr>
      <t>FAIL</t>
    </r>
    <r>
      <rPr>
        <sz val="14"/>
        <color theme="0"/>
        <rFont val="Calibri"/>
        <family val="2"/>
        <charset val="238"/>
        <scheme val="minor"/>
      </rPr>
      <t>. </t>
    </r>
  </si>
  <si>
    <t>Score 1</t>
  </si>
  <si>
    <t>Score 2</t>
  </si>
  <si>
    <t>Result</t>
  </si>
  <si>
    <r>
      <rPr>
        <b/>
        <sz val="14"/>
        <color theme="1"/>
        <rFont val="Calibri"/>
        <family val="2"/>
        <charset val="238"/>
        <scheme val="minor"/>
      </rPr>
      <t>Pojasnilo</t>
    </r>
    <r>
      <rPr>
        <sz val="14"/>
        <color theme="1"/>
        <rFont val="Calibri"/>
        <family val="2"/>
        <charset val="238"/>
        <scheme val="minor"/>
      </rPr>
      <t>: funkcija vrne PASS, če je prvi rezultat večji ali enak 60 in drugi rezultat večji ali enak 90, sicer vrne FAIL.</t>
    </r>
  </si>
  <si>
    <t>NALOGE ZA NAPREDNE UPORABNIKE</t>
  </si>
  <si>
    <t>Primer: funkcija IF za besedilne vrednosti z "občutljivimi" črkami:</t>
  </si>
  <si>
    <r>
      <t xml:space="preserve">Če želite preizkusiti besedilne vrednosti z "občutljivimi" črkami, morate združiti funkcijo </t>
    </r>
    <r>
      <rPr>
        <b/>
        <sz val="14"/>
        <color theme="1"/>
        <rFont val="Calibri"/>
        <family val="2"/>
        <charset val="238"/>
        <scheme val="minor"/>
      </rPr>
      <t>IF</t>
    </r>
    <r>
      <rPr>
        <sz val="14"/>
        <color theme="1"/>
        <rFont val="Calibri"/>
        <family val="2"/>
        <charset val="238"/>
        <scheme val="minor"/>
      </rPr>
      <t xml:space="preserve"> s funkcijo </t>
    </r>
    <r>
      <rPr>
        <b/>
        <sz val="14"/>
        <color theme="1"/>
        <rFont val="Calibri"/>
        <family val="2"/>
        <charset val="238"/>
        <scheme val="minor"/>
      </rPr>
      <t>EXACT.</t>
    </r>
  </si>
  <si>
    <r>
      <t xml:space="preserve">V sledečo tabelo (stolpec C) vnesite pogoj, če je naloga </t>
    </r>
    <r>
      <rPr>
        <b/>
        <sz val="14"/>
        <color theme="1"/>
        <rFont val="Calibri"/>
        <family val="2"/>
        <charset val="238"/>
        <scheme val="minor"/>
      </rPr>
      <t>COMPLETED</t>
    </r>
    <r>
      <rPr>
        <sz val="14"/>
        <color theme="1"/>
        <rFont val="Calibri"/>
        <family val="2"/>
        <charset val="238"/>
        <scheme val="minor"/>
      </rPr>
      <t xml:space="preserve"> se izpiše </t>
    </r>
    <r>
      <rPr>
        <b/>
        <sz val="14"/>
        <color theme="1"/>
        <rFont val="Calibri"/>
        <family val="2"/>
        <charset val="238"/>
        <scheme val="minor"/>
      </rPr>
      <t>No</t>
    </r>
    <r>
      <rPr>
        <sz val="14"/>
        <color theme="1"/>
        <rFont val="Calibri"/>
        <family val="2"/>
        <charset val="238"/>
        <scheme val="minor"/>
      </rPr>
      <t xml:space="preserve">, če je v delu ali ni štartana se izpiše </t>
    </r>
    <r>
      <rPr>
        <b/>
        <sz val="14"/>
        <color theme="1"/>
        <rFont val="Calibri"/>
        <family val="2"/>
        <charset val="238"/>
        <scheme val="minor"/>
      </rPr>
      <t>Yes</t>
    </r>
    <r>
      <rPr>
        <sz val="14"/>
        <color theme="1"/>
        <rFont val="Calibri"/>
        <family val="2"/>
        <charset val="238"/>
        <scheme val="minor"/>
      </rPr>
      <t>.</t>
    </r>
  </si>
  <si>
    <t>Uporabite  formulo, ki bo prepoznano samo besedilo z natančnim ujemanjem.</t>
  </si>
  <si>
    <t>V sledečo tabelo (stolpec B) vnesite pogoj:</t>
  </si>
  <si>
    <t xml:space="preserve">če je ocena manjša od 60 se izpiše F, </t>
  </si>
  <si>
    <t xml:space="preserve">če je ocena manjša od 70 se izpiše D, </t>
  </si>
  <si>
    <t xml:space="preserve">če je ocena manjša od 80 se izpiše C, </t>
  </si>
  <si>
    <t xml:space="preserve">če je ocena manjša od 90 se izpiše B, </t>
  </si>
  <si>
    <t>drugače se izpiše A.</t>
  </si>
  <si>
    <t>Ocena</t>
  </si>
  <si>
    <t>Primer: Funkcija IF za besedilne vrednosti z delnim ujemanjem:</t>
  </si>
  <si>
    <t>Včasih morate vrednosti celic preveriti na podlagi delnega besedila, v tem primeru uporabite funkcije IF, ISNUMBER in SEARCH skupaj.</t>
  </si>
  <si>
    <t xml:space="preserve">V stolpcu B (Status) poiščite celice, ki vsebujejo besedilo "comp", </t>
  </si>
  <si>
    <t>=IF(ISNUMBER(SEARCH("comp",C2)), "No", "Yes")</t>
  </si>
  <si>
    <t>Have Completed</t>
  </si>
  <si>
    <t>All completed</t>
  </si>
  <si>
    <t>Opombe:</t>
  </si>
  <si>
    <r>
      <t xml:space="preserve">1. Funkcija </t>
    </r>
    <r>
      <rPr>
        <b/>
        <sz val="14"/>
        <color theme="1"/>
        <rFont val="Calibri"/>
        <family val="2"/>
        <charset val="238"/>
        <scheme val="minor"/>
      </rPr>
      <t>SEARCH</t>
    </r>
    <r>
      <rPr>
        <sz val="14"/>
        <color theme="1"/>
        <rFont val="Calibri"/>
        <family val="2"/>
        <charset val="238"/>
        <scheme val="minor"/>
      </rPr>
      <t xml:space="preserve"> se uporablja za besedilo, ki ne razlikuje med velikimi in malimi črkami,</t>
    </r>
  </si>
  <si>
    <r>
      <t xml:space="preserve"> če želite besedilo preveriti z malimi in velikimi črkami, morate funkcijo </t>
    </r>
    <r>
      <rPr>
        <b/>
        <sz val="14"/>
        <color theme="1"/>
        <rFont val="Calibri"/>
        <family val="2"/>
        <charset val="238"/>
        <scheme val="minor"/>
      </rPr>
      <t>SEARCH</t>
    </r>
    <r>
      <rPr>
        <sz val="14"/>
        <color theme="1"/>
        <rFont val="Calibri"/>
        <family val="2"/>
        <charset val="238"/>
        <scheme val="minor"/>
      </rPr>
      <t xml:space="preserve"> nadomestiti s funkcijo </t>
    </r>
    <r>
      <rPr>
        <b/>
        <sz val="14"/>
        <color theme="1"/>
        <rFont val="Calibri"/>
        <family val="2"/>
        <charset val="238"/>
        <scheme val="minor"/>
      </rPr>
      <t>FIND.</t>
    </r>
    <r>
      <rPr>
        <sz val="14"/>
        <color theme="1"/>
        <rFont val="Calibri"/>
        <family val="2"/>
        <charset val="238"/>
        <scheme val="minor"/>
      </rPr>
      <t xml:space="preserve"> </t>
    </r>
  </si>
  <si>
    <t xml:space="preserve"> =IF(ISNUMBER(FIND("comp",C2)), "No", "Yes")</t>
  </si>
  <si>
    <r>
      <t xml:space="preserve">2. Besedilne vrednosti kot parametre v formulah </t>
    </r>
    <r>
      <rPr>
        <b/>
        <sz val="14"/>
        <color theme="1"/>
        <rFont val="Calibri"/>
        <family val="2"/>
        <charset val="238"/>
        <scheme val="minor"/>
      </rPr>
      <t>IF</t>
    </r>
    <r>
      <rPr>
        <sz val="14"/>
        <color theme="1"/>
        <rFont val="Calibri"/>
        <family val="2"/>
        <charset val="238"/>
        <scheme val="minor"/>
      </rPr>
      <t>, morate vpisati v "dvojne narekovaje".</t>
    </r>
  </si>
  <si>
    <t>Primer : Uporaba datumske funkcije IF</t>
  </si>
  <si>
    <t>Primer 1: IF-funkcija za datume za primerjavo datumov z določenim datumom:</t>
  </si>
  <si>
    <t>Če želite primerjati datume in preveriti ali so starejši ali mlajši od določenega datuma.</t>
  </si>
  <si>
    <r>
      <t xml:space="preserve">Ker funkcija IF ne more prepoznati oblike datuma, morate z njo združiti funkcijo </t>
    </r>
    <r>
      <rPr>
        <b/>
        <sz val="14"/>
        <color theme="1"/>
        <rFont val="Calibri"/>
        <family val="2"/>
        <charset val="238"/>
        <scheme val="minor"/>
      </rPr>
      <t>DATEVALUE</t>
    </r>
    <r>
      <rPr>
        <sz val="14"/>
        <color theme="1"/>
        <rFont val="Calibri"/>
        <family val="2"/>
        <charset val="238"/>
        <scheme val="minor"/>
      </rPr>
      <t>.</t>
    </r>
  </si>
  <si>
    <r>
      <rPr>
        <b/>
        <sz val="14"/>
        <color theme="0"/>
        <rFont val="Calibri"/>
        <family val="2"/>
        <charset val="238"/>
        <scheme val="minor"/>
      </rPr>
      <t>Naloga</t>
    </r>
    <r>
      <rPr>
        <sz val="14"/>
        <color theme="0"/>
        <rFont val="Calibri"/>
        <family val="2"/>
        <charset val="238"/>
        <scheme val="minor"/>
      </rPr>
      <t>: Uporabite formulo IF, ki bo izpisala, če bo datum mlajši od 4/15/2019, se izpiše »Yes«, sicer se izpiše »No«:</t>
    </r>
  </si>
  <si>
    <t>=IF(D4&gt;DATEVALUE("4/15/2019"), "Yes", "No")</t>
  </si>
  <si>
    <t>Specifični datum</t>
  </si>
  <si>
    <t>4/15/2019</t>
  </si>
  <si>
    <t>5/29/2019</t>
  </si>
  <si>
    <t>Peach</t>
  </si>
  <si>
    <t>Grape</t>
  </si>
  <si>
    <t>Melon</t>
  </si>
  <si>
    <t>5/22/2019</t>
  </si>
  <si>
    <t>Cherry</t>
  </si>
  <si>
    <t>6/29/2019</t>
  </si>
  <si>
    <t>Lemon</t>
  </si>
  <si>
    <t>2/15/2019</t>
  </si>
  <si>
    <r>
      <rPr>
        <b/>
        <sz val="14"/>
        <color theme="0"/>
        <rFont val="Calibri"/>
        <family val="2"/>
        <charset val="238"/>
        <scheme val="minor"/>
      </rPr>
      <t>Opombe</t>
    </r>
    <r>
      <rPr>
        <sz val="14"/>
        <color theme="0"/>
        <rFont val="Calibri"/>
        <family val="2"/>
        <charset val="238"/>
        <scheme val="minor"/>
      </rPr>
      <t>: V zgornji formuli lahko referenco celice uporabite neposredno, ne da bi uporabili tudi funkcijo DATEVALUE. =IF(D4&gt;$D$1, "Yes", "No").</t>
    </r>
  </si>
  <si>
    <r>
      <rPr>
        <b/>
        <sz val="14"/>
        <color theme="0"/>
        <rFont val="Calibri"/>
        <family val="2"/>
        <charset val="238"/>
        <scheme val="minor"/>
      </rPr>
      <t>Primer</t>
    </r>
    <r>
      <rPr>
        <sz val="14"/>
        <color theme="0"/>
        <rFont val="Calibri"/>
        <family val="2"/>
        <charset val="238"/>
        <scheme val="minor"/>
      </rPr>
      <t>:  funkcija AND ki ima dva argumenta, ločena z vejico (tabela, zelena ali modra). </t>
    </r>
  </si>
  <si>
    <r>
      <rPr>
        <b/>
        <sz val="14"/>
        <color theme="0"/>
        <rFont val="Calibri"/>
        <family val="2"/>
        <charset val="238"/>
        <scheme val="minor"/>
      </rPr>
      <t>Naloga</t>
    </r>
    <r>
      <rPr>
        <sz val="14"/>
        <color theme="0"/>
        <rFont val="Calibri"/>
        <family val="2"/>
        <charset val="238"/>
        <scheme val="minor"/>
      </rPr>
      <t>: Napišite funkcijo AND, kiizpiše vrednost TRUE, če je Artikel enak »Table« in je Barva enaka »Green« ali »Blue«. </t>
    </r>
  </si>
  <si>
    <t>Artikel</t>
  </si>
  <si>
    <t>Barva</t>
  </si>
  <si>
    <t>Cena</t>
  </si>
  <si>
    <r>
      <rPr>
        <b/>
        <sz val="14"/>
        <color theme="0"/>
        <rFont val="Calibri"/>
        <family val="2"/>
        <charset val="238"/>
        <scheme val="minor"/>
      </rPr>
      <t>Naloga</t>
    </r>
    <r>
      <rPr>
        <sz val="14"/>
        <color theme="0"/>
        <rFont val="Calibri"/>
        <family val="2"/>
        <charset val="238"/>
        <scheme val="minor"/>
      </rPr>
      <t xml:space="preserve">: napišite formulo, če je rezultat enak 1, ugnezdena formula IF vrne Slabo, če je rezultat enak 2, ugnezdena formula IF vrne Dobro, </t>
    </r>
  </si>
  <si>
    <t>če je rezultat enak 3, ugnezdena formula IF vrne Odlično, sicer vrne Ni veljavno. </t>
  </si>
  <si>
    <t>Če imate Excel 2016 ali novejši, lahko uporabite funkcijo IFS .</t>
  </si>
  <si>
    <t>rezultat</t>
  </si>
  <si>
    <t>Opomba</t>
  </si>
  <si>
    <r>
      <rPr>
        <b/>
        <sz val="14"/>
        <color theme="0"/>
        <rFont val="Calibri"/>
        <family val="2"/>
        <charset val="238"/>
        <scheme val="minor"/>
      </rPr>
      <t>Naloga</t>
    </r>
    <r>
      <rPr>
        <sz val="14"/>
        <color theme="0"/>
        <rFont val="Calibri"/>
        <family val="2"/>
        <charset val="238"/>
        <scheme val="minor"/>
      </rPr>
      <t xml:space="preserve">: napišite formulo, če je rezultat manjši od 60, ugnezdena formula IF vrne F, če je rezultat večji ali enak 60 in manjši od 70, formula vrne D, </t>
    </r>
  </si>
  <si>
    <t>če je rezultat večji ali enak 70 in manjši od 80, formula vrne C, če je rezultat večji ali enak 80 in manjši od 90, formula vrne B, sicer vrne A.</t>
  </si>
  <si>
    <t>Naloga: napišite funkcija AND, ki vrne TRUE, če je oseba starejša od 12 in mlajša od 20 let, sicer vrne FALSE. </t>
  </si>
  <si>
    <t>Če je TRUE, funkcija IF vrne Yes, če je FALSE, funkcija IF vrne No.</t>
  </si>
  <si>
    <t>Staqrost</t>
  </si>
  <si>
    <t>Primer : Če je funkcija za preverjanje datumov za datume starejše ali mlajše od 30 dni:</t>
  </si>
  <si>
    <r>
      <t xml:space="preserve">Če želite določiti datume, ki so starejši ali mlajši od 30 dni od trenutnega datuma, lahko funkcijo </t>
    </r>
    <r>
      <rPr>
        <b/>
        <sz val="14"/>
        <color theme="1"/>
        <rFont val="Calibri"/>
        <family val="2"/>
        <charset val="238"/>
        <scheme val="minor"/>
      </rPr>
      <t>TODAY</t>
    </r>
    <r>
      <rPr>
        <sz val="14"/>
        <color theme="1"/>
        <rFont val="Calibri"/>
        <family val="2"/>
        <charset val="238"/>
        <scheme val="minor"/>
      </rPr>
      <t xml:space="preserve"> združite s funkcijo </t>
    </r>
    <r>
      <rPr>
        <b/>
        <sz val="14"/>
        <color theme="1"/>
        <rFont val="Calibri"/>
        <family val="2"/>
        <charset val="238"/>
        <scheme val="minor"/>
      </rPr>
      <t>IF.</t>
    </r>
  </si>
  <si>
    <r>
      <rPr>
        <b/>
        <sz val="14"/>
        <color theme="0"/>
        <rFont val="Calibri"/>
        <family val="2"/>
        <charset val="238"/>
        <scheme val="minor"/>
      </rPr>
      <t>Naloga</t>
    </r>
    <r>
      <rPr>
        <sz val="14"/>
        <color theme="0"/>
        <rFont val="Calibri"/>
        <family val="2"/>
        <charset val="238"/>
        <scheme val="minor"/>
      </rPr>
      <t>: Določite datum, starejši od 30 dni: =IF(TODAY()-C4&gt;30,"Older date","")</t>
    </r>
  </si>
  <si>
    <r>
      <rPr>
        <b/>
        <sz val="14"/>
        <color theme="0"/>
        <rFont val="Calibri"/>
        <family val="2"/>
        <charset val="238"/>
        <scheme val="minor"/>
      </rPr>
      <t>Naloga</t>
    </r>
    <r>
      <rPr>
        <sz val="14"/>
        <color theme="0"/>
        <rFont val="Calibri"/>
        <family val="2"/>
        <charset val="238"/>
        <scheme val="minor"/>
      </rPr>
      <t>: Določite datum, mlajši od 30 dni: =IF(C4-TODAY()&gt;30, "Future date", "")</t>
    </r>
  </si>
  <si>
    <t>Daljši od 30 dni</t>
  </si>
  <si>
    <t>7/21/2019</t>
  </si>
  <si>
    <t>4/26/2019</t>
  </si>
  <si>
    <t>9/16/2019</t>
  </si>
  <si>
    <t>3/15/2019</t>
  </si>
  <si>
    <t>6/26/2019</t>
  </si>
  <si>
    <t>1/28/2019</t>
  </si>
  <si>
    <r>
      <rPr>
        <b/>
        <sz val="14"/>
        <color theme="0"/>
        <rFont val="Calibri"/>
        <family val="2"/>
        <charset val="238"/>
        <scheme val="minor"/>
      </rPr>
      <t>Opomba</t>
    </r>
    <r>
      <rPr>
        <sz val="14"/>
        <color theme="0"/>
        <rFont val="Calibri"/>
        <family val="2"/>
        <charset val="238"/>
        <scheme val="minor"/>
      </rPr>
      <t>: Če želite oba rezultata dati v en stolpec, morate uporabiti ugnezdeno funkcijo IF, kot sledi:</t>
    </r>
  </si>
  <si>
    <t>=IF(C4-TODAY()&gt;30, "Future date", IF(TODAY()-C4&gt;30, "Older date", ""))</t>
  </si>
  <si>
    <t>Primer : Uporaba funkcije IF s funkcijami AND ali OR skupaj</t>
  </si>
  <si>
    <t>Primer 1: Uporaba funkcije IF s funkcijami AND za preverjanje, ali so vsi pogoji resnični:</t>
  </si>
  <si>
    <r>
      <rPr>
        <b/>
        <sz val="14"/>
        <color theme="0"/>
        <rFont val="Calibri"/>
        <family val="2"/>
        <charset val="238"/>
        <scheme val="minor"/>
      </rPr>
      <t>Naloga</t>
    </r>
    <r>
      <rPr>
        <sz val="14"/>
        <color theme="0"/>
        <rFont val="Calibri"/>
        <family val="2"/>
        <charset val="238"/>
        <scheme val="minor"/>
      </rPr>
      <t xml:space="preserve">: preverite, ali so izpolnjeni vsi pogoji, ki sem jih nastavil, na primer: barva je rdeča, velikost (Size) je majhna in Order večji od 200. </t>
    </r>
  </si>
  <si>
    <t>Če so vsi pogoji TRUE, rezultat označite z "Da"; Če je kateri koli pogoj FALSE vrnite »Ne«.</t>
  </si>
  <si>
    <t>Uporabite sledečo formulo in dobili boste ustrezen rezultat:</t>
  </si>
  <si>
    <t>=IF(AND(B4="Red",C4="Small", D4&gt;200),"Yes","No")</t>
  </si>
  <si>
    <t>Size</t>
  </si>
  <si>
    <t>Order</t>
  </si>
  <si>
    <t>Small</t>
  </si>
  <si>
    <t>Large</t>
  </si>
  <si>
    <t>Primer : Uporaba funkcije IF s funkcijami OR za preverjanje katerega koli od pogojev</t>
  </si>
  <si>
    <t>Uporabite lahko tudi funkciji IF in OR, da preverite, ali je kateri od pogojev resničen.</t>
  </si>
  <si>
    <t>Želimo ugotoviti, ali celica v stolpcu B vsebuje besedilo "Modro" ali "Rdeče". Če je besedilo v stolpcu B modro ali rdeče se prikaže  Da, sicer  vrne Ne.</t>
  </si>
  <si>
    <t>Uporabite sledečo formulo:</t>
  </si>
  <si>
    <t>=IF(OR(B4="Red",B4="Blue"),"Yes","No")</t>
  </si>
  <si>
    <t>Primer: Skupna uporaba funkcije IF s funkcijama AND in OR:</t>
  </si>
  <si>
    <t>V tem primeru bomo funkcijo IF združil z obema funkcijama AND in OR hkrati.</t>
  </si>
  <si>
    <t>Naloga:  preverite naslednje pogoje.</t>
  </si>
  <si>
    <t>Pogoj 1: Column B = “Red” and Column D &gt; 300;</t>
  </si>
  <si>
    <t>Pogoj 2: Column B = “Blue” and Column D &gt; 300.</t>
  </si>
  <si>
    <t>Če je izpolnjen kateri od zgornjih pogojev, se vrne ujemanje, sicer pa ne.</t>
  </si>
  <si>
    <t>=IF(AND(OR(B4="Red",B4= "Blue"), D4&gt;300), "Match", "No")</t>
  </si>
  <si>
    <t>2. Napredni uporabniki</t>
  </si>
  <si>
    <t>Primer: Vgnezdena funkcija IF za preverjanje več pogojev:</t>
  </si>
  <si>
    <t xml:space="preserve">Klasična uporaba funkcije ugnezdenega IF je, da vsakemu študentu dodelijo črkovne ocene glede na njihove rezultate. </t>
  </si>
  <si>
    <r>
      <rPr>
        <b/>
        <sz val="14"/>
        <color theme="0"/>
        <rFont val="Calibri"/>
        <family val="2"/>
        <charset val="238"/>
        <scheme val="minor"/>
      </rPr>
      <t>Naloga</t>
    </r>
    <r>
      <rPr>
        <sz val="14"/>
        <color theme="0"/>
        <rFont val="Calibri"/>
        <family val="2"/>
        <charset val="238"/>
        <scheme val="minor"/>
      </rPr>
      <t>:  v levi tabeli imate tabelo s študenti in njihovimi rezultati na izpitih, sedaj pa želite rezultate razvrstiti v pogoje (desna tabela).</t>
    </r>
  </si>
  <si>
    <t>Grade</t>
  </si>
  <si>
    <t>Nicol</t>
  </si>
  <si>
    <t>Excellant</t>
  </si>
  <si>
    <t>90-100</t>
  </si>
  <si>
    <t>Good</t>
  </si>
  <si>
    <t>80-90</t>
  </si>
  <si>
    <t>Medium</t>
  </si>
  <si>
    <t>60-80</t>
  </si>
  <si>
    <t>Poor</t>
  </si>
  <si>
    <t>0-60</t>
  </si>
  <si>
    <t>Sunny</t>
  </si>
  <si>
    <t>Chris</t>
  </si>
  <si>
    <t>sam</t>
  </si>
  <si>
    <t>maria</t>
  </si>
  <si>
    <t>Jone</t>
  </si>
  <si>
    <t xml:space="preserve">Navodila: </t>
  </si>
  <si>
    <t xml:space="preserve">Uporabite sledečo formulo in dobili boste spodnji rezultat. Če je rezultat večji ali enak 90, je ocena "Odlično", </t>
  </si>
  <si>
    <t>če je rezultat večji ali enak 80, je ocena "Dobro", če je rezultat je večja ali enaka 60, ocena je "Srednja", sicer je ocena "Slaba".</t>
  </si>
  <si>
    <t>=IF(C2&gt;=90, "Excellent", IF(C2&gt;=80, "Good", IF(C2&gt;=60, "Medium", "Poor")))</t>
  </si>
  <si>
    <t>Pojasnilo zgornje formule:</t>
  </si>
  <si>
    <t>IF(check if C2&gt;=90, if true - returns "Excellent", or else</t>
  </si>
  <si>
    <t>IF(check if C2&gt;=80, if true - returns "Good", or else</t>
  </si>
  <si>
    <t>IF(check if C2&gt;=60, if true - returns "Medium", if false - returns "Poor")))</t>
  </si>
  <si>
    <r>
      <rPr>
        <b/>
        <sz val="14"/>
        <color theme="0"/>
        <rFont val="Calibri"/>
        <family val="2"/>
        <charset val="238"/>
        <scheme val="minor"/>
      </rPr>
      <t>Naloga</t>
    </r>
    <r>
      <rPr>
        <sz val="14"/>
        <color theme="0"/>
        <rFont val="Calibri"/>
        <family val="2"/>
        <charset val="238"/>
        <scheme val="minor"/>
      </rPr>
      <t xml:space="preserve"> 1</t>
    </r>
  </si>
  <si>
    <t>pi</t>
  </si>
  <si>
    <t>dodatne naloge</t>
  </si>
  <si>
    <t>rimske, arabske</t>
  </si>
  <si>
    <t>SQRT</t>
  </si>
  <si>
    <t>DEC2BIN</t>
  </si>
  <si>
    <t>Funkcije rimske, arabske</t>
  </si>
  <si>
    <t>IF, COUNT</t>
  </si>
  <si>
    <r>
      <rPr>
        <b/>
        <sz val="14"/>
        <color theme="0"/>
        <rFont val="Calibri"/>
        <family val="2"/>
        <charset val="238"/>
        <scheme val="minor"/>
      </rPr>
      <t>Naloga</t>
    </r>
    <r>
      <rPr>
        <sz val="14"/>
        <color theme="0"/>
        <rFont val="Calibri"/>
        <family val="2"/>
        <charset val="238"/>
        <scheme val="minor"/>
      </rPr>
      <t xml:space="preserve"> 2</t>
    </r>
  </si>
  <si>
    <t>S funkcijo pretvorite arabske številke v rimske, rimska števila v arabska.</t>
  </si>
  <si>
    <t>Arabska</t>
  </si>
  <si>
    <t>Rimska</t>
  </si>
  <si>
    <t>III</t>
  </si>
  <si>
    <t xml:space="preserve"> =ARABIC("III")</t>
  </si>
  <si>
    <t>IX</t>
  </si>
  <si>
    <t>LXVII</t>
  </si>
  <si>
    <t>MCM</t>
  </si>
  <si>
    <t>MDCCLXXII</t>
  </si>
  <si>
    <t>MMXIX</t>
  </si>
  <si>
    <t>Funkcije INT, ROUND, TRUNC</t>
  </si>
  <si>
    <t>V sledeči tabeli uporabite funkcije INT, ROUND, TRUNC.</t>
  </si>
  <si>
    <r>
      <rPr>
        <b/>
        <sz val="11"/>
        <color rgb="FF000000"/>
        <rFont val="Arial"/>
        <family val="2"/>
        <charset val="238"/>
      </rPr>
      <t>INT</t>
    </r>
    <r>
      <rPr>
        <sz val="11"/>
        <color rgb="FF000000"/>
        <rFont val="Arial"/>
        <family val="2"/>
        <charset val="238"/>
      </rPr>
      <t>: Zaokroži število </t>
    </r>
    <r>
      <rPr>
        <u/>
        <sz val="11"/>
        <color rgb="FF000000"/>
        <rFont val="Arial"/>
        <family val="2"/>
        <charset val="238"/>
      </rPr>
      <t>navzdol</t>
    </r>
    <r>
      <rPr>
        <sz val="11"/>
        <color rgb="FF000000"/>
        <rFont val="Arial"/>
        <family val="2"/>
        <charset val="238"/>
      </rPr>
      <t> na naslednje celo število</t>
    </r>
  </si>
  <si>
    <t>Števila</t>
  </si>
  <si>
    <r>
      <rPr>
        <b/>
        <sz val="14"/>
        <color rgb="FF000000"/>
        <rFont val="Calibri"/>
        <family val="2"/>
        <charset val="238"/>
        <scheme val="minor"/>
      </rPr>
      <t>INT</t>
    </r>
    <r>
      <rPr>
        <sz val="14"/>
        <color rgb="FF000000"/>
        <rFont val="Calibri"/>
        <family val="2"/>
        <charset val="238"/>
        <scheme val="minor"/>
      </rPr>
      <t>: Zaokroži število </t>
    </r>
    <r>
      <rPr>
        <u/>
        <sz val="14"/>
        <color rgb="FF000000"/>
        <rFont val="Calibri"/>
        <family val="2"/>
        <charset val="238"/>
        <scheme val="minor"/>
      </rPr>
      <t>navzdol</t>
    </r>
    <r>
      <rPr>
        <sz val="14"/>
        <color rgb="FF000000"/>
        <rFont val="Calibri"/>
        <family val="2"/>
        <charset val="238"/>
        <scheme val="minor"/>
      </rPr>
      <t> na naslednje celo število</t>
    </r>
  </si>
  <si>
    <t>Funkcija PRODUCT, SUMPRODUCT</t>
  </si>
  <si>
    <r>
      <rPr>
        <b/>
        <sz val="14"/>
        <color theme="0"/>
        <rFont val="Calibri"/>
        <family val="2"/>
        <charset val="238"/>
        <scheme val="minor"/>
      </rPr>
      <t>Naloga</t>
    </r>
    <r>
      <rPr>
        <sz val="14"/>
        <color theme="0"/>
        <rFont val="Calibri"/>
        <family val="2"/>
        <charset val="238"/>
        <scheme val="minor"/>
      </rPr>
      <t xml:space="preserve"> 4</t>
    </r>
  </si>
  <si>
    <t>Izračunajte produkt števil v prvem stolpcu. Izračunajte vsoto produktov prvega in drugega stolpca.</t>
  </si>
  <si>
    <t>S formulo</t>
  </si>
  <si>
    <r>
      <t xml:space="preserve">S funkcijo </t>
    </r>
    <r>
      <rPr>
        <b/>
        <sz val="11"/>
        <color theme="1"/>
        <rFont val="Calibri"/>
        <family val="2"/>
        <charset val="238"/>
        <scheme val="minor"/>
      </rPr>
      <t>PRODUCT</t>
    </r>
  </si>
  <si>
    <t>Cena (P)</t>
  </si>
  <si>
    <t>Količina (Q)</t>
  </si>
  <si>
    <t>Cena x Količina</t>
  </si>
  <si>
    <t>Cena x Kol. (2)</t>
  </si>
  <si>
    <r>
      <t xml:space="preserve">Funkcija </t>
    </r>
    <r>
      <rPr>
        <b/>
        <sz val="11"/>
        <color theme="1"/>
        <rFont val="Calibri"/>
        <family val="2"/>
        <charset val="238"/>
        <scheme val="minor"/>
      </rPr>
      <t>PRODUCT</t>
    </r>
    <r>
      <rPr>
        <sz val="11"/>
        <color theme="1"/>
        <rFont val="Calibri"/>
        <family val="2"/>
        <charset val="238"/>
        <scheme val="minor"/>
      </rPr>
      <t xml:space="preserve"> je uporabna, kadar morate pomnožiti več celic skupaj. Na primer, formula = PRODUCT ( A1: A3, C1: C3) je enakovredna = A1 * A2 * A3 * C1 * C2 * C3 .</t>
    </r>
  </si>
  <si>
    <r>
      <rPr>
        <b/>
        <sz val="11"/>
        <color theme="1"/>
        <rFont val="Calibri"/>
        <family val="2"/>
        <charset val="238"/>
        <scheme val="minor"/>
      </rPr>
      <t>SUMPRODUCT</t>
    </r>
    <r>
      <rPr>
        <sz val="11"/>
        <color theme="1"/>
        <rFont val="Calibri"/>
        <family val="2"/>
        <charset val="238"/>
        <scheme val="minor"/>
      </rPr>
      <t xml:space="preserve"> pomnoži obsege ali matrike skupaj in vrne vsoto izdelkov.</t>
    </r>
  </si>
  <si>
    <t xml:space="preserve">Dodatna naloga: </t>
  </si>
  <si>
    <r>
      <t xml:space="preserve">Izračunajte s funkcijo </t>
    </r>
    <r>
      <rPr>
        <b/>
        <sz val="11"/>
        <color theme="0"/>
        <rFont val="Calibri"/>
        <family val="2"/>
        <charset val="238"/>
        <scheme val="minor"/>
      </rPr>
      <t>SUMPRODUCT</t>
    </r>
  </si>
  <si>
    <t>Funkcija RAND in RANDBETWEEN</t>
  </si>
  <si>
    <r>
      <rPr>
        <b/>
        <sz val="14"/>
        <color theme="0"/>
        <rFont val="Calibri"/>
        <family val="2"/>
        <charset val="238"/>
        <scheme val="minor"/>
      </rPr>
      <t>Naloga</t>
    </r>
    <r>
      <rPr>
        <sz val="14"/>
        <color theme="0"/>
        <rFont val="Calibri"/>
        <family val="2"/>
        <charset val="238"/>
        <scheme val="minor"/>
      </rPr>
      <t xml:space="preserve"> 5</t>
    </r>
  </si>
  <si>
    <t>Izračunajte naključno število med 0 in 100.</t>
  </si>
  <si>
    <t>Osnovna funkcija</t>
  </si>
  <si>
    <t>Med  in 100</t>
  </si>
  <si>
    <t>Med 0 n 10000</t>
  </si>
  <si>
    <r>
      <t xml:space="preserve">Če želite ponovni izračun, pritisnite tipko </t>
    </r>
    <r>
      <rPr>
        <b/>
        <sz val="11"/>
        <color theme="1"/>
        <rFont val="Calibri"/>
        <family val="2"/>
        <charset val="238"/>
        <scheme val="minor"/>
      </rPr>
      <t>F9</t>
    </r>
    <r>
      <rPr>
        <sz val="11"/>
        <color theme="1"/>
        <rFont val="Calibri"/>
        <family val="2"/>
        <charset val="238"/>
        <scheme val="minor"/>
      </rPr>
      <t>.</t>
    </r>
  </si>
  <si>
    <t>Funkcija IF</t>
  </si>
  <si>
    <t>Naloga 6</t>
  </si>
  <si>
    <t>Preverite cene daril, ki jih hoče Jože kupiti hčerki za rojstni dan. Če so cenejša od 50 € naj izpiši "kupim", sicer "pozabi".</t>
  </si>
  <si>
    <t>Želje</t>
  </si>
  <si>
    <t>Kupim ali ne kupim</t>
  </si>
  <si>
    <t>Torbica Michael Kors</t>
  </si>
  <si>
    <t>Šal Burberry</t>
  </si>
  <si>
    <t>Čevlji Manolo Blahnik</t>
  </si>
  <si>
    <t>Telefon iPhone</t>
  </si>
  <si>
    <t>Čokolada Milka</t>
  </si>
  <si>
    <t>Navodilo: uporabite IF</t>
  </si>
  <si>
    <t>Naloga 7</t>
  </si>
  <si>
    <t>Funkcija COUNT, COUNTA, COUNTBLANK</t>
  </si>
  <si>
    <t>Upoštevajte spodnje podatke in uporabite COUNT funkcijE za iskanje skupnih številskih vrednosti v območju.</t>
  </si>
  <si>
    <t>Koliko numerićnih vrednosti je v stolpcu?</t>
  </si>
  <si>
    <t>COUNTA</t>
  </si>
  <si>
    <t>COUNTBLANK</t>
  </si>
  <si>
    <t>Mehika</t>
  </si>
  <si>
    <t>Naloga 8</t>
  </si>
  <si>
    <t>Funkcija MATCH</t>
  </si>
  <si>
    <r>
      <t xml:space="preserve">PreštejtekKolikokrat nastopi </t>
    </r>
    <r>
      <rPr>
        <b/>
        <sz val="14"/>
        <color theme="0"/>
        <rFont val="Calibri"/>
        <family val="2"/>
        <charset val="238"/>
        <scheme val="minor"/>
      </rPr>
      <t>Korenje</t>
    </r>
    <r>
      <rPr>
        <sz val="14"/>
        <color theme="0"/>
        <rFont val="Calibri"/>
        <family val="2"/>
        <charset val="238"/>
        <scheme val="minor"/>
      </rPr>
      <t xml:space="preserve"> v tabeli.</t>
    </r>
  </si>
  <si>
    <t>Vrsta zelenjave</t>
  </si>
  <si>
    <t>Špinača</t>
  </si>
  <si>
    <t xml:space="preserve">Rdeča pesa </t>
  </si>
  <si>
    <t>zelje</t>
  </si>
  <si>
    <t>Naloga 9</t>
  </si>
  <si>
    <t>Funkcija INDEX in MATCH</t>
  </si>
  <si>
    <t>Poiščite vrednost prodaje za ID 53.</t>
  </si>
  <si>
    <t>ID</t>
  </si>
  <si>
    <t>Priimek</t>
  </si>
  <si>
    <t>Emily</t>
  </si>
  <si>
    <t>Smith</t>
  </si>
  <si>
    <t>Anderson</t>
  </si>
  <si>
    <t>Mia</t>
  </si>
  <si>
    <t>Clark</t>
  </si>
  <si>
    <t>John</t>
  </si>
  <si>
    <t>Lewis</t>
  </si>
  <si>
    <t>Jessica</t>
  </si>
  <si>
    <t>Walker</t>
  </si>
  <si>
    <t>Mark</t>
  </si>
  <si>
    <t>Reed</t>
  </si>
  <si>
    <t>Lopez</t>
  </si>
  <si>
    <t>Naloga: Preštejte kolikokrat nastopa beseda PEN v stolpcu A.</t>
  </si>
  <si>
    <t>Uporabite COUNTIF in COUNTIFS.</t>
  </si>
  <si>
    <t>COUNTIF</t>
  </si>
  <si>
    <t>COUNTIFS</t>
  </si>
  <si>
    <t>Element</t>
  </si>
  <si>
    <t>Količina</t>
  </si>
  <si>
    <t>Pen</t>
  </si>
  <si>
    <t>Pencil</t>
  </si>
  <si>
    <t>Binder</t>
  </si>
  <si>
    <t>Preštejte celice, ki natančno ustrezajo kriterijem</t>
  </si>
  <si>
    <t>Prešteje celice, ki ustrezajo več kriterijem.</t>
  </si>
  <si>
    <t>Upoštevajte spodnje podatke in uporabite COUNT funkcijo za iskanje skupnih številskih vrednosti v območju</t>
  </si>
  <si>
    <t xml:space="preserve">V tabeli so podatki o prisotnosti za en teden. </t>
  </si>
  <si>
    <t>Če je zaposleni prisoten, je to označeno kot 1 in če je zaposleni odsoten, je to označeno kot X.</t>
  </si>
  <si>
    <t>Za preverjanje, ali je zaposleni upravičen do celotnega plačila ali ne, lahko uporabimo COUNT s pogojem IF.</t>
  </si>
  <si>
    <t>IF COUNT</t>
  </si>
  <si>
    <t>ID zaposlenega</t>
  </si>
  <si>
    <t>Plačilo</t>
  </si>
  <si>
    <t>Število prisotnih dni</t>
  </si>
  <si>
    <t>Plačilo skupaj</t>
  </si>
  <si>
    <t>ID005</t>
  </si>
  <si>
    <t>ID006</t>
  </si>
  <si>
    <t>ID007</t>
  </si>
  <si>
    <t>JE UPRAVIČEN</t>
  </si>
  <si>
    <t>ID008</t>
  </si>
  <si>
    <t>ID009</t>
  </si>
  <si>
    <r>
      <rPr>
        <b/>
        <sz val="14"/>
        <color theme="0"/>
        <rFont val="Calibri"/>
        <family val="2"/>
        <charset val="238"/>
        <scheme val="minor"/>
      </rPr>
      <t>COUNTIF</t>
    </r>
    <r>
      <rPr>
        <sz val="14"/>
        <color theme="0"/>
        <rFont val="Calibri"/>
        <family val="2"/>
        <charset val="238"/>
        <scheme val="minor"/>
      </rPr>
      <t xml:space="preserve"> funkcija - 1. primer</t>
    </r>
  </si>
  <si>
    <t xml:space="preserve">Imamo podatke o prodaji podjetja XYZ in ugotoviti moramo, kateri prodajalec in v katerem mestu prodajo največ. </t>
  </si>
  <si>
    <t>Tako bomo lahko razširili svoje poslovanje in si ustrezno razdelili bonus glede na uspešnost prodajnega sodelavca.</t>
  </si>
  <si>
    <t>Mesto</t>
  </si>
  <si>
    <t>Prodaja €</t>
  </si>
  <si>
    <t>Ljubljana</t>
  </si>
  <si>
    <t>Vsota prodaje prek 15000 €</t>
  </si>
  <si>
    <t>Minka</t>
  </si>
  <si>
    <t>Maribor</t>
  </si>
  <si>
    <t>Vsota prodaje (Janez)</t>
  </si>
  <si>
    <t>Blaž</t>
  </si>
  <si>
    <t>Celje</t>
  </si>
  <si>
    <t>Vsota prodaje v Ljubljani</t>
  </si>
  <si>
    <t xml:space="preserve">Pepe </t>
  </si>
  <si>
    <t>Lojze</t>
  </si>
  <si>
    <t>Kranj</t>
  </si>
  <si>
    <t>Ana</t>
  </si>
  <si>
    <r>
      <rPr>
        <b/>
        <sz val="14"/>
        <color theme="0"/>
        <rFont val="Calibri"/>
        <family val="2"/>
        <charset val="238"/>
        <scheme val="minor"/>
      </rPr>
      <t>COUNTIF</t>
    </r>
    <r>
      <rPr>
        <sz val="14"/>
        <color theme="0"/>
        <rFont val="Calibri"/>
        <family val="2"/>
        <charset val="238"/>
        <scheme val="minor"/>
      </rPr>
      <t xml:space="preserve"> funkcija - 2. primer</t>
    </r>
  </si>
  <si>
    <t>= COUNTIF (podatki, A1) = 1</t>
  </si>
  <si>
    <t>Sam</t>
  </si>
  <si>
    <t>Eva</t>
  </si>
  <si>
    <t>Octave</t>
  </si>
  <si>
    <t>Duan</t>
  </si>
  <si>
    <t>Christin</t>
  </si>
  <si>
    <t>Ronz</t>
  </si>
  <si>
    <t>Dave</t>
  </si>
  <si>
    <t>Ellen</t>
  </si>
  <si>
    <t>Veronica</t>
  </si>
  <si>
    <t>Aaron</t>
  </si>
  <si>
    <t>Som</t>
  </si>
  <si>
    <t>Sheriff</t>
  </si>
  <si>
    <t>Nick</t>
  </si>
  <si>
    <t>Philip</t>
  </si>
  <si>
    <t>Ian</t>
  </si>
  <si>
    <t>SUMIFS PRIMER (SUM, SUMIF)</t>
  </si>
  <si>
    <t>datum</t>
  </si>
  <si>
    <t>Ima</t>
  </si>
  <si>
    <t>Skupna prodaja</t>
  </si>
  <si>
    <t>Fred</t>
  </si>
  <si>
    <t>Jo</t>
  </si>
  <si>
    <t>Sue</t>
  </si>
  <si>
    <t>Sešteje vsa števila v obsegu.</t>
  </si>
  <si>
    <t>Sešteje celice ki jih dologa podan pogoj ali kriterij.</t>
  </si>
  <si>
    <t>Sioux</t>
  </si>
  <si>
    <t>Chin</t>
  </si>
  <si>
    <t>SUMIF PRIMER</t>
  </si>
  <si>
    <t>Naloga 1. Seštejte za pogoj 1 in pogoj 2</t>
  </si>
  <si>
    <t>Naloga 2: Seštejte vrednosti večje od 100.</t>
  </si>
  <si>
    <t>Pogoj</t>
  </si>
  <si>
    <t>Vrednost</t>
  </si>
  <si>
    <t>Pogoj 1</t>
  </si>
  <si>
    <t>Pogoj 2</t>
  </si>
  <si>
    <t>Več od 100</t>
  </si>
  <si>
    <t>ISNUMBER PRIMER</t>
  </si>
  <si>
    <r>
      <t xml:space="preserve">Funkcija </t>
    </r>
    <r>
      <rPr>
        <b/>
        <sz val="16"/>
        <color theme="1"/>
        <rFont val="Calibri"/>
        <family val="2"/>
        <charset val="238"/>
        <scheme val="minor"/>
      </rPr>
      <t>ISNUMBER</t>
    </r>
    <r>
      <rPr>
        <sz val="16"/>
        <color theme="1"/>
        <rFont val="Calibri"/>
        <family val="2"/>
        <charset val="238"/>
        <scheme val="minor"/>
      </rPr>
      <t xml:space="preserve"> vrne TRUE, če celica vsebuje besedo, in FALSE, če ne vsebuje.</t>
    </r>
  </si>
  <si>
    <t>Text</t>
  </si>
  <si>
    <t>Substring</t>
  </si>
  <si>
    <t>Check</t>
  </si>
  <si>
    <t>Frog and duck</t>
  </si>
  <si>
    <t>duck</t>
  </si>
  <si>
    <t>Donkey and cow</t>
  </si>
  <si>
    <t>donkey</t>
  </si>
  <si>
    <t>Cat and dog</t>
  </si>
  <si>
    <t>horse</t>
  </si>
  <si>
    <t>Rabbit and goat</t>
  </si>
  <si>
    <t>goat</t>
  </si>
  <si>
    <t>Osnovne datumske funkcije</t>
  </si>
  <si>
    <t>DATE</t>
  </si>
  <si>
    <t>=DATE(leto;mesec;dan)</t>
  </si>
  <si>
    <t>vrne število, ki predstavlja datum v kodi programa Excel</t>
  </si>
  <si>
    <t>DATEVALUE</t>
  </si>
  <si>
    <t>=DATEVALUE(datum_kot_besedilo)</t>
  </si>
  <si>
    <t>pretvori datum v obliki besedila v datum kot Excelovo število</t>
  </si>
  <si>
    <t>DAY</t>
  </si>
  <si>
    <t>=DAY(datum)</t>
  </si>
  <si>
    <t>vrne dan v mesecu kot število med 1 in 31</t>
  </si>
  <si>
    <t>DAYS</t>
  </si>
  <si>
    <t>=DAYS(končni_datum;začetni_datum)</t>
  </si>
  <si>
    <t>vrne število dni med dvema datumoma</t>
  </si>
  <si>
    <t>MONTH</t>
  </si>
  <si>
    <t>=MONTH(datumi)</t>
  </si>
  <si>
    <t>vrne številko meseca med 1 in 12</t>
  </si>
  <si>
    <t>EOMONTH</t>
  </si>
  <si>
    <t>=EOMONTH(datum;mesec)</t>
  </si>
  <si>
    <t>vrne zaporedno številko zadnjega dneva meseca</t>
  </si>
  <si>
    <t>YEAR</t>
  </si>
  <si>
    <t>=YEAR(datum)</t>
  </si>
  <si>
    <t>vrne številko za leto, ki je med 1900 in 9999</t>
  </si>
  <si>
    <t>TIME</t>
  </si>
  <si>
    <t>=TIME(ure;minute;sekunde)</t>
  </si>
  <si>
    <t>pretvori ure, minute in sekunde kot št. v Excelovo uro</t>
  </si>
  <si>
    <t>HOUR</t>
  </si>
  <si>
    <t>=HOUR(čas)</t>
  </si>
  <si>
    <t>vrne uro kot številko med 0 in 23</t>
  </si>
  <si>
    <t>MINUTE</t>
  </si>
  <si>
    <t>=MINUTE(čas)</t>
  </si>
  <si>
    <t>vrne minuto kot celo število med 0 in 59</t>
  </si>
  <si>
    <t>SECOND</t>
  </si>
  <si>
    <t>=SECOND(čas)</t>
  </si>
  <si>
    <t>vrne sekundo kot celo št. med 0 in 59</t>
  </si>
  <si>
    <t>TODAY</t>
  </si>
  <si>
    <t>=TODAY()</t>
  </si>
  <si>
    <t>vrne današnji datum v kodi programa Excel</t>
  </si>
  <si>
    <t>NOW</t>
  </si>
  <si>
    <t>=NOW()</t>
  </si>
  <si>
    <t>vrne trenutni datum in uro</t>
  </si>
  <si>
    <t>TEXT</t>
  </si>
  <si>
    <t>=TEXT(datum;oblika_zapisa)</t>
  </si>
  <si>
    <t>število pretvori v besedilo v obliki zapisa, kot definiramo</t>
  </si>
  <si>
    <t>WORKDAY</t>
  </si>
  <si>
    <t>=WORKDAY(datum;št_dni;prazniki)</t>
  </si>
  <si>
    <t>vrne zaporedno št. datuma po navedenem štt. delovnih dni</t>
  </si>
  <si>
    <t>NETWORKDAYS</t>
  </si>
  <si>
    <t>=NETWORKDAYS(z_datum;k_datum;prazniki)</t>
  </si>
  <si>
    <t>vrne število delovnih dni med dvema datumoma</t>
  </si>
  <si>
    <t>WEEKDAY</t>
  </si>
  <si>
    <t>=WEEKDAY(datum;vrsta)</t>
  </si>
  <si>
    <t>vrne število od 1 do 7 kot zaporedno št. dneva v tednu</t>
  </si>
  <si>
    <t>Datumske funkcije</t>
  </si>
  <si>
    <t>DATE, Datevalue, NOW, Day, DAYS(360), EDATE, WEEKDAY, WEEKNUM, ISOWEEKNUM, NETWORKDAYS</t>
  </si>
  <si>
    <t>Primer:</t>
  </si>
  <si>
    <r>
      <t xml:space="preserve">1. </t>
    </r>
    <r>
      <rPr>
        <b/>
        <sz val="14"/>
        <color theme="0"/>
        <rFont val="Calibri"/>
        <family val="2"/>
        <charset val="238"/>
        <scheme val="minor"/>
      </rPr>
      <t>Naloga</t>
    </r>
    <r>
      <rPr>
        <sz val="14"/>
        <color theme="0"/>
        <rFont val="Calibri"/>
        <family val="2"/>
        <charset val="238"/>
        <scheme val="minor"/>
      </rPr>
      <t>: Združite datum v  celico Rezultat</t>
    </r>
  </si>
  <si>
    <t>začetni</t>
  </si>
  <si>
    <r>
      <t xml:space="preserve">Uporabite funkcijo </t>
    </r>
    <r>
      <rPr>
        <b/>
        <sz val="14"/>
        <color theme="0"/>
        <rFont val="Calibri"/>
        <family val="2"/>
        <charset val="238"/>
        <scheme val="minor"/>
      </rPr>
      <t>Date</t>
    </r>
    <r>
      <rPr>
        <sz val="14"/>
        <color theme="0"/>
        <rFont val="Calibri"/>
        <family val="2"/>
        <charset val="238"/>
        <scheme val="minor"/>
      </rPr>
      <t>.</t>
    </r>
  </si>
  <si>
    <t>končni</t>
  </si>
  <si>
    <t>leto</t>
  </si>
  <si>
    <t>dan</t>
  </si>
  <si>
    <t>Št. tednov</t>
  </si>
  <si>
    <r>
      <t xml:space="preserve">2. </t>
    </r>
    <r>
      <rPr>
        <b/>
        <sz val="16"/>
        <color theme="0"/>
        <rFont val="Calibri"/>
        <family val="2"/>
        <charset val="238"/>
        <scheme val="minor"/>
      </rPr>
      <t>Naloga</t>
    </r>
    <r>
      <rPr>
        <sz val="16"/>
        <color theme="0"/>
        <rFont val="Calibri"/>
        <family val="2"/>
        <charset val="238"/>
        <scheme val="minor"/>
      </rPr>
      <t xml:space="preserve">: Izračun števila dni med datumi, </t>
    </r>
  </si>
  <si>
    <t>Najlažji način za izračun dni med datumi v Excelu je odštevanje enega datuma od drugega</t>
  </si>
  <si>
    <t>DATEDIF</t>
  </si>
  <si>
    <t>Opomba: ni v Office 2019</t>
  </si>
  <si>
    <t>Starejši datum</t>
  </si>
  <si>
    <t>Novejši datum</t>
  </si>
  <si>
    <t>število dni</t>
  </si>
  <si>
    <t>NALOGA za napredne uporabnike</t>
  </si>
  <si>
    <t>Formatirajte datum po dnevu, mesecu in letu.</t>
  </si>
  <si>
    <r>
      <t xml:space="preserve">Uporabite funkcijo </t>
    </r>
    <r>
      <rPr>
        <b/>
        <sz val="14"/>
        <color theme="0"/>
        <rFont val="Calibri"/>
        <family val="2"/>
        <charset val="238"/>
        <scheme val="minor"/>
      </rPr>
      <t>Date, Right, Mid, Left</t>
    </r>
    <r>
      <rPr>
        <sz val="14"/>
        <color theme="0"/>
        <rFont val="Calibri"/>
        <family val="2"/>
        <charset val="238"/>
        <scheme val="minor"/>
      </rPr>
      <t xml:space="preserve"> ali besedilo v stolpce</t>
    </r>
  </si>
  <si>
    <t>Uporabite funkcije INT, TIME, TEXT,…</t>
  </si>
  <si>
    <t>Datum in čas</t>
  </si>
  <si>
    <t>Ura in minuta</t>
  </si>
  <si>
    <t>Ura, minuta, sekunda</t>
  </si>
  <si>
    <t xml:space="preserve">2/1/2022 4:55:45 AM    </t>
  </si>
  <si>
    <t>2/3/2022 9:32:10 PM</t>
  </si>
  <si>
    <t xml:space="preserve">2/4/2022 10:16:15 AM    </t>
  </si>
  <si>
    <t>2/8/2022  7:34:38 PM</t>
  </si>
  <si>
    <t>NALOGA</t>
  </si>
  <si>
    <t>3. Naloga: Pretvorite časovni žig Unix v Excelov datum.</t>
  </si>
  <si>
    <r>
      <t xml:space="preserve">4. </t>
    </r>
    <r>
      <rPr>
        <b/>
        <sz val="14"/>
        <color theme="0"/>
        <rFont val="Calibri"/>
        <family val="2"/>
        <charset val="238"/>
        <scheme val="minor"/>
      </rPr>
      <t>Naloga</t>
    </r>
    <r>
      <rPr>
        <sz val="14"/>
        <color theme="0"/>
        <rFont val="Calibri"/>
        <family val="2"/>
        <charset val="238"/>
        <scheme val="minor"/>
      </rPr>
      <t>: Poiščite število dni med dvema datumoma.</t>
    </r>
  </si>
  <si>
    <r>
      <t xml:space="preserve">Uporabite funkcijo </t>
    </r>
    <r>
      <rPr>
        <b/>
        <sz val="14"/>
        <color theme="0"/>
        <rFont val="Calibri"/>
        <family val="2"/>
        <charset val="238"/>
        <scheme val="minor"/>
      </rPr>
      <t>Day</t>
    </r>
    <r>
      <rPr>
        <sz val="14"/>
        <color theme="0"/>
        <rFont val="Calibri"/>
        <family val="2"/>
        <charset val="238"/>
        <scheme val="minor"/>
      </rPr>
      <t>s.</t>
    </r>
  </si>
  <si>
    <t>Končni datum</t>
  </si>
  <si>
    <t>Začetni datum</t>
  </si>
  <si>
    <r>
      <t xml:space="preserve">5. </t>
    </r>
    <r>
      <rPr>
        <b/>
        <sz val="14"/>
        <color theme="0"/>
        <rFont val="Calibri"/>
        <family val="2"/>
        <charset val="238"/>
        <scheme val="minor"/>
      </rPr>
      <t>Naloga</t>
    </r>
    <r>
      <rPr>
        <sz val="14"/>
        <color theme="0"/>
        <rFont val="Calibri"/>
        <family val="2"/>
        <charset val="238"/>
        <scheme val="minor"/>
      </rPr>
      <t>: Poiščite število dni z uporabe funkcije DAYS(360)</t>
    </r>
  </si>
  <si>
    <r>
      <t xml:space="preserve">Uporabite funkcijo </t>
    </r>
    <r>
      <rPr>
        <b/>
        <sz val="14"/>
        <color theme="0"/>
        <rFont val="Calibri"/>
        <family val="2"/>
        <charset val="238"/>
        <scheme val="minor"/>
      </rPr>
      <t>DAYS(360)</t>
    </r>
  </si>
  <si>
    <t xml:space="preserve">Funkcija DAYS360 vrne število dni med dvema datumoma na podlagi 360-dneh v letu. </t>
  </si>
  <si>
    <t xml:space="preserve">(dvanajst 30-dnevnih mesecev), ki se uporablja pri nekaterih računovodskih izračunih. </t>
  </si>
  <si>
    <t xml:space="preserve">To funkcijo uporabite za lažje izračunavanje plačil, če računovodski sistem temelji </t>
  </si>
  <si>
    <t>na dvanajstih 30-dnevnih mesecih.</t>
  </si>
  <si>
    <r>
      <t xml:space="preserve">Opomba: če vam v rezultat prikaže datum odprite okno </t>
    </r>
    <r>
      <rPr>
        <b/>
        <sz val="14"/>
        <color theme="0"/>
        <rFont val="Calibri"/>
        <family val="2"/>
        <charset val="238"/>
        <scheme val="minor"/>
      </rPr>
      <t>Obliku celico &gt; Številke &gt; Po meri.</t>
    </r>
  </si>
  <si>
    <r>
      <t xml:space="preserve">6. </t>
    </r>
    <r>
      <rPr>
        <b/>
        <sz val="14"/>
        <color theme="0"/>
        <rFont val="Calibri"/>
        <family val="2"/>
        <charset val="238"/>
        <scheme val="minor"/>
      </rPr>
      <t>Naloga</t>
    </r>
    <r>
      <rPr>
        <sz val="14"/>
        <color theme="0"/>
        <rFont val="Calibri"/>
        <family val="2"/>
        <charset val="238"/>
        <scheme val="minor"/>
      </rPr>
      <t>: Poiščite datum tako, da upoštevate navodila poleg stolpca.</t>
    </r>
  </si>
  <si>
    <r>
      <t xml:space="preserve">Uporabite funkcijo </t>
    </r>
    <r>
      <rPr>
        <b/>
        <sz val="14"/>
        <color theme="0"/>
        <rFont val="Calibri"/>
        <family val="2"/>
        <charset val="238"/>
        <scheme val="minor"/>
      </rPr>
      <t>EDATE</t>
    </r>
  </si>
  <si>
    <r>
      <rPr>
        <b/>
        <sz val="14"/>
        <color theme="1"/>
        <rFont val="Calibri"/>
        <family val="2"/>
        <charset val="238"/>
        <scheme val="minor"/>
      </rPr>
      <t>EDATE</t>
    </r>
    <r>
      <rPr>
        <sz val="14"/>
        <color theme="1"/>
        <rFont val="Calibri"/>
        <family val="2"/>
        <charset val="238"/>
        <scheme val="minor"/>
      </rPr>
      <t xml:space="preserve"> vrne serijsko številko, ki predstavlja datum, </t>
    </r>
  </si>
  <si>
    <t xml:space="preserve">ki je označeno število mesecev pred ali po določenem datumu (datum začetka). </t>
  </si>
  <si>
    <r>
      <t xml:space="preserve">Funkcija </t>
    </r>
    <r>
      <rPr>
        <b/>
        <sz val="14"/>
        <color theme="1"/>
        <rFont val="Calibri"/>
        <family val="2"/>
        <charset val="238"/>
        <scheme val="minor"/>
      </rPr>
      <t>EDATE</t>
    </r>
    <r>
      <rPr>
        <sz val="14"/>
        <color theme="1"/>
        <rFont val="Calibri"/>
        <family val="2"/>
        <charset val="238"/>
        <scheme val="minor"/>
      </rPr>
      <t xml:space="preserve"> se uporablja za izračun datumov zapadlosti.</t>
    </r>
  </si>
  <si>
    <t>ki padejo na isti dan v mesecu kot datum izdaje.</t>
  </si>
  <si>
    <t>EDATE</t>
  </si>
  <si>
    <t>opombe</t>
  </si>
  <si>
    <t>1 mesec kasneje</t>
  </si>
  <si>
    <t>1 mesec prej</t>
  </si>
  <si>
    <t>3 mesece kasneje</t>
  </si>
  <si>
    <t>zadni dan februarja</t>
  </si>
  <si>
    <t>1 leto kasneje</t>
  </si>
  <si>
    <t>2 leti kasneje</t>
  </si>
  <si>
    <t>10 let kasneje</t>
  </si>
  <si>
    <t>5 let prej</t>
  </si>
  <si>
    <r>
      <t xml:space="preserve">7. </t>
    </r>
    <r>
      <rPr>
        <b/>
        <sz val="14"/>
        <color theme="0"/>
        <rFont val="Calibri"/>
        <family val="2"/>
        <charset val="238"/>
        <scheme val="minor"/>
      </rPr>
      <t>Naloga</t>
    </r>
    <r>
      <rPr>
        <sz val="14"/>
        <color theme="0"/>
        <rFont val="Calibri"/>
        <family val="2"/>
        <charset val="238"/>
        <scheme val="minor"/>
      </rPr>
      <t>: Poiščite dan v tednu in vpišite v stolpec Rezultat.</t>
    </r>
  </si>
  <si>
    <r>
      <t xml:space="preserve">Uporabite funkcijo </t>
    </r>
    <r>
      <rPr>
        <b/>
        <sz val="14"/>
        <color theme="0"/>
        <rFont val="Calibri"/>
        <family val="2"/>
        <charset val="238"/>
        <scheme val="minor"/>
      </rPr>
      <t>WEEKDAY</t>
    </r>
  </si>
  <si>
    <r>
      <t xml:space="preserve">Funkcija </t>
    </r>
    <r>
      <rPr>
        <b/>
        <sz val="14"/>
        <color theme="1"/>
        <rFont val="Calibri"/>
        <family val="2"/>
        <charset val="238"/>
        <scheme val="minor"/>
      </rPr>
      <t>WEEKDAY</t>
    </r>
    <r>
      <rPr>
        <sz val="14"/>
        <color theme="1"/>
        <rFont val="Calibri"/>
        <family val="2"/>
        <charset val="238"/>
        <scheme val="minor"/>
      </rPr>
      <t xml:space="preserve"> vrne številko od 1 (nedelja) do 7 (sobota), ki predstavlja dan v tednu datuma.</t>
    </r>
  </si>
  <si>
    <r>
      <rPr>
        <b/>
        <sz val="14"/>
        <color theme="0"/>
        <rFont val="Calibri"/>
        <family val="2"/>
        <charset val="238"/>
        <scheme val="minor"/>
      </rPr>
      <t>Opomba</t>
    </r>
    <r>
      <rPr>
        <sz val="14"/>
        <color theme="0"/>
        <rFont val="Calibri"/>
        <family val="2"/>
        <charset val="238"/>
        <scheme val="minor"/>
      </rPr>
      <t xml:space="preserve">: če vam v rezultat prikaže datu odprite okno </t>
    </r>
    <r>
      <rPr>
        <b/>
        <sz val="14"/>
        <color theme="0"/>
        <rFont val="Calibri"/>
        <family val="2"/>
        <charset val="238"/>
        <scheme val="minor"/>
      </rPr>
      <t>Obliku celico &gt; Številke &gt; Po meri.</t>
    </r>
  </si>
  <si>
    <t>Serijska številka</t>
  </si>
  <si>
    <t>Vrsta rezultata</t>
  </si>
  <si>
    <t>Nedelja</t>
  </si>
  <si>
    <t>Sobota</t>
  </si>
  <si>
    <r>
      <t xml:space="preserve">8. </t>
    </r>
    <r>
      <rPr>
        <b/>
        <sz val="14"/>
        <color theme="0"/>
        <rFont val="Calibri"/>
        <family val="2"/>
        <charset val="238"/>
        <scheme val="minor"/>
      </rPr>
      <t>Naloga</t>
    </r>
    <r>
      <rPr>
        <sz val="14"/>
        <color theme="0"/>
        <rFont val="Calibri"/>
        <family val="2"/>
        <charset val="238"/>
        <scheme val="minor"/>
      </rPr>
      <t>: Poiščite teden v letu in vpišite v stolpec Rezultat.</t>
    </r>
  </si>
  <si>
    <r>
      <t xml:space="preserve">Uporabite funkcijo </t>
    </r>
    <r>
      <rPr>
        <b/>
        <sz val="14"/>
        <color theme="0"/>
        <rFont val="Calibri"/>
        <family val="2"/>
        <charset val="238"/>
        <scheme val="minor"/>
      </rPr>
      <t>WEEKNUM</t>
    </r>
  </si>
  <si>
    <r>
      <t xml:space="preserve">Funkcija Excel </t>
    </r>
    <r>
      <rPr>
        <b/>
        <sz val="14"/>
        <color theme="1"/>
        <rFont val="Calibri"/>
        <family val="2"/>
        <charset val="238"/>
        <scheme val="minor"/>
      </rPr>
      <t>WEEKNUM</t>
    </r>
    <r>
      <rPr>
        <sz val="14"/>
        <color theme="1"/>
        <rFont val="Calibri"/>
        <family val="2"/>
        <charset val="238"/>
        <scheme val="minor"/>
      </rPr>
      <t xml:space="preserve"> vzame datum in vrne številko tedna (1-54), ki ustreza tednu v letu. </t>
    </r>
  </si>
  <si>
    <r>
      <t xml:space="preserve">9. </t>
    </r>
    <r>
      <rPr>
        <b/>
        <sz val="14"/>
        <color theme="0"/>
        <rFont val="Calibri"/>
        <family val="2"/>
        <charset val="238"/>
        <scheme val="minor"/>
      </rPr>
      <t>Naloga</t>
    </r>
    <r>
      <rPr>
        <sz val="14"/>
        <color theme="0"/>
        <rFont val="Calibri"/>
        <family val="2"/>
        <charset val="238"/>
        <scheme val="minor"/>
      </rPr>
      <t>: Poiščite teden v letu in rezultat vpišite v stolpec ISO.</t>
    </r>
  </si>
  <si>
    <r>
      <t xml:space="preserve">Uporabite funkcijo </t>
    </r>
    <r>
      <rPr>
        <b/>
        <sz val="14"/>
        <color theme="0"/>
        <rFont val="Calibri"/>
        <family val="2"/>
        <charset val="238"/>
        <scheme val="minor"/>
      </rPr>
      <t>ISOWEEKNUM</t>
    </r>
  </si>
  <si>
    <r>
      <t xml:space="preserve">Funkcija </t>
    </r>
    <r>
      <rPr>
        <b/>
        <sz val="14"/>
        <color theme="1"/>
        <rFont val="Calibri"/>
        <family val="2"/>
        <charset val="238"/>
        <scheme val="minor"/>
      </rPr>
      <t>ISOWEEKNUM</t>
    </r>
    <r>
      <rPr>
        <sz val="14"/>
        <color theme="1"/>
        <rFont val="Calibri"/>
        <family val="2"/>
        <charset val="238"/>
        <scheme val="minor"/>
      </rPr>
      <t xml:space="preserve"> izpiše številko tedna (1–54), ki sledi standardom ISO, kjer se teden začne v ponedeljek.</t>
    </r>
  </si>
  <si>
    <t>Default</t>
  </si>
  <si>
    <t>ISO</t>
  </si>
  <si>
    <r>
      <t xml:space="preserve">10. </t>
    </r>
    <r>
      <rPr>
        <b/>
        <sz val="14"/>
        <color theme="0"/>
        <rFont val="Calibri"/>
        <family val="2"/>
        <charset val="238"/>
        <scheme val="minor"/>
      </rPr>
      <t>Naloga</t>
    </r>
    <r>
      <rPr>
        <sz val="14"/>
        <color theme="0"/>
        <rFont val="Calibri"/>
        <family val="2"/>
        <charset val="238"/>
        <scheme val="minor"/>
      </rPr>
      <t>: Izračunajte število delovnih dni med dvema datumoma.</t>
    </r>
  </si>
  <si>
    <t>Uporabite funkcijo Days za število dni, NETWORKDAYS brez praznikov za rezultat 1 in NETWORKDAYS rezultat 2 z uporabo praznikov.</t>
  </si>
  <si>
    <r>
      <t xml:space="preserve">Funkcija </t>
    </r>
    <r>
      <rPr>
        <b/>
        <sz val="14"/>
        <color theme="1"/>
        <rFont val="Calibri"/>
        <family val="2"/>
        <charset val="238"/>
        <scheme val="minor"/>
      </rPr>
      <t>NETWORKDAYS</t>
    </r>
    <r>
      <rPr>
        <sz val="14"/>
        <color theme="1"/>
        <rFont val="Calibri"/>
        <family val="2"/>
        <scheme val="minor"/>
      </rPr>
      <t xml:space="preserve"> izračuna število delovnih dni med dvema datumoma.</t>
    </r>
  </si>
  <si>
    <r>
      <rPr>
        <b/>
        <sz val="14"/>
        <color theme="1"/>
        <rFont val="Calibri"/>
        <family val="2"/>
        <charset val="238"/>
        <scheme val="minor"/>
      </rPr>
      <t>NETWORKDAYS</t>
    </r>
    <r>
      <rPr>
        <sz val="14"/>
        <color theme="1"/>
        <rFont val="Calibri"/>
        <family val="2"/>
        <scheme val="minor"/>
      </rPr>
      <t xml:space="preserve"> samodejno izključuje vikende (sobota in nedelja)</t>
    </r>
  </si>
  <si>
    <r>
      <t xml:space="preserve">in lahko </t>
    </r>
    <r>
      <rPr>
        <i/>
        <sz val="14"/>
        <color theme="1"/>
        <rFont val="Calibri"/>
        <family val="2"/>
        <scheme val="minor"/>
      </rPr>
      <t>po želji</t>
    </r>
    <r>
      <rPr>
        <sz val="14"/>
        <color theme="1"/>
        <rFont val="Calibri"/>
        <family val="2"/>
        <scheme val="minor"/>
      </rPr>
      <t xml:space="preserve"> izključi seznam praznikov, ki so navedeni kot datumi. </t>
    </r>
  </si>
  <si>
    <t>brez praznikov</t>
  </si>
  <si>
    <t>s prazniki</t>
  </si>
  <si>
    <t>Uporabite</t>
  </si>
  <si>
    <t>Days</t>
  </si>
  <si>
    <t>Začetni Datum</t>
  </si>
  <si>
    <t>Končni Datum</t>
  </si>
  <si>
    <t>Število dni</t>
  </si>
  <si>
    <t>Rezultat 1</t>
  </si>
  <si>
    <t>Rezultat 2</t>
  </si>
  <si>
    <t>Prazniki</t>
  </si>
  <si>
    <t>V zeleno polje vpišite vaš datum rojstva oziroma poljuben datum in dobite dan v tednu</t>
  </si>
  <si>
    <t>Datum rojstva</t>
  </si>
  <si>
    <t>na kateri dan</t>
  </si>
  <si>
    <t>danes</t>
  </si>
  <si>
    <t>starost</t>
  </si>
  <si>
    <t>Štejte datume po dnevih v tednu.</t>
  </si>
  <si>
    <r>
      <t xml:space="preserve">Uporabite funkcijo </t>
    </r>
    <r>
      <rPr>
        <b/>
        <sz val="14"/>
        <color theme="0"/>
        <rFont val="Calibri"/>
        <family val="2"/>
        <charset val="238"/>
        <scheme val="minor"/>
      </rPr>
      <t>SUMPRODUCT</t>
    </r>
    <r>
      <rPr>
        <sz val="14"/>
        <color theme="0"/>
        <rFont val="Calibri"/>
        <family val="2"/>
        <charset val="238"/>
        <scheme val="minor"/>
      </rPr>
      <t>.</t>
    </r>
  </si>
  <si>
    <r>
      <t xml:space="preserve">Funkcija </t>
    </r>
    <r>
      <rPr>
        <b/>
        <sz val="14"/>
        <color theme="1"/>
        <rFont val="Calibri"/>
        <family val="2"/>
        <scheme val="minor"/>
      </rPr>
      <t>SUMPRODUCT</t>
    </r>
    <r>
      <rPr>
        <sz val="14"/>
        <color theme="1"/>
        <rFont val="Calibri"/>
        <family val="2"/>
        <scheme val="minor"/>
      </rPr>
      <t xml:space="preserve"> izpiše vsoto produktov ustreznih obsegov ali nizov. </t>
    </r>
  </si>
  <si>
    <t>Privzeta operacija je množenje, možni pa so tudi seštevanje, odštevanje in deljenje.</t>
  </si>
  <si>
    <t>Dan v tednu</t>
  </si>
  <si>
    <t>#</t>
  </si>
  <si>
    <t>Seštevek</t>
  </si>
  <si>
    <t>ponedeljek</t>
  </si>
  <si>
    <t>torek</t>
  </si>
  <si>
    <t>sobota</t>
  </si>
  <si>
    <t>nedelja</t>
  </si>
  <si>
    <t>Štejte datume po dnevih v tednu</t>
  </si>
  <si>
    <r>
      <t xml:space="preserve">Uporabite funkcijo </t>
    </r>
    <r>
      <rPr>
        <b/>
        <sz val="14"/>
        <color theme="0"/>
        <rFont val="Calibri"/>
        <family val="2"/>
        <charset val="238"/>
        <scheme val="minor"/>
      </rPr>
      <t>SUMPRODUCT.</t>
    </r>
  </si>
  <si>
    <t>praznik</t>
  </si>
  <si>
    <t>začetek</t>
  </si>
  <si>
    <t>konec</t>
  </si>
  <si>
    <t>število</t>
  </si>
  <si>
    <t>Naloga: Formatirajte datum</t>
  </si>
  <si>
    <r>
      <t xml:space="preserve">Uporabite funkcijo </t>
    </r>
    <r>
      <rPr>
        <b/>
        <sz val="14"/>
        <color theme="0"/>
        <rFont val="Calibri"/>
        <family val="2"/>
        <charset val="238"/>
        <scheme val="minor"/>
      </rPr>
      <t>Datevalue</t>
    </r>
  </si>
  <si>
    <r>
      <t xml:space="preserve">Funkcija </t>
    </r>
    <r>
      <rPr>
        <b/>
        <sz val="14"/>
        <color theme="1"/>
        <rFont val="Calibri"/>
        <family val="2"/>
        <scheme val="minor"/>
      </rPr>
      <t>DATEVALUE</t>
    </r>
    <r>
      <rPr>
        <sz val="14"/>
        <color theme="1"/>
        <rFont val="Calibri"/>
        <family val="2"/>
        <scheme val="minor"/>
      </rPr>
      <t xml:space="preserve"> pretvori datum, ki je shranjen kot besedilo, v serijsko številko, ki jo Excel prepozna kot datum.</t>
    </r>
  </si>
  <si>
    <r>
      <t xml:space="preserve">Funkcija </t>
    </r>
    <r>
      <rPr>
        <b/>
        <sz val="14"/>
        <color theme="1"/>
        <rFont val="Calibri"/>
        <family val="2"/>
        <scheme val="minor"/>
      </rPr>
      <t>DATEVALUE</t>
    </r>
    <r>
      <rPr>
        <sz val="14"/>
        <color theme="1"/>
        <rFont val="Calibri"/>
        <family val="2"/>
        <scheme val="minor"/>
      </rPr>
      <t xml:space="preserve"> je uporabna v primerih, ko delovni list vsebuje datume v besedilni obliki, </t>
    </r>
  </si>
  <si>
    <t>ki jo želite filtrirati, razvrstiti ali oblikovati kot datume ali uporabiti pri izračunih datumov.</t>
  </si>
  <si>
    <t>Input</t>
  </si>
  <si>
    <t>Output</t>
  </si>
  <si>
    <t>Formatted</t>
  </si>
  <si>
    <t>Jaanuary 1, 2001</t>
  </si>
  <si>
    <t>Dec 25. 2010</t>
  </si>
  <si>
    <t>May 21. 2014</t>
  </si>
  <si>
    <t>5/25/2017</t>
  </si>
  <si>
    <t>March 2019</t>
  </si>
  <si>
    <t xml:space="preserve"> 4/1</t>
  </si>
  <si>
    <t>Izračunajte število ur za tekoči teden. Vnesite prihode in odhode.</t>
  </si>
  <si>
    <t>dopoldan</t>
  </si>
  <si>
    <t>popoldan</t>
  </si>
  <si>
    <t>Prihod</t>
  </si>
  <si>
    <t>Odhod</t>
  </si>
  <si>
    <t>Ure</t>
  </si>
  <si>
    <t>Zahtevano ur</t>
  </si>
  <si>
    <t>Nadure</t>
  </si>
  <si>
    <t>Funkcija DATEDIF</t>
  </si>
  <si>
    <t>Samo za office 365</t>
  </si>
  <si>
    <t>Izračunajte trenutno starost osebe na podlagi dveh podanih datumov, datuma rojstva in današnjega datuma.</t>
  </si>
  <si>
    <t xml:space="preserve">datuma rojstva </t>
  </si>
  <si>
    <t>današnji datum</t>
  </si>
  <si>
    <t>Starost</t>
  </si>
  <si>
    <t>Osnovne besedilne funkcije</t>
  </si>
  <si>
    <t>CONCATENATE</t>
  </si>
  <si>
    <t>=CONCATENATE(besedilo1;besedilo2)</t>
  </si>
  <si>
    <t>združi več besedil v eno</t>
  </si>
  <si>
    <t>LEFT</t>
  </si>
  <si>
    <t>=LEFT(besedilo;št_znakov)</t>
  </si>
  <si>
    <t>vrne določeno število znakov besedila od leve proti desni</t>
  </si>
  <si>
    <t>RIGHT</t>
  </si>
  <si>
    <t>=RIGHT(besedilo;št_znakov)</t>
  </si>
  <si>
    <t>vrne določeno število znakov besedila od desne proti levi</t>
  </si>
  <si>
    <t>MID</t>
  </si>
  <si>
    <t>=MID(besedilo;začetek;št_znakov)</t>
  </si>
  <si>
    <t>vrne določeno število znakov besedila od izbranega naprej za št. znakov</t>
  </si>
  <si>
    <t>LEN</t>
  </si>
  <si>
    <t>=LEN(besedilo)</t>
  </si>
  <si>
    <t>vrne število znakov v besedilu</t>
  </si>
  <si>
    <t>FIND</t>
  </si>
  <si>
    <t>=FIND(iskano_besedilo;v_besedilu;začetni_znak)</t>
  </si>
  <si>
    <t>LOWER</t>
  </si>
  <si>
    <t>=LOWER(besedilo)</t>
  </si>
  <si>
    <t>vse črke spremeni v majhne</t>
  </si>
  <si>
    <t>UPPER</t>
  </si>
  <si>
    <t>=UPPER(besedilo)</t>
  </si>
  <si>
    <t>vse črke spremeni v velike</t>
  </si>
  <si>
    <t>PROPER</t>
  </si>
  <si>
    <t>=PROPER(besedilo)</t>
  </si>
  <si>
    <t>vse prve črke v besedi naredi velike, ostale ostanejo majhne</t>
  </si>
  <si>
    <r>
      <t xml:space="preserve">1. </t>
    </r>
    <r>
      <rPr>
        <b/>
        <sz val="16"/>
        <color theme="0"/>
        <rFont val="Calibri"/>
        <family val="2"/>
        <charset val="238"/>
        <scheme val="minor"/>
      </rPr>
      <t>Naloga:</t>
    </r>
    <r>
      <rPr>
        <sz val="16"/>
        <color theme="0"/>
        <rFont val="Calibri"/>
        <family val="2"/>
        <charset val="238"/>
        <scheme val="minor"/>
      </rPr>
      <t xml:space="preserve"> Sledeče datume smiselno razdelite v datum in uro.</t>
    </r>
  </si>
  <si>
    <r>
      <t xml:space="preserve">Uporabite funkcijo </t>
    </r>
    <r>
      <rPr>
        <b/>
        <sz val="14"/>
        <color theme="0"/>
        <rFont val="Calibri"/>
        <family val="2"/>
        <charset val="238"/>
        <scheme val="minor"/>
      </rPr>
      <t>Podatki &gt; Besedilo v stolpce</t>
    </r>
    <r>
      <rPr>
        <sz val="14"/>
        <color theme="0"/>
        <rFont val="Calibri"/>
        <family val="2"/>
        <charset val="238"/>
        <scheme val="minor"/>
      </rPr>
      <t>.</t>
    </r>
  </si>
  <si>
    <t>besedilo v stolpce</t>
  </si>
  <si>
    <t>01-Jan-20 12:00:00 AM</t>
  </si>
  <si>
    <t>AM</t>
  </si>
  <si>
    <t>03-Jan-20 12:00:00 AM</t>
  </si>
  <si>
    <t>05-Jan-20 12:00:00 AM</t>
  </si>
  <si>
    <t>07-Jan-20 12:00:00 AM</t>
  </si>
  <si>
    <t>09-Jan-20 12:00:00 AM</t>
  </si>
  <si>
    <t>12-Jan-20 12:00:00 AM</t>
  </si>
  <si>
    <t>13-Jan-20 12:00:00 AM</t>
  </si>
  <si>
    <t>15-Jan-20 12:00:00 AM</t>
  </si>
  <si>
    <t>17-Jan-20 12:00:00 AM</t>
  </si>
  <si>
    <t>19-Jan-20 12:00:00 AM</t>
  </si>
  <si>
    <t>22-Jan-20 12:00:00 AM</t>
  </si>
  <si>
    <t>23-Jan-20 12:00:00 AM</t>
  </si>
  <si>
    <t>25-Jan-20 12:00:00 AM</t>
  </si>
  <si>
    <t>27-Jan-20 12:00:00 AM</t>
  </si>
  <si>
    <t>29-Jan-20 12:00:00 AM</t>
  </si>
  <si>
    <r>
      <t xml:space="preserve">2. </t>
    </r>
    <r>
      <rPr>
        <b/>
        <sz val="16"/>
        <color theme="0"/>
        <rFont val="Calibri"/>
        <family val="2"/>
        <charset val="238"/>
        <scheme val="minor"/>
      </rPr>
      <t>Naloga:</t>
    </r>
    <r>
      <rPr>
        <sz val="16"/>
        <color theme="0"/>
        <rFont val="Calibri"/>
        <family val="2"/>
        <charset val="238"/>
        <scheme val="minor"/>
      </rPr>
      <t xml:space="preserve"> Sledeče besedilo smiselno razdelite v zelene stolpce.</t>
    </r>
  </si>
  <si>
    <t>Brady Tom</t>
  </si>
  <si>
    <t>Manning Peyton</t>
  </si>
  <si>
    <t>Peterson Adrian</t>
  </si>
  <si>
    <t>Levis Ray</t>
  </si>
  <si>
    <t>Reed Ed</t>
  </si>
  <si>
    <t>Polamalu Troy</t>
  </si>
  <si>
    <t>Johnson Andre</t>
  </si>
  <si>
    <t>Revis darrelle</t>
  </si>
  <si>
    <t>Brees Drew</t>
  </si>
  <si>
    <t>3. Naloga: V stolpcu B zamenjajte ime in priimek.</t>
  </si>
  <si>
    <t>V celico B42 vpišite najprej ime in priimek iz stolpca A, nato ponovite v celici B43.</t>
  </si>
  <si>
    <t>Uporabite Podatki &gt; Podatkovna orodja &gt; Bliskovita zapolnitev (Flash Fill).</t>
  </si>
  <si>
    <t>Tom Brady</t>
  </si>
  <si>
    <t>Peyton Manning</t>
  </si>
  <si>
    <r>
      <rPr>
        <b/>
        <sz val="12"/>
        <color theme="1"/>
        <rFont val="Calibri"/>
        <family val="2"/>
        <charset val="238"/>
        <scheme val="minor"/>
      </rPr>
      <t>Opozorilo</t>
    </r>
    <r>
      <rPr>
        <sz val="12"/>
        <color theme="1"/>
        <rFont val="Calibri"/>
        <family val="2"/>
        <charset val="238"/>
        <scheme val="minor"/>
      </rPr>
      <t xml:space="preserve">: Funkcija </t>
    </r>
    <r>
      <rPr>
        <b/>
        <sz val="12"/>
        <color theme="1"/>
        <rFont val="Calibri"/>
        <family val="2"/>
        <charset val="238"/>
        <scheme val="minor"/>
      </rPr>
      <t>Bliskovita zapolnitev</t>
    </r>
    <r>
      <rPr>
        <sz val="12"/>
        <color theme="1"/>
        <rFont val="Calibri"/>
        <family val="2"/>
        <charset val="238"/>
        <scheme val="minor"/>
      </rPr>
      <t xml:space="preserve"> v primeru spremembe v stolpcu A ne posodablja podatkov.</t>
    </r>
  </si>
  <si>
    <t>FUNKCIJA TEXTBEFORE (OFFICE365)</t>
  </si>
  <si>
    <t>TEXTBEFORE vrne besedilo, ki se pojavi pred danim podnizom ali ločilom.</t>
  </si>
  <si>
    <t>Brown, Jim</t>
  </si>
  <si>
    <t xml:space="preserve"> =TEXTBEFORE(B60; ", ")</t>
  </si>
  <si>
    <t>Shizuoka, Aya</t>
  </si>
  <si>
    <t>Drexel, Janice</t>
  </si>
  <si>
    <t>Mall0y, Steve</t>
  </si>
  <si>
    <t>Sanders, Timothy</t>
  </si>
  <si>
    <t>Smith, Jordan</t>
  </si>
  <si>
    <t>Chang, Jason</t>
  </si>
  <si>
    <t>Harris, Emily</t>
  </si>
  <si>
    <t>Nomura, Yuki</t>
  </si>
  <si>
    <t>Grady, Kelly</t>
  </si>
  <si>
    <t>Brown, Walter</t>
  </si>
  <si>
    <r>
      <t xml:space="preserve">4. </t>
    </r>
    <r>
      <rPr>
        <b/>
        <sz val="16"/>
        <color theme="0"/>
        <rFont val="Calibri"/>
        <family val="2"/>
        <charset val="238"/>
        <scheme val="minor"/>
      </rPr>
      <t>Naloga:</t>
    </r>
    <r>
      <rPr>
        <sz val="16"/>
        <color theme="0"/>
        <rFont val="Calibri"/>
        <family val="2"/>
        <charset val="238"/>
        <scheme val="minor"/>
      </rPr>
      <t xml:space="preserve"> Sledeče besedilo smiselno razdelite v zelene stolpce.</t>
    </r>
  </si>
  <si>
    <r>
      <t xml:space="preserve">Uporabite funkcijo </t>
    </r>
    <r>
      <rPr>
        <b/>
        <sz val="14"/>
        <color theme="0"/>
        <rFont val="Calibri"/>
        <family val="2"/>
        <charset val="238"/>
        <scheme val="minor"/>
      </rPr>
      <t>Podatki &gt; Besedilo v stolpce</t>
    </r>
    <r>
      <rPr>
        <sz val="14"/>
        <color theme="0"/>
        <rFont val="Calibri"/>
        <family val="2"/>
        <charset val="238"/>
        <scheme val="minor"/>
      </rPr>
      <t xml:space="preserve">. </t>
    </r>
  </si>
  <si>
    <t>SmithEEEE-312WokNRoll</t>
  </si>
  <si>
    <t>JohnsonDC-1WokNRoll</t>
  </si>
  <si>
    <t>WiliamsEE-2PeaceAPizza</t>
  </si>
  <si>
    <t>JonesDF-3KungFood</t>
  </si>
  <si>
    <t>BrownEEE-45PeaceAPizza</t>
  </si>
  <si>
    <t>WiliamsFD-2KungFood</t>
  </si>
  <si>
    <t>JohnsonDC-1KungFood</t>
  </si>
  <si>
    <t>JonesFG-5WokNRoll</t>
  </si>
  <si>
    <t>JonesDF-7KungFood</t>
  </si>
  <si>
    <t>BrownFD-2PancakesontheRocks</t>
  </si>
  <si>
    <t>WiliamsA-34WokNRoll</t>
  </si>
  <si>
    <t>WiliamsA-34PancakesontheRocks</t>
  </si>
  <si>
    <t>SmithF-3334PeaceAPizza</t>
  </si>
  <si>
    <t>Besedilne funkcije za napredne uporabnike</t>
  </si>
  <si>
    <t>Ustvarite besedilne formule v sledečih zelenih celicah.</t>
  </si>
  <si>
    <r>
      <t xml:space="preserve">1. </t>
    </r>
    <r>
      <rPr>
        <b/>
        <sz val="14"/>
        <color theme="0"/>
        <rFont val="Calibri"/>
        <family val="2"/>
        <charset val="238"/>
        <scheme val="minor"/>
      </rPr>
      <t>Naloga</t>
    </r>
    <r>
      <rPr>
        <sz val="14"/>
        <color theme="0"/>
        <rFont val="Calibri"/>
        <family val="2"/>
        <charset val="238"/>
        <scheme val="minor"/>
      </rPr>
      <t xml:space="preserve">: Izvlečite proizvod, regijo, vrednost in spletno stran  v zelene stolpce iz stolpca </t>
    </r>
    <r>
      <rPr>
        <b/>
        <sz val="14"/>
        <color theme="0"/>
        <rFont val="Calibri"/>
        <family val="2"/>
        <charset val="238"/>
        <scheme val="minor"/>
      </rPr>
      <t>Opis</t>
    </r>
    <r>
      <rPr>
        <sz val="14"/>
        <color theme="0"/>
        <rFont val="Calibri"/>
        <family val="2"/>
        <charset val="238"/>
        <scheme val="minor"/>
      </rPr>
      <t>.</t>
    </r>
  </si>
  <si>
    <t>Uporabite: LEFT; MID; RIGHT; ali funkcijo TEXTSPLIT ali TEXTAFTER</t>
  </si>
  <si>
    <r>
      <rPr>
        <b/>
        <sz val="10"/>
        <color theme="1"/>
        <rFont val="Arial Unicode MS"/>
        <charset val="238"/>
      </rPr>
      <t>TEXTSPLIT</t>
    </r>
    <r>
      <rPr>
        <sz val="10"/>
        <color theme="1"/>
        <rFont val="Arial Unicode MS"/>
        <family val="2"/>
        <charset val="238"/>
      </rPr>
      <t xml:space="preserve"> razdeli besedilo z danim ločilom v matriko, ki se razlije v več celic.</t>
    </r>
  </si>
  <si>
    <r>
      <t xml:space="preserve">V Spletno stran 1  v zeleni stolpec iz stolpca </t>
    </r>
    <r>
      <rPr>
        <b/>
        <sz val="14"/>
        <color theme="0"/>
        <rFont val="Calibri"/>
        <family val="2"/>
        <charset val="238"/>
        <scheme val="minor"/>
      </rPr>
      <t>Spletna stran s funkcijo TRIM odpravite presledke.</t>
    </r>
  </si>
  <si>
    <r>
      <rPr>
        <b/>
        <sz val="10"/>
        <color theme="1"/>
        <rFont val="Arial Unicode MS"/>
        <charset val="238"/>
      </rPr>
      <t>TEXTAFTER</t>
    </r>
    <r>
      <rPr>
        <sz val="10"/>
        <color theme="1"/>
        <rFont val="Arial Unicode MS"/>
        <charset val="238"/>
      </rPr>
      <t xml:space="preserve"> vrne besedilo, ki se pojavi za danim podnizom ali ločilom</t>
    </r>
  </si>
  <si>
    <t>Opis</t>
  </si>
  <si>
    <t>Spletna stran</t>
  </si>
  <si>
    <t>Spletna stran 1</t>
  </si>
  <si>
    <t>Carlota / West: 658</t>
  </si>
  <si>
    <t xml:space="preserve">    Amazon</t>
  </si>
  <si>
    <t>Aspen / South: 345</t>
  </si>
  <si>
    <t xml:space="preserve">        Gel-boomerangs</t>
  </si>
  <si>
    <t>Yanaki / South: 19,5</t>
  </si>
  <si>
    <t xml:space="preserve">        E-bay </t>
  </si>
  <si>
    <t>FlatTop / South: 98,75</t>
  </si>
  <si>
    <t xml:space="preserve">Amazon </t>
  </si>
  <si>
    <t>Carlota / South: 56</t>
  </si>
  <si>
    <t>Amazon</t>
  </si>
  <si>
    <t>Carlota / East: 23,5</t>
  </si>
  <si>
    <t xml:space="preserve">   E-bay </t>
  </si>
  <si>
    <t>Carlota / West: 321</t>
  </si>
  <si>
    <t>Gel-boomerangs</t>
  </si>
  <si>
    <t>Yanaki / East: 1209,5</t>
  </si>
  <si>
    <t xml:space="preserve">      Amazon</t>
  </si>
  <si>
    <t>Yanaki / East: 123.5</t>
  </si>
  <si>
    <t xml:space="preserve">      E-bay</t>
  </si>
  <si>
    <t>Quad / West: 399.95</t>
  </si>
  <si>
    <t xml:space="preserve">      Amazon  </t>
  </si>
  <si>
    <t>TRIM</t>
  </si>
  <si>
    <r>
      <t xml:space="preserve">2. </t>
    </r>
    <r>
      <rPr>
        <b/>
        <sz val="14"/>
        <color theme="0"/>
        <rFont val="Calibri"/>
        <family val="2"/>
        <charset val="238"/>
        <scheme val="minor"/>
      </rPr>
      <t>Naloga</t>
    </r>
    <r>
      <rPr>
        <sz val="14"/>
        <color theme="0"/>
        <rFont val="Calibri"/>
        <family val="2"/>
        <charset val="238"/>
        <scheme val="minor"/>
      </rPr>
      <t xml:space="preserve">: Izvlečite državo, poštno številko, Ime, priimek, proizvod, regijo, znesek, uredite stolpec Spletna stran (desna poravnava) in </t>
    </r>
  </si>
  <si>
    <t>spremenite vrstni red datuma na dd-mm-yyyy</t>
  </si>
  <si>
    <t>Pošta</t>
  </si>
  <si>
    <t>Prodajnik</t>
  </si>
  <si>
    <t>telefon</t>
  </si>
  <si>
    <t>State</t>
  </si>
  <si>
    <t>Zip</t>
  </si>
  <si>
    <t>First Name</t>
  </si>
  <si>
    <t>Last Name</t>
  </si>
  <si>
    <t>Poštna številka</t>
  </si>
  <si>
    <t>ime</t>
  </si>
  <si>
    <t>priimek</t>
  </si>
  <si>
    <t>regija</t>
  </si>
  <si>
    <t>CA-94704</t>
  </si>
  <si>
    <t>Miha Baloh</t>
  </si>
  <si>
    <t>WA-98106</t>
  </si>
  <si>
    <t>Marcia Parker</t>
  </si>
  <si>
    <t>OR-96011</t>
  </si>
  <si>
    <t>Christy Hogan</t>
  </si>
  <si>
    <t>CA-98702</t>
  </si>
  <si>
    <t>Sophia Maxwell</t>
  </si>
  <si>
    <t>FlatTop / South: 987,75</t>
  </si>
  <si>
    <t>WA-98108</t>
  </si>
  <si>
    <t>Salvador Craig</t>
  </si>
  <si>
    <t>WA-98112</t>
  </si>
  <si>
    <t>Wanda Stevens</t>
  </si>
  <si>
    <t>Carlota / East: 23.5</t>
  </si>
  <si>
    <t>Harvey Tucker</t>
  </si>
  <si>
    <t>CA-94600</t>
  </si>
  <si>
    <t>Jesse Kelley</t>
  </si>
  <si>
    <t>CA-94688</t>
  </si>
  <si>
    <t>Miguel Simpson</t>
  </si>
  <si>
    <t>Yanaki / East: 123,5</t>
  </si>
  <si>
    <t>WA-98342</t>
  </si>
  <si>
    <t>Darryl May</t>
  </si>
  <si>
    <t>Quad / West: 399,95</t>
  </si>
  <si>
    <t>Text Functions:</t>
  </si>
  <si>
    <r>
      <rPr>
        <b/>
        <sz val="11"/>
        <color theme="1"/>
        <rFont val="Calibri"/>
        <family val="2"/>
        <scheme val="minor"/>
      </rPr>
      <t>LEFT</t>
    </r>
    <r>
      <rPr>
        <sz val="11"/>
        <color theme="1"/>
        <rFont val="Calibri"/>
        <family val="2"/>
        <charset val="238"/>
        <scheme val="minor"/>
      </rPr>
      <t xml:space="preserve"> extracts a given number of characters from the left</t>
    </r>
  </si>
  <si>
    <r>
      <rPr>
        <b/>
        <sz val="11"/>
        <color theme="1"/>
        <rFont val="Calibri"/>
        <family val="2"/>
        <scheme val="minor"/>
      </rPr>
      <t>RIGHT</t>
    </r>
    <r>
      <rPr>
        <sz val="11"/>
        <color theme="1"/>
        <rFont val="Calibri"/>
        <family val="2"/>
        <charset val="238"/>
        <scheme val="minor"/>
      </rPr>
      <t xml:space="preserve"> extracts a given number of characters from the right</t>
    </r>
  </si>
  <si>
    <t>Besedilne funkcije:</t>
  </si>
  <si>
    <t>LEFT izvleče določeno število znakov z leve</t>
  </si>
  <si>
    <r>
      <rPr>
        <b/>
        <sz val="11"/>
        <color theme="1"/>
        <rFont val="Calibri"/>
        <family val="2"/>
        <scheme val="minor"/>
      </rPr>
      <t>SEARCH</t>
    </r>
    <r>
      <rPr>
        <sz val="11"/>
        <color theme="1"/>
        <rFont val="Calibri"/>
        <family val="2"/>
        <charset val="238"/>
        <scheme val="minor"/>
      </rPr>
      <t xml:space="preserve"> tells you the starting position in a text string of text you specify. </t>
    </r>
  </si>
  <si>
    <t>RIGHT izvleče določeno število znakov z desne</t>
  </si>
  <si>
    <r>
      <rPr>
        <b/>
        <sz val="11"/>
        <color theme="1"/>
        <rFont val="Calibri"/>
        <family val="2"/>
        <charset val="238"/>
        <scheme val="minor"/>
      </rPr>
      <t>FIND</t>
    </r>
    <r>
      <rPr>
        <sz val="11"/>
        <color theme="1"/>
        <rFont val="Calibri"/>
        <family val="2"/>
        <charset val="238"/>
        <scheme val="minor"/>
      </rPr>
      <t xml:space="preserve"> is similar to SEARCH, but it is case sensitive.</t>
    </r>
  </si>
  <si>
    <t xml:space="preserve">SEARCH vam pove začetni položaj v besedilnem nizu besedila, ki ga določite. </t>
  </si>
  <si>
    <r>
      <rPr>
        <b/>
        <sz val="11"/>
        <color theme="1"/>
        <rFont val="Calibri"/>
        <family val="2"/>
        <scheme val="minor"/>
      </rPr>
      <t>REPLACE</t>
    </r>
    <r>
      <rPr>
        <sz val="11"/>
        <color theme="1"/>
        <rFont val="Calibri"/>
        <family val="2"/>
        <charset val="238"/>
        <scheme val="minor"/>
      </rPr>
      <t xml:space="preserve"> function replaces part of a text string with text you specify, given a starting number and the number of characters</t>
    </r>
  </si>
  <si>
    <t>FIND je podoben iskanju, vendar razlikuje velike in male črke.</t>
  </si>
  <si>
    <r>
      <rPr>
        <b/>
        <sz val="11"/>
        <color theme="1"/>
        <rFont val="Calibri"/>
        <family val="2"/>
        <scheme val="minor"/>
      </rPr>
      <t>LEN</t>
    </r>
    <r>
      <rPr>
        <sz val="11"/>
        <color theme="1"/>
        <rFont val="Calibri"/>
        <family val="2"/>
        <charset val="238"/>
        <scheme val="minor"/>
      </rPr>
      <t xml:space="preserve"> function counts characters</t>
    </r>
  </si>
  <si>
    <t>Funkcija REPLACE nadomesti del besedilnega niza z besedilom, ki ga določite, glede na začetno številko in število znakov</t>
  </si>
  <si>
    <r>
      <rPr>
        <b/>
        <sz val="11"/>
        <color theme="1"/>
        <rFont val="Calibri"/>
        <family val="2"/>
        <scheme val="minor"/>
      </rPr>
      <t>MID</t>
    </r>
    <r>
      <rPr>
        <sz val="11"/>
        <color theme="1"/>
        <rFont val="Calibri"/>
        <family val="2"/>
        <charset val="238"/>
        <scheme val="minor"/>
      </rPr>
      <t xml:space="preserve"> extracts from the midele giben a starting point and the number of charactesr that you want</t>
    </r>
  </si>
  <si>
    <t>Funkcija LEN šteje znake</t>
  </si>
  <si>
    <r>
      <t xml:space="preserve">**Any Math Operation on </t>
    </r>
    <r>
      <rPr>
        <b/>
        <sz val="11"/>
        <color theme="1"/>
        <rFont val="Calibri"/>
        <family val="2"/>
        <scheme val="minor"/>
      </rPr>
      <t>Text Numbers</t>
    </r>
    <r>
      <rPr>
        <sz val="11"/>
        <color theme="1"/>
        <rFont val="Calibri"/>
        <family val="2"/>
        <charset val="238"/>
        <scheme val="minor"/>
      </rPr>
      <t xml:space="preserve"> will convert them back to numbers. It will also remove extra spaces.</t>
    </r>
  </si>
  <si>
    <t>MID izvleče iz celice izhodišče želeno število znakov</t>
  </si>
  <si>
    <r>
      <rPr>
        <b/>
        <sz val="11"/>
        <color theme="1"/>
        <rFont val="Calibri"/>
        <family val="2"/>
        <scheme val="minor"/>
      </rPr>
      <t>TRIM</t>
    </r>
    <r>
      <rPr>
        <sz val="11"/>
        <color theme="1"/>
        <rFont val="Calibri"/>
        <family val="2"/>
        <charset val="238"/>
        <scheme val="minor"/>
      </rPr>
      <t xml:space="preserve"> removes spaces from a text string except for single spaces between words</t>
    </r>
  </si>
  <si>
    <t>** Vsaka matematična operacija na besedilnih številkah jih pretvori nazaj v številke. Odstranil bo tudi dodatne prostore.</t>
  </si>
  <si>
    <t>TRIM odstrani presledke iz besedilnega niza, razen posameznih presledkov med besedami</t>
  </si>
  <si>
    <t>More Text Functions:</t>
  </si>
  <si>
    <t>PROPER function changes all capital letters or all lower case letters to all lower case except for first letter in each word</t>
  </si>
  <si>
    <t>Več besedilnih funkcij:</t>
  </si>
  <si>
    <t>The LEN function counts characters</t>
  </si>
  <si>
    <t>Funkcija PROPER spremeni vse velike ali male črke v vse male črke, razen prve črke v vsaki besedi</t>
  </si>
  <si>
    <t>LOWER converts all letters to lower case</t>
  </si>
  <si>
    <t>UPPER converts all letters to upper case</t>
  </si>
  <si>
    <t>LOWER pretvori vse črke v male črke</t>
  </si>
  <si>
    <t>SUBSTITUTE function finds some text and replaces it with some different text</t>
  </si>
  <si>
    <t>UPPER pretvori vse črke v velike črke</t>
  </si>
  <si>
    <t>SUBSTITUTE funkcija najde nekaj besedila in ga nadomesti z drugim besedilom</t>
  </si>
  <si>
    <t>TEXTAFTER vrne besedilo, ki se pojavi za danim podnizom ali ločilom</t>
  </si>
  <si>
    <t>SUBSTITUTE funkcija najde nekaj besedila in ga nadomesti z drugim besedilom.</t>
  </si>
  <si>
    <t>Nadomestite Miho Baloha z Janezom Balohom.</t>
  </si>
  <si>
    <t> Funkcije LEFT, MID, RIGHT</t>
  </si>
  <si>
    <r>
      <t xml:space="preserve">Funkcija </t>
    </r>
    <r>
      <rPr>
        <b/>
        <sz val="14"/>
        <color theme="1"/>
        <rFont val="Calibri"/>
        <family val="2"/>
        <charset val="238"/>
        <scheme val="minor"/>
      </rPr>
      <t>LEFT</t>
    </r>
    <r>
      <rPr>
        <sz val="14"/>
        <color theme="1"/>
        <rFont val="Calibri"/>
        <family val="2"/>
        <charset val="238"/>
        <scheme val="minor"/>
      </rPr>
      <t xml:space="preserve">() izpiše število znakov od začetka besedilnega niza.   </t>
    </r>
  </si>
  <si>
    <r>
      <t xml:space="preserve">Medtem pa funkcija </t>
    </r>
    <r>
      <rPr>
        <b/>
        <sz val="14"/>
        <color theme="1"/>
        <rFont val="Calibri"/>
        <family val="2"/>
        <charset val="238"/>
        <scheme val="minor"/>
      </rPr>
      <t>MID</t>
    </r>
    <r>
      <rPr>
        <sz val="14"/>
        <color theme="1"/>
        <rFont val="Calibri"/>
        <family val="2"/>
        <charset val="238"/>
        <scheme val="minor"/>
      </rPr>
      <t xml:space="preserve">() vrne znake iz sredine besedilnega niza glede na začetni položaj in dolžino. </t>
    </r>
  </si>
  <si>
    <r>
      <t xml:space="preserve">Končno funkcija </t>
    </r>
    <r>
      <rPr>
        <b/>
        <sz val="14"/>
        <color theme="1"/>
        <rFont val="Calibri"/>
        <family val="2"/>
        <charset val="238"/>
        <scheme val="minor"/>
      </rPr>
      <t>RIGHT</t>
    </r>
    <r>
      <rPr>
        <sz val="14"/>
        <color theme="1"/>
        <rFont val="Calibri"/>
        <family val="2"/>
        <charset val="238"/>
        <scheme val="minor"/>
      </rPr>
      <t>() vrne število znakov od konca besedilnega niza.</t>
    </r>
  </si>
  <si>
    <t>Besedilo razdelite v tri stolpce.</t>
  </si>
  <si>
    <t>Besedilo</t>
  </si>
  <si>
    <t>Janez Vajkard Valvasor</t>
  </si>
  <si>
    <t>Fran Saleški Finžgar</t>
  </si>
  <si>
    <t>Funkcija CONCATENATE ali CONCAT ali TEXTJOIN</t>
  </si>
  <si>
    <t>Če želite združiti vrednosti iz več Excelovih celic, uporabite CONCAT </t>
  </si>
  <si>
    <r>
      <t xml:space="preserve">Ločena imena in priimke združite v eno celico </t>
    </r>
    <r>
      <rPr>
        <b/>
        <sz val="14"/>
        <color theme="0"/>
        <rFont val="Calibri"/>
        <family val="2"/>
        <charset val="238"/>
        <scheme val="minor"/>
      </rPr>
      <t>brez presledka</t>
    </r>
    <r>
      <rPr>
        <sz val="14"/>
        <color theme="0"/>
        <rFont val="Calibri"/>
        <family val="2"/>
        <charset val="238"/>
        <scheme val="minor"/>
      </rPr>
      <t xml:space="preserve"> v stolpec Ime in Priimek!</t>
    </r>
  </si>
  <si>
    <t>CONCATENATE </t>
  </si>
  <si>
    <t>Brooks</t>
  </si>
  <si>
    <t>Maria</t>
  </si>
  <si>
    <t>Hill</t>
  </si>
  <si>
    <t>Jeremy</t>
  </si>
  <si>
    <t>Renner</t>
  </si>
  <si>
    <t>Brown</t>
  </si>
  <si>
    <r>
      <t xml:space="preserve">Ločena imena in priimke združite v eno celico </t>
    </r>
    <r>
      <rPr>
        <b/>
        <sz val="14"/>
        <color theme="0"/>
        <rFont val="Calibri"/>
        <family val="2"/>
        <charset val="238"/>
        <scheme val="minor"/>
      </rPr>
      <t>s predledkom</t>
    </r>
    <r>
      <rPr>
        <sz val="14"/>
        <color theme="0"/>
        <rFont val="Calibri"/>
        <family val="2"/>
        <charset val="238"/>
        <scheme val="minor"/>
      </rPr>
      <t>!</t>
    </r>
  </si>
  <si>
    <t>Primer 1:</t>
  </si>
  <si>
    <t>Priimek 1</t>
  </si>
  <si>
    <t>Priimek 2</t>
  </si>
  <si>
    <t>Brez uporabe funkcije CONCATENATE </t>
  </si>
  <si>
    <t>Craig</t>
  </si>
  <si>
    <t>Bob</t>
  </si>
  <si>
    <t>Mr.</t>
  </si>
  <si>
    <t>Anja</t>
  </si>
  <si>
    <t>Vesel</t>
  </si>
  <si>
    <t>Horvat</t>
  </si>
  <si>
    <t>Vprašanje 1</t>
  </si>
  <si>
    <t>Kaj se bo izpisalo, če v zeleno celico vstavimo naslednjo funkcijo?</t>
  </si>
  <si>
    <t>Spodnje stolpce združite v mail.</t>
  </si>
  <si>
    <t>@</t>
  </si>
  <si>
    <t>email.com</t>
  </si>
  <si>
    <t>Funkcija  TEXTJOIN</t>
  </si>
  <si>
    <r>
      <rPr>
        <b/>
        <sz val="14"/>
        <color theme="1"/>
        <rFont val="Calibri"/>
        <family val="2"/>
        <charset val="238"/>
        <scheme val="minor"/>
      </rPr>
      <t>TEXTJOIN </t>
    </r>
    <r>
      <rPr>
        <sz val="14"/>
        <color theme="1"/>
        <rFont val="Calibri"/>
        <family val="2"/>
        <charset val="238"/>
        <scheme val="minor"/>
      </rPr>
      <t>združi  več vrednosti z ločilom ali brez njega. </t>
    </r>
  </si>
  <si>
    <t>TEXTJOIN ali CONCAT</t>
  </si>
  <si>
    <r>
      <t>TEXTJOIN in CONCAT sta novejši funkciji v Excelu, ki nadomeščata starejšo funkcijo </t>
    </r>
    <r>
      <rPr>
        <b/>
        <sz val="14"/>
        <color theme="1"/>
        <rFont val="Calibri"/>
        <family val="2"/>
        <charset val="238"/>
        <scheme val="minor"/>
      </rPr>
      <t>CONCATENATE </t>
    </r>
    <r>
      <rPr>
        <sz val="14"/>
        <color theme="1"/>
        <rFont val="Calibri"/>
        <family val="2"/>
        <charset val="238"/>
        <scheme val="minor"/>
      </rPr>
      <t>.</t>
    </r>
  </si>
  <si>
    <t> Tako kot funkcija CONCAT bo tudi TEXTJOIN sprejela vrsto celic za združevanje. </t>
  </si>
  <si>
    <t>Glavna razlika je v tem, da TEXTJOIN sprejema tudi  ločilo za uporabo pri združevanju vrednosti.</t>
  </si>
  <si>
    <t>TEXTSPLIT (OFFICE 365)</t>
  </si>
  <si>
    <r>
      <rPr>
        <b/>
        <sz val="14"/>
        <color theme="0"/>
        <rFont val="Calibri"/>
        <family val="2"/>
        <charset val="238"/>
        <scheme val="minor"/>
      </rPr>
      <t>Naloga</t>
    </r>
    <r>
      <rPr>
        <sz val="14"/>
        <color theme="0"/>
        <rFont val="Calibri"/>
        <family val="2"/>
        <charset val="238"/>
        <scheme val="minor"/>
      </rPr>
      <t>: Razdelite celico vodoravno po stolpcih.</t>
    </r>
  </si>
  <si>
    <t>String</t>
  </si>
  <si>
    <t>Apples,Lemons,Oranges</t>
  </si>
  <si>
    <r>
      <rPr>
        <b/>
        <sz val="14"/>
        <color theme="0"/>
        <rFont val="Calibri"/>
        <family val="2"/>
        <charset val="238"/>
        <scheme val="minor"/>
      </rPr>
      <t>Naloga</t>
    </r>
    <r>
      <rPr>
        <sz val="14"/>
        <color theme="0"/>
        <rFont val="Calibri"/>
        <family val="2"/>
        <charset val="238"/>
        <scheme val="minor"/>
      </rPr>
      <t>: Razdelite celico navpično po vrsticah.</t>
    </r>
  </si>
  <si>
    <r>
      <rPr>
        <b/>
        <sz val="14"/>
        <color theme="0"/>
        <rFont val="Calibri"/>
        <family val="2"/>
        <charset val="238"/>
        <scheme val="minor"/>
      </rPr>
      <t>Naloga</t>
    </r>
    <r>
      <rPr>
        <sz val="14"/>
        <color theme="0"/>
        <rFont val="Calibri"/>
        <family val="2"/>
        <charset val="238"/>
        <scheme val="minor"/>
      </rPr>
      <t>: Razdelite besedilo po stolpcih.</t>
    </r>
  </si>
  <si>
    <t>Če želite besedilo v A231 ločiti v več stolpcev z vejico in presledkom, uporabite niz ", ".</t>
  </si>
  <si>
    <t>=TEXTSPLIT(A2, ", ")</t>
  </si>
  <si>
    <t>Aiden, 93, Excellent</t>
  </si>
  <si>
    <t>Ethan, 68, Satisfactory</t>
  </si>
  <si>
    <t>Liam, 92, Excellent</t>
  </si>
  <si>
    <t>Lucas, 62, Satisfactory</t>
  </si>
  <si>
    <t>Mia, 82, Good</t>
  </si>
  <si>
    <t>Noah, 94, Excellent</t>
  </si>
  <si>
    <t>Naloga: Razdelite niz na stolpce in vrstice hkrati.</t>
  </si>
  <si>
    <t>Split text</t>
  </si>
  <si>
    <t>Name=Aiden, Score=93, Result=Excellent</t>
  </si>
  <si>
    <r>
      <rPr>
        <b/>
        <sz val="14"/>
        <color theme="0"/>
        <rFont val="Calibri"/>
        <family val="2"/>
        <charset val="238"/>
        <scheme val="minor"/>
      </rPr>
      <t>Naloga</t>
    </r>
    <r>
      <rPr>
        <sz val="14"/>
        <color theme="0"/>
        <rFont val="Calibri"/>
        <family val="2"/>
        <charset val="238"/>
        <scheme val="minor"/>
      </rPr>
      <t>: Razdelite datume na dan, mesec in leto.</t>
    </r>
  </si>
  <si>
    <t xml:space="preserve">Če želite datum razdeliti na posamezne enote, morate najprej pretvoriti datum v besedilo, ker funkcija TEXTSPLIT obravnava besedilne nize, </t>
  </si>
  <si>
    <t>medtem ko so Excelovi datumi številke.</t>
  </si>
  <si>
    <t>Najlažji način za pretvorbo številske vrednosti v besedilo je s funkcijo TEXT . Prepričajte se, da navedete ustrezno kodo oblike za vaš datum.</t>
  </si>
  <si>
    <t>V našem primeru je formula:</t>
  </si>
  <si>
    <t>=TEXT(A2, "m/d/yyyy")</t>
  </si>
  <si>
    <t xml:space="preserve">Naslednji korak je, da zgornjo funkcijo ugnezdite v 1. argument TEXTSPLIT in vnesete ustrezno ločilo za 2. ali 3. argument, </t>
  </si>
  <si>
    <t>odvisno od tega, ali delite po stolpcih ali vrsticah. </t>
  </si>
  <si>
    <t>V tem primeru so datumske enote ločene s poševnicami, zato za argument col_delimiter uporabimo »/« :</t>
  </si>
  <si>
    <t>=TEXTSPLIT(TEXT(A2, "m/d/yyyy"), "/")</t>
  </si>
  <si>
    <t>Day</t>
  </si>
  <si>
    <r>
      <rPr>
        <b/>
        <sz val="14"/>
        <color theme="0"/>
        <rFont val="Calibri"/>
        <family val="2"/>
        <charset val="238"/>
        <scheme val="minor"/>
      </rPr>
      <t>Naloga</t>
    </r>
    <r>
      <rPr>
        <sz val="14"/>
        <color theme="0"/>
        <rFont val="Calibri"/>
        <family val="2"/>
        <charset val="238"/>
        <scheme val="minor"/>
      </rPr>
      <t>: Razdelite nize, ki preskočijo določene vrednosti.</t>
    </r>
  </si>
  <si>
    <t>Recimo, da želite ločiti nizev tabeli v 4 stolpce na First Name, Last Name Score in Result. </t>
  </si>
  <si>
    <t>Težava je v tem, da nekateri nizi vsebujejo naslov "Mr." (gospod) ali "Mrs" (gospa), zaradi česar so vsi rezultati napačni:</t>
  </si>
  <si>
    <t xml:space="preserve"> =TEXTSPLIT(A290, {" ",", ","Mr. ","Ms. "}, ,TRUE)</t>
  </si>
  <si>
    <t>First name</t>
  </si>
  <si>
    <t>Last name</t>
  </si>
  <si>
    <t>Aiden Jackson, 93, Excellent</t>
  </si>
  <si>
    <t>Mr. Ethan Taylor, 68, Satisfactory</t>
  </si>
  <si>
    <t>Liam Davis, 92, Excellent</t>
  </si>
  <si>
    <t>Mr. Lucas Miller, 62, Satisfactory</t>
  </si>
  <si>
    <t>Ms. Mia Brown, 82, Good</t>
  </si>
  <si>
    <t>Noah Wilson, 94,  Excellent</t>
  </si>
  <si>
    <t>TEXTAFTER (OFFICE 365)</t>
  </si>
  <si>
    <r>
      <t xml:space="preserve">Excelova funkcija </t>
    </r>
    <r>
      <rPr>
        <b/>
        <sz val="14"/>
        <color theme="1"/>
        <rFont val="Calibri"/>
        <family val="2"/>
        <charset val="238"/>
        <scheme val="minor"/>
      </rPr>
      <t>TEXTAFTER</t>
    </r>
    <r>
      <rPr>
        <sz val="14"/>
        <color theme="1"/>
        <rFont val="Calibri"/>
        <family val="2"/>
        <charset val="238"/>
        <scheme val="minor"/>
      </rPr>
      <t xml:space="preserve"> vrne besedilo, ki se pojavi za danim znakom ali podnizom, ki se imenuje ločilo.</t>
    </r>
  </si>
  <si>
    <t>Funkcija TEXTAFTER je na voljo samo v programu Excel za Microsoft 365 (Windows in Mac) in Excel za splet.</t>
  </si>
  <si>
    <r>
      <rPr>
        <b/>
        <sz val="14"/>
        <color theme="0"/>
        <rFont val="Calibri"/>
        <family val="2"/>
        <charset val="238"/>
        <scheme val="minor"/>
      </rPr>
      <t>Naloga</t>
    </r>
    <r>
      <rPr>
        <sz val="14"/>
        <color theme="0"/>
        <rFont val="Calibri"/>
        <family val="2"/>
        <charset val="238"/>
        <scheme val="minor"/>
      </rPr>
      <t>: Izluščite besedila za znakom.</t>
    </r>
  </si>
  <si>
    <t>Text after character</t>
  </si>
  <si>
    <t>Aiden Williams</t>
  </si>
  <si>
    <t>Lucas Brown</t>
  </si>
  <si>
    <t>Liam Jones</t>
  </si>
  <si>
    <t>Noah Garcia</t>
  </si>
  <si>
    <t>Ethan Miller</t>
  </si>
  <si>
    <t>Mason Davis</t>
  </si>
  <si>
    <t>Caden Rodriguez</t>
  </si>
  <si>
    <t>Oliver Martinez</t>
  </si>
  <si>
    <r>
      <rPr>
        <b/>
        <sz val="14"/>
        <color theme="0"/>
        <rFont val="Calibri"/>
        <family val="2"/>
        <charset val="238"/>
        <scheme val="minor"/>
      </rPr>
      <t>Naloga</t>
    </r>
    <r>
      <rPr>
        <sz val="14"/>
        <color theme="0"/>
        <rFont val="Calibri"/>
        <family val="2"/>
        <charset val="238"/>
        <scheme val="minor"/>
      </rPr>
      <t>: izluščite besedila za besedo</t>
    </r>
  </si>
  <si>
    <t>Če želite izluščiti besedilo (npr. color) za določeno besedo v drugo celico, določite besedo kot ločilo.</t>
  </si>
  <si>
    <t>Text after word</t>
  </si>
  <si>
    <t>Size S; color green</t>
  </si>
  <si>
    <t>Size XS; color red</t>
  </si>
  <si>
    <t>Size L; color white</t>
  </si>
  <si>
    <t>Size XL; color yellow</t>
  </si>
  <si>
    <t>Size M; color black</t>
  </si>
  <si>
    <r>
      <rPr>
        <b/>
        <sz val="14"/>
        <color theme="0"/>
        <rFont val="Calibri"/>
        <family val="2"/>
        <charset val="238"/>
        <scheme val="minor"/>
      </rPr>
      <t>Naloga</t>
    </r>
    <r>
      <rPr>
        <sz val="14"/>
        <color theme="0"/>
        <rFont val="Calibri"/>
        <family val="2"/>
        <charset val="238"/>
        <scheme val="minor"/>
      </rPr>
      <t>: Pridobi besedilo po zadnji pojavitvi ločila</t>
    </r>
  </si>
  <si>
    <t>Če želite izvleči besedilo po zadnji pojavitvi ločila, uporabite negativno vrednost za argument instance_num .</t>
  </si>
  <si>
    <t xml:space="preserve"> =TEXTAFTER(A345, ", ", -1)</t>
  </si>
  <si>
    <t>Text after 2nd comma</t>
  </si>
  <si>
    <t>Williams, Aiden, CEO</t>
  </si>
  <si>
    <t>Brown, Lucas, Manager</t>
  </si>
  <si>
    <t>Jones, Liam, CTO</t>
  </si>
  <si>
    <t>Garcia, Noah, Consultant</t>
  </si>
  <si>
    <t>Miller, Ethan, Analyst</t>
  </si>
  <si>
    <t>Davis, Mason, Programmer</t>
  </si>
  <si>
    <t>Rodriguez, Caden, Tester</t>
  </si>
  <si>
    <t>Martinez, Oliver, Tester</t>
  </si>
  <si>
    <r>
      <rPr>
        <b/>
        <sz val="14"/>
        <color theme="0"/>
        <rFont val="Calibri"/>
        <family val="2"/>
        <charset val="238"/>
        <scheme val="minor"/>
      </rPr>
      <t>Naloga</t>
    </r>
    <r>
      <rPr>
        <sz val="14"/>
        <color theme="0"/>
        <rFont val="Calibri"/>
        <family val="2"/>
        <charset val="238"/>
        <scheme val="minor"/>
      </rPr>
      <t>: Pridobite besedilo za več ločili</t>
    </r>
  </si>
  <si>
    <t>After last comma</t>
  </si>
  <si>
    <t>After last but one comma</t>
  </si>
  <si>
    <t>Williams, Aiden, CEO, 46 years</t>
  </si>
  <si>
    <t>Brown, Lucas, Manager, 25 years</t>
  </si>
  <si>
    <t>Jones, Liam, CTO, 32 years</t>
  </si>
  <si>
    <t>Garcia, Noah, Consultant, 19 years</t>
  </si>
  <si>
    <t>Miller, Ethan, Analyst, 28 years</t>
  </si>
  <si>
    <t>Davis, Mason, Programmer, 34 years</t>
  </si>
  <si>
    <t>Rodriguez, Caden, Tester, 21 years</t>
  </si>
  <si>
    <t>Martinez, Oliver, Tester, 26 years</t>
  </si>
  <si>
    <t>Osnovne funkcije za iskanje in sklicevanje</t>
  </si>
  <si>
    <t>CHOOSE</t>
  </si>
  <si>
    <t>=CHOOSE(indeks;vrednost1;vrednost2;...)</t>
  </si>
  <si>
    <t>izbere vrednost/dejanje, ki naj se izvede glede na št. indeksa, ki je prvi atribut</t>
  </si>
  <si>
    <t>COLUMN</t>
  </si>
  <si>
    <t>=COLUMN(sklic)</t>
  </si>
  <si>
    <t>vrne številko stolpca danega sklica</t>
  </si>
  <si>
    <t>ROW</t>
  </si>
  <si>
    <t>=ROW(sklic)</t>
  </si>
  <si>
    <t>vrne številko vrstice danega sklica</t>
  </si>
  <si>
    <t>COLUMNS</t>
  </si>
  <si>
    <t>=COLUMNS(področje)</t>
  </si>
  <si>
    <t>vrne število stolpcev v izbranem področju</t>
  </si>
  <si>
    <t>ROWS</t>
  </si>
  <si>
    <t>=ROWS)področje)</t>
  </si>
  <si>
    <t>vrne število vrstic v izbranem področju</t>
  </si>
  <si>
    <t>INDEX</t>
  </si>
  <si>
    <t>=INDEX(področje_tabele;vrstica;stolpec)</t>
  </si>
  <si>
    <t>vrne vrednost celice v področju, ki je na presečišču določene vrstice in stolpca</t>
  </si>
  <si>
    <t>MATCH</t>
  </si>
  <si>
    <t>=MATCH(iskana_vr;področje;vrsta_ujemanja)</t>
  </si>
  <si>
    <t>vrne relativni položaj elementa v matriki, ki se ujema z navedeno vrednostjo</t>
  </si>
  <si>
    <t>VLOOKUP</t>
  </si>
  <si>
    <t>=VLOOKUP(iskana_vr;področje_tabele;stolpec;natančnost)</t>
  </si>
  <si>
    <t>poišče vrednost v skrajnem levem stolpcu tabele in vrne vrednost v isti vrstici v stolpcu, ki ga navedemo</t>
  </si>
  <si>
    <t>HLOOKUP</t>
  </si>
  <si>
    <t>=HLOOKUP(iskana_vr;področje_tabele;vrstica;natančnost)</t>
  </si>
  <si>
    <t>poišče vrednost v zgornji vrstici tabele in vrne vrednost v istem stolpcu v vrstici, ki jo navedemo</t>
  </si>
  <si>
    <t>HYPERLINK</t>
  </si>
  <si>
    <t>=HYPERLINK(povezava;prijazno_ime)</t>
  </si>
  <si>
    <t>ustvari hiper-povezavo, argumenti so v dvojnih narekovajih</t>
  </si>
  <si>
    <t>VLOOKUP, HLOOKUP, XLOOKUP</t>
  </si>
  <si>
    <t>INDEX in MATCH</t>
  </si>
  <si>
    <r>
      <t xml:space="preserve">Excel </t>
    </r>
    <r>
      <rPr>
        <b/>
        <sz val="20"/>
        <color theme="0"/>
        <rFont val="Calibri"/>
        <family val="2"/>
        <charset val="238"/>
        <scheme val="minor"/>
      </rPr>
      <t>VLOOKUP</t>
    </r>
    <r>
      <rPr>
        <sz val="20"/>
        <color theme="0"/>
        <rFont val="Calibri"/>
        <family val="2"/>
        <charset val="238"/>
        <scheme val="minor"/>
      </rPr>
      <t xml:space="preserve"> funkcija</t>
    </r>
  </si>
  <si>
    <t>Naloga 1: Dodajte spustni meni Seznam za preverjanje podatkov v celico A7 (Uporabite Podatki &gt; Podatkovna orodja &gt; Preveri veljavnost podatkov. Nato uporabite formulo VLOOKUP za iskanje imena in e-poštnega naslova osebe.</t>
  </si>
  <si>
    <t xml:space="preserve"> ID zaposlenega</t>
  </si>
  <si>
    <t>Ime zaposlenega</t>
  </si>
  <si>
    <t>Telefon</t>
  </si>
  <si>
    <t>Geslo</t>
  </si>
  <si>
    <t>Email</t>
  </si>
  <si>
    <t>880-56-9343</t>
  </si>
  <si>
    <t>880-26-6416</t>
  </si>
  <si>
    <t>Colby Guerra</t>
  </si>
  <si>
    <t>(206)-571-8485</t>
  </si>
  <si>
    <t>CGuerra</t>
  </si>
  <si>
    <t>CGuerra@gmail.com</t>
  </si>
  <si>
    <t>880-19-1649</t>
  </si>
  <si>
    <t>Andre Bader</t>
  </si>
  <si>
    <t>(206)-687-3000</t>
  </si>
  <si>
    <t>CBader</t>
  </si>
  <si>
    <t>CBader@gmail.com</t>
  </si>
  <si>
    <t>880-32-7767</t>
  </si>
  <si>
    <t>Christal Conaway</t>
  </si>
  <si>
    <t>(206)-727-7960</t>
  </si>
  <si>
    <t>CConaway</t>
  </si>
  <si>
    <t>CConaway@gmail.com</t>
  </si>
  <si>
    <t>Ossie Givens</t>
  </si>
  <si>
    <t>(206)-716-7417</t>
  </si>
  <si>
    <t>CGivens</t>
  </si>
  <si>
    <t>CGivens@yahoo.com</t>
  </si>
  <si>
    <t>880-40-4308</t>
  </si>
  <si>
    <t>Lashanda Maupin</t>
  </si>
  <si>
    <t>(206)-561-9615</t>
  </si>
  <si>
    <t>CMaupin</t>
  </si>
  <si>
    <t>CMaupin@gmail.com</t>
  </si>
  <si>
    <t>880-78-4438</t>
  </si>
  <si>
    <t>Letha Vela</t>
  </si>
  <si>
    <t>(206)-695-4997</t>
  </si>
  <si>
    <t>CVela</t>
  </si>
  <si>
    <t>CVela@gmail.com</t>
  </si>
  <si>
    <t>880-13-7933</t>
  </si>
  <si>
    <t>Curtis Mercier</t>
  </si>
  <si>
    <t>(206)-690-2546</t>
  </si>
  <si>
    <t>CMercier</t>
  </si>
  <si>
    <t>CMercier@gmail.com</t>
  </si>
  <si>
    <t>Uporabite preverjanje veljavnosti podatkov</t>
  </si>
  <si>
    <t>Uporabite vlookup</t>
  </si>
  <si>
    <t>Naloga 2: Za izračun plače zaposlenega #4 uporabite VLOOKUP</t>
  </si>
  <si>
    <t>ID_zap</t>
  </si>
  <si>
    <t>Spol</t>
  </si>
  <si>
    <t>Leto rojstva</t>
  </si>
  <si>
    <t>Kraj</t>
  </si>
  <si>
    <t>Delovno mesto</t>
  </si>
  <si>
    <t>Oddelek</t>
  </si>
  <si>
    <t>Skupina</t>
  </si>
  <si>
    <t>Neto plača</t>
  </si>
  <si>
    <t>Bruto plača</t>
  </si>
  <si>
    <t>Regres</t>
  </si>
  <si>
    <t>Mesečni strošek</t>
  </si>
  <si>
    <t>Kosmač</t>
  </si>
  <si>
    <t>Ž</t>
  </si>
  <si>
    <t>Finančnik</t>
  </si>
  <si>
    <t>Vsa vozila</t>
  </si>
  <si>
    <t>Samo</t>
  </si>
  <si>
    <t>Strel</t>
  </si>
  <si>
    <t>M</t>
  </si>
  <si>
    <t>Tehnik</t>
  </si>
  <si>
    <t>Tehnična služba</t>
  </si>
  <si>
    <t>Igor</t>
  </si>
  <si>
    <t>Stanko</t>
  </si>
  <si>
    <t>Direktor proizvodnje</t>
  </si>
  <si>
    <t>Vodstvo</t>
  </si>
  <si>
    <t>Metka</t>
  </si>
  <si>
    <t>Vrbinc</t>
  </si>
  <si>
    <t>Tržnik</t>
  </si>
  <si>
    <t>Trženje</t>
  </si>
  <si>
    <t>Franci</t>
  </si>
  <si>
    <t>Flek</t>
  </si>
  <si>
    <t>Skladiščnik</t>
  </si>
  <si>
    <t>Skladišče</t>
  </si>
  <si>
    <t>Mateja</t>
  </si>
  <si>
    <t>Sever</t>
  </si>
  <si>
    <t>Znanstvenik</t>
  </si>
  <si>
    <t>Razvoj</t>
  </si>
  <si>
    <t>Maja</t>
  </si>
  <si>
    <t>Ogrin</t>
  </si>
  <si>
    <t>Jože</t>
  </si>
  <si>
    <t>Fevžar</t>
  </si>
  <si>
    <t>Nataša</t>
  </si>
  <si>
    <t>Gruden</t>
  </si>
  <si>
    <t>Oblikovalec</t>
  </si>
  <si>
    <t>Oblikovanje</t>
  </si>
  <si>
    <t>Maruša</t>
  </si>
  <si>
    <t>Splet</t>
  </si>
  <si>
    <t>Administrator</t>
  </si>
  <si>
    <t>Administracija</t>
  </si>
  <si>
    <t>Urška</t>
  </si>
  <si>
    <t>Kosem</t>
  </si>
  <si>
    <t>Tajnica</t>
  </si>
  <si>
    <t>Tajništvo</t>
  </si>
  <si>
    <t>Urban</t>
  </si>
  <si>
    <t>Vrankar</t>
  </si>
  <si>
    <t>Računovodja</t>
  </si>
  <si>
    <t>Računovodstvo</t>
  </si>
  <si>
    <t>Boštjan</t>
  </si>
  <si>
    <t>Velkavrh</t>
  </si>
  <si>
    <t>Klepec</t>
  </si>
  <si>
    <t>Matic</t>
  </si>
  <si>
    <t>Nalet</t>
  </si>
  <si>
    <t>Aleš</t>
  </si>
  <si>
    <t>Glavni oblikovalec</t>
  </si>
  <si>
    <t>vlookup</t>
  </si>
  <si>
    <t>Glede na pozicijo v podjetju zaposlenim dodajte v tabelo rezultat pripadajoči službeni avtomobil.</t>
  </si>
  <si>
    <t>Pozicija</t>
  </si>
  <si>
    <t>Službeni avto</t>
  </si>
  <si>
    <t>Generalni direktor</t>
  </si>
  <si>
    <t>Audi A8 Quatro</t>
  </si>
  <si>
    <t>Direktor enote</t>
  </si>
  <si>
    <t>Audi A8</t>
  </si>
  <si>
    <t>Vodja oddelka</t>
  </si>
  <si>
    <t>Audi A6</t>
  </si>
  <si>
    <t>Vodja skupine</t>
  </si>
  <si>
    <t>Audi A4</t>
  </si>
  <si>
    <t>Inženir</t>
  </si>
  <si>
    <t>VW Passat</t>
  </si>
  <si>
    <t>Strokovni sodelavec</t>
  </si>
  <si>
    <t>VW Golf</t>
  </si>
  <si>
    <t>VW Polo</t>
  </si>
  <si>
    <t>nima avta</t>
  </si>
  <si>
    <t>Snažilka</t>
  </si>
  <si>
    <t>Enota</t>
  </si>
  <si>
    <t>Avto</t>
  </si>
  <si>
    <t>Helena</t>
  </si>
  <si>
    <t>Zdovc</t>
  </si>
  <si>
    <t>Luka</t>
  </si>
  <si>
    <t>Kosmina</t>
  </si>
  <si>
    <t>Prelet</t>
  </si>
  <si>
    <t>Vesna</t>
  </si>
  <si>
    <t>Smrekar</t>
  </si>
  <si>
    <t>Katja</t>
  </si>
  <si>
    <t>Hočevar</t>
  </si>
  <si>
    <t>Marija</t>
  </si>
  <si>
    <t>Bavdaž</t>
  </si>
  <si>
    <t>Dušan</t>
  </si>
  <si>
    <t>Smeh</t>
  </si>
  <si>
    <t>Tone</t>
  </si>
  <si>
    <t>Tomšič</t>
  </si>
  <si>
    <t>Nik</t>
  </si>
  <si>
    <t>Kotnik</t>
  </si>
  <si>
    <t>Suzana</t>
  </si>
  <si>
    <t>Bevk</t>
  </si>
  <si>
    <t>Strokovni delavec</t>
  </si>
  <si>
    <t>Egon</t>
  </si>
  <si>
    <t>Žigon</t>
  </si>
  <si>
    <t>Natančno in približno ujemanje</t>
  </si>
  <si>
    <r>
      <t xml:space="preserve">VLOOKUP ima dva načina ujemanja, </t>
    </r>
    <r>
      <rPr>
        <b/>
        <sz val="14"/>
        <color theme="1"/>
        <rFont val="Calibri"/>
        <family val="2"/>
        <charset val="238"/>
        <scheme val="minor"/>
      </rPr>
      <t>natančen</t>
    </r>
    <r>
      <rPr>
        <sz val="14"/>
        <color theme="1"/>
        <rFont val="Calibri"/>
        <family val="2"/>
        <charset val="238"/>
        <scheme val="minor"/>
      </rPr>
      <t xml:space="preserve"> in </t>
    </r>
    <r>
      <rPr>
        <b/>
        <sz val="14"/>
        <color theme="1"/>
        <rFont val="Calibri"/>
        <family val="2"/>
        <charset val="238"/>
        <scheme val="minor"/>
      </rPr>
      <t>približen.</t>
    </r>
    <r>
      <rPr>
        <sz val="14"/>
        <color theme="1"/>
        <rFont val="Calibri"/>
        <family val="2"/>
        <charset val="238"/>
        <scheme val="minor"/>
      </rPr>
      <t xml:space="preserve"> </t>
    </r>
  </si>
  <si>
    <t>1. Natančno ujemanje</t>
  </si>
  <si>
    <t>Študentoma v desno tabelo Rezultat glede na vpisno številko (ID) iz Tabele dodajte točke za matematiko.</t>
  </si>
  <si>
    <t>Tabela</t>
  </si>
  <si>
    <t>ID študenta</t>
  </si>
  <si>
    <t>Matematika</t>
  </si>
  <si>
    <t>Kemija</t>
  </si>
  <si>
    <t>A1001</t>
  </si>
  <si>
    <t>A1002</t>
  </si>
  <si>
    <t>C1005</t>
  </si>
  <si>
    <t>B1003</t>
  </si>
  <si>
    <t>C1004</t>
  </si>
  <si>
    <t>Hedy</t>
  </si>
  <si>
    <t>Mario</t>
  </si>
  <si>
    <t>D1006</t>
  </si>
  <si>
    <t>Akash</t>
  </si>
  <si>
    <t>Državam v levi tabeli dodajte kodo države iz desne tabele.</t>
  </si>
  <si>
    <t>Coda države</t>
  </si>
  <si>
    <t>London</t>
  </si>
  <si>
    <t>Toronto</t>
  </si>
  <si>
    <t>CA</t>
  </si>
  <si>
    <t>Dallas</t>
  </si>
  <si>
    <t>FR</t>
  </si>
  <si>
    <t>Houston</t>
  </si>
  <si>
    <t>DE</t>
  </si>
  <si>
    <t>Paris</t>
  </si>
  <si>
    <t>Berlin</t>
  </si>
  <si>
    <t>Montreal</t>
  </si>
  <si>
    <t>Birminghram</t>
  </si>
  <si>
    <t>Hamburg</t>
  </si>
  <si>
    <t xml:space="preserve">Naloga 5: </t>
  </si>
  <si>
    <t xml:space="preserve">Za film Toy Story izluščite iz Tabele Leto, Rang in Zaslužek. </t>
  </si>
  <si>
    <t xml:space="preserve">Uporabiti VLOOKUP v načinu natančnega ujemanja. </t>
  </si>
  <si>
    <t>Film</t>
  </si>
  <si>
    <t>Rang</t>
  </si>
  <si>
    <t>Zaslužek</t>
  </si>
  <si>
    <t>Toy Story</t>
  </si>
  <si>
    <t>Fargo</t>
  </si>
  <si>
    <t>L.A. Confidential</t>
  </si>
  <si>
    <t>The Sixth Sense</t>
  </si>
  <si>
    <t>Unforgiven</t>
  </si>
  <si>
    <t>2. Približno ujemanje</t>
  </si>
  <si>
    <t>V primerih, ko želite najboljše ujemanje, ne nujno natančno ujemanje, boste želeli uporabiti približen način.</t>
  </si>
  <si>
    <t>Formula VLOOKUP je konfigurirana za izvajanje približnega ujemanja tako, da zadnji argument nastavite na TRUE ali 1.</t>
  </si>
  <si>
    <t xml:space="preserve">Če natančnega ujemanja ni mogoče najti, formula išče najbližje ujemanje - največjo vrednost, ki je manjša od iskalne vrednosti. </t>
  </si>
  <si>
    <t xml:space="preserve">Naloga 6: </t>
  </si>
  <si>
    <t>Za naročila izdelajte furmulo, ki bo izpisala ustrezen popust iz Tabele.</t>
  </si>
  <si>
    <t xml:space="preserve">Uporabiti VLOOKUP v načinu približnega ujemanja. </t>
  </si>
  <si>
    <t>Popust</t>
  </si>
  <si>
    <t xml:space="preserve">Naloga 7: </t>
  </si>
  <si>
    <t>Glede na uspešnost prodaje vpišite v tabelo rezultat (modri stolpec) furmulo, ki bo izpisala ustrezen dodatek na uspešnost prodaje iz Tabele.</t>
  </si>
  <si>
    <t>Dodatek</t>
  </si>
  <si>
    <t>Provizija</t>
  </si>
  <si>
    <t>Applebee</t>
  </si>
  <si>
    <t>Bueller</t>
  </si>
  <si>
    <t>Chung</t>
  </si>
  <si>
    <t>Crawfort</t>
  </si>
  <si>
    <t>Joyce</t>
  </si>
  <si>
    <t>King</t>
  </si>
  <si>
    <t>MacDonald</t>
  </si>
  <si>
    <t>Tanaka</t>
  </si>
  <si>
    <t>Vlookup (razlika med velikimi in malimi črkami)</t>
  </si>
  <si>
    <t xml:space="preserve">Naloga 8: </t>
  </si>
  <si>
    <t>Preverite, če VLOOKUP razlikuje med velikimi in malimi črkami.</t>
  </si>
  <si>
    <t xml:space="preserve">Tabela 1: </t>
  </si>
  <si>
    <t>b1003</t>
  </si>
  <si>
    <t>d1006</t>
  </si>
  <si>
    <t>a1001</t>
  </si>
  <si>
    <t>Mike</t>
  </si>
  <si>
    <t>Vlookup (več kot eno ujemanje)</t>
  </si>
  <si>
    <t xml:space="preserve">Primer: </t>
  </si>
  <si>
    <t>Če je v podatkih več kot eno ujemanje, funkcija VLOOKUP vrne prvo ujemanje, če uporablja natančno ujemanje.</t>
  </si>
  <si>
    <t xml:space="preserve">Sintaksa </t>
  </si>
  <si>
    <t>= VLOOKUP (vrednost, tabela, stolpec_indeksa, [obseg_ogled])</t>
  </si>
  <si>
    <t xml:space="preserve">Argumenti </t>
  </si>
  <si>
    <r>
      <t xml:space="preserve"> </t>
    </r>
    <r>
      <rPr>
        <b/>
        <sz val="11"/>
        <color theme="1"/>
        <rFont val="Calibri"/>
        <family val="2"/>
        <charset val="238"/>
        <scheme val="minor"/>
      </rPr>
      <t>value</t>
    </r>
    <r>
      <rPr>
        <sz val="11"/>
        <color theme="1"/>
        <rFont val="Calibri"/>
        <family val="2"/>
        <charset val="238"/>
        <scheme val="minor"/>
      </rPr>
      <t xml:space="preserve"> - Vrednost, ki jo je treba iskati v prvem stolpcu tabele.</t>
    </r>
  </si>
  <si>
    <r>
      <t xml:space="preserve"> </t>
    </r>
    <r>
      <rPr>
        <b/>
        <sz val="11"/>
        <color theme="1"/>
        <rFont val="Calibri"/>
        <family val="2"/>
        <charset val="238"/>
        <scheme val="minor"/>
      </rPr>
      <t>tabela</t>
    </r>
    <r>
      <rPr>
        <sz val="11"/>
        <color theme="1"/>
        <rFont val="Calibri"/>
        <family val="2"/>
        <charset val="238"/>
        <scheme val="minor"/>
      </rPr>
      <t xml:space="preserve"> - tabela, iz katere je mogoče pridobiti vrednost.</t>
    </r>
  </si>
  <si>
    <r>
      <t xml:space="preserve"> </t>
    </r>
    <r>
      <rPr>
        <b/>
        <sz val="11"/>
        <color theme="1"/>
        <rFont val="Calibri"/>
        <family val="2"/>
        <charset val="238"/>
        <scheme val="minor"/>
      </rPr>
      <t>col_index</t>
    </r>
    <r>
      <rPr>
        <sz val="11"/>
        <color theme="1"/>
        <rFont val="Calibri"/>
        <family val="2"/>
        <charset val="238"/>
        <scheme val="minor"/>
      </rPr>
      <t xml:space="preserve"> - stolpec v tabeli, iz katerega je mogoče pridobiti vrednost.</t>
    </r>
  </si>
  <si>
    <r>
      <rPr>
        <b/>
        <sz val="11"/>
        <color theme="1"/>
        <rFont val="Calibri"/>
        <family val="2"/>
        <charset val="238"/>
        <scheme val="minor"/>
      </rPr>
      <t xml:space="preserve"> range_lookup </t>
    </r>
    <r>
      <rPr>
        <sz val="11"/>
        <color theme="1"/>
        <rFont val="Calibri"/>
        <family val="2"/>
        <charset val="238"/>
        <scheme val="minor"/>
      </rPr>
      <t>- [neobvezno] TRUE = približno ujemanje (privzeto). FALSE = natančno ujemanje.</t>
    </r>
  </si>
  <si>
    <r>
      <rPr>
        <b/>
        <sz val="11"/>
        <color theme="1"/>
        <rFont val="Calibri"/>
        <family val="2"/>
        <charset val="238"/>
        <scheme val="minor"/>
      </rPr>
      <t>Lookup_value</t>
    </r>
    <r>
      <rPr>
        <sz val="11"/>
        <color theme="1"/>
        <rFont val="Calibri"/>
        <family val="2"/>
        <charset val="238"/>
        <scheme val="minor"/>
      </rPr>
      <t>: Vrednost, ki jo želite iskati. Biti mora v prvem stolpcu obsega table_array.</t>
    </r>
  </si>
  <si>
    <r>
      <t xml:space="preserve"> </t>
    </r>
    <r>
      <rPr>
        <b/>
        <sz val="11"/>
        <color theme="1"/>
        <rFont val="Calibri"/>
        <family val="2"/>
        <charset val="238"/>
        <scheme val="minor"/>
      </rPr>
      <t>Tabela_ matrika</t>
    </r>
    <r>
      <rPr>
        <sz val="11"/>
        <color theme="1"/>
        <rFont val="Calibri"/>
        <family val="2"/>
        <charset val="238"/>
        <scheme val="minor"/>
      </rPr>
      <t>: Podatkovno območje ali tabela, v kateri najdeta stolpec iskalne vrednosti in stolpec z vrednostjo rezultata.</t>
    </r>
  </si>
  <si>
    <r>
      <rPr>
        <b/>
        <sz val="11"/>
        <color theme="1"/>
        <rFont val="Calibri"/>
        <family val="2"/>
        <charset val="238"/>
        <scheme val="minor"/>
      </rPr>
      <t xml:space="preserve"> Col_index_num:</t>
    </r>
    <r>
      <rPr>
        <sz val="11"/>
        <color theme="1"/>
        <rFont val="Calibri"/>
        <family val="2"/>
        <charset val="238"/>
        <scheme val="minor"/>
      </rPr>
      <t xml:space="preserve"> Število stolpcev, iz katerih bo vrnjena ujemajoča se vrednost. Začne se z 1 iz skrajnega levega stolpca v tabeli.</t>
    </r>
  </si>
  <si>
    <r>
      <t xml:space="preserve"> </t>
    </r>
    <r>
      <rPr>
        <b/>
        <sz val="11"/>
        <color theme="1"/>
        <rFont val="Calibri"/>
        <family val="2"/>
        <charset val="238"/>
        <scheme val="minor"/>
      </rPr>
      <t>Range_lookup</t>
    </r>
    <r>
      <rPr>
        <sz val="11"/>
        <color theme="1"/>
        <rFont val="Calibri"/>
        <family val="2"/>
        <charset val="238"/>
        <scheme val="minor"/>
      </rPr>
      <t>: Logična vrednost, ki določa, ali bo ta funkcija VLOOKUP vrnila natančno ali približno ujemanje.</t>
    </r>
  </si>
  <si>
    <r>
      <rPr>
        <b/>
        <sz val="14"/>
        <color theme="1"/>
        <rFont val="Calibri"/>
        <family val="2"/>
        <charset val="238"/>
        <scheme val="minor"/>
      </rPr>
      <t>HLOOKUP</t>
    </r>
    <r>
      <rPr>
        <sz val="14"/>
        <color theme="1"/>
        <rFont val="Calibri"/>
        <family val="2"/>
        <charset val="238"/>
        <scheme val="minor"/>
      </rPr>
      <t xml:space="preserve"> v Excelu pomeni "vodoravno iskanje".</t>
    </r>
  </si>
  <si>
    <t xml:space="preserve">HLOOKUP podpira približno in natančno ujemanje ter nadomestne znake (*?) </t>
  </si>
  <si>
    <t xml:space="preserve">Naloga 9: </t>
  </si>
  <si>
    <t>V tabelo Rezultat iz tabele 1 v stolpec Level vnesite opisno besedilo.</t>
  </si>
  <si>
    <t>Uporabite HLOOKUP.</t>
  </si>
  <si>
    <t>Rating</t>
  </si>
  <si>
    <t>Level</t>
  </si>
  <si>
    <t>Average</t>
  </si>
  <si>
    <t>Excellent</t>
  </si>
  <si>
    <t>Service</t>
  </si>
  <si>
    <t>Quality</t>
  </si>
  <si>
    <t>Value</t>
  </si>
  <si>
    <t>Cleanliness</t>
  </si>
  <si>
    <t xml:space="preserve">Naloga 10: </t>
  </si>
  <si>
    <t>V tabelo Rezultat v stolpec Plača in Datum zaposlitve pripnite podatke iz Tabele 1</t>
  </si>
  <si>
    <t>ID148</t>
  </si>
  <si>
    <t>ID149</t>
  </si>
  <si>
    <t>ID150</t>
  </si>
  <si>
    <t>ID151</t>
  </si>
  <si>
    <t>ID152</t>
  </si>
  <si>
    <t>Abhi</t>
  </si>
  <si>
    <t>Raju</t>
  </si>
  <si>
    <t>Lin</t>
  </si>
  <si>
    <t>Jy0th</t>
  </si>
  <si>
    <t>Kavya</t>
  </si>
  <si>
    <t>Datum zaposlitve</t>
  </si>
  <si>
    <t xml:space="preserve"> 01/10/2015</t>
  </si>
  <si>
    <t>11/15/2016</t>
  </si>
  <si>
    <t xml:space="preserve"> 05/08/2016</t>
  </si>
  <si>
    <t xml:space="preserve"> 05/02/2014</t>
  </si>
  <si>
    <t xml:space="preserve"> 01/07/2018</t>
  </si>
  <si>
    <t>Plača</t>
  </si>
  <si>
    <t>ID153</t>
  </si>
  <si>
    <t xml:space="preserve">Naloga 11: </t>
  </si>
  <si>
    <t>V stolpec Nivo in Bonus (Rezultat) pripnite podatke iz Tabele 1.</t>
  </si>
  <si>
    <t>Tabela 1 (Hlookup)</t>
  </si>
  <si>
    <t>Nivo</t>
  </si>
  <si>
    <t>Bonus</t>
  </si>
  <si>
    <t>Ainsley</t>
  </si>
  <si>
    <t>Gold</t>
  </si>
  <si>
    <t>Platinum</t>
  </si>
  <si>
    <t>Crawford</t>
  </si>
  <si>
    <t>Murray</t>
  </si>
  <si>
    <t>Richards</t>
  </si>
  <si>
    <t xml:space="preserve">Naloga 12: </t>
  </si>
  <si>
    <t>Pridobite prvo besedilno vrednost v vrstici.</t>
  </si>
  <si>
    <t>Januar</t>
  </si>
  <si>
    <t>Februar</t>
  </si>
  <si>
    <t>Marec</t>
  </si>
  <si>
    <t>HLOOKUP teorija</t>
  </si>
  <si>
    <t>Funkcija HLOOKUP v Excelu obstaja iz štirih komponent:</t>
  </si>
  <si>
    <t>Vrednost, ki jo želite poiskati;</t>
  </si>
  <si>
    <t>Obseg, v katerem želite najti vrednost in vrnjeno vrednost;</t>
  </si>
  <si>
    <t>Številka vrstice v vašem definiranem obsegu, ki vsebuje vrnjeno vrednost;</t>
  </si>
  <si>
    <t>0 ali FALSE za natančno ujemanje z vrednostjo, ki jo iščete; 1 ali TRUE za približno ujemanje.</t>
  </si>
  <si>
    <t xml:space="preserve"> Sintaksa: HLOOKUP ([vrednost], [obseg], [številka vrstice], [FALSE ali TRUE])</t>
  </si>
  <si>
    <t>DODATNE NALOGE</t>
  </si>
  <si>
    <t>XLOOKUP</t>
  </si>
  <si>
    <r>
      <t xml:space="preserve">Funkcija </t>
    </r>
    <r>
      <rPr>
        <b/>
        <sz val="14"/>
        <color theme="1"/>
        <rFont val="Calibri"/>
        <family val="2"/>
        <charset val="238"/>
        <scheme val="minor"/>
      </rPr>
      <t>XLOOKUP</t>
    </r>
    <r>
      <rPr>
        <sz val="14"/>
        <color theme="1"/>
        <rFont val="Calibri"/>
        <family val="2"/>
        <charset val="238"/>
        <scheme val="minor"/>
      </rPr>
      <t xml:space="preserve"> je sodobna in prilagodljiva zamenjava za starejše funkcije, kot so VLOOKUP, HLOOKUP in LOOKUP.</t>
    </r>
  </si>
  <si>
    <t xml:space="preserve"> XLOOKUP podpira približno in natančno ujemanje, nadomestne znake (*?).</t>
  </si>
  <si>
    <t xml:space="preserve"> Za delna ujemanja in iskanja v navpičnem ali vodoravnem obsegu.</t>
  </si>
  <si>
    <t>XLOOKUP - natančno ujemanje</t>
  </si>
  <si>
    <t xml:space="preserve">Naloga </t>
  </si>
  <si>
    <t>Filmu pripišite v tabelo Rezultat zaslužek iz Tabele.</t>
  </si>
  <si>
    <t>Uporabite XLOOKUP.</t>
  </si>
  <si>
    <t xml:space="preserve"> =XLOOKUP(F354;A354:D358;D354:D358;-1)</t>
  </si>
  <si>
    <t>XLOOKUP - približno  ujemanje</t>
  </si>
  <si>
    <t>Glede na količino pripišite v tabelo Rezultat popust iz Tabele.</t>
  </si>
  <si>
    <t xml:space="preserve"> =XLOOKUP(D374;A374:B378;B374:B378;-1)</t>
  </si>
  <si>
    <t>XLOOKUP - več vrednosti</t>
  </si>
  <si>
    <t>V tabelo Rezultat pripišite Ime, Priimek in Oddelek iz Tabele.</t>
  </si>
  <si>
    <t xml:space="preserve"> =XLOOKUP(B393;B398:B405A398:D405)</t>
  </si>
  <si>
    <t>Janet</t>
  </si>
  <si>
    <t>Farley</t>
  </si>
  <si>
    <t>Fulfillment</t>
  </si>
  <si>
    <t>Steven</t>
  </si>
  <si>
    <t>Batista</t>
  </si>
  <si>
    <t>Evelyn</t>
  </si>
  <si>
    <t>Monet</t>
  </si>
  <si>
    <t>Marilyn</t>
  </si>
  <si>
    <t>Bradley</t>
  </si>
  <si>
    <t>Jonathan</t>
  </si>
  <si>
    <t>Adder</t>
  </si>
  <si>
    <t>Adrian</t>
  </si>
  <si>
    <t>Birt</t>
  </si>
  <si>
    <t>Engineering</t>
  </si>
  <si>
    <t>Julie</t>
  </si>
  <si>
    <t>Irons</t>
  </si>
  <si>
    <t>Erica</t>
  </si>
  <si>
    <t>Tan</t>
  </si>
  <si>
    <t>XLOOKUP - dvosmerno iskanje</t>
  </si>
  <si>
    <t>V tabelo Rezultat v polje rezultat pripišite vrednost iz Tabele.</t>
  </si>
  <si>
    <t>Material/Skupina</t>
  </si>
  <si>
    <t>D</t>
  </si>
  <si>
    <t>Vinil</t>
  </si>
  <si>
    <t>Material</t>
  </si>
  <si>
    <t>Steklo</t>
  </si>
  <si>
    <t>Les</t>
  </si>
  <si>
    <t>Skupino</t>
  </si>
  <si>
    <t xml:space="preserve"> =XLOOKUP(H422;A421:E425;XLOOKUP(H421;A421:A425;A421:E425))</t>
  </si>
  <si>
    <t>Jeklo</t>
  </si>
  <si>
    <t>Titan</t>
  </si>
  <si>
    <t>Prednosti XLOOKUP</t>
  </si>
  <si>
    <t>XLOOKUP lahko poišče podatke desno ali levo od iskalnih vrednosti</t>
  </si>
  <si>
    <t xml:space="preserve"> XLOOKUP lahko vrne več rezultatov </t>
  </si>
  <si>
    <t xml:space="preserve"> Privzeto XLOOKUP za natančno ujemanje (VLOOKUP privzeto za približek)</t>
  </si>
  <si>
    <t xml:space="preserve"> XLOOKUP lahko deluje z navpičnimi in vodoravnimi podatki</t>
  </si>
  <si>
    <t xml:space="preserve"> XLOOKUP lahko izvede obratno iskanje (od zadnjega do prvega)</t>
  </si>
  <si>
    <t xml:space="preserve"> XLOOKUP lahko vrne cele  vrstice ali stolpce , ne samo ene vrednosti</t>
  </si>
  <si>
    <t xml:space="preserve"> XLOOKUP lahko doma uporabi delo z matrikami  za uporabo kompleksnih meril</t>
  </si>
  <si>
    <t xml:space="preserve"> VLOOKUP v Excelu</t>
  </si>
  <si>
    <t>Primeri VLOOKUP v Excelu</t>
  </si>
  <si>
    <t>Primer – natančno ujemanje (napačno ali 0)</t>
  </si>
  <si>
    <t>Navodilo: formulo ustrezno prilagodite primeru:</t>
  </si>
  <si>
    <t>V celico F453 in celico G453 pripnite priimek iz tabele.</t>
  </si>
  <si>
    <t>Rahul</t>
  </si>
  <si>
    <t>Dravid</t>
  </si>
  <si>
    <t>Sachin</t>
  </si>
  <si>
    <t>Tendulkar</t>
  </si>
  <si>
    <t>Mahendra</t>
  </si>
  <si>
    <t>Dhoni</t>
  </si>
  <si>
    <t>Sourav</t>
  </si>
  <si>
    <t>Ganguly</t>
  </si>
  <si>
    <t>Virat</t>
  </si>
  <si>
    <t>Kohli</t>
  </si>
  <si>
    <t>Hardik</t>
  </si>
  <si>
    <t>Pandya</t>
  </si>
  <si>
    <t>Rudhabh</t>
  </si>
  <si>
    <t>Pant</t>
  </si>
  <si>
    <t>Primer #2 – Približno ujemanje (True ali 1)</t>
  </si>
  <si>
    <t>V celico F480 in celico G480 pripnite priimek iz tabele.</t>
  </si>
  <si>
    <t>Runs</t>
  </si>
  <si>
    <t>Natančno ujemanje</t>
  </si>
  <si>
    <r>
      <t xml:space="preserve">S pomočjo funkcije VLOOKUP poiščite prodajo za ID </t>
    </r>
    <r>
      <rPr>
        <b/>
        <sz val="14"/>
        <color theme="1"/>
        <rFont val="Calibri"/>
        <family val="2"/>
        <charset val="238"/>
        <scheme val="minor"/>
      </rPr>
      <t>53.</t>
    </r>
    <r>
      <rPr>
        <sz val="14"/>
        <color theme="1"/>
        <rFont val="Calibri"/>
        <family val="2"/>
        <charset val="238"/>
        <scheme val="minor"/>
      </rPr>
      <t xml:space="preserve"> </t>
    </r>
  </si>
  <si>
    <t>prodaja</t>
  </si>
  <si>
    <t>Jones</t>
  </si>
  <si>
    <t>Približno ujemanje</t>
  </si>
  <si>
    <t>Z uporabo funkcije VLOOKUP v načinu približnega ujemanja (četrti argument je nastavljen na TRUE) poiščite vrednost 85.</t>
  </si>
  <si>
    <t>Funkcija VLOOKUP poišče vrednost 85 (prvi argument) v  levem stolpcu  tabele (drugi argument).</t>
  </si>
  <si>
    <t>Obstaja samo ena težava. V prvem stolpcu ni vrednosti 85.</t>
  </si>
  <si>
    <t>F</t>
  </si>
  <si>
    <t>DODATNE VAJE VLOOKUP</t>
  </si>
  <si>
    <r>
      <rPr>
        <b/>
        <sz val="14"/>
        <color theme="0"/>
        <rFont val="Calibri"/>
        <family val="2"/>
        <charset val="238"/>
        <scheme val="minor"/>
      </rPr>
      <t>Naloga</t>
    </r>
    <r>
      <rPr>
        <sz val="14"/>
        <color theme="0"/>
        <rFont val="Calibri"/>
        <family val="2"/>
        <charset val="238"/>
        <scheme val="minor"/>
      </rPr>
      <t>: Za rezultat 85 in 91 poiščite oceno.</t>
    </r>
  </si>
  <si>
    <r>
      <rPr>
        <b/>
        <sz val="14"/>
        <color theme="0"/>
        <rFont val="Calibri"/>
        <family val="2"/>
        <charset val="238"/>
        <scheme val="minor"/>
      </rPr>
      <t>Naloga</t>
    </r>
    <r>
      <rPr>
        <sz val="14"/>
        <color theme="0"/>
        <rFont val="Calibri"/>
        <family val="2"/>
        <charset val="238"/>
        <scheme val="minor"/>
      </rPr>
      <t>: K imenu John in Mark dodajte priimek in poiščite vrednost prodaje</t>
    </r>
  </si>
  <si>
    <r>
      <rPr>
        <b/>
        <sz val="14"/>
        <color theme="0"/>
        <rFont val="Calibri"/>
        <family val="2"/>
        <charset val="238"/>
        <scheme val="minor"/>
      </rPr>
      <t>Naloga</t>
    </r>
    <r>
      <rPr>
        <sz val="14"/>
        <color theme="0"/>
        <rFont val="Calibri"/>
        <family val="2"/>
        <charset val="238"/>
        <scheme val="minor"/>
      </rPr>
      <t xml:space="preserve">: K </t>
    </r>
    <r>
      <rPr>
        <b/>
        <sz val="14"/>
        <color theme="0"/>
        <rFont val="Calibri"/>
        <family val="2"/>
        <charset val="238"/>
        <scheme val="minor"/>
      </rPr>
      <t>Jess</t>
    </r>
    <r>
      <rPr>
        <sz val="14"/>
        <color theme="0"/>
        <rFont val="Calibri"/>
        <family val="2"/>
        <charset val="238"/>
        <scheme val="minor"/>
      </rPr>
      <t xml:space="preserve"> dodajte priimek in poiščite vrednost prodaje</t>
    </r>
  </si>
  <si>
    <t>Jess</t>
  </si>
  <si>
    <r>
      <rPr>
        <b/>
        <sz val="14"/>
        <color theme="0"/>
        <rFont val="Calibri"/>
        <family val="2"/>
        <charset val="238"/>
        <scheme val="minor"/>
      </rPr>
      <t>Naloga</t>
    </r>
    <r>
      <rPr>
        <sz val="14"/>
        <color theme="0"/>
        <rFont val="Calibri"/>
        <family val="2"/>
        <charset val="238"/>
        <scheme val="minor"/>
      </rPr>
      <t>: Izračunajte bonus prodaje, glede na tabelo 1 in 2.</t>
    </r>
  </si>
  <si>
    <t>Table 1: UK Market</t>
  </si>
  <si>
    <t>Table 2: USA Market</t>
  </si>
  <si>
    <t>USA</t>
  </si>
  <si>
    <t>DODATNE VAJE INDEX in MATCH</t>
  </si>
  <si>
    <r>
      <rPr>
        <b/>
        <sz val="14"/>
        <color theme="0"/>
        <rFont val="Calibri"/>
        <family val="2"/>
        <charset val="238"/>
        <scheme val="minor"/>
      </rPr>
      <t>Naloga</t>
    </r>
    <r>
      <rPr>
        <sz val="14"/>
        <color theme="0"/>
        <rFont val="Calibri"/>
        <family val="2"/>
        <charset val="238"/>
        <scheme val="minor"/>
      </rPr>
      <t>: S pomočjo funkcije INDEX in MATCH poiščite vrednost prodaje.</t>
    </r>
  </si>
  <si>
    <r>
      <rPr>
        <b/>
        <sz val="14"/>
        <color theme="0"/>
        <rFont val="Calibri"/>
        <family val="2"/>
        <charset val="238"/>
        <scheme val="minor"/>
      </rPr>
      <t>Naloga</t>
    </r>
    <r>
      <rPr>
        <sz val="14"/>
        <color theme="0"/>
        <rFont val="Calibri"/>
        <family val="2"/>
        <charset val="238"/>
        <scheme val="minor"/>
      </rPr>
      <t>: S pomočjo funkcije INDEX poiščite vrednost prodaje za Johna.</t>
    </r>
  </si>
  <si>
    <t>Pojasnilo: funkcija INDEX vrne 5. vrednost (številka vrstice) v obsegu C593:C599 (Matrika).</t>
  </si>
  <si>
    <r>
      <rPr>
        <b/>
        <sz val="14"/>
        <color theme="0"/>
        <rFont val="Calibri"/>
        <family val="2"/>
        <charset val="238"/>
        <scheme val="minor"/>
      </rPr>
      <t>Naloga</t>
    </r>
    <r>
      <rPr>
        <sz val="14"/>
        <color theme="0"/>
        <rFont val="Calibri"/>
        <family val="2"/>
        <charset val="238"/>
        <scheme val="minor"/>
      </rPr>
      <t>: S pomočjo funkcije INDEX in MATCH poiščite vrednost prodaje za ID 53 IN 79.</t>
    </r>
  </si>
  <si>
    <r>
      <rPr>
        <b/>
        <sz val="14"/>
        <color theme="0"/>
        <rFont val="Calibri"/>
        <family val="2"/>
        <charset val="238"/>
        <scheme val="minor"/>
      </rPr>
      <t>Naloga</t>
    </r>
    <r>
      <rPr>
        <sz val="14"/>
        <color theme="0"/>
        <rFont val="Calibri"/>
        <family val="2"/>
        <charset val="238"/>
        <scheme val="minor"/>
      </rPr>
      <t xml:space="preserve">: S pomočjo funkcije INDEX in MATCH poiščite število prodaje </t>
    </r>
    <r>
      <rPr>
        <b/>
        <sz val="14"/>
        <color theme="0"/>
        <rFont val="Calibri"/>
        <family val="2"/>
        <charset val="238"/>
        <scheme val="minor"/>
      </rPr>
      <t>čokoladnega</t>
    </r>
    <r>
      <rPr>
        <sz val="14"/>
        <color theme="0"/>
        <rFont val="Calibri"/>
        <family val="2"/>
        <charset val="238"/>
        <scheme val="minor"/>
      </rPr>
      <t xml:space="preserve"> sladoleda v </t>
    </r>
    <r>
      <rPr>
        <b/>
        <sz val="14"/>
        <color theme="0"/>
        <rFont val="Calibri"/>
        <family val="2"/>
        <charset val="238"/>
        <scheme val="minor"/>
      </rPr>
      <t>februarju</t>
    </r>
    <r>
      <rPr>
        <sz val="14"/>
        <color theme="0"/>
        <rFont val="Calibri"/>
        <family val="2"/>
        <charset val="238"/>
        <scheme val="minor"/>
      </rPr>
      <t>.</t>
    </r>
  </si>
  <si>
    <t>Čokolada</t>
  </si>
  <si>
    <t>Jagoda</t>
  </si>
  <si>
    <t>Vanilija</t>
  </si>
  <si>
    <t>februar</t>
  </si>
  <si>
    <t>januar</t>
  </si>
  <si>
    <t>Okus</t>
  </si>
  <si>
    <t>marec</t>
  </si>
  <si>
    <t>april</t>
  </si>
  <si>
    <t>junij</t>
  </si>
  <si>
    <t>julij</t>
  </si>
  <si>
    <t>avgust</t>
  </si>
  <si>
    <t>september</t>
  </si>
  <si>
    <t>oktober</t>
  </si>
  <si>
    <t>november</t>
  </si>
  <si>
    <t>december</t>
  </si>
  <si>
    <t>Pojasnilo: 217 najdeno na presečišču vrstice 2 in stolpca 1</t>
  </si>
  <si>
    <t>Iskanje, ki razlikuje med velikimi in malimi črkami</t>
  </si>
  <si>
    <t>Funkcija VLOOKUP privzeto izvede iskanje, ki ne razlikuje med velikimi in malimi črkami. </t>
  </si>
  <si>
    <t>Vendar pa lahko uporabite INDEX, MATCH in EXACT za iskanje, ki razlikuje med velikimi in malimi črkami.</t>
  </si>
  <si>
    <t>Naloga: prodajo za MIA.</t>
  </si>
  <si>
    <t>MIA</t>
  </si>
  <si>
    <r>
      <rPr>
        <b/>
        <sz val="14"/>
        <color theme="0"/>
        <rFont val="Calibri"/>
        <family val="2"/>
        <charset val="238"/>
        <scheme val="minor"/>
      </rPr>
      <t>Opomba</t>
    </r>
    <r>
      <rPr>
        <sz val="14"/>
        <color theme="0"/>
        <rFont val="Calibri"/>
        <family val="2"/>
        <charset val="238"/>
        <scheme val="minor"/>
      </rPr>
      <t>: formula pravilno poišče plačo MIA Reed, ne Mie Clark.</t>
    </r>
  </si>
  <si>
    <t>Primer: Kombinacija Vlookup in Match</t>
  </si>
  <si>
    <t>Colby</t>
  </si>
  <si>
    <t>Alper</t>
  </si>
  <si>
    <t>Burrows</t>
  </si>
  <si>
    <t>Chandler</t>
  </si>
  <si>
    <t>Frantz</t>
  </si>
  <si>
    <t>Gonzalez</t>
  </si>
  <si>
    <t>Kyle</t>
  </si>
  <si>
    <t>Little</t>
  </si>
  <si>
    <t>Long</t>
  </si>
  <si>
    <r>
      <rPr>
        <b/>
        <sz val="14"/>
        <color theme="0"/>
        <rFont val="Calibri"/>
        <family val="2"/>
        <charset val="238"/>
        <scheme val="minor"/>
      </rPr>
      <t>Opomba</t>
    </r>
    <r>
      <rPr>
        <sz val="14"/>
        <color theme="0"/>
        <rFont val="Calibri"/>
        <family val="2"/>
        <charset val="238"/>
        <scheme val="minor"/>
      </rPr>
      <t>: Funkcijo MATCH znotraj VLOOKUP lahko uporabite za podajanje dinamične številke stolpca.</t>
    </r>
  </si>
  <si>
    <t xml:space="preserve">Ime </t>
  </si>
  <si>
    <t>Sektor</t>
  </si>
  <si>
    <t>Jon</t>
  </si>
  <si>
    <t>Martin</t>
  </si>
  <si>
    <t>Production</t>
  </si>
  <si>
    <t>Victor</t>
  </si>
  <si>
    <t>Steve</t>
  </si>
  <si>
    <t>Hugo</t>
  </si>
  <si>
    <t>Chaplin</t>
  </si>
  <si>
    <t>Baisley</t>
  </si>
  <si>
    <t>Harold</t>
  </si>
  <si>
    <r>
      <rPr>
        <b/>
        <sz val="14"/>
        <color theme="0"/>
        <rFont val="Calibri"/>
        <family val="2"/>
        <charset val="238"/>
        <scheme val="minor"/>
      </rPr>
      <t>Opomba</t>
    </r>
    <r>
      <rPr>
        <sz val="14"/>
        <color theme="0"/>
        <rFont val="Calibri"/>
        <family val="2"/>
        <charset val="238"/>
        <scheme val="minor"/>
      </rPr>
      <t>: V preprostih scenarijih lahko združite vrednosti in uporabite rezultat za iskanje podatkov na podlagi več meril.</t>
    </r>
  </si>
  <si>
    <t>Primer: Ker je iskalna vrednost v stolpcu C, sta na voljo samo e-pošta in oddelek.</t>
  </si>
  <si>
    <t>Not available</t>
  </si>
  <si>
    <t>Clayton</t>
  </si>
  <si>
    <t>Sharyn</t>
  </si>
  <si>
    <t>Castor</t>
  </si>
  <si>
    <t>Različne funkcije</t>
  </si>
  <si>
    <t>Besedilo v stolpce, polno ime razdelite na ime, srednje ime in priimek</t>
  </si>
  <si>
    <r>
      <t xml:space="preserve">1. </t>
    </r>
    <r>
      <rPr>
        <b/>
        <sz val="16"/>
        <color theme="0"/>
        <rFont val="Calibri"/>
        <family val="2"/>
        <charset val="238"/>
        <scheme val="minor"/>
      </rPr>
      <t>Naloga:</t>
    </r>
    <r>
      <rPr>
        <sz val="16"/>
        <color theme="0"/>
        <rFont val="Calibri"/>
        <family val="2"/>
        <charset val="238"/>
        <scheme val="minor"/>
      </rPr>
      <t xml:space="preserve"> Sledeče besedilo smiselno razdelite v stolpce.</t>
    </r>
  </si>
  <si>
    <t>Bliskovita zapolnitev, SWITCH, HSTACK, VSTACK</t>
  </si>
  <si>
    <t>KTW103CA</t>
  </si>
  <si>
    <t>KTE210DE</t>
  </si>
  <si>
    <t>KTO301PT</t>
  </si>
  <si>
    <t>KTW105CA</t>
  </si>
  <si>
    <t>KTO318BT</t>
  </si>
  <si>
    <t>1. Izberite celice, kamor želite razdeliti besedilne nize.</t>
  </si>
  <si>
    <r>
      <t xml:space="preserve">2. Izberite </t>
    </r>
    <r>
      <rPr>
        <b/>
        <sz val="14"/>
        <color theme="1"/>
        <rFont val="Calibri"/>
        <family val="2"/>
        <charset val="238"/>
        <scheme val="minor"/>
      </rPr>
      <t>Podatki &gt; Besedilo v stolpce.</t>
    </r>
  </si>
  <si>
    <r>
      <t xml:space="preserve">3. V  Čarovniku za pretvarjanje besedila v stolpce - korak 1 od 3 v  oknu izberite </t>
    </r>
    <r>
      <rPr>
        <b/>
        <sz val="14"/>
        <color theme="1"/>
        <rFont val="Calibri"/>
        <family val="2"/>
        <charset val="238"/>
        <scheme val="minor"/>
      </rPr>
      <t>Fiksna širina</t>
    </r>
    <r>
      <rPr>
        <sz val="14"/>
        <color theme="1"/>
        <rFont val="Calibri"/>
        <family val="2"/>
        <charset val="238"/>
        <scheme val="minor"/>
      </rPr>
      <t xml:space="preserve"> radijski gumb in kliknite </t>
    </r>
    <r>
      <rPr>
        <b/>
        <sz val="14"/>
        <color theme="1"/>
        <rFont val="Calibri"/>
        <family val="2"/>
        <charset val="238"/>
        <scheme val="minor"/>
      </rPr>
      <t>Naslednji.</t>
    </r>
  </si>
  <si>
    <t xml:space="preserve">4. Nato korak 2 3 odpre  okno. </t>
  </si>
  <si>
    <r>
      <t xml:space="preserve">V polju </t>
    </r>
    <r>
      <rPr>
        <b/>
        <sz val="14"/>
        <color theme="1"/>
        <rFont val="Calibri"/>
        <family val="2"/>
        <charset val="238"/>
        <scheme val="minor"/>
      </rPr>
      <t>Predogled podatkov</t>
    </r>
    <r>
      <rPr>
        <sz val="14"/>
        <color theme="1"/>
        <rFont val="Calibri"/>
        <family val="2"/>
        <charset val="238"/>
        <scheme val="minor"/>
      </rPr>
      <t xml:space="preserve"> kliknite na želeni položaj na osi, da ustvarite prelomno črto (črta s puščico). </t>
    </r>
  </si>
  <si>
    <r>
      <t xml:space="preserve">Ko ustvarite vse prelomne vrstice, kliknite na gumb </t>
    </r>
    <r>
      <rPr>
        <b/>
        <sz val="14"/>
        <color theme="1"/>
        <rFont val="Calibri"/>
        <family val="2"/>
        <charset val="238"/>
        <scheme val="minor"/>
      </rPr>
      <t xml:space="preserve">Naslednji </t>
    </r>
    <r>
      <rPr>
        <sz val="14"/>
        <color theme="1"/>
        <rFont val="Calibri"/>
        <family val="2"/>
        <charset val="238"/>
        <scheme val="minor"/>
      </rPr>
      <t xml:space="preserve"> za naprej.</t>
    </r>
  </si>
  <si>
    <t>V tem primeru ustvarim prelomne vrstice za vsake 3 znake v besedilnem nizu.</t>
  </si>
  <si>
    <r>
      <t xml:space="preserve">5. V čarovniku za zadnji korak izberite celico za izpis ločenih besedil, nato pa kliknite gumb </t>
    </r>
    <r>
      <rPr>
        <b/>
        <sz val="14"/>
        <color theme="1"/>
        <rFont val="Calibri"/>
        <family val="2"/>
        <charset val="238"/>
        <scheme val="minor"/>
      </rPr>
      <t>Konec</t>
    </r>
    <r>
      <rPr>
        <sz val="14"/>
        <color theme="1"/>
        <rFont val="Calibri"/>
        <family val="2"/>
        <charset val="238"/>
        <scheme val="minor"/>
      </rPr>
      <t xml:space="preserve"> .</t>
    </r>
  </si>
  <si>
    <t>Zdaj so besedilni nizi v izbranih celicah razdeljeni na vsake 3 znake, kot je prikazano  v nadaljevanju.</t>
  </si>
  <si>
    <t>KTW</t>
  </si>
  <si>
    <t>KTE</t>
  </si>
  <si>
    <t>KTO</t>
  </si>
  <si>
    <t>PT</t>
  </si>
  <si>
    <t>BT</t>
  </si>
  <si>
    <t>Polno ime razdelite na ime, srednje ime in priimek</t>
  </si>
  <si>
    <t xml:space="preserve">Kot je prikazano v nadaljevanju, je stolpec s polnim imenom z imenom, srednjim imenom in priimkom ločeni z enim presledkom. </t>
  </si>
  <si>
    <t>Če želite celotno ime razdeliti na ime, srednje ime in priimek ter jih postaviti v različne stolpce, vam lahko pomagajo sledeče metode.</t>
  </si>
  <si>
    <t>Celotno ime</t>
  </si>
  <si>
    <t>Srednje ime</t>
  </si>
  <si>
    <t>George Walker Bush</t>
  </si>
  <si>
    <t>Willam Jefferson Clinton</t>
  </si>
  <si>
    <t>Alfonso Gonzales Pedregal</t>
  </si>
  <si>
    <t>Heidi Kim Lee</t>
  </si>
  <si>
    <t>Mauro Claudio Coelho</t>
  </si>
  <si>
    <t>Formule prilagodite primeru.</t>
  </si>
  <si>
    <t>Generične formule, ki se uporabljajo za razdelitev polnega imena</t>
  </si>
  <si>
    <t>Razdeli ime</t>
  </si>
  <si>
    <t>=LEFT(cell,SEARCH(" ", cell)-1)</t>
  </si>
  <si>
    <t>Razdeli srednje ime</t>
  </si>
  <si>
    <t>=MID(cell, SEARCH(" ", cell) + 1, SEARCH(" ", cell, SEARCH(" ", cell)+1) - SEARCH(" ", cell)-1)</t>
  </si>
  <si>
    <t>Razdelite priimek</t>
  </si>
  <si>
    <t>=RIGHT(cell,LEN(cell) - SEARCH(" ",cell, SEARCH(" ",cell,1)+1))</t>
  </si>
  <si>
    <t>Nato uporabite formule v različnih celicah, da dobite ime, srednje ime in priimek.</t>
  </si>
  <si>
    <t>Bliskovita zapolnitev (Flash Fill)</t>
  </si>
  <si>
    <r>
      <t xml:space="preserve">S pomočjo funkcije </t>
    </r>
    <r>
      <rPr>
        <b/>
        <sz val="14"/>
        <color theme="1"/>
        <rFont val="Calibri"/>
        <family val="2"/>
        <charset val="238"/>
        <scheme val="minor"/>
      </rPr>
      <t xml:space="preserve">Bliskovita zapolnitev (Flash Fill) </t>
    </r>
    <r>
      <rPr>
        <sz val="14"/>
        <color theme="1"/>
        <rFont val="Calibri"/>
        <family val="2"/>
        <charset val="238"/>
        <scheme val="minor"/>
      </rPr>
      <t>besedilo v stolpcu A razdelite na dva stolpca.</t>
    </r>
  </si>
  <si>
    <r>
      <t xml:space="preserve">Uporabite </t>
    </r>
    <r>
      <rPr>
        <b/>
        <sz val="14"/>
        <color theme="1"/>
        <rFont val="Calibri"/>
        <family val="2"/>
        <charset val="238"/>
        <scheme val="minor"/>
      </rPr>
      <t>Podatki &gt;  Bliskovita zapolnitev (Flash Fill).</t>
    </r>
  </si>
  <si>
    <t>tekst</t>
  </si>
  <si>
    <t>Lychee105</t>
  </si>
  <si>
    <t>Lychee</t>
  </si>
  <si>
    <t>Apple11</t>
  </si>
  <si>
    <t>Banana531</t>
  </si>
  <si>
    <t>Berry36</t>
  </si>
  <si>
    <t>Longan0</t>
  </si>
  <si>
    <r>
      <t xml:space="preserve">Da bi funkcija </t>
    </r>
    <r>
      <rPr>
        <b/>
        <sz val="14"/>
        <color theme="1"/>
        <rFont val="Calibri"/>
        <family val="2"/>
        <charset val="238"/>
        <scheme val="minor"/>
      </rPr>
      <t>Flash Fill</t>
    </r>
    <r>
      <rPr>
        <sz val="14"/>
        <color theme="1"/>
        <rFont val="Calibri"/>
        <family val="2"/>
        <charset val="238"/>
        <scheme val="minor"/>
      </rPr>
      <t xml:space="preserve"> delovala, morate poiskati stolpce z rezultati poleg prvotnega stolpca z besedilnim nizom. </t>
    </r>
  </si>
  <si>
    <t xml:space="preserve">Če se na primer izvirni besedilni nizi nahajajo v stolpcu A, se ločeno besedilo in številke umestijo v stolpca B in C. </t>
  </si>
  <si>
    <t>Apple01</t>
  </si>
  <si>
    <t>Berry</t>
  </si>
  <si>
    <t>Longan</t>
  </si>
  <si>
    <r>
      <t xml:space="preserve">3. Izberite celico C173, izberite </t>
    </r>
    <r>
      <rPr>
        <b/>
        <sz val="14"/>
        <color theme="1"/>
        <rFont val="Calibri"/>
        <family val="2"/>
        <charset val="238"/>
        <scheme val="minor"/>
      </rPr>
      <t>Podatki &gt; Bliskovita zapolnitev (Flash Fill).</t>
    </r>
  </si>
  <si>
    <t>Nato se besedila drugih besedilnih nizov samodejno izpolnijo v celice, kot je prikazano v nadaljevanju.</t>
  </si>
  <si>
    <t>4. Ponovite korake, da dobite številke v stolpcu c.</t>
  </si>
  <si>
    <t>Zdaj lahko uporabite ti dve formuli za razdelitev številk v določenem obsegu celic z decimalnim številom v Excelu.</t>
  </si>
  <si>
    <r>
      <t>1. Izberite celico, v katero želite postaviti celi del prve številske celice, vnesite spodnjo formulo in pritisnite</t>
    </r>
    <r>
      <rPr>
        <b/>
        <sz val="14"/>
        <color theme="1"/>
        <rFont val="Calibri"/>
        <family val="2"/>
        <charset val="238"/>
        <scheme val="minor"/>
      </rPr>
      <t xml:space="preserve"> Vnesite ključ.</t>
    </r>
    <r>
      <rPr>
        <sz val="14"/>
        <color theme="1"/>
        <rFont val="Calibri"/>
        <family val="2"/>
        <charset val="238"/>
        <scheme val="minor"/>
      </rPr>
      <t xml:space="preserve"> </t>
    </r>
  </si>
  <si>
    <t>Izberite celico z rezultatom in povlecite njen ročaj samodejnega izpolnjevanja navzdol, da dobite cela števila drugih številskih celic.</t>
  </si>
  <si>
    <t xml:space="preserve"> =TRUNC(B5)</t>
  </si>
  <si>
    <r>
      <t xml:space="preserve">Z uporabo funkcije </t>
    </r>
    <r>
      <rPr>
        <b/>
        <sz val="16"/>
        <color theme="0"/>
        <rFont val="Calibri"/>
        <family val="2"/>
        <charset val="238"/>
        <scheme val="minor"/>
      </rPr>
      <t>Bliskovita zapolnitev (Flash Fill)</t>
    </r>
    <r>
      <rPr>
        <sz val="16"/>
        <color theme="0"/>
        <rFont val="Calibri"/>
        <family val="2"/>
        <charset val="238"/>
        <scheme val="minor"/>
      </rPr>
      <t xml:space="preserve"> besedilo v stolpcu A razdelite na dva stolpca.</t>
    </r>
  </si>
  <si>
    <r>
      <t xml:space="preserve">Izberite celice, vključno z nekaj primeri v stolpcu, ki ga želite izpolniti, izberite </t>
    </r>
    <r>
      <rPr>
        <b/>
        <sz val="14"/>
        <color theme="1"/>
        <rFont val="Calibri"/>
        <family val="2"/>
        <charset val="238"/>
        <scheme val="minor"/>
      </rPr>
      <t>Podatki &gt; Bliskovita zapolnitev (Flash Fill).</t>
    </r>
  </si>
  <si>
    <t>Nato se iz določenih številskih celic izvlečejo cela števila, kot je prikazano v nadaljevanju</t>
  </si>
  <si>
    <t>Ponovite zgornje korake, da razdelite decimalke iz celic z istim številom.</t>
  </si>
  <si>
    <t>Naloga 5</t>
  </si>
  <si>
    <t>Funkcija SWITCH</t>
  </si>
  <si>
    <t>Funkcija SWITCH najde pravilna stanja.</t>
  </si>
  <si>
    <t>Code</t>
  </si>
  <si>
    <t>85-UT</t>
  </si>
  <si>
    <t>192-TX</t>
  </si>
  <si>
    <t>6-OH</t>
  </si>
  <si>
    <t>74-TX</t>
  </si>
  <si>
    <t>18-UT</t>
  </si>
  <si>
    <t>23-OH</t>
  </si>
  <si>
    <t>125-TX</t>
  </si>
  <si>
    <t>480-OH</t>
  </si>
  <si>
    <t>91-XR</t>
  </si>
  <si>
    <t>37-TX</t>
  </si>
  <si>
    <r>
      <t xml:space="preserve">Funkcija </t>
    </r>
    <r>
      <rPr>
        <b/>
        <sz val="16"/>
        <color theme="0"/>
        <rFont val="Calibri"/>
        <family val="2"/>
        <charset val="238"/>
        <scheme val="minor"/>
      </rPr>
      <t>HSTACK</t>
    </r>
  </si>
  <si>
    <r>
      <rPr>
        <b/>
        <sz val="14"/>
        <color rgb="FF000000"/>
        <rFont val="Arial"/>
        <family val="2"/>
        <charset val="238"/>
      </rPr>
      <t>HSTACK</t>
    </r>
    <r>
      <rPr>
        <sz val="14"/>
        <color rgb="FF000000"/>
        <rFont val="Arial"/>
        <family val="2"/>
        <charset val="238"/>
      </rPr>
      <t xml:space="preserve"> vodoravno združi matrike v eno samo matriko.</t>
    </r>
  </si>
  <si>
    <r>
      <t>Funkcija V</t>
    </r>
    <r>
      <rPr>
        <b/>
        <sz val="16"/>
        <color theme="0"/>
        <rFont val="Calibri"/>
        <family val="2"/>
        <charset val="238"/>
        <scheme val="minor"/>
      </rPr>
      <t>STACK</t>
    </r>
  </si>
  <si>
    <r>
      <rPr>
        <b/>
        <sz val="14"/>
        <color theme="1"/>
        <rFont val="Calibri"/>
        <family val="2"/>
        <charset val="238"/>
        <scheme val="minor"/>
      </rPr>
      <t>VSTACK</t>
    </r>
    <r>
      <rPr>
        <sz val="14"/>
        <color theme="1"/>
        <rFont val="Calibri"/>
        <family val="2"/>
        <charset val="238"/>
        <scheme val="minor"/>
      </rPr>
      <t xml:space="preserve"> navpično združuje nize v eno samo polje.</t>
    </r>
  </si>
  <si>
    <t>Primer 8</t>
  </si>
  <si>
    <r>
      <t xml:space="preserve">Funkcija </t>
    </r>
    <r>
      <rPr>
        <b/>
        <sz val="16"/>
        <color theme="0"/>
        <rFont val="Calibri"/>
        <family val="2"/>
        <charset val="238"/>
        <scheme val="minor"/>
      </rPr>
      <t>INDEX</t>
    </r>
  </si>
  <si>
    <t>Primer 9</t>
  </si>
  <si>
    <r>
      <t xml:space="preserve">Funkcija </t>
    </r>
    <r>
      <rPr>
        <b/>
        <sz val="16"/>
        <color theme="0"/>
        <rFont val="Calibri"/>
        <family val="2"/>
        <charset val="238"/>
        <scheme val="minor"/>
      </rPr>
      <t>CHOOSEROWS</t>
    </r>
  </si>
  <si>
    <r>
      <t xml:space="preserve">Funkcija </t>
    </r>
    <r>
      <rPr>
        <b/>
        <sz val="14"/>
        <color theme="1"/>
        <rFont val="Calibri"/>
        <family val="2"/>
        <charset val="238"/>
        <scheme val="minor"/>
      </rPr>
      <t>CHOOSEROWS</t>
    </r>
    <r>
      <rPr>
        <sz val="14"/>
        <color theme="1"/>
        <rFont val="Calibri"/>
        <family val="2"/>
        <charset val="238"/>
        <scheme val="minor"/>
      </rPr>
      <t xml:space="preserve"> v Excelu se uporablja za ekstrahiranje navedenih vrstic iz matrike ali obsega.</t>
    </r>
  </si>
  <si>
    <t>Iz obsega A4:D13, izluščite vrstice 2, 4, 6, 8 in 10.</t>
  </si>
  <si>
    <t>=CHOOSEROWS(A4:D13, 2, 4, 6, 8, 10)</t>
  </si>
  <si>
    <t>Lahko pa uporabite matrično konstanto , kot je {2,4,6,8,10} ali {2;4;6;8;10}, da določite želene vrstice:</t>
  </si>
  <si>
    <t>=CHOOSEROWS(A4:D13, {2;4;6;8;10})</t>
  </si>
  <si>
    <t>Week</t>
  </si>
  <si>
    <t>Apples</t>
  </si>
  <si>
    <t>Lemons</t>
  </si>
  <si>
    <t>Oranges</t>
  </si>
  <si>
    <t>Primer 10</t>
  </si>
  <si>
    <t xml:space="preserve">Drug način za podajanje številk vrstic je, da jih vnesete v ločene celice </t>
  </si>
  <si>
    <t>in nato uporabite posamezne sklice na celice za več argumentov row_num ali referenco obsega za en argument row_num .</t>
  </si>
  <si>
    <t>=CHOOSEROWS(A4:D13, F4, G4, H4)</t>
  </si>
  <si>
    <t>=CHOOSEROWS(A4:D13, F4:H4)</t>
  </si>
  <si>
    <t xml:space="preserve">Prednost tega pristopa je, da vam omogoča ekstrahiranje vseh drugih vrstic tako, </t>
  </si>
  <si>
    <t>da preprosto spremenite številke v vnaprej določenih celicah brez urejanja same formule.</t>
  </si>
  <si>
    <t>Row numbers</t>
  </si>
  <si>
    <t>Primer 11</t>
  </si>
  <si>
    <t>Če želite hitro pridobiti zadnjih N vrstic iz obsega, navedite negativna števila za argumente row_num . </t>
  </si>
  <si>
    <t>To bo prisililo funkcijo, da šteje vrstice od konca matrike.</t>
  </si>
  <si>
    <t>Če želite na primer dobiti zadnje 3 vrstice iz obsega A4:D13, uporabite to formulo:</t>
  </si>
  <si>
    <t>=CHOOSEROWS(A4:D13, -3, -2, -1)</t>
  </si>
  <si>
    <t>Rezultat bo 3-vrstična matrika, kjer so vrstice prikazane v istem vrstnem redu kot v navedenem obsegu.</t>
  </si>
  <si>
    <t>Če želite vrniti zadnje 3 vrstice v obratnem vrstnem redu, od spodaj navzgor, spremenite vrstni red argumentov row_num takole:</t>
  </si>
  <si>
    <t>=CHOOSEROWS(A4:D13, -1, -2, -3)</t>
  </si>
  <si>
    <t>Last 3 rows in reverse order</t>
  </si>
  <si>
    <t>Primer 12</t>
  </si>
  <si>
    <r>
      <rPr>
        <b/>
        <sz val="14"/>
        <color theme="0"/>
        <rFont val="Calibri"/>
        <family val="2"/>
        <charset val="238"/>
        <scheme val="minor"/>
      </rPr>
      <t>Naloga</t>
    </r>
    <r>
      <rPr>
        <sz val="14"/>
        <color theme="0"/>
        <rFont val="Calibri"/>
        <family val="2"/>
        <charset val="238"/>
        <scheme val="minor"/>
      </rPr>
      <t>: Izvlecite vsako drugo vrstico iz matrike v Excelu</t>
    </r>
  </si>
  <si>
    <t>Če želite pridobiti vsako drugo vrstico iz danega obsega, uporabite CHOOSEROWS v kombinaciji z nekaj drugimi funkcijami. </t>
  </si>
  <si>
    <t>Formula se bo nekoliko razlikovala glede na to, ali ekstrahirate lihe ali sode vrstice.</t>
  </si>
  <si>
    <t>Če želite vrniti lihe vrstice , kot so 1, 3, 5, … ima formula to obliko:</t>
  </si>
  <si>
    <t>=CHOOSEROWS(A4:D13, SEQUENCE(ROUNDUP(ROWS(A4:D13)/2, 0), 1, 1, 2))</t>
  </si>
  <si>
    <t>Če želite vrniti sode vrstice , kot so 2, 4, 6, …, je formula naslednja:</t>
  </si>
  <si>
    <t>=CHOOSEROWS(A4:D13, SEQUENCE(ROUNDDOWN(ROWS(A4:D13)/2, 0), 1, 2, 2))</t>
  </si>
  <si>
    <t>Even rows</t>
  </si>
  <si>
    <t>Primer 13</t>
  </si>
  <si>
    <r>
      <rPr>
        <b/>
        <sz val="14"/>
        <color theme="0"/>
        <rFont val="Calibri"/>
        <family val="2"/>
        <charset val="238"/>
        <scheme val="minor"/>
      </rPr>
      <t>Naloga</t>
    </r>
    <r>
      <rPr>
        <sz val="14"/>
        <color theme="0"/>
        <rFont val="Calibri"/>
        <family val="2"/>
        <charset val="238"/>
        <scheme val="minor"/>
      </rPr>
      <t>: Obrnite vrstni red vrstic v matriki.</t>
    </r>
  </si>
  <si>
    <t>Če želite matriko obrniti navpično od zgoraj navzdol, lahko skupaj uporabite tudi funkciji CHOOSEROWS in SEQUENCE. Na primer:</t>
  </si>
  <si>
    <t>=CHOOSEROWS(A4:D13, SEQUENCE(ROWS(A4:D13))*-1)</t>
  </si>
  <si>
    <t>V tej formuli smo nastavili samo prvi argument ( vrstice ) SEQUENCE, ki je enak skupnemu številu vrstic v začetni matriki ROWS(A4:D13).</t>
  </si>
  <si>
    <t xml:space="preserve"> Izpuščeni argumenti ( stolpci , začetek , korak ) so privzeto nastavljeni na 1. </t>
  </si>
  <si>
    <t>Posledično SEQUENCE ustvari matriko zaporednih števil, kot so 1, 2, 3, …, n, kjer je n zadnja vrstica v izvorni matriki. </t>
  </si>
  <si>
    <t xml:space="preserve">Da bi CHOOSEROWS štel vrstice v smeri navzdol navzgor, se ustvarjeno zaporedje pomnoži z -1, </t>
  </si>
  <si>
    <t>tako da argument row_num dobi niz negativnih števil, kot je {-1;-2;-3;-4;-5;- 6;-7;-8;-9;-10}.</t>
  </si>
  <si>
    <t>Zaradi tega se vrstni red elementov v vsakem stolpcu spremeni od zgoraj navzdol:</t>
  </si>
  <si>
    <t>Primer 14</t>
  </si>
  <si>
    <r>
      <t xml:space="preserve">Funkcija </t>
    </r>
    <r>
      <rPr>
        <b/>
        <sz val="16"/>
        <color theme="0"/>
        <rFont val="Calibri"/>
        <family val="2"/>
        <charset val="238"/>
        <scheme val="minor"/>
      </rPr>
      <t>DROP</t>
    </r>
  </si>
  <si>
    <t>Math</t>
  </si>
  <si>
    <t>Biology</t>
  </si>
  <si>
    <t>History</t>
  </si>
  <si>
    <t>Adeline</t>
  </si>
  <si>
    <t>Aiden</t>
  </si>
  <si>
    <t>Anna</t>
  </si>
  <si>
    <t>Ava</t>
  </si>
  <si>
    <t>Camilla</t>
  </si>
  <si>
    <t>Elena</t>
  </si>
  <si>
    <t>Emma</t>
  </si>
  <si>
    <t>Ethan</t>
  </si>
  <si>
    <t>Grace</t>
  </si>
  <si>
    <t>Liam</t>
  </si>
  <si>
    <t>Lillian</t>
  </si>
  <si>
    <t>Lucas</t>
  </si>
  <si>
    <t>Max</t>
  </si>
  <si>
    <t>Min</t>
  </si>
  <si>
    <t>Primer 15</t>
  </si>
  <si>
    <r>
      <rPr>
        <b/>
        <sz val="14"/>
        <color theme="0"/>
        <rFont val="Calibri"/>
        <family val="2"/>
        <charset val="238"/>
        <scheme val="minor"/>
      </rPr>
      <t>Naloga</t>
    </r>
    <r>
      <rPr>
        <sz val="14"/>
        <color theme="0"/>
        <rFont val="Calibri"/>
        <family val="2"/>
        <charset val="238"/>
        <scheme val="minor"/>
      </rPr>
      <t>: Odstranite prvih 5  vrstic iz začetka matrike.</t>
    </r>
  </si>
  <si>
    <t>Če želite odstraniti določeno število vrstic z začetka 2D matrike ali obsega, navedite pozitivno število za argument vrstic.</t>
  </si>
  <si>
    <t>Če želite odstraniti prvih 5 vrstic iz obsega, je formula naslednja:</t>
  </si>
  <si>
    <t xml:space="preserve"> =DROP(A660:C673, 5)</t>
  </si>
  <si>
    <t>Formula se vnese v celico E660 in samodejno zapolni rezultate v poljubno število vrstic in stolpcev.</t>
  </si>
  <si>
    <t>Noah</t>
  </si>
  <si>
    <t>Primer 16</t>
  </si>
  <si>
    <t>Če želite odstraniti določeno število stolpcev z začetka 2D matrike ali obsega, vnesite pozitivno število za argument stolpcev .</t>
  </si>
  <si>
    <t>Če želite na primer izpustiti prvi stolpec iz obsega A3:C16, uporabite to formulo:</t>
  </si>
  <si>
    <t>=DROP(A3:C16, ,1)</t>
  </si>
  <si>
    <t>Formula se vnese v celici E3 in se razlije v dva stolpca in toliko vrstic, kot jih je v prvotnem obsegu.</t>
  </si>
  <si>
    <t>Primer 17</t>
  </si>
  <si>
    <t>Če želite iz matrike odstraniti tako vrstice kot stolpce, navedite pozitivna števila za argumente vrstic in stolpcev .</t>
  </si>
  <si>
    <t>Na primer, če želimo odstraniti prvih 5 vrstic in 1 stolpec iz nabora podatkov, je formula naslednja:</t>
  </si>
  <si>
    <t xml:space="preserve"> =DROP(A717:C730, 5, 1)</t>
  </si>
  <si>
    <t>Primer 18</t>
  </si>
  <si>
    <r>
      <rPr>
        <b/>
        <sz val="14"/>
        <color theme="0"/>
        <rFont val="Calibri"/>
        <family val="2"/>
        <charset val="238"/>
        <scheme val="minor"/>
      </rPr>
      <t>Naloga</t>
    </r>
    <r>
      <rPr>
        <sz val="14"/>
        <color theme="0"/>
        <rFont val="Calibri"/>
        <family val="2"/>
        <charset val="238"/>
        <scheme val="minor"/>
      </rPr>
      <t>: Odstranite zadnjih 5 vrstic.</t>
    </r>
  </si>
  <si>
    <t>Če želite odstraniti vrstice s konca matrike, uporabite negativno število za argument vrstic. Na primer:</t>
  </si>
  <si>
    <t>Če želite odstraniti zadnjo vrstico , vnesite -1:</t>
  </si>
  <si>
    <t>=DROP(A3:C16, -1)</t>
  </si>
  <si>
    <t>Če želite izključiti zadnje 3 vrstice , vnesite -3:</t>
  </si>
  <si>
    <t>=DROP(A3:C16, -3)</t>
  </si>
  <si>
    <t>Če želite odstraniti zadnjih 5 vrstic , vnesite -5:</t>
  </si>
  <si>
    <t>=DROP(A3:C16, -5)</t>
  </si>
  <si>
    <r>
      <rPr>
        <b/>
        <sz val="14"/>
        <color theme="0"/>
        <rFont val="Calibri"/>
        <family val="2"/>
        <charset val="238"/>
        <scheme val="minor"/>
      </rPr>
      <t>Naloga</t>
    </r>
    <r>
      <rPr>
        <sz val="14"/>
        <color theme="0"/>
        <rFont val="Calibri"/>
        <family val="2"/>
        <charset val="238"/>
        <scheme val="minor"/>
      </rPr>
      <t>: Iz tabele odstranite zadnjih 5 vrstic.</t>
    </r>
  </si>
  <si>
    <t>Primer 19</t>
  </si>
  <si>
    <t>Če želite odstraniti nekaj stolpcev s konca matrike, navedite negativno število za argument stolpcev. Na primer:</t>
  </si>
  <si>
    <t>Če želite odstraniti zadnji stolpec , uporabite -1:</t>
  </si>
  <si>
    <t>=DROP(A3:D16, , -1)</t>
  </si>
  <si>
    <t>Če želite izpustiti zadnja 2 stolpca , uporabite -2:</t>
  </si>
  <si>
    <t>=DROP(A3:D16, , -2)</t>
  </si>
  <si>
    <t>Če želite odstraniti zadnje 3 stolpce , uporabite -3:</t>
  </si>
  <si>
    <t>=DROP(A3:D16, , -3)</t>
  </si>
  <si>
    <r>
      <rPr>
        <b/>
        <sz val="14"/>
        <color theme="0"/>
        <rFont val="Calibri"/>
        <family val="2"/>
        <charset val="238"/>
        <scheme val="minor"/>
      </rPr>
      <t>Naloga</t>
    </r>
    <r>
      <rPr>
        <sz val="14"/>
        <color theme="0"/>
        <rFont val="Calibri"/>
        <family val="2"/>
        <charset val="238"/>
        <scheme val="minor"/>
      </rPr>
      <t>: Iz tabele odstranite zadnje 2 stolpca.</t>
    </r>
  </si>
  <si>
    <t>Primer 20</t>
  </si>
  <si>
    <r>
      <t xml:space="preserve">Funkcija </t>
    </r>
    <r>
      <rPr>
        <b/>
        <sz val="16"/>
        <color theme="0"/>
        <rFont val="Calibri"/>
        <family val="2"/>
        <charset val="238"/>
        <scheme val="minor"/>
      </rPr>
      <t>DROP</t>
    </r>
    <r>
      <rPr>
        <sz val="16"/>
        <color theme="0"/>
        <rFont val="Calibri"/>
        <family val="2"/>
        <charset val="238"/>
        <scheme val="minor"/>
      </rPr>
      <t xml:space="preserve"> in SORT</t>
    </r>
  </si>
  <si>
    <r>
      <rPr>
        <b/>
        <sz val="14"/>
        <color theme="0"/>
        <rFont val="Calibri"/>
        <family val="2"/>
        <charset val="238"/>
        <scheme val="minor"/>
      </rPr>
      <t>Naloga</t>
    </r>
    <r>
      <rPr>
        <sz val="14"/>
        <color theme="0"/>
        <rFont val="Calibri"/>
        <family val="2"/>
        <charset val="238"/>
        <scheme val="minor"/>
      </rPr>
      <t>: Tabelo razvrstite po 4. stolpcu (z imenom Povprečje) od najvišjega do najnižjega:</t>
    </r>
  </si>
  <si>
    <t>=SORT(A3:D16, 4, -1),</t>
  </si>
  <si>
    <t>in nato odstranite (funkcija DROP) 5 najnižjih rezultatov:</t>
  </si>
  <si>
    <t>=DROP(SORT(A3:D16, 4, -1), -5)</t>
  </si>
  <si>
    <t>Primer 21</t>
  </si>
  <si>
    <r>
      <t xml:space="preserve">Funkcija </t>
    </r>
    <r>
      <rPr>
        <b/>
        <sz val="16"/>
        <color theme="0"/>
        <rFont val="Calibri"/>
        <family val="2"/>
        <charset val="238"/>
        <scheme val="minor"/>
      </rPr>
      <t>DROP</t>
    </r>
    <r>
      <rPr>
        <sz val="16"/>
        <color theme="0"/>
        <rFont val="Calibri"/>
        <family val="2"/>
        <charset val="238"/>
        <scheme val="minor"/>
      </rPr>
      <t xml:space="preserve"> in </t>
    </r>
    <r>
      <rPr>
        <b/>
        <sz val="16"/>
        <color theme="0"/>
        <rFont val="Calibri"/>
        <family val="2"/>
        <charset val="238"/>
        <scheme val="minor"/>
      </rPr>
      <t>VSTACK</t>
    </r>
  </si>
  <si>
    <r>
      <rPr>
        <b/>
        <sz val="14"/>
        <color theme="0"/>
        <rFont val="Calibri"/>
        <family val="2"/>
        <charset val="238"/>
        <scheme val="minor"/>
      </rPr>
      <t>Naloga</t>
    </r>
    <r>
      <rPr>
        <sz val="14"/>
        <color theme="0"/>
        <rFont val="Calibri"/>
        <family val="2"/>
        <charset val="238"/>
        <scheme val="minor"/>
      </rPr>
      <t>: Združite obsege navpično in odstranite vrstice ali stolpce</t>
    </r>
  </si>
  <si>
    <t>Če imamo 3 ločene obsege za združitev obsegov navpično od zgoraj navzdol uporabimo formula VSTACK.</t>
  </si>
  <si>
    <t>=VSTACK(A4:D7, A11:D15, A19:D23)</t>
  </si>
  <si>
    <t>Ugnezdite ga v matrični argument DROP, določite, koliko vrstic ali stolpcev želite odstraniti in dobili boste rezultat, ki ga iščete.</t>
  </si>
  <si>
    <t>Če želite na primer odstraniti zadnji stolpec iz zložene matrike, ima formula sledečo obliko:</t>
  </si>
  <si>
    <t>=DROP(VSTACK(A4:D7, A11:D15, A19:D23), , -1)</t>
  </si>
  <si>
    <t>Class B</t>
  </si>
  <si>
    <t>Class C</t>
  </si>
  <si>
    <r>
      <rPr>
        <b/>
        <sz val="14"/>
        <color theme="0"/>
        <rFont val="Calibri"/>
        <family val="2"/>
        <charset val="238"/>
        <scheme val="minor"/>
      </rPr>
      <t>Naloga</t>
    </r>
    <r>
      <rPr>
        <sz val="14"/>
        <color theme="0"/>
        <rFont val="Calibri"/>
        <family val="2"/>
        <charset val="238"/>
        <scheme val="minor"/>
      </rPr>
      <t>: Združite obsege vodoravno in odstranite vrstice ali stolpce.</t>
    </r>
  </si>
  <si>
    <t>V primeru, da so izvorni obsegi razporejeni vodoravno v vrsticah, jih lahko združite v en sam niz s pomočjo funkcije HSTACK.</t>
  </si>
  <si>
    <t>=HSTACK(B3:E6, H3:K6)</t>
  </si>
  <si>
    <t>Nato zgornjo formulo ugnezdite v matrični argument funkcije DROP in po potrebi konfigurirate argumente vrstic in stolpcev.</t>
  </si>
  <si>
    <r>
      <rPr>
        <b/>
        <sz val="14"/>
        <color theme="0"/>
        <rFont val="Calibri"/>
        <family val="2"/>
        <charset val="238"/>
        <scheme val="minor"/>
      </rPr>
      <t>Naloga</t>
    </r>
    <r>
      <rPr>
        <sz val="14"/>
        <color theme="0"/>
        <rFont val="Calibri"/>
        <family val="2"/>
        <charset val="238"/>
        <scheme val="minor"/>
      </rPr>
      <t>: uporabite -1 za argument vrstice , da odstranite zadnjo vrstico:</t>
    </r>
  </si>
  <si>
    <t xml:space="preserve"> =DROP(HSTACK(B892:E894, H892:K894), -1)</t>
  </si>
  <si>
    <t>Class A</t>
  </si>
  <si>
    <t>Združite in odstranite zadnjo vrstico</t>
  </si>
  <si>
    <t>Primer 22</t>
  </si>
  <si>
    <r>
      <t xml:space="preserve">Funkcija </t>
    </r>
    <r>
      <rPr>
        <b/>
        <sz val="14"/>
        <color theme="0"/>
        <rFont val="Calibri"/>
        <family val="2"/>
        <charset val="238"/>
        <scheme val="minor"/>
      </rPr>
      <t>TOCOL</t>
    </r>
    <r>
      <rPr>
        <sz val="16"/>
        <color theme="0"/>
        <rFont val="Calibri"/>
        <family val="2"/>
        <charset val="238"/>
        <scheme val="minor"/>
      </rPr>
      <t xml:space="preserve"> (OFFICE 365)</t>
    </r>
  </si>
  <si>
    <t>Funkcija TOCOL v Excelu pretvori matriko ali obseg celic v en sam stolpec.</t>
  </si>
  <si>
    <r>
      <rPr>
        <b/>
        <sz val="14"/>
        <color theme="0"/>
        <rFont val="Calibri"/>
        <family val="2"/>
        <charset val="238"/>
        <scheme val="minor"/>
      </rPr>
      <t>Naloga</t>
    </r>
    <r>
      <rPr>
        <sz val="14"/>
        <color theme="0"/>
        <rFont val="Calibri"/>
        <family val="2"/>
        <charset val="238"/>
        <scheme val="minor"/>
      </rPr>
      <t>: Pretvori matriko v stolpec, ne da bi upošteval presledke in napake.</t>
    </r>
  </si>
  <si>
    <t>V nastali matriki so prazne celice predstavljene z ničlami, kar je lahko precej zmedeno, zlasti če ima prvotna matrika 0 vrednosti.</t>
  </si>
  <si>
    <t> Rešitev je, da preskočite prazna mesta . Zato nastavite 2. argument na 1:</t>
  </si>
  <si>
    <t>=TOCOL(A2:C5, 1)</t>
  </si>
  <si>
    <t>Če želite prezreti napake , nastavite 2. argument na 2:</t>
  </si>
  <si>
    <t>=TOCOL(A2:C5, 2)</t>
  </si>
  <si>
    <t>Če želite izključiti oboje, presledke in napake , uporabite 3 za argument prezri :</t>
  </si>
  <si>
    <t>=TOCOL(A2:C5, 3)</t>
  </si>
  <si>
    <t>Array</t>
  </si>
  <si>
    <t>Ignore blanks</t>
  </si>
  <si>
    <t>Ignore errors</t>
  </si>
  <si>
    <t>Ignore blanks 
&amp; errors</t>
  </si>
  <si>
    <r>
      <rPr>
        <b/>
        <sz val="14"/>
        <color theme="0"/>
        <rFont val="Calibri"/>
        <family val="2"/>
        <charset val="238"/>
        <scheme val="minor"/>
      </rPr>
      <t>Naloga</t>
    </r>
    <r>
      <rPr>
        <sz val="14"/>
        <color theme="0"/>
        <rFont val="Calibri"/>
        <family val="2"/>
        <charset val="238"/>
        <scheme val="minor"/>
      </rPr>
      <t>: Skenirajte polje vodoravno ali navpično.</t>
    </r>
  </si>
  <si>
    <t>S privzetim argumentom scan_by_column (FALSE ali izpuščen) funkcija TOCOL skenira matriko vodoravno po vrstici. </t>
  </si>
  <si>
    <t>Če želite obdelati vrednosti po stolpcu, nastavite ta argument na TRUE ali 1. Na primer:</t>
  </si>
  <si>
    <t>=TOCOL(A2:C5, ,TRUE)</t>
  </si>
  <si>
    <t>Upoštevajte, da so v obeh primerih vrnjeni nizi enake velikosti, vendar so vrednosti razporejene v drugačnem vrstnem redu.</t>
  </si>
  <si>
    <t>By row</t>
  </si>
  <si>
    <t>By column</t>
  </si>
  <si>
    <r>
      <t xml:space="preserve">Funkcije </t>
    </r>
    <r>
      <rPr>
        <b/>
        <sz val="14"/>
        <color theme="0"/>
        <rFont val="Calibri"/>
        <family val="2"/>
        <charset val="238"/>
        <scheme val="minor"/>
      </rPr>
      <t>TOCOL, UNIQUE, VSTACK in HSTACK</t>
    </r>
    <r>
      <rPr>
        <sz val="16"/>
        <color theme="0"/>
        <rFont val="Calibri"/>
        <family val="2"/>
        <charset val="238"/>
        <scheme val="minor"/>
      </rPr>
      <t xml:space="preserve"> (OFFICE 365)</t>
    </r>
  </si>
  <si>
    <r>
      <rPr>
        <b/>
        <sz val="14"/>
        <color theme="0"/>
        <rFont val="Calibri"/>
        <family val="2"/>
        <charset val="238"/>
        <scheme val="minor"/>
      </rPr>
      <t>Naloga</t>
    </r>
    <r>
      <rPr>
        <sz val="14"/>
        <color theme="0"/>
        <rFont val="Calibri"/>
        <family val="2"/>
        <charset val="238"/>
        <scheme val="minor"/>
      </rPr>
      <t>: Združite več obsegov v en stolpec.</t>
    </r>
  </si>
  <si>
    <t xml:space="preserve">Če imate opravka z več nesosednjimi obsegi, lahko najprej združite obsege navpično v en sam niz s pomočjo funkcije VSTACK , </t>
  </si>
  <si>
    <t>nato pa uporabite TOCOL, da pretvorite kombinirani niz v stolpec.</t>
  </si>
  <si>
    <t>Ob predpostavki, da je prvi obseg A2:C4 in drugi obseg A8:C9, dobi formula tole obliko:</t>
  </si>
  <si>
    <t>=TOCOL(VSTACK(A2:C4, A8:C9))</t>
  </si>
  <si>
    <t>Ta formula prikazuje privzeto vedenje – bere kombinirane nize vodoravno od leve proti desni, kot je prikazano v stolpcu E na spodnji sliki.</t>
  </si>
  <si>
    <t>Če želite brati vrednosti navpično od zgoraj navzdol, nastavite 3. argument TOCOL na TRUE:</t>
  </si>
  <si>
    <t>=TOCOL(VSTACK(A2:C4, A8:C9), ,TRUE)</t>
  </si>
  <si>
    <t>Bodite pozorni, da v tem primeru formula najprej vrne vrednosti iz stolpca A obeh matrik, nato iz stolpca B itd. </t>
  </si>
  <si>
    <t>Razlog je v tem, da TOCOL skenira posamezno zloženo matriko, ne izvirnih posameznih obsegov.</t>
  </si>
  <si>
    <t>Array 1</t>
  </si>
  <si>
    <t>Array 2</t>
  </si>
  <si>
    <t>Elderberry</t>
  </si>
  <si>
    <t>Fig</t>
  </si>
  <si>
    <r>
      <t>Če vaše poslovanje zahteva zlaganje izvirnih obsegov vodoravno in ne navpično, uporabite funkcijo </t>
    </r>
    <r>
      <rPr>
        <b/>
        <sz val="14"/>
        <color theme="1"/>
        <rFont val="Calibri"/>
        <family val="2"/>
        <charset val="238"/>
        <scheme val="minor"/>
      </rPr>
      <t>HSTACK </t>
    </r>
    <r>
      <rPr>
        <sz val="14"/>
        <color theme="1"/>
        <rFont val="Calibri"/>
        <family val="2"/>
        <charset val="238"/>
        <scheme val="minor"/>
      </rPr>
      <t>namesto VSTACK.</t>
    </r>
  </si>
  <si>
    <t>Če želite dodati vsako naslednjo matriko desno od prejšnje matrike in prebrati združene matrike vodoravno, je formula:</t>
  </si>
  <si>
    <t>=TOCOL(HSTACK(A2:C4, A8:C10))</t>
  </si>
  <si>
    <t>Če želite vsako naslednjo matriko dodati desno od prejšnje matrike in navpično skenirati združene matrike, je formula:</t>
  </si>
  <si>
    <t>=TOCOL(HSTACK(A2:C4, A8:C10), ,TRUE)</t>
  </si>
  <si>
    <t>Primer 23</t>
  </si>
  <si>
    <r>
      <rPr>
        <b/>
        <sz val="14"/>
        <color theme="0"/>
        <rFont val="Calibri"/>
        <family val="2"/>
        <charset val="238"/>
        <scheme val="minor"/>
      </rPr>
      <t>Naloga</t>
    </r>
    <r>
      <rPr>
        <sz val="14"/>
        <color theme="0"/>
        <rFont val="Calibri"/>
        <family val="2"/>
        <charset val="238"/>
        <scheme val="minor"/>
      </rPr>
      <t>: Izvlecite edinstvene vrednosti iz obsega z več stolpci.</t>
    </r>
  </si>
  <si>
    <t>Excelova funkcija UNIQUE zlahka najde unikate v enem stolpcu ali vrstici in vrne edinstvene vrstice, vendar ne more izvleči edinstvenih vrednosti iz matrike z več stolpci. </t>
  </si>
  <si>
    <t>Rešitev je, da jo uporabite skupaj s funkcijo TOCOL.</t>
  </si>
  <si>
    <t>Če želite na primer izvleči vse različne (različne) vrednosti iz obsega A2:C7, je formula naslednja:</t>
  </si>
  <si>
    <t xml:space="preserve"> =UNIQUE(TOCOL(A2:C7))</t>
  </si>
  <si>
    <t>Poleg tega lahko zgornji formuli dodate funkcijo SORT , da razporedite matriko po abecednem vrstnem redu:</t>
  </si>
  <si>
    <t>=SORT(UNIQUE(TOCOL(A2:C7)))</t>
  </si>
  <si>
    <t>Unique</t>
  </si>
  <si>
    <t>Unique sorted</t>
  </si>
  <si>
    <t>Grapefruit</t>
  </si>
  <si>
    <t>Lime</t>
  </si>
  <si>
    <t>Nectarine</t>
  </si>
  <si>
    <t>Papaya</t>
  </si>
  <si>
    <t>Quince</t>
  </si>
  <si>
    <t>Funkcija IPMT</t>
  </si>
  <si>
    <t>Naloga 1: Izračunajte mesečni obrok plačila obresti na kreditni kartici.</t>
  </si>
  <si>
    <t>Izračunajte obrok na kreditni kartici, če plačate račun 2.000 € v 12 mesečnih obrokih z letno obrestno mero 9,6 %.</t>
  </si>
  <si>
    <t>Posojilo</t>
  </si>
  <si>
    <t>Plačilo posojila</t>
  </si>
  <si>
    <t>Obrestna mera</t>
  </si>
  <si>
    <t>Let posojila</t>
  </si>
  <si>
    <r>
      <t xml:space="preserve">Funkcija </t>
    </r>
    <r>
      <rPr>
        <b/>
        <sz val="14"/>
        <color theme="1"/>
        <rFont val="Calibri"/>
        <family val="2"/>
        <charset val="238"/>
        <scheme val="minor"/>
      </rPr>
      <t>IPMT</t>
    </r>
    <r>
      <rPr>
        <sz val="14"/>
        <color theme="1"/>
        <rFont val="Calibri"/>
        <family val="2"/>
        <charset val="238"/>
        <scheme val="minor"/>
      </rPr>
      <t xml:space="preserve"> se uporablja za izračun obresti, ki bodo plačane za dano posojilo, kjer so obresti in periodična plačila konstantna.</t>
    </r>
  </si>
  <si>
    <t>Je  vrsta finančne funkcije, ki izračuna del obresti, ki jih je treba plačati za določeno obdobje.</t>
  </si>
  <si>
    <r>
      <rPr>
        <b/>
        <sz val="16"/>
        <color theme="0"/>
        <rFont val="Calibri"/>
        <family val="2"/>
        <charset val="238"/>
        <scheme val="minor"/>
      </rPr>
      <t>Naloga</t>
    </r>
    <r>
      <rPr>
        <sz val="16"/>
        <color theme="0"/>
        <rFont val="Calibri"/>
        <family val="2"/>
        <charset val="238"/>
        <scheme val="minor"/>
      </rPr>
      <t xml:space="preserve"> 2: Izračunajte četrtletno plačilo obresti za posojilo 10.000€.</t>
    </r>
  </si>
  <si>
    <t>Izračunajte četrtletni obrok posojila 10.000 €  z letno obrestno mero 8,5 %.</t>
  </si>
  <si>
    <t>Uporabite IPMT</t>
  </si>
  <si>
    <t>Kvartali</t>
  </si>
  <si>
    <t>Kvartal</t>
  </si>
  <si>
    <r>
      <rPr>
        <b/>
        <sz val="16"/>
        <color theme="0"/>
        <rFont val="Calibri"/>
        <family val="2"/>
        <charset val="238"/>
        <scheme val="minor"/>
      </rPr>
      <t>Naloga</t>
    </r>
    <r>
      <rPr>
        <sz val="16"/>
        <color theme="0"/>
        <rFont val="Calibri"/>
        <family val="2"/>
        <charset val="238"/>
        <scheme val="minor"/>
      </rPr>
      <t xml:space="preserve"> 3: Izračunajte polletnp plačila obresti za avtomobilsko posojilo.</t>
    </r>
  </si>
  <si>
    <t>Za nakup avtomobila ste najeli bančni kredit v vrednosti 50.000 €, ki ga boste odplačevali 2 krat letno na pol leta (5 let) po 6,4 % obrestni meri.</t>
  </si>
  <si>
    <t>Plačilo v letu</t>
  </si>
  <si>
    <t>Preverjanje veljavnosti podatkov v Excelu</t>
  </si>
  <si>
    <r>
      <t>Preverjanje podatkov Excela</t>
    </r>
    <r>
      <rPr>
        <sz val="14"/>
        <color theme="1"/>
        <rFont val="Calibri"/>
        <family val="2"/>
        <charset val="238"/>
        <scheme val="minor"/>
      </rPr>
      <t xml:space="preserve"> je funkcija, ki omejuje (potrdi) uporabniški vnos na delovni list. </t>
    </r>
  </si>
  <si>
    <t>Tehnično ustvarite pravilo za preverjanje veljavnosti, ki nadzoruje, katere vrste podatkov je mogoče vnesti v določeno celico.</t>
  </si>
  <si>
    <t>Nekaj primerov, kaj lahko naredi Excelovo preverjanje podatkov:</t>
  </si>
  <si>
    <r>
      <t xml:space="preserve">Dovoli samo </t>
    </r>
    <r>
      <rPr>
        <b/>
        <sz val="14"/>
        <color theme="1"/>
        <rFont val="Calibri"/>
        <family val="2"/>
        <charset val="238"/>
        <scheme val="minor"/>
      </rPr>
      <t>številske</t>
    </r>
    <r>
      <rPr>
        <sz val="14"/>
        <color theme="1"/>
        <rFont val="Calibri"/>
        <family val="2"/>
        <charset val="238"/>
        <scheme val="minor"/>
      </rPr>
      <t xml:space="preserve"> ali </t>
    </r>
    <r>
      <rPr>
        <b/>
        <sz val="14"/>
        <color theme="1"/>
        <rFont val="Calibri"/>
        <family val="2"/>
        <charset val="238"/>
        <scheme val="minor"/>
      </rPr>
      <t>besedilne</t>
    </r>
    <r>
      <rPr>
        <sz val="14"/>
        <color theme="1"/>
        <rFont val="Calibri"/>
        <family val="2"/>
        <charset val="238"/>
        <scheme val="minor"/>
      </rPr>
      <t xml:space="preserve"> vrednosti v celici.</t>
    </r>
  </si>
  <si>
    <r>
      <t xml:space="preserve">Dovoli samo številke znotraj določenega </t>
    </r>
    <r>
      <rPr>
        <b/>
        <sz val="14"/>
        <color theme="1"/>
        <rFont val="Calibri"/>
        <family val="2"/>
        <charset val="238"/>
        <scheme val="minor"/>
      </rPr>
      <t>obsega</t>
    </r>
    <r>
      <rPr>
        <sz val="14"/>
        <color theme="1"/>
        <rFont val="Calibri"/>
        <family val="2"/>
        <charset val="238"/>
        <scheme val="minor"/>
      </rPr>
      <t>.</t>
    </r>
  </si>
  <si>
    <r>
      <t xml:space="preserve">Dovoli vnose podatkov določene </t>
    </r>
    <r>
      <rPr>
        <b/>
        <sz val="14"/>
        <color theme="1"/>
        <rFont val="Calibri"/>
        <family val="2"/>
        <charset val="238"/>
        <scheme val="minor"/>
      </rPr>
      <t>dolžine</t>
    </r>
    <r>
      <rPr>
        <sz val="14"/>
        <color theme="1"/>
        <rFont val="Calibri"/>
        <family val="2"/>
        <charset val="238"/>
        <scheme val="minor"/>
      </rPr>
      <t>.</t>
    </r>
  </si>
  <si>
    <r>
      <t xml:space="preserve">Omejite datume in ure zunaj danega </t>
    </r>
    <r>
      <rPr>
        <b/>
        <sz val="14"/>
        <color theme="1"/>
        <rFont val="Calibri"/>
        <family val="2"/>
        <charset val="238"/>
        <scheme val="minor"/>
      </rPr>
      <t>obsega</t>
    </r>
    <r>
      <rPr>
        <sz val="14"/>
        <color theme="1"/>
        <rFont val="Calibri"/>
        <family val="2"/>
        <charset val="238"/>
        <scheme val="minor"/>
      </rPr>
      <t>.</t>
    </r>
  </si>
  <si>
    <r>
      <t xml:space="preserve">Omejite vnose na izbor s </t>
    </r>
    <r>
      <rPr>
        <b/>
        <sz val="14"/>
        <color theme="1"/>
        <rFont val="Calibri"/>
        <family val="2"/>
        <charset val="238"/>
        <scheme val="minor"/>
      </rPr>
      <t>spustnega seznama</t>
    </r>
    <r>
      <rPr>
        <sz val="14"/>
        <color theme="1"/>
        <rFont val="Calibri"/>
        <family val="2"/>
        <charset val="238"/>
        <scheme val="minor"/>
      </rPr>
      <t>.</t>
    </r>
  </si>
  <si>
    <r>
      <t xml:space="preserve">Potrdite vnos na podlagi </t>
    </r>
    <r>
      <rPr>
        <b/>
        <sz val="14"/>
        <color theme="1"/>
        <rFont val="Calibri"/>
        <family val="2"/>
        <charset val="238"/>
        <scheme val="minor"/>
      </rPr>
      <t>druge celice</t>
    </r>
    <r>
      <rPr>
        <sz val="14"/>
        <color theme="1"/>
        <rFont val="Calibri"/>
        <family val="2"/>
        <charset val="238"/>
        <scheme val="minor"/>
      </rPr>
      <t>.</t>
    </r>
  </si>
  <si>
    <r>
      <t xml:space="preserve">Prikaži </t>
    </r>
    <r>
      <rPr>
        <b/>
        <sz val="14"/>
        <color theme="1"/>
        <rFont val="Calibri"/>
        <family val="2"/>
        <charset val="238"/>
        <scheme val="minor"/>
      </rPr>
      <t>vnosno sporočilo,</t>
    </r>
    <r>
      <rPr>
        <sz val="14"/>
        <color theme="1"/>
        <rFont val="Calibri"/>
        <family val="2"/>
        <charset val="238"/>
        <scheme val="minor"/>
      </rPr>
      <t xml:space="preserve"> ko uporabnik izbere celico.</t>
    </r>
  </si>
  <si>
    <r>
      <t xml:space="preserve">Prikaz </t>
    </r>
    <r>
      <rPr>
        <b/>
        <sz val="14"/>
        <color theme="1"/>
        <rFont val="Calibri"/>
        <family val="2"/>
        <charset val="238"/>
        <scheme val="minor"/>
      </rPr>
      <t>opozorilnega sporočila,</t>
    </r>
    <r>
      <rPr>
        <sz val="14"/>
        <color theme="1"/>
        <rFont val="Calibri"/>
        <family val="2"/>
        <charset val="238"/>
        <scheme val="minor"/>
      </rPr>
      <t xml:space="preserve"> ko so bili vneseni napačni podatki.</t>
    </r>
  </si>
  <si>
    <r>
      <t xml:space="preserve">Poiščite </t>
    </r>
    <r>
      <rPr>
        <b/>
        <sz val="14"/>
        <color theme="1"/>
        <rFont val="Calibri"/>
        <family val="2"/>
        <charset val="238"/>
        <scheme val="minor"/>
      </rPr>
      <t>napačne vnose</t>
    </r>
    <r>
      <rPr>
        <sz val="14"/>
        <color theme="1"/>
        <rFont val="Calibri"/>
        <family val="2"/>
        <charset val="238"/>
        <scheme val="minor"/>
      </rPr>
      <t xml:space="preserve"> v preverjenih celicah.</t>
    </r>
  </si>
  <si>
    <t xml:space="preserve">Nastavite lahko na primer pravilo, ki omejuje vnos podatkov na 4-mestna števila med 1000 in 9999. </t>
  </si>
  <si>
    <t>Če uporabnik vnese nekaj drugega, bo Excel prikazal opozorilo o napaki, ki pojasnjuje, kaj je storil narobe:</t>
  </si>
  <si>
    <t>Datum dobave</t>
  </si>
  <si>
    <t>banana</t>
  </si>
  <si>
    <t>Limona</t>
  </si>
  <si>
    <t>Češnje</t>
  </si>
  <si>
    <t>Kako opraviti preverjanje veljavnosti podatkov v Excelu</t>
  </si>
  <si>
    <t>1 . Odprite pogovorno okno Preverjanje podatkov</t>
  </si>
  <si>
    <r>
      <t xml:space="preserve">Izberite eno ali več celic, da bi preverili, pojdite na zavihek </t>
    </r>
    <r>
      <rPr>
        <b/>
        <i/>
        <sz val="14"/>
        <rFont val="Calibri"/>
        <family val="2"/>
        <charset val="238"/>
        <scheme val="minor"/>
      </rPr>
      <t>Data</t>
    </r>
    <r>
      <rPr>
        <sz val="14"/>
        <rFont val="Calibri"/>
        <family val="2"/>
        <charset val="238"/>
        <scheme val="minor"/>
      </rPr>
      <t xml:space="preserve">  &gt; </t>
    </r>
    <r>
      <rPr>
        <b/>
        <i/>
        <sz val="14"/>
        <rFont val="Calibri"/>
        <family val="2"/>
        <charset val="238"/>
        <scheme val="minor"/>
      </rPr>
      <t>Podatkovna orodje</t>
    </r>
    <r>
      <rPr>
        <sz val="14"/>
        <rFont val="Calibri"/>
        <family val="2"/>
        <charset val="238"/>
        <scheme val="minor"/>
      </rPr>
      <t xml:space="preserve"> in kliknite </t>
    </r>
    <r>
      <rPr>
        <b/>
        <sz val="14"/>
        <rFont val="Calibri"/>
        <family val="2"/>
        <charset val="238"/>
        <scheme val="minor"/>
      </rPr>
      <t>Preverjanje veljavnosti podatkov (Data Validation gumb)</t>
    </r>
    <r>
      <rPr>
        <sz val="14"/>
        <rFont val="Calibri"/>
        <family val="2"/>
        <charset val="238"/>
        <scheme val="minor"/>
      </rPr>
      <t>.</t>
    </r>
  </si>
  <si>
    <r>
      <t xml:space="preserve">Okno </t>
    </r>
    <r>
      <rPr>
        <b/>
        <sz val="14"/>
        <rFont val="Calibri"/>
        <family val="2"/>
        <charset val="238"/>
        <scheme val="minor"/>
      </rPr>
      <t>Preverjanje veljavnosti podatkov</t>
    </r>
    <r>
      <rPr>
        <sz val="14"/>
        <rFont val="Calibri"/>
        <family val="2"/>
        <charset val="238"/>
        <scheme val="minor"/>
      </rPr>
      <t xml:space="preserve"> lahko odprete tudi s pritiskom na Alt &gt; D &gt; L, pri čemer je vsaka tipka pritisnjena posebej.</t>
    </r>
  </si>
  <si>
    <t>2 . Ustvarite pravilo za preverjanje v Excelu</t>
  </si>
  <si>
    <r>
      <t xml:space="preserve">Na zavihku </t>
    </r>
    <r>
      <rPr>
        <b/>
        <sz val="14"/>
        <color theme="1"/>
        <rFont val="Calibri"/>
        <family val="2"/>
        <charset val="238"/>
        <scheme val="minor"/>
      </rPr>
      <t>Nastavitve</t>
    </r>
    <r>
      <rPr>
        <sz val="14"/>
        <color theme="1"/>
        <rFont val="Calibri"/>
        <family val="2"/>
        <charset val="238"/>
        <scheme val="minor"/>
      </rPr>
      <t xml:space="preserve"> določite merila za preverjanje glede na vaše potrebe. V kriterijih lahko navedete :</t>
    </r>
  </si>
  <si>
    <r>
      <rPr>
        <b/>
        <sz val="14"/>
        <color theme="1"/>
        <rFont val="Calibri"/>
        <family val="2"/>
        <charset val="238"/>
        <scheme val="minor"/>
      </rPr>
      <t>Vrednosti</t>
    </r>
    <r>
      <rPr>
        <sz val="14"/>
        <color theme="1"/>
        <rFont val="Calibri"/>
        <family val="2"/>
        <charset val="238"/>
        <scheme val="minor"/>
      </rPr>
      <t xml:space="preserve"> - vnesite številke v polja s kriteriji, kot je prikazano na spodnjem posnetku zaslona.</t>
    </r>
  </si>
  <si>
    <r>
      <rPr>
        <b/>
        <sz val="14"/>
        <color theme="1"/>
        <rFont val="Calibri"/>
        <family val="2"/>
        <charset val="238"/>
        <scheme val="minor"/>
      </rPr>
      <t>Sklici na celice</t>
    </r>
    <r>
      <rPr>
        <sz val="14"/>
        <color theme="1"/>
        <rFont val="Calibri"/>
        <family val="2"/>
        <charset val="238"/>
        <scheme val="minor"/>
      </rPr>
      <t xml:space="preserve"> - naredite pravilo na podlagi vrednosti ali formule v drugi celici</t>
    </r>
  </si>
  <si>
    <r>
      <rPr>
        <b/>
        <sz val="14"/>
        <color theme="1"/>
        <rFont val="Calibri"/>
        <family val="2"/>
        <charset val="238"/>
        <scheme val="minor"/>
      </rPr>
      <t>Formule</t>
    </r>
    <r>
      <rPr>
        <sz val="14"/>
        <color theme="1"/>
        <rFont val="Calibri"/>
        <family val="2"/>
        <charset val="238"/>
        <scheme val="minor"/>
      </rPr>
      <t xml:space="preserve"> - omogočajo izražanje bolj zapletenih pogojev kot v tem primeru</t>
    </r>
  </si>
  <si>
    <r>
      <t xml:space="preserve">Za primer naredimo pravilo, ki uporabnikom omejuje vnos celega števila med </t>
    </r>
    <r>
      <rPr>
        <b/>
        <sz val="14"/>
        <color theme="1"/>
        <rFont val="Calibri"/>
        <family val="2"/>
        <charset val="238"/>
        <scheme val="minor"/>
      </rPr>
      <t>1000</t>
    </r>
    <r>
      <rPr>
        <sz val="14"/>
        <color theme="1"/>
        <rFont val="Calibri"/>
        <family val="2"/>
        <charset val="238"/>
        <scheme val="minor"/>
      </rPr>
      <t xml:space="preserve"> in </t>
    </r>
    <r>
      <rPr>
        <b/>
        <sz val="14"/>
        <color theme="1"/>
        <rFont val="Calibri"/>
        <family val="2"/>
        <charset val="238"/>
        <scheme val="minor"/>
      </rPr>
      <t>9999:</t>
    </r>
  </si>
  <si>
    <r>
      <t xml:space="preserve">Ko je pravilo preverjanja konfigurirano, kliknite </t>
    </r>
    <r>
      <rPr>
        <b/>
        <i/>
        <sz val="14"/>
        <color theme="1"/>
        <rFont val="Calibri"/>
        <family val="2"/>
        <charset val="238"/>
        <scheme val="minor"/>
      </rPr>
      <t>V redu</t>
    </r>
    <r>
      <rPr>
        <i/>
        <sz val="14"/>
        <color theme="1"/>
        <rFont val="Calibri"/>
        <family val="2"/>
        <charset val="238"/>
        <scheme val="minor"/>
      </rPr>
      <t>,</t>
    </r>
    <r>
      <rPr>
        <sz val="14"/>
        <color theme="1"/>
        <rFont val="Calibri"/>
        <family val="2"/>
        <charset val="238"/>
        <scheme val="minor"/>
      </rPr>
      <t xml:space="preserve"> da zaprete okno </t>
    </r>
    <r>
      <rPr>
        <i/>
        <sz val="14"/>
        <color theme="1"/>
        <rFont val="Calibri"/>
        <family val="2"/>
        <charset val="238"/>
        <scheme val="minor"/>
      </rPr>
      <t>za preverjanje veljavnosti podatkov,</t>
    </r>
    <r>
      <rPr>
        <sz val="14"/>
        <color theme="1"/>
        <rFont val="Calibri"/>
        <family val="2"/>
        <charset val="238"/>
        <scheme val="minor"/>
      </rPr>
      <t xml:space="preserve"> </t>
    </r>
  </si>
  <si>
    <t>ali preklopite na drug zavihek, da dodate vhodno sporočilo ali/ali opozorilo o napaki.</t>
  </si>
  <si>
    <t>3. Dodajte vhodno sporočilo (izbirno)</t>
  </si>
  <si>
    <r>
      <t xml:space="preserve">Če želite prikazati sporočilo, ki uporabniku razloži, kateri podatki so dovoljeni v določeni celici, odprite zavihek </t>
    </r>
    <r>
      <rPr>
        <b/>
        <i/>
        <sz val="14"/>
        <color theme="1"/>
        <rFont val="Calibri"/>
        <family val="2"/>
        <charset val="238"/>
        <scheme val="minor"/>
      </rPr>
      <t>Vnosno sporočilo (Input Message)</t>
    </r>
    <r>
      <rPr>
        <i/>
        <sz val="14"/>
        <color theme="1"/>
        <rFont val="Calibri"/>
        <family val="2"/>
        <charset val="238"/>
        <scheme val="minor"/>
      </rPr>
      <t>.</t>
    </r>
  </si>
  <si>
    <r>
      <t xml:space="preserve">Prepričajte se, da </t>
    </r>
    <r>
      <rPr>
        <b/>
        <sz val="14"/>
        <color theme="1"/>
        <rFont val="Calibri"/>
        <family val="2"/>
        <charset val="238"/>
        <scheme val="minor"/>
      </rPr>
      <t>je potrjeno</t>
    </r>
    <r>
      <rPr>
        <sz val="14"/>
        <color theme="1"/>
        <rFont val="Calibri"/>
        <family val="2"/>
        <charset val="238"/>
        <scheme val="minor"/>
      </rPr>
      <t xml:space="preserve"> polje </t>
    </r>
    <r>
      <rPr>
        <b/>
        <sz val="14"/>
        <color theme="1"/>
        <rFont val="Calibri"/>
        <family val="2"/>
        <charset val="238"/>
        <scheme val="minor"/>
      </rPr>
      <t>Prikaži vhodno sporočilo, ko je izbrana</t>
    </r>
    <r>
      <rPr>
        <sz val="14"/>
        <color theme="1"/>
        <rFont val="Calibri"/>
        <family val="2"/>
        <charset val="238"/>
        <scheme val="minor"/>
      </rPr>
      <t xml:space="preserve"> celica.</t>
    </r>
  </si>
  <si>
    <t>V ustrezna polja vnesite naslov in besedilo vašega sporočila.</t>
  </si>
  <si>
    <r>
      <t xml:space="preserve">Kliknite </t>
    </r>
    <r>
      <rPr>
        <b/>
        <i/>
        <sz val="14"/>
        <color theme="1"/>
        <rFont val="Calibri"/>
        <family val="2"/>
        <charset val="238"/>
        <scheme val="minor"/>
      </rPr>
      <t>V redu,</t>
    </r>
    <r>
      <rPr>
        <sz val="14"/>
        <color theme="1"/>
        <rFont val="Calibri"/>
        <family val="2"/>
        <charset val="238"/>
        <scheme val="minor"/>
      </rPr>
      <t xml:space="preserve"> da zaprete pogovorno okno.</t>
    </r>
  </si>
  <si>
    <t>Takoj, ko uporabnik izbere potrjeno celico, se prikaže naslednje sporočilo:</t>
  </si>
  <si>
    <t>4. Prikaži opozorilo o napaki (izbirno)</t>
  </si>
  <si>
    <t>Poleg vnosnega sporočila lahko vnesete eno od naslednjih opozoril o napaki, ko so v celico vneseni neveljavni podatki.</t>
  </si>
  <si>
    <t>Vrsta opozorila</t>
  </si>
  <si>
    <t>Ustavi (Privzeto)</t>
  </si>
  <si>
    <t>Najstrožja vrsta opozorila, ki uporabnikom preprečuje vnašanje neveljavnih podatkov.</t>
  </si>
  <si>
    <r>
      <t xml:space="preserve">Kliknite </t>
    </r>
    <r>
      <rPr>
        <b/>
        <i/>
        <sz val="14"/>
        <color theme="1"/>
        <rFont val="Calibri"/>
        <family val="2"/>
        <charset val="238"/>
        <scheme val="minor"/>
      </rPr>
      <t>Poskusi</t>
    </r>
    <r>
      <rPr>
        <b/>
        <sz val="14"/>
        <color theme="1"/>
        <rFont val="Calibri"/>
        <family val="2"/>
        <charset val="238"/>
        <scheme val="minor"/>
      </rPr>
      <t xml:space="preserve"> znova</t>
    </r>
    <r>
      <rPr>
        <sz val="14"/>
        <color theme="1"/>
        <rFont val="Calibri"/>
        <family val="2"/>
        <charset val="238"/>
        <scheme val="minor"/>
      </rPr>
      <t xml:space="preserve">, da vnesete drugo vrednost ali </t>
    </r>
    <r>
      <rPr>
        <b/>
        <i/>
        <sz val="14"/>
        <color theme="1"/>
        <rFont val="Calibri"/>
        <family val="2"/>
        <charset val="238"/>
        <scheme val="minor"/>
      </rPr>
      <t>Prekliči,</t>
    </r>
    <r>
      <rPr>
        <sz val="14"/>
        <color theme="1"/>
        <rFont val="Calibri"/>
        <family val="2"/>
        <charset val="238"/>
        <scheme val="minor"/>
      </rPr>
      <t xml:space="preserve"> da odstranite vnos.</t>
    </r>
  </si>
  <si>
    <t>Opozorilo</t>
  </si>
  <si>
    <t>Uporabnike opozori, da so podatki neveljavni, vendar ne preprečuje vnosa.</t>
  </si>
  <si>
    <r>
      <t xml:space="preserve">Kliknite </t>
    </r>
    <r>
      <rPr>
        <b/>
        <i/>
        <sz val="14"/>
        <color theme="1"/>
        <rFont val="Calibri"/>
        <family val="2"/>
        <charset val="238"/>
        <scheme val="minor"/>
      </rPr>
      <t>Da,</t>
    </r>
    <r>
      <rPr>
        <sz val="14"/>
        <color theme="1"/>
        <rFont val="Calibri"/>
        <family val="2"/>
        <charset val="238"/>
        <scheme val="minor"/>
      </rPr>
      <t xml:space="preserve"> da vnesete neveljaven vnos, </t>
    </r>
    <r>
      <rPr>
        <b/>
        <i/>
        <sz val="14"/>
        <color theme="1"/>
        <rFont val="Calibri"/>
        <family val="2"/>
        <charset val="238"/>
        <scheme val="minor"/>
      </rPr>
      <t>Ne,</t>
    </r>
    <r>
      <rPr>
        <sz val="14"/>
        <color theme="1"/>
        <rFont val="Calibri"/>
        <family val="2"/>
        <charset val="238"/>
        <scheme val="minor"/>
      </rPr>
      <t xml:space="preserve"> da ga uredite, ali </t>
    </r>
    <r>
      <rPr>
        <b/>
        <i/>
        <sz val="14"/>
        <color theme="1"/>
        <rFont val="Calibri"/>
        <family val="2"/>
        <charset val="238"/>
        <scheme val="minor"/>
      </rPr>
      <t>Prekliči,</t>
    </r>
    <r>
      <rPr>
        <sz val="14"/>
        <color theme="1"/>
        <rFont val="Calibri"/>
        <family val="2"/>
        <charset val="238"/>
        <scheme val="minor"/>
      </rPr>
      <t xml:space="preserve"> da odstranite vnos.</t>
    </r>
  </si>
  <si>
    <t>Informacije</t>
  </si>
  <si>
    <t>Najbolj dovoljena vrsta opozorila, ki uporabnike obvesti samo o neveljavnem vnosu podatkov.</t>
  </si>
  <si>
    <r>
      <t xml:space="preserve">Kliknite </t>
    </r>
    <r>
      <rPr>
        <b/>
        <i/>
        <sz val="14"/>
        <color theme="1"/>
        <rFont val="Calibri"/>
        <family val="2"/>
        <charset val="238"/>
        <scheme val="minor"/>
      </rPr>
      <t>V redu</t>
    </r>
    <r>
      <rPr>
        <i/>
        <sz val="14"/>
        <color theme="1"/>
        <rFont val="Calibri"/>
        <family val="2"/>
        <charset val="238"/>
        <scheme val="minor"/>
      </rPr>
      <t>,</t>
    </r>
    <r>
      <rPr>
        <sz val="14"/>
        <color theme="1"/>
        <rFont val="Calibri"/>
        <family val="2"/>
        <charset val="238"/>
        <scheme val="minor"/>
      </rPr>
      <t xml:space="preserve"> da vnesete neveljavno vrednost ali </t>
    </r>
    <r>
      <rPr>
        <b/>
        <i/>
        <sz val="14"/>
        <color theme="1"/>
        <rFont val="Calibri"/>
        <family val="2"/>
        <charset val="238"/>
        <scheme val="minor"/>
      </rPr>
      <t>Prekliči,</t>
    </r>
    <r>
      <rPr>
        <sz val="14"/>
        <color theme="1"/>
        <rFont val="Calibri"/>
        <family val="2"/>
        <charset val="238"/>
        <scheme val="minor"/>
      </rPr>
      <t xml:space="preserve"> da jo odstranite iz celice.</t>
    </r>
  </si>
  <si>
    <r>
      <t xml:space="preserve">Če želite konfigurirati sporočilo o napaki po meri, pojdite na zavihek </t>
    </r>
    <r>
      <rPr>
        <b/>
        <i/>
        <sz val="14"/>
        <color theme="1"/>
        <rFont val="Calibri"/>
        <family val="2"/>
        <charset val="238"/>
        <scheme val="minor"/>
      </rPr>
      <t>Error Alert</t>
    </r>
    <r>
      <rPr>
        <b/>
        <sz val="14"/>
        <color theme="1"/>
        <rFont val="Calibri"/>
        <family val="2"/>
        <charset val="238"/>
        <scheme val="minor"/>
      </rPr>
      <t xml:space="preserve"> </t>
    </r>
    <r>
      <rPr>
        <sz val="14"/>
        <color theme="1"/>
        <rFont val="Calibri"/>
        <family val="2"/>
        <charset val="238"/>
        <scheme val="minor"/>
      </rPr>
      <t>in določite naslednje parametre:</t>
    </r>
  </si>
  <si>
    <r>
      <t xml:space="preserve">Potrdite polje </t>
    </r>
    <r>
      <rPr>
        <b/>
        <sz val="14"/>
        <color theme="1"/>
        <rFont val="Calibri"/>
        <family val="2"/>
        <charset val="238"/>
        <scheme val="minor"/>
      </rPr>
      <t>Prikaži opozorilo o napaki po vnosu neveljavnih podatkov</t>
    </r>
    <r>
      <rPr>
        <sz val="14"/>
        <color theme="1"/>
        <rFont val="Calibri"/>
        <family val="2"/>
        <charset val="238"/>
        <scheme val="minor"/>
      </rPr>
      <t xml:space="preserve"> (običajno je izbrano privzeto).</t>
    </r>
  </si>
  <si>
    <r>
      <t xml:space="preserve">V polju </t>
    </r>
    <r>
      <rPr>
        <b/>
        <i/>
        <sz val="14"/>
        <color theme="1"/>
        <rFont val="Calibri"/>
        <family val="2"/>
        <charset val="238"/>
        <scheme val="minor"/>
      </rPr>
      <t>Slog</t>
    </r>
    <r>
      <rPr>
        <sz val="14"/>
        <color theme="1"/>
        <rFont val="Calibri"/>
        <family val="2"/>
        <charset val="238"/>
        <scheme val="minor"/>
      </rPr>
      <t xml:space="preserve"> izberite želeno vrsto opozorila.</t>
    </r>
  </si>
  <si>
    <t>V ustrezna polja vnesite naslov in besedilo sporočila o napaki.</t>
  </si>
  <si>
    <r>
      <t xml:space="preserve">Kliknite </t>
    </r>
    <r>
      <rPr>
        <b/>
        <i/>
        <sz val="14"/>
        <color theme="1"/>
        <rFont val="Calibri"/>
        <family val="2"/>
        <charset val="238"/>
        <scheme val="minor"/>
      </rPr>
      <t>V redu</t>
    </r>
  </si>
  <si>
    <t>Če uporabnik vnese neveljavne podatke, bo Excel prikazal posebno opozorilo, ki pojasnjuje napako.</t>
  </si>
  <si>
    <r>
      <rPr>
        <b/>
        <sz val="14"/>
        <color theme="0"/>
        <rFont val="Calibri"/>
        <family val="2"/>
        <charset val="238"/>
        <scheme val="minor"/>
      </rPr>
      <t>Opomba</t>
    </r>
    <r>
      <rPr>
        <sz val="14"/>
        <color theme="0"/>
        <rFont val="Calibri"/>
        <family val="2"/>
        <charset val="238"/>
        <scheme val="minor"/>
      </rPr>
      <t xml:space="preserve">. Če ne vnesete svojega sporočila, se prikaže privzeto opozorilo </t>
    </r>
    <r>
      <rPr>
        <b/>
        <sz val="14"/>
        <color theme="0"/>
        <rFont val="Calibri"/>
        <family val="2"/>
        <charset val="238"/>
        <scheme val="minor"/>
      </rPr>
      <t>Stop</t>
    </r>
    <r>
      <rPr>
        <sz val="14"/>
        <color theme="0"/>
        <rFont val="Calibri"/>
        <family val="2"/>
        <charset val="238"/>
        <scheme val="minor"/>
      </rPr>
      <t xml:space="preserve"> z naslednjim besedilom: </t>
    </r>
  </si>
  <si>
    <t xml:space="preserve">Ta vrednost se ne ujema z omejitvami preverjanja veljavnosti podatkov, določenimi za to celico . </t>
  </si>
  <si>
    <t>Primeri preverjanja veljavnosti podatkov v Excelu</t>
  </si>
  <si>
    <t xml:space="preserve">Ko dodate pravilo za preverjanje veljavnosti podatkov v Excelu, </t>
  </si>
  <si>
    <t xml:space="preserve">lahko izberete eno od vnaprej določenih nastavitev ali določite merila po meri na podlagi lastne formule za preverjanje veljavnosti. </t>
  </si>
  <si>
    <r>
      <t xml:space="preserve">Merila za preverjanje so opredeljena na zavihku </t>
    </r>
    <r>
      <rPr>
        <b/>
        <sz val="14"/>
        <color theme="1"/>
        <rFont val="Calibri"/>
        <family val="2"/>
        <charset val="238"/>
        <scheme val="minor"/>
      </rPr>
      <t>Nastavitve</t>
    </r>
    <r>
      <rPr>
        <sz val="14"/>
        <color theme="1"/>
        <rFont val="Calibri"/>
        <family val="2"/>
        <charset val="238"/>
        <scheme val="minor"/>
      </rPr>
      <t xml:space="preserve"> pogovornega okna </t>
    </r>
    <r>
      <rPr>
        <b/>
        <i/>
        <sz val="14"/>
        <color theme="1"/>
        <rFont val="Calibri"/>
        <family val="2"/>
        <charset val="238"/>
        <scheme val="minor"/>
      </rPr>
      <t>Preverjanje veljavnosti podatkov</t>
    </r>
    <r>
      <rPr>
        <sz val="14"/>
        <color theme="1"/>
        <rFont val="Calibri"/>
        <family val="2"/>
        <charset val="238"/>
        <scheme val="minor"/>
      </rPr>
      <t xml:space="preserve"> (zavihek </t>
    </r>
    <r>
      <rPr>
        <i/>
        <sz val="14"/>
        <color theme="1"/>
        <rFont val="Calibri"/>
        <family val="2"/>
        <charset val="238"/>
        <scheme val="minor"/>
      </rPr>
      <t>Podatki</t>
    </r>
    <r>
      <rPr>
        <sz val="14"/>
        <color theme="1"/>
        <rFont val="Calibri"/>
        <family val="2"/>
        <charset val="238"/>
        <scheme val="minor"/>
      </rPr>
      <t xml:space="preserve"> &gt; </t>
    </r>
    <r>
      <rPr>
        <i/>
        <sz val="14"/>
        <color theme="1"/>
        <rFont val="Calibri"/>
        <family val="2"/>
        <charset val="238"/>
        <scheme val="minor"/>
      </rPr>
      <t>Preverjanje veljavnosti podatkov</t>
    </r>
    <r>
      <rPr>
        <sz val="14"/>
        <color theme="1"/>
        <rFont val="Calibri"/>
        <family val="2"/>
        <charset val="238"/>
        <scheme val="minor"/>
      </rPr>
      <t>).</t>
    </r>
  </si>
  <si>
    <t>Cela števila in decimalke</t>
  </si>
  <si>
    <r>
      <t xml:space="preserve">Če želite omejiti vnos podatkov na </t>
    </r>
    <r>
      <rPr>
        <b/>
        <sz val="14"/>
        <color theme="1"/>
        <rFont val="Calibri"/>
        <family val="2"/>
        <charset val="238"/>
        <scheme val="minor"/>
      </rPr>
      <t>celo število</t>
    </r>
    <r>
      <rPr>
        <sz val="14"/>
        <color theme="1"/>
        <rFont val="Calibri"/>
        <family val="2"/>
        <charset val="238"/>
        <scheme val="minor"/>
      </rPr>
      <t xml:space="preserve"> ali </t>
    </r>
    <r>
      <rPr>
        <b/>
        <sz val="14"/>
        <color theme="1"/>
        <rFont val="Calibri"/>
        <family val="2"/>
        <charset val="238"/>
        <scheme val="minor"/>
      </rPr>
      <t>decimalko</t>
    </r>
    <r>
      <rPr>
        <sz val="14"/>
        <color theme="1"/>
        <rFont val="Calibri"/>
        <family val="2"/>
        <charset val="238"/>
        <scheme val="minor"/>
      </rPr>
      <t xml:space="preserve"> , izberite ustrezen element v polju </t>
    </r>
    <r>
      <rPr>
        <b/>
        <sz val="14"/>
        <color theme="1"/>
        <rFont val="Calibri"/>
        <family val="2"/>
        <charset val="238"/>
        <scheme val="minor"/>
      </rPr>
      <t>Dovoli</t>
    </r>
    <r>
      <rPr>
        <sz val="14"/>
        <color theme="1"/>
        <rFont val="Calibri"/>
        <family val="2"/>
        <charset val="238"/>
        <scheme val="minor"/>
      </rPr>
      <t xml:space="preserve"> . Nato v polju </t>
    </r>
    <r>
      <rPr>
        <b/>
        <sz val="14"/>
        <color theme="1"/>
        <rFont val="Calibri"/>
        <family val="2"/>
        <charset val="238"/>
        <scheme val="minor"/>
      </rPr>
      <t>Podatki</t>
    </r>
    <r>
      <rPr>
        <sz val="14"/>
        <color theme="1"/>
        <rFont val="Calibri"/>
        <family val="2"/>
        <charset val="238"/>
        <scheme val="minor"/>
      </rPr>
      <t xml:space="preserve"> izberite eno od naslednjih meril :</t>
    </r>
  </si>
  <si>
    <r>
      <t>Enako</t>
    </r>
    <r>
      <rPr>
        <sz val="14"/>
        <color theme="1"/>
        <rFont val="Calibri"/>
        <family val="2"/>
        <charset val="238"/>
        <scheme val="minor"/>
      </rPr>
      <t xml:space="preserve"> ali </t>
    </r>
    <r>
      <rPr>
        <i/>
        <sz val="14"/>
        <color theme="1"/>
        <rFont val="Calibri"/>
        <family val="2"/>
        <charset val="238"/>
        <scheme val="minor"/>
      </rPr>
      <t>ne enako</t>
    </r>
    <r>
      <rPr>
        <sz val="14"/>
        <color theme="1"/>
        <rFont val="Calibri"/>
        <family val="2"/>
        <charset val="238"/>
        <scheme val="minor"/>
      </rPr>
      <t xml:space="preserve"> določeno število</t>
    </r>
  </si>
  <si>
    <r>
      <t>Večje</t>
    </r>
    <r>
      <rPr>
        <sz val="14"/>
        <color theme="1"/>
        <rFont val="Calibri"/>
        <family val="2"/>
        <charset val="238"/>
        <scheme val="minor"/>
      </rPr>
      <t xml:space="preserve"> ali </t>
    </r>
    <r>
      <rPr>
        <i/>
        <sz val="14"/>
        <color theme="1"/>
        <rFont val="Calibri"/>
        <family val="2"/>
        <charset val="238"/>
        <scheme val="minor"/>
      </rPr>
      <t>manjše od</t>
    </r>
    <r>
      <rPr>
        <sz val="14"/>
        <color theme="1"/>
        <rFont val="Calibri"/>
        <family val="2"/>
        <charset val="238"/>
        <scheme val="minor"/>
      </rPr>
      <t xml:space="preserve"> navedenega števila</t>
    </r>
  </si>
  <si>
    <r>
      <t>Med</t>
    </r>
    <r>
      <rPr>
        <sz val="14"/>
        <color theme="1"/>
        <rFont val="Calibri"/>
        <family val="2"/>
        <charset val="238"/>
        <scheme val="minor"/>
      </rPr>
      <t xml:space="preserve"> dvema številkama ali </t>
    </r>
    <r>
      <rPr>
        <i/>
        <sz val="14"/>
        <color theme="1"/>
        <rFont val="Calibri"/>
        <family val="2"/>
        <charset val="238"/>
        <scheme val="minor"/>
      </rPr>
      <t>ne med,</t>
    </r>
    <r>
      <rPr>
        <sz val="14"/>
        <color theme="1"/>
        <rFont val="Calibri"/>
        <family val="2"/>
        <charset val="238"/>
        <scheme val="minor"/>
      </rPr>
      <t xml:space="preserve"> da izključite ta obseg številk</t>
    </r>
  </si>
  <si>
    <t>Tako na primer ustvarite pravilo za preverjanje v Excelu, ki dovoljuje poljubno celo število, večje od 0:</t>
  </si>
  <si>
    <t>Preverjanje datuma in časa v Excelu</t>
  </si>
  <si>
    <r>
      <t xml:space="preserve">Če želite preveriti datume, izberite </t>
    </r>
    <r>
      <rPr>
        <b/>
        <sz val="14"/>
        <color theme="1"/>
        <rFont val="Calibri"/>
        <family val="2"/>
        <charset val="238"/>
        <scheme val="minor"/>
      </rPr>
      <t>Datum</t>
    </r>
    <r>
      <rPr>
        <sz val="14"/>
        <color theme="1"/>
        <rFont val="Calibri"/>
        <family val="2"/>
        <charset val="238"/>
        <scheme val="minor"/>
      </rPr>
      <t xml:space="preserve"> v polju </t>
    </r>
    <r>
      <rPr>
        <b/>
        <i/>
        <sz val="14"/>
        <color theme="1"/>
        <rFont val="Calibri"/>
        <family val="2"/>
        <charset val="238"/>
        <scheme val="minor"/>
      </rPr>
      <t>Dovoli</t>
    </r>
    <r>
      <rPr>
        <sz val="14"/>
        <color theme="1"/>
        <rFont val="Calibri"/>
        <family val="2"/>
        <charset val="238"/>
        <scheme val="minor"/>
      </rPr>
      <t xml:space="preserve"> in nato izberite ustrezen kriterij v polju </t>
    </r>
    <r>
      <rPr>
        <b/>
        <sz val="14"/>
        <color theme="1"/>
        <rFont val="Calibri"/>
        <family val="2"/>
        <charset val="238"/>
        <scheme val="minor"/>
      </rPr>
      <t>Podatki</t>
    </r>
    <r>
      <rPr>
        <sz val="14"/>
        <color theme="1"/>
        <rFont val="Calibri"/>
        <family val="2"/>
        <charset val="238"/>
        <scheme val="minor"/>
      </rPr>
      <t xml:space="preserve"> .</t>
    </r>
  </si>
  <si>
    <t xml:space="preserve"> Izbirate lahko med številnimi vnaprej določenimi možnostmi: dovolite samo datume med dvema datumoma, enakim, večjim ali manjšim od določenega datuma in več.</t>
  </si>
  <si>
    <r>
      <t xml:space="preserve">Podobno za preverjanje časov izberite </t>
    </r>
    <r>
      <rPr>
        <b/>
        <sz val="14"/>
        <color theme="1"/>
        <rFont val="Calibri"/>
        <family val="2"/>
        <charset val="238"/>
        <scheme val="minor"/>
      </rPr>
      <t>Čas</t>
    </r>
    <r>
      <rPr>
        <sz val="14"/>
        <color theme="1"/>
        <rFont val="Calibri"/>
        <family val="2"/>
        <charset val="238"/>
        <scheme val="minor"/>
      </rPr>
      <t xml:space="preserve"> v polju </t>
    </r>
    <r>
      <rPr>
        <i/>
        <sz val="14"/>
        <color theme="1"/>
        <rFont val="Calibri"/>
        <family val="2"/>
        <charset val="238"/>
        <scheme val="minor"/>
      </rPr>
      <t>Dovoli</t>
    </r>
    <r>
      <rPr>
        <sz val="14"/>
        <color theme="1"/>
        <rFont val="Calibri"/>
        <family val="2"/>
        <charset val="238"/>
        <scheme val="minor"/>
      </rPr>
      <t xml:space="preserve"> in nato določite zahtevana merila.</t>
    </r>
  </si>
  <si>
    <r>
      <t xml:space="preserve">Če želite na primer dovoliti samo datume med </t>
    </r>
    <r>
      <rPr>
        <i/>
        <sz val="14"/>
        <color theme="1"/>
        <rFont val="Calibri"/>
        <family val="2"/>
        <charset val="238"/>
        <scheme val="minor"/>
      </rPr>
      <t>začetnim datumom</t>
    </r>
    <r>
      <rPr>
        <sz val="14"/>
        <color theme="1"/>
        <rFont val="Calibri"/>
        <family val="2"/>
        <charset val="238"/>
        <scheme val="minor"/>
      </rPr>
      <t xml:space="preserve"> v B1 in </t>
    </r>
    <r>
      <rPr>
        <i/>
        <sz val="14"/>
        <color theme="1"/>
        <rFont val="Calibri"/>
        <family val="2"/>
        <charset val="238"/>
        <scheme val="minor"/>
      </rPr>
      <t>končnim datumom</t>
    </r>
    <r>
      <rPr>
        <sz val="14"/>
        <color theme="1"/>
        <rFont val="Calibri"/>
        <family val="2"/>
        <charset val="238"/>
        <scheme val="minor"/>
      </rPr>
      <t xml:space="preserve"> v B2, uporabite to Excelovo pravilo za preverjanje datuma:</t>
    </r>
  </si>
  <si>
    <t>Dolžina besedila</t>
  </si>
  <si>
    <r>
      <t xml:space="preserve">Če želite omogočiti vnos podatkov določene dolžine, v polju </t>
    </r>
    <r>
      <rPr>
        <b/>
        <i/>
        <sz val="14"/>
        <color theme="1"/>
        <rFont val="Calibri"/>
        <family val="2"/>
        <charset val="238"/>
        <scheme val="minor"/>
      </rPr>
      <t>Dovoli</t>
    </r>
    <r>
      <rPr>
        <sz val="14"/>
        <color theme="1"/>
        <rFont val="Calibri"/>
        <family val="2"/>
        <charset val="238"/>
        <scheme val="minor"/>
      </rPr>
      <t xml:space="preserve"> izberite </t>
    </r>
    <r>
      <rPr>
        <b/>
        <sz val="14"/>
        <color theme="1"/>
        <rFont val="Calibri"/>
        <family val="2"/>
        <charset val="238"/>
        <scheme val="minor"/>
      </rPr>
      <t>Dolžina besedila</t>
    </r>
    <r>
      <rPr>
        <sz val="14"/>
        <color theme="1"/>
        <rFont val="Calibri"/>
        <family val="2"/>
        <charset val="238"/>
        <scheme val="minor"/>
      </rPr>
      <t xml:space="preserve"> </t>
    </r>
  </si>
  <si>
    <t xml:space="preserve"> in izberite merila za preverjanje v skladu s svojo poslovno logiko.</t>
  </si>
  <si>
    <t>Če želite na primer omejiti vnos na 10 znakov, ustvarite to pravilo:</t>
  </si>
  <si>
    <r>
      <t xml:space="preserve">Opomba. </t>
    </r>
    <r>
      <rPr>
        <sz val="14"/>
        <color theme="1"/>
        <rFont val="Calibri"/>
        <family val="2"/>
        <charset val="238"/>
        <scheme val="minor"/>
      </rPr>
      <t xml:space="preserve">Možnost </t>
    </r>
    <r>
      <rPr>
        <i/>
        <sz val="14"/>
        <color theme="1"/>
        <rFont val="Calibri"/>
        <family val="2"/>
        <charset val="238"/>
        <scheme val="minor"/>
      </rPr>
      <t>Dolžina besedila</t>
    </r>
    <r>
      <rPr>
        <sz val="14"/>
        <color theme="1"/>
        <rFont val="Calibri"/>
        <family val="2"/>
        <charset val="238"/>
        <scheme val="minor"/>
      </rPr>
      <t xml:space="preserve"> omejuje število znakov, ne pa tudi vrste podatkov, kar pomeni, da bo zgornje pravilo dovolilo besedilo </t>
    </r>
  </si>
  <si>
    <t xml:space="preserve">in številke pod 10 znaki oziroma 10 številkami. </t>
  </si>
  <si>
    <t>Seznam za preverjanje veljavnosti Excelovih podatkov (spustni meni)</t>
  </si>
  <si>
    <t>Če želite celici ali skupini celic dodati spustni seznam elementov, izberite ciljne celice in naredite naslednje:</t>
  </si>
  <si>
    <r>
      <t xml:space="preserve">1. Odprite </t>
    </r>
    <r>
      <rPr>
        <b/>
        <sz val="14"/>
        <color theme="1"/>
        <rFont val="Calibri"/>
        <family val="2"/>
        <charset val="238"/>
        <scheme val="minor"/>
      </rPr>
      <t>Preverjanje veljavnosti podatkov</t>
    </r>
    <r>
      <rPr>
        <sz val="14"/>
        <color theme="1"/>
        <rFont val="Calibri"/>
        <family val="2"/>
        <charset val="238"/>
        <scheme val="minor"/>
      </rPr>
      <t xml:space="preserve"> (</t>
    </r>
    <r>
      <rPr>
        <i/>
        <sz val="14"/>
        <color theme="1"/>
        <rFont val="Calibri"/>
        <family val="2"/>
        <charset val="238"/>
        <scheme val="minor"/>
      </rPr>
      <t>Data Validation)</t>
    </r>
    <r>
      <rPr>
        <sz val="14"/>
        <color theme="1"/>
        <rFont val="Calibri"/>
        <family val="2"/>
        <charset val="238"/>
        <scheme val="minor"/>
      </rPr>
      <t xml:space="preserve"> pogovorno okno</t>
    </r>
    <r>
      <rPr>
        <i/>
        <sz val="14"/>
        <color theme="1"/>
        <rFont val="Calibri"/>
        <family val="2"/>
        <charset val="238"/>
        <scheme val="minor"/>
      </rPr>
      <t xml:space="preserve"> </t>
    </r>
    <r>
      <rPr>
        <b/>
        <i/>
        <sz val="14"/>
        <color theme="1"/>
        <rFont val="Calibri"/>
        <family val="2"/>
        <charset val="238"/>
        <scheme val="minor"/>
      </rPr>
      <t>Preverjanje veljavnosti podatkov</t>
    </r>
    <r>
      <rPr>
        <i/>
        <sz val="14"/>
        <color theme="1"/>
        <rFont val="Calibri"/>
        <family val="2"/>
        <charset val="238"/>
        <scheme val="minor"/>
      </rPr>
      <t xml:space="preserve"> (zavihek Podatki &gt; Preverjanje veljavnosti podatkov).</t>
    </r>
  </si>
  <si>
    <r>
      <t xml:space="preserve">2. Na zavihku </t>
    </r>
    <r>
      <rPr>
        <b/>
        <i/>
        <sz val="14"/>
        <color theme="1"/>
        <rFont val="Calibri"/>
        <family val="2"/>
        <charset val="238"/>
        <scheme val="minor"/>
      </rPr>
      <t>Nastavitve</t>
    </r>
    <r>
      <rPr>
        <sz val="14"/>
        <color theme="1"/>
        <rFont val="Calibri"/>
        <family val="2"/>
        <charset val="238"/>
        <scheme val="minor"/>
      </rPr>
      <t xml:space="preserve"> izberite </t>
    </r>
    <r>
      <rPr>
        <b/>
        <sz val="14"/>
        <color theme="1"/>
        <rFont val="Calibri"/>
        <family val="2"/>
        <charset val="238"/>
        <scheme val="minor"/>
      </rPr>
      <t>Seznam</t>
    </r>
    <r>
      <rPr>
        <sz val="14"/>
        <color theme="1"/>
        <rFont val="Calibri"/>
        <family val="2"/>
        <charset val="238"/>
        <scheme val="minor"/>
      </rPr>
      <t xml:space="preserve"> v polju </t>
    </r>
    <r>
      <rPr>
        <b/>
        <sz val="14"/>
        <color theme="1"/>
        <rFont val="Calibri"/>
        <family val="2"/>
        <charset val="238"/>
        <scheme val="minor"/>
      </rPr>
      <t>Dovoli</t>
    </r>
    <r>
      <rPr>
        <sz val="14"/>
        <color theme="1"/>
        <rFont val="Calibri"/>
        <family val="2"/>
        <charset val="238"/>
        <scheme val="minor"/>
      </rPr>
      <t xml:space="preserve"> .</t>
    </r>
  </si>
  <si>
    <r>
      <t xml:space="preserve">3. V polje </t>
    </r>
    <r>
      <rPr>
        <b/>
        <sz val="14"/>
        <color theme="1"/>
        <rFont val="Calibri"/>
        <family val="2"/>
        <charset val="238"/>
        <scheme val="minor"/>
      </rPr>
      <t>Vir</t>
    </r>
    <r>
      <rPr>
        <sz val="14"/>
        <color theme="1"/>
        <rFont val="Calibri"/>
        <family val="2"/>
        <charset val="238"/>
        <scheme val="minor"/>
      </rPr>
      <t xml:space="preserve"> vnesite elemente s seznama za preverjanje v Excelu, ločene z vejicami. Če želite na primer omejiti uporabniški vnos na tri možnosti, vnesite </t>
    </r>
    <r>
      <rPr>
        <i/>
        <sz val="14"/>
        <color theme="1"/>
        <rFont val="Calibri"/>
        <family val="2"/>
        <charset val="238"/>
        <scheme val="minor"/>
      </rPr>
      <t>Da, Ne.</t>
    </r>
  </si>
  <si>
    <r>
      <t xml:space="preserve">4. Prepričajte se, da je izbrano </t>
    </r>
    <r>
      <rPr>
        <b/>
        <sz val="14"/>
        <color theme="1"/>
        <rFont val="Calibri"/>
        <family val="2"/>
        <charset val="238"/>
        <scheme val="minor"/>
      </rPr>
      <t>spustno</t>
    </r>
    <r>
      <rPr>
        <sz val="14"/>
        <color theme="1"/>
        <rFont val="Calibri"/>
        <family val="2"/>
        <charset val="238"/>
        <scheme val="minor"/>
      </rPr>
      <t xml:space="preserve"> polje </t>
    </r>
    <r>
      <rPr>
        <b/>
        <sz val="14"/>
        <color theme="1"/>
        <rFont val="Calibri"/>
        <family val="2"/>
        <charset val="238"/>
        <scheme val="minor"/>
      </rPr>
      <t>V celici,</t>
    </r>
    <r>
      <rPr>
        <sz val="14"/>
        <color theme="1"/>
        <rFont val="Calibri"/>
        <family val="2"/>
        <charset val="238"/>
        <scheme val="minor"/>
      </rPr>
      <t xml:space="preserve"> da se poleg celice prikaže spustna puščica.</t>
    </r>
  </si>
  <si>
    <r>
      <t xml:space="preserve">5. Kliknite </t>
    </r>
    <r>
      <rPr>
        <b/>
        <i/>
        <sz val="14"/>
        <color theme="1"/>
        <rFont val="Calibri"/>
        <family val="2"/>
        <charset val="238"/>
        <scheme val="minor"/>
      </rPr>
      <t>V redu.</t>
    </r>
  </si>
  <si>
    <r>
      <t xml:space="preserve">Opomba. </t>
    </r>
    <r>
      <rPr>
        <sz val="14"/>
        <color theme="1"/>
        <rFont val="Calibri"/>
        <family val="2"/>
        <charset val="238"/>
        <scheme val="minor"/>
      </rPr>
      <t xml:space="preserve">Bodite previdni pri možnosti </t>
    </r>
    <r>
      <rPr>
        <b/>
        <sz val="14"/>
        <color theme="1"/>
        <rFont val="Calibri"/>
        <family val="2"/>
        <charset val="238"/>
        <scheme val="minor"/>
      </rPr>
      <t>Ignore blank</t>
    </r>
    <r>
      <rPr>
        <sz val="14"/>
        <color theme="1"/>
        <rFont val="Calibri"/>
        <family val="2"/>
        <charset val="238"/>
        <scheme val="minor"/>
      </rPr>
      <t xml:space="preserve"> , ki je privzeto izbrana. </t>
    </r>
  </si>
  <si>
    <t xml:space="preserve">Če ustvarjate spustni seznam na podlagi imenovanega obsega, ki ima vsaj eno prazno celico, potrdite polje, ki omogoča vnos katere koli vrednosti v potrjeno celico. </t>
  </si>
  <si>
    <t xml:space="preserve">V mnogih primerih velja tudi za formule za potrditev: če je celica, na katero se sklicuje formula, prazna, bo v preverjeni celici dovoljena katera koli vrednost. </t>
  </si>
  <si>
    <t>Drugi načini za ustvarjanje seznama za preverjanje veljavnosti podatkov v Excelu</t>
  </si>
  <si>
    <r>
      <t xml:space="preserve">Dobava seznamov, ločenih z vejicami, neposredno v polje </t>
    </r>
    <r>
      <rPr>
        <i/>
        <sz val="14"/>
        <color theme="1"/>
        <rFont val="Calibri"/>
        <family val="2"/>
        <charset val="238"/>
        <scheme val="minor"/>
      </rPr>
      <t>Vir</t>
    </r>
    <r>
      <rPr>
        <sz val="14"/>
        <color theme="1"/>
        <rFont val="Calibri"/>
        <family val="2"/>
        <charset val="238"/>
        <scheme val="minor"/>
      </rPr>
      <t xml:space="preserve"> je najhitrejši način, ki dobro deluje za majhne spustne menije, ki se verjetno ne bodo nikoli spremenili. </t>
    </r>
  </si>
  <si>
    <t>Kako urediti preverjanje veljavnosti podatkov v Excelu</t>
  </si>
  <si>
    <t>Če želite spremeniti pravilo preverjanja v Excelu, izvedite te korake:</t>
  </si>
  <si>
    <t>1. Izberite katero koli od potrjenih celic.</t>
  </si>
  <si>
    <r>
      <t xml:space="preserve">2. Odprite </t>
    </r>
    <r>
      <rPr>
        <b/>
        <i/>
        <sz val="14"/>
        <color theme="1"/>
        <rFont val="Calibri"/>
        <family val="2"/>
        <charset val="238"/>
        <scheme val="minor"/>
      </rPr>
      <t>Data Validation</t>
    </r>
    <r>
      <rPr>
        <b/>
        <sz val="14"/>
        <color theme="1"/>
        <rFont val="Calibri"/>
        <family val="2"/>
        <charset val="238"/>
        <scheme val="minor"/>
      </rPr>
      <t xml:space="preserve"> </t>
    </r>
    <r>
      <rPr>
        <sz val="14"/>
        <color theme="1"/>
        <rFont val="Calibri"/>
        <family val="2"/>
        <charset val="238"/>
        <scheme val="minor"/>
      </rPr>
      <t>pogovorno okno (</t>
    </r>
    <r>
      <rPr>
        <b/>
        <i/>
        <sz val="14"/>
        <color theme="1"/>
        <rFont val="Calibri"/>
        <family val="2"/>
        <charset val="238"/>
        <scheme val="minor"/>
      </rPr>
      <t>Podatki</t>
    </r>
    <r>
      <rPr>
        <b/>
        <sz val="14"/>
        <color theme="1"/>
        <rFont val="Calibri"/>
        <family val="2"/>
        <charset val="238"/>
        <scheme val="minor"/>
      </rPr>
      <t xml:space="preserve"> zavihek &gt; </t>
    </r>
    <r>
      <rPr>
        <b/>
        <i/>
        <sz val="14"/>
        <color theme="1"/>
        <rFont val="Calibri"/>
        <family val="2"/>
        <charset val="238"/>
        <scheme val="minor"/>
      </rPr>
      <t>Data Validation</t>
    </r>
    <r>
      <rPr>
        <sz val="14"/>
        <color theme="1"/>
        <rFont val="Calibri"/>
        <family val="2"/>
        <charset val="238"/>
        <scheme val="minor"/>
      </rPr>
      <t>).</t>
    </r>
  </si>
  <si>
    <t>3. Izvedite zahtevane spremembe.</t>
  </si>
  <si>
    <r>
      <t xml:space="preserve">4. Izberite potrditveno polje </t>
    </r>
    <r>
      <rPr>
        <b/>
        <sz val="14"/>
        <color theme="1"/>
        <rFont val="Calibri"/>
        <family val="2"/>
        <charset val="238"/>
        <scheme val="minor"/>
      </rPr>
      <t>Uporabi te spremembe za vse druge celice z enakimi nastavitvami,</t>
    </r>
    <r>
      <rPr>
        <sz val="14"/>
        <color theme="1"/>
        <rFont val="Calibri"/>
        <family val="2"/>
        <charset val="238"/>
        <scheme val="minor"/>
      </rPr>
      <t xml:space="preserve"> da kopirate spremembe, </t>
    </r>
  </si>
  <si>
    <t>ki ste jih naredili v vse druge celice z izvirnimi merili za preverjanje veljavnosti.</t>
  </si>
  <si>
    <r>
      <t xml:space="preserve">5. Kliknite </t>
    </r>
    <r>
      <rPr>
        <b/>
        <i/>
        <sz val="14"/>
        <color theme="1"/>
        <rFont val="Calibri"/>
        <family val="2"/>
        <charset val="238"/>
        <scheme val="minor"/>
      </rPr>
      <t>V redu</t>
    </r>
    <r>
      <rPr>
        <i/>
        <sz val="14"/>
        <color theme="1"/>
        <rFont val="Calibri"/>
        <family val="2"/>
        <charset val="238"/>
        <scheme val="minor"/>
      </rPr>
      <t>,</t>
    </r>
    <r>
      <rPr>
        <sz val="14"/>
        <color theme="1"/>
        <rFont val="Calibri"/>
        <family val="2"/>
        <charset val="238"/>
        <scheme val="minor"/>
      </rPr>
      <t xml:space="preserve"> da shranite spremembe.</t>
    </r>
  </si>
  <si>
    <r>
      <t xml:space="preserve">Svoj seznam za preverjanje veljavnosti Excelovih podatkov lahko na primer uredite tako, da dodate ali odstranite elemente iz polja </t>
    </r>
    <r>
      <rPr>
        <b/>
        <i/>
        <sz val="14"/>
        <color theme="1"/>
        <rFont val="Calibri"/>
        <family val="2"/>
        <charset val="238"/>
        <scheme val="minor"/>
      </rPr>
      <t>Vir</t>
    </r>
    <r>
      <rPr>
        <sz val="14"/>
        <color theme="1"/>
        <rFont val="Calibri"/>
        <family val="2"/>
        <charset val="238"/>
        <scheme val="minor"/>
      </rPr>
      <t xml:space="preserve"> , </t>
    </r>
  </si>
  <si>
    <t>in te spremembe uporabite za vse druge celice, ki vsebujejo isti spustni seznam:</t>
  </si>
  <si>
    <t>Kako kopirati Excelovo pravilo za preverjanje veljavnosti podatkov v druge celice</t>
  </si>
  <si>
    <t>Če ste konfigurirali preverjanje veljavnosti podatkov za eno celico in želite potrditi druge celice z enakimi merili, vam ni treba znova ustvariti pravila iz nič.</t>
  </si>
  <si>
    <t>Če želite kopirati pravilo preverjanja v Excelu, izvedite te 4 hitre korake:</t>
  </si>
  <si>
    <t>1. Izberite celico, za katero velja pravilo preverjanja in pritisnite Ctrl + C da ga kopiram.</t>
  </si>
  <si>
    <t>2. Izberite druge celice, ki jih želite preveriti. Če želite izbrati celice, ki niso sosednje, pritisnite in držiteCtrl med izbiranjem celic.</t>
  </si>
  <si>
    <r>
      <t xml:space="preserve">3. Z desno tipko miške kliknite izbor, kliknite </t>
    </r>
    <r>
      <rPr>
        <b/>
        <sz val="14"/>
        <color theme="1"/>
        <rFont val="Calibri"/>
        <family val="2"/>
        <charset val="238"/>
        <scheme val="minor"/>
      </rPr>
      <t>Posebno lepljenje</t>
    </r>
    <r>
      <rPr>
        <sz val="14"/>
        <color theme="1"/>
        <rFont val="Calibri"/>
        <family val="2"/>
        <charset val="238"/>
        <scheme val="minor"/>
      </rPr>
      <t xml:space="preserve"> in nato izberite možnost </t>
    </r>
    <r>
      <rPr>
        <b/>
        <sz val="14"/>
        <color theme="1"/>
        <rFont val="Calibri"/>
        <family val="2"/>
        <charset val="238"/>
        <scheme val="minor"/>
      </rPr>
      <t>Validation</t>
    </r>
    <r>
      <rPr>
        <sz val="14"/>
        <color theme="1"/>
        <rFont val="Calibri"/>
        <family val="2"/>
        <charset val="238"/>
        <scheme val="minor"/>
      </rPr>
      <t xml:space="preserve"> .</t>
    </r>
  </si>
  <si>
    <r>
      <t xml:space="preserve">Lahko pa pritisnete bližnjico </t>
    </r>
    <r>
      <rPr>
        <b/>
        <i/>
        <sz val="14"/>
        <color theme="1"/>
        <rFont val="Calibri"/>
        <family val="2"/>
        <charset val="238"/>
        <scheme val="minor"/>
      </rPr>
      <t>Paste Special</t>
    </r>
    <r>
      <rPr>
        <b/>
        <sz val="14"/>
        <color theme="1"/>
        <rFont val="Calibri"/>
        <family val="2"/>
        <charset val="238"/>
        <scheme val="minor"/>
      </rPr>
      <t xml:space="preserve"> </t>
    </r>
    <r>
      <rPr>
        <sz val="14"/>
        <color theme="1"/>
        <rFont val="Calibri"/>
        <family val="2"/>
        <charset val="238"/>
        <scheme val="minor"/>
      </rPr>
      <t xml:space="preserve">&gt; </t>
    </r>
    <r>
      <rPr>
        <b/>
        <i/>
        <sz val="14"/>
        <color theme="1"/>
        <rFont val="Calibri"/>
        <family val="2"/>
        <charset val="238"/>
        <scheme val="minor"/>
      </rPr>
      <t>Validation</t>
    </r>
    <r>
      <rPr>
        <sz val="14"/>
        <color theme="1"/>
        <rFont val="Calibri"/>
        <family val="2"/>
        <charset val="238"/>
        <scheme val="minor"/>
      </rPr>
      <t>: Ctrl + Alt + V, potem N.</t>
    </r>
  </si>
  <si>
    <r>
      <t>4. Kliknite</t>
    </r>
    <r>
      <rPr>
        <b/>
        <sz val="14"/>
        <color theme="1"/>
        <rFont val="Calibri"/>
        <family val="2"/>
        <charset val="238"/>
        <scheme val="minor"/>
      </rPr>
      <t xml:space="preserve"> </t>
    </r>
    <r>
      <rPr>
        <b/>
        <i/>
        <sz val="14"/>
        <color theme="1"/>
        <rFont val="Calibri"/>
        <family val="2"/>
        <charset val="238"/>
        <scheme val="minor"/>
      </rPr>
      <t>V redu</t>
    </r>
  </si>
  <si>
    <t>Kako najti celice s preverjanjem podatkov v Excelu</t>
  </si>
  <si>
    <t>Če želite hitro poiskati vse preverjene celice na trenutnem delovnem listu,</t>
  </si>
  <si>
    <r>
      <t xml:space="preserve"> pojdite na zavihek </t>
    </r>
    <r>
      <rPr>
        <b/>
        <sz val="14"/>
        <color theme="1"/>
        <rFont val="Calibri"/>
        <family val="2"/>
        <charset val="238"/>
        <scheme val="minor"/>
      </rPr>
      <t>Domov &gt; Skupina</t>
    </r>
    <r>
      <rPr>
        <sz val="14"/>
        <color theme="1"/>
        <rFont val="Calibri"/>
        <family val="2"/>
        <charset val="238"/>
        <scheme val="minor"/>
      </rPr>
      <t xml:space="preserve"> za urejanje in kliknite </t>
    </r>
    <r>
      <rPr>
        <b/>
        <sz val="14"/>
        <color theme="1"/>
        <rFont val="Calibri"/>
        <family val="2"/>
        <charset val="238"/>
        <scheme val="minor"/>
      </rPr>
      <t>Najdi in izberi &gt; Preverjanje veljavnosti podatkov</t>
    </r>
    <r>
      <rPr>
        <sz val="14"/>
        <color theme="1"/>
        <rFont val="Calibri"/>
        <family val="2"/>
        <charset val="238"/>
        <scheme val="minor"/>
      </rPr>
      <t xml:space="preserve"> :</t>
    </r>
  </si>
  <si>
    <r>
      <t xml:space="preserve">To bo izbralo vse celice, za katere veljajo kakršna koli pravila za </t>
    </r>
    <r>
      <rPr>
        <b/>
        <sz val="14"/>
        <color theme="1"/>
        <rFont val="Calibri"/>
        <family val="2"/>
        <charset val="238"/>
        <scheme val="minor"/>
      </rPr>
      <t>preverjanje veljavnosti podatkov:</t>
    </r>
  </si>
  <si>
    <t>Kako odstraniti preverjanje veljavnosti podatkov v Excelu</t>
  </si>
  <si>
    <t>Metoda 1: običajen način za odstranitev preverjanja veljavnosti podatkov</t>
  </si>
  <si>
    <t>Običajno za odstranitev preverjanja veljavnosti podatkov v Excelovih delovnih listih nadaljujete s temi koraki:</t>
  </si>
  <si>
    <t>1. Izberite celico(e) s preverjanjem podatkov.</t>
  </si>
  <si>
    <r>
      <t xml:space="preserve">2. Na zavihku </t>
    </r>
    <r>
      <rPr>
        <b/>
        <i/>
        <sz val="14"/>
        <color theme="1"/>
        <rFont val="Calibri"/>
        <family val="2"/>
        <charset val="238"/>
        <scheme val="minor"/>
      </rPr>
      <t>Podatki</t>
    </r>
    <r>
      <rPr>
        <sz val="14"/>
        <color theme="1"/>
        <rFont val="Calibri"/>
        <family val="2"/>
        <charset val="238"/>
        <scheme val="minor"/>
      </rPr>
      <t xml:space="preserve"> kliknite gumb </t>
    </r>
    <r>
      <rPr>
        <b/>
        <i/>
        <sz val="14"/>
        <color theme="1"/>
        <rFont val="Calibri"/>
        <family val="2"/>
        <charset val="238"/>
        <scheme val="minor"/>
      </rPr>
      <t>Preverjanje podatkov.</t>
    </r>
  </si>
  <si>
    <r>
      <t xml:space="preserve">3. Na zavihku </t>
    </r>
    <r>
      <rPr>
        <b/>
        <i/>
        <sz val="14"/>
        <color theme="1"/>
        <rFont val="Calibri"/>
        <family val="2"/>
        <charset val="238"/>
        <scheme val="minor"/>
      </rPr>
      <t>Nastavitve</t>
    </r>
    <r>
      <rPr>
        <sz val="14"/>
        <color theme="1"/>
        <rFont val="Calibri"/>
        <family val="2"/>
        <charset val="238"/>
        <scheme val="minor"/>
      </rPr>
      <t xml:space="preserve"> kliknite gumb Počisti vse in nato </t>
    </r>
    <r>
      <rPr>
        <b/>
        <i/>
        <sz val="14"/>
        <color theme="1"/>
        <rFont val="Calibri"/>
        <family val="2"/>
        <charset val="238"/>
        <scheme val="minor"/>
      </rPr>
      <t>V redu.</t>
    </r>
  </si>
  <si>
    <t>Preverjanje veljavnosti podatkov za obkrožitev neveljavnih vnosov</t>
  </si>
  <si>
    <t>Ko je uporabljeno preverjanje veljavnosti podatkov, lahko od Excela zahtevate, da obkroži predhodno vnesene neveljavne vrednosti.</t>
  </si>
  <si>
    <r>
      <t xml:space="preserve"> Na zavihku </t>
    </r>
    <r>
      <rPr>
        <b/>
        <sz val="14"/>
        <color theme="1"/>
        <rFont val="Calibri"/>
        <family val="2"/>
        <charset val="238"/>
        <scheme val="minor"/>
      </rPr>
      <t>Podatki</t>
    </r>
    <r>
      <rPr>
        <sz val="14"/>
        <color theme="1"/>
        <rFont val="Calibri"/>
        <family val="2"/>
        <charset val="238"/>
        <scheme val="minor"/>
      </rPr>
      <t xml:space="preserve"> na traku kliknite </t>
    </r>
    <r>
      <rPr>
        <b/>
        <sz val="14"/>
        <color theme="1"/>
        <rFont val="Calibri"/>
        <family val="2"/>
        <charset val="238"/>
        <scheme val="minor"/>
      </rPr>
      <t>Preverjanje veljavnosti podatkov</t>
    </r>
    <r>
      <rPr>
        <sz val="14"/>
        <color theme="1"/>
        <rFont val="Calibri"/>
        <family val="2"/>
        <charset val="238"/>
        <scheme val="minor"/>
      </rPr>
      <t xml:space="preserve"> in izberite Circle Invalid Data »</t>
    </r>
    <r>
      <rPr>
        <b/>
        <sz val="14"/>
        <color theme="1"/>
        <rFont val="Calibri"/>
        <family val="2"/>
        <charset val="238"/>
        <scheme val="minor"/>
      </rPr>
      <t>Krog neveljavne podatke</t>
    </r>
    <r>
      <rPr>
        <sz val="14"/>
        <color theme="1"/>
        <rFont val="Calibri"/>
        <family val="2"/>
        <charset val="238"/>
        <scheme val="minor"/>
      </rPr>
      <t>«:</t>
    </r>
  </si>
  <si>
    <t xml:space="preserve">                </t>
  </si>
  <si>
    <t>Spodnja slika  prikazuje obkrožene vrednosti:</t>
  </si>
  <si>
    <t>Bracket</t>
  </si>
  <si>
    <t>z1234</t>
  </si>
  <si>
    <t>Housing</t>
  </si>
  <si>
    <t>z12345</t>
  </si>
  <si>
    <t>Gasket</t>
  </si>
  <si>
    <t>a3433</t>
  </si>
  <si>
    <t>Seal</t>
  </si>
  <si>
    <t>z8866</t>
  </si>
  <si>
    <t>Lever arm</t>
  </si>
  <si>
    <t>z5440</t>
  </si>
  <si>
    <t xml:space="preserve">Takoj, ko popravite neveljaven vnos, bo krog samodejno izginil. </t>
  </si>
  <si>
    <r>
      <t xml:space="preserve">Če želite odstraniti vse kroge, pojdite na zavihek </t>
    </r>
    <r>
      <rPr>
        <b/>
        <sz val="14"/>
        <color theme="1"/>
        <rFont val="Calibri"/>
        <family val="2"/>
        <charset val="238"/>
        <scheme val="minor"/>
      </rPr>
      <t>Podatki</t>
    </r>
    <r>
      <rPr>
        <sz val="14"/>
        <color theme="1"/>
        <rFont val="Calibri"/>
        <family val="2"/>
        <charset val="238"/>
        <scheme val="minor"/>
      </rPr>
      <t xml:space="preserve"> in kliknite </t>
    </r>
    <r>
      <rPr>
        <b/>
        <sz val="14"/>
        <color theme="1"/>
        <rFont val="Calibri"/>
        <family val="2"/>
        <charset val="238"/>
        <scheme val="minor"/>
      </rPr>
      <t>Preverjanje veljavnosti podatkov &gt; Počisti veljavnostne kroge.</t>
    </r>
  </si>
  <si>
    <t>Poiščite celice s preverjanjem podatkov</t>
  </si>
  <si>
    <r>
      <t xml:space="preserve">Če želite poiskati celice z uporabljenim preverjanjem veljavnosti podatkov, lahko uporabite okno </t>
    </r>
    <r>
      <rPr>
        <b/>
        <sz val="14"/>
        <color theme="1"/>
        <rFont val="Calibri"/>
        <family val="2"/>
        <charset val="238"/>
        <scheme val="minor"/>
      </rPr>
      <t>Pojdi na (izberite Poišči in izberi &gt; Pojdi na)</t>
    </r>
    <r>
      <rPr>
        <sz val="14"/>
        <color theme="1"/>
        <rFont val="Calibri"/>
        <family val="2"/>
        <charset val="238"/>
        <scheme val="minor"/>
      </rPr>
      <t xml:space="preserve">. </t>
    </r>
  </si>
  <si>
    <r>
      <t xml:space="preserve">Vnesite bližnjico na tipkovnici </t>
    </r>
    <r>
      <rPr>
        <b/>
        <sz val="14"/>
        <color theme="1"/>
        <rFont val="Calibri"/>
        <family val="2"/>
        <charset val="238"/>
        <scheme val="minor"/>
      </rPr>
      <t xml:space="preserve">Control + G, </t>
    </r>
    <r>
      <rPr>
        <sz val="14"/>
        <color theme="1"/>
        <rFont val="Calibri"/>
        <family val="2"/>
        <charset val="238"/>
        <scheme val="minor"/>
      </rPr>
      <t xml:space="preserve">nato kliknite gumb </t>
    </r>
    <r>
      <rPr>
        <b/>
        <sz val="14"/>
        <color theme="1"/>
        <rFont val="Calibri"/>
        <family val="2"/>
        <charset val="238"/>
        <scheme val="minor"/>
      </rPr>
      <t>Posebno</t>
    </r>
    <r>
      <rPr>
        <sz val="14"/>
        <color theme="1"/>
        <rFont val="Calibri"/>
        <family val="2"/>
        <charset val="238"/>
        <scheme val="minor"/>
      </rPr>
      <t xml:space="preserve">. </t>
    </r>
  </si>
  <si>
    <r>
      <t xml:space="preserve">Ko se odpre okno </t>
    </r>
    <r>
      <rPr>
        <b/>
        <sz val="14"/>
        <color theme="1"/>
        <rFont val="Calibri"/>
        <family val="2"/>
        <charset val="238"/>
        <scheme val="minor"/>
      </rPr>
      <t>Pojdi na posebno</t>
    </r>
    <r>
      <rPr>
        <sz val="14"/>
        <color theme="1"/>
        <rFont val="Calibri"/>
        <family val="2"/>
        <charset val="238"/>
        <scheme val="minor"/>
      </rPr>
      <t>, izberite "Preverjanje veljavnosti podatkov":</t>
    </r>
  </si>
  <si>
    <t>Kopirajte preverjanje veljavnosti podatkov iz ene celice v drugo</t>
  </si>
  <si>
    <t xml:space="preserve">Za kopiranje preverjanja veljavnosti iz ene celice v druge celice. </t>
  </si>
  <si>
    <r>
      <t>Kopirajte celice, ki običajno vsebujejo želeno preverjanje veljavnosti podatkov, nato uporabite</t>
    </r>
    <r>
      <rPr>
        <b/>
        <sz val="14"/>
        <color theme="1"/>
        <rFont val="Calibri"/>
        <family val="2"/>
        <charset val="238"/>
        <scheme val="minor"/>
      </rPr>
      <t xml:space="preserve"> Paste Special + Validation. </t>
    </r>
  </si>
  <si>
    <t>Ko se prikaže pogovorno okno, vnesite "n", da izberete potrditev, ali kliknite preverjanje z miško.</t>
  </si>
  <si>
    <r>
      <rPr>
        <b/>
        <i/>
        <sz val="14"/>
        <color theme="1"/>
        <rFont val="Calibri"/>
        <family val="2"/>
        <charset val="238"/>
        <scheme val="minor"/>
      </rPr>
      <t>Opomba</t>
    </r>
    <r>
      <rPr>
        <i/>
        <sz val="14"/>
        <color theme="1"/>
        <rFont val="Calibri"/>
        <family val="2"/>
        <charset val="238"/>
        <scheme val="minor"/>
      </rPr>
      <t>: lahko uporabite bližnjico na tipkovnici Control + Alt + V, da prikličete Paste Special brez miške.</t>
    </r>
  </si>
  <si>
    <t>Počisti vse preverjanje veljavnosti podatkov</t>
  </si>
  <si>
    <r>
      <t xml:space="preserve">Če želite počistiti vso preverjanje veljavnosti podatkov iz obsega celic, naredite izbiro in nato kliknite na zavihek </t>
    </r>
    <r>
      <rPr>
        <b/>
        <sz val="14"/>
        <color theme="1"/>
        <rFont val="Calibri"/>
        <family val="2"/>
        <charset val="238"/>
        <scheme val="minor"/>
      </rPr>
      <t>Podatki</t>
    </r>
    <r>
      <rPr>
        <sz val="14"/>
        <color theme="1"/>
        <rFont val="Calibri"/>
        <family val="2"/>
        <charset val="238"/>
        <scheme val="minor"/>
      </rPr>
      <t xml:space="preserve"> in kliknite</t>
    </r>
    <r>
      <rPr>
        <b/>
        <sz val="14"/>
        <color theme="1"/>
        <rFont val="Calibri"/>
        <family val="2"/>
        <charset val="238"/>
        <scheme val="minor"/>
      </rPr>
      <t xml:space="preserve"> Preveri veljavnost podatkov</t>
    </r>
    <r>
      <rPr>
        <sz val="14"/>
        <color theme="1"/>
        <rFont val="Calibri"/>
        <family val="2"/>
        <charset val="238"/>
        <scheme val="minor"/>
      </rPr>
      <t xml:space="preserve">. </t>
    </r>
  </si>
  <si>
    <r>
      <t xml:space="preserve">Odpre se okno </t>
    </r>
    <r>
      <rPr>
        <b/>
        <sz val="14"/>
        <color theme="1"/>
        <rFont val="Calibri"/>
        <family val="2"/>
        <charset val="238"/>
        <scheme val="minor"/>
      </rPr>
      <t>Preverjanje veljavnosti podatkov</t>
    </r>
    <r>
      <rPr>
        <sz val="14"/>
        <color theme="1"/>
        <rFont val="Calibri"/>
        <family val="2"/>
        <charset val="238"/>
        <scheme val="minor"/>
      </rPr>
      <t xml:space="preserve"> in kliknite gumb "</t>
    </r>
    <r>
      <rPr>
        <b/>
        <sz val="14"/>
        <color theme="1"/>
        <rFont val="Calibri"/>
        <family val="2"/>
        <charset val="238"/>
        <scheme val="minor"/>
      </rPr>
      <t>Počisti vse</t>
    </r>
    <r>
      <rPr>
        <sz val="14"/>
        <color theme="1"/>
        <rFont val="Calibri"/>
        <family val="2"/>
        <charset val="238"/>
        <scheme val="minor"/>
      </rPr>
      <t>":</t>
    </r>
  </si>
  <si>
    <t>Možnosti preverjanja veljavnosti podatkov</t>
  </si>
  <si>
    <t>Ko je ustvarjeno pravilo za preverjanje veljavnosti podatkov, je na voljo osem možnosti za potrditev uporabniškega vnosa:</t>
  </si>
  <si>
    <r>
      <t>Vsaka vrednost</t>
    </r>
    <r>
      <rPr>
        <sz val="14"/>
        <color theme="1"/>
        <rFont val="Calibri"/>
        <family val="2"/>
        <charset val="238"/>
        <scheme val="minor"/>
      </rPr>
      <t xml:space="preserve"> - preverjanje se ne izvede. </t>
    </r>
  </si>
  <si>
    <t>Opomba: če je bila preverjanje veljavnosti podatkov predhodno uporabljeno z nastavljenim vhodnim sporočilom, bo sporočilo še vedno prikazano, ko je celica izbrana, tudi če je izbrana poljubna vrednost.</t>
  </si>
  <si>
    <r>
      <t>Celo število</t>
    </r>
    <r>
      <rPr>
        <sz val="14"/>
        <color theme="1"/>
        <rFont val="Calibri"/>
        <family val="2"/>
        <charset val="238"/>
        <scheme val="minor"/>
      </rPr>
      <t xml:space="preserve"> - dovoljena so samo cela števila. Ko je izbrana možnost celotnega števila, postanejo na voljo druge možnosti za nadaljnjo omejitev vnosa. </t>
    </r>
  </si>
  <si>
    <t>Na primer, lahko zahtevate celo število med 1 in 10.</t>
  </si>
  <si>
    <r>
      <t>Decimalno</t>
    </r>
    <r>
      <rPr>
        <sz val="14"/>
        <color theme="1"/>
        <rFont val="Calibri"/>
        <family val="2"/>
        <charset val="238"/>
        <scheme val="minor"/>
      </rPr>
      <t xml:space="preserve"> – deluje kot možnost celega števila, vendar dovoljuje decimalne vrednosti.</t>
    </r>
  </si>
  <si>
    <t xml:space="preserve"> Na primer, če je možnost Decimal konfigurirana tako, da omogoča vrednosti med 0 in 3, so dovoljene vse vrednosti, kot so .5, 2.5 in 3.1.</t>
  </si>
  <si>
    <r>
      <t>Seznam</t>
    </r>
    <r>
      <rPr>
        <sz val="14"/>
        <color theme="1"/>
        <rFont val="Calibri"/>
        <family val="2"/>
        <charset val="238"/>
        <scheme val="minor"/>
      </rPr>
      <t xml:space="preserve"> - dovoljene so samo vrednosti iz vnaprej določenega seznama. Vrednosti so uporabniku predstavljene kot kontrolnik spustnega menija. </t>
    </r>
  </si>
  <si>
    <t>Dovoljene vrednosti je mogoče trdo kodirati neposredno v zavihek Nastavitve ali pa jih določiti kot obseg na delovnem listu.</t>
  </si>
  <si>
    <r>
      <t>Datum</t>
    </r>
    <r>
      <rPr>
        <sz val="14"/>
        <color theme="1"/>
        <rFont val="Calibri"/>
        <family val="2"/>
        <charset val="238"/>
        <scheme val="minor"/>
      </rPr>
      <t xml:space="preserve"> – dovoljeni so samo datumi. Zahtevate lahko na primer datum med 1. januarjem 2018 in 31. decembrom 2021 ali datum po 1. juniju 2018.</t>
    </r>
  </si>
  <si>
    <r>
      <t>Čas</t>
    </r>
    <r>
      <rPr>
        <sz val="14"/>
        <color theme="1"/>
        <rFont val="Calibri"/>
        <family val="2"/>
        <charset val="238"/>
        <scheme val="minor"/>
      </rPr>
      <t xml:space="preserve"> - dovoljeni so samo časi. Zahtevate lahko na primer čas med 9.00 in 17.00 ali dovolite le čas po 12.00.</t>
    </r>
  </si>
  <si>
    <r>
      <t>Dolžina besedila</t>
    </r>
    <r>
      <rPr>
        <sz val="14"/>
        <color theme="1"/>
        <rFont val="Calibri"/>
        <family val="2"/>
        <charset val="238"/>
        <scheme val="minor"/>
      </rPr>
      <t xml:space="preserve"> - potrdi vnos na podlagi števila znakov ali števk. Na primer, lahko zahtevate kodo, ki vsebuje 5 števk.</t>
    </r>
  </si>
  <si>
    <r>
      <t>Po meri</t>
    </r>
    <r>
      <rPr>
        <sz val="14"/>
        <color theme="1"/>
        <rFont val="Calibri"/>
        <family val="2"/>
        <charset val="238"/>
        <scheme val="minor"/>
      </rPr>
      <t xml:space="preserve"> – potrdi uporabniški vnos s formulo po meri. Z drugimi besedami, lahko napišete svojo formulo za potrditev vnosa.</t>
    </r>
  </si>
  <si>
    <t xml:space="preserve"> Formule po meri močno razširijo možnosti za preverjanje veljavnosti podatkov. </t>
  </si>
  <si>
    <t>S formulo lahko na primer zagotovite, da je vrednost velike črke, vrednost vsebuje »xyz« ali da je datum dan v tednu v naslednjih 45 dneh.</t>
  </si>
  <si>
    <t>Zavihek z nastavitvami vključuje tudi dve potrditveni polji:</t>
  </si>
  <si>
    <r>
      <t>Prezri prazno</t>
    </r>
    <r>
      <rPr>
        <sz val="14"/>
        <color theme="1"/>
        <rFont val="Calibri"/>
        <family val="2"/>
        <charset val="238"/>
        <scheme val="minor"/>
      </rPr>
      <t xml:space="preserve"> – pove Excelu, naj ne preverja veljavnosti celic, ki ne vsebujejo vrednosti. </t>
    </r>
  </si>
  <si>
    <t xml:space="preserve">V praksi se zdi, da ta nastavitev vpliva samo na ukaz "obkroži neveljavne podatke". </t>
  </si>
  <si>
    <t>Ko je omogočeno, prazne celice niso obkrožene, tudi če ne preverijo veljavnosti.</t>
  </si>
  <si>
    <r>
      <t>Uporabi te spremembe za druge celice z enakimi nastavitvami</t>
    </r>
    <r>
      <rPr>
        <sz val="14"/>
        <color theme="1"/>
        <rFont val="Calibri"/>
        <family val="2"/>
        <charset val="238"/>
        <scheme val="minor"/>
      </rPr>
      <t xml:space="preserve"> – ta nastavitev bo posodobila preverjanje veljavnosti, u</t>
    </r>
  </si>
  <si>
    <t>porabljeno za druge celice, ko se ujema z (izvirno) preverjanjem celic, ki se urejajo.</t>
  </si>
  <si>
    <t>Nasveti:</t>
  </si>
  <si>
    <t>1. Če želite odstraniti preverjanje veljavnosti podatkov iz vseh celic na trenutnem listu, uporabite funkcijo Najdi in izberite, da izberete vse preverjene celice.</t>
  </si>
  <si>
    <r>
      <t xml:space="preserve">2. Če želite odstraniti </t>
    </r>
    <r>
      <rPr>
        <b/>
        <sz val="14"/>
        <color theme="1"/>
        <rFont val="Calibri"/>
        <family val="2"/>
        <charset val="238"/>
        <scheme val="minor"/>
      </rPr>
      <t>določeno pravilo za preverjanje veljavnosti podatkov</t>
    </r>
    <r>
      <rPr>
        <sz val="14"/>
        <color theme="1"/>
        <rFont val="Calibri"/>
        <family val="2"/>
        <charset val="238"/>
        <scheme val="minor"/>
      </rPr>
      <t xml:space="preserve"> , izberite katero koli celico s tem pravilom, odprite pogovorno okno </t>
    </r>
    <r>
      <rPr>
        <i/>
        <sz val="14"/>
        <color theme="1"/>
        <rFont val="Calibri"/>
        <family val="2"/>
        <charset val="238"/>
        <scheme val="minor"/>
      </rPr>
      <t>Preverjanje podatkov</t>
    </r>
    <r>
      <rPr>
        <sz val="14"/>
        <color theme="1"/>
        <rFont val="Calibri"/>
        <family val="2"/>
        <charset val="238"/>
        <scheme val="minor"/>
      </rPr>
      <t xml:space="preserve"> , </t>
    </r>
  </si>
  <si>
    <r>
      <t xml:space="preserve">potrdite polje Uporabi te spremembe za vse druge celice z enakimi nastavitvami in nato kliknite gumb </t>
    </r>
    <r>
      <rPr>
        <b/>
        <sz val="14"/>
        <color theme="1"/>
        <rFont val="Calibri"/>
        <family val="2"/>
        <charset val="238"/>
        <scheme val="minor"/>
      </rPr>
      <t xml:space="preserve">Počisti vse </t>
    </r>
    <r>
      <rPr>
        <sz val="14"/>
        <color theme="1"/>
        <rFont val="Calibri"/>
        <family val="2"/>
        <charset val="238"/>
        <scheme val="minor"/>
      </rPr>
      <t>.</t>
    </r>
  </si>
  <si>
    <t>2. način: Posebno lepljenje za brisanje pravil za preverjanje veljavnosti podatkov</t>
  </si>
  <si>
    <r>
      <t xml:space="preserve">1. Izberite prazno celico brez preverjanja veljavnosti podatkov in pritisnite </t>
    </r>
    <r>
      <rPr>
        <b/>
        <sz val="14"/>
        <color theme="1"/>
        <rFont val="Calibri"/>
        <family val="2"/>
        <charset val="238"/>
        <scheme val="minor"/>
      </rPr>
      <t xml:space="preserve">Ctrl + C </t>
    </r>
    <r>
      <rPr>
        <sz val="14"/>
        <color theme="1"/>
        <rFont val="Calibri"/>
        <family val="2"/>
        <charset val="238"/>
        <scheme val="minor"/>
      </rPr>
      <t>da ga kopiram.</t>
    </r>
  </si>
  <si>
    <t>2. Izberite celice, iz katerih želite odstraniti preverjanje veljavnosti podatkov.</t>
  </si>
  <si>
    <r>
      <t xml:space="preserve">3. Pritisnite </t>
    </r>
    <r>
      <rPr>
        <b/>
        <sz val="14"/>
        <color theme="1"/>
        <rFont val="Calibri"/>
        <family val="2"/>
        <charset val="238"/>
        <scheme val="minor"/>
      </rPr>
      <t>Ctrl + Alt + V</t>
    </r>
    <r>
      <rPr>
        <sz val="14"/>
        <color theme="1"/>
        <rFont val="Calibri"/>
        <family val="2"/>
        <charset val="238"/>
        <scheme val="minor"/>
      </rPr>
      <t xml:space="preserve">, potem N, kar je bližnjica za </t>
    </r>
    <r>
      <rPr>
        <b/>
        <i/>
        <sz val="14"/>
        <color theme="1"/>
        <rFont val="Calibri"/>
        <family val="2"/>
        <charset val="238"/>
        <scheme val="minor"/>
      </rPr>
      <t>Posebno lepljenje</t>
    </r>
    <r>
      <rPr>
        <b/>
        <sz val="14"/>
        <color theme="1"/>
        <rFont val="Calibri"/>
        <family val="2"/>
        <charset val="238"/>
        <scheme val="minor"/>
      </rPr>
      <t xml:space="preserve"> &gt; </t>
    </r>
    <r>
      <rPr>
        <b/>
        <i/>
        <sz val="14"/>
        <color theme="1"/>
        <rFont val="Calibri"/>
        <family val="2"/>
        <charset val="238"/>
        <scheme val="minor"/>
      </rPr>
      <t>Preverjanje veljavnosti podatkov</t>
    </r>
    <r>
      <rPr>
        <b/>
        <sz val="14"/>
        <color theme="1"/>
        <rFont val="Calibri"/>
        <family val="2"/>
        <charset val="238"/>
        <scheme val="minor"/>
      </rPr>
      <t xml:space="preserve"> .</t>
    </r>
  </si>
  <si>
    <r>
      <t xml:space="preserve">4. Pritisnite </t>
    </r>
    <r>
      <rPr>
        <b/>
        <sz val="14"/>
        <color theme="1"/>
        <rFont val="Calibri"/>
        <family val="2"/>
        <charset val="238"/>
        <scheme val="minor"/>
      </rPr>
      <t>Vnesite</t>
    </r>
    <r>
      <rPr>
        <sz val="14"/>
        <color theme="1"/>
        <rFont val="Calibri"/>
        <family val="2"/>
        <charset val="238"/>
        <scheme val="minor"/>
      </rPr>
      <t xml:space="preserve">. </t>
    </r>
  </si>
  <si>
    <t>Nasveti za preverjanje veljavnosti podatkov v Excelu</t>
  </si>
  <si>
    <t>Zdaj, ko poznate osnove preverjanja veljavnosti podatkov v Excelu, naj vam delim nekaj nasvetov, s katerimi lahko vaša pravila naredijo veliko bolj učinkovita.</t>
  </si>
  <si>
    <t>Preverjanje podatkov Excela na podlagi druge celice</t>
  </si>
  <si>
    <t xml:space="preserve">Namesto da bi vrednosti vnašali neposredno v polja s kriteriji, jih lahko vnesete v nekatere celice in se nato sklicujete na te celice. </t>
  </si>
  <si>
    <t>Če se odločite pozneje spremeniti pogoje preverjanja, boste na list preprosto vnesli nove številke, ne da bi morali urediti pravilo.</t>
  </si>
  <si>
    <r>
      <t xml:space="preserve">Če želite vnesti </t>
    </r>
    <r>
      <rPr>
        <b/>
        <sz val="14"/>
        <color theme="1"/>
        <rFont val="Calibri"/>
        <family val="2"/>
        <charset val="238"/>
        <scheme val="minor"/>
      </rPr>
      <t>sklic</t>
    </r>
    <r>
      <rPr>
        <sz val="14"/>
        <color theme="1"/>
        <rFont val="Calibri"/>
        <family val="2"/>
        <charset val="238"/>
        <scheme val="minor"/>
      </rPr>
      <t xml:space="preserve"> na </t>
    </r>
    <r>
      <rPr>
        <b/>
        <sz val="14"/>
        <color theme="1"/>
        <rFont val="Calibri"/>
        <family val="2"/>
        <charset val="238"/>
        <scheme val="minor"/>
      </rPr>
      <t>celico</t>
    </r>
    <r>
      <rPr>
        <sz val="14"/>
        <color theme="1"/>
        <rFont val="Calibri"/>
        <family val="2"/>
        <charset val="238"/>
        <scheme val="minor"/>
      </rPr>
      <t xml:space="preserve"> , jo vnesite v polje pred znakom enakosti ali kliknite puščico poleg polja in nato z miško izberite celico. </t>
    </r>
  </si>
  <si>
    <t>Prav tako lahko kliknete kjer koli v polju in nato izberete celico na listu.</t>
  </si>
  <si>
    <r>
      <t xml:space="preserve">Če želite na primer dovoliti katero koli celo število, razen števila v A1, v polju </t>
    </r>
    <r>
      <rPr>
        <i/>
        <sz val="14"/>
        <color theme="1"/>
        <rFont val="Calibri"/>
        <family val="2"/>
        <charset val="238"/>
        <scheme val="minor"/>
      </rPr>
      <t>Podatki</t>
    </r>
    <r>
      <rPr>
        <sz val="14"/>
        <color theme="1"/>
        <rFont val="Calibri"/>
        <family val="2"/>
        <charset val="238"/>
        <scheme val="minor"/>
      </rPr>
      <t xml:space="preserve"> izberite kriterij, ki </t>
    </r>
    <r>
      <rPr>
        <i/>
        <sz val="14"/>
        <color theme="1"/>
        <rFont val="Calibri"/>
        <family val="2"/>
        <charset val="238"/>
        <scheme val="minor"/>
      </rPr>
      <t>ni enak</t>
    </r>
    <r>
      <rPr>
        <sz val="14"/>
        <color theme="1"/>
        <rFont val="Calibri"/>
        <family val="2"/>
        <charset val="238"/>
        <scheme val="minor"/>
      </rPr>
      <t xml:space="preserve"> in vnesite v polje </t>
    </r>
    <r>
      <rPr>
        <i/>
        <sz val="14"/>
        <color theme="1"/>
        <rFont val="Calibri"/>
        <family val="2"/>
        <charset val="238"/>
        <scheme val="minor"/>
      </rPr>
      <t>Vrednost</t>
    </r>
    <r>
      <rPr>
        <sz val="14"/>
        <color theme="1"/>
        <rFont val="Calibri"/>
        <family val="2"/>
        <charset val="238"/>
        <scheme val="minor"/>
      </rPr>
      <t xml:space="preserve"> :</t>
    </r>
    <r>
      <rPr>
        <sz val="14"/>
        <color theme="1"/>
        <rFont val="Arial Unicode MS"/>
        <family val="2"/>
        <charset val="238"/>
      </rPr>
      <t>=$A$1</t>
    </r>
  </si>
  <si>
    <r>
      <t xml:space="preserve">Če želite narediti korak naprej, lahko vnesete </t>
    </r>
    <r>
      <rPr>
        <b/>
        <sz val="14"/>
        <color theme="1"/>
        <rFont val="Calibri"/>
        <family val="2"/>
        <charset val="238"/>
        <scheme val="minor"/>
      </rPr>
      <t>formulo</t>
    </r>
    <r>
      <rPr>
        <sz val="14"/>
        <color theme="1"/>
        <rFont val="Calibri"/>
        <family val="2"/>
        <charset val="238"/>
        <scheme val="minor"/>
      </rPr>
      <t xml:space="preserve"> v celico, na katero se sklicuje, in Excelu omogočite, da potrdi vnos na podlagi te formule.</t>
    </r>
  </si>
  <si>
    <r>
      <t xml:space="preserve">Če želite na primer omejiti uporabnike na vnos datumov po današnjem datumu, vnesite </t>
    </r>
    <r>
      <rPr>
        <sz val="14"/>
        <color theme="1"/>
        <rFont val="Arial Unicode MS"/>
        <family val="2"/>
        <charset val="238"/>
      </rPr>
      <t>=TODAY()</t>
    </r>
    <r>
      <rPr>
        <sz val="14"/>
        <color theme="1"/>
        <rFont val="Calibri"/>
        <family val="2"/>
        <charset val="238"/>
        <scheme val="minor"/>
      </rPr>
      <t xml:space="preserve">formulo v neko celico, recimo B1, </t>
    </r>
  </si>
  <si>
    <t>in nato nastavite pravilo za preverjanje datuma na podlagi te celice:</t>
  </si>
  <si>
    <r>
      <t xml:space="preserve">Lahko pa vnesete </t>
    </r>
    <r>
      <rPr>
        <sz val="14"/>
        <color theme="1"/>
        <rFont val="Arial Unicode MS"/>
        <family val="2"/>
        <charset val="238"/>
      </rPr>
      <t>=TODAY()</t>
    </r>
    <r>
      <rPr>
        <sz val="14"/>
        <color theme="1"/>
        <rFont val="Calibri"/>
        <family val="2"/>
        <charset val="238"/>
        <scheme val="minor"/>
      </rPr>
      <t xml:space="preserve">formulo neposredno v polje </t>
    </r>
    <r>
      <rPr>
        <i/>
        <sz val="14"/>
        <color theme="1"/>
        <rFont val="Calibri"/>
        <family val="2"/>
        <charset val="238"/>
        <scheme val="minor"/>
      </rPr>
      <t>Začetni datum</t>
    </r>
    <r>
      <rPr>
        <sz val="14"/>
        <color theme="1"/>
        <rFont val="Calibri"/>
        <family val="2"/>
        <charset val="238"/>
        <scheme val="minor"/>
      </rPr>
      <t xml:space="preserve"> , kar bo imelo enak učinek.</t>
    </r>
  </si>
  <si>
    <t>Pravila potrjevanja, ki temeljijo na formulah</t>
  </si>
  <si>
    <t>V primerih, ko ni mogoče določiti želenega merila veljavnosti na podlagi vrednosti ali sklicevanja na celico, ga lahko izrazite s formulo.</t>
  </si>
  <si>
    <t>Če želite na primer omejiti vnos na najmanjšo in največjo vrednost na obstoječem seznamu številk, recimo A1:A10, uporabite naslednje formule:</t>
  </si>
  <si>
    <t>Kako zaščititi delovni list s preverjanjem podatkov</t>
  </si>
  <si>
    <t xml:space="preserve">Če želite delovni list ali delovni zvezek zaščititi z geslom, najprej konfigurirajte želene nastavitve preverjanja veljavnosti podatkov in nato zaščitite list. </t>
  </si>
  <si>
    <t xml:space="preserve">Pomembno je, da odklenete preverjene celice, preden zaščitite delovni list, sicer vaši uporabniki ne bodo mogli vnesti nobenih podatkov v te celice. </t>
  </si>
  <si>
    <t>Za podrobne smernice glejte Kako odkleniti določene celice na zaščitenem listu .</t>
  </si>
  <si>
    <t>Preverjanje podatkov v Excelu ne deluje</t>
  </si>
  <si>
    <t>Če preverjanje veljavnosti podatkov v vaših delovnih listih ne deluje pravilno, je to najverjetneje eden od naslednjih razlogov.</t>
  </si>
  <si>
    <t>Preverjanje veljavnosti podatkov ne deluje za kopirane podatke</t>
  </si>
  <si>
    <r>
      <t xml:space="preserve">Preverjanje veljavnosti podatkov v Excelu je zasnovano tako, da prepoveduje </t>
    </r>
    <r>
      <rPr>
        <b/>
        <sz val="16"/>
        <color theme="1"/>
        <rFont val="Calibri"/>
        <family val="2"/>
        <charset val="238"/>
        <scheme val="minor"/>
      </rPr>
      <t>vnašanje neveljavnih podatkov</t>
    </r>
    <r>
      <rPr>
        <sz val="16"/>
        <color theme="1"/>
        <rFont val="Calibri"/>
        <family val="2"/>
        <charset val="238"/>
        <scheme val="minor"/>
      </rPr>
      <t xml:space="preserve"> neposredno v celico, </t>
    </r>
  </si>
  <si>
    <t xml:space="preserve">vendar uporabnikom ne more preprečiti kopiranja neveljavnih podatkov. </t>
  </si>
  <si>
    <t xml:space="preserve">Čeprav ni mogoče onemogočiti bližnjic za kopiranje/lepljenje (razen z uporabo VBA), lahko vsaj preprečite kopiranje podatkov z vlečenjem in spuščanjem celic. </t>
  </si>
  <si>
    <r>
      <t xml:space="preserve">Če želite to narediti, pojdite na </t>
    </r>
    <r>
      <rPr>
        <b/>
        <sz val="16"/>
        <color theme="1"/>
        <rFont val="Calibri"/>
        <family val="2"/>
        <charset val="238"/>
        <scheme val="minor"/>
      </rPr>
      <t>Datoteka &gt; Možnosti &gt; Napredno &gt; Možnosti urejanja</t>
    </r>
    <r>
      <rPr>
        <sz val="16"/>
        <color theme="1"/>
        <rFont val="Calibri"/>
        <family val="2"/>
        <charset val="238"/>
        <scheme val="minor"/>
      </rPr>
      <t xml:space="preserve"> in počistite potrditveno polje </t>
    </r>
    <r>
      <rPr>
        <b/>
        <sz val="16"/>
        <color theme="1"/>
        <rFont val="Calibri"/>
        <family val="2"/>
        <charset val="238"/>
        <scheme val="minor"/>
      </rPr>
      <t>Omogoči ročico za polnjenje</t>
    </r>
    <r>
      <rPr>
        <sz val="16"/>
        <color theme="1"/>
        <rFont val="Calibri"/>
        <family val="2"/>
        <charset val="238"/>
        <scheme val="minor"/>
      </rPr>
      <t xml:space="preserve"> in povleci in spusti celico .</t>
    </r>
  </si>
  <si>
    <t>Preverjanje podatkov v Excelu ni na voljo v načinu urejanja celic</t>
  </si>
  <si>
    <t xml:space="preserve">Ukaz za preverjanje veljavnosti podatkov ni na voljo (sivo zatemnjen), če vnašate ali spreminjate podatke v celici. </t>
  </si>
  <si>
    <t>Ko končate z urejanjem celice, pritisnite Enter ali Esc, da zaprete način urejanja, in nato opravite preverjanje podatkov.</t>
  </si>
  <si>
    <t>Potrjevanja podatkov ni mogoče uporabiti za zaščiten delovni zvezek ali delovni zvezek v skupni rabi</t>
  </si>
  <si>
    <t xml:space="preserve">Čeprav obstoječa pravila preverjanja še naprej delujejo v zaščitenih in skupnih delovnih zvezkih, ni mogoče spremeniti nastavitev preverjanja veljavnosti podatkov ali nastaviti novih pravil. </t>
  </si>
  <si>
    <t>Če želite to narediti, najprej prekličite skupno rabo in/ali odstranite zaščito svojega delovnega zvezka.</t>
  </si>
  <si>
    <t>Nepravilne formule za preverjanje veljavnosti podatkov</t>
  </si>
  <si>
    <t>Ko izvajate preverjanje veljavnosti podatkov na podlagi formule v Excelu, morate preveriti tri pomembne stvari:</t>
  </si>
  <si>
    <t>Formula za preverjanje ne vrne napak.</t>
  </si>
  <si>
    <t>Formula se ne sklicuje na prazne celice.</t>
  </si>
  <si>
    <t>Uporabljene so ustrezne reference celic.</t>
  </si>
  <si>
    <t>Tabele</t>
  </si>
  <si>
    <r>
      <t>Tabele</t>
    </r>
    <r>
      <rPr>
        <sz val="14"/>
        <color theme="1"/>
        <rFont val="Calibri"/>
        <family val="2"/>
        <charset val="238"/>
        <scheme val="minor"/>
      </rPr>
      <t xml:space="preserve"> vam omogočajo hitro in enostavno analizo podatkov v </t>
    </r>
    <r>
      <rPr>
        <b/>
        <sz val="14"/>
        <color theme="1"/>
        <rFont val="Calibri"/>
        <family val="2"/>
        <charset val="238"/>
        <scheme val="minor"/>
      </rPr>
      <t>Excelu (</t>
    </r>
    <r>
      <rPr>
        <sz val="14"/>
        <color theme="1"/>
        <rFont val="Calibri"/>
        <family val="2"/>
        <charset val="238"/>
        <scheme val="minor"/>
      </rPr>
      <t>vstavljanje, razvrščanje in filtriranje tabel ter prikaz skupne vrstice na koncu tabele).</t>
    </r>
  </si>
  <si>
    <t>Naloga: Vstavite tabelo</t>
  </si>
  <si>
    <t>Če želite vstaviti tabelo, sortirati po priimku, izluščiti ZDA, dodati skupno vsoto in dodati razčlenjevalnik izvedite naslednje korake.</t>
  </si>
  <si>
    <t>1. Kliknite poljubno eno celico znotraj nabora podatkov.</t>
  </si>
  <si>
    <t>Naloge:</t>
  </si>
  <si>
    <t>vstavite tabelo</t>
  </si>
  <si>
    <t>QTR 3</t>
  </si>
  <si>
    <t>Razvrstite tabelo</t>
  </si>
  <si>
    <t>Johnson</t>
  </si>
  <si>
    <t>QTR 4</t>
  </si>
  <si>
    <t>Filtrirajte tabelo</t>
  </si>
  <si>
    <t>Williams</t>
  </si>
  <si>
    <t>QTR 2</t>
  </si>
  <si>
    <t>Prikažite skupno vrstico</t>
  </si>
  <si>
    <t>Dodajte razčenjevalnik.</t>
  </si>
  <si>
    <t>QTR 1</t>
  </si>
  <si>
    <r>
      <t xml:space="preserve">2. Na zavihku </t>
    </r>
    <r>
      <rPr>
        <b/>
        <sz val="14"/>
        <color theme="1"/>
        <rFont val="Calibri"/>
        <family val="2"/>
        <charset val="238"/>
        <scheme val="minor"/>
      </rPr>
      <t>Vstavljanje</t>
    </r>
    <r>
      <rPr>
        <sz val="14"/>
        <color theme="1"/>
        <rFont val="Calibri"/>
        <family val="2"/>
        <charset val="238"/>
        <scheme val="minor"/>
      </rPr>
      <t xml:space="preserve"> v skupini </t>
    </r>
    <r>
      <rPr>
        <b/>
        <sz val="14"/>
        <color theme="1"/>
        <rFont val="Calibri"/>
        <family val="2"/>
        <charset val="238"/>
        <scheme val="minor"/>
      </rPr>
      <t>Tabele</t>
    </r>
    <r>
      <rPr>
        <sz val="14"/>
        <color theme="1"/>
        <rFont val="Calibri"/>
        <family val="2"/>
        <charset val="238"/>
        <scheme val="minor"/>
      </rPr>
      <t xml:space="preserve"> kliknite </t>
    </r>
    <r>
      <rPr>
        <b/>
        <sz val="14"/>
        <color theme="1"/>
        <rFont val="Calibri"/>
        <family val="2"/>
        <charset val="238"/>
        <scheme val="minor"/>
      </rPr>
      <t>Tabela</t>
    </r>
    <r>
      <rPr>
        <sz val="14"/>
        <color theme="1"/>
        <rFont val="Calibri"/>
        <family val="2"/>
        <charset val="238"/>
        <scheme val="minor"/>
      </rPr>
      <t>.</t>
    </r>
  </si>
  <si>
    <r>
      <t xml:space="preserve">3. Excel samodejno izbere podatke za vas. Potrdite polje »Moja miza ima glave« in kliknite </t>
    </r>
    <r>
      <rPr>
        <b/>
        <sz val="14"/>
        <color theme="1"/>
        <rFont val="Calibri"/>
        <family val="2"/>
        <charset val="238"/>
        <scheme val="minor"/>
      </rPr>
      <t>V redu</t>
    </r>
    <r>
      <rPr>
        <sz val="14"/>
        <color theme="1"/>
        <rFont val="Calibri"/>
        <family val="2"/>
        <charset val="238"/>
        <scheme val="minor"/>
      </rPr>
      <t>.</t>
    </r>
  </si>
  <si>
    <r>
      <rPr>
        <b/>
        <sz val="14"/>
        <color theme="1"/>
        <rFont val="Calibri"/>
        <family val="2"/>
        <charset val="238"/>
        <scheme val="minor"/>
      </rPr>
      <t>Rezultat.</t>
    </r>
    <r>
      <rPr>
        <sz val="14"/>
        <color theme="1"/>
        <rFont val="Calibri"/>
        <family val="2"/>
        <charset val="238"/>
        <scheme val="minor"/>
      </rPr>
      <t xml:space="preserve"> Excel za vas ustvari lepo oblikovano tabelo. </t>
    </r>
  </si>
  <si>
    <t>Naloga: Razvrsti tabelo</t>
  </si>
  <si>
    <t>Če želite razvrstiti najprej po priimku in prodaji, izvedite naslednje korake.</t>
  </si>
  <si>
    <r>
      <t xml:space="preserve">1. Kliknite puščico poleg možnosti </t>
    </r>
    <r>
      <rPr>
        <b/>
        <sz val="14"/>
        <color theme="1"/>
        <rFont val="Calibri"/>
        <family val="2"/>
        <charset val="238"/>
        <scheme val="minor"/>
      </rPr>
      <t>Prodaja</t>
    </r>
    <r>
      <rPr>
        <sz val="14"/>
        <color theme="1"/>
        <rFont val="Calibri"/>
        <family val="2"/>
        <charset val="238"/>
        <scheme val="minor"/>
      </rPr>
      <t xml:space="preserve"> in kliknite </t>
    </r>
    <r>
      <rPr>
        <b/>
        <sz val="14"/>
        <color theme="1"/>
        <rFont val="Calibri"/>
        <family val="2"/>
        <charset val="238"/>
        <scheme val="minor"/>
      </rPr>
      <t>Razvrsti od najmanjšega do največjega.</t>
    </r>
  </si>
  <si>
    <r>
      <t xml:space="preserve">2. Kliknite puščico poleg </t>
    </r>
    <r>
      <rPr>
        <b/>
        <sz val="14"/>
        <color theme="1"/>
        <rFont val="Calibri"/>
        <family val="2"/>
        <charset val="238"/>
        <scheme val="minor"/>
      </rPr>
      <t>Priimek</t>
    </r>
    <r>
      <rPr>
        <sz val="14"/>
        <color theme="1"/>
        <rFont val="Calibri"/>
        <family val="2"/>
        <charset val="238"/>
        <scheme val="minor"/>
      </rPr>
      <t xml:space="preserve"> in kliknite </t>
    </r>
    <r>
      <rPr>
        <b/>
        <sz val="14"/>
        <color theme="1"/>
        <rFont val="Calibri"/>
        <family val="2"/>
        <charset val="238"/>
        <scheme val="minor"/>
      </rPr>
      <t>Razvrsti od A do Ž.</t>
    </r>
  </si>
  <si>
    <t>Rezultat.</t>
  </si>
  <si>
    <t>Naloga: Filtrirajte tabelo</t>
  </si>
  <si>
    <t>Za filtriranje tabele izvedite naslednje korake.</t>
  </si>
  <si>
    <r>
      <t xml:space="preserve">1. Kliknite puščico poleg </t>
    </r>
    <r>
      <rPr>
        <b/>
        <sz val="14"/>
        <color theme="1"/>
        <rFont val="Calibri"/>
        <family val="2"/>
        <charset val="238"/>
        <scheme val="minor"/>
      </rPr>
      <t>Država</t>
    </r>
    <r>
      <rPr>
        <sz val="14"/>
        <color theme="1"/>
        <rFont val="Calibri"/>
        <family val="2"/>
        <charset val="238"/>
        <scheme val="minor"/>
      </rPr>
      <t xml:space="preserve"> in preverite samo ZDA.</t>
    </r>
  </si>
  <si>
    <t>Skupna vrstica</t>
  </si>
  <si>
    <t>Če želite prikazati skupno vrstico na koncu tabele, izvedite naslednje korake.</t>
  </si>
  <si>
    <r>
      <t xml:space="preserve">1. Najprej izberite celico v tabeli. Nato na zavihku </t>
    </r>
    <r>
      <rPr>
        <b/>
        <sz val="14"/>
        <color theme="1"/>
        <rFont val="Calibri"/>
        <family val="2"/>
        <charset val="238"/>
        <scheme val="minor"/>
      </rPr>
      <t>Oblikovanje</t>
    </r>
    <r>
      <rPr>
        <sz val="14"/>
        <color theme="1"/>
        <rFont val="Calibri"/>
        <family val="2"/>
        <charset val="238"/>
        <scheme val="minor"/>
      </rPr>
      <t xml:space="preserve"> v skupini </t>
    </r>
    <r>
      <rPr>
        <b/>
        <sz val="14"/>
        <color theme="1"/>
        <rFont val="Calibri"/>
        <family val="2"/>
        <charset val="238"/>
        <scheme val="minor"/>
      </rPr>
      <t>Možnosti sloga tabele</t>
    </r>
    <r>
      <rPr>
        <sz val="14"/>
        <color theme="1"/>
        <rFont val="Calibri"/>
        <family val="2"/>
        <charset val="238"/>
        <scheme val="minor"/>
      </rPr>
      <t xml:space="preserve"> preverite </t>
    </r>
    <r>
      <rPr>
        <b/>
        <sz val="14"/>
        <color theme="1"/>
        <rFont val="Calibri"/>
        <family val="2"/>
        <charset val="238"/>
        <scheme val="minor"/>
      </rPr>
      <t>Skupna vrstica</t>
    </r>
    <r>
      <rPr>
        <sz val="14"/>
        <color theme="1"/>
        <rFont val="Calibri"/>
        <family val="2"/>
        <charset val="238"/>
        <scheme val="minor"/>
      </rPr>
      <t>.</t>
    </r>
  </si>
  <si>
    <t>Vsota</t>
  </si>
  <si>
    <t xml:space="preserve">2. Kliknite katero koli celico v zadnji vrstici, da izračunate skupno (povprečje, število, največ, najmanjše, vsota itd.) stolpca. </t>
  </si>
  <si>
    <r>
      <t xml:space="preserve">Izračunajte na primer vsoto stolpca </t>
    </r>
    <r>
      <rPr>
        <b/>
        <sz val="14"/>
        <color theme="1"/>
        <rFont val="Calibri"/>
        <family val="2"/>
        <charset val="238"/>
        <scheme val="minor"/>
      </rPr>
      <t>Prodaja.</t>
    </r>
  </si>
  <si>
    <t>Naloga: Dodajte razčenjevalnik.</t>
  </si>
  <si>
    <r>
      <t xml:space="preserve">Izberite </t>
    </r>
    <r>
      <rPr>
        <b/>
        <sz val="14"/>
        <color theme="1"/>
        <rFont val="Calibri"/>
        <family val="2"/>
        <charset val="238"/>
        <scheme val="minor"/>
      </rPr>
      <t>Načrt tabele &gt; Orodja &gt; Vstavi razčlenjevalnik</t>
    </r>
    <r>
      <rPr>
        <sz val="14"/>
        <color theme="1"/>
        <rFont val="Calibri"/>
        <family val="2"/>
        <charset val="238"/>
        <scheme val="minor"/>
      </rPr>
      <t xml:space="preserve">. </t>
    </r>
  </si>
  <si>
    <r>
      <t xml:space="preserve">Odpre se okno </t>
    </r>
    <r>
      <rPr>
        <b/>
        <sz val="14"/>
        <color theme="1"/>
        <rFont val="Calibri"/>
        <family val="2"/>
        <charset val="238"/>
        <scheme val="minor"/>
      </rPr>
      <t>Vstavljanje razčlenjevalnikov</t>
    </r>
    <r>
      <rPr>
        <sz val="14"/>
        <color theme="1"/>
        <rFont val="Calibri"/>
        <family val="2"/>
        <charset val="238"/>
        <scheme val="minor"/>
      </rPr>
      <t xml:space="preserve"> in izberite potrditveno polje </t>
    </r>
    <r>
      <rPr>
        <b/>
        <sz val="14"/>
        <color theme="1"/>
        <rFont val="Calibri"/>
        <family val="2"/>
        <charset val="238"/>
        <scheme val="minor"/>
      </rPr>
      <t>Drzava</t>
    </r>
    <r>
      <rPr>
        <sz val="14"/>
        <color theme="1"/>
        <rFont val="Calibri"/>
        <family val="2"/>
        <charset val="238"/>
        <scheme val="minor"/>
      </rPr>
      <t>.</t>
    </r>
  </si>
  <si>
    <r>
      <t xml:space="preserve">Odpre se okno </t>
    </r>
    <r>
      <rPr>
        <b/>
        <sz val="14"/>
        <color theme="1"/>
        <rFont val="Calibri"/>
        <family val="2"/>
        <charset val="238"/>
        <scheme val="minor"/>
      </rPr>
      <t>Država</t>
    </r>
    <r>
      <rPr>
        <sz val="14"/>
        <color theme="1"/>
        <rFont val="Calibri"/>
        <family val="2"/>
        <charset val="238"/>
        <scheme val="minor"/>
      </rPr>
      <t xml:space="preserve"> v katerem izberete </t>
    </r>
    <r>
      <rPr>
        <b/>
        <sz val="14"/>
        <color theme="1"/>
        <rFont val="Calibri"/>
        <family val="2"/>
        <charset val="238"/>
        <scheme val="minor"/>
      </rPr>
      <t>UK</t>
    </r>
    <r>
      <rPr>
        <sz val="14"/>
        <color theme="1"/>
        <rFont val="Calibri"/>
        <family val="2"/>
        <charset val="238"/>
        <scheme val="minor"/>
      </rPr>
      <t>.</t>
    </r>
  </si>
  <si>
    <t>Kaj razumete pod Excelovimi funkcijami?</t>
  </si>
  <si>
    <t>Funkcije v Excelu se uporabljajo za izvajanje določenih nalog. </t>
  </si>
  <si>
    <t>Excel ima veliko vgrajenih funkcij , ki se uporabljajo za izračun rezultatov različnih formul in tako pomagajo pri varčevanju s časom. </t>
  </si>
  <si>
    <t>Poleg tega te funkcije zelo olajšajo izvajanje formul, ki bi jih bilo težko ročno zapisati.</t>
  </si>
  <si>
    <t>Pojasnite nekaj uporabnih funkcij v Excelu.</t>
  </si>
  <si>
    <t>V Excelu so na voljo naslednje funkcije za manipulacijo s podatki:</t>
  </si>
  <si>
    <t xml:space="preserve">Matematika in finančne funkcije - SQRT, DEGREE, RAND(),
</t>
  </si>
  <si>
    <t xml:space="preserve">Funkcije datuma in časa - NOW(), DATEVALUE(), WEEKDAY(NOW())
</t>
  </si>
  <si>
    <t xml:space="preserve">Vrtilne tabele
</t>
  </si>
  <si>
    <t>Logične funkcije - IF, IN, FALSE, TRUE</t>
  </si>
  <si>
    <t>Indeksno ujemanje - VLOOKUP in INDEX MATCH</t>
  </si>
  <si>
    <t>Katere različne vrste funkcij COUNT so na voljo v Excelu?</t>
  </si>
  <si>
    <t>Excel ponuja pet vrst funkcij COUNT, in sicer: COUNT, COUNTA, COUNTBLANK, COUNTIF in COUNTIFS.</t>
  </si>
  <si>
    <t>Kako lahko hitro seštejete število vrstic in stolpcev v Excelovem listu?</t>
  </si>
  <si>
    <t>Z uporabo funkcije SUM lahko dobite skupno vsoto vrstic in stolpcev v Excelovem delovnem listu.</t>
  </si>
  <si>
    <t>Kaj je VLOOKUP?</t>
  </si>
  <si>
    <t>VLOOKUP je funkcija v Excelu, ki se uporablja za iskanje in prikaz podatkov iz danega obsega.</t>
  </si>
  <si>
    <t>Kakšna je razlika med formulami in funkcijami v Excelu?</t>
  </si>
  <si>
    <r>
      <rPr>
        <b/>
        <sz val="18"/>
        <color theme="1"/>
        <rFont val="Calibri"/>
        <family val="2"/>
        <charset val="238"/>
        <scheme val="minor"/>
      </rPr>
      <t>Formule</t>
    </r>
    <r>
      <rPr>
        <sz val="18"/>
        <color theme="1"/>
        <rFont val="Calibri"/>
        <family val="2"/>
        <charset val="238"/>
        <scheme val="minor"/>
      </rPr>
      <t xml:space="preserve"> so tiste, ki jih določi uporabnik in se uporabljajo za izračun nekaterih rezultatov. </t>
    </r>
  </si>
  <si>
    <t>Formule so lahko preproste ali zapletene in so lahko sestavljene iz vrednosti, funkcij, definiranih imen itd.</t>
  </si>
  <si>
    <r>
      <rPr>
        <b/>
        <sz val="18"/>
        <color theme="1"/>
        <rFont val="Calibri"/>
        <family val="2"/>
        <charset val="238"/>
        <scheme val="minor"/>
      </rPr>
      <t>Funkcija</t>
    </r>
    <r>
      <rPr>
        <sz val="18"/>
        <color theme="1"/>
        <rFont val="Calibri"/>
        <family val="2"/>
        <charset val="238"/>
        <scheme val="minor"/>
      </rPr>
      <t xml:space="preserve"> je vgrajen kos kode, ki se uporablja za izvedbo določenega dejanja. </t>
    </r>
  </si>
  <si>
    <t>Excel ponuja ogromno število vgrajenih funkcij, kot so SUM, PRODUCT, IF, SUMIF, COUNT itd.</t>
  </si>
  <si>
    <t>Pregled nekaterih funkcij</t>
  </si>
  <si>
    <t>1) Formula SUM: =SUM (C2,C3,C4,C5)</t>
  </si>
  <si>
    <r>
      <t xml:space="preserve">V excelu se za izračun vsote uporablja formula </t>
    </r>
    <r>
      <rPr>
        <b/>
        <sz val="14"/>
        <color theme="1"/>
        <rFont val="Calibri"/>
        <family val="2"/>
        <charset val="238"/>
        <scheme val="minor"/>
      </rPr>
      <t>SUM</t>
    </r>
    <r>
      <rPr>
        <sz val="14"/>
        <color theme="1"/>
        <rFont val="Calibri"/>
        <family val="2"/>
        <charset val="238"/>
        <scheme val="minor"/>
      </rPr>
      <t xml:space="preserve"> . </t>
    </r>
  </si>
  <si>
    <t>Sešteli smo skupno število računalniških artiklov,  z uporabo formule =SUM (C2,C3,C4,C5),</t>
  </si>
  <si>
    <t xml:space="preserve"> na koncu dobite skupno 20.500 $, kot je prikazano v naslednji formuli. </t>
  </si>
  <si>
    <t>V formuli morate v notranjem oklepaju navesti številko stolpca ali vrstice, ki jo želite dodati.</t>
  </si>
  <si>
    <t>2) Formula povprečja: = povprečje (C2,C3,C4,C5)</t>
  </si>
  <si>
    <t xml:space="preserve">V excelu se formula za povprečje uporablja za pridobivanje povprečja za poljubno število. </t>
  </si>
  <si>
    <t xml:space="preserve">Izračunali smo povprečno prodajo računalniškega blaga. </t>
  </si>
  <si>
    <t>.= povprečje (C2,C3,C4,C5), ki smo jo uporabili za naše podatke.</t>
  </si>
  <si>
    <t>3) Formula SumIF = SUMIF (A2:A7,»Zahtevani predmeti«, D2:D7)</t>
  </si>
  <si>
    <t xml:space="preserve">SumIF poda skupno število poljubnih elementov za izbrane obsege. </t>
  </si>
  <si>
    <t>Če želimo na primer izračunati samo skupni znesek prodaje za postavke programske opreme,</t>
  </si>
  <si>
    <t xml:space="preserve">za to bomo uporabili formulo kot =SUMIF (A2:A7, “programska oprema”, D2:D7). </t>
  </si>
  <si>
    <t>Tukaj A2 in A7 definirata obseg za programsko opremo in na enak način lahko najdemo znesek prodaje za strojno opremo. (A2:A7, »strojna oprema«, D2:D7).</t>
  </si>
  <si>
    <t>V nadaljevanju je prikazan skupni znesek prodaje strojne in programske opreme v tabeli.</t>
  </si>
  <si>
    <t>4) Formula COUNTIF: COUNTIF(D2:D7, »Funkcija«)</t>
  </si>
  <si>
    <t>Funkcija COUNTIF ponuja široko uporabo.</t>
  </si>
  <si>
    <t xml:space="preserve">Tukaj smo vzeli preprost primer funkcije COUNTIF, kjer je naš namen poiskati skupno število celic, katerih vrednost je večja od 3000 $. </t>
  </si>
  <si>
    <t>Uporabili bomo formulo =COUNTIF(D2:D7,”3000”).</t>
  </si>
  <si>
    <t>V nadaljevanju je prikazano skupno število celic, ki imajo vrednost večjo od 3000.</t>
  </si>
  <si>
    <t>5) Funkcija združitve: =CONCATENATE(C4,Besedilo, D4,Besedilo,…)</t>
  </si>
  <si>
    <t xml:space="preserve">Funkcija združevanja se v excelu uporablja za povezovanje različnih segmentov ali besedila za prikaz kot en stavek. </t>
  </si>
  <si>
    <t>Če želimo prikazati besedilo kot "NewYork ima najvišjo prodajo 12000 dolarjev", za to bomo uporabili formulo =CONCATENATE(C4,"ima najvišjo prodajo",D4,dolar").</t>
  </si>
  <si>
    <t>Ko izvedete formulo se prikaže besedilo, kot je prikazano v nadaljevanju</t>
  </si>
  <si>
    <t>6) Formula Int: int (ta številka)</t>
  </si>
  <si>
    <r>
      <t xml:space="preserve">Formula </t>
    </r>
    <r>
      <rPr>
        <b/>
        <sz val="14"/>
        <color theme="1"/>
        <rFont val="Calibri"/>
        <family val="2"/>
        <charset val="238"/>
        <scheme val="minor"/>
      </rPr>
      <t>Int</t>
    </r>
    <r>
      <rPr>
        <sz val="14"/>
        <color theme="1"/>
        <rFont val="Calibri"/>
        <family val="2"/>
        <charset val="238"/>
        <scheme val="minor"/>
      </rPr>
      <t xml:space="preserve"> se uporablja za odstranitev celega števila iz števila, kot  je prikazano v nadaljevanju.</t>
    </r>
  </si>
  <si>
    <t>7) MAX Formula: =Max(D2:D7)</t>
  </si>
  <si>
    <t xml:space="preserve">Ta Excelova formula bo ohranila celice, ki imajo najvišjo vrednost v stolpcu, </t>
  </si>
  <si>
    <r>
      <t xml:space="preserve">Če želimo izvedeti najvišjo vrednost za računalniške elemente, uporabite funkcijo </t>
    </r>
    <r>
      <rPr>
        <b/>
        <sz val="14"/>
        <color theme="1"/>
        <rFont val="Calibri"/>
        <family val="2"/>
        <charset val="238"/>
        <scheme val="minor"/>
      </rPr>
      <t>MAX</t>
    </r>
    <r>
      <rPr>
        <sz val="14"/>
        <color theme="1"/>
        <rFont val="Calibri"/>
        <family val="2"/>
        <charset val="238"/>
        <scheme val="minor"/>
      </rPr>
      <t xml:space="preserve"> (rezultat: 12.000 $). </t>
    </r>
  </si>
  <si>
    <r>
      <t xml:space="preserve">Prav tako lahko uporabite isto formulo, da dobite minimalno vrednost, v formuli morate </t>
    </r>
    <r>
      <rPr>
        <b/>
        <sz val="14"/>
        <color theme="1"/>
        <rFont val="Calibri"/>
        <family val="2"/>
        <charset val="238"/>
        <scheme val="minor"/>
      </rPr>
      <t>Max</t>
    </r>
    <r>
      <rPr>
        <sz val="14"/>
        <color theme="1"/>
        <rFont val="Calibri"/>
        <family val="2"/>
        <charset val="238"/>
        <scheme val="minor"/>
      </rPr>
      <t xml:space="preserve"> zamenjati z </t>
    </r>
    <r>
      <rPr>
        <b/>
        <sz val="14"/>
        <color theme="1"/>
        <rFont val="Calibri"/>
        <family val="2"/>
        <charset val="238"/>
        <scheme val="minor"/>
      </rPr>
      <t>Min</t>
    </r>
    <r>
      <rPr>
        <sz val="14"/>
        <color theme="1"/>
        <rFont val="Calibri"/>
        <family val="2"/>
        <charset val="238"/>
        <scheme val="minor"/>
      </rPr>
      <t>.</t>
    </r>
  </si>
  <si>
    <t>V nadaljevanju je prikazana najvišja vrednost v stolpcu.</t>
  </si>
  <si>
    <t>8) Faktorska formula= FACT (število)</t>
  </si>
  <si>
    <t xml:space="preserve">Faktorska formula bo vrnila faktorialno število. </t>
  </si>
  <si>
    <t xml:space="preserve">Če želite izvedeti faktorsko število za 3, uporabimo to formulo. </t>
  </si>
  <si>
    <t>To formulo lahko uporabite, da poznate verjetnost za katero koli število, tukaj bomo imeli faktor 3=3x2x1.</t>
  </si>
  <si>
    <t>9) Formula VLookup = Vlookup (vrednost, obseg in vrednost dobim v stolpcu, ali je moj seznam razvrščen)</t>
  </si>
  <si>
    <r>
      <t xml:space="preserve">Formula </t>
    </r>
    <r>
      <rPr>
        <b/>
        <sz val="14"/>
        <color theme="1"/>
        <rFont val="Calibri"/>
        <family val="2"/>
        <charset val="238"/>
        <scheme val="minor"/>
      </rPr>
      <t>VLookup</t>
    </r>
    <r>
      <rPr>
        <sz val="14"/>
        <color theme="1"/>
        <rFont val="Calibri"/>
        <family val="2"/>
        <charset val="238"/>
        <scheme val="minor"/>
      </rPr>
      <t xml:space="preserve"> se uporablja, če poznate katero koli podrobnost o katerem koli predmetu ali osebi in obdržite drugo formacijo, ki temelji na tej podrobnosti. </t>
    </r>
  </si>
  <si>
    <t xml:space="preserve">Tukaj imamo na primer  tipkovnice, kjer poznate maloprodajno ceno tipkovnice, ne veste pa, koliko je v Kaliforniji prodanih tipkovnic. </t>
  </si>
  <si>
    <r>
      <t xml:space="preserve">Uporabili boste funkcijo </t>
    </r>
    <r>
      <rPr>
        <b/>
        <sz val="14"/>
        <color theme="1"/>
        <rFont val="Calibri"/>
        <family val="2"/>
        <charset val="238"/>
        <scheme val="minor"/>
      </rPr>
      <t>Vlookup</t>
    </r>
    <r>
      <rPr>
        <sz val="14"/>
        <color theme="1"/>
        <rFont val="Calibri"/>
        <family val="2"/>
        <charset val="238"/>
        <scheme val="minor"/>
      </rPr>
      <t>.</t>
    </r>
  </si>
  <si>
    <t xml:space="preserve">Ta formula vam bo dala celoten znesek prodaje na podlagi maloprodajne cene. </t>
  </si>
  <si>
    <t xml:space="preserve">Med uporabo te formule zagotovite, da mora biti vse, kar postavite kot ref, edinstveno, </t>
  </si>
  <si>
    <t xml:space="preserve">na primer iščete katerega koli določenega zaposlenega z njegovo identifikacijsko številko, </t>
  </si>
  <si>
    <t>ne sme biti dodeljena drugim, sicer se bo prikazala napako.</t>
  </si>
  <si>
    <t>Ko se formula izvede, je skupni prikazani znesek prodaje 2500 $</t>
  </si>
  <si>
    <t>10) Formula funkcije IF: IF (E2&gt;2000, pravilno/napačno)</t>
  </si>
  <si>
    <t xml:space="preserve">Tukaj smo uporabili funkcijo IF ; ta funkcija se uporablja, če želite preveriti ali je naslednji pogoj izpolnjen pravilno ali napačno. </t>
  </si>
  <si>
    <t xml:space="preserve">Tukaj smo uporabili »dobro«, saj je treba vsako prodajo, večjo od 2000, označiti kot dobro. </t>
  </si>
  <si>
    <t>Prav tako lahko to nastavite kot »slabo«, »pravilno« ali »napačno«.</t>
  </si>
  <si>
    <t>Tabela prikazuje, ko smo uporabili našo formulo, je označila celico kot "dobro".</t>
  </si>
  <si>
    <r>
      <t xml:space="preserve">8. Izberemo tabelo: </t>
    </r>
    <r>
      <rPr>
        <b/>
        <sz val="14"/>
        <color theme="1"/>
        <rFont val="Calibri"/>
        <family val="2"/>
        <charset val="238"/>
        <scheme val="minor"/>
      </rPr>
      <t>CTRL+A</t>
    </r>
  </si>
  <si>
    <t>Naloga: izdelajte vrtilno tabelo kot je v primeru v nadaljevanju in izdelajte graf.</t>
  </si>
  <si>
    <t>H5</t>
  </si>
  <si>
    <t>Sledenje časa (poglejte)</t>
  </si>
  <si>
    <t>Funkcija TRUNC preprosto odreže decimalni del številke s privzetimi nastavitvami.</t>
  </si>
  <si>
    <t>TRUNCK</t>
  </si>
  <si>
    <t>rešitev</t>
  </si>
  <si>
    <t>REŠITE SAMI</t>
  </si>
  <si>
    <t>REŠITEV</t>
  </si>
  <si>
    <t>REŠITEV TRUNC</t>
  </si>
  <si>
    <t>OFFICE 365</t>
  </si>
  <si>
    <t>Naloga: izpišite samo sode vrednosti</t>
  </si>
  <si>
    <t>Navodilo: formule prilagodite primeru</t>
  </si>
  <si>
    <t>Če želite zaokrožiti število na najbližjo večjo enoto, kot so na primer tisočice, stotine, desetice ali tisočice, uporabite funkcijo v formuli, sledite tem korakom:</t>
  </si>
  <si>
    <t>Z gumbom:</t>
  </si>
  <si>
    <t>1. Izberite celice, ki jih želite oblikovati.</t>
  </si>
  <si>
    <t>Z uporabo vgrajene oblike zapisa števila:</t>
  </si>
  <si>
    <t>S funkcijo v formuli:</t>
  </si>
  <si>
    <t>Uporabite ničlo, če želite zaokrožiti število na najbližjo posamezno števko.</t>
  </si>
  <si>
    <t>Če želite zaokrožiti število na število decimalnih točk, ki jih navedete, uporabite pozitivno število. Enako velja za naslednji dve formuli, ki zaokrožita na stotino in tisočišo.</t>
  </si>
  <si>
    <t>Stotine</t>
  </si>
  <si>
    <t>Vnesite =ROUND(A1,2), ki je enako 823,78</t>
  </si>
  <si>
    <t>Vrsta = ROUND(A1,3), ki je enako 823,783</t>
  </si>
  <si>
    <t>=ROUNDUP(3,2,0), ki je enako 4</t>
  </si>
  <si>
    <t>=ROUNDDOWN(3,14159,3), ki je enako 3,141</t>
  </si>
  <si>
    <t>Zaokrožek števila na najbližjo večjo enoto</t>
  </si>
  <si>
    <r>
      <t xml:space="preserve">2. Na zavihku </t>
    </r>
    <r>
      <rPr>
        <b/>
        <sz val="14"/>
        <color theme="1"/>
        <rFont val="Calibri"/>
        <family val="2"/>
        <charset val="238"/>
        <scheme val="minor"/>
      </rPr>
      <t>Osnovno </t>
    </r>
    <r>
      <rPr>
        <sz val="14"/>
        <color theme="1"/>
        <rFont val="Calibri"/>
        <family val="2"/>
        <charset val="238"/>
        <scheme val="minor"/>
      </rPr>
      <t xml:space="preserve">kliknite </t>
    </r>
    <r>
      <rPr>
        <b/>
        <sz val="14"/>
        <color theme="1"/>
        <rFont val="Calibri"/>
        <family val="2"/>
        <charset val="238"/>
        <scheme val="minor"/>
      </rPr>
      <t>Povečaj število decimalnih mest</t>
    </r>
    <r>
      <rPr>
        <sz val="14"/>
        <color theme="1"/>
        <rFont val="Calibri"/>
        <family val="2"/>
        <charset val="238"/>
        <scheme val="minor"/>
      </rPr>
      <t xml:space="preserve"> ali </t>
    </r>
    <r>
      <rPr>
        <b/>
        <sz val="14"/>
        <color theme="1"/>
        <rFont val="Calibri"/>
        <family val="2"/>
        <charset val="238"/>
        <scheme val="minor"/>
      </rPr>
      <t>Zmanjšaj število decimalnih mest</t>
    </r>
    <r>
      <rPr>
        <sz val="14"/>
        <color theme="1"/>
        <rFont val="Calibri"/>
        <family val="2"/>
        <charset val="238"/>
        <scheme val="minor"/>
      </rPr>
      <t>, če želite za decimalno vejico prikazati več ali manj števk.</t>
    </r>
  </si>
  <si>
    <r>
      <t>1. Na zavihku </t>
    </r>
    <r>
      <rPr>
        <b/>
        <sz val="14"/>
        <color theme="1"/>
        <rFont val="Calibri"/>
        <family val="2"/>
        <charset val="238"/>
        <scheme val="minor"/>
      </rPr>
      <t>Osnovno </t>
    </r>
    <r>
      <rPr>
        <sz val="14"/>
        <color theme="1"/>
        <rFont val="Calibri"/>
        <family val="2"/>
        <charset val="238"/>
        <scheme val="minor"/>
      </rPr>
      <t>v skupini </t>
    </r>
    <r>
      <rPr>
        <b/>
        <sz val="14"/>
        <color theme="1"/>
        <rFont val="Calibri"/>
        <family val="2"/>
        <charset val="238"/>
        <scheme val="minor"/>
      </rPr>
      <t>Število </t>
    </r>
    <r>
      <rPr>
        <sz val="14"/>
        <color theme="1"/>
        <rFont val="Calibri"/>
        <family val="2"/>
        <charset val="238"/>
        <scheme val="minor"/>
      </rPr>
      <t>kliknite puščico ob seznamu z oblikami številk in nato </t>
    </r>
    <r>
      <rPr>
        <b/>
        <sz val="14"/>
        <color theme="1"/>
        <rFont val="Calibri"/>
        <family val="2"/>
        <charset val="238"/>
        <scheme val="minor"/>
      </rPr>
      <t>Več oblik številk</t>
    </r>
    <r>
      <rPr>
        <sz val="14"/>
        <color theme="1"/>
        <rFont val="Calibri"/>
        <family val="2"/>
        <charset val="238"/>
        <scheme val="minor"/>
      </rPr>
      <t>.</t>
    </r>
  </si>
  <si>
    <r>
      <t>1. Na seznamu </t>
    </r>
    <r>
      <rPr>
        <b/>
        <sz val="14"/>
        <color theme="1"/>
        <rFont val="Calibri"/>
        <family val="2"/>
        <charset val="238"/>
        <scheme val="minor"/>
      </rPr>
      <t>Kategorija </t>
    </r>
    <r>
      <rPr>
        <sz val="14"/>
        <color theme="1"/>
        <rFont val="Calibri"/>
        <family val="2"/>
        <charset val="238"/>
        <scheme val="minor"/>
      </rPr>
      <t>kliknite</t>
    </r>
    <r>
      <rPr>
        <b/>
        <sz val="14"/>
        <color theme="1"/>
        <rFont val="Calibri"/>
        <family val="2"/>
        <charset val="238"/>
        <scheme val="minor"/>
      </rPr>
      <t xml:space="preserve"> Valuta, Računovodstvo, Odstotek ali Znanstveno</t>
    </r>
    <r>
      <rPr>
        <sz val="14"/>
        <color theme="1"/>
        <rFont val="Calibri"/>
        <family val="2"/>
        <charset val="238"/>
        <scheme val="minor"/>
      </rPr>
      <t>, odvisno od vrste podatkov, ki jih imate.</t>
    </r>
  </si>
  <si>
    <r>
      <t>2. V polje </t>
    </r>
    <r>
      <rPr>
        <b/>
        <sz val="14"/>
        <color theme="1"/>
        <rFont val="Calibri"/>
        <family val="2"/>
        <charset val="238"/>
        <scheme val="minor"/>
      </rPr>
      <t>Decimalna mesta</t>
    </r>
    <r>
      <rPr>
        <sz val="14"/>
        <color theme="1"/>
        <rFont val="Calibri"/>
        <family val="2"/>
        <charset val="238"/>
        <scheme val="minor"/>
      </rPr>
      <t> vnesite število decimalnih mest, ki jih želite prikazati.</t>
    </r>
  </si>
  <si>
    <t>Ta funkcija ima le dva argumenta (argumenti so deli podatkov, ki jih je treba zagnati v formuli).</t>
  </si>
  <si>
    <r>
      <t xml:space="preserve">Zaokrožite število na število števk, ki jih želite, s funkcijo </t>
    </r>
    <r>
      <rPr>
        <b/>
        <sz val="14"/>
        <color theme="1"/>
        <rFont val="Calibri"/>
        <family val="2"/>
        <charset val="238"/>
        <scheme val="minor"/>
      </rPr>
      <t>ROUND</t>
    </r>
    <r>
      <rPr>
        <sz val="14"/>
        <color theme="1"/>
        <rFont val="Calibri"/>
        <family val="2"/>
        <charset val="238"/>
        <scheme val="minor"/>
      </rPr>
      <t>. </t>
    </r>
  </si>
  <si>
    <t>Denimo, da je v celici vrednost 823,7825. Če želite zaokrožiti število na najbližje:</t>
  </si>
  <si>
    <t>Tisočice</t>
  </si>
  <si>
    <r>
      <rPr>
        <b/>
        <sz val="14"/>
        <color theme="1"/>
        <rFont val="Calibri"/>
        <family val="2"/>
        <charset val="238"/>
        <scheme val="minor"/>
      </rPr>
      <t>Prvi</t>
    </r>
    <r>
      <rPr>
        <sz val="14"/>
        <color theme="1"/>
        <rFont val="Calibri"/>
        <family val="2"/>
        <charset val="238"/>
        <scheme val="minor"/>
      </rPr>
      <t xml:space="preserve"> argument je število, ki ga želite zaokrožiti, kar je lahko sklic na celico ali število.</t>
    </r>
  </si>
  <si>
    <r>
      <rPr>
        <b/>
        <sz val="14"/>
        <color theme="1"/>
        <rFont val="Calibri"/>
        <family val="2"/>
        <charset val="238"/>
        <scheme val="minor"/>
      </rPr>
      <t>Drugi</t>
    </r>
    <r>
      <rPr>
        <sz val="14"/>
        <color theme="1"/>
        <rFont val="Calibri"/>
        <family val="2"/>
        <charset val="238"/>
        <scheme val="minor"/>
      </rPr>
      <t xml:space="preserve"> argument je število števk, na katerega želite zaokrožiti število.</t>
    </r>
  </si>
  <si>
    <t>Enako velja za naslednji dve formuli, ki zaokrožita na več sto in deset.</t>
  </si>
  <si>
    <r>
      <rPr>
        <b/>
        <sz val="14"/>
        <color theme="0"/>
        <rFont val="Calibri"/>
        <family val="2"/>
        <charset val="238"/>
        <scheme val="minor"/>
      </rPr>
      <t>OPOMBA</t>
    </r>
    <r>
      <rPr>
        <sz val="14"/>
        <color theme="0"/>
        <rFont val="Calibri"/>
        <family val="2"/>
        <charset val="238"/>
        <scheme val="minor"/>
      </rPr>
      <t xml:space="preserve">: uporabite negativno število, ker želite, da se zaokroženje uporablja levo od decimalne vejice. </t>
    </r>
  </si>
  <si>
    <t>POJASNILO: 823,7825 je bližje 1.000 kot 0 (0 je večkratnik 1.000 ).</t>
  </si>
  <si>
    <t>ROUNDUP</t>
  </si>
  <si>
    <t xml:space="preserve">Deluje enako kot ROUND, le da vedno zaokroži število navzgor. </t>
  </si>
  <si>
    <r>
      <rPr>
        <b/>
        <sz val="14"/>
        <color theme="0"/>
        <rFont val="Calibri"/>
        <family val="2"/>
        <charset val="238"/>
        <scheme val="minor"/>
      </rPr>
      <t>Naloga</t>
    </r>
    <r>
      <rPr>
        <sz val="14"/>
        <color theme="0"/>
        <rFont val="Calibri"/>
        <family val="2"/>
        <charset val="238"/>
        <scheme val="minor"/>
      </rPr>
      <t>:  zaokrožite število 3,2 navzgor na nič decimalnih mest:</t>
    </r>
  </si>
  <si>
    <t>ROUNDDOWN</t>
  </si>
  <si>
    <r>
      <t xml:space="preserve">Zaokrožite število </t>
    </r>
    <r>
      <rPr>
        <b/>
        <sz val="14"/>
        <color theme="1"/>
        <rFont val="Calibri"/>
        <family val="2"/>
        <charset val="238"/>
        <scheme val="minor"/>
      </rPr>
      <t>navzgor</t>
    </r>
    <r>
      <rPr>
        <sz val="14"/>
        <color theme="1"/>
        <rFont val="Calibri"/>
        <family val="2"/>
        <charset val="238"/>
        <scheme val="minor"/>
      </rPr>
      <t xml:space="preserve"> s funkcijo </t>
    </r>
    <r>
      <rPr>
        <b/>
        <sz val="14"/>
        <color theme="1"/>
        <rFont val="Calibri"/>
        <family val="2"/>
        <charset val="238"/>
        <scheme val="minor"/>
      </rPr>
      <t>ROUNDUP</t>
    </r>
    <r>
      <rPr>
        <sz val="14"/>
        <color theme="1"/>
        <rFont val="Calibri"/>
        <family val="2"/>
        <charset val="238"/>
        <scheme val="minor"/>
      </rPr>
      <t>. </t>
    </r>
  </si>
  <si>
    <t>Če želite na primer zaokrožiti število 3,14159 na tri decimalna mesta:</t>
  </si>
  <si>
    <t xml:space="preserve">SUM, INT, ROUND, ROUNDUP, ROUNDDOWN, TRUNC </t>
  </si>
  <si>
    <t>Na desetine</t>
  </si>
  <si>
    <r>
      <rPr>
        <b/>
        <sz val="14"/>
        <color theme="0"/>
        <rFont val="Calibri"/>
        <family val="2"/>
        <charset val="238"/>
        <scheme val="minor"/>
      </rPr>
      <t>Naloga</t>
    </r>
    <r>
      <rPr>
        <sz val="14"/>
        <color theme="0"/>
        <rFont val="Calibri"/>
        <family val="2"/>
        <charset val="238"/>
        <scheme val="minor"/>
      </rPr>
      <t>: Vnesite =ROUND(A1,-3), ki je enako 1.000.</t>
    </r>
  </si>
  <si>
    <r>
      <rPr>
        <b/>
        <sz val="14"/>
        <color theme="0"/>
        <rFont val="Calibri"/>
        <family val="2"/>
        <charset val="238"/>
        <scheme val="minor"/>
      </rPr>
      <t>Naloga</t>
    </r>
    <r>
      <rPr>
        <sz val="14"/>
        <color theme="0"/>
        <rFont val="Calibri"/>
        <family val="2"/>
        <charset val="238"/>
        <scheme val="minor"/>
      </rPr>
      <t>: Vnesite =ROUND(A1,-2), ki je enako 800.</t>
    </r>
  </si>
  <si>
    <r>
      <rPr>
        <b/>
        <sz val="14"/>
        <color theme="0"/>
        <rFont val="Calibri"/>
        <family val="2"/>
        <charset val="238"/>
        <scheme val="minor"/>
      </rPr>
      <t>Naloga</t>
    </r>
    <r>
      <rPr>
        <sz val="14"/>
        <color theme="0"/>
        <rFont val="Calibri"/>
        <family val="2"/>
        <charset val="238"/>
        <scheme val="minor"/>
      </rPr>
      <t>: Vnesite =ROUND(A1,-1), ki je enako 820.</t>
    </r>
  </si>
  <si>
    <r>
      <rPr>
        <b/>
        <sz val="14"/>
        <color theme="0"/>
        <rFont val="Calibri"/>
        <family val="2"/>
        <charset val="238"/>
        <scheme val="minor"/>
      </rPr>
      <t>Naloga</t>
    </r>
    <r>
      <rPr>
        <sz val="14"/>
        <color theme="0"/>
        <rFont val="Calibri"/>
        <family val="2"/>
        <charset val="238"/>
        <scheme val="minor"/>
      </rPr>
      <t>: Vnesite =ROUND(A1,0), ki je enako 824</t>
    </r>
  </si>
  <si>
    <t>Tisočinke</t>
  </si>
  <si>
    <t>Desetinke</t>
  </si>
  <si>
    <r>
      <rPr>
        <b/>
        <sz val="14"/>
        <color theme="0"/>
        <rFont val="Calibri"/>
        <family val="2"/>
        <charset val="238"/>
        <scheme val="minor"/>
      </rPr>
      <t>Naloga</t>
    </r>
    <r>
      <rPr>
        <sz val="14"/>
        <color theme="0"/>
        <rFont val="Calibri"/>
        <family val="2"/>
        <charset val="238"/>
        <scheme val="minor"/>
      </rPr>
      <t xml:space="preserve">: Zaokrožite število </t>
    </r>
    <r>
      <rPr>
        <b/>
        <sz val="14"/>
        <color theme="0"/>
        <rFont val="Calibri"/>
        <family val="2"/>
        <charset val="238"/>
        <scheme val="minor"/>
      </rPr>
      <t>navzdol</t>
    </r>
    <r>
      <rPr>
        <sz val="14"/>
        <color theme="0"/>
        <rFont val="Calibri"/>
        <family val="2"/>
        <charset val="238"/>
        <scheme val="minor"/>
      </rPr>
      <t xml:space="preserve"> s funkcijo </t>
    </r>
    <r>
      <rPr>
        <b/>
        <sz val="14"/>
        <color theme="0"/>
        <rFont val="Calibri"/>
        <family val="2"/>
        <charset val="238"/>
        <scheme val="minor"/>
      </rPr>
      <t>ROUNDDOWN</t>
    </r>
    <r>
      <rPr>
        <sz val="14"/>
        <color theme="0"/>
        <rFont val="Calibri"/>
        <family val="2"/>
        <charset val="238"/>
        <scheme val="minor"/>
      </rPr>
      <t>. </t>
    </r>
  </si>
  <si>
    <r>
      <t xml:space="preserve">Deluje enako kot </t>
    </r>
    <r>
      <rPr>
        <b/>
        <sz val="14"/>
        <color theme="1"/>
        <rFont val="Calibri"/>
        <family val="2"/>
        <charset val="238"/>
        <scheme val="minor"/>
      </rPr>
      <t>ROUND</t>
    </r>
    <r>
      <rPr>
        <sz val="14"/>
        <color theme="1"/>
        <rFont val="Calibri"/>
        <family val="2"/>
        <charset val="238"/>
        <scheme val="minor"/>
      </rPr>
      <t xml:space="preserve">, le da vedno zaokroži število </t>
    </r>
    <r>
      <rPr>
        <b/>
        <sz val="14"/>
        <color theme="1"/>
        <rFont val="Calibri"/>
        <family val="2"/>
        <charset val="238"/>
        <scheme val="minor"/>
      </rPr>
      <t>navzdol</t>
    </r>
    <r>
      <rPr>
        <sz val="14"/>
        <color theme="1"/>
        <rFont val="Calibri"/>
        <family val="2"/>
        <charset val="238"/>
        <scheme val="minor"/>
      </rPr>
      <t xml:space="preserve">. </t>
    </r>
  </si>
  <si>
    <t>Naloga: Vnesite =ROUND(A1,1), ki je enako 823,8</t>
  </si>
  <si>
    <r>
      <t xml:space="preserve">Za izračun podvojenih / enoličnih vrednosti bomo uporabili formulo </t>
    </r>
    <r>
      <rPr>
        <b/>
        <sz val="14"/>
        <color theme="1"/>
        <rFont val="Calibri"/>
        <family val="2"/>
        <charset val="238"/>
        <scheme val="minor"/>
      </rPr>
      <t>COUNTIF</t>
    </r>
    <r>
      <rPr>
        <sz val="14"/>
        <color theme="1"/>
        <rFont val="Calibri"/>
        <family val="2"/>
        <charset val="238"/>
        <scheme val="minor"/>
      </rPr>
      <t>:</t>
    </r>
  </si>
  <si>
    <r>
      <t xml:space="preserve">1) V celici </t>
    </r>
    <r>
      <rPr>
        <b/>
        <sz val="14"/>
        <color theme="0"/>
        <rFont val="Calibri"/>
        <family val="2"/>
        <charset val="238"/>
        <scheme val="minor"/>
      </rPr>
      <t>F204</t>
    </r>
    <r>
      <rPr>
        <sz val="14"/>
        <color theme="0"/>
        <rFont val="Calibri"/>
        <family val="2"/>
        <charset val="238"/>
        <scheme val="minor"/>
      </rPr>
      <t xml:space="preserve"> ustvarite formulo, ki bo dodala prodajo za Sioux. Preverite ali formula deluje.</t>
    </r>
  </si>
  <si>
    <r>
      <t xml:space="preserve">2) Poiščite težavo s formulo v celici </t>
    </r>
    <r>
      <rPr>
        <b/>
        <sz val="14"/>
        <color theme="0"/>
        <rFont val="Calibri"/>
        <family val="2"/>
        <charset val="238"/>
        <scheme val="minor"/>
      </rPr>
      <t>F212</t>
    </r>
    <r>
      <rPr>
        <sz val="14"/>
        <color theme="0"/>
        <rFont val="Calibri"/>
        <family val="2"/>
        <charset val="238"/>
        <scheme val="minor"/>
      </rPr>
      <t xml:space="preserve"> in jo odpravite.</t>
    </r>
  </si>
  <si>
    <r>
      <rPr>
        <b/>
        <sz val="14"/>
        <color theme="0"/>
        <rFont val="Calibri"/>
        <family val="2"/>
        <charset val="238"/>
        <scheme val="minor"/>
      </rPr>
      <t>Trigonometrične</t>
    </r>
    <r>
      <rPr>
        <sz val="14"/>
        <color theme="0"/>
        <rFont val="Calibri"/>
        <family val="2"/>
        <charset val="238"/>
        <scheme val="minor"/>
      </rPr>
      <t>: V celici B4 s funkcijo izračunajte konstanto PI in v celici D4 koren iz 81.</t>
    </r>
  </si>
  <si>
    <r>
      <rPr>
        <b/>
        <sz val="14"/>
        <color theme="1"/>
        <rFont val="Calibri"/>
        <family val="2"/>
        <charset val="238"/>
        <scheme val="minor"/>
      </rPr>
      <t xml:space="preserve">ROUNDDOWN: </t>
    </r>
    <r>
      <rPr>
        <sz val="14"/>
        <color theme="1"/>
        <rFont val="Calibri"/>
        <family val="2"/>
        <charset val="238"/>
        <scheme val="minor"/>
      </rPr>
      <t xml:space="preserve">zaokroži število </t>
    </r>
    <r>
      <rPr>
        <b/>
        <sz val="14"/>
        <color theme="1"/>
        <rFont val="Calibri"/>
        <family val="2"/>
        <charset val="238"/>
        <scheme val="minor"/>
      </rPr>
      <t>navzdol</t>
    </r>
    <r>
      <rPr>
        <sz val="14"/>
        <color theme="1"/>
        <rFont val="Calibri"/>
        <family val="2"/>
        <charset val="238"/>
        <scheme val="minor"/>
      </rPr>
      <t xml:space="preserve">. </t>
    </r>
  </si>
  <si>
    <r>
      <rPr>
        <b/>
        <sz val="14"/>
        <color rgb="FF000000"/>
        <rFont val="Calibri"/>
        <family val="2"/>
        <charset val="238"/>
        <scheme val="minor"/>
      </rPr>
      <t>TRUNC</t>
    </r>
    <r>
      <rPr>
        <sz val="14"/>
        <color rgb="FF000000"/>
        <rFont val="Calibri"/>
        <family val="2"/>
        <charset val="238"/>
        <scheme val="minor"/>
      </rPr>
      <t xml:space="preserve">: zaokroži pozitivno število navzdol in negativno število </t>
    </r>
    <r>
      <rPr>
        <b/>
        <sz val="14"/>
        <color rgb="FF000000"/>
        <rFont val="Calibri"/>
        <family val="2"/>
        <charset val="238"/>
        <scheme val="minor"/>
      </rPr>
      <t>navzgor</t>
    </r>
    <r>
      <rPr>
        <sz val="14"/>
        <color rgb="FF000000"/>
        <rFont val="Calibri"/>
        <family val="2"/>
        <charset val="238"/>
        <scheme val="minor"/>
      </rPr>
      <t>.</t>
    </r>
  </si>
  <si>
    <r>
      <rPr>
        <b/>
        <sz val="14"/>
        <color theme="1"/>
        <rFont val="Calibri"/>
        <family val="2"/>
        <charset val="238"/>
        <scheme val="minor"/>
      </rPr>
      <t>ROUND</t>
    </r>
    <r>
      <rPr>
        <sz val="14"/>
        <color theme="1"/>
        <rFont val="Calibri"/>
        <family val="2"/>
        <charset val="238"/>
        <scheme val="minor"/>
      </rPr>
      <t xml:space="preserve">:  zaokroži podano število </t>
    </r>
    <r>
      <rPr>
        <b/>
        <sz val="14"/>
        <color theme="1"/>
        <rFont val="Calibri"/>
        <family val="2"/>
        <charset val="238"/>
        <scheme val="minor"/>
      </rPr>
      <t>navzgor</t>
    </r>
    <r>
      <rPr>
        <sz val="14"/>
        <color theme="1"/>
        <rFont val="Calibri"/>
        <family val="2"/>
        <charset val="238"/>
        <scheme val="minor"/>
      </rPr>
      <t xml:space="preserve"> ali </t>
    </r>
    <r>
      <rPr>
        <b/>
        <sz val="14"/>
        <color theme="1"/>
        <rFont val="Calibri"/>
        <family val="2"/>
        <charset val="238"/>
        <scheme val="minor"/>
      </rPr>
      <t>navzdol</t>
    </r>
    <r>
      <rPr>
        <sz val="14"/>
        <color theme="1"/>
        <rFont val="Calibri"/>
        <family val="2"/>
        <charset val="238"/>
        <scheme val="minor"/>
      </rPr>
      <t xml:space="preserve"> na določeno število decimalnih mest</t>
    </r>
  </si>
  <si>
    <r>
      <rPr>
        <b/>
        <sz val="14"/>
        <color theme="1"/>
        <rFont val="Calibri"/>
        <family val="2"/>
        <charset val="238"/>
        <scheme val="minor"/>
      </rPr>
      <t xml:space="preserve">ROUNDUP: </t>
    </r>
    <r>
      <rPr>
        <sz val="14"/>
        <color theme="1"/>
        <rFont val="Calibri"/>
        <family val="2"/>
        <charset val="238"/>
        <scheme val="minor"/>
      </rPr>
      <t xml:space="preserve">zaokroži število </t>
    </r>
    <r>
      <rPr>
        <b/>
        <sz val="14"/>
        <color theme="1"/>
        <rFont val="Calibri"/>
        <family val="2"/>
        <charset val="238"/>
        <scheme val="minor"/>
      </rPr>
      <t>navzgor</t>
    </r>
    <r>
      <rPr>
        <sz val="14"/>
        <color theme="1"/>
        <rFont val="Calibri"/>
        <family val="2"/>
        <charset val="238"/>
        <scheme val="minor"/>
      </rPr>
      <t xml:space="preserve">. </t>
    </r>
  </si>
  <si>
    <r>
      <rPr>
        <b/>
        <sz val="14"/>
        <color theme="0"/>
        <rFont val="Calibri"/>
        <family val="2"/>
        <charset val="238"/>
        <scheme val="minor"/>
      </rPr>
      <t>POJASNILO</t>
    </r>
    <r>
      <rPr>
        <sz val="14"/>
        <color theme="0"/>
        <rFont val="Calibri"/>
        <family val="2"/>
        <charset val="238"/>
        <scheme val="minor"/>
      </rPr>
      <t>: 800 je bližje 823,7825 kot 900.</t>
    </r>
  </si>
  <si>
    <r>
      <t xml:space="preserve">Funkcija </t>
    </r>
    <r>
      <rPr>
        <b/>
        <sz val="16"/>
        <color theme="0"/>
        <rFont val="Calibri"/>
        <family val="2"/>
        <charset val="238"/>
        <scheme val="minor"/>
      </rPr>
      <t>SUBSTITUTE</t>
    </r>
  </si>
  <si>
    <r>
      <t xml:space="preserve">Če želite besedilni niz razdeliti na vrstice in stolpce hkrati, definirajte oba ločila v formuli </t>
    </r>
    <r>
      <rPr>
        <b/>
        <sz val="14"/>
        <color theme="1"/>
        <rFont val="Calibri"/>
        <family val="2"/>
        <charset val="238"/>
        <scheme val="minor"/>
      </rPr>
      <t>TEXTSPLIT</t>
    </r>
    <r>
      <rPr>
        <sz val="14"/>
        <color theme="1"/>
        <rFont val="Calibri"/>
        <family val="2"/>
        <charset val="238"/>
        <scheme val="minor"/>
      </rPr>
      <t>.</t>
    </r>
  </si>
  <si>
    <t>Primer: Poiščite oddelek</t>
  </si>
  <si>
    <r>
      <rPr>
        <b/>
        <sz val="14"/>
        <color theme="0"/>
        <rFont val="Calibri"/>
        <family val="2"/>
        <charset val="238"/>
        <scheme val="minor"/>
      </rPr>
      <t>Pojasnilo</t>
    </r>
    <r>
      <rPr>
        <sz val="14"/>
        <color theme="0"/>
        <rFont val="Calibri"/>
        <family val="2"/>
        <charset val="238"/>
        <scheme val="minor"/>
      </rPr>
      <t>: celica A279 vsebuje besedo "raca", celica A245 vsebuje besedo "osel", celica A280 ne vsebuje besede "konj" in celica A282 vsebuje besedo "koza".</t>
    </r>
  </si>
  <si>
    <t>GRAFI</t>
  </si>
  <si>
    <t>Št. Računa</t>
  </si>
  <si>
    <t>Stroški</t>
  </si>
  <si>
    <t>ABC Corporation</t>
  </si>
  <si>
    <t>SFC-154</t>
  </si>
  <si>
    <t>Bridges Company</t>
  </si>
  <si>
    <t>SFC-156</t>
  </si>
  <si>
    <t>Timefall Inc.</t>
  </si>
  <si>
    <t>SFC-167</t>
  </si>
  <si>
    <t>Chiral Corporation</t>
  </si>
  <si>
    <t>SFC-170</t>
  </si>
  <si>
    <t>Titan Industries</t>
  </si>
  <si>
    <t>SFC-175</t>
  </si>
  <si>
    <t>Eagle Security</t>
  </si>
  <si>
    <t>SFC-180</t>
  </si>
  <si>
    <t>Sol Company</t>
  </si>
  <si>
    <t>SFC-210</t>
  </si>
  <si>
    <t>SFC-216</t>
  </si>
  <si>
    <t>SFC-219</t>
  </si>
  <si>
    <t>SFC-244</t>
  </si>
  <si>
    <t>SFC-209</t>
  </si>
  <si>
    <t>SFC-203</t>
  </si>
  <si>
    <t>SFC-213</t>
  </si>
  <si>
    <t>SFC-230</t>
  </si>
  <si>
    <t>SFC-237</t>
  </si>
  <si>
    <t>SFC-183</t>
  </si>
  <si>
    <t>SFC-240</t>
  </si>
  <si>
    <t>SFC-178</t>
  </si>
  <si>
    <t>SFC-228</t>
  </si>
  <si>
    <t>SFC-182</t>
  </si>
  <si>
    <t>SFC-189</t>
  </si>
  <si>
    <t>SFC-196</t>
  </si>
  <si>
    <t>SFC-247</t>
  </si>
  <si>
    <t xml:space="preserve">Naloga 1: </t>
  </si>
  <si>
    <r>
      <t xml:space="preserve">Prilagodite barvo mrežne črte v Excelovih grafikonih: uporabite stolpca Datum in Prodaja, da ustvarite </t>
    </r>
    <r>
      <rPr>
        <b/>
        <sz val="14"/>
        <color theme="1"/>
        <rFont val="Calibri"/>
        <family val="2"/>
        <charset val="238"/>
        <scheme val="minor"/>
      </rPr>
      <t>3-D</t>
    </r>
    <r>
      <rPr>
        <sz val="14"/>
        <color theme="1"/>
        <rFont val="Calibri"/>
        <family val="2"/>
        <charset val="238"/>
        <scheme val="minor"/>
      </rPr>
      <t xml:space="preserve"> stolpčni grafikon.</t>
    </r>
  </si>
  <si>
    <r>
      <t xml:space="preserve"> Nato pokažite primarne glavne navpične mrežne črte. Na koncu nastavite barvo primarnih glavnih vodoravnih mrežnih črt na </t>
    </r>
    <r>
      <rPr>
        <b/>
        <sz val="14"/>
        <color theme="1"/>
        <rFont val="Calibri"/>
        <family val="2"/>
        <charset val="238"/>
        <scheme val="minor"/>
      </rPr>
      <t>rdečo</t>
    </r>
    <r>
      <rPr>
        <sz val="14"/>
        <color theme="1"/>
        <rFont val="Calibri"/>
        <family val="2"/>
        <charset val="238"/>
        <scheme val="minor"/>
      </rPr>
      <t>.</t>
    </r>
  </si>
  <si>
    <t xml:space="preserve">Naloga 2: </t>
  </si>
  <si>
    <t>Ustvarite kombinirani grafikon tako, da vzamete stolpce Datum, Cena in Prodaja ter ustvarite kombinirani grafikon.</t>
  </si>
  <si>
    <t xml:space="preserve">Naloga 3: </t>
  </si>
  <si>
    <t> Ustvarile tortni grafikon s štetjem vrednosti stolpca podjetje.</t>
  </si>
  <si>
    <t xml:space="preserve">Naloga 4: </t>
  </si>
  <si>
    <t>Ustvarile črtni grafikon z uporabo dveh stolpcev – cena in prodaje. Nato boste kopirali grafikon in prekinili povezavo med podatki in grafikonom.</t>
  </si>
  <si>
    <t>Spremenite slog grafikona: Ustvarite 2D gručast palični grafikon s podatki iz stolpca Račun in Cena. </t>
  </si>
  <si>
    <t>Nato dodajte naslove osi, oznake podatkov in spremenite naslov grafikona. Na koncu uporabite grafikon "Slog 12".</t>
  </si>
  <si>
    <t>Ustvarite  palični grafikon  s pomočjo stolpca Datum in prodaja. Drsnik: Razvijalec &gt; Vstavi &gt; Kontrolniki obrazca (Drsni Trak).</t>
  </si>
  <si>
    <t>Dodajte sekundarno os grafikonu: </t>
  </si>
  <si>
    <t>Vaša naloga je ustvariti črtni grafikon z uporabo podatkov iz Cene in Stroškov (Stolpec s pristojbinami).</t>
  </si>
  <si>
    <t>Podatki o pristojbinah so na sekundarni osi.</t>
  </si>
  <si>
    <t>Štetje</t>
  </si>
  <si>
    <t>ŠT. Računa</t>
  </si>
  <si>
    <t>Raztreseni diagrami (X Y)</t>
  </si>
  <si>
    <t>Za prikaz znanstvenih podatkov XY uporabite raztreseni diagram (grafikon XY). </t>
  </si>
  <si>
    <t>Raztreseni diagrami se pogosto uporabljajo za ugotavljanje, ali obstaja povezava med spremenljivkama X in Y.</t>
  </si>
  <si>
    <t>Izdelajte raztreseni diagram s povezava med X (plačo osebe) in Y (ceno njegovega avtomobila).</t>
  </si>
  <si>
    <t>1. Izberite obseg A285:B293.</t>
  </si>
  <si>
    <t>X (Plača)</t>
  </si>
  <si>
    <t>Y (Cena avtomobila)</t>
  </si>
  <si>
    <r>
      <t xml:space="preserve">2. Na zavihku </t>
    </r>
    <r>
      <rPr>
        <b/>
        <sz val="14"/>
        <color theme="1"/>
        <rFont val="Calibri"/>
        <family val="2"/>
        <charset val="238"/>
        <scheme val="minor"/>
      </rPr>
      <t>Vstavi</t>
    </r>
    <r>
      <rPr>
        <sz val="14"/>
        <color theme="1"/>
        <rFont val="Calibri"/>
        <family val="2"/>
        <charset val="238"/>
        <scheme val="minor"/>
      </rPr>
      <t xml:space="preserve"> v skupini </t>
    </r>
    <r>
      <rPr>
        <b/>
        <sz val="14"/>
        <color theme="1"/>
        <rFont val="Calibri"/>
        <family val="2"/>
        <charset val="238"/>
        <scheme val="minor"/>
      </rPr>
      <t>Grafikoni</t>
    </r>
    <r>
      <rPr>
        <sz val="14"/>
        <color theme="1"/>
        <rFont val="Calibri"/>
        <family val="2"/>
        <charset val="238"/>
        <scheme val="minor"/>
      </rPr>
      <t xml:space="preserve"> kliknite </t>
    </r>
    <r>
      <rPr>
        <b/>
        <sz val="14"/>
        <color theme="1"/>
        <rFont val="Calibri"/>
        <family val="2"/>
        <charset val="238"/>
        <scheme val="minor"/>
      </rPr>
      <t>Razstreseni.</t>
    </r>
  </si>
  <si>
    <r>
      <t xml:space="preserve">3. Kliknite </t>
    </r>
    <r>
      <rPr>
        <b/>
        <sz val="14"/>
        <color theme="1"/>
        <rFont val="Calibri"/>
        <family val="2"/>
        <charset val="238"/>
        <scheme val="minor"/>
      </rPr>
      <t>Scatter</t>
    </r>
    <r>
      <rPr>
        <sz val="14"/>
        <color theme="1"/>
        <rFont val="Calibri"/>
        <family val="2"/>
        <charset val="238"/>
        <scheme val="minor"/>
      </rPr>
      <t>.</t>
    </r>
  </si>
  <si>
    <r>
      <rPr>
        <b/>
        <sz val="14"/>
        <color theme="0"/>
        <rFont val="Calibri"/>
        <family val="2"/>
        <charset val="238"/>
        <scheme val="minor"/>
      </rPr>
      <t>Opomba</t>
    </r>
    <r>
      <rPr>
        <sz val="14"/>
        <color theme="0"/>
        <rFont val="Calibri"/>
        <family val="2"/>
        <charset val="238"/>
        <scheme val="minor"/>
      </rPr>
      <t>: dodali smo črto trenda , da jasno vidimo razmerje med tema dvema spremenljivkama.</t>
    </r>
  </si>
  <si>
    <t>9. Razpršeni graf (Ravne črte)</t>
  </si>
  <si>
    <t>Ustvarite razpršeni graf z ravnimi črtami.</t>
  </si>
  <si>
    <t>1. Izberite obseg A352:D372.</t>
  </si>
  <si>
    <t>Period</t>
  </si>
  <si>
    <t>Zantedeschia</t>
  </si>
  <si>
    <t>Celosia</t>
  </si>
  <si>
    <t>Calendula</t>
  </si>
  <si>
    <r>
      <t xml:space="preserve">2. Na zavihku </t>
    </r>
    <r>
      <rPr>
        <b/>
        <sz val="14"/>
        <color theme="1"/>
        <rFont val="Calibri"/>
        <family val="2"/>
        <charset val="238"/>
        <scheme val="minor"/>
      </rPr>
      <t>Vstavi</t>
    </r>
    <r>
      <rPr>
        <sz val="14"/>
        <color theme="1"/>
        <rFont val="Calibri"/>
        <family val="2"/>
        <charset val="238"/>
        <scheme val="minor"/>
      </rPr>
      <t xml:space="preserve"> v skupini </t>
    </r>
    <r>
      <rPr>
        <b/>
        <sz val="14"/>
        <color theme="1"/>
        <rFont val="Calibri"/>
        <family val="2"/>
        <charset val="238"/>
        <scheme val="minor"/>
      </rPr>
      <t>Grafikoni</t>
    </r>
    <r>
      <rPr>
        <sz val="14"/>
        <color theme="1"/>
        <rFont val="Calibri"/>
        <family val="2"/>
        <charset val="238"/>
        <scheme val="minor"/>
      </rPr>
      <t xml:space="preserve"> kliknite </t>
    </r>
    <r>
      <rPr>
        <b/>
        <sz val="14"/>
        <color theme="1"/>
        <rFont val="Calibri"/>
        <family val="2"/>
        <charset val="238"/>
        <scheme val="minor"/>
      </rPr>
      <t>razstreseni</t>
    </r>
    <r>
      <rPr>
        <sz val="14"/>
        <color theme="1"/>
        <rFont val="Calibri"/>
        <family val="2"/>
        <charset val="238"/>
        <scheme val="minor"/>
      </rPr>
      <t>.</t>
    </r>
  </si>
  <si>
    <r>
      <t xml:space="preserve">3. Kliknite </t>
    </r>
    <r>
      <rPr>
        <b/>
        <sz val="14"/>
        <color theme="1"/>
        <rFont val="Calibri"/>
        <family val="2"/>
        <charset val="238"/>
        <scheme val="minor"/>
      </rPr>
      <t>Razstreseni z ravnimi črtami</t>
    </r>
    <r>
      <rPr>
        <sz val="14"/>
        <color theme="1"/>
        <rFont val="Calibri"/>
        <family val="2"/>
        <charset val="238"/>
        <scheme val="minor"/>
      </rPr>
      <t xml:space="preserve"> (</t>
    </r>
    <r>
      <rPr>
        <b/>
        <sz val="14"/>
        <color theme="1"/>
        <rFont val="Calibri"/>
        <family val="2"/>
        <charset val="238"/>
        <scheme val="minor"/>
      </rPr>
      <t>Scatter with Straight Lines).</t>
    </r>
  </si>
  <si>
    <t>10.  Dvosmerni palični graf</t>
  </si>
  <si>
    <t>Ustvarite dvosmerni palični graf.</t>
  </si>
  <si>
    <t>izgled grafa</t>
  </si>
  <si>
    <t>Jack</t>
  </si>
  <si>
    <t>Nato Oblikuj serijo podatkov podokno je prikazano na desni strani Excela. Konfigurirati morate na naslednji način:</t>
  </si>
  <si>
    <t>11. Dejanski ali ciljni grafikon</t>
  </si>
  <si>
    <t>4.1) Izberite Sekundarna os možnost pod Možnosti serije zavihek;</t>
  </si>
  <si>
    <t>Ustvarite dejanski oziroma  ciljni grafikon</t>
  </si>
  <si>
    <t>Z desno miškino tipko kliknite dejansko vrsto (v tem primeru so oranžni stolpci)</t>
  </si>
  <si>
    <t>4.2) Povečajte odstotek Širina vrzeli dokler stolpec Dejanska serija ni tanjši od stolpca Ciljna serija.</t>
  </si>
  <si>
    <t>Nato lahko prilagodite ostale elemente grafikona. Kot naprimer:</t>
  </si>
  <si>
    <t xml:space="preserve"> in nato izberite Oblikuj serijo podatkov v meniju z desnim klikom</t>
  </si>
  <si>
    <t>Odstranite sekundarno os z grafikona</t>
  </si>
  <si>
    <t>6.1) Spremenite naslov grafikona;</t>
  </si>
  <si>
    <t>6.2) Spremenite barvo polnila stolpca serije.</t>
  </si>
  <si>
    <t>proizvod</t>
  </si>
  <si>
    <t>ciljna prodaja</t>
  </si>
  <si>
    <t>dejanska prodaja</t>
  </si>
  <si>
    <t>Zdaj je končan dejanski in ciljni grafikon. V tem primeru so ciljne vrednosti prikazane kot stolpci.</t>
  </si>
  <si>
    <t>E</t>
  </si>
  <si>
    <t xml:space="preserve">V tem koraku dodajte polje z besedilom na sredino grafikona, po vstavitvi polja z besedilom kliknite, da izberete njegovo zunanjo obrobo, </t>
  </si>
  <si>
    <t>Nato izberite polje z besedilom in nato formatirajte polje z besedilom po vaših željah:</t>
  </si>
  <si>
    <t xml:space="preserve">v vrstico s formulami vnesite znak enačbe =, nato izberite izpolnjeno celico B301 v odstotkih in pritisnite Vnesite tipko. </t>
  </si>
  <si>
    <t>Povečajte velikost pisave;</t>
  </si>
  <si>
    <t>S tem bo polje z besedilom povezano s celico B301, ko se bo spremenjen odstotek spremenil, se bo grafikon samodejno posodobil.</t>
  </si>
  <si>
    <t>Poravnajte besedilo v besedilno polje;</t>
  </si>
  <si>
    <t>12. Graf diagrama napredka (kolobarni)</t>
  </si>
  <si>
    <t>Ustvarite graf diagrama napredka</t>
  </si>
  <si>
    <r>
      <t xml:space="preserve">V oknu </t>
    </r>
    <r>
      <rPr>
        <b/>
        <sz val="11"/>
        <color theme="1"/>
        <rFont val="Calibri"/>
        <family val="2"/>
        <charset val="238"/>
        <scheme val="minor"/>
      </rPr>
      <t>Oblikuj serijo podatkov</t>
    </r>
    <r>
      <rPr>
        <sz val="11"/>
        <color theme="1"/>
        <rFont val="Calibri"/>
        <family val="2"/>
        <charset val="238"/>
        <scheme val="minor"/>
      </rPr>
      <t xml:space="preserve"> podokno, kliknite </t>
    </r>
    <r>
      <rPr>
        <b/>
        <sz val="11"/>
        <color theme="1"/>
        <rFont val="Calibri"/>
        <family val="2"/>
        <charset val="238"/>
        <scheme val="minor"/>
      </rPr>
      <t>Izpolni in črta</t>
    </r>
    <r>
      <rPr>
        <sz val="11"/>
        <color theme="1"/>
        <rFont val="Calibri"/>
        <family val="2"/>
        <charset val="238"/>
        <scheme val="minor"/>
      </rPr>
      <t xml:space="preserve"> jeziček, v </t>
    </r>
    <r>
      <rPr>
        <b/>
        <sz val="11"/>
        <color theme="1"/>
        <rFont val="Calibri"/>
        <family val="2"/>
        <charset val="238"/>
        <scheme val="minor"/>
      </rPr>
      <t>Izpolnite</t>
    </r>
    <r>
      <rPr>
        <sz val="11"/>
        <color theme="1"/>
        <rFont val="Calibri"/>
        <family val="2"/>
        <charset val="238"/>
        <scheme val="minor"/>
      </rPr>
      <t xml:space="preserve"> oddelek, </t>
    </r>
  </si>
  <si>
    <r>
      <t xml:space="preserve">Po določitvi barve obrobe in barve zapolnitve dvokliknite, da izberete preostali niz podatkov in prilagodite </t>
    </r>
    <r>
      <rPr>
        <b/>
        <sz val="11"/>
        <color theme="1"/>
        <rFont val="Calibri"/>
        <family val="2"/>
        <charset val="238"/>
        <scheme val="minor"/>
      </rPr>
      <t>Preglednost</t>
    </r>
    <r>
      <rPr>
        <sz val="11"/>
        <color theme="1"/>
        <rFont val="Calibri"/>
        <family val="2"/>
        <charset val="238"/>
        <scheme val="minor"/>
      </rPr>
      <t xml:space="preserve"> do</t>
    </r>
    <r>
      <rPr>
        <b/>
        <sz val="11"/>
        <color theme="1"/>
        <rFont val="Calibri"/>
        <family val="2"/>
        <charset val="238"/>
        <scheme val="minor"/>
      </rPr>
      <t xml:space="preserve"> 60%</t>
    </r>
  </si>
  <si>
    <t>Izbrišite nepotrebne elemente in po potrebi uredite naslov grafikona,</t>
  </si>
  <si>
    <t>Odstranite obrobo besedilnega polja.</t>
  </si>
  <si>
    <t xml:space="preserve">Graf diagrama napredka je vrsta diagrama, ki se uporablja za prikaz odstotka dokončanosti, </t>
  </si>
  <si>
    <t xml:space="preserve">kliknite kolobar da ga izberete, nato pa z desno miškino tipko izberite in izberite Oblikuj serijo podatkov </t>
  </si>
  <si>
    <r>
      <t xml:space="preserve">V oknu </t>
    </r>
    <r>
      <rPr>
        <b/>
        <sz val="11"/>
        <color theme="1"/>
        <rFont val="Calibri"/>
        <family val="2"/>
        <charset val="238"/>
        <scheme val="minor"/>
      </rPr>
      <t>Oblikuj serijo podatkov</t>
    </r>
    <r>
      <rPr>
        <sz val="11"/>
        <color theme="1"/>
        <rFont val="Calibri"/>
        <family val="2"/>
        <charset val="238"/>
        <scheme val="minor"/>
      </rPr>
      <t xml:space="preserve"> pod podoknom</t>
    </r>
    <r>
      <rPr>
        <b/>
        <sz val="11"/>
        <color theme="1"/>
        <rFont val="Calibri"/>
        <family val="2"/>
        <charset val="238"/>
        <scheme val="minor"/>
      </rPr>
      <t xml:space="preserve"> Možnosti serije</t>
    </r>
    <r>
      <rPr>
        <sz val="11"/>
        <color theme="1"/>
        <rFont val="Calibri"/>
        <family val="2"/>
        <charset val="238"/>
        <scheme val="minor"/>
      </rPr>
      <t xml:space="preserve"> izberite zavihek in prilagodite </t>
    </r>
    <r>
      <rPr>
        <b/>
        <sz val="11"/>
        <color theme="1"/>
        <rFont val="Calibri"/>
        <family val="2"/>
        <charset val="238"/>
        <scheme val="minor"/>
      </rPr>
      <t>Velikost luknje za krof</t>
    </r>
    <r>
      <rPr>
        <sz val="11"/>
        <color theme="1"/>
        <rFont val="Calibri"/>
        <family val="2"/>
        <charset val="238"/>
        <scheme val="minor"/>
      </rPr>
      <t xml:space="preserve"> do </t>
    </r>
    <r>
      <rPr>
        <b/>
        <sz val="11"/>
        <color theme="1"/>
        <rFont val="Calibri"/>
        <family val="2"/>
        <charset val="238"/>
        <scheme val="minor"/>
      </rPr>
      <t>65%</t>
    </r>
  </si>
  <si>
    <t>izberite Trdno polnilo in nato določite barvo, ki jo potrebujete za grafikon, nato pa v Meja oddelek, izberite Polna črta in določite temnejšo barvo od barve polnila</t>
  </si>
  <si>
    <t xml:space="preserve">ko želite v Excelu spremljati napredek proti cilju. </t>
  </si>
  <si>
    <t xml:space="preserve">Je bolj zanimiv in prepričljiv kot stolpčni grafikon napredka. </t>
  </si>
  <si>
    <t xml:space="preserve">Uporablja se za prikaz napredka v novicah, poslovnih poročilih </t>
  </si>
  <si>
    <t>in celo pri nalaganju ali osveževanju nekaterih programov.</t>
  </si>
  <si>
    <t>% kompletno</t>
  </si>
  <si>
    <t>% preostalo</t>
  </si>
  <si>
    <t>13. Graf proračuna proti dejanski varianti</t>
  </si>
  <si>
    <t xml:space="preserve">Vrstice stolpcev so tako ozke, da izgledajo ne lepe, v tem primeru lahko prilagodite širino vrstice svojim potrebam, </t>
  </si>
  <si>
    <t>Ustvarite graf proračuna proti dejanski varianti</t>
  </si>
  <si>
    <r>
      <t xml:space="preserve">z desno miškino tipko kliknite katero koli vrstico in izberite </t>
    </r>
    <r>
      <rPr>
        <b/>
        <sz val="11"/>
        <color theme="1"/>
        <rFont val="Calibri"/>
        <family val="2"/>
        <charset val="238"/>
        <scheme val="minor"/>
      </rPr>
      <t>Oblikuj serijo podatko</t>
    </r>
    <r>
      <rPr>
        <sz val="11"/>
        <color theme="1"/>
        <rFont val="Calibri"/>
        <family val="2"/>
        <charset val="238"/>
        <scheme val="minor"/>
      </rPr>
      <t>v</t>
    </r>
  </si>
  <si>
    <t xml:space="preserve">V Excelu se za primerjavo dveh nizov podatkov serije in prikaz razlike ali variance obeh podatkovnih serij uporablja graf proračuna proti dejanski varianti. </t>
  </si>
  <si>
    <t>izberite podatke v stolpcu A in stolpcu D in kliknite Vstavi &gt; Vstavi stolpec ali stolpčni grafikon &gt; Gručasti stolpec</t>
  </si>
  <si>
    <r>
      <t xml:space="preserve">V oknu </t>
    </r>
    <r>
      <rPr>
        <b/>
        <sz val="11"/>
        <color theme="1"/>
        <rFont val="Calibri"/>
        <family val="2"/>
        <charset val="238"/>
        <scheme val="minor"/>
      </rPr>
      <t>Oblikuj serijo podatkov</t>
    </r>
    <r>
      <rPr>
        <sz val="11"/>
        <color theme="1"/>
        <rFont val="Calibri"/>
        <family val="2"/>
        <charset val="238"/>
        <scheme val="minor"/>
      </rPr>
      <t xml:space="preserve"> pod podoknom </t>
    </r>
    <r>
      <rPr>
        <b/>
        <sz val="11"/>
        <color theme="1"/>
        <rFont val="Calibri"/>
        <family val="2"/>
        <charset val="238"/>
        <scheme val="minor"/>
      </rPr>
      <t>Izpolni in črta</t>
    </r>
    <r>
      <rPr>
        <sz val="11"/>
        <color theme="1"/>
        <rFont val="Calibri"/>
        <family val="2"/>
        <charset val="238"/>
        <scheme val="minor"/>
      </rPr>
      <t xml:space="preserve"> iz zavihka </t>
    </r>
    <r>
      <rPr>
        <b/>
        <sz val="11"/>
        <color theme="1"/>
        <rFont val="Calibri"/>
        <family val="2"/>
        <charset val="238"/>
        <scheme val="minor"/>
      </rPr>
      <t>Izpolnite</t>
    </r>
    <r>
      <rPr>
        <sz val="11"/>
        <color theme="1"/>
        <rFont val="Calibri"/>
        <family val="2"/>
        <charset val="238"/>
        <scheme val="minor"/>
      </rPr>
      <t xml:space="preserve"> v naslednjem poglavju:</t>
    </r>
  </si>
  <si>
    <t xml:space="preserve">Po nastavitvi barv stolpcev dodajte podatkovne nalepke, kliknite, da izberete stolpce na grafikonu, in nato kliknite Elementi grafikona , </t>
  </si>
  <si>
    <r>
      <t xml:space="preserve">V Oblikuj serijo podatkov pod podoknom Možnosti serije zavihek, spremenite </t>
    </r>
    <r>
      <rPr>
        <b/>
        <sz val="11"/>
        <color theme="1"/>
        <rFont val="Calibri"/>
        <family val="2"/>
        <charset val="238"/>
        <scheme val="minor"/>
      </rPr>
      <t>Širina vrzeli</t>
    </r>
    <r>
      <rPr>
        <sz val="11"/>
        <color theme="1"/>
        <rFont val="Calibri"/>
        <family val="2"/>
        <charset val="238"/>
        <scheme val="minor"/>
      </rPr>
      <t xml:space="preserve"> po vaši potrebi ga bom spremenil v </t>
    </r>
    <r>
      <rPr>
        <b/>
        <sz val="11"/>
        <color theme="1"/>
        <rFont val="Calibri"/>
        <family val="2"/>
        <charset val="238"/>
        <scheme val="minor"/>
      </rPr>
      <t>80%,</t>
    </r>
  </si>
  <si>
    <t>Če so razlike negativne vrednosti, se prikažejo ene barvne vrstice ali stolpci, če so pozitivne vrednosti, pa druge barvne vrstice ali stolpci.</t>
  </si>
  <si>
    <r>
      <t xml:space="preserve">Izberite </t>
    </r>
    <r>
      <rPr>
        <b/>
        <sz val="11"/>
        <color theme="1"/>
        <rFont val="Calibri"/>
        <family val="2"/>
        <charset val="238"/>
        <scheme val="minor"/>
      </rPr>
      <t>Trdno polnilo</t>
    </r>
    <r>
      <rPr>
        <sz val="11"/>
        <color theme="1"/>
        <rFont val="Calibri"/>
        <family val="2"/>
        <charset val="238"/>
        <scheme val="minor"/>
      </rPr>
      <t xml:space="preserve"> možnost;</t>
    </r>
  </si>
  <si>
    <r>
      <t xml:space="preserve">nato preverite </t>
    </r>
    <r>
      <rPr>
        <b/>
        <sz val="11"/>
        <color theme="1"/>
        <rFont val="Calibri"/>
        <family val="2"/>
        <charset val="238"/>
        <scheme val="minor"/>
      </rPr>
      <t>Podatkovne nalepke</t>
    </r>
    <r>
      <rPr>
        <sz val="11"/>
        <color theme="1"/>
        <rFont val="Calibri"/>
        <family val="2"/>
        <charset val="238"/>
        <scheme val="minor"/>
      </rPr>
      <t xml:space="preserve"> Iz </t>
    </r>
    <r>
      <rPr>
        <b/>
        <sz val="11"/>
        <color theme="1"/>
        <rFont val="Calibri"/>
        <family val="2"/>
        <charset val="238"/>
        <scheme val="minor"/>
      </rPr>
      <t>Elementi</t>
    </r>
    <r>
      <rPr>
        <sz val="11"/>
        <color theme="1"/>
        <rFont val="Calibri"/>
        <family val="2"/>
        <charset val="238"/>
        <scheme val="minor"/>
      </rPr>
      <t xml:space="preserve"> grafikona seznam</t>
    </r>
  </si>
  <si>
    <r>
      <t xml:space="preserve">Preveri </t>
    </r>
    <r>
      <rPr>
        <b/>
        <sz val="11"/>
        <color theme="1"/>
        <rFont val="Calibri"/>
        <family val="2"/>
        <charset val="238"/>
        <scheme val="minor"/>
      </rPr>
      <t>Obrni, če je negativno</t>
    </r>
    <r>
      <rPr>
        <sz val="11"/>
        <color theme="1"/>
        <rFont val="Calibri"/>
        <family val="2"/>
        <charset val="238"/>
        <scheme val="minor"/>
      </rPr>
      <t xml:space="preserve"> potrditveno polje;</t>
    </r>
  </si>
  <si>
    <t xml:space="preserve">In vstavi se stolpčni grafikon, nato pa lahko po potrebi izbrišete neželene elemente grafikona, </t>
  </si>
  <si>
    <r>
      <t xml:space="preserve">V oknu </t>
    </r>
    <r>
      <rPr>
        <b/>
        <sz val="11"/>
        <color theme="1"/>
        <rFont val="Calibri"/>
        <family val="2"/>
        <charset val="238"/>
        <scheme val="minor"/>
      </rPr>
      <t>Oblika osi</t>
    </r>
    <r>
      <rPr>
        <sz val="11"/>
        <color theme="1"/>
        <rFont val="Calibri"/>
        <family val="2"/>
        <charset val="238"/>
        <scheme val="minor"/>
      </rPr>
      <t xml:space="preserve"> pod podoknom </t>
    </r>
    <r>
      <rPr>
        <b/>
        <sz val="11"/>
        <color theme="1"/>
        <rFont val="Calibri"/>
        <family val="2"/>
        <charset val="238"/>
        <scheme val="minor"/>
      </rPr>
      <t>Možnosti</t>
    </r>
    <r>
      <rPr>
        <sz val="11"/>
        <color theme="1"/>
        <rFont val="Calibri"/>
        <family val="2"/>
        <charset val="238"/>
        <scheme val="minor"/>
      </rPr>
      <t xml:space="preserve"> osi jeziček, kliknite </t>
    </r>
    <r>
      <rPr>
        <b/>
        <sz val="11"/>
        <color theme="1"/>
        <rFont val="Calibri"/>
        <family val="2"/>
        <charset val="238"/>
        <scheme val="minor"/>
      </rPr>
      <t>Oznake</t>
    </r>
    <r>
      <rPr>
        <sz val="11"/>
        <color theme="1"/>
        <rFont val="Calibri"/>
        <family val="2"/>
        <charset val="238"/>
        <scheme val="minor"/>
      </rPr>
      <t xml:space="preserve"> , da razširite ta razdelek </t>
    </r>
  </si>
  <si>
    <r>
      <t xml:space="preserve">In nato z desno miškino tipko kliknite katero koli vrstico in izberite </t>
    </r>
    <r>
      <rPr>
        <b/>
        <sz val="11"/>
        <color theme="1"/>
        <rFont val="Calibri"/>
        <family val="2"/>
        <charset val="238"/>
        <scheme val="minor"/>
      </rPr>
      <t>Oblikuj serijo podatkov</t>
    </r>
    <r>
      <rPr>
        <sz val="11"/>
        <color theme="1"/>
        <rFont val="Calibri"/>
        <family val="2"/>
        <charset val="238"/>
        <scheme val="minor"/>
      </rPr>
      <t xml:space="preserve"> možnost,</t>
    </r>
  </si>
  <si>
    <r>
      <t xml:space="preserve">Ločeno od znaka določite dve barvi za pozitivno in negativno vrednost </t>
    </r>
    <r>
      <rPr>
        <b/>
        <sz val="11"/>
        <color theme="1"/>
        <rFont val="Calibri"/>
        <family val="2"/>
        <charset val="238"/>
        <scheme val="minor"/>
      </rPr>
      <t>Barva</t>
    </r>
    <r>
      <rPr>
        <sz val="11"/>
        <color theme="1"/>
        <rFont val="Calibri"/>
        <family val="2"/>
        <charset val="238"/>
        <scheme val="minor"/>
      </rPr>
      <t xml:space="preserve"> spustite.</t>
    </r>
  </si>
  <si>
    <t>na primer izbrišete naslov grafikona, navpično os, mrežne črte in dobili boste rezultat, kot je prikazano na spodnjih zaslonih:</t>
  </si>
  <si>
    <r>
      <t xml:space="preserve">Nato z desno miškino tipko kliknite vodoravno os in izberite </t>
    </r>
    <r>
      <rPr>
        <b/>
        <sz val="11"/>
        <color theme="1"/>
        <rFont val="Calibri"/>
        <family val="2"/>
        <charset val="238"/>
        <scheme val="minor"/>
      </rPr>
      <t>Oblika osi</t>
    </r>
    <r>
      <rPr>
        <sz val="11"/>
        <color theme="1"/>
        <rFont val="Calibri"/>
        <family val="2"/>
        <charset val="238"/>
        <scheme val="minor"/>
      </rPr>
      <t xml:space="preserve"> iz kontekstnega menija</t>
    </r>
  </si>
  <si>
    <t>in nato izberite nizka Iz Položaj etikete spustni seznam, vodoravna os pa bo postavljena na dno grafikona,</t>
  </si>
  <si>
    <t>proračun</t>
  </si>
  <si>
    <t>dejanski</t>
  </si>
  <si>
    <t>razlika</t>
  </si>
  <si>
    <t>April</t>
  </si>
  <si>
    <t>Junij</t>
  </si>
  <si>
    <t>Julij</t>
  </si>
  <si>
    <t>Avgust</t>
  </si>
  <si>
    <t>September</t>
  </si>
  <si>
    <t>Oktober</t>
  </si>
  <si>
    <t>November</t>
  </si>
  <si>
    <t>December</t>
  </si>
  <si>
    <r>
      <t xml:space="preserve">V oknu </t>
    </r>
    <r>
      <rPr>
        <b/>
        <sz val="11"/>
        <color theme="1"/>
        <rFont val="Calibri"/>
        <family val="2"/>
        <charset val="238"/>
        <scheme val="minor"/>
      </rPr>
      <t xml:space="preserve">Oblikuj serijo podatkov </t>
    </r>
    <r>
      <rPr>
        <sz val="11"/>
        <color theme="1"/>
        <rFont val="Calibri"/>
        <family val="2"/>
        <charset val="238"/>
        <scheme val="minor"/>
      </rPr>
      <t>podokno, nastavite na naslednji način.</t>
    </r>
  </si>
  <si>
    <t>4.1) Kliknite Izpolni in črta ikona;</t>
  </si>
  <si>
    <r>
      <t xml:space="preserve">Z desno miškino tipko kliknite </t>
    </r>
    <r>
      <rPr>
        <b/>
        <sz val="11"/>
        <color theme="1"/>
        <rFont val="Calibri"/>
        <family val="2"/>
        <charset val="238"/>
        <scheme val="minor"/>
      </rPr>
      <t>modro</t>
    </r>
    <r>
      <rPr>
        <sz val="11"/>
        <color theme="1"/>
        <rFont val="Calibri"/>
        <family val="2"/>
        <charset val="238"/>
        <scheme val="minor"/>
      </rPr>
      <t xml:space="preserve"> črto (dejanska serija) </t>
    </r>
  </si>
  <si>
    <t>4.2) Kliknite Marker;</t>
  </si>
  <si>
    <r>
      <t xml:space="preserve">Izberite </t>
    </r>
    <r>
      <rPr>
        <b/>
        <sz val="11"/>
        <color theme="1"/>
        <rFont val="Calibri"/>
        <family val="2"/>
        <charset val="238"/>
        <scheme val="minor"/>
      </rPr>
      <t>oranžno</t>
    </r>
    <r>
      <rPr>
        <sz val="11"/>
        <color theme="1"/>
        <rFont val="Calibri"/>
        <family val="2"/>
        <charset val="238"/>
        <scheme val="minor"/>
      </rPr>
      <t xml:space="preserve"> črto (serija napovedovanja) in v Oblikuj serijo podatkov podokno, naredite naslednje.</t>
    </r>
  </si>
  <si>
    <t xml:space="preserve">Dvakrat kliknite na oznako, da jo samo izberete,  </t>
  </si>
  <si>
    <r>
      <t xml:space="preserve">Po tem lahko vidite, da se oznaka </t>
    </r>
    <r>
      <rPr>
        <b/>
        <sz val="11"/>
        <color theme="1"/>
        <rFont val="Calibri"/>
        <family val="2"/>
        <charset val="238"/>
        <scheme val="minor"/>
      </rPr>
      <t>Sep</t>
    </r>
    <r>
      <rPr>
        <sz val="11"/>
        <color theme="1"/>
        <rFont val="Calibri"/>
        <family val="2"/>
        <charset val="238"/>
        <scheme val="minor"/>
      </rPr>
      <t xml:space="preserve"> spremeni na naslednji način.</t>
    </r>
  </si>
  <si>
    <t>Po potrebi spremenite naslov grafikona. Nato se izpolni preprost grafikon napovedi.</t>
  </si>
  <si>
    <r>
      <t xml:space="preserve">in nato izberite </t>
    </r>
    <r>
      <rPr>
        <b/>
        <sz val="11"/>
        <color theme="1"/>
        <rFont val="Calibri"/>
        <family val="2"/>
        <charset val="238"/>
        <scheme val="minor"/>
      </rPr>
      <t>Oblikuj serijo podatkov</t>
    </r>
    <r>
      <rPr>
        <sz val="11"/>
        <color theme="1"/>
        <rFont val="Calibri"/>
        <family val="2"/>
        <charset val="238"/>
        <scheme val="minor"/>
      </rPr>
      <t xml:space="preserve"> v meniju z desnim klikom.</t>
    </r>
  </si>
  <si>
    <r>
      <t xml:space="preserve">4.3) Razširite </t>
    </r>
    <r>
      <rPr>
        <b/>
        <sz val="11"/>
        <color theme="1"/>
        <rFont val="Calibri"/>
        <family val="2"/>
        <charset val="238"/>
        <scheme val="minor"/>
      </rPr>
      <t>Možnosti</t>
    </r>
    <r>
      <rPr>
        <sz val="11"/>
        <color theme="1"/>
        <rFont val="Calibri"/>
        <family val="2"/>
        <charset val="238"/>
        <scheme val="minor"/>
      </rPr>
      <t xml:space="preserve"> označevanjaIzberite</t>
    </r>
    <r>
      <rPr>
        <b/>
        <sz val="11"/>
        <color theme="1"/>
        <rFont val="Calibri"/>
        <family val="2"/>
        <charset val="238"/>
        <scheme val="minor"/>
      </rPr>
      <t xml:space="preserve"> Vgrajen možnost</t>
    </r>
    <r>
      <rPr>
        <sz val="11"/>
        <color theme="1"/>
        <rFont val="Calibri"/>
        <family val="2"/>
        <charset val="238"/>
        <scheme val="minor"/>
      </rPr>
      <t xml:space="preserve">, </t>
    </r>
  </si>
  <si>
    <t>5.1) Kliknite Izpolni in črta ikona;</t>
  </si>
  <si>
    <r>
      <t xml:space="preserve">5.5) V </t>
    </r>
    <r>
      <rPr>
        <b/>
        <sz val="11"/>
        <color theme="1"/>
        <rFont val="Calibri"/>
        <family val="2"/>
        <charset val="238"/>
        <scheme val="minor"/>
      </rPr>
      <t>Meja</t>
    </r>
    <r>
      <rPr>
        <sz val="11"/>
        <color theme="1"/>
        <rFont val="Calibri"/>
        <family val="2"/>
        <charset val="238"/>
        <scheme val="minor"/>
      </rPr>
      <t xml:space="preserve"> spremenite širino obrobe na 1.5pt v Širina škatla;</t>
    </r>
  </si>
  <si>
    <r>
      <t xml:space="preserve">Pojdite na </t>
    </r>
    <r>
      <rPr>
        <b/>
        <sz val="11"/>
        <color theme="1"/>
        <rFont val="Calibri"/>
        <family val="2"/>
        <charset val="238"/>
        <scheme val="minor"/>
      </rPr>
      <t>vrstica</t>
    </r>
    <r>
      <rPr>
        <sz val="11"/>
        <color theme="1"/>
        <rFont val="Calibri"/>
        <family val="2"/>
        <charset val="238"/>
        <scheme val="minor"/>
      </rPr>
      <t xml:space="preserve"> Kartico in nato izberite </t>
    </r>
    <r>
      <rPr>
        <b/>
        <sz val="11"/>
        <color theme="1"/>
        <rFont val="Calibri"/>
        <family val="2"/>
        <charset val="238"/>
        <scheme val="minor"/>
      </rPr>
      <t>Kvadratna pika</t>
    </r>
    <r>
      <rPr>
        <sz val="11"/>
        <color theme="1"/>
        <rFont val="Calibri"/>
        <family val="2"/>
        <charset val="238"/>
        <scheme val="minor"/>
      </rPr>
      <t xml:space="preserve"> Iz </t>
    </r>
    <r>
      <rPr>
        <b/>
        <sz val="11"/>
        <color theme="1"/>
        <rFont val="Calibri"/>
        <family val="2"/>
        <charset val="238"/>
        <scheme val="minor"/>
      </rPr>
      <t>Vrsta pomišljaja</t>
    </r>
    <r>
      <rPr>
        <sz val="11"/>
        <color theme="1"/>
        <rFont val="Calibri"/>
        <family val="2"/>
        <charset val="238"/>
        <scheme val="minor"/>
      </rPr>
      <t xml:space="preserve"> spustni seznam</t>
    </r>
  </si>
  <si>
    <r>
      <t xml:space="preserve">v </t>
    </r>
    <r>
      <rPr>
        <b/>
        <sz val="11"/>
        <color theme="1"/>
        <rFont val="Calibri"/>
        <family val="2"/>
        <charset val="238"/>
        <scheme val="minor"/>
      </rPr>
      <t>Oblikuj podatkovno točko</t>
    </r>
    <r>
      <rPr>
        <sz val="11"/>
        <color theme="1"/>
        <rFont val="Calibri"/>
        <family val="2"/>
        <charset val="238"/>
        <scheme val="minor"/>
      </rPr>
      <t xml:space="preserve"> podokno, ločeno izberite  Izpolnite </t>
    </r>
    <r>
      <rPr>
        <b/>
        <sz val="11"/>
        <color theme="1"/>
        <rFont val="Calibri"/>
        <family val="2"/>
        <charset val="238"/>
        <scheme val="minor"/>
      </rPr>
      <t>barva</t>
    </r>
    <r>
      <rPr>
        <sz val="11"/>
        <color theme="1"/>
        <rFont val="Calibri"/>
        <family val="2"/>
        <charset val="238"/>
        <scheme val="minor"/>
      </rPr>
      <t xml:space="preserve"> in Meja barva kot barva Dejanska </t>
    </r>
  </si>
  <si>
    <r>
      <t xml:space="preserve">naj ostane simbol </t>
    </r>
    <r>
      <rPr>
        <b/>
        <sz val="11"/>
        <color theme="1"/>
        <rFont val="Calibri"/>
        <family val="2"/>
        <charset val="238"/>
        <scheme val="minor"/>
      </rPr>
      <t>okrogle pike</t>
    </r>
    <r>
      <rPr>
        <sz val="11"/>
        <color theme="1"/>
        <rFont val="Calibri"/>
        <family val="2"/>
        <charset val="238"/>
        <scheme val="minor"/>
      </rPr>
      <t xml:space="preserve"> izbran v tip spustite, nadomestite prvotno velikost z </t>
    </r>
    <r>
      <rPr>
        <b/>
        <sz val="11"/>
        <color theme="1"/>
        <rFont val="Calibri"/>
        <family val="2"/>
        <charset val="238"/>
        <scheme val="minor"/>
      </rPr>
      <t>10</t>
    </r>
    <r>
      <rPr>
        <sz val="11"/>
        <color theme="1"/>
        <rFont val="Calibri"/>
        <family val="2"/>
        <charset val="238"/>
        <scheme val="minor"/>
      </rPr>
      <t xml:space="preserve"> v velikost škatla.</t>
    </r>
  </si>
  <si>
    <r>
      <t xml:space="preserve">5.2) Kliknite </t>
    </r>
    <r>
      <rPr>
        <b/>
        <sz val="11"/>
        <color theme="1"/>
        <rFont val="Calibri"/>
        <family val="2"/>
        <charset val="238"/>
        <scheme val="minor"/>
      </rPr>
      <t>Marker;</t>
    </r>
  </si>
  <si>
    <r>
      <t xml:space="preserve">5.6) V </t>
    </r>
    <r>
      <rPr>
        <b/>
        <sz val="11"/>
        <color theme="1"/>
        <rFont val="Calibri"/>
        <family val="2"/>
        <charset val="238"/>
        <scheme val="minor"/>
      </rPr>
      <t>Vrsta pomišljaja</t>
    </r>
    <r>
      <rPr>
        <sz val="11"/>
        <color theme="1"/>
        <rFont val="Calibri"/>
        <family val="2"/>
        <charset val="238"/>
        <scheme val="minor"/>
      </rPr>
      <t xml:space="preserve"> spustnega seznama izberite </t>
    </r>
    <r>
      <rPr>
        <b/>
        <sz val="11"/>
        <color theme="1"/>
        <rFont val="Calibri"/>
        <family val="2"/>
        <charset val="238"/>
        <scheme val="minor"/>
      </rPr>
      <t>Trg dot;</t>
    </r>
  </si>
  <si>
    <t>in nato izberite Masivna Iz Vrsta pomišljaja spustni seznam.</t>
  </si>
  <si>
    <t>14. Graf napovedi</t>
  </si>
  <si>
    <t xml:space="preserve">5.3) V Možnosti označevanja izberete Vgrajen možnost, ohranite izbran simbol okrogle pike in nato spremenite velikost na 10 </t>
  </si>
  <si>
    <t>Ustvarite graf napovedi</t>
  </si>
  <si>
    <r>
      <t xml:space="preserve">5.4) V Izpolnite  izberite </t>
    </r>
    <r>
      <rPr>
        <b/>
        <sz val="11"/>
        <color theme="1"/>
        <rFont val="Calibri"/>
        <family val="2"/>
        <charset val="238"/>
        <scheme val="minor"/>
      </rPr>
      <t>Bela</t>
    </r>
    <r>
      <rPr>
        <sz val="11"/>
        <color theme="1"/>
        <rFont val="Calibri"/>
        <family val="2"/>
        <charset val="238"/>
        <scheme val="minor"/>
      </rPr>
      <t xml:space="preserve"> v Barva spustni seznam;</t>
    </r>
  </si>
  <si>
    <t>15. Gantogram</t>
  </si>
  <si>
    <t>Ustvarite Ganttov grafikon tako, da prilagodite vrsto zloženega stolpčnega grafikona</t>
  </si>
  <si>
    <t xml:space="preserve">Z desno miškino tipko kliknite modre vrstice, </t>
  </si>
  <si>
    <t xml:space="preserve">Z desno miškino tipko kliknite datume na grafikonu, </t>
  </si>
  <si>
    <r>
      <t xml:space="preserve">kliknite </t>
    </r>
    <r>
      <rPr>
        <b/>
        <sz val="11"/>
        <color theme="1"/>
        <rFont val="Calibri"/>
        <family val="2"/>
        <charset val="238"/>
        <scheme val="minor"/>
      </rPr>
      <t>Oblika podatkovne serije</t>
    </r>
    <r>
      <rPr>
        <sz val="11"/>
        <color theme="1"/>
        <rFont val="Calibri"/>
        <family val="2"/>
        <charset val="238"/>
        <scheme val="minor"/>
      </rPr>
      <t>, Ikona Polni in vrstica, Izpolni, Brez polnjenja</t>
    </r>
  </si>
  <si>
    <r>
      <t xml:space="preserve">kliknite </t>
    </r>
    <r>
      <rPr>
        <b/>
        <sz val="11"/>
        <color theme="1"/>
        <rFont val="Calibri"/>
        <family val="2"/>
        <charset val="238"/>
        <scheme val="minor"/>
      </rPr>
      <t xml:space="preserve">Oblikuj os </t>
    </r>
    <r>
      <rPr>
        <sz val="11"/>
        <color theme="1"/>
        <rFont val="Calibri"/>
        <family val="2"/>
        <charset val="238"/>
        <scheme val="minor"/>
      </rPr>
      <t>in popravite minimalno vez na 42887, največjo na 42931 in največjo enoto na 7.</t>
    </r>
  </si>
  <si>
    <t>Trajanje</t>
  </si>
  <si>
    <t xml:space="preserve">Foundation </t>
  </si>
  <si>
    <t>Walls</t>
  </si>
  <si>
    <t>Roof</t>
  </si>
  <si>
    <t>Windows, Doors</t>
  </si>
  <si>
    <t>Plumbing</t>
  </si>
  <si>
    <t>Electric</t>
  </si>
  <si>
    <t>Painting</t>
  </si>
  <si>
    <t>Flooring</t>
  </si>
  <si>
    <t>16. Pareto grafikon</t>
  </si>
  <si>
    <t>Pareto graf poudarja glavne elemente v nizu podatkov in prikazuje relativno pomembnost vsakega elementa za skupno</t>
  </si>
  <si>
    <t>Izdelajte Pareto analizo tipičnih pritožb uporabnikov glede programske opreme na podlagi  nabora podatkov:</t>
  </si>
  <si>
    <t>Pritožba</t>
  </si>
  <si>
    <t>Slab dizajn uporabniškega vmesnika</t>
  </si>
  <si>
    <t>Ne deluje</t>
  </si>
  <si>
    <t>Pogoste zrušitve</t>
  </si>
  <si>
    <t>Nizka kvaliteta</t>
  </si>
  <si>
    <t>Veliko hroščev</t>
  </si>
  <si>
    <t>Precenjen</t>
  </si>
  <si>
    <t>slaba tehnična podpora</t>
  </si>
  <si>
    <t>počasno delovanje</t>
  </si>
  <si>
    <t>nerešene vstopnice</t>
  </si>
  <si>
    <t>neodzivnost</t>
  </si>
  <si>
    <t>17. Grafikon kumulativne vsote</t>
  </si>
  <si>
    <t>V tabeli je seznam podatkov o mesečnem obsegu prodaje v enem letu, naredite tabelo kumulativnih vsot in ustrezen graf.</t>
  </si>
  <si>
    <t>18. Tortni graf</t>
  </si>
  <si>
    <t>Drobni tortni trak ali tortni grafikon lahko loči drobne rezine od glavnega tortnega grafikona in jih prikaže v dodatnem tortnem ali zloženem paličnem grafikonu</t>
  </si>
  <si>
    <t>%</t>
  </si>
  <si>
    <t>jabolko</t>
  </si>
  <si>
    <t>Hruška</t>
  </si>
  <si>
    <t>Breskva</t>
  </si>
  <si>
    <t>Marelica</t>
  </si>
  <si>
    <t>Grozdje</t>
  </si>
  <si>
    <t>19. Stolpični graf</t>
  </si>
  <si>
    <t>Ustvarite grafikon s povprečno / ciljno črto.</t>
  </si>
  <si>
    <t>Hoodie</t>
  </si>
  <si>
    <t>T-shirt</t>
  </si>
  <si>
    <t>Sweater</t>
  </si>
  <si>
    <t>Skirt</t>
  </si>
  <si>
    <t>Trousers</t>
  </si>
  <si>
    <t>Jacket</t>
  </si>
  <si>
    <t>20. Stolpični graf</t>
  </si>
  <si>
    <t>V stolpčni grafikon dodajte ciljno črto z različnimi vrednostmi</t>
  </si>
  <si>
    <t>Cilj</t>
  </si>
  <si>
    <t>21. Gantogram</t>
  </si>
  <si>
    <t>Ustvarite Ganttov grafikon</t>
  </si>
  <si>
    <t>Task description</t>
  </si>
  <si>
    <t>Start Date</t>
  </si>
  <si>
    <t>End Date</t>
  </si>
  <si>
    <t>Duration (days)</t>
  </si>
  <si>
    <t>Gather demand</t>
  </si>
  <si>
    <t>UI design</t>
  </si>
  <si>
    <t>Coding</t>
  </si>
  <si>
    <t>testing and feedback</t>
  </si>
  <si>
    <t>Fix bugs</t>
  </si>
  <si>
    <t>testing</t>
  </si>
  <si>
    <t>Release new version</t>
  </si>
  <si>
    <t>Article writing</t>
  </si>
  <si>
    <t>22. Stolpični graf</t>
  </si>
  <si>
    <t>Ustvarite stolpčni grafikon, kot je v primeru desno.</t>
  </si>
  <si>
    <t>Sales Target</t>
  </si>
  <si>
    <t>Company</t>
  </si>
  <si>
    <t>Target Not Met</t>
  </si>
  <si>
    <t>Target Met</t>
  </si>
  <si>
    <t>Sales Team A</t>
  </si>
  <si>
    <t>Sales Team B</t>
  </si>
  <si>
    <t>Sales Team C</t>
  </si>
  <si>
    <t>Sales Team D</t>
  </si>
  <si>
    <t>Sales Team E</t>
  </si>
  <si>
    <t>23. Zemljevid</t>
  </si>
  <si>
    <t>Ustvarite grafikon zemljevid.</t>
  </si>
  <si>
    <t>VIC</t>
  </si>
  <si>
    <t>NT</t>
  </si>
  <si>
    <t>NSW</t>
  </si>
  <si>
    <t>WA</t>
  </si>
  <si>
    <t>SA</t>
  </si>
  <si>
    <t>ACT</t>
  </si>
  <si>
    <t>TAS</t>
  </si>
  <si>
    <t>QLD</t>
  </si>
  <si>
    <t>24. Nadzorna plošča</t>
  </si>
  <si>
    <t>Naloga 13: Izdelajte nadzorno ploščo kot je v primeru.</t>
  </si>
  <si>
    <t>Izberite poljubne grafe in jih dodajte v skupino.</t>
  </si>
  <si>
    <t>25. Stolpčni diagram</t>
  </si>
  <si>
    <t>Izdelajte stolpčni diagram, kot je v primeru desno.</t>
  </si>
  <si>
    <t>Line Item</t>
  </si>
  <si>
    <t>CY</t>
  </si>
  <si>
    <t>PY</t>
  </si>
  <si>
    <t>Sales Salaries</t>
  </si>
  <si>
    <t>Admin Salaries</t>
  </si>
  <si>
    <t>Rent &amp; Utilities</t>
  </si>
  <si>
    <t>Legal &amp; Insurance</t>
  </si>
  <si>
    <t>Other</t>
  </si>
  <si>
    <t>Total</t>
  </si>
  <si>
    <t>26. 2D diagram</t>
  </si>
  <si>
    <t>Izdelajte črtni 2D diagram, kot je v primeru desno.</t>
  </si>
  <si>
    <t>Jan Avg</t>
  </si>
  <si>
    <t>Feb Avg</t>
  </si>
  <si>
    <t>Mar Avg</t>
  </si>
  <si>
    <t>Apr Avg</t>
  </si>
  <si>
    <t>May Avg</t>
  </si>
  <si>
    <r>
      <t>Jun Av</t>
    </r>
    <r>
      <rPr>
        <sz val="8"/>
        <color indexed="8"/>
        <rFont val="Arial"/>
        <family val="2"/>
      </rPr>
      <t>g</t>
    </r>
  </si>
  <si>
    <t>Jul Avg</t>
  </si>
  <si>
    <t>Aug Avg</t>
  </si>
  <si>
    <t>Sep Avg</t>
  </si>
  <si>
    <t>Oct Avg</t>
  </si>
  <si>
    <t>Nov Avg</t>
  </si>
  <si>
    <t>Dec Avg</t>
  </si>
  <si>
    <t>Yr1</t>
  </si>
  <si>
    <t>Yr2</t>
  </si>
  <si>
    <t>Yr3</t>
  </si>
  <si>
    <t>Yr4</t>
  </si>
  <si>
    <t>Yr5</t>
  </si>
  <si>
    <t>Izberite 2D line grafikon.</t>
  </si>
  <si>
    <t>Izbrišite legendo serije na desni strani.</t>
  </si>
  <si>
    <t>Zdaj kopirajte stolpec B in ga prilepite v stolpec AN.</t>
  </si>
  <si>
    <t>Zdaj izbrišite stolpec B.</t>
  </si>
  <si>
    <t>27. Merilnik hitrosti</t>
  </si>
  <si>
    <t>Merilna tabela</t>
  </si>
  <si>
    <t>Merilnik hitrosti  združuje tortni graf in kolobarni graf v enem samem grafu.</t>
  </si>
  <si>
    <t>Donut</t>
  </si>
  <si>
    <t>Pie</t>
  </si>
  <si>
    <t>Kliknite Ustvari kombinirani grafikon po meri.</t>
  </si>
  <si>
    <r>
      <t xml:space="preserve">Prikaže se  okno </t>
    </r>
    <r>
      <rPr>
        <b/>
        <sz val="14"/>
        <color theme="1"/>
        <rFont val="Times New Roman"/>
        <family val="1"/>
        <charset val="238"/>
      </rPr>
      <t>Vstavi grafikon.</t>
    </r>
  </si>
  <si>
    <r>
      <t xml:space="preserve">Za vrsto krofov izberite vrsto </t>
    </r>
    <r>
      <rPr>
        <b/>
        <sz val="14"/>
        <color theme="1"/>
        <rFont val="Times New Roman"/>
        <family val="1"/>
        <charset val="238"/>
      </rPr>
      <t>krofa</t>
    </r>
    <r>
      <rPr>
        <sz val="14"/>
        <color theme="1"/>
        <rFont val="Times New Roman"/>
        <family val="1"/>
        <charset val="238"/>
      </rPr>
      <t xml:space="preserve"> (četrta možnost pod pita) kot vrsto grafikona.</t>
    </r>
  </si>
  <si>
    <r>
      <t xml:space="preserve">Za serijo </t>
    </r>
    <r>
      <rPr>
        <b/>
        <sz val="14"/>
        <color theme="1"/>
        <rFont val="Times New Roman"/>
        <family val="1"/>
        <charset val="238"/>
      </rPr>
      <t>Pie</t>
    </r>
    <r>
      <rPr>
        <sz val="14"/>
        <color theme="1"/>
        <rFont val="Times New Roman"/>
        <family val="1"/>
        <charset val="238"/>
      </rPr>
      <t xml:space="preserve"> izberite vrsto </t>
    </r>
    <r>
      <rPr>
        <b/>
        <sz val="14"/>
        <color theme="1"/>
        <rFont val="Times New Roman"/>
        <family val="1"/>
        <charset val="238"/>
      </rPr>
      <t>Pie</t>
    </r>
    <r>
      <rPr>
        <sz val="14"/>
        <color theme="1"/>
        <rFont val="Times New Roman"/>
        <family val="1"/>
        <charset val="238"/>
      </rPr>
      <t xml:space="preserve"> kot vrsto grafikona.</t>
    </r>
  </si>
  <si>
    <r>
      <t xml:space="preserve">Narišite niz </t>
    </r>
    <r>
      <rPr>
        <b/>
        <sz val="14"/>
        <color theme="1"/>
        <rFont val="Calibri"/>
        <family val="2"/>
        <charset val="238"/>
        <scheme val="minor"/>
      </rPr>
      <t>Pie</t>
    </r>
    <r>
      <rPr>
        <sz val="14"/>
        <color theme="1"/>
        <rFont val="Calibri"/>
        <family val="2"/>
        <charset val="238"/>
        <scheme val="minor"/>
      </rPr>
      <t xml:space="preserve"> na sekundarni osi</t>
    </r>
  </si>
  <si>
    <r>
      <t xml:space="preserve">Kliknite </t>
    </r>
    <r>
      <rPr>
        <b/>
        <sz val="14"/>
        <color theme="1"/>
        <rFont val="Times New Roman"/>
        <family val="1"/>
        <charset val="238"/>
      </rPr>
      <t>V redu</t>
    </r>
    <r>
      <rPr>
        <sz val="14"/>
        <color theme="1"/>
        <rFont val="Times New Roman"/>
        <family val="1"/>
        <charset val="238"/>
      </rPr>
      <t>.</t>
    </r>
  </si>
  <si>
    <t>Odstranite naslov grafikona in legendo.</t>
  </si>
  <si>
    <t>Izberite grafikon. Na zavihku Oblikovanje v skupini Trenutna izbira izberite niz Pie</t>
  </si>
  <si>
    <t>Na zavihku Oblika v skupini Trenutna izbira kliknite Oblikuj izbiro in spremenite kot prve rezine na 270 stopinj</t>
  </si>
  <si>
    <t>Pridržite tipko CTRL in s tipkama ← in → izberite eno podatkovno točko. Na zavihku Oblika v skupini Slogi oblik spremenite polnjenje oblike vsake točke. Točka 1 = Brez polnila, točka 2 = črna in točka 3 = Brez polnila.</t>
  </si>
  <si>
    <t>Enako naredite še za kolobarni graf</t>
  </si>
  <si>
    <t>Tako izgleda preglednica.</t>
  </si>
  <si>
    <t>Če želite ustvariti merilni grafikon, izvedite naslednje korake.</t>
  </si>
  <si>
    <t>1. Izberite obseg H433:I426.</t>
  </si>
  <si>
    <r>
      <rPr>
        <b/>
        <sz val="14"/>
        <color theme="0"/>
        <rFont val="Calibri"/>
        <family val="2"/>
        <charset val="238"/>
        <scheme val="minor"/>
      </rPr>
      <t>Opomba</t>
    </r>
    <r>
      <rPr>
        <sz val="14"/>
        <color theme="0"/>
        <rFont val="Calibri"/>
        <family val="2"/>
        <charset val="238"/>
        <scheme val="minor"/>
      </rPr>
      <t>: serija Donut ima 4 podatkovne točke, serija Pie pa 3 podatkovne točke.</t>
    </r>
  </si>
  <si>
    <r>
      <t xml:space="preserve">2. Na zavihku </t>
    </r>
    <r>
      <rPr>
        <b/>
        <sz val="14"/>
        <color theme="1"/>
        <rFont val="Calibri"/>
        <family val="2"/>
        <charset val="238"/>
        <scheme val="minor"/>
      </rPr>
      <t>Vstavi</t>
    </r>
    <r>
      <rPr>
        <sz val="14"/>
        <color theme="1"/>
        <rFont val="Calibri"/>
        <family val="2"/>
        <charset val="238"/>
        <scheme val="minor"/>
      </rPr>
      <t xml:space="preserve"> v skupini </t>
    </r>
    <r>
      <rPr>
        <b/>
        <sz val="14"/>
        <color theme="1"/>
        <rFont val="Calibri"/>
        <family val="2"/>
        <charset val="238"/>
        <scheme val="minor"/>
      </rPr>
      <t>Grafikoni</t>
    </r>
    <r>
      <rPr>
        <sz val="14"/>
        <color theme="1"/>
        <rFont val="Calibri"/>
        <family val="2"/>
        <charset val="238"/>
        <scheme val="minor"/>
      </rPr>
      <t xml:space="preserve"> kliknite simbol </t>
    </r>
    <r>
      <rPr>
        <b/>
        <sz val="14"/>
        <color theme="1"/>
        <rFont val="Calibri"/>
        <family val="2"/>
        <charset val="238"/>
        <scheme val="minor"/>
      </rPr>
      <t>Kombinacija</t>
    </r>
    <r>
      <rPr>
        <sz val="14"/>
        <color theme="1"/>
        <rFont val="Calibri"/>
        <family val="2"/>
        <charset val="238"/>
        <scheme val="minor"/>
      </rPr>
      <t>.</t>
    </r>
  </si>
  <si>
    <r>
      <t xml:space="preserve">3. Kliknite </t>
    </r>
    <r>
      <rPr>
        <b/>
        <sz val="14"/>
        <color theme="1"/>
        <rFont val="Calibri"/>
        <family val="2"/>
        <charset val="238"/>
        <scheme val="minor"/>
      </rPr>
      <t>Ustvari kombinirani grafikon po meri.</t>
    </r>
  </si>
  <si>
    <r>
      <t xml:space="preserve">Prikaže se pogovorno okno </t>
    </r>
    <r>
      <rPr>
        <b/>
        <sz val="14"/>
        <color theme="1"/>
        <rFont val="Calibri"/>
        <family val="2"/>
        <charset val="238"/>
        <scheme val="minor"/>
      </rPr>
      <t>Vstavi grafikon.</t>
    </r>
  </si>
  <si>
    <r>
      <t xml:space="preserve">4. Za vrsto grafikona Donut izberite </t>
    </r>
    <r>
      <rPr>
        <b/>
        <sz val="14"/>
        <color theme="1"/>
        <rFont val="Calibri"/>
        <family val="2"/>
        <charset val="238"/>
        <scheme val="minor"/>
      </rPr>
      <t>Donut</t>
    </r>
    <r>
      <rPr>
        <sz val="14"/>
        <color theme="1"/>
        <rFont val="Calibri"/>
        <family val="2"/>
        <charset val="238"/>
        <scheme val="minor"/>
      </rPr>
      <t xml:space="preserve"> (četrta možnost pod Pie) kot vrsto grafikona.</t>
    </r>
  </si>
  <si>
    <r>
      <t xml:space="preserve">5. Za serijo Torta kot vrsto grafikona izberite </t>
    </r>
    <r>
      <rPr>
        <b/>
        <sz val="14"/>
        <color theme="1"/>
        <rFont val="Calibri"/>
        <family val="2"/>
        <charset val="238"/>
        <scheme val="minor"/>
      </rPr>
      <t>Torto</t>
    </r>
    <r>
      <rPr>
        <sz val="14"/>
        <color theme="1"/>
        <rFont val="Calibri"/>
        <family val="2"/>
        <charset val="238"/>
        <scheme val="minor"/>
      </rPr>
      <t>.</t>
    </r>
  </si>
  <si>
    <t>6. Narišite tortno serijo na sekundarno os.</t>
  </si>
  <si>
    <r>
      <t xml:space="preserve">7. Kliknite </t>
    </r>
    <r>
      <rPr>
        <b/>
        <sz val="14"/>
        <color theme="1"/>
        <rFont val="Calibri"/>
        <family val="2"/>
        <charset val="238"/>
        <scheme val="minor"/>
      </rPr>
      <t>V redu.</t>
    </r>
  </si>
  <si>
    <t>8. Odstranite naslov grafikona in legendo.</t>
  </si>
  <si>
    <r>
      <t xml:space="preserve">9. Izberite grafikon. Na zavihku </t>
    </r>
    <r>
      <rPr>
        <b/>
        <sz val="14"/>
        <color theme="1"/>
        <rFont val="Calibri"/>
        <family val="2"/>
        <charset val="238"/>
        <scheme val="minor"/>
      </rPr>
      <t>Oblika</t>
    </r>
    <r>
      <rPr>
        <sz val="14"/>
        <color theme="1"/>
        <rFont val="Calibri"/>
        <family val="2"/>
        <charset val="238"/>
        <scheme val="minor"/>
      </rPr>
      <t xml:space="preserve"> v skupini </t>
    </r>
    <r>
      <rPr>
        <b/>
        <sz val="14"/>
        <color theme="1"/>
        <rFont val="Calibri"/>
        <family val="2"/>
        <charset val="238"/>
        <scheme val="minor"/>
      </rPr>
      <t xml:space="preserve">Trenutni izbor </t>
    </r>
    <r>
      <rPr>
        <sz val="14"/>
        <color theme="1"/>
        <rFont val="Calibri"/>
        <family val="2"/>
        <charset val="238"/>
        <scheme val="minor"/>
      </rPr>
      <t xml:space="preserve">izberite serijo </t>
    </r>
    <r>
      <rPr>
        <b/>
        <sz val="14"/>
        <color theme="1"/>
        <rFont val="Calibri"/>
        <family val="2"/>
        <charset val="238"/>
        <scheme val="minor"/>
      </rPr>
      <t>Torta</t>
    </r>
    <r>
      <rPr>
        <sz val="14"/>
        <color theme="1"/>
        <rFont val="Calibri"/>
        <family val="2"/>
        <charset val="238"/>
        <scheme val="minor"/>
      </rPr>
      <t>.</t>
    </r>
  </si>
  <si>
    <r>
      <t xml:space="preserve">10. Na zavihku </t>
    </r>
    <r>
      <rPr>
        <b/>
        <sz val="14"/>
        <color theme="1"/>
        <rFont val="Calibri"/>
        <family val="2"/>
        <charset val="238"/>
        <scheme val="minor"/>
      </rPr>
      <t>Oblika</t>
    </r>
    <r>
      <rPr>
        <sz val="14"/>
        <color theme="1"/>
        <rFont val="Calibri"/>
        <family val="2"/>
        <charset val="238"/>
        <scheme val="minor"/>
      </rPr>
      <t xml:space="preserve"> (Format) v skupini T</t>
    </r>
    <r>
      <rPr>
        <b/>
        <sz val="14"/>
        <color theme="1"/>
        <rFont val="Calibri"/>
        <family val="2"/>
        <charset val="238"/>
        <scheme val="minor"/>
      </rPr>
      <t>renutni izbor</t>
    </r>
    <r>
      <rPr>
        <sz val="14"/>
        <color theme="1"/>
        <rFont val="Calibri"/>
        <family val="2"/>
        <charset val="238"/>
        <scheme val="minor"/>
      </rPr>
      <t xml:space="preserve"> (Current Selection) kliknite I</t>
    </r>
    <r>
      <rPr>
        <b/>
        <sz val="14"/>
        <color theme="1"/>
        <rFont val="Calibri"/>
        <family val="2"/>
        <charset val="238"/>
        <scheme val="minor"/>
      </rPr>
      <t>zbor oblike</t>
    </r>
    <r>
      <rPr>
        <sz val="14"/>
        <color theme="1"/>
        <rFont val="Calibri"/>
        <family val="2"/>
        <charset val="238"/>
        <scheme val="minor"/>
      </rPr>
      <t xml:space="preserve"> (Format Selection) </t>
    </r>
  </si>
  <si>
    <t>in spremenite kot prve rezine na 270 stopinj.</t>
  </si>
  <si>
    <r>
      <t xml:space="preserve">11. Držite tipko </t>
    </r>
    <r>
      <rPr>
        <b/>
        <sz val="14"/>
        <color theme="1"/>
        <rFont val="Calibri"/>
        <family val="2"/>
        <charset val="238"/>
        <scheme val="minor"/>
      </rPr>
      <t>CTRL</t>
    </r>
    <r>
      <rPr>
        <sz val="14"/>
        <color theme="1"/>
        <rFont val="Calibri"/>
        <family val="2"/>
        <charset val="238"/>
        <scheme val="minor"/>
      </rPr>
      <t xml:space="preserve"> in s tipkama ← in → izberite posamezno podatkovno točko. </t>
    </r>
  </si>
  <si>
    <r>
      <t xml:space="preserve">Na zavihku </t>
    </r>
    <r>
      <rPr>
        <b/>
        <sz val="14"/>
        <color theme="1"/>
        <rFont val="Calibri"/>
        <family val="2"/>
        <charset val="238"/>
        <scheme val="minor"/>
      </rPr>
      <t>Oblika</t>
    </r>
    <r>
      <rPr>
        <sz val="14"/>
        <color theme="1"/>
        <rFont val="Calibri"/>
        <family val="2"/>
        <charset val="238"/>
        <scheme val="minor"/>
      </rPr>
      <t xml:space="preserve"> v skupini </t>
    </r>
    <r>
      <rPr>
        <b/>
        <sz val="14"/>
        <color theme="1"/>
        <rFont val="Calibri"/>
        <family val="2"/>
        <charset val="238"/>
        <scheme val="minor"/>
      </rPr>
      <t>Slogi oblik</t>
    </r>
    <r>
      <rPr>
        <sz val="14"/>
        <color theme="1"/>
        <rFont val="Calibri"/>
        <family val="2"/>
        <charset val="238"/>
        <scheme val="minor"/>
      </rPr>
      <t xml:space="preserve"> spremenite polnilo oblike vsake točke. </t>
    </r>
  </si>
  <si>
    <t>Točka 1 = Brez polnila, točka 2 = črna in točka 3 = Brez polnila.</t>
  </si>
  <si>
    <r>
      <rPr>
        <b/>
        <sz val="14"/>
        <color theme="0"/>
        <rFont val="Calibri"/>
        <family val="2"/>
        <charset val="238"/>
        <scheme val="minor"/>
      </rPr>
      <t>Pojasnilo</t>
    </r>
    <r>
      <rPr>
        <sz val="14"/>
        <color theme="0"/>
        <rFont val="Calibri"/>
        <family val="2"/>
        <charset val="238"/>
        <scheme val="minor"/>
      </rPr>
      <t>: tortni grafikon ni nič drugega kot prosojni rez s 75 točkami, črni rez z 1 točko (igla) in prosojni rez s 124 točkami.</t>
    </r>
  </si>
  <si>
    <t>12. Ponovite korake od 9 do 11 za serijo Donut. </t>
  </si>
  <si>
    <t>Točka 1 = rdeča, točka 2 = rumena, točka 3 = zelena in točka 4 = brez polnila.</t>
  </si>
  <si>
    <t>rezultat:</t>
  </si>
  <si>
    <t>13. Izberite grafikon. </t>
  </si>
  <si>
    <r>
      <t xml:space="preserve">Na zavihku </t>
    </r>
    <r>
      <rPr>
        <b/>
        <sz val="14"/>
        <color theme="1"/>
        <rFont val="Calibri"/>
        <family val="2"/>
        <charset val="238"/>
        <scheme val="minor"/>
      </rPr>
      <t>Oblika</t>
    </r>
    <r>
      <rPr>
        <sz val="14"/>
        <color theme="1"/>
        <rFont val="Calibri"/>
        <family val="2"/>
        <charset val="238"/>
        <scheme val="minor"/>
      </rPr>
      <t xml:space="preserve"> v skupini </t>
    </r>
    <r>
      <rPr>
        <b/>
        <sz val="14"/>
        <color theme="1"/>
        <rFont val="Calibri"/>
        <family val="2"/>
        <charset val="238"/>
        <scheme val="minor"/>
      </rPr>
      <t>Trenutni izbor</t>
    </r>
    <r>
      <rPr>
        <sz val="14"/>
        <color theme="1"/>
        <rFont val="Calibri"/>
        <family val="2"/>
        <charset val="238"/>
        <scheme val="minor"/>
      </rPr>
      <t xml:space="preserve"> izberite območje grafikona.</t>
    </r>
  </si>
  <si>
    <r>
      <t> V skupini S</t>
    </r>
    <r>
      <rPr>
        <b/>
        <sz val="14"/>
        <color theme="1"/>
        <rFont val="Calibri"/>
        <family val="2"/>
        <charset val="238"/>
        <scheme val="minor"/>
      </rPr>
      <t>logi obli</t>
    </r>
    <r>
      <rPr>
        <sz val="14"/>
        <color theme="1"/>
        <rFont val="Calibri"/>
        <family val="2"/>
        <charset val="238"/>
        <scheme val="minor"/>
      </rPr>
      <t xml:space="preserve">k spremenite </t>
    </r>
    <r>
      <rPr>
        <b/>
        <sz val="14"/>
        <color theme="1"/>
        <rFont val="Calibri"/>
        <family val="2"/>
        <charset val="238"/>
        <scheme val="minor"/>
      </rPr>
      <t>Polnilo oblike</t>
    </r>
    <r>
      <rPr>
        <sz val="14"/>
        <color theme="1"/>
        <rFont val="Calibri"/>
        <family val="2"/>
        <charset val="238"/>
        <scheme val="minor"/>
      </rPr>
      <t xml:space="preserve"> v </t>
    </r>
    <r>
      <rPr>
        <b/>
        <sz val="14"/>
        <color theme="1"/>
        <rFont val="Calibri"/>
        <family val="2"/>
        <charset val="238"/>
        <scheme val="minor"/>
      </rPr>
      <t>Brez polnila</t>
    </r>
    <r>
      <rPr>
        <sz val="14"/>
        <color theme="1"/>
        <rFont val="Calibri"/>
        <family val="2"/>
        <charset val="238"/>
        <scheme val="minor"/>
      </rPr>
      <t xml:space="preserve"> in </t>
    </r>
    <r>
      <rPr>
        <b/>
        <sz val="14"/>
        <color theme="1"/>
        <rFont val="Calibri"/>
        <family val="2"/>
        <charset val="238"/>
        <scheme val="minor"/>
      </rPr>
      <t>Oris oblike</t>
    </r>
    <r>
      <rPr>
        <sz val="14"/>
        <color theme="1"/>
        <rFont val="Calibri"/>
        <family val="2"/>
        <charset val="238"/>
        <scheme val="minor"/>
      </rPr>
      <t xml:space="preserve"> v </t>
    </r>
    <r>
      <rPr>
        <b/>
        <sz val="14"/>
        <color theme="1"/>
        <rFont val="Calibri"/>
        <family val="2"/>
        <charset val="238"/>
        <scheme val="minor"/>
      </rPr>
      <t>Brez obrisa</t>
    </r>
    <r>
      <rPr>
        <sz val="14"/>
        <color theme="1"/>
        <rFont val="Calibri"/>
        <family val="2"/>
        <charset val="238"/>
        <scheme val="minor"/>
      </rPr>
      <t>.</t>
    </r>
  </si>
  <si>
    <r>
      <t xml:space="preserve">14. Z gumbom </t>
    </r>
    <r>
      <rPr>
        <b/>
        <sz val="14"/>
        <color theme="1"/>
        <rFont val="Calibri"/>
        <family val="2"/>
        <charset val="238"/>
        <scheme val="minor"/>
      </rPr>
      <t>Spin</t>
    </r>
    <r>
      <rPr>
        <sz val="14"/>
        <color theme="1"/>
        <rFont val="Calibri"/>
        <family val="2"/>
        <charset val="238"/>
        <scheme val="minor"/>
      </rPr>
      <t xml:space="preserve"> spremenite vrednost v celici I3 s 75 na 76. </t>
    </r>
  </si>
  <si>
    <t>Tortni grafikon se spremeni v prozorno rezino s 76 točkami, črno rezino z 1 točko (igla) in prozorno rezino z 200 - 1 - 76 = 123 točk. </t>
  </si>
  <si>
    <t>Formula v celici I5 zagotavlja, da seštevek treh rezin doseže 200 točk.</t>
  </si>
  <si>
    <t>GRAF</t>
  </si>
  <si>
    <t>1. Stolpčni graf</t>
  </si>
  <si>
    <t>2. Črtni/Linijski graf</t>
  </si>
  <si>
    <r>
      <rPr>
        <b/>
        <sz val="14"/>
        <color theme="0"/>
        <rFont val="Calibri"/>
        <family val="2"/>
        <charset val="238"/>
        <scheme val="minor"/>
      </rPr>
      <t>Naloga:</t>
    </r>
    <r>
      <rPr>
        <sz val="14"/>
        <color theme="0"/>
        <rFont val="Calibri"/>
        <family val="2"/>
        <charset val="238"/>
        <scheme val="minor"/>
      </rPr>
      <t xml:space="preserve"> Ustvarite linijski grafikon z oznakami za podatke v tabeli 1.</t>
    </r>
  </si>
  <si>
    <r>
      <rPr>
        <b/>
        <sz val="14"/>
        <color theme="0"/>
        <rFont val="Calibri"/>
        <family val="2"/>
        <charset val="238"/>
        <scheme val="minor"/>
      </rPr>
      <t>2.Spremenite</t>
    </r>
    <r>
      <rPr>
        <sz val="14"/>
        <color theme="0"/>
        <rFont val="Calibri"/>
        <family val="2"/>
        <charset val="238"/>
        <scheme val="minor"/>
      </rPr>
      <t xml:space="preserve"> grafikon iz črtnega v stolpčni (Načrt grafikona &gt; Vrsta &gt; Spremeni vrsto grafikona).</t>
    </r>
  </si>
  <si>
    <t>3.V stolpčnem diagramu dodajte podatke in legendo na desno stran grafa.</t>
  </si>
  <si>
    <r>
      <t xml:space="preserve">6. Spremeniti barvo črte tako, da z desno miškino tipko kliknite v grafu linijo in kliknite </t>
    </r>
    <r>
      <rPr>
        <b/>
        <sz val="14"/>
        <color theme="0"/>
        <rFont val="Calibri"/>
        <family val="2"/>
        <charset val="238"/>
        <scheme val="minor"/>
      </rPr>
      <t>Oris (izberite rdečo).</t>
    </r>
  </si>
  <si>
    <r>
      <t xml:space="preserve">7. Dodajte trendno črto, tako da z desno miškino tipko kliknite v grafu linijo in kliknite </t>
    </r>
    <r>
      <rPr>
        <b/>
        <sz val="14"/>
        <color theme="0"/>
        <rFont val="Calibri"/>
        <family val="2"/>
        <charset val="238"/>
        <scheme val="minor"/>
      </rPr>
      <t>Dodaj trendno črto…</t>
    </r>
  </si>
  <si>
    <r>
      <t xml:space="preserve">7. Kliknite na vodoravno x os in z desno miškino tipko kliknite </t>
    </r>
    <r>
      <rPr>
        <b/>
        <sz val="14"/>
        <color theme="0"/>
        <rFont val="Calibri"/>
        <family val="2"/>
        <charset val="238"/>
        <scheme val="minor"/>
      </rPr>
      <t xml:space="preserve">Oblikuj os… </t>
    </r>
    <r>
      <rPr>
        <sz val="14"/>
        <color theme="0"/>
        <rFont val="Calibri"/>
        <family val="2"/>
        <charset val="238"/>
        <scheme val="minor"/>
      </rPr>
      <t>in izberite rumeno enobarvno polnilo.</t>
    </r>
  </si>
  <si>
    <t>3. Tortni graf</t>
  </si>
  <si>
    <t>Tortni grafikoni vedno uporabljajo eno podatkovno serijo.</t>
  </si>
  <si>
    <t>Kliknite ikono čopiča na desni strani grafikona in spremenite barvno shemo tortnega grafikona.</t>
  </si>
  <si>
    <r>
      <t xml:space="preserve">Z desno miškino tipko kliknite tortni grafikon in kliknite </t>
    </r>
    <r>
      <rPr>
        <b/>
        <sz val="14"/>
        <color theme="0"/>
        <rFont val="Calibri"/>
        <family val="2"/>
        <charset val="238"/>
        <scheme val="minor"/>
      </rPr>
      <t>Oblikuj podatkovne oznake.</t>
    </r>
  </si>
  <si>
    <r>
      <t xml:space="preserve">Označite Ime kategorije, počistite polje </t>
    </r>
    <r>
      <rPr>
        <b/>
        <sz val="14"/>
        <color theme="0"/>
        <rFont val="Calibri"/>
        <family val="2"/>
        <charset val="238"/>
        <scheme val="minor"/>
      </rPr>
      <t>Vrednost</t>
    </r>
    <r>
      <rPr>
        <sz val="14"/>
        <color theme="0"/>
        <rFont val="Calibri"/>
        <family val="2"/>
        <charset val="238"/>
        <scheme val="minor"/>
      </rPr>
      <t xml:space="preserve">, preverite </t>
    </r>
    <r>
      <rPr>
        <b/>
        <sz val="14"/>
        <color theme="0"/>
        <rFont val="Calibri"/>
        <family val="2"/>
        <charset val="238"/>
        <scheme val="minor"/>
      </rPr>
      <t>Odstotek</t>
    </r>
    <r>
      <rPr>
        <sz val="14"/>
        <color theme="0"/>
        <rFont val="Calibri"/>
        <family val="2"/>
        <charset val="238"/>
        <scheme val="minor"/>
      </rPr>
      <t xml:space="preserve"> in kliknite </t>
    </r>
    <r>
      <rPr>
        <b/>
        <sz val="14"/>
        <color theme="0"/>
        <rFont val="Calibri"/>
        <family val="2"/>
        <charset val="238"/>
        <scheme val="minor"/>
      </rPr>
      <t>Sredina</t>
    </r>
  </si>
  <si>
    <t>Sparklines v Excelu so grafi, ki se prilegajo v eno celico. Sparklines so odlični za prikaz trendov.</t>
  </si>
  <si>
    <t>Oliver</t>
  </si>
  <si>
    <r>
      <t xml:space="preserve">Izbrišite </t>
    </r>
    <r>
      <rPr>
        <b/>
        <sz val="14"/>
        <color theme="0"/>
        <rFont val="Calibri"/>
        <family val="2"/>
        <charset val="238"/>
        <scheme val="minor"/>
      </rPr>
      <t>legendo</t>
    </r>
    <r>
      <rPr>
        <sz val="14"/>
        <color theme="0"/>
        <rFont val="Calibri"/>
        <family val="2"/>
        <charset val="238"/>
        <scheme val="minor"/>
      </rPr>
      <t>.</t>
    </r>
  </si>
  <si>
    <t>Uporabite spodnjo tablo.</t>
  </si>
  <si>
    <t xml:space="preserve">Ploščinski grafikon je črtni grafikon z območji pod črtami, napolnjenimi z barvami. </t>
  </si>
  <si>
    <t>cena</t>
  </si>
  <si>
    <t>Kombinirani graf je graf, ki združuje dve ali več vrst grafov v enem grafu.</t>
  </si>
  <si>
    <t>Deževni dnevi</t>
  </si>
  <si>
    <t>Avg</t>
  </si>
  <si>
    <t>Okt</t>
  </si>
  <si>
    <t>Tip</t>
  </si>
  <si>
    <t>Znesek</t>
  </si>
  <si>
    <t>dohodek 1</t>
  </si>
  <si>
    <t>cena izdelka</t>
  </si>
  <si>
    <t>najemnina</t>
  </si>
  <si>
    <t>dohodek 2</t>
  </si>
  <si>
    <t>plača 1</t>
  </si>
  <si>
    <t>plača 2</t>
  </si>
  <si>
    <t>dohodek 3</t>
  </si>
  <si>
    <t>dohodek 4</t>
  </si>
  <si>
    <t>obratovalni stroški</t>
  </si>
  <si>
    <t>čisti prihodek</t>
  </si>
  <si>
    <t>Stolpčni, črtni, tortni, ploščinski, raztreseni, polarni, kombinirani, stopničasti,…</t>
  </si>
  <si>
    <t>Histogrami so vrsta grafa, ki prikazuje porazdelitev nabora podatkov. </t>
  </si>
  <si>
    <t>Grafično prikažejo odstotek ali število primerkov različnih kategorij. </t>
  </si>
  <si>
    <r>
      <rPr>
        <b/>
        <sz val="16"/>
        <color theme="0"/>
        <rFont val="Calibri"/>
        <family val="2"/>
        <charset val="238"/>
        <scheme val="minor"/>
      </rPr>
      <t>Naloga</t>
    </r>
    <r>
      <rPr>
        <sz val="16"/>
        <color theme="0"/>
        <rFont val="Calibri"/>
        <family val="2"/>
        <charset val="238"/>
        <scheme val="minor"/>
      </rPr>
      <t>: Ustvarite gručasti stolpčni grafikon za podatke v tabeli 1</t>
    </r>
  </si>
  <si>
    <r>
      <t xml:space="preserve">1. Dodajte </t>
    </r>
    <r>
      <rPr>
        <b/>
        <sz val="14"/>
        <color theme="0"/>
        <rFont val="Calibri"/>
        <family val="2"/>
        <charset val="238"/>
        <scheme val="minor"/>
      </rPr>
      <t>legendo</t>
    </r>
    <r>
      <rPr>
        <sz val="14"/>
        <color theme="0"/>
        <rFont val="Calibri"/>
        <family val="2"/>
        <charset val="238"/>
        <scheme val="minor"/>
      </rPr>
      <t xml:space="preserve"> spodaj, naslov grafa </t>
    </r>
    <r>
      <rPr>
        <b/>
        <sz val="14"/>
        <color theme="0"/>
        <rFont val="Calibri"/>
        <family val="2"/>
        <charset val="238"/>
        <scheme val="minor"/>
      </rPr>
      <t>Proizvodnja</t>
    </r>
    <r>
      <rPr>
        <sz val="14"/>
        <color theme="0"/>
        <rFont val="Calibri"/>
        <family val="2"/>
        <charset val="238"/>
        <scheme val="minor"/>
      </rPr>
      <t xml:space="preserve"> in podatke na </t>
    </r>
    <r>
      <rPr>
        <b/>
        <sz val="14"/>
        <color theme="0"/>
        <rFont val="Calibri"/>
        <family val="2"/>
        <charset val="238"/>
        <scheme val="minor"/>
      </rPr>
      <t>zunanji</t>
    </r>
    <r>
      <rPr>
        <sz val="14"/>
        <color theme="0"/>
        <rFont val="Calibri"/>
        <family val="2"/>
        <charset val="238"/>
        <scheme val="minor"/>
      </rPr>
      <t xml:space="preserve"> rob (Načrt grafikona &gt; Dodaj element grafikona &gt; Oznake podatkov).</t>
    </r>
  </si>
  <si>
    <r>
      <t xml:space="preserve">2. Zamenjajte vrstice in stolpce tako, da na zavihku </t>
    </r>
    <r>
      <rPr>
        <b/>
        <sz val="14"/>
        <color theme="0"/>
        <rFont val="Calibri"/>
        <family val="2"/>
        <charset val="238"/>
        <scheme val="minor"/>
      </rPr>
      <t>Načrt grafikona</t>
    </r>
    <r>
      <rPr>
        <sz val="14"/>
        <color theme="0"/>
        <rFont val="Calibri"/>
        <family val="2"/>
        <charset val="238"/>
        <scheme val="minor"/>
      </rPr>
      <t xml:space="preserve"> v skupini </t>
    </r>
    <r>
      <rPr>
        <b/>
        <sz val="14"/>
        <color theme="0"/>
        <rFont val="Calibri"/>
        <family val="2"/>
        <charset val="238"/>
        <scheme val="minor"/>
      </rPr>
      <t>Podatki</t>
    </r>
    <r>
      <rPr>
        <sz val="14"/>
        <color theme="0"/>
        <rFont val="Calibri"/>
        <family val="2"/>
        <charset val="238"/>
        <scheme val="minor"/>
      </rPr>
      <t xml:space="preserve"> kliknite </t>
    </r>
    <r>
      <rPr>
        <b/>
        <sz val="14"/>
        <color theme="0"/>
        <rFont val="Calibri"/>
        <family val="2"/>
        <charset val="238"/>
        <scheme val="minor"/>
      </rPr>
      <t>Preklopi vrstico/stolpec</t>
    </r>
  </si>
  <si>
    <t>Tabela 1: proizvodnja</t>
  </si>
  <si>
    <t>Najpogostejša, najpreprostejša in klasična vrsta grafikona je črtni graf. </t>
  </si>
  <si>
    <t>To je odlična rešitev za prikaz več  tesno povezanih serij podatkov. </t>
  </si>
  <si>
    <t>Ker so črtni grafi zelo lahki (sestavljeni so samo iz črt, v nasprotju z bolj zapletenimi vrstami grafikonov, so odlični za minimalističen videz.</t>
  </si>
  <si>
    <r>
      <t xml:space="preserve">1.Dodajte legendo spodaj, naslov grafa </t>
    </r>
    <r>
      <rPr>
        <b/>
        <sz val="14"/>
        <color theme="0"/>
        <rFont val="Calibri"/>
        <family val="2"/>
        <charset val="238"/>
        <scheme val="minor"/>
      </rPr>
      <t>Proizvodnja</t>
    </r>
    <r>
      <rPr>
        <sz val="14"/>
        <color theme="0"/>
        <rFont val="Calibri"/>
        <family val="2"/>
        <charset val="238"/>
        <scheme val="minor"/>
      </rPr>
      <t>.</t>
    </r>
  </si>
  <si>
    <t>4.Izdelajte stolpčni diagram, ki bo prikazoval samo ponedeljek in torek.</t>
  </si>
  <si>
    <r>
      <t xml:space="preserve">5.Spremenite grafikon iz stolpčnega v </t>
    </r>
    <r>
      <rPr>
        <b/>
        <sz val="14"/>
        <color theme="0"/>
        <rFont val="Calibri"/>
        <family val="2"/>
        <charset val="238"/>
        <scheme val="minor"/>
      </rPr>
      <t>črtnega</t>
    </r>
    <r>
      <rPr>
        <sz val="14"/>
        <color theme="0"/>
        <rFont val="Calibri"/>
        <family val="2"/>
        <charset val="238"/>
        <scheme val="minor"/>
      </rPr>
      <t>, v katerem ostanejo le ponedeljek (ostale odstranite).</t>
    </r>
  </si>
  <si>
    <t>Tortni grafikoni so  znani po tem, da so neurejeni in težko berljivi. </t>
  </si>
  <si>
    <t>Če pa poskušate ponazoriti odstotno razčlenitev majhnega števila podatkovnih točk, so lahko zelo učinkoviti. </t>
  </si>
  <si>
    <r>
      <rPr>
        <b/>
        <sz val="14"/>
        <color theme="0"/>
        <rFont val="Calibri"/>
        <family val="2"/>
        <charset val="238"/>
        <scheme val="minor"/>
      </rPr>
      <t>Naloga:</t>
    </r>
    <r>
      <rPr>
        <sz val="14"/>
        <color theme="0"/>
        <rFont val="Calibri"/>
        <family val="2"/>
        <charset val="238"/>
        <scheme val="minor"/>
      </rPr>
      <t xml:space="preserve"> Ustvarite tortni grafikon z oznakami za podatke v tabeli.</t>
    </r>
  </si>
  <si>
    <t>4. Palični graf</t>
  </si>
  <si>
    <r>
      <rPr>
        <b/>
        <sz val="16"/>
        <color theme="0"/>
        <rFont val="Calibri"/>
        <family val="2"/>
        <charset val="238"/>
        <scheme val="minor"/>
      </rPr>
      <t>Naloga:</t>
    </r>
    <r>
      <rPr>
        <sz val="16"/>
        <color theme="0"/>
        <rFont val="Calibri"/>
        <family val="2"/>
        <charset val="238"/>
        <scheme val="minor"/>
      </rPr>
      <t xml:space="preserve"> Ustvarite palični graf z oznakami za podatke v tabeli.</t>
    </r>
  </si>
  <si>
    <t>Izbrišite legendo.</t>
  </si>
  <si>
    <t>Spremenite barvo črt.</t>
  </si>
  <si>
    <t>5. Ploščinski graf</t>
  </si>
  <si>
    <t>Ploščinski grafikon je trdno območje in je lahko učinkovit pri prikazovanju zloženih kumulativnih serij podatkov.</t>
  </si>
  <si>
    <t>– na primer, prikazuje kumulativne prihodke od prodaje različnih izdelkov. </t>
  </si>
  <si>
    <t>To omogoča enostavno vizualizacijo "površine" (ali teže) vsake serije glede na drugo.</t>
  </si>
  <si>
    <r>
      <rPr>
        <b/>
        <sz val="16"/>
        <color theme="0"/>
        <rFont val="Calibri"/>
        <family val="2"/>
        <charset val="238"/>
        <scheme val="minor"/>
      </rPr>
      <t>Naloga:</t>
    </r>
    <r>
      <rPr>
        <sz val="16"/>
        <color theme="0"/>
        <rFont val="Calibri"/>
        <family val="2"/>
        <charset val="238"/>
        <scheme val="minor"/>
      </rPr>
      <t xml:space="preserve"> Ustvarite ploščinski graf</t>
    </r>
  </si>
  <si>
    <t>6. Razstreseni graf</t>
  </si>
  <si>
    <r>
      <rPr>
        <b/>
        <sz val="16"/>
        <color theme="0"/>
        <rFont val="Calibri"/>
        <family val="2"/>
        <charset val="238"/>
        <scheme val="minor"/>
      </rPr>
      <t>Naloga:</t>
    </r>
    <r>
      <rPr>
        <sz val="16"/>
        <color theme="0"/>
        <rFont val="Calibri"/>
        <family val="2"/>
        <charset val="238"/>
        <scheme val="minor"/>
      </rPr>
      <t xml:space="preserve"> Ustvarite razstreseni graf</t>
    </r>
  </si>
  <si>
    <t>Ponovitev</t>
  </si>
  <si>
    <t>7. Stolpčni grafikon</t>
  </si>
  <si>
    <r>
      <rPr>
        <b/>
        <sz val="16"/>
        <color theme="0"/>
        <rFont val="Calibri"/>
        <family val="2"/>
        <charset val="238"/>
        <scheme val="minor"/>
      </rPr>
      <t>Naloga</t>
    </r>
    <r>
      <rPr>
        <sz val="16"/>
        <color theme="0"/>
        <rFont val="Calibri"/>
        <family val="2"/>
        <charset val="238"/>
        <scheme val="minor"/>
      </rPr>
      <t>: Ustvarite stolpčni graf za podatke v tabeli.</t>
    </r>
  </si>
  <si>
    <t>Tabela: Ogledi prvih predstav skupaj letno</t>
  </si>
  <si>
    <t>Drama</t>
  </si>
  <si>
    <t>Opera</t>
  </si>
  <si>
    <t>Balet</t>
  </si>
  <si>
    <t>Plesne prireditve</t>
  </si>
  <si>
    <t>Lutkovno gledališče</t>
  </si>
  <si>
    <t>Raziskovalno gledališče</t>
  </si>
  <si>
    <t>Druga gledališča</t>
  </si>
  <si>
    <t>SKUPAJ</t>
  </si>
  <si>
    <t>8. Linijski grafikon</t>
  </si>
  <si>
    <r>
      <rPr>
        <b/>
        <sz val="16"/>
        <color theme="0"/>
        <rFont val="Calibri"/>
        <family val="2"/>
        <charset val="238"/>
        <scheme val="minor"/>
      </rPr>
      <t>Naloga</t>
    </r>
    <r>
      <rPr>
        <sz val="16"/>
        <color theme="0"/>
        <rFont val="Calibri"/>
        <family val="2"/>
        <charset val="238"/>
        <scheme val="minor"/>
      </rPr>
      <t>: Ustvarite linijski graf z oznakami za podatke v tabeli.</t>
    </r>
  </si>
  <si>
    <t>Dodajte trendno črto, tako da z desno miškino tipko kliknite v grafu linijo in kliknite Dodaj trendno črto…</t>
  </si>
  <si>
    <t>Št. TV naročnikov (v 1000)</t>
  </si>
  <si>
    <t>Št. obiskovalcev kina (v 1000)</t>
  </si>
  <si>
    <t>9. Palični graf</t>
  </si>
  <si>
    <r>
      <rPr>
        <b/>
        <sz val="16"/>
        <color theme="0"/>
        <rFont val="Calibri"/>
        <family val="2"/>
        <charset val="238"/>
        <scheme val="minor"/>
      </rPr>
      <t>Naloga</t>
    </r>
    <r>
      <rPr>
        <sz val="16"/>
        <color theme="0"/>
        <rFont val="Calibri"/>
        <family val="2"/>
        <charset val="238"/>
        <scheme val="minor"/>
      </rPr>
      <t>: Ustvarite palični graf z oznakami za podatke v tabeli.</t>
    </r>
  </si>
  <si>
    <t>Moški</t>
  </si>
  <si>
    <t>Ženske</t>
  </si>
  <si>
    <t>0-4 let</t>
  </si>
  <si>
    <t>5-9 let</t>
  </si>
  <si>
    <t>10-14 let</t>
  </si>
  <si>
    <t>15-19 let</t>
  </si>
  <si>
    <t>20-24 let</t>
  </si>
  <si>
    <t>25-29 let</t>
  </si>
  <si>
    <t>30-34 let</t>
  </si>
  <si>
    <t>35-39 let</t>
  </si>
  <si>
    <t>40-44 let</t>
  </si>
  <si>
    <t>45-49 let</t>
  </si>
  <si>
    <t>50-54 let</t>
  </si>
  <si>
    <t>55-59 let</t>
  </si>
  <si>
    <t>60-64 let</t>
  </si>
  <si>
    <t>65-69 let</t>
  </si>
  <si>
    <t>70-74 let</t>
  </si>
  <si>
    <t>75-79 let</t>
  </si>
  <si>
    <t>80-84 let</t>
  </si>
  <si>
    <t>85-89 let</t>
  </si>
  <si>
    <t>90-94 let</t>
  </si>
  <si>
    <t>95-99 let</t>
  </si>
  <si>
    <t>100 + let</t>
  </si>
  <si>
    <t>Vir: Statistični urad RS</t>
  </si>
  <si>
    <t>10. Ploščinski graf</t>
  </si>
  <si>
    <r>
      <rPr>
        <b/>
        <sz val="16"/>
        <color theme="0"/>
        <rFont val="Calibri"/>
        <family val="2"/>
        <charset val="238"/>
        <scheme val="minor"/>
      </rPr>
      <t>Naloga</t>
    </r>
    <r>
      <rPr>
        <sz val="16"/>
        <color theme="0"/>
        <rFont val="Calibri"/>
        <family val="2"/>
        <charset val="238"/>
        <scheme val="minor"/>
      </rPr>
      <t>: Ustvarite ploščinski graf z oznakami za podatke v tabeli.</t>
    </r>
  </si>
  <si>
    <t>Obdobje</t>
  </si>
  <si>
    <t>Poizvedbe</t>
  </si>
  <si>
    <t>Prodane police</t>
  </si>
  <si>
    <t>11. Razstreseni/Mehurčni graf</t>
  </si>
  <si>
    <r>
      <rPr>
        <b/>
        <sz val="16"/>
        <color theme="0"/>
        <rFont val="Calibri"/>
        <family val="2"/>
        <charset val="238"/>
        <scheme val="minor"/>
      </rPr>
      <t>Naloga</t>
    </r>
    <r>
      <rPr>
        <sz val="16"/>
        <color theme="0"/>
        <rFont val="Calibri"/>
        <family val="2"/>
        <charset val="238"/>
        <scheme val="minor"/>
      </rPr>
      <t>: Ustvarite mehurčni graf z oznakami za podatke v tabeli.</t>
    </r>
  </si>
  <si>
    <t>Država EU</t>
  </si>
  <si>
    <t>Št. prebivalcev</t>
  </si>
  <si>
    <t>BDP na prebivalca</t>
  </si>
  <si>
    <t>% nezaposlenih</t>
  </si>
  <si>
    <t>Češka</t>
  </si>
  <si>
    <t>Grčija</t>
  </si>
  <si>
    <t>Poljska</t>
  </si>
  <si>
    <t>Hrvaška</t>
  </si>
  <si>
    <t>Slovenija</t>
  </si>
  <si>
    <t>Vir: 2018</t>
  </si>
  <si>
    <t>12. Polarni graf</t>
  </si>
  <si>
    <t>Naloga: Ustvarite polarni graf z oznakami za podatke v tabeli.</t>
  </si>
  <si>
    <t>Zadnja ocena</t>
  </si>
  <si>
    <t>Končna ocena</t>
  </si>
  <si>
    <t>Slovenščina</t>
  </si>
  <si>
    <t>Biologija</t>
  </si>
  <si>
    <t>Fizika</t>
  </si>
  <si>
    <t>Geografija</t>
  </si>
  <si>
    <t>Zgodovina</t>
  </si>
  <si>
    <t>Angleščina</t>
  </si>
  <si>
    <t>13. Sparklines (ČRTNI)</t>
  </si>
  <si>
    <r>
      <t xml:space="preserve">Izberite </t>
    </r>
    <r>
      <rPr>
        <b/>
        <sz val="14"/>
        <color theme="0"/>
        <rFont val="Calibri"/>
        <family val="2"/>
        <charset val="238"/>
        <scheme val="minor"/>
      </rPr>
      <t>Vstavljanje &gt; Grafikoni sparkline &gt; Črtni.</t>
    </r>
    <r>
      <rPr>
        <sz val="14"/>
        <color theme="0"/>
        <rFont val="Calibri"/>
        <family val="2"/>
        <charset val="238"/>
        <scheme val="minor"/>
      </rPr>
      <t xml:space="preserve"> Odpre se okno </t>
    </r>
    <r>
      <rPr>
        <b/>
        <sz val="14"/>
        <color theme="0"/>
        <rFont val="Calibri"/>
        <family val="2"/>
        <charset val="238"/>
        <scheme val="minor"/>
      </rPr>
      <t>Ustvarjanje gtafikona sparkline.</t>
    </r>
  </si>
  <si>
    <r>
      <rPr>
        <sz val="14"/>
        <color theme="0"/>
        <rFont val="Calibri"/>
        <family val="2"/>
        <charset val="238"/>
        <scheme val="minor"/>
      </rPr>
      <t>Izberite</t>
    </r>
    <r>
      <rPr>
        <b/>
        <sz val="14"/>
        <color theme="0"/>
        <rFont val="Calibri"/>
        <family val="2"/>
        <charset val="238"/>
        <scheme val="minor"/>
      </rPr>
      <t xml:space="preserve"> Obseg podatkov in mesto </t>
    </r>
    <r>
      <rPr>
        <sz val="14"/>
        <color theme="0"/>
        <rFont val="Calibri"/>
        <family val="2"/>
        <charset val="238"/>
        <scheme val="minor"/>
      </rPr>
      <t>in izberite ukaz</t>
    </r>
    <r>
      <rPr>
        <b/>
        <sz val="14"/>
        <color theme="0"/>
        <rFont val="Calibri"/>
        <family val="2"/>
        <charset val="238"/>
        <scheme val="minor"/>
      </rPr>
      <t xml:space="preserve"> V redu.</t>
    </r>
  </si>
  <si>
    <r>
      <t xml:space="preserve">Ali Izberite obseg A340: F342, in kliknite desni klik in izberite </t>
    </r>
    <r>
      <rPr>
        <b/>
        <sz val="14"/>
        <color theme="0"/>
        <rFont val="Calibri"/>
        <family val="2"/>
        <charset val="238"/>
        <scheme val="minor"/>
      </rPr>
      <t>Hitra analiza.</t>
    </r>
  </si>
  <si>
    <r>
      <t>Izberite kartico G</t>
    </r>
    <r>
      <rPr>
        <b/>
        <sz val="14"/>
        <color theme="0"/>
        <rFont val="Calibri"/>
        <family val="2"/>
        <charset val="238"/>
        <scheme val="minor"/>
      </rPr>
      <t>rafikoni Sparkline &gt; Črtni</t>
    </r>
    <r>
      <rPr>
        <sz val="14"/>
        <color theme="0"/>
        <rFont val="Calibri"/>
        <family val="2"/>
        <charset val="238"/>
        <scheme val="minor"/>
      </rPr>
      <t>.</t>
    </r>
  </si>
  <si>
    <t>Graf</t>
  </si>
  <si>
    <t>14. Sparklines (STOLPČNI)</t>
  </si>
  <si>
    <r>
      <t xml:space="preserve">Izberite </t>
    </r>
    <r>
      <rPr>
        <b/>
        <sz val="14"/>
        <color theme="0"/>
        <rFont val="Calibri"/>
        <family val="2"/>
        <charset val="238"/>
        <scheme val="minor"/>
      </rPr>
      <t>Vstavljanje &gt; Grafikoni sparkline &gt; Stolpčni.</t>
    </r>
    <r>
      <rPr>
        <sz val="14"/>
        <color theme="0"/>
        <rFont val="Calibri"/>
        <family val="2"/>
        <charset val="238"/>
        <scheme val="minor"/>
      </rPr>
      <t xml:space="preserve"> Odpre se okno </t>
    </r>
    <r>
      <rPr>
        <b/>
        <sz val="14"/>
        <color theme="0"/>
        <rFont val="Calibri"/>
        <family val="2"/>
        <charset val="238"/>
        <scheme val="minor"/>
      </rPr>
      <t>Ustvarjanje gtafikona sparkline.</t>
    </r>
  </si>
  <si>
    <r>
      <t xml:space="preserve">Ali Izberite obseg A340: F342 in kliknite desni klik in izberite </t>
    </r>
    <r>
      <rPr>
        <b/>
        <sz val="14"/>
        <color theme="0"/>
        <rFont val="Calibri"/>
        <family val="2"/>
        <charset val="238"/>
        <scheme val="minor"/>
      </rPr>
      <t>Hitra analiza.</t>
    </r>
  </si>
  <si>
    <r>
      <t>Izberite kartico G</t>
    </r>
    <r>
      <rPr>
        <b/>
        <sz val="14"/>
        <color theme="0"/>
        <rFont val="Calibri"/>
        <family val="2"/>
        <charset val="238"/>
        <scheme val="minor"/>
      </rPr>
      <t>rafikoni Sparkline &gt; Stolpčni.</t>
    </r>
  </si>
  <si>
    <t>15. Sparklines (DOBIČEK/IZGUBA)</t>
  </si>
  <si>
    <r>
      <t xml:space="preserve">Izberite </t>
    </r>
    <r>
      <rPr>
        <b/>
        <sz val="14"/>
        <color theme="0"/>
        <rFont val="Calibri"/>
        <family val="2"/>
        <charset val="238"/>
        <scheme val="minor"/>
      </rPr>
      <t>Vstavljanje &gt; Grafikoni sparkline &gt; Dobiček/Izguba.</t>
    </r>
    <r>
      <rPr>
        <sz val="14"/>
        <color theme="0"/>
        <rFont val="Calibri"/>
        <family val="2"/>
        <charset val="238"/>
        <scheme val="minor"/>
      </rPr>
      <t xml:space="preserve"> Odpre se okno </t>
    </r>
    <r>
      <rPr>
        <b/>
        <sz val="14"/>
        <color theme="0"/>
        <rFont val="Calibri"/>
        <family val="2"/>
        <charset val="238"/>
        <scheme val="minor"/>
      </rPr>
      <t>Ustvarjanje gtafikona sparkline.</t>
    </r>
  </si>
  <si>
    <r>
      <t>Izberite kartico G</t>
    </r>
    <r>
      <rPr>
        <b/>
        <sz val="14"/>
        <color theme="0"/>
        <rFont val="Calibri"/>
        <family val="2"/>
        <charset val="238"/>
        <scheme val="minor"/>
      </rPr>
      <t>rafikoni Sparkline &gt; Dobiček/Izguba.</t>
    </r>
  </si>
  <si>
    <t>Dodatne naloge</t>
  </si>
  <si>
    <t>16. Kombinirani graf</t>
  </si>
  <si>
    <t>Izgled grafa</t>
  </si>
  <si>
    <r>
      <rPr>
        <b/>
        <sz val="14"/>
        <color theme="0"/>
        <rFont val="Calibri"/>
        <family val="2"/>
        <charset val="238"/>
        <scheme val="minor"/>
      </rPr>
      <t>Naloga</t>
    </r>
    <r>
      <rPr>
        <sz val="14"/>
        <color theme="0"/>
        <rFont val="Calibri"/>
        <family val="2"/>
        <charset val="238"/>
        <scheme val="minor"/>
      </rPr>
      <t xml:space="preserve">: Najprej ustvarite </t>
    </r>
    <r>
      <rPr>
        <b/>
        <sz val="14"/>
        <color theme="0"/>
        <rFont val="Calibri"/>
        <family val="2"/>
        <charset val="238"/>
        <scheme val="minor"/>
      </rPr>
      <t>stolpčni</t>
    </r>
    <r>
      <rPr>
        <sz val="14"/>
        <color theme="0"/>
        <rFont val="Calibri"/>
        <family val="2"/>
        <charset val="238"/>
        <scheme val="minor"/>
      </rPr>
      <t xml:space="preserve"> nato pa </t>
    </r>
    <r>
      <rPr>
        <b/>
        <sz val="14"/>
        <color theme="0"/>
        <rFont val="Calibri"/>
        <family val="2"/>
        <charset val="238"/>
        <scheme val="minor"/>
      </rPr>
      <t>kombinirani</t>
    </r>
    <r>
      <rPr>
        <sz val="14"/>
        <color theme="0"/>
        <rFont val="Calibri"/>
        <family val="2"/>
        <charset val="238"/>
        <scheme val="minor"/>
      </rPr>
      <t xml:space="preserve"> graf.</t>
    </r>
  </si>
  <si>
    <t>temperatura</t>
  </si>
  <si>
    <t>17.  Stopničasti grafikon</t>
  </si>
  <si>
    <t>Naloga: Ustvarite Stopničasti grafikon.</t>
  </si>
  <si>
    <t>18.  Dvosmerni palični graf</t>
  </si>
  <si>
    <t>19. Dejanski ali ciljni grafikon</t>
  </si>
  <si>
    <t>20. Graf diagrama napredka (kolobarni)</t>
  </si>
  <si>
    <t>21. Graf proračuna proti dejanski varianti</t>
  </si>
  <si>
    <t>22. Graf napovedi</t>
  </si>
  <si>
    <t>Merilni graf</t>
  </si>
  <si>
    <t>Merilnik grafikon (ali merilnik hitrosti  združuje tortni graf in kolobarni graf v enem samem grafu.</t>
  </si>
  <si>
    <r>
      <t xml:space="preserve">Prikaže se  okno </t>
    </r>
    <r>
      <rPr>
        <b/>
        <sz val="12"/>
        <color theme="1"/>
        <rFont val="Times New Roman"/>
        <family val="1"/>
        <charset val="238"/>
      </rPr>
      <t>Vstavi grafikon.</t>
    </r>
  </si>
  <si>
    <r>
      <t xml:space="preserve">Za vrsto krofov izberite vrsto </t>
    </r>
    <r>
      <rPr>
        <b/>
        <sz val="12"/>
        <color theme="1"/>
        <rFont val="Times New Roman"/>
        <family val="1"/>
        <charset val="238"/>
      </rPr>
      <t>krofa</t>
    </r>
    <r>
      <rPr>
        <sz val="12"/>
        <color theme="1"/>
        <rFont val="Times New Roman"/>
        <family val="1"/>
        <charset val="238"/>
      </rPr>
      <t xml:space="preserve"> (četrta možnost pod pita) kot vrsto grafikona.</t>
    </r>
  </si>
  <si>
    <r>
      <t xml:space="preserve">Za serijo </t>
    </r>
    <r>
      <rPr>
        <b/>
        <sz val="12"/>
        <color theme="1"/>
        <rFont val="Times New Roman"/>
        <family val="1"/>
        <charset val="238"/>
      </rPr>
      <t>Pie</t>
    </r>
    <r>
      <rPr>
        <sz val="12"/>
        <color theme="1"/>
        <rFont val="Times New Roman"/>
        <family val="1"/>
        <charset val="238"/>
      </rPr>
      <t xml:space="preserve"> izberite vrsto </t>
    </r>
    <r>
      <rPr>
        <b/>
        <sz val="12"/>
        <color theme="1"/>
        <rFont val="Times New Roman"/>
        <family val="1"/>
        <charset val="238"/>
      </rPr>
      <t>Pie</t>
    </r>
    <r>
      <rPr>
        <sz val="12"/>
        <color theme="1"/>
        <rFont val="Times New Roman"/>
        <family val="1"/>
        <charset val="238"/>
      </rPr>
      <t xml:space="preserve"> kot vrsto grafikona.</t>
    </r>
  </si>
  <si>
    <r>
      <t xml:space="preserve">Narišite niz </t>
    </r>
    <r>
      <rPr>
        <b/>
        <sz val="11"/>
        <color theme="1"/>
        <rFont val="Calibri"/>
        <family val="2"/>
        <charset val="238"/>
        <scheme val="minor"/>
      </rPr>
      <t>Pie</t>
    </r>
    <r>
      <rPr>
        <sz val="11"/>
        <color theme="1"/>
        <rFont val="Calibri"/>
        <family val="2"/>
        <charset val="238"/>
        <scheme val="minor"/>
      </rPr>
      <t xml:space="preserve"> na sekundarni osi</t>
    </r>
  </si>
  <si>
    <r>
      <t xml:space="preserve">Kliknite </t>
    </r>
    <r>
      <rPr>
        <b/>
        <sz val="12"/>
        <color theme="1"/>
        <rFont val="Times New Roman"/>
        <family val="1"/>
        <charset val="238"/>
      </rPr>
      <t>V redu</t>
    </r>
    <r>
      <rPr>
        <sz val="12"/>
        <color theme="1"/>
        <rFont val="Times New Roman"/>
        <family val="1"/>
        <charset val="238"/>
      </rPr>
      <t>.</t>
    </r>
  </si>
  <si>
    <t>9. Izberite grafikon. Na zavihku Oblikovanje v skupini Trenutna izbira izberite niz Pie</t>
  </si>
  <si>
    <t>Gantogram</t>
  </si>
  <si>
    <r>
      <t xml:space="preserve">Excel ne ponuja </t>
    </r>
    <r>
      <rPr>
        <b/>
        <sz val="11"/>
        <color theme="1"/>
        <rFont val="Calibri"/>
        <family val="2"/>
        <charset val="238"/>
        <scheme val="minor"/>
      </rPr>
      <t>Ganttovega</t>
    </r>
    <r>
      <rPr>
        <sz val="11"/>
        <color theme="1"/>
        <rFont val="Calibri"/>
        <family val="2"/>
        <charset val="238"/>
        <scheme val="minor"/>
      </rPr>
      <t xml:space="preserve"> tipa grafikona, vendar je preprosto ustvariti Ganttov grafikon tako, da prilagodite vrsto zloženega stolpčnega grafikona</t>
    </r>
  </si>
  <si>
    <t>PONOVITEV</t>
  </si>
  <si>
    <t>Uporabite Vlookup.</t>
  </si>
  <si>
    <t>Tabela: Koda države</t>
  </si>
  <si>
    <t>Tabela: Provizija</t>
  </si>
  <si>
    <t>V stolpec Nivo in Bonus (Rezultat) pripnite podatke iz Tabele 1 (Hlookup).</t>
  </si>
  <si>
    <t>GRAFI ZA NAPREDNE UPORABNIKE</t>
  </si>
  <si>
    <t>Vrstice napak v Excelu</t>
  </si>
  <si>
    <t>Vrstice napak v Excelu so grafični prikazi spremenljivosti podatkov. </t>
  </si>
  <si>
    <t>Prikazujejo natančnost meritve. Vrstice običajno predstavljajo standardni odklon in standardno napako. </t>
  </si>
  <si>
    <t>Kažejo, kako daleč od ugotovljene vrednosti je prava vrednost.</t>
  </si>
  <si>
    <t>Vrstice napak na grafikonih zagotavljajo celovitejši pogled na nabor podatkov in omogočajo uporabnikom, da vidijo robove ali napake v podatkih.</t>
  </si>
  <si>
    <t>Microsoft Excel vam omogoča dodajanje vrstic napak določenim vrstam grafikonov, vključno s črtnimi grafikoni, paličnimi grafikoni in razpršenimi grafikoni .</t>
  </si>
  <si>
    <t>V grafikon lahko dodate naslednje vrstice napak:</t>
  </si>
  <si>
    <r>
      <rPr>
        <b/>
        <sz val="14"/>
        <color theme="1"/>
        <rFont val="Calibri"/>
        <family val="2"/>
        <charset val="238"/>
        <scheme val="minor"/>
      </rPr>
      <t>Standardna napaka</t>
    </r>
    <r>
      <rPr>
        <sz val="14"/>
        <color theme="1"/>
        <rFont val="Calibri"/>
        <family val="2"/>
        <charset val="238"/>
        <scheme val="minor"/>
      </rPr>
      <t>: Označuje standardno napako za vse vrednosti v naboru podatkov.</t>
    </r>
  </si>
  <si>
    <r>
      <rPr>
        <b/>
        <sz val="14"/>
        <color theme="1"/>
        <rFont val="Calibri"/>
        <family val="2"/>
        <charset val="238"/>
        <scheme val="minor"/>
      </rPr>
      <t>Odstotek</t>
    </r>
    <r>
      <rPr>
        <sz val="14"/>
        <color theme="1"/>
        <rFont val="Calibri"/>
        <family val="2"/>
        <charset val="238"/>
        <scheme val="minor"/>
      </rPr>
      <t>: Določa odstotek obsega napake in količino napake za vsako vrednost.</t>
    </r>
  </si>
  <si>
    <r>
      <rPr>
        <b/>
        <sz val="14"/>
        <color theme="1"/>
        <rFont val="Calibri"/>
        <family val="2"/>
        <charset val="238"/>
        <scheme val="minor"/>
      </rPr>
      <t>Standardni odklon</t>
    </r>
    <r>
      <rPr>
        <sz val="14"/>
        <color theme="1"/>
        <rFont val="Calibri"/>
        <family val="2"/>
        <charset val="238"/>
        <scheme val="minor"/>
      </rPr>
      <t>: prikaže standardni odklon za vse vrednosti.</t>
    </r>
  </si>
  <si>
    <t>Prav tako lahko spremenite privzete vrstice napak, da ustrezajo vašim potrebam:</t>
  </si>
  <si>
    <t>V grafu uporabite privzete vrstice napak (Error Bar).</t>
  </si>
  <si>
    <t>1. Kliknite grafikon.</t>
  </si>
  <si>
    <t>2. Kliknite Elementi grafikona (znak plus).</t>
  </si>
  <si>
    <r>
      <t>3. Označite polje </t>
    </r>
    <r>
      <rPr>
        <b/>
        <sz val="14"/>
        <color theme="1"/>
        <rFont val="Calibri"/>
        <family val="2"/>
        <charset val="238"/>
        <scheme val="minor"/>
      </rPr>
      <t>Intervali napak </t>
    </r>
    <r>
      <rPr>
        <sz val="14"/>
        <color theme="1"/>
        <rFont val="Calibri"/>
        <family val="2"/>
        <charset val="238"/>
        <scheme val="minor"/>
      </rPr>
      <t>in kliknite puščico poleg njega.</t>
    </r>
  </si>
  <si>
    <t>Videli boste seznam elementov, ki jih lahko dodate v svoj graf.</t>
  </si>
  <si>
    <r>
      <t>4. Kliknite </t>
    </r>
    <r>
      <rPr>
        <b/>
        <sz val="14"/>
        <color theme="1"/>
        <rFont val="Calibri"/>
        <family val="2"/>
        <charset val="238"/>
        <scheme val="minor"/>
      </rPr>
      <t>Več možnosti </t>
    </r>
    <r>
      <rPr>
        <sz val="14"/>
        <color theme="1"/>
        <rFont val="Calibri"/>
        <family val="2"/>
        <charset val="238"/>
        <scheme val="minor"/>
      </rPr>
      <t>v intervalu napak.</t>
    </r>
  </si>
  <si>
    <r>
      <t xml:space="preserve">Odpre se okno </t>
    </r>
    <r>
      <rPr>
        <b/>
        <sz val="14"/>
        <color theme="1"/>
        <rFont val="Calibri"/>
        <family val="2"/>
        <charset val="238"/>
        <scheme val="minor"/>
      </rPr>
      <t>Dodaj intervale napak.</t>
    </r>
    <r>
      <rPr>
        <sz val="14"/>
        <color theme="1"/>
        <rFont val="Calibri"/>
        <family val="2"/>
        <charset val="238"/>
        <scheme val="minor"/>
      </rPr>
      <t xml:space="preserve"> Izberite OK.</t>
    </r>
  </si>
  <si>
    <r>
      <t xml:space="preserve">Odpre se okno </t>
    </r>
    <r>
      <rPr>
        <b/>
        <sz val="14"/>
        <color theme="1"/>
        <rFont val="Calibri"/>
        <family val="2"/>
        <charset val="238"/>
        <scheme val="minor"/>
      </rPr>
      <t>Oblikuj intervale napak (Format Error Bars). </t>
    </r>
  </si>
  <si>
    <t>Tukaj lahko spremenite slog vrstic napak in vrednosti napak za vrstice.</t>
  </si>
  <si>
    <t>Naloga 1:  Ustvarite grafikon kategorij na več ravneh.</t>
  </si>
  <si>
    <t>1. Najprej uredite podatke, na podlagi katerih boste ustvarili večstopenjski grafikon kategorij.</t>
  </si>
  <si>
    <t>1.1) V prvi stolpec vnesite imena glavnih kategorij;</t>
  </si>
  <si>
    <t>1.2) V drugi stolpec vnesite imena podkategorij;</t>
  </si>
  <si>
    <t>1.3) V tretji stolpec vnesite podatke za podkategorije.</t>
  </si>
  <si>
    <t>Food</t>
  </si>
  <si>
    <t>Drink</t>
  </si>
  <si>
    <t xml:space="preserve"> </t>
  </si>
  <si>
    <r>
      <t>2. Izberite obseg podatkov (A19:C37), kliknite </t>
    </r>
    <r>
      <rPr>
        <b/>
        <sz val="14"/>
        <color theme="1"/>
        <rFont val="Calibri"/>
        <family val="2"/>
        <charset val="238"/>
        <scheme val="minor"/>
      </rPr>
      <t>Vstavljanje &gt; Grafikoni &gt; Gručni palični grafikon</t>
    </r>
    <r>
      <rPr>
        <sz val="14"/>
        <color theme="1"/>
        <rFont val="Calibri"/>
        <family val="2"/>
        <charset val="238"/>
        <scheme val="minor"/>
      </rPr>
      <t>.</t>
    </r>
  </si>
  <si>
    <t xml:space="preserve">3. Povlecite obrobo grafikona, da povečate območje grafikona. </t>
  </si>
  <si>
    <r>
      <t>4. Z desno miškino tipko kliknite vrstico in izberite </t>
    </r>
    <r>
      <rPr>
        <b/>
        <sz val="14"/>
        <color theme="1"/>
        <rFont val="Calibri"/>
        <family val="2"/>
        <charset val="238"/>
        <scheme val="minor"/>
      </rPr>
      <t>Oblikuj niz podatkov</t>
    </r>
    <r>
      <rPr>
        <sz val="14"/>
        <color theme="1"/>
        <rFont val="Calibri"/>
        <family val="2"/>
        <charset val="238"/>
        <scheme val="minor"/>
      </rPr>
      <t> v meniju z desnim klikom odprete podokno</t>
    </r>
    <r>
      <rPr>
        <b/>
        <sz val="14"/>
        <color theme="1"/>
        <rFont val="Calibri"/>
        <family val="2"/>
        <charset val="238"/>
        <scheme val="minor"/>
      </rPr>
      <t xml:space="preserve"> (Format Data Series).</t>
    </r>
  </si>
  <si>
    <r>
      <rPr>
        <b/>
        <sz val="14"/>
        <color theme="0"/>
        <rFont val="Calibri"/>
        <family val="2"/>
        <charset val="238"/>
        <scheme val="minor"/>
      </rPr>
      <t>Nasvet</t>
    </r>
    <r>
      <rPr>
        <sz val="14"/>
        <color theme="0"/>
        <rFont val="Calibri"/>
        <family val="2"/>
        <charset val="238"/>
        <scheme val="minor"/>
      </rPr>
      <t xml:space="preserve">: Dvokliknete lahko tudi katero koli vrstico, da odprete okno </t>
    </r>
    <r>
      <rPr>
        <b/>
        <sz val="14"/>
        <color theme="0"/>
        <rFont val="Calibri"/>
        <family val="2"/>
        <charset val="238"/>
        <scheme val="minor"/>
      </rPr>
      <t>Oblikuj nize podatkov</t>
    </r>
    <r>
      <rPr>
        <sz val="14"/>
        <color theme="0"/>
        <rFont val="Calibri"/>
        <family val="2"/>
        <charset val="238"/>
        <scheme val="minor"/>
      </rPr>
      <t>.</t>
    </r>
  </si>
  <si>
    <r>
      <t>5. Oblikujte serijo podatkov spremenite podokno</t>
    </r>
    <r>
      <rPr>
        <b/>
        <sz val="14"/>
        <color theme="1"/>
        <rFont val="Calibri"/>
        <family val="2"/>
        <charset val="238"/>
        <scheme val="minor"/>
      </rPr>
      <t> Širina vrzeli </t>
    </r>
    <r>
      <rPr>
        <sz val="14"/>
        <color theme="1"/>
        <rFont val="Calibri"/>
        <family val="2"/>
        <charset val="238"/>
        <scheme val="minor"/>
      </rPr>
      <t xml:space="preserve">na </t>
    </r>
    <r>
      <rPr>
        <b/>
        <sz val="14"/>
        <color theme="1"/>
        <rFont val="Calibri"/>
        <family val="2"/>
        <charset val="238"/>
        <scheme val="minor"/>
      </rPr>
      <t>50%</t>
    </r>
    <r>
      <rPr>
        <sz val="14"/>
        <color theme="1"/>
        <rFont val="Calibri"/>
        <family val="2"/>
        <charset val="238"/>
        <scheme val="minor"/>
      </rPr>
      <t>.</t>
    </r>
  </si>
  <si>
    <t>Zdaj se grafikon prikaže na naslednji način.</t>
  </si>
  <si>
    <t xml:space="preserve">6. Pred vsako glavno podkategorijo (razen prve) v obseg podatkov vstavite dve prazni vrstici. </t>
  </si>
  <si>
    <t>Nato lahko vidite, da so tudi kategorije in vrstice s podatki na grafikonu ločene s praznimi presledki.</t>
  </si>
  <si>
    <r>
      <t>7. Dvokliknite prvo celico prve vrstice vsakega para praznih vrstic, ki ste jih vstavili v 6. koraku, vnesite prazen prostor s pritiskom na "</t>
    </r>
    <r>
      <rPr>
        <b/>
        <sz val="14"/>
        <color theme="1"/>
        <rFont val="Calibri"/>
        <family val="2"/>
        <charset val="238"/>
        <scheme val="minor"/>
      </rPr>
      <t>Vesolje" </t>
    </r>
    <r>
      <rPr>
        <sz val="14"/>
        <color theme="1"/>
        <rFont val="Calibri"/>
        <family val="2"/>
        <charset val="238"/>
        <scheme val="minor"/>
      </rPr>
      <t xml:space="preserve">enkrat v tipkovnici. </t>
    </r>
  </si>
  <si>
    <t>Nato lahko vidite, da so prazna območja v poljih navpične osi dodana črna obroba.</t>
  </si>
  <si>
    <r>
      <t>8. Kliknite navpično os, pojdite na </t>
    </r>
    <r>
      <rPr>
        <b/>
        <sz val="14"/>
        <color theme="1"/>
        <rFont val="Calibri"/>
        <family val="2"/>
        <charset val="238"/>
        <scheme val="minor"/>
      </rPr>
      <t>Oblikovanje osi </t>
    </r>
    <r>
      <rPr>
        <sz val="14"/>
        <color theme="1"/>
        <rFont val="Calibri"/>
        <family val="2"/>
        <charset val="238"/>
        <scheme val="minor"/>
      </rPr>
      <t xml:space="preserve">in nato potrdite polje </t>
    </r>
    <r>
      <rPr>
        <b/>
        <sz val="14"/>
        <color theme="1"/>
        <rFont val="Calibri"/>
        <family val="2"/>
        <charset val="238"/>
        <scheme val="minor"/>
      </rPr>
      <t>Kategorije v obratnem vrstnem redu</t>
    </r>
    <r>
      <rPr>
        <sz val="14"/>
        <color theme="1"/>
        <rFont val="Calibri"/>
        <family val="2"/>
        <charset val="238"/>
        <scheme val="minor"/>
      </rPr>
      <t>.</t>
    </r>
  </si>
  <si>
    <r>
      <t xml:space="preserve">9. Izberite naslov grafikona in pritisnite na tipko </t>
    </r>
    <r>
      <rPr>
        <b/>
        <sz val="14"/>
        <color theme="1"/>
        <rFont val="Calibri"/>
        <family val="2"/>
        <charset val="238"/>
        <scheme val="minor"/>
      </rPr>
      <t>Brisanje (Delete)</t>
    </r>
    <r>
      <rPr>
        <sz val="14"/>
        <color theme="1"/>
        <rFont val="Calibri"/>
        <family val="2"/>
        <charset val="238"/>
        <scheme val="minor"/>
      </rPr>
      <t>, da jo odstranite iz grafikona. Na enak način odstranite vodoravno os in mrežne črte.</t>
    </r>
  </si>
  <si>
    <r>
      <rPr>
        <b/>
        <sz val="14"/>
        <color theme="0"/>
        <rFont val="Calibri"/>
        <family val="2"/>
        <charset val="238"/>
        <scheme val="minor"/>
      </rPr>
      <t>Opomba</t>
    </r>
    <r>
      <rPr>
        <sz val="14"/>
        <color theme="0"/>
        <rFont val="Calibri"/>
        <family val="2"/>
        <charset val="238"/>
        <scheme val="minor"/>
      </rPr>
      <t>: Lahko tudi kliknete na grafikon, desno od grafa izberite gumb + in odkljukajte potrditveno polje N</t>
    </r>
    <r>
      <rPr>
        <b/>
        <sz val="14"/>
        <color theme="0"/>
        <rFont val="Calibri"/>
        <family val="2"/>
        <charset val="238"/>
        <scheme val="minor"/>
      </rPr>
      <t>aslov grafikona, mrežne črte in osi.</t>
    </r>
  </si>
  <si>
    <t>10. Zdaj morate določiti različne barve za vsako glavno kategorijo.</t>
  </si>
  <si>
    <t>10.1) Dvakrat kliknite prvo vrstico v prvi glavni kategoriji, da jo izberete samo;</t>
  </si>
  <si>
    <r>
      <t xml:space="preserve">10.2) Pojdite na podokno </t>
    </r>
    <r>
      <rPr>
        <b/>
        <sz val="14"/>
        <color theme="1"/>
        <rFont val="Calibri"/>
        <family val="2"/>
        <charset val="238"/>
        <scheme val="minor"/>
      </rPr>
      <t>Oblikuj niz podatkov</t>
    </r>
    <r>
      <rPr>
        <sz val="14"/>
        <color theme="1"/>
        <rFont val="Calibri"/>
        <family val="2"/>
        <charset val="238"/>
        <scheme val="minor"/>
      </rPr>
      <t>, kliknite na </t>
    </r>
    <r>
      <rPr>
        <b/>
        <sz val="14"/>
        <color theme="1"/>
        <rFont val="Calibri"/>
        <family val="2"/>
        <charset val="238"/>
        <scheme val="minor"/>
      </rPr>
      <t>Polnilo in obroba</t>
    </r>
    <r>
      <rPr>
        <sz val="14"/>
        <color theme="1"/>
        <rFont val="Calibri"/>
        <family val="2"/>
        <charset val="238"/>
        <scheme val="minor"/>
      </rPr>
      <t xml:space="preserve">, izberite </t>
    </r>
    <r>
      <rPr>
        <b/>
        <sz val="14"/>
        <color theme="1"/>
        <rFont val="Calibri"/>
        <family val="2"/>
        <charset val="238"/>
        <scheme val="minor"/>
      </rPr>
      <t>Enobarvno polnilo</t>
    </r>
    <r>
      <rPr>
        <sz val="14"/>
        <color theme="1"/>
        <rFont val="Calibri"/>
        <family val="2"/>
        <charset val="238"/>
        <scheme val="minor"/>
      </rPr>
      <t xml:space="preserve"> in vnesite želeno barvo (polje </t>
    </r>
    <r>
      <rPr>
        <b/>
        <sz val="14"/>
        <color theme="1"/>
        <rFont val="Calibri"/>
        <family val="2"/>
        <charset val="238"/>
        <scheme val="minor"/>
      </rPr>
      <t>Barva</t>
    </r>
    <r>
      <rPr>
        <sz val="14"/>
        <color theme="1"/>
        <rFont val="Calibri"/>
        <family val="2"/>
        <charset val="238"/>
        <scheme val="minor"/>
      </rPr>
      <t>);</t>
    </r>
  </si>
  <si>
    <r>
      <t>10.3) Pritisnite tipko </t>
    </r>
    <r>
      <rPr>
        <b/>
        <sz val="14"/>
        <color theme="1"/>
        <rFont val="Calibri"/>
        <family val="2"/>
        <charset val="238"/>
        <scheme val="minor"/>
      </rPr>
      <t>Prav tipko</t>
    </r>
    <r>
      <rPr>
        <sz val="14"/>
        <color theme="1"/>
        <rFont val="Calibri"/>
        <family val="2"/>
        <charset val="238"/>
        <scheme val="minor"/>
      </rPr>
      <t xml:space="preserve"> na tipkovnici, da izberete naslednjo vrstico, nato pritisnite </t>
    </r>
    <r>
      <rPr>
        <b/>
        <sz val="14"/>
        <color theme="1"/>
        <rFont val="Calibri"/>
        <family val="2"/>
        <charset val="238"/>
        <scheme val="minor"/>
      </rPr>
      <t>F4 </t>
    </r>
    <r>
      <rPr>
        <sz val="14"/>
        <color theme="1"/>
        <rFont val="Calibri"/>
        <family val="2"/>
        <charset val="238"/>
        <scheme val="minor"/>
      </rPr>
      <t>tipko, da določite isto barvo polnila.</t>
    </r>
  </si>
  <si>
    <t>10.4) Ponovite korak 10.3), da določite enako barvo polnila za vse vrstice prve glavne kategorije.</t>
  </si>
  <si>
    <t>10.5) Ponovite zgornji korak 10.1) - 10.4), da določite drugo barvo polnila za palice druge glavne kategorije.</t>
  </si>
  <si>
    <t>Po določitvi barv polnila za razlikovanje kategorij lahko vidite, kako je grafikon prikazan v nadaljevanju.</t>
  </si>
  <si>
    <t>11. Zdaj spremenite barve obrisov navpične osi in črt v črno.</t>
  </si>
  <si>
    <r>
      <t>12. Izberite navpično os, pojdite na </t>
    </r>
    <r>
      <rPr>
        <b/>
        <sz val="14"/>
        <color theme="1"/>
        <rFont val="Calibri"/>
        <family val="2"/>
        <charset val="238"/>
        <scheme val="minor"/>
      </rPr>
      <t>Oblikuj nize podatkov</t>
    </r>
    <r>
      <rPr>
        <sz val="14"/>
        <color theme="1"/>
        <rFont val="Calibri"/>
        <family val="2"/>
        <charset val="238"/>
        <scheme val="minor"/>
      </rPr>
      <t>, kliknite na</t>
    </r>
    <r>
      <rPr>
        <b/>
        <sz val="14"/>
        <color theme="1"/>
        <rFont val="Calibri"/>
        <family val="2"/>
        <charset val="238"/>
        <scheme val="minor"/>
      </rPr>
      <t> Polna črta i</t>
    </r>
    <r>
      <rPr>
        <sz val="14"/>
        <color theme="1"/>
        <rFont val="Calibri"/>
        <family val="2"/>
        <charset val="238"/>
        <scheme val="minor"/>
      </rPr>
      <t>n izberite</t>
    </r>
    <r>
      <rPr>
        <b/>
        <sz val="14"/>
        <color theme="1"/>
        <rFont val="Calibri"/>
        <family val="2"/>
        <charset val="238"/>
        <scheme val="minor"/>
      </rPr>
      <t xml:space="preserve"> črno </t>
    </r>
    <r>
      <rPr>
        <sz val="14"/>
        <color theme="1"/>
        <rFont val="Calibri"/>
        <family val="2"/>
        <charset val="238"/>
        <scheme val="minor"/>
      </rPr>
      <t>barvo</t>
    </r>
    <r>
      <rPr>
        <b/>
        <sz val="14"/>
        <color theme="1"/>
        <rFont val="Calibri"/>
        <family val="2"/>
        <charset val="238"/>
        <scheme val="minor"/>
      </rPr>
      <t>.</t>
    </r>
  </si>
  <si>
    <t>12.1) Kliknite katero koli vrstico in nato pritisnite F4 tipko za uporabo enake barve obrisa na vseh stolpcih.</t>
  </si>
  <si>
    <r>
      <t xml:space="preserve">13. Zdaj morate v podatkovne vrstice dodati podatke. Izberite grafikon, kliknite </t>
    </r>
    <r>
      <rPr>
        <b/>
        <sz val="14"/>
        <color theme="1"/>
        <rFont val="Calibri"/>
        <family val="2"/>
        <charset val="238"/>
        <scheme val="minor"/>
      </rPr>
      <t>+</t>
    </r>
    <r>
      <rPr>
        <sz val="14"/>
        <color theme="1"/>
        <rFont val="Calibri"/>
        <family val="2"/>
        <charset val="238"/>
        <scheme val="minor"/>
      </rPr>
      <t xml:space="preserve"> in </t>
    </r>
    <r>
      <rPr>
        <b/>
        <sz val="14"/>
        <color theme="1"/>
        <rFont val="Calibri"/>
        <family val="2"/>
        <charset val="238"/>
        <scheme val="minor"/>
      </rPr>
      <t>Element Grafikona</t>
    </r>
    <r>
      <rPr>
        <sz val="14"/>
        <color theme="1"/>
        <rFont val="Calibri"/>
        <family val="2"/>
        <charset val="238"/>
        <scheme val="minor"/>
      </rPr>
      <t xml:space="preserve"> (Chart Element) in nato potrdite polje </t>
    </r>
    <r>
      <rPr>
        <b/>
        <sz val="14"/>
        <color theme="1"/>
        <rFont val="Calibri"/>
        <family val="2"/>
        <charset val="238"/>
        <scheme val="minor"/>
      </rPr>
      <t>Oznake podatkov</t>
    </r>
    <r>
      <rPr>
        <sz val="14"/>
        <color theme="1"/>
        <rFont val="Calibri"/>
        <family val="2"/>
        <charset val="238"/>
        <scheme val="minor"/>
      </rPr>
      <t>.</t>
    </r>
  </si>
  <si>
    <t>Zdaj je grafikon kategorij na več ravneh končan, kot je prikazano na sledeči sliki.</t>
  </si>
  <si>
    <t>Naloga 2:  Ustvarite stolpčni grafikon na več ravneh.</t>
  </si>
  <si>
    <t xml:space="preserve">1. Kot je prikazano na  grafikonu, obstajajo stolpci kategorij na treh ravneh, vsaka stopnja stolpcev pa je ločena z razmikom, </t>
  </si>
  <si>
    <t>zato je prvi korak izračun razmika med vsako stopnjo stolpcev na podlagi prvotnih podatkov, kot je prikazano v nadaljevanju.</t>
  </si>
  <si>
    <t>1.1) Kopirajte izvirni obseg podatkov in prilepite v nov obseg. Zraven vsakega stolpca vstavite prazen stolpec in nato izpolnite glave stolpcev.</t>
  </si>
  <si>
    <t>Spacing1</t>
  </si>
  <si>
    <t>Spacing2</t>
  </si>
  <si>
    <t>Spacing3</t>
  </si>
  <si>
    <r>
      <t>2. Izberite celoten obseg (A415: G420), kliknite </t>
    </r>
    <r>
      <rPr>
        <b/>
        <sz val="14"/>
        <color theme="1"/>
        <rFont val="Calibri"/>
        <family val="2"/>
        <charset val="238"/>
        <scheme val="minor"/>
      </rPr>
      <t>Vstavljanje &gt; Grafikoni &gt;</t>
    </r>
    <r>
      <rPr>
        <sz val="14"/>
        <color theme="1"/>
        <rFont val="Calibri"/>
        <family val="2"/>
        <charset val="238"/>
        <scheme val="minor"/>
      </rPr>
      <t xml:space="preserve"> N</t>
    </r>
    <r>
      <rPr>
        <b/>
        <sz val="14"/>
        <color theme="1"/>
        <rFont val="Calibri"/>
        <family val="2"/>
        <charset val="238"/>
        <scheme val="minor"/>
      </rPr>
      <t>aložen</t>
    </r>
    <r>
      <rPr>
        <sz val="14"/>
        <color theme="1"/>
        <rFont val="Calibri"/>
        <family val="2"/>
        <charset val="238"/>
        <scheme val="minor"/>
      </rPr>
      <t xml:space="preserve"> </t>
    </r>
    <r>
      <rPr>
        <b/>
        <sz val="14"/>
        <color theme="1"/>
        <rFont val="Calibri"/>
        <family val="2"/>
        <charset val="238"/>
        <scheme val="minor"/>
      </rPr>
      <t>stolpčni grafikon</t>
    </r>
    <r>
      <rPr>
        <sz val="14"/>
        <color theme="1"/>
        <rFont val="Calibri"/>
        <family val="2"/>
        <charset val="238"/>
        <scheme val="minor"/>
      </rPr>
      <t>.</t>
    </r>
  </si>
  <si>
    <r>
      <t>3. Nato se zloženi grafikon vstavi v trenutni delovni list. Naj bo grafikon izbran, kliknite </t>
    </r>
    <r>
      <rPr>
        <b/>
        <sz val="14"/>
        <color theme="1"/>
        <rFont val="Calibri"/>
        <family val="2"/>
        <charset val="238"/>
        <scheme val="minor"/>
      </rPr>
      <t>Načrt grafikona &gt; Podatki</t>
    </r>
    <r>
      <rPr>
        <sz val="14"/>
        <color theme="1"/>
        <rFont val="Calibri"/>
        <family val="2"/>
        <charset val="238"/>
        <scheme val="minor"/>
      </rPr>
      <t xml:space="preserve"> &gt; </t>
    </r>
    <r>
      <rPr>
        <b/>
        <sz val="14"/>
        <color theme="1"/>
        <rFont val="Calibri"/>
        <family val="2"/>
        <charset val="238"/>
        <scheme val="minor"/>
      </rPr>
      <t>Preklopi vrstico / stolpec.</t>
    </r>
  </si>
  <si>
    <t>Nato se grafikon prikaže na naslednji način.</t>
  </si>
  <si>
    <r>
      <t xml:space="preserve">4. Dvokliknite katero koli serijo na grafikonu, da odprete podokno </t>
    </r>
    <r>
      <rPr>
        <b/>
        <sz val="14"/>
        <color theme="1"/>
        <rFont val="Calibri"/>
        <family val="2"/>
        <charset val="238"/>
        <scheme val="minor"/>
      </rPr>
      <t>Oblikovanje podatkovne tabele</t>
    </r>
    <r>
      <rPr>
        <sz val="14"/>
        <color theme="1"/>
        <rFont val="Calibri"/>
        <family val="2"/>
        <charset val="238"/>
        <scheme val="minor"/>
      </rPr>
      <t xml:space="preserve">. </t>
    </r>
  </si>
  <si>
    <t>V podoknu spremenite Širina vrzeli do 0%.</t>
  </si>
  <si>
    <r>
      <t>5. Na grafikonu izberite zaporedje razmikov, pojdite na </t>
    </r>
    <r>
      <rPr>
        <b/>
        <sz val="14"/>
        <color theme="1"/>
        <rFont val="Calibri"/>
        <family val="2"/>
        <charset val="238"/>
        <scheme val="minor"/>
      </rPr>
      <t>Oblikuj obliko</t>
    </r>
    <r>
      <rPr>
        <sz val="14"/>
        <color theme="1"/>
        <rFont val="Calibri"/>
        <family val="2"/>
        <charset val="238"/>
        <scheme val="minor"/>
      </rPr>
      <t>:</t>
    </r>
  </si>
  <si>
    <t>5.1) Kliknite Izpolni in črta ikona;</t>
  </si>
  <si>
    <r>
      <t>5.2) Izberite </t>
    </r>
    <r>
      <rPr>
        <b/>
        <sz val="14"/>
        <color theme="1"/>
        <rFont val="Calibri"/>
        <family val="2"/>
        <charset val="238"/>
        <scheme val="minor"/>
      </rPr>
      <t>Brez polnila</t>
    </r>
    <r>
      <rPr>
        <sz val="14"/>
        <color theme="1"/>
        <rFont val="Calibri"/>
        <family val="2"/>
        <charset val="238"/>
        <scheme val="minor"/>
      </rPr>
      <t>.</t>
    </r>
  </si>
  <si>
    <t>Potem so te podatkovne vrstice skrite.</t>
  </si>
  <si>
    <r>
      <t>6. Izberite zaporedje podatkov za razmik in pritisnite na </t>
    </r>
    <r>
      <rPr>
        <b/>
        <sz val="14"/>
        <color theme="1"/>
        <rFont val="Calibri"/>
        <family val="2"/>
        <charset val="238"/>
        <scheme val="minor"/>
      </rPr>
      <t>F4 </t>
    </r>
    <r>
      <rPr>
        <sz val="14"/>
        <color theme="1"/>
        <rFont val="Calibri"/>
        <family val="2"/>
        <charset val="238"/>
        <scheme val="minor"/>
      </rPr>
      <t>tipko, da jo skrijete v grafikonu.</t>
    </r>
  </si>
  <si>
    <t>7. Nato skrite podatkovne nize razmika enako kot zgoraj.</t>
  </si>
  <si>
    <t>8. Odstranite naslov grafikona in mrežne črte.</t>
  </si>
  <si>
    <t>Nato se  prikaže grafikon, kot je v nadaljevanju.</t>
  </si>
  <si>
    <r>
      <t>9. Izberite zgornjo vrsto podatkov in pojdite na </t>
    </r>
    <r>
      <rPr>
        <b/>
        <sz val="14"/>
        <color theme="1"/>
        <rFont val="Calibri"/>
        <family val="2"/>
        <charset val="238"/>
        <scheme val="minor"/>
      </rPr>
      <t>Oblikuj nize podatkov</t>
    </r>
    <r>
      <rPr>
        <sz val="14"/>
        <color theme="1"/>
        <rFont val="Calibri"/>
        <family val="2"/>
        <charset val="238"/>
        <scheme val="minor"/>
      </rPr>
      <t>.</t>
    </r>
  </si>
  <si>
    <r>
      <t>9.1) Kliknite </t>
    </r>
    <r>
      <rPr>
        <b/>
        <sz val="14"/>
        <color theme="1"/>
        <rFont val="Calibri"/>
        <family val="2"/>
        <charset val="238"/>
        <scheme val="minor"/>
      </rPr>
      <t>Obroba</t>
    </r>
    <r>
      <rPr>
        <sz val="14"/>
        <color theme="1"/>
        <rFont val="Calibri"/>
        <family val="2"/>
        <charset val="238"/>
        <scheme val="minor"/>
      </rPr>
      <t>;</t>
    </r>
  </si>
  <si>
    <r>
      <t>9.2) Izberite </t>
    </r>
    <r>
      <rPr>
        <b/>
        <sz val="14"/>
        <color theme="1"/>
        <rFont val="Calibri"/>
        <family val="2"/>
        <charset val="238"/>
        <scheme val="minor"/>
      </rPr>
      <t>Polna črta</t>
    </r>
    <r>
      <rPr>
        <sz val="14"/>
        <color theme="1"/>
        <rFont val="Calibri"/>
        <family val="2"/>
        <charset val="238"/>
        <scheme val="minor"/>
      </rPr>
      <t> ;</t>
    </r>
  </si>
  <si>
    <r>
      <t>9.3) Izberite Bela barva iz </t>
    </r>
    <r>
      <rPr>
        <b/>
        <sz val="14"/>
        <color theme="1"/>
        <rFont val="Calibri"/>
        <family val="2"/>
        <charset val="238"/>
        <scheme val="minor"/>
      </rPr>
      <t>Barva na </t>
    </r>
    <r>
      <rPr>
        <sz val="14"/>
        <color theme="1"/>
        <rFont val="Calibri"/>
        <family val="2"/>
        <charset val="238"/>
        <scheme val="minor"/>
      </rPr>
      <t>spustnem seznamu;</t>
    </r>
  </si>
  <si>
    <r>
      <t xml:space="preserve">9.4) Spremenite </t>
    </r>
    <r>
      <rPr>
        <b/>
        <sz val="14"/>
        <color theme="1"/>
        <rFont val="Calibri"/>
        <family val="2"/>
        <charset val="238"/>
        <scheme val="minor"/>
      </rPr>
      <t>širino</t>
    </r>
    <r>
      <rPr>
        <sz val="14"/>
        <color theme="1"/>
        <rFont val="Calibri"/>
        <family val="2"/>
        <charset val="238"/>
        <scheme val="minor"/>
      </rPr>
      <t xml:space="preserve"> obrobe na</t>
    </r>
    <r>
      <rPr>
        <b/>
        <sz val="14"/>
        <color theme="1"/>
        <rFont val="Calibri"/>
        <family val="2"/>
        <charset val="238"/>
        <scheme val="minor"/>
      </rPr>
      <t> 1.5</t>
    </r>
    <r>
      <rPr>
        <sz val="14"/>
        <color theme="1"/>
        <rFont val="Calibri"/>
        <family val="2"/>
        <charset val="238"/>
        <scheme val="minor"/>
      </rPr>
      <t>pt.</t>
    </r>
  </si>
  <si>
    <t>10. Ponovite 9. korak, da v druge dve vrstici dodate iste sloge obrobe. Potem boste dobili naslednji grafikon.</t>
  </si>
  <si>
    <t>Zdaj morate dodati vrednosti glavne kategorije na desno stran območja ploskve, kot je prikazano v nadaljevanju.</t>
  </si>
  <si>
    <t>11. Za dodajanje teh vrednosti moramo najprej dobiti določene položaje teh vrednosti v grafikonu z nekaj pomožnimi podatki.</t>
  </si>
  <si>
    <t>11.1) V nov obseg vnesite tri 6 v stolpec, v naslednji stolpec pa v prvo številko 0 (že vneseno).</t>
  </si>
  <si>
    <t xml:space="preserve">1) Kot lahko vidimo, obstaja pet stolpcev, ki predstavljajo podkategorije v grafikonu. Če želite poiskati vrednosti glavne kategorije na desni strani območja ploskve, </t>
  </si>
  <si>
    <t xml:space="preserve">moramo vrednosti glavnih kategorij postaviti v šesti stolpec grafikona. Podatki o prvem stolpcu novega obsega pomočnikov so torej 6. </t>
  </si>
  <si>
    <t>In ker obstajajo tri glavne kategorije, tukaj potrebujemo tri 6.</t>
  </si>
  <si>
    <t>2) Število 0 predstavlja položaj prve glavne kategorije.</t>
  </si>
  <si>
    <t>X values</t>
  </si>
  <si>
    <t>Y values</t>
  </si>
  <si>
    <t>12. Z desno miškino tipko kliknite grafikon in kliknite Izberite Podatki v meniju z desnim klikom.</t>
  </si>
  <si>
    <r>
      <t xml:space="preserve">13. Izberite pogovorno okno </t>
    </r>
    <r>
      <rPr>
        <b/>
        <sz val="14"/>
        <color theme="1"/>
        <rFont val="Calibri"/>
        <family val="2"/>
        <charset val="238"/>
        <scheme val="minor"/>
      </rPr>
      <t>Vir podatkov</t>
    </r>
    <r>
      <rPr>
        <sz val="14"/>
        <color theme="1"/>
        <rFont val="Calibri"/>
        <family val="2"/>
        <charset val="238"/>
        <scheme val="minor"/>
      </rPr>
      <t> , kliknite na </t>
    </r>
    <r>
      <rPr>
        <b/>
        <sz val="14"/>
        <color theme="1"/>
        <rFont val="Calibri"/>
        <family val="2"/>
        <charset val="238"/>
        <scheme val="minor"/>
      </rPr>
      <t>Dodaj gumb</t>
    </r>
    <r>
      <rPr>
        <sz val="14"/>
        <color theme="1"/>
        <rFont val="Calibri"/>
        <family val="2"/>
        <charset val="238"/>
        <scheme val="minor"/>
      </rPr>
      <t>.</t>
    </r>
  </si>
  <si>
    <r>
      <t>14. Uredi serijo v pogovornem oknu izberite podatke o položaju, ki ste jih izračunali za glavne kategorije v </t>
    </r>
    <r>
      <rPr>
        <b/>
        <sz val="14"/>
        <color theme="1"/>
        <rFont val="Calibri"/>
        <family val="2"/>
        <charset val="238"/>
        <scheme val="minor"/>
      </rPr>
      <t>Vrednost serije</t>
    </r>
    <r>
      <rPr>
        <sz val="14"/>
        <color theme="1"/>
        <rFont val="Calibri"/>
        <family val="2"/>
        <charset val="238"/>
        <scheme val="minor"/>
      </rPr>
      <t> in nato kliknite </t>
    </r>
    <r>
      <rPr>
        <b/>
        <sz val="14"/>
        <color theme="1"/>
        <rFont val="Calibri"/>
        <family val="2"/>
        <charset val="238"/>
        <scheme val="minor"/>
      </rPr>
      <t>OK </t>
    </r>
    <r>
      <rPr>
        <sz val="14"/>
        <color theme="1"/>
        <rFont val="Calibri"/>
        <family val="2"/>
        <charset val="238"/>
        <scheme val="minor"/>
      </rPr>
      <t>gumb.</t>
    </r>
  </si>
  <si>
    <r>
      <t xml:space="preserve">15. Nato se obrne nazaj na Izberite </t>
    </r>
    <r>
      <rPr>
        <b/>
        <sz val="14"/>
        <color theme="1"/>
        <rFont val="Calibri"/>
        <family val="2"/>
        <charset val="238"/>
        <scheme val="minor"/>
      </rPr>
      <t>Vir podatkov.</t>
    </r>
    <r>
      <rPr>
        <sz val="14"/>
        <color theme="1"/>
        <rFont val="Calibri"/>
        <family val="2"/>
        <charset val="238"/>
        <scheme val="minor"/>
      </rPr>
      <t xml:space="preserve"> V  oknu lahko vidite, da je nova serija »Series7« </t>
    </r>
  </si>
  <si>
    <r>
      <t xml:space="preserve">dodana v  </t>
    </r>
    <r>
      <rPr>
        <b/>
        <sz val="14"/>
        <color theme="1"/>
        <rFont val="Calibri"/>
        <family val="2"/>
        <charset val="238"/>
        <scheme val="minor"/>
      </rPr>
      <t>Vnosi polje Legenda</t>
    </r>
    <r>
      <rPr>
        <sz val="14"/>
        <color theme="1"/>
        <rFont val="Calibri"/>
        <family val="2"/>
        <charset val="238"/>
        <scheme val="minor"/>
      </rPr>
      <t>, kliknite </t>
    </r>
    <r>
      <rPr>
        <b/>
        <sz val="14"/>
        <color theme="1"/>
        <rFont val="Calibri"/>
        <family val="2"/>
        <charset val="238"/>
        <scheme val="minor"/>
      </rPr>
      <t>OK, d</t>
    </r>
    <r>
      <rPr>
        <sz val="14"/>
        <color theme="1"/>
        <rFont val="Calibri"/>
        <family val="2"/>
        <charset val="238"/>
        <scheme val="minor"/>
      </rPr>
      <t>a shranite spremembe.</t>
    </r>
  </si>
  <si>
    <r>
      <t>16. Z desno miškino tipko kliknite grafikon in izberite</t>
    </r>
    <r>
      <rPr>
        <b/>
        <sz val="14"/>
        <color theme="1"/>
        <rFont val="Calibri"/>
        <family val="2"/>
        <charset val="238"/>
        <scheme val="minor"/>
      </rPr>
      <t> Spremeni vrsto grafikona</t>
    </r>
    <r>
      <rPr>
        <sz val="14"/>
        <color theme="1"/>
        <rFont val="Calibri"/>
        <family val="2"/>
        <charset val="238"/>
        <scheme val="minor"/>
      </rPr>
      <t xml:space="preserve"> serije v meniju z desnim klikom.</t>
    </r>
  </si>
  <si>
    <r>
      <t>17.  Spremenite vrsto grafikona v pogovornem oknu določite Vrsta grafikona as "Razpršeno" za novo serijo, ki ste jo dodali v koraku 15, in nato kliknite </t>
    </r>
    <r>
      <rPr>
        <b/>
        <sz val="14"/>
        <color theme="1"/>
        <rFont val="Calibri"/>
        <family val="2"/>
        <charset val="238"/>
        <scheme val="minor"/>
      </rPr>
      <t>OK</t>
    </r>
    <r>
      <rPr>
        <sz val="14"/>
        <color theme="1"/>
        <rFont val="Calibri"/>
        <family val="2"/>
        <charset val="238"/>
        <scheme val="minor"/>
      </rPr>
      <t>.</t>
    </r>
  </si>
  <si>
    <t>Zdaj dobite grafikon kot je prikazan na sledeči sliki.</t>
  </si>
  <si>
    <t>18. Z desno miškino tipko kliknite grafikon in kliknite Izberite Podatki v kontekstnem meniju.</t>
  </si>
  <si>
    <r>
      <t>19. Izberite Vir podatkov v pogovornem oknu izberite serijo, ki ste jo dodali v koraku 15, in nato kliknite </t>
    </r>
    <r>
      <rPr>
        <b/>
        <sz val="14"/>
        <color theme="1"/>
        <rFont val="Calibri"/>
        <family val="2"/>
        <charset val="238"/>
        <scheme val="minor"/>
      </rPr>
      <t>Uredi gumb</t>
    </r>
    <r>
      <rPr>
        <sz val="14"/>
        <color theme="1"/>
        <rFont val="Calibri"/>
        <family val="2"/>
        <charset val="238"/>
        <scheme val="minor"/>
      </rPr>
      <t>.</t>
    </r>
  </si>
  <si>
    <r>
      <t>20. Uredite serijo v pogovornem oknu izberite celice številka 6 v polju Vrednosti serije X in kliknite </t>
    </r>
    <r>
      <rPr>
        <b/>
        <sz val="14"/>
        <color theme="1"/>
        <rFont val="Calibri"/>
        <family val="2"/>
        <charset val="238"/>
        <scheme val="minor"/>
      </rPr>
      <t>OK</t>
    </r>
    <r>
      <rPr>
        <sz val="14"/>
        <color theme="1"/>
        <rFont val="Calibri"/>
        <family val="2"/>
        <charset val="238"/>
        <scheme val="minor"/>
      </rPr>
      <t>.</t>
    </r>
  </si>
  <si>
    <r>
      <t>21. kliknite </t>
    </r>
    <r>
      <rPr>
        <b/>
        <sz val="14"/>
        <color theme="1"/>
        <rFont val="Calibri"/>
        <family val="2"/>
        <charset val="238"/>
        <scheme val="minor"/>
      </rPr>
      <t>OK, </t>
    </r>
    <r>
      <rPr>
        <sz val="14"/>
        <color theme="1"/>
        <rFont val="Calibri"/>
        <family val="2"/>
        <charset val="238"/>
        <scheme val="minor"/>
      </rPr>
      <t xml:space="preserve">da se shranijo spremembe, se vrne v Izberite </t>
    </r>
    <r>
      <rPr>
        <b/>
        <sz val="14"/>
        <color theme="1"/>
        <rFont val="Calibri"/>
        <family val="2"/>
        <charset val="238"/>
        <scheme val="minor"/>
      </rPr>
      <t>Vir podatkov</t>
    </r>
    <r>
      <rPr>
        <sz val="14"/>
        <color theme="1"/>
        <rFont val="Calibri"/>
        <family val="2"/>
        <charset val="238"/>
        <scheme val="minor"/>
      </rPr>
      <t>.</t>
    </r>
  </si>
  <si>
    <t xml:space="preserve">22. Zdaj je nova serija prikazana kot razpršene pike in prikazana na desni strani območja ploskve. </t>
  </si>
  <si>
    <r>
      <t>Izberite pike in kliknite </t>
    </r>
    <r>
      <rPr>
        <b/>
        <sz val="14"/>
        <color theme="1"/>
        <rFont val="Calibri"/>
        <family val="2"/>
        <charset val="238"/>
        <scheme val="minor"/>
      </rPr>
      <t>Elementi grafikona</t>
    </r>
    <r>
      <rPr>
        <sz val="14"/>
        <color theme="1"/>
        <rFont val="Calibri"/>
        <family val="2"/>
        <charset val="238"/>
        <scheme val="minor"/>
      </rPr>
      <t> in nato preverite P</t>
    </r>
    <r>
      <rPr>
        <b/>
        <sz val="14"/>
        <color theme="1"/>
        <rFont val="Calibri"/>
        <family val="2"/>
        <charset val="238"/>
        <scheme val="minor"/>
      </rPr>
      <t>odatkovne nalepke škatl</t>
    </r>
    <r>
      <rPr>
        <sz val="14"/>
        <color theme="1"/>
        <rFont val="Calibri"/>
        <family val="2"/>
        <charset val="238"/>
        <scheme val="minor"/>
      </rPr>
      <t>a.</t>
    </r>
  </si>
  <si>
    <r>
      <t>23. Z desno miškino tipko kliknite podatkovne nalepke in izberite </t>
    </r>
    <r>
      <rPr>
        <b/>
        <sz val="14"/>
        <color theme="1"/>
        <rFont val="Calibri"/>
        <family val="2"/>
        <charset val="238"/>
        <scheme val="minor"/>
      </rPr>
      <t>Oblikujte oznake podatkov</t>
    </r>
    <r>
      <rPr>
        <sz val="14"/>
        <color theme="1"/>
        <rFont val="Calibri"/>
        <family val="2"/>
        <charset val="238"/>
        <scheme val="minor"/>
      </rPr>
      <t> v meniju z desnim klikom.</t>
    </r>
  </si>
  <si>
    <t>24. Oblikujte oznake podatkov podokno, tako da:</t>
  </si>
  <si>
    <t>24.1) Preverite Vrednost iz celic škatla;</t>
  </si>
  <si>
    <r>
      <t>24.2) V  oknu </t>
    </r>
    <r>
      <rPr>
        <b/>
        <sz val="14"/>
        <color theme="1"/>
        <rFont val="Calibri"/>
        <family val="2"/>
        <charset val="238"/>
        <scheme val="minor"/>
      </rPr>
      <t>Obseg podatkovnih nalepk</t>
    </r>
    <r>
      <rPr>
        <sz val="14"/>
        <color theme="1"/>
        <rFont val="Calibri"/>
        <family val="2"/>
        <charset val="238"/>
        <scheme val="minor"/>
      </rPr>
      <t> (Data Label Range) v pogovornem oknu izberite obseg, ki vsebuje glavne vrednosti kategorije, in kliknite </t>
    </r>
    <r>
      <rPr>
        <b/>
        <sz val="14"/>
        <color theme="1"/>
        <rFont val="Calibri"/>
        <family val="2"/>
        <charset val="238"/>
        <scheme val="minor"/>
      </rPr>
      <t>OK</t>
    </r>
    <r>
      <rPr>
        <sz val="14"/>
        <color theme="1"/>
        <rFont val="Calibri"/>
        <family val="2"/>
        <charset val="238"/>
        <scheme val="minor"/>
      </rPr>
      <t>.</t>
    </r>
  </si>
  <si>
    <t>24.3) Počistite polje Y Vrednost škatla;</t>
  </si>
  <si>
    <t>24.4) Izberite Nad možnost v Položaj etikete oddelek.</t>
  </si>
  <si>
    <t>25. Izberite pike na grafikonu in pojdite na Oblikuj serijo podatkov podokno za konfiguracijo, kot sledi.</t>
  </si>
  <si>
    <t>25.1) Kliknite Izpolni in črta ikona;</t>
  </si>
  <si>
    <t>25.2) Kliknite Marker zavihek;</t>
  </si>
  <si>
    <t>25.3) Razširite Možnosti označevanja in nato izberite Jih ni. Oglejte si posnetek zaslona:</t>
  </si>
  <si>
    <t>26. Z grafikona odstranite legendo tako, da izberete in pritisnete tipko Brisanje tipko na tipkovnici.</t>
  </si>
  <si>
    <t xml:space="preserve">27. Največjo vrednost navpične osi lahko formatirate, da grafikon postane kompakten, tako da dvokliknete navpično os </t>
  </si>
  <si>
    <t>in nato vnesete novo vrednost v največja polje v Oblika osi okno.</t>
  </si>
  <si>
    <t xml:space="preserve">28. Seriji dodajte podatkovne nalepke tako, da izberete serijo in kliknete Elementi grafikona in nato preverite Podatkovne nalepke škatla. </t>
  </si>
  <si>
    <t>Zdaj je grafikon stolpcev z več nivoji končan.</t>
  </si>
  <si>
    <t>Hitra analiza</t>
  </si>
  <si>
    <t>V tem poglavju:</t>
  </si>
  <si>
    <t>Skupne vrednosti (vsote)</t>
  </si>
  <si>
    <r>
      <t xml:space="preserve">Za hitro analizo podatkov uporabite </t>
    </r>
    <r>
      <rPr>
        <b/>
        <sz val="14"/>
        <color theme="1"/>
        <rFont val="Calibri"/>
        <family val="2"/>
        <charset val="238"/>
        <scheme val="minor"/>
      </rPr>
      <t>orodje</t>
    </r>
    <r>
      <rPr>
        <sz val="14"/>
        <color theme="1"/>
        <rFont val="Calibri"/>
        <family val="2"/>
        <charset val="238"/>
        <scheme val="minor"/>
      </rPr>
      <t xml:space="preserve"> za hitro analizo </t>
    </r>
    <r>
      <rPr>
        <b/>
        <sz val="14"/>
        <color theme="1"/>
        <rFont val="Calibri"/>
        <family val="2"/>
        <charset val="238"/>
        <scheme val="minor"/>
      </rPr>
      <t>v Excelu.</t>
    </r>
  </si>
  <si>
    <t>Hitro izračunajte vsote, hitro vstavite tabele, hitro uporabite pogojno oblikovanje in drugo.</t>
  </si>
  <si>
    <t>Medvedi</t>
  </si>
  <si>
    <t>Delfini</t>
  </si>
  <si>
    <t>Kiti</t>
  </si>
  <si>
    <t>Sparklines</t>
  </si>
  <si>
    <t>Namesto prikaza skupne vrstice na koncu Excelove tabele uporabite orodje za hitro analizo, da hitro izračunate vsote.</t>
  </si>
  <si>
    <r>
      <rPr>
        <b/>
        <sz val="16"/>
        <color theme="0"/>
        <rFont val="Calibri"/>
        <family val="2"/>
        <charset val="238"/>
        <scheme val="minor"/>
      </rPr>
      <t>Naloga</t>
    </r>
    <r>
      <rPr>
        <sz val="16"/>
        <color theme="0"/>
        <rFont val="Calibri"/>
        <family val="2"/>
        <charset val="238"/>
        <scheme val="minor"/>
      </rPr>
      <t>: Sledeči tabeli dodajte skupno vsoto (</t>
    </r>
    <r>
      <rPr>
        <b/>
        <sz val="16"/>
        <color theme="0"/>
        <rFont val="Calibri"/>
        <family val="2"/>
        <charset val="238"/>
        <scheme val="minor"/>
      </rPr>
      <t>Hitra analiza &gt; Vsota &gt; Vsota</t>
    </r>
    <r>
      <rPr>
        <sz val="16"/>
        <color theme="0"/>
        <rFont val="Calibri"/>
        <family val="2"/>
        <charset val="238"/>
        <scheme val="minor"/>
      </rPr>
      <t>).</t>
    </r>
  </si>
  <si>
    <r>
      <t xml:space="preserve">1. Izberite obseg celic in kliknite gumb </t>
    </r>
    <r>
      <rPr>
        <b/>
        <sz val="14"/>
        <color theme="1"/>
        <rFont val="Calibri"/>
        <family val="2"/>
        <charset val="238"/>
        <scheme val="minor"/>
      </rPr>
      <t>Hitra analiza</t>
    </r>
    <r>
      <rPr>
        <sz val="14"/>
        <color theme="1"/>
        <rFont val="Calibri"/>
        <family val="2"/>
        <charset val="238"/>
        <scheme val="minor"/>
      </rPr>
      <t>.</t>
    </r>
  </si>
  <si>
    <r>
      <t xml:space="preserve">2. Kliknite </t>
    </r>
    <r>
      <rPr>
        <b/>
        <sz val="14"/>
        <color theme="1"/>
        <rFont val="Calibri"/>
        <family val="2"/>
        <charset val="238"/>
        <scheme val="minor"/>
      </rPr>
      <t>Vsote</t>
    </r>
    <r>
      <rPr>
        <sz val="14"/>
        <color theme="1"/>
        <rFont val="Calibri"/>
        <family val="2"/>
        <charset val="238"/>
        <scheme val="minor"/>
      </rPr>
      <t xml:space="preserve"> in nato </t>
    </r>
    <r>
      <rPr>
        <b/>
        <sz val="14"/>
        <color theme="1"/>
        <rFont val="Calibri"/>
        <family val="2"/>
        <charset val="238"/>
        <scheme val="minor"/>
      </rPr>
      <t>Vsota</t>
    </r>
    <r>
      <rPr>
        <sz val="14"/>
        <color theme="1"/>
        <rFont val="Calibri"/>
        <family val="2"/>
        <charset val="238"/>
        <scheme val="minor"/>
      </rPr>
      <t>, da seštejete številke v vsakem stolpcu.</t>
    </r>
  </si>
  <si>
    <t>Izberite obseg A42: D47 in dodajte stolpec z izračunom vsote vrstic.</t>
  </si>
  <si>
    <t>Uporabite ukaz Hitra analiza &gt; Vsote &gt; Vsota.</t>
  </si>
  <si>
    <r>
      <rPr>
        <b/>
        <sz val="14"/>
        <color theme="1"/>
        <rFont val="Calibri"/>
        <family val="2"/>
        <charset val="238"/>
        <scheme val="minor"/>
      </rPr>
      <t>Opomba:</t>
    </r>
    <r>
      <rPr>
        <sz val="14"/>
        <color theme="1"/>
        <rFont val="Calibri"/>
        <family val="2"/>
        <charset val="238"/>
        <scheme val="minor"/>
      </rPr>
      <t xml:space="preserve"> skupne vrstice so obarvane modro, skupni stolpci pa rumeno-oranžni.</t>
    </r>
  </si>
  <si>
    <t>Tabele (Oblikovanje)</t>
  </si>
  <si>
    <r>
      <rPr>
        <b/>
        <sz val="14"/>
        <color theme="0"/>
        <rFont val="Calibri"/>
        <family val="2"/>
        <charset val="238"/>
        <scheme val="minor"/>
      </rPr>
      <t>Naloga</t>
    </r>
    <r>
      <rPr>
        <sz val="14"/>
        <color theme="0"/>
        <rFont val="Calibri"/>
        <family val="2"/>
        <charset val="238"/>
        <scheme val="minor"/>
      </rPr>
      <t xml:space="preserve">: S pomočjo </t>
    </r>
    <r>
      <rPr>
        <b/>
        <sz val="14"/>
        <color theme="0"/>
        <rFont val="Calibri"/>
        <family val="2"/>
        <charset val="238"/>
        <scheme val="minor"/>
      </rPr>
      <t>Hitre analize</t>
    </r>
    <r>
      <rPr>
        <sz val="14"/>
        <color theme="0"/>
        <rFont val="Calibri"/>
        <family val="2"/>
        <charset val="238"/>
        <scheme val="minor"/>
      </rPr>
      <t xml:space="preserve"> oblikujte tabelo.  </t>
    </r>
  </si>
  <si>
    <r>
      <t xml:space="preserve">(Uporabite </t>
    </r>
    <r>
      <rPr>
        <b/>
        <sz val="14"/>
        <color theme="0"/>
        <rFont val="Calibri"/>
        <family val="2"/>
        <charset val="238"/>
        <scheme val="minor"/>
      </rPr>
      <t>Hitra analiza &gt; Tabele &gt; Tabela).</t>
    </r>
  </si>
  <si>
    <r>
      <t xml:space="preserve">2. Če želite hitro vstaviti tabelo, kliknite </t>
    </r>
    <r>
      <rPr>
        <b/>
        <sz val="14"/>
        <color theme="1"/>
        <rFont val="Calibri"/>
        <family val="2"/>
        <charset val="238"/>
        <scheme val="minor"/>
      </rPr>
      <t>Tabele</t>
    </r>
    <r>
      <rPr>
        <sz val="14"/>
        <color theme="1"/>
        <rFont val="Calibri"/>
        <family val="2"/>
        <charset val="238"/>
        <scheme val="minor"/>
      </rPr>
      <t xml:space="preserve"> in nato </t>
    </r>
    <r>
      <rPr>
        <b/>
        <sz val="14"/>
        <color theme="1"/>
        <rFont val="Calibri"/>
        <family val="2"/>
        <charset val="238"/>
        <scheme val="minor"/>
      </rPr>
      <t>Tabela.</t>
    </r>
  </si>
  <si>
    <t>Podatkovne vrstice, barvne lestvice in nizi ikon v Excelu zelo olajšajo vizualizacijo vrednosti v različnih celicah.</t>
  </si>
  <si>
    <r>
      <t xml:space="preserve">1. Izberite obseg celic in kliknite gumb </t>
    </r>
    <r>
      <rPr>
        <b/>
        <sz val="14"/>
        <color theme="1"/>
        <rFont val="Calibri"/>
        <family val="2"/>
        <charset val="238"/>
        <scheme val="minor"/>
      </rPr>
      <t>Hitra analiza.</t>
    </r>
  </si>
  <si>
    <r>
      <rPr>
        <b/>
        <sz val="14"/>
        <color theme="0"/>
        <rFont val="Calibri"/>
        <family val="2"/>
        <charset val="238"/>
        <scheme val="minor"/>
      </rPr>
      <t>Naloga</t>
    </r>
    <r>
      <rPr>
        <sz val="14"/>
        <color theme="0"/>
        <rFont val="Calibri"/>
        <family val="2"/>
        <charset val="238"/>
        <scheme val="minor"/>
      </rPr>
      <t xml:space="preserve">: S pomočjo </t>
    </r>
    <r>
      <rPr>
        <b/>
        <sz val="14"/>
        <color theme="0"/>
        <rFont val="Calibri"/>
        <family val="2"/>
        <charset val="238"/>
        <scheme val="minor"/>
      </rPr>
      <t>Hitre analize</t>
    </r>
    <r>
      <rPr>
        <sz val="14"/>
        <color theme="0"/>
        <rFont val="Calibri"/>
        <family val="2"/>
        <charset val="238"/>
        <scheme val="minor"/>
      </rPr>
      <t xml:space="preserve"> dodajte podatkovne vrstice.  </t>
    </r>
  </si>
  <si>
    <r>
      <t xml:space="preserve">2. Če želite hitro dodati podatkovne vrstice, kliknite </t>
    </r>
    <r>
      <rPr>
        <b/>
        <sz val="14"/>
        <color theme="1"/>
        <rFont val="Calibri"/>
        <family val="2"/>
        <charset val="238"/>
        <scheme val="minor"/>
      </rPr>
      <t>Podatkovne vrstice</t>
    </r>
    <r>
      <rPr>
        <sz val="14"/>
        <color theme="1"/>
        <rFont val="Calibri"/>
        <family val="2"/>
        <charset val="238"/>
        <scheme val="minor"/>
      </rPr>
      <t>.</t>
    </r>
  </si>
  <si>
    <r>
      <rPr>
        <b/>
        <sz val="16"/>
        <color theme="0"/>
        <rFont val="Calibri"/>
        <family val="2"/>
        <charset val="238"/>
        <scheme val="minor"/>
      </rPr>
      <t>Opomba</t>
    </r>
    <r>
      <rPr>
        <sz val="16"/>
        <color theme="0"/>
        <rFont val="Calibri"/>
        <family val="2"/>
        <charset val="238"/>
        <scheme val="minor"/>
      </rPr>
      <t>: daljša vrstica predstavlja višjo vrednost.</t>
    </r>
  </si>
  <si>
    <r>
      <rPr>
        <b/>
        <sz val="14"/>
        <color theme="0"/>
        <rFont val="Calibri"/>
        <family val="2"/>
        <charset val="238"/>
        <scheme val="minor"/>
      </rPr>
      <t>Naloga</t>
    </r>
    <r>
      <rPr>
        <sz val="14"/>
        <color theme="0"/>
        <rFont val="Calibri"/>
        <family val="2"/>
        <charset val="238"/>
        <scheme val="minor"/>
      </rPr>
      <t>: S pomočjo</t>
    </r>
    <r>
      <rPr>
        <b/>
        <sz val="14"/>
        <color theme="0"/>
        <rFont val="Calibri"/>
        <family val="2"/>
        <charset val="238"/>
        <scheme val="minor"/>
      </rPr>
      <t xml:space="preserve"> Hitre analize </t>
    </r>
    <r>
      <rPr>
        <sz val="14"/>
        <color theme="0"/>
        <rFont val="Calibri"/>
        <family val="2"/>
        <charset val="238"/>
        <scheme val="minor"/>
      </rPr>
      <t xml:space="preserve">dodajte barvno lestvico.  </t>
    </r>
  </si>
  <si>
    <r>
      <t xml:space="preserve">3. Če želite hitro dodati barvno lestvico, kliknite </t>
    </r>
    <r>
      <rPr>
        <b/>
        <sz val="14"/>
        <color theme="1"/>
        <rFont val="Calibri"/>
        <family val="2"/>
        <charset val="238"/>
        <scheme val="minor"/>
      </rPr>
      <t>Barvna lestvica</t>
    </r>
    <r>
      <rPr>
        <sz val="14"/>
        <color theme="1"/>
        <rFont val="Calibri"/>
        <family val="2"/>
        <charset val="238"/>
        <scheme val="minor"/>
      </rPr>
      <t>.</t>
    </r>
  </si>
  <si>
    <r>
      <rPr>
        <b/>
        <sz val="14"/>
        <color theme="1"/>
        <rFont val="Calibri"/>
        <family val="2"/>
        <charset val="238"/>
        <scheme val="minor"/>
      </rPr>
      <t>Opomba:</t>
    </r>
    <r>
      <rPr>
        <sz val="14"/>
        <color theme="1"/>
        <rFont val="Calibri"/>
        <family val="2"/>
        <charset val="238"/>
        <scheme val="minor"/>
      </rPr>
      <t xml:space="preserve"> odtenek barve predstavlja vrednost v celici.</t>
    </r>
  </si>
  <si>
    <r>
      <rPr>
        <b/>
        <sz val="16"/>
        <color theme="0"/>
        <rFont val="Calibri"/>
        <family val="2"/>
        <charset val="238"/>
        <scheme val="minor"/>
      </rPr>
      <t>Naloga</t>
    </r>
    <r>
      <rPr>
        <sz val="16"/>
        <color theme="0"/>
        <rFont val="Calibri"/>
        <family val="2"/>
        <charset val="238"/>
        <scheme val="minor"/>
      </rPr>
      <t>: S pomočjo</t>
    </r>
    <r>
      <rPr>
        <b/>
        <sz val="16"/>
        <color theme="0"/>
        <rFont val="Calibri"/>
        <family val="2"/>
        <charset val="238"/>
        <scheme val="minor"/>
      </rPr>
      <t xml:space="preserve"> Hitre analize </t>
    </r>
    <r>
      <rPr>
        <sz val="16"/>
        <color theme="0"/>
        <rFont val="Calibri"/>
        <family val="2"/>
        <charset val="238"/>
        <scheme val="minor"/>
      </rPr>
      <t xml:space="preserve">dodajte nabor ikon.  </t>
    </r>
  </si>
  <si>
    <r>
      <t xml:space="preserve">4. Če želite hitro dodati nabor ikon, kliknite </t>
    </r>
    <r>
      <rPr>
        <b/>
        <sz val="14"/>
        <color theme="1"/>
        <rFont val="Calibri"/>
        <family val="2"/>
        <charset val="238"/>
        <scheme val="minor"/>
      </rPr>
      <t>Nabor Ikon</t>
    </r>
    <r>
      <rPr>
        <sz val="14"/>
        <color theme="1"/>
        <rFont val="Calibri"/>
        <family val="2"/>
        <charset val="238"/>
        <scheme val="minor"/>
      </rPr>
      <t xml:space="preserve"> (</t>
    </r>
    <r>
      <rPr>
        <b/>
        <sz val="14"/>
        <color theme="1"/>
        <rFont val="Calibri"/>
        <family val="2"/>
        <charset val="238"/>
        <scheme val="minor"/>
      </rPr>
      <t>Icon Set).</t>
    </r>
  </si>
  <si>
    <r>
      <rPr>
        <b/>
        <sz val="14"/>
        <color theme="1"/>
        <rFont val="Calibri"/>
        <family val="2"/>
        <charset val="238"/>
        <scheme val="minor"/>
      </rPr>
      <t>Opomba:</t>
    </r>
    <r>
      <rPr>
        <sz val="14"/>
        <color theme="1"/>
        <rFont val="Calibri"/>
        <family val="2"/>
        <charset val="238"/>
        <scheme val="minor"/>
      </rPr>
      <t xml:space="preserve"> vsaka ikona predstavlja obseg vrednosti.</t>
    </r>
  </si>
  <si>
    <r>
      <rPr>
        <b/>
        <sz val="16"/>
        <color theme="0"/>
        <rFont val="Calibri"/>
        <family val="2"/>
        <charset val="238"/>
        <scheme val="minor"/>
      </rPr>
      <t>Naloga</t>
    </r>
    <r>
      <rPr>
        <sz val="16"/>
        <color theme="0"/>
        <rFont val="Calibri"/>
        <family val="2"/>
        <charset val="238"/>
        <scheme val="minor"/>
      </rPr>
      <t>: S pomočjo</t>
    </r>
    <r>
      <rPr>
        <b/>
        <sz val="16"/>
        <color theme="0"/>
        <rFont val="Calibri"/>
        <family val="2"/>
        <charset val="238"/>
        <scheme val="minor"/>
      </rPr>
      <t xml:space="preserve"> Hitre analize </t>
    </r>
    <r>
      <rPr>
        <sz val="16"/>
        <color theme="0"/>
        <rFont val="Calibri"/>
        <family val="2"/>
        <charset val="238"/>
        <scheme val="minor"/>
      </rPr>
      <t xml:space="preserve">dodajte izbor </t>
    </r>
    <r>
      <rPr>
        <b/>
        <sz val="16"/>
        <color theme="0"/>
        <rFont val="Calibri"/>
        <family val="2"/>
        <charset val="238"/>
        <scheme val="minor"/>
      </rPr>
      <t>Večje kot</t>
    </r>
    <r>
      <rPr>
        <sz val="16"/>
        <color theme="0"/>
        <rFont val="Calibri"/>
        <family val="2"/>
        <charset val="238"/>
        <scheme val="minor"/>
      </rPr>
      <t xml:space="preserve">.  </t>
    </r>
  </si>
  <si>
    <r>
      <t xml:space="preserve">5. Če želite hitro označiti celice, ki so večje od vrednosti, kliknite </t>
    </r>
    <r>
      <rPr>
        <b/>
        <sz val="14"/>
        <color theme="1"/>
        <rFont val="Calibri"/>
        <family val="2"/>
        <charset val="238"/>
        <scheme val="minor"/>
      </rPr>
      <t>Večje kot</t>
    </r>
    <r>
      <rPr>
        <sz val="14"/>
        <color theme="1"/>
        <rFont val="Calibri"/>
        <family val="2"/>
        <charset val="238"/>
        <scheme val="minor"/>
      </rPr>
      <t xml:space="preserve"> (</t>
    </r>
    <r>
      <rPr>
        <b/>
        <sz val="14"/>
        <color theme="1"/>
        <rFont val="Calibri"/>
        <family val="2"/>
        <charset val="238"/>
        <scheme val="minor"/>
      </rPr>
      <t>Greater Than)</t>
    </r>
    <r>
      <rPr>
        <sz val="14"/>
        <color theme="1"/>
        <rFont val="Calibri"/>
        <family val="2"/>
        <charset val="238"/>
        <scheme val="minor"/>
      </rPr>
      <t>.</t>
    </r>
  </si>
  <si>
    <r>
      <t xml:space="preserve">6. Vnesite vrednost </t>
    </r>
    <r>
      <rPr>
        <b/>
        <sz val="14"/>
        <color theme="1"/>
        <rFont val="Calibri"/>
        <family val="2"/>
        <charset val="238"/>
        <scheme val="minor"/>
      </rPr>
      <t>100</t>
    </r>
    <r>
      <rPr>
        <sz val="14"/>
        <color theme="1"/>
        <rFont val="Calibri"/>
        <family val="2"/>
        <charset val="238"/>
        <scheme val="minor"/>
      </rPr>
      <t xml:space="preserve"> in izberite slog oblikovanja.</t>
    </r>
  </si>
  <si>
    <r>
      <t xml:space="preserve">7. Kliknite </t>
    </r>
    <r>
      <rPr>
        <b/>
        <sz val="14"/>
        <color theme="1"/>
        <rFont val="Calibri"/>
        <family val="2"/>
        <charset val="238"/>
        <scheme val="minor"/>
      </rPr>
      <t>V redu</t>
    </r>
    <r>
      <rPr>
        <sz val="14"/>
        <color theme="1"/>
        <rFont val="Calibri"/>
        <family val="2"/>
        <charset val="238"/>
        <scheme val="minor"/>
      </rPr>
      <t>.</t>
    </r>
  </si>
  <si>
    <r>
      <rPr>
        <b/>
        <sz val="14"/>
        <color theme="1"/>
        <rFont val="Calibri"/>
        <family val="2"/>
        <charset val="238"/>
        <scheme val="minor"/>
      </rPr>
      <t>Rezultat</t>
    </r>
    <r>
      <rPr>
        <sz val="14"/>
        <color theme="1"/>
        <rFont val="Calibri"/>
        <family val="2"/>
        <charset val="238"/>
        <scheme val="minor"/>
      </rPr>
      <t>. Excel označuje celice, ki so večje od 100.</t>
    </r>
  </si>
  <si>
    <t>Analiza kaj če  - Uvod</t>
  </si>
  <si>
    <r>
      <t xml:space="preserve">Analiza </t>
    </r>
    <r>
      <rPr>
        <b/>
        <sz val="14"/>
        <color theme="1"/>
        <rFont val="Calibri"/>
        <family val="2"/>
        <charset val="238"/>
        <scheme val="minor"/>
      </rPr>
      <t xml:space="preserve">Kaj-Če </t>
    </r>
    <r>
      <rPr>
        <sz val="14"/>
        <color theme="1"/>
        <rFont val="Calibri"/>
        <family val="2"/>
        <charset val="238"/>
        <scheme val="minor"/>
      </rPr>
      <t xml:space="preserve">v </t>
    </r>
    <r>
      <rPr>
        <b/>
        <sz val="14"/>
        <color theme="1"/>
        <rFont val="Calibri"/>
        <family val="2"/>
        <charset val="238"/>
        <scheme val="minor"/>
      </rPr>
      <t>Excelu</t>
    </r>
    <r>
      <rPr>
        <sz val="14"/>
        <color theme="1"/>
        <rFont val="Calibri"/>
        <family val="2"/>
        <charset val="238"/>
        <scheme val="minor"/>
      </rPr>
      <t xml:space="preserve"> vam omogoča, da preizkusite različne vrednosti (scenarije) za formule. </t>
    </r>
  </si>
  <si>
    <r>
      <t xml:space="preserve">Naslednji primer vam pomaga hitro in enostavno obvladati analizo </t>
    </r>
    <r>
      <rPr>
        <b/>
        <sz val="14"/>
        <color theme="1"/>
        <rFont val="Calibri"/>
        <family val="2"/>
        <charset val="238"/>
        <scheme val="minor"/>
      </rPr>
      <t>kaj-če.</t>
    </r>
  </si>
  <si>
    <r>
      <t xml:space="preserve">Predpostavimo, da imate knjigarno in imate v skladišču </t>
    </r>
    <r>
      <rPr>
        <b/>
        <sz val="14"/>
        <color theme="1"/>
        <rFont val="Calibri"/>
        <family val="2"/>
        <charset val="238"/>
        <scheme val="minor"/>
      </rPr>
      <t>100</t>
    </r>
    <r>
      <rPr>
        <sz val="14"/>
        <color theme="1"/>
        <rFont val="Calibri"/>
        <family val="2"/>
        <charset val="238"/>
        <scheme val="minor"/>
      </rPr>
      <t xml:space="preserve"> knjig. </t>
    </r>
  </si>
  <si>
    <r>
      <t xml:space="preserve">Določen % prodate za najvišjo ceno </t>
    </r>
    <r>
      <rPr>
        <b/>
        <sz val="14"/>
        <color theme="1"/>
        <rFont val="Calibri"/>
        <family val="2"/>
        <charset val="238"/>
        <scheme val="minor"/>
      </rPr>
      <t>50</t>
    </r>
    <r>
      <rPr>
        <sz val="14"/>
        <color theme="1"/>
        <rFont val="Calibri"/>
        <family val="2"/>
        <charset val="238"/>
        <scheme val="minor"/>
      </rPr>
      <t xml:space="preserve"> $ in določen % za nižjo ceno </t>
    </r>
    <r>
      <rPr>
        <b/>
        <sz val="14"/>
        <color theme="1"/>
        <rFont val="Calibri"/>
        <family val="2"/>
        <charset val="238"/>
        <scheme val="minor"/>
      </rPr>
      <t>20</t>
    </r>
    <r>
      <rPr>
        <sz val="14"/>
        <color theme="1"/>
        <rFont val="Calibri"/>
        <family val="2"/>
        <charset val="238"/>
        <scheme val="minor"/>
      </rPr>
      <t xml:space="preserve"> $.</t>
    </r>
  </si>
  <si>
    <t>skupno število knjig</t>
  </si>
  <si>
    <t>% prodanih po najvišji ceni</t>
  </si>
  <si>
    <t>Število knjig</t>
  </si>
  <si>
    <t>dobiček na enoto</t>
  </si>
  <si>
    <t>najvišja cena</t>
  </si>
  <si>
    <t>najnižja cena</t>
  </si>
  <si>
    <t>skupni dobiček</t>
  </si>
  <si>
    <t>Če prodate 60 % za najvišjo ceno, celica C214 izračuna skupni dobiček 60 * 50 $ + 40 * 20 $ = 3800 $.</t>
  </si>
  <si>
    <t>Ustvarite različne scenarije</t>
  </si>
  <si>
    <t xml:space="preserve">Kaj pa, če prodate 70 % po najvišji ceni? </t>
  </si>
  <si>
    <t xml:space="preserve">In kaj, če prodate 80 % po najvišji ceni? Ali 90% ali celo 100%? </t>
  </si>
  <si>
    <t>Vsak odstotek je drugačen scenarij. Za ustvarjanje teh scenarijev lahko uporabite upravitelja scenarijev.</t>
  </si>
  <si>
    <r>
      <rPr>
        <b/>
        <sz val="14"/>
        <color theme="1"/>
        <rFont val="Calibri"/>
        <family val="2"/>
        <charset val="238"/>
        <scheme val="minor"/>
      </rPr>
      <t>Opomba:</t>
    </r>
    <r>
      <rPr>
        <sz val="14"/>
        <color theme="1"/>
        <rFont val="Calibri"/>
        <family val="2"/>
        <charset val="238"/>
        <scheme val="minor"/>
      </rPr>
      <t xml:space="preserve"> V celico C4 lahko preprosto vnesete drugačen odstotek, da vidite ustrezen rezultat scenarija v celici D10.</t>
    </r>
  </si>
  <si>
    <t xml:space="preserve"> Vendar pa vam analiza "kaj če" omogoča enostavno primerjavo rezultatov različnih scenarijev.</t>
  </si>
  <si>
    <r>
      <t xml:space="preserve">1. Na zavihku </t>
    </r>
    <r>
      <rPr>
        <b/>
        <sz val="14"/>
        <color theme="1"/>
        <rFont val="Calibri"/>
        <family val="2"/>
        <charset val="238"/>
        <scheme val="minor"/>
      </rPr>
      <t>Podatki</t>
    </r>
    <r>
      <rPr>
        <sz val="14"/>
        <color theme="1"/>
        <rFont val="Calibri"/>
        <family val="2"/>
        <charset val="238"/>
        <scheme val="minor"/>
      </rPr>
      <t xml:space="preserve"> v skupini </t>
    </r>
    <r>
      <rPr>
        <b/>
        <sz val="14"/>
        <color theme="1"/>
        <rFont val="Calibri"/>
        <family val="2"/>
        <charset val="238"/>
        <scheme val="minor"/>
      </rPr>
      <t>Napoved</t>
    </r>
    <r>
      <rPr>
        <sz val="14"/>
        <color theme="1"/>
        <rFont val="Calibri"/>
        <family val="2"/>
        <charset val="238"/>
        <scheme val="minor"/>
      </rPr>
      <t xml:space="preserve"> kliknite </t>
    </r>
    <r>
      <rPr>
        <b/>
        <sz val="14"/>
        <color theme="1"/>
        <rFont val="Calibri"/>
        <family val="2"/>
        <charset val="238"/>
        <scheme val="minor"/>
      </rPr>
      <t>Analiza Kaj-če</t>
    </r>
    <r>
      <rPr>
        <sz val="14"/>
        <color theme="1"/>
        <rFont val="Calibri"/>
        <family val="2"/>
        <charset val="238"/>
        <scheme val="minor"/>
      </rPr>
      <t>.</t>
    </r>
  </si>
  <si>
    <r>
      <t xml:space="preserve">2. Kliknite </t>
    </r>
    <r>
      <rPr>
        <b/>
        <sz val="14"/>
        <color theme="1"/>
        <rFont val="Calibri"/>
        <family val="2"/>
        <charset val="238"/>
        <scheme val="minor"/>
      </rPr>
      <t>Upravitelj scenarijev.</t>
    </r>
  </si>
  <si>
    <r>
      <t xml:space="preserve">Prikaže se  okno </t>
    </r>
    <r>
      <rPr>
        <b/>
        <sz val="14"/>
        <color theme="1"/>
        <rFont val="Calibri"/>
        <family val="2"/>
        <charset val="238"/>
        <scheme val="minor"/>
      </rPr>
      <t>Upravitelj scenarijev.</t>
    </r>
  </si>
  <si>
    <r>
      <t xml:space="preserve">3. Dodajte scenarij s klikom na </t>
    </r>
    <r>
      <rPr>
        <b/>
        <sz val="14"/>
        <color theme="1"/>
        <rFont val="Calibri"/>
        <family val="2"/>
        <charset val="238"/>
        <scheme val="minor"/>
      </rPr>
      <t>Dodaj.</t>
    </r>
  </si>
  <si>
    <r>
      <t xml:space="preserve">4. Vnesite ime (60 % najvišje), izberite celico C4 (% prodanih po najvišji ceni) za </t>
    </r>
    <r>
      <rPr>
        <b/>
        <sz val="14"/>
        <color theme="1"/>
        <rFont val="Calibri"/>
        <family val="2"/>
        <charset val="238"/>
        <scheme val="minor"/>
      </rPr>
      <t>Spreminjanje celic</t>
    </r>
    <r>
      <rPr>
        <sz val="14"/>
        <color theme="1"/>
        <rFont val="Calibri"/>
        <family val="2"/>
        <charset val="238"/>
        <scheme val="minor"/>
      </rPr>
      <t xml:space="preserve"> in kliknite</t>
    </r>
    <r>
      <rPr>
        <b/>
        <sz val="14"/>
        <color theme="1"/>
        <rFont val="Calibri"/>
        <family val="2"/>
        <charset val="238"/>
        <scheme val="minor"/>
      </rPr>
      <t xml:space="preserve"> V redu.</t>
    </r>
  </si>
  <si>
    <r>
      <t xml:space="preserve">5. Vnesite ustrezno vrednost </t>
    </r>
    <r>
      <rPr>
        <b/>
        <sz val="14"/>
        <color theme="1"/>
        <rFont val="Calibri"/>
        <family val="2"/>
        <charset val="238"/>
        <scheme val="minor"/>
      </rPr>
      <t>0,6</t>
    </r>
    <r>
      <rPr>
        <sz val="14"/>
        <color theme="1"/>
        <rFont val="Calibri"/>
        <family val="2"/>
        <charset val="238"/>
        <scheme val="minor"/>
      </rPr>
      <t xml:space="preserve"> in ponovno kliknite</t>
    </r>
    <r>
      <rPr>
        <b/>
        <sz val="14"/>
        <color theme="1"/>
        <rFont val="Calibri"/>
        <family val="2"/>
        <charset val="238"/>
        <scheme val="minor"/>
      </rPr>
      <t xml:space="preserve"> V redu.</t>
    </r>
  </si>
  <si>
    <t>6. Nato dodajte 4 druge scenarije (70%, 80%, 90% in 100%).</t>
  </si>
  <si>
    <t>Končno mora biti vaš upravitelj scenarijev skladen s sledećo sliko:</t>
  </si>
  <si>
    <r>
      <rPr>
        <b/>
        <sz val="14"/>
        <color theme="1"/>
        <rFont val="Calibri"/>
        <family val="2"/>
        <charset val="238"/>
        <scheme val="minor"/>
      </rPr>
      <t>Opomba:</t>
    </r>
    <r>
      <rPr>
        <sz val="14"/>
        <color theme="1"/>
        <rFont val="Calibri"/>
        <family val="2"/>
        <charset val="238"/>
        <scheme val="minor"/>
      </rPr>
      <t xml:space="preserve"> če si želite ogledati rezultat scenarija, izberite scenarij in kliknite gumb </t>
    </r>
    <r>
      <rPr>
        <b/>
        <sz val="14"/>
        <color theme="1"/>
        <rFont val="Calibri"/>
        <family val="2"/>
        <charset val="238"/>
        <scheme val="minor"/>
      </rPr>
      <t>Prikaži</t>
    </r>
    <r>
      <rPr>
        <sz val="14"/>
        <color theme="1"/>
        <rFont val="Calibri"/>
        <family val="2"/>
        <charset val="238"/>
        <scheme val="minor"/>
      </rPr>
      <t>. Excel bo ustrezno spremenil vrednost celice C4,</t>
    </r>
  </si>
  <si>
    <t xml:space="preserve"> da boste videli ustrezen rezultat na listu.</t>
  </si>
  <si>
    <t>Povzetek scenarija</t>
  </si>
  <si>
    <t>Za enostavno primerjavo rezultatov teh scenarijev izvedite naslednje korake.</t>
  </si>
  <si>
    <r>
      <t xml:space="preserve">1. Kliknite gumb </t>
    </r>
    <r>
      <rPr>
        <b/>
        <sz val="14"/>
        <color theme="1"/>
        <rFont val="Calibri"/>
        <family val="2"/>
        <charset val="238"/>
        <scheme val="minor"/>
      </rPr>
      <t>Povzetek</t>
    </r>
    <r>
      <rPr>
        <sz val="14"/>
        <color theme="1"/>
        <rFont val="Calibri"/>
        <family val="2"/>
        <charset val="238"/>
        <scheme val="minor"/>
      </rPr>
      <t xml:space="preserve"> v</t>
    </r>
    <r>
      <rPr>
        <b/>
        <sz val="14"/>
        <color theme="1"/>
        <rFont val="Calibri"/>
        <family val="2"/>
        <charset val="238"/>
        <scheme val="minor"/>
      </rPr>
      <t xml:space="preserve"> Upravitelju scenarijev.</t>
    </r>
  </si>
  <si>
    <r>
      <t xml:space="preserve">2. Nato izberite celico D10 (skupni dobiček) za celico z rezultatom in kliknite </t>
    </r>
    <r>
      <rPr>
        <b/>
        <sz val="14"/>
        <color theme="1"/>
        <rFont val="Calibri"/>
        <family val="2"/>
        <charset val="238"/>
        <scheme val="minor"/>
      </rPr>
      <t>V redu</t>
    </r>
    <r>
      <rPr>
        <sz val="14"/>
        <color theme="1"/>
        <rFont val="Calibri"/>
        <family val="2"/>
        <charset val="238"/>
        <scheme val="minor"/>
      </rPr>
      <t>.</t>
    </r>
  </si>
  <si>
    <r>
      <rPr>
        <b/>
        <sz val="14"/>
        <color theme="1"/>
        <rFont val="Calibri"/>
        <family val="2"/>
        <charset val="238"/>
        <scheme val="minor"/>
      </rPr>
      <t>Zaključek:</t>
    </r>
    <r>
      <rPr>
        <sz val="14"/>
        <color theme="1"/>
        <rFont val="Calibri"/>
        <family val="2"/>
        <charset val="238"/>
        <scheme val="minor"/>
      </rPr>
      <t xml:space="preserve"> če prodate 70 % po najvišji ceni, dobite skupni dobiček v višini 4100 $, </t>
    </r>
  </si>
  <si>
    <t>če prodate 80 % po najvišji ceni, dobite skupni dobiček v višini 4400 $ itd. biti.</t>
  </si>
  <si>
    <t>Iskanje cilja</t>
  </si>
  <si>
    <t xml:space="preserve">Kaj pa, če želite vedeti, koliko knjig morate prodati za najvišjo ceno, da dobite skupni dobiček v višini natanko 4700 $? </t>
  </si>
  <si>
    <r>
      <t xml:space="preserve">Za iskanje odgovora lahko uporabite Excelovo funkcijo </t>
    </r>
    <r>
      <rPr>
        <b/>
        <sz val="14"/>
        <color theme="1"/>
        <rFont val="Calibri"/>
        <family val="2"/>
        <charset val="238"/>
        <scheme val="minor"/>
      </rPr>
      <t>iskanja cilja.</t>
    </r>
  </si>
  <si>
    <r>
      <t xml:space="preserve">1. Na zavihku </t>
    </r>
    <r>
      <rPr>
        <b/>
        <sz val="14"/>
        <color theme="1"/>
        <rFont val="Calibri"/>
        <family val="2"/>
        <charset val="238"/>
        <scheme val="minor"/>
      </rPr>
      <t>Podatki</t>
    </r>
    <r>
      <rPr>
        <sz val="14"/>
        <color theme="1"/>
        <rFont val="Calibri"/>
        <family val="2"/>
        <charset val="238"/>
        <scheme val="minor"/>
      </rPr>
      <t xml:space="preserve"> v skupini </t>
    </r>
    <r>
      <rPr>
        <b/>
        <sz val="14"/>
        <color theme="1"/>
        <rFont val="Calibri"/>
        <family val="2"/>
        <charset val="238"/>
        <scheme val="minor"/>
      </rPr>
      <t>Napoved</t>
    </r>
    <r>
      <rPr>
        <sz val="14"/>
        <color theme="1"/>
        <rFont val="Calibri"/>
        <family val="2"/>
        <charset val="238"/>
        <scheme val="minor"/>
      </rPr>
      <t xml:space="preserve"> kliknite </t>
    </r>
    <r>
      <rPr>
        <b/>
        <sz val="14"/>
        <color theme="1"/>
        <rFont val="Calibri"/>
        <family val="2"/>
        <charset val="238"/>
        <scheme val="minor"/>
      </rPr>
      <t>Analiza Kaj-če.</t>
    </r>
  </si>
  <si>
    <r>
      <t xml:space="preserve">2. Kliknite </t>
    </r>
    <r>
      <rPr>
        <b/>
        <sz val="14"/>
        <color theme="1"/>
        <rFont val="Calibri"/>
        <family val="2"/>
        <charset val="238"/>
        <scheme val="minor"/>
      </rPr>
      <t>Iskanje cilja.</t>
    </r>
  </si>
  <si>
    <r>
      <t xml:space="preserve">Prikaže se  okno </t>
    </r>
    <r>
      <rPr>
        <b/>
        <sz val="14"/>
        <color theme="1"/>
        <rFont val="Calibri"/>
        <family val="2"/>
        <charset val="238"/>
        <scheme val="minor"/>
      </rPr>
      <t>Iskanje cilja.</t>
    </r>
  </si>
  <si>
    <t>3. Izberite celico D10.</t>
  </si>
  <si>
    <t>4. Kliknite v polje »Za vrednost« in vnesite 4700.</t>
  </si>
  <si>
    <t>5. Kliknite v polje »S spremembo celice« in izberite celico C4.</t>
  </si>
  <si>
    <r>
      <t xml:space="preserve">6. Kliknite </t>
    </r>
    <r>
      <rPr>
        <b/>
        <sz val="14"/>
        <color theme="1"/>
        <rFont val="Calibri"/>
        <family val="2"/>
        <charset val="238"/>
        <scheme val="minor"/>
      </rPr>
      <t>V redu.</t>
    </r>
  </si>
  <si>
    <r>
      <rPr>
        <b/>
        <sz val="14"/>
        <color theme="1"/>
        <rFont val="Calibri"/>
        <family val="2"/>
        <charset val="238"/>
        <scheme val="minor"/>
      </rPr>
      <t>Rezultat.</t>
    </r>
    <r>
      <rPr>
        <sz val="14"/>
        <color theme="1"/>
        <rFont val="Calibri"/>
        <family val="2"/>
        <charset val="238"/>
        <scheme val="minor"/>
      </rPr>
      <t xml:space="preserve"> Morate prodati 90 % knjig po najvišji ceni, da dobite skupni dobiček v višini natanko 4700 $.</t>
    </r>
  </si>
  <si>
    <t>Revizija v Excelu</t>
  </si>
  <si>
    <t>V Excelu imamo šest glavnih orodij za revizijo formul:</t>
  </si>
  <si>
    <t>1.</t>
  </si>
  <si>
    <t>Sledi prejšnim</t>
  </si>
  <si>
    <t>2.</t>
  </si>
  <si>
    <t>Sledi odvisnim</t>
  </si>
  <si>
    <t>3.</t>
  </si>
  <si>
    <t>Odstranite puščice</t>
  </si>
  <si>
    <t>4.</t>
  </si>
  <si>
    <t>Pokaži formule</t>
  </si>
  <si>
    <t>5.</t>
  </si>
  <si>
    <t>Preverjanje napak (vključuje preverjanje napak, napako sledenja, krožne reference)</t>
  </si>
  <si>
    <t>6.</t>
  </si>
  <si>
    <t>Ovrednoti formulo</t>
  </si>
  <si>
    <t>Znesek glavnice 1</t>
  </si>
  <si>
    <t>Znesek glavnice 2</t>
  </si>
  <si>
    <t>Znesek glavnice 3</t>
  </si>
  <si>
    <t>Znesek glavnice 4</t>
  </si>
  <si>
    <t>Znesek glavnice 5</t>
  </si>
  <si>
    <t>Obdobje (Let)</t>
  </si>
  <si>
    <t>Znesek obresti 1</t>
  </si>
  <si>
    <t>Znesek obresti 2</t>
  </si>
  <si>
    <t>Znesek obresti 3</t>
  </si>
  <si>
    <t>Znesek obresti 4</t>
  </si>
  <si>
    <t>Znesek obresti 5</t>
  </si>
  <si>
    <t>Primer #1 – Sledi prejšnim</t>
  </si>
  <si>
    <r>
      <rPr>
        <b/>
        <sz val="14"/>
        <color theme="1"/>
        <rFont val="Calibri"/>
        <family val="2"/>
        <charset val="238"/>
        <scheme val="minor"/>
      </rPr>
      <t>Sledi prejšnim</t>
    </r>
    <r>
      <rPr>
        <sz val="14"/>
        <color theme="1"/>
        <rFont val="Calibri"/>
        <family val="2"/>
        <charset val="238"/>
        <scheme val="minor"/>
      </rPr>
      <t xml:space="preserve"> je mogoče definirati kot celice, ki vplivajo na vrednosti/formule pod izbrano celico. </t>
    </r>
  </si>
  <si>
    <t xml:space="preserve">Recimo, da imamo pet osnovnih zneskov, ki jih lahko vložimo z obrestno mero 12 % in obdobjem 6 let. </t>
  </si>
  <si>
    <t xml:space="preserve">Zneske obresti za vseh pet načel smo izračunali s preprosto formulo Načelo*Obrestna mera*Obdobje (v letih). </t>
  </si>
  <si>
    <r>
      <t xml:space="preserve">Če kliknemo na celico A23 in pritisnemo F2, lahko vidimo formulo, ki smo jo uporabili za zajemanje </t>
    </r>
    <r>
      <rPr>
        <b/>
        <sz val="14"/>
        <color theme="1"/>
        <rFont val="Calibri"/>
        <family val="2"/>
        <charset val="238"/>
        <scheme val="minor"/>
      </rPr>
      <t>zneska obresti 1</t>
    </r>
    <r>
      <rPr>
        <sz val="14"/>
        <color theme="1"/>
        <rFont val="Calibri"/>
        <family val="2"/>
        <charset val="238"/>
        <scheme val="minor"/>
      </rPr>
      <t xml:space="preserve"> .</t>
    </r>
  </si>
  <si>
    <r>
      <t>1. korak:</t>
    </r>
    <r>
      <rPr>
        <sz val="14"/>
        <color theme="1"/>
        <rFont val="Calibri"/>
        <family val="2"/>
        <charset val="238"/>
        <scheme val="minor"/>
      </rPr>
      <t xml:space="preserve"> Na trenutnem delovnem listu izberite celico in kliknite zavihek </t>
    </r>
    <r>
      <rPr>
        <b/>
        <sz val="14"/>
        <color theme="1"/>
        <rFont val="Calibri"/>
        <family val="2"/>
        <charset val="238"/>
        <scheme val="minor"/>
      </rPr>
      <t>Formule</t>
    </r>
    <r>
      <rPr>
        <sz val="14"/>
        <color theme="1"/>
        <rFont val="Calibri"/>
        <family val="2"/>
        <charset val="238"/>
        <scheme val="minor"/>
      </rPr>
      <t xml:space="preserve"> na traku </t>
    </r>
    <r>
      <rPr>
        <b/>
        <sz val="14"/>
        <color theme="1"/>
        <rFont val="Calibri"/>
        <family val="2"/>
        <charset val="238"/>
        <scheme val="minor"/>
      </rPr>
      <t>Excel.</t>
    </r>
  </si>
  <si>
    <r>
      <t>2. korak:</t>
    </r>
    <r>
      <rPr>
        <sz val="14"/>
        <color theme="1"/>
        <rFont val="Calibri"/>
        <family val="2"/>
        <charset val="238"/>
        <scheme val="minor"/>
      </rPr>
      <t xml:space="preserve"> Ko kliknete zavihek </t>
    </r>
    <r>
      <rPr>
        <b/>
        <sz val="14"/>
        <color theme="1"/>
        <rFont val="Calibri"/>
        <family val="2"/>
        <charset val="238"/>
        <scheme val="minor"/>
      </rPr>
      <t>Formule,</t>
    </r>
    <r>
      <rPr>
        <sz val="14"/>
        <color theme="1"/>
        <rFont val="Calibri"/>
        <family val="2"/>
        <charset val="238"/>
        <scheme val="minor"/>
      </rPr>
      <t xml:space="preserve"> lahko pod njim vidite skupino </t>
    </r>
    <r>
      <rPr>
        <b/>
        <sz val="14"/>
        <color theme="1"/>
        <rFont val="Calibri"/>
        <family val="2"/>
        <charset val="238"/>
        <scheme val="minor"/>
      </rPr>
      <t>Nadzor formule (Formula Auditing)</t>
    </r>
    <r>
      <rPr>
        <sz val="14"/>
        <color theme="1"/>
        <rFont val="Calibri"/>
        <family val="2"/>
        <charset val="238"/>
        <scheme val="minor"/>
      </rPr>
      <t xml:space="preserve"> z različnimi možnostmi revizije formule.</t>
    </r>
  </si>
  <si>
    <r>
      <t>3. korak:</t>
    </r>
    <r>
      <rPr>
        <sz val="14"/>
        <color theme="1"/>
        <rFont val="Calibri"/>
        <family val="2"/>
        <charset val="238"/>
        <scheme val="minor"/>
      </rPr>
      <t xml:space="preserve"> Kliknite možnost </t>
    </r>
    <r>
      <rPr>
        <b/>
        <sz val="14"/>
        <color theme="1"/>
        <rFont val="Calibri"/>
        <family val="2"/>
        <charset val="238"/>
        <scheme val="minor"/>
      </rPr>
      <t>Sledi prejšnim</t>
    </r>
    <r>
      <rPr>
        <sz val="14"/>
        <color theme="1"/>
        <rFont val="Calibri"/>
        <family val="2"/>
        <charset val="238"/>
        <scheme val="minor"/>
      </rPr>
      <t xml:space="preserve"> (</t>
    </r>
    <r>
      <rPr>
        <b/>
        <sz val="14"/>
        <color theme="1"/>
        <rFont val="Calibri"/>
        <family val="2"/>
        <charset val="238"/>
        <scheme val="minor"/>
      </rPr>
      <t>Trace Precedents)</t>
    </r>
    <r>
      <rPr>
        <sz val="14"/>
        <color theme="1"/>
        <rFont val="Calibri"/>
        <family val="2"/>
        <charset val="238"/>
        <scheme val="minor"/>
      </rPr>
      <t xml:space="preserve"> pod skupino </t>
    </r>
    <r>
      <rPr>
        <b/>
        <sz val="14"/>
        <color theme="1"/>
        <rFont val="Calibri"/>
        <family val="2"/>
        <charset val="238"/>
        <scheme val="minor"/>
      </rPr>
      <t>Nadzor formule</t>
    </r>
    <r>
      <rPr>
        <sz val="14"/>
        <color theme="1"/>
        <rFont val="Calibri"/>
        <family val="2"/>
        <charset val="238"/>
        <scheme val="minor"/>
      </rPr>
      <t xml:space="preserve"> (</t>
    </r>
    <r>
      <rPr>
        <b/>
        <sz val="14"/>
        <color theme="1"/>
        <rFont val="Calibri"/>
        <family val="2"/>
        <charset val="238"/>
        <scheme val="minor"/>
      </rPr>
      <t>Formula Auditing)</t>
    </r>
    <r>
      <rPr>
        <sz val="14"/>
        <color theme="1"/>
        <rFont val="Calibri"/>
        <family val="2"/>
        <charset val="238"/>
        <scheme val="minor"/>
      </rPr>
      <t xml:space="preserve"> in vzpostavila bo povezavo med vsemi celicami, </t>
    </r>
  </si>
  <si>
    <t>ki vplivajo na trenutno izbrano celico, prek modro obarvanih puščic, kot je prikazano v nadaljevanju</t>
  </si>
  <si>
    <r>
      <rPr>
        <b/>
        <sz val="14"/>
        <color theme="1"/>
        <rFont val="Calibri"/>
        <family val="2"/>
        <charset val="238"/>
        <scheme val="minor"/>
      </rPr>
      <t>Trace Precedents</t>
    </r>
    <r>
      <rPr>
        <sz val="14"/>
        <color theme="1"/>
        <rFont val="Calibri"/>
        <family val="2"/>
        <charset val="238"/>
        <scheme val="minor"/>
      </rPr>
      <t xml:space="preserve"> vam pomaga ugotoviti, katere so celice, ki so povezane s formulo, s katero so pridobljene vrednosti.</t>
    </r>
  </si>
  <si>
    <t>Primer #2 – Odstranite puščice</t>
  </si>
  <si>
    <r>
      <t xml:space="preserve">Znova pojdite v skupino </t>
    </r>
    <r>
      <rPr>
        <b/>
        <sz val="14"/>
        <color theme="1"/>
        <rFont val="Calibri"/>
        <family val="2"/>
        <charset val="238"/>
        <scheme val="minor"/>
      </rPr>
      <t>Formule</t>
    </r>
    <r>
      <rPr>
        <sz val="14"/>
        <color theme="1"/>
        <rFont val="Calibri"/>
        <family val="2"/>
        <charset val="238"/>
        <scheme val="minor"/>
      </rPr>
      <t xml:space="preserve"> &gt; </t>
    </r>
    <r>
      <rPr>
        <b/>
        <sz val="14"/>
        <color theme="1"/>
        <rFont val="Calibri"/>
        <family val="2"/>
        <charset val="238"/>
        <scheme val="minor"/>
      </rPr>
      <t xml:space="preserve">Nadzor formule (Formula Auditing) </t>
    </r>
    <r>
      <rPr>
        <sz val="14"/>
        <color theme="1"/>
        <rFont val="Calibri"/>
        <family val="2"/>
        <charset val="238"/>
        <scheme val="minor"/>
      </rPr>
      <t xml:space="preserve">(na traku izberite zavihek </t>
    </r>
    <r>
      <rPr>
        <b/>
        <sz val="14"/>
        <color theme="1"/>
        <rFont val="Calibri"/>
        <family val="2"/>
        <charset val="238"/>
        <scheme val="minor"/>
      </rPr>
      <t>Formule,</t>
    </r>
    <r>
      <rPr>
        <sz val="14"/>
        <color theme="1"/>
        <rFont val="Calibri"/>
        <family val="2"/>
        <charset val="238"/>
        <scheme val="minor"/>
      </rPr>
      <t xml:space="preserve"> če niste tam in lahko vidite to skupino v njej).</t>
    </r>
  </si>
  <si>
    <r>
      <t xml:space="preserve">Kliknite spustni meni </t>
    </r>
    <r>
      <rPr>
        <b/>
        <sz val="14"/>
        <color theme="1"/>
        <rFont val="Calibri"/>
        <family val="2"/>
        <charset val="238"/>
        <scheme val="minor"/>
      </rPr>
      <t>Odstrani puščice &gt; Odstrani puščice</t>
    </r>
    <r>
      <rPr>
        <sz val="14"/>
        <color theme="1"/>
        <rFont val="Calibri"/>
        <family val="2"/>
        <charset val="238"/>
        <scheme val="minor"/>
      </rPr>
      <t>.</t>
    </r>
  </si>
  <si>
    <r>
      <t xml:space="preserve">Ko kliknete spustni meni </t>
    </r>
    <r>
      <rPr>
        <b/>
        <sz val="14"/>
        <color theme="1"/>
        <rFont val="Calibri"/>
        <family val="2"/>
        <charset val="238"/>
        <scheme val="minor"/>
      </rPr>
      <t>Odstrani puščice</t>
    </r>
    <r>
      <rPr>
        <sz val="14"/>
        <color theme="1"/>
        <rFont val="Calibri"/>
        <family val="2"/>
        <charset val="238"/>
        <scheme val="minor"/>
      </rPr>
      <t>, si lahko ogledate seznam možnosti, kot je prikazano v nadaljevanju:</t>
    </r>
  </si>
  <si>
    <t>Lahko pritisnete prvo možnost, ki odstrani vse puščice (precedente in odvisne) ali pa izberete določene možnosti,</t>
  </si>
  <si>
    <t xml:space="preserve"> ki bodo odstranile precedence ali odvisne.</t>
  </si>
  <si>
    <t>Primer št. 3 – Trace Dependents (Sledi odvisnim)</t>
  </si>
  <si>
    <t xml:space="preserve">Želimo preveriti celice, ki so odvisne od trenutno izbrane celice. </t>
  </si>
  <si>
    <r>
      <rPr>
        <b/>
        <sz val="14"/>
        <color theme="1"/>
        <rFont val="Calibri"/>
        <family val="2"/>
        <charset val="238"/>
        <scheme val="minor"/>
      </rPr>
      <t>Trace Dependents</t>
    </r>
    <r>
      <rPr>
        <sz val="14"/>
        <color theme="1"/>
        <rFont val="Calibri"/>
        <family val="2"/>
        <charset val="238"/>
        <scheme val="minor"/>
      </rPr>
      <t xml:space="preserve"> je funkcija, ki vam pokaže razmerje med izbrano celico in vsemi drugimi celicami, ki so odvisne od izbrane celice.</t>
    </r>
  </si>
  <si>
    <t xml:space="preserve">Izberemo celico H2 (obrestna mera) in preverimo, katere so vse druge celice, ki so odvisne od H2. </t>
  </si>
  <si>
    <t>1. korak: Izberite celico  na  Excelovem listu.</t>
  </si>
  <si>
    <r>
      <t xml:space="preserve">2. korak: Zdaj kliknite zavihek </t>
    </r>
    <r>
      <rPr>
        <b/>
        <sz val="14"/>
        <color theme="1"/>
        <rFont val="Calibri"/>
        <family val="2"/>
        <charset val="238"/>
        <scheme val="minor"/>
      </rPr>
      <t>Formule</t>
    </r>
    <r>
      <rPr>
        <sz val="14"/>
        <color theme="1"/>
        <rFont val="Calibri"/>
        <family val="2"/>
        <charset val="238"/>
        <scheme val="minor"/>
      </rPr>
      <t xml:space="preserve"> na traku Excel in izberite </t>
    </r>
    <r>
      <rPr>
        <b/>
        <sz val="14"/>
        <color theme="1"/>
        <rFont val="Calibri"/>
        <family val="2"/>
        <charset val="238"/>
        <scheme val="minor"/>
      </rPr>
      <t>Sledi odvisnim</t>
    </r>
    <r>
      <rPr>
        <sz val="14"/>
        <color theme="1"/>
        <rFont val="Calibri"/>
        <family val="2"/>
        <charset val="238"/>
        <scheme val="minor"/>
      </rPr>
      <t xml:space="preserve"> (</t>
    </r>
    <r>
      <rPr>
        <b/>
        <sz val="14"/>
        <color theme="1"/>
        <rFont val="Calibri"/>
        <family val="2"/>
        <charset val="238"/>
        <scheme val="minor"/>
      </rPr>
      <t>Trace Dependents)</t>
    </r>
    <r>
      <rPr>
        <sz val="14"/>
        <color theme="1"/>
        <rFont val="Calibri"/>
        <family val="2"/>
        <charset val="238"/>
        <scheme val="minor"/>
      </rPr>
      <t xml:space="preserve">, da vidite, katere  celice so odvisne od </t>
    </r>
    <r>
      <rPr>
        <b/>
        <sz val="14"/>
        <color theme="1"/>
        <rFont val="Calibri"/>
        <family val="2"/>
        <charset val="238"/>
        <scheme val="minor"/>
      </rPr>
      <t>G128.</t>
    </r>
  </si>
  <si>
    <r>
      <t xml:space="preserve">Ko kliknete na </t>
    </r>
    <r>
      <rPr>
        <b/>
        <sz val="14"/>
        <color theme="1"/>
        <rFont val="Calibri"/>
        <family val="2"/>
        <charset val="238"/>
        <scheme val="minor"/>
      </rPr>
      <t xml:space="preserve">Sledi odvisnim (Trace Dependents), </t>
    </r>
    <r>
      <rPr>
        <sz val="14"/>
        <color theme="1"/>
        <rFont val="Calibri"/>
        <family val="2"/>
        <charset val="238"/>
        <scheme val="minor"/>
      </rPr>
      <t>boste videli vse celice, ki so odvisne od G2 in bodo povezane z modrimi puščicami.</t>
    </r>
  </si>
  <si>
    <t>Primer #4 – Pokaži formulo</t>
  </si>
  <si>
    <r>
      <rPr>
        <b/>
        <sz val="14"/>
        <color theme="1"/>
        <rFont val="Calibri"/>
        <family val="2"/>
        <charset val="238"/>
        <scheme val="minor"/>
      </rPr>
      <t>Pokaži formule</t>
    </r>
    <r>
      <rPr>
        <sz val="14"/>
        <color theme="1"/>
        <rFont val="Calibri"/>
        <family val="2"/>
        <charset val="238"/>
        <scheme val="minor"/>
      </rPr>
      <t xml:space="preserve"> je  funkcija v Excelu, ki vam namesto vrednosti prikaže formule pod vsemi celicami (formulirane).</t>
    </r>
  </si>
  <si>
    <r>
      <t xml:space="preserve">Pojdite na zavihek </t>
    </r>
    <r>
      <rPr>
        <b/>
        <sz val="14"/>
        <color theme="1"/>
        <rFont val="Calibri"/>
        <family val="2"/>
        <charset val="238"/>
        <scheme val="minor"/>
      </rPr>
      <t>Formule</t>
    </r>
    <r>
      <rPr>
        <sz val="14"/>
        <color theme="1"/>
        <rFont val="Calibri"/>
        <family val="2"/>
        <charset val="238"/>
        <scheme val="minor"/>
      </rPr>
      <t xml:space="preserve"> prek Excelovega traku in kliknite gumb </t>
    </r>
    <r>
      <rPr>
        <b/>
        <sz val="14"/>
        <color theme="1"/>
        <rFont val="Calibri"/>
        <family val="2"/>
        <charset val="238"/>
        <scheme val="minor"/>
      </rPr>
      <t>Pokaži formule</t>
    </r>
    <r>
      <rPr>
        <sz val="14"/>
        <color theme="1"/>
        <rFont val="Calibri"/>
        <family val="2"/>
        <charset val="238"/>
        <scheme val="minor"/>
      </rPr>
      <t xml:space="preserve"> v skupini</t>
    </r>
    <r>
      <rPr>
        <b/>
        <sz val="14"/>
        <color theme="1"/>
        <rFont val="Calibri"/>
        <family val="2"/>
        <charset val="238"/>
        <scheme val="minor"/>
      </rPr>
      <t xml:space="preserve"> Nadzor formule (Formula Auditing)</t>
    </r>
    <r>
      <rPr>
        <sz val="14"/>
        <color theme="1"/>
        <rFont val="Calibri"/>
        <family val="2"/>
        <charset val="238"/>
        <scheme val="minor"/>
      </rPr>
      <t xml:space="preserve">, </t>
    </r>
  </si>
  <si>
    <t>da si ogledate vse formule na trenutnem Excelovem listu.</t>
  </si>
  <si>
    <r>
      <t xml:space="preserve">Ko kliknete gumb </t>
    </r>
    <r>
      <rPr>
        <b/>
        <sz val="14"/>
        <color theme="1"/>
        <rFont val="Calibri"/>
        <family val="2"/>
        <charset val="238"/>
        <scheme val="minor"/>
      </rPr>
      <t>Pokaži formule</t>
    </r>
    <r>
      <rPr>
        <sz val="14"/>
        <color theme="1"/>
        <rFont val="Calibri"/>
        <family val="2"/>
        <charset val="238"/>
        <scheme val="minor"/>
      </rPr>
      <t>, lahko vidite vse oblikovane celice s formulo namesto vrednosti, kot je prikazano v nadaljevanju:</t>
    </r>
  </si>
  <si>
    <t>Primer #5 – Preverjanje napak</t>
  </si>
  <si>
    <t>Imamo dve številki številka 1 in številka 2:</t>
  </si>
  <si>
    <t>Številka 1</t>
  </si>
  <si>
    <t>Številka 2</t>
  </si>
  <si>
    <t xml:space="preserve">Zdaj pokličemo funkcijo, ki vzame ta dva sklica na celice in bi morala dati nekaj rezultatov. </t>
  </si>
  <si>
    <t xml:space="preserve">Uporabil bom funkcijo ROUNDUP v Excelu. </t>
  </si>
  <si>
    <t>Klicana funkcija</t>
  </si>
  <si>
    <r>
      <t xml:space="preserve">Uporabil smo funkcijo ROUNDUP, ki </t>
    </r>
    <r>
      <rPr>
        <b/>
        <sz val="14"/>
        <color theme="1"/>
        <rFont val="Calibri"/>
        <family val="2"/>
        <charset val="238"/>
        <scheme val="minor"/>
      </rPr>
      <t>120</t>
    </r>
    <r>
      <rPr>
        <sz val="14"/>
        <color theme="1"/>
        <rFont val="Calibri"/>
        <family val="2"/>
        <charset val="238"/>
        <scheme val="minor"/>
      </rPr>
      <t xml:space="preserve"> delil z nič in ga zaokroži na najbližje celo število. </t>
    </r>
  </si>
  <si>
    <r>
      <t xml:space="preserve">Pritisnite </t>
    </r>
    <r>
      <rPr>
        <b/>
        <sz val="14"/>
        <color theme="1"/>
        <rFont val="Calibri"/>
        <family val="2"/>
        <charset val="238"/>
        <scheme val="minor"/>
      </rPr>
      <t>enter</t>
    </r>
    <r>
      <rPr>
        <sz val="14"/>
        <color theme="1"/>
        <rFont val="Calibri"/>
        <family val="2"/>
        <charset val="238"/>
        <scheme val="minor"/>
      </rPr>
      <t>, da greste iz te formule.</t>
    </r>
  </si>
  <si>
    <r>
      <t xml:space="preserve">Izberite skupino </t>
    </r>
    <r>
      <rPr>
        <b/>
        <sz val="14"/>
        <color theme="1"/>
        <rFont val="Calibri"/>
        <family val="2"/>
        <charset val="238"/>
        <scheme val="minor"/>
      </rPr>
      <t xml:space="preserve">Nadzor formule (Formula Auditing), </t>
    </r>
    <r>
      <rPr>
        <sz val="14"/>
        <color theme="1"/>
        <rFont val="Calibri"/>
        <family val="2"/>
        <charset val="238"/>
        <scheme val="minor"/>
      </rPr>
      <t xml:space="preserve"> in kliknite gumb </t>
    </r>
    <r>
      <rPr>
        <b/>
        <sz val="14"/>
        <color theme="1"/>
        <rFont val="Calibri"/>
        <family val="2"/>
        <charset val="238"/>
        <scheme val="minor"/>
      </rPr>
      <t>Preverjanje napak</t>
    </r>
    <r>
      <rPr>
        <sz val="14"/>
        <color theme="1"/>
        <rFont val="Calibri"/>
        <family val="2"/>
        <charset val="238"/>
        <scheme val="minor"/>
      </rPr>
      <t>.</t>
    </r>
  </si>
  <si>
    <r>
      <t xml:space="preserve">Odpre se  okno za preverjanje napak </t>
    </r>
    <r>
      <rPr>
        <b/>
        <sz val="14"/>
        <color theme="1"/>
        <rFont val="Calibri"/>
        <family val="2"/>
        <charset val="238"/>
        <scheme val="minor"/>
      </rPr>
      <t>Error Checking</t>
    </r>
    <r>
      <rPr>
        <sz val="14"/>
        <color theme="1"/>
        <rFont val="Calibri"/>
        <family val="2"/>
        <charset val="238"/>
        <scheme val="minor"/>
      </rPr>
      <t>, kot je prikazano v nadaljevanju</t>
    </r>
  </si>
  <si>
    <r>
      <t xml:space="preserve">Spletno pomoč o tej napaki si lahko ogledate tako, da kliknete </t>
    </r>
    <r>
      <rPr>
        <b/>
        <sz val="14"/>
        <color theme="1"/>
        <rFont val="Calibri"/>
        <family val="2"/>
        <charset val="238"/>
        <scheme val="minor"/>
      </rPr>
      <t>Pomoč na</t>
    </r>
    <r>
      <rPr>
        <sz val="14"/>
        <color theme="1"/>
        <rFont val="Calibri"/>
        <family val="2"/>
        <charset val="238"/>
        <scheme val="minor"/>
      </rPr>
      <t xml:space="preserve"> gumbu </t>
    </r>
    <r>
      <rPr>
        <b/>
        <sz val="14"/>
        <color theme="1"/>
        <rFont val="Calibri"/>
        <family val="2"/>
        <charset val="238"/>
        <scheme val="minor"/>
      </rPr>
      <t>za to napako</t>
    </r>
    <r>
      <rPr>
        <sz val="14"/>
        <color theme="1"/>
        <rFont val="Calibri"/>
        <family val="2"/>
        <charset val="238"/>
        <scheme val="minor"/>
      </rPr>
      <t xml:space="preserve">, </t>
    </r>
  </si>
  <si>
    <t xml:space="preserve">ali pa si ogledate korake izračuna, ki so vključeni v to napako, </t>
  </si>
  <si>
    <r>
      <t xml:space="preserve">tako da pritisnete </t>
    </r>
    <r>
      <rPr>
        <b/>
        <sz val="14"/>
        <color theme="1"/>
        <rFont val="Calibri"/>
        <family val="2"/>
        <charset val="238"/>
        <scheme val="minor"/>
      </rPr>
      <t>Pokaži korake izračuna</t>
    </r>
    <r>
      <rPr>
        <sz val="14"/>
        <color theme="1"/>
        <rFont val="Calibri"/>
        <family val="2"/>
        <charset val="238"/>
        <scheme val="minor"/>
      </rPr>
      <t>, lahko pa prezrete napako ali tudi uredite formulo.</t>
    </r>
  </si>
  <si>
    <t>Iskanje ciljev</t>
  </si>
  <si>
    <r>
      <rPr>
        <b/>
        <sz val="14"/>
        <color theme="1"/>
        <rFont val="Calibri"/>
        <family val="2"/>
        <charset val="238"/>
        <scheme val="minor"/>
      </rPr>
      <t>Iskanje cilja</t>
    </r>
    <r>
      <rPr>
        <sz val="14"/>
        <color theme="1"/>
        <rFont val="Calibri"/>
        <family val="2"/>
        <charset val="238"/>
        <scheme val="minor"/>
      </rPr>
      <t xml:space="preserve"> je orodje, ki se uporablja za iskanje neznane vrednosti iz niza znanih vrednosti. </t>
    </r>
  </si>
  <si>
    <r>
      <t xml:space="preserve">Nahaja se pod funkcijo analize </t>
    </r>
    <r>
      <rPr>
        <b/>
        <sz val="14"/>
        <color theme="1"/>
        <rFont val="Calibri"/>
        <family val="2"/>
        <charset val="238"/>
        <scheme val="minor"/>
      </rPr>
      <t>Kaj-Če</t>
    </r>
    <r>
      <rPr>
        <sz val="14"/>
        <color theme="1"/>
        <rFont val="Calibri"/>
        <family val="2"/>
        <charset val="238"/>
        <scheme val="minor"/>
      </rPr>
      <t xml:space="preserve"> v programu Microsoft Excel, ki je uporabna za ugotavljanje vrednosti, ki bo dala želeni rezultat kot zahtevo. </t>
    </r>
  </si>
  <si>
    <t xml:space="preserve">Ta funkcija takoj izračuna izhod, ko se vrednost v celici spremeni. </t>
  </si>
  <si>
    <t>Kako uresničiti iskanje ciljev?</t>
  </si>
  <si>
    <r>
      <t xml:space="preserve">Iskanje cilja se izvaja z uporabo pogovornega okna </t>
    </r>
    <r>
      <rPr>
        <b/>
        <sz val="14"/>
        <color theme="1"/>
        <rFont val="Calibri"/>
        <family val="2"/>
        <charset val="238"/>
        <scheme val="minor"/>
      </rPr>
      <t>Iskanje cilja</t>
    </r>
    <r>
      <rPr>
        <sz val="14"/>
        <color theme="1"/>
        <rFont val="Calibri"/>
        <family val="2"/>
        <charset val="238"/>
        <scheme val="minor"/>
      </rPr>
      <t>, kot je prikazano na naslednji sliki:</t>
    </r>
  </si>
  <si>
    <r>
      <t xml:space="preserve">V okno </t>
    </r>
    <r>
      <rPr>
        <b/>
        <sz val="14"/>
        <color theme="1"/>
        <rFont val="Calibri"/>
        <family val="2"/>
        <charset val="238"/>
        <scheme val="minor"/>
      </rPr>
      <t>Iskanje cilja</t>
    </r>
    <r>
      <rPr>
        <sz val="14"/>
        <color theme="1"/>
        <rFont val="Calibri"/>
        <family val="2"/>
        <charset val="238"/>
        <scheme val="minor"/>
      </rPr>
      <t xml:space="preserve"> vpišete tri vrednosti:</t>
    </r>
  </si>
  <si>
    <r>
      <rPr>
        <b/>
        <sz val="14"/>
        <color theme="1"/>
        <rFont val="Calibri"/>
        <family val="2"/>
        <charset val="238"/>
        <scheme val="minor"/>
      </rPr>
      <t xml:space="preserve">Vrednost celice: </t>
    </r>
    <r>
      <rPr>
        <sz val="14"/>
        <color theme="1"/>
        <rFont val="Calibri"/>
        <family val="2"/>
        <charset val="238"/>
        <scheme val="minor"/>
      </rPr>
      <t>določa celico, katere vrednost bo po rezultatu operacije iskanja cilja spremenjena na želeno vrednost.</t>
    </r>
  </si>
  <si>
    <r>
      <rPr>
        <b/>
        <sz val="14"/>
        <color theme="1"/>
        <rFont val="Calibri"/>
        <family val="2"/>
        <charset val="238"/>
        <scheme val="minor"/>
      </rPr>
      <t xml:space="preserve">Nastavi na: </t>
    </r>
    <r>
      <rPr>
        <sz val="14"/>
        <color theme="1"/>
        <rFont val="Calibri"/>
        <family val="2"/>
        <charset val="238"/>
        <scheme val="minor"/>
      </rPr>
      <t>določa vrednost, ki jo želite kot rezultat orodja za iskanje cilja.</t>
    </r>
  </si>
  <si>
    <r>
      <rPr>
        <b/>
        <sz val="14"/>
        <color theme="1"/>
        <rFont val="Calibri"/>
        <family val="2"/>
        <charset val="238"/>
        <scheme val="minor"/>
      </rPr>
      <t>S spreminjanjem celice</t>
    </r>
    <r>
      <rPr>
        <sz val="14"/>
        <color theme="1"/>
        <rFont val="Calibri"/>
        <family val="2"/>
        <charset val="238"/>
        <scheme val="minor"/>
      </rPr>
      <t>: določa celico, katere vrednost je treba spremeniti, da dosežemo želeni rezultat.</t>
    </r>
  </si>
  <si>
    <t>Iskanje cilja – Primer #1</t>
  </si>
  <si>
    <t>Vzemimo preprost primer, da razumemo koncept.</t>
  </si>
  <si>
    <t>Vzemimo primer množenja med dvema številkama A in B</t>
  </si>
  <si>
    <t>Na zgornji sliki sta dve številki, A in B, z vrednostjo 9 oziroma 6.</t>
  </si>
  <si>
    <t>Rezultat je uporabljen s funkcijo =PRODUCT(B1,B2), kar je rezultat 54.</t>
  </si>
  <si>
    <r>
      <t xml:space="preserve">Če ima ena števka vrednost </t>
    </r>
    <r>
      <rPr>
        <b/>
        <sz val="14"/>
        <color theme="1"/>
        <rFont val="Calibri"/>
        <family val="2"/>
        <charset val="238"/>
        <scheme val="minor"/>
      </rPr>
      <t>9</t>
    </r>
    <r>
      <rPr>
        <sz val="14"/>
        <color theme="1"/>
        <rFont val="Calibri"/>
        <family val="2"/>
        <charset val="238"/>
        <scheme val="minor"/>
      </rPr>
      <t xml:space="preserve">, kakšna bo druga številka, da dobimo rezultat </t>
    </r>
    <r>
      <rPr>
        <b/>
        <sz val="14"/>
        <color theme="1"/>
        <rFont val="Calibri"/>
        <family val="2"/>
        <charset val="238"/>
        <scheme val="minor"/>
      </rPr>
      <t>72</t>
    </r>
    <r>
      <rPr>
        <sz val="14"/>
        <color theme="1"/>
        <rFont val="Calibri"/>
        <family val="2"/>
        <charset val="238"/>
        <scheme val="minor"/>
      </rPr>
      <t>.</t>
    </r>
  </si>
  <si>
    <t>Sledijo naslednji koraki:</t>
  </si>
  <si>
    <r>
      <t xml:space="preserve">1. Kliknite zavihek </t>
    </r>
    <r>
      <rPr>
        <b/>
        <sz val="14"/>
        <color theme="1"/>
        <rFont val="Calibri"/>
        <family val="2"/>
        <charset val="238"/>
        <scheme val="minor"/>
      </rPr>
      <t>Podatki</t>
    </r>
    <r>
      <rPr>
        <sz val="14"/>
        <color theme="1"/>
        <rFont val="Calibri"/>
        <family val="2"/>
        <charset val="238"/>
        <scheme val="minor"/>
      </rPr>
      <t>.</t>
    </r>
  </si>
  <si>
    <r>
      <t xml:space="preserve">2. V skupini </t>
    </r>
    <r>
      <rPr>
        <b/>
        <sz val="14"/>
        <color theme="1"/>
        <rFont val="Calibri"/>
        <family val="2"/>
        <charset val="238"/>
        <scheme val="minor"/>
      </rPr>
      <t>Predvidevanja</t>
    </r>
    <r>
      <rPr>
        <sz val="14"/>
        <color theme="1"/>
        <rFont val="Calibri"/>
        <family val="2"/>
        <charset val="238"/>
        <scheme val="minor"/>
      </rPr>
      <t xml:space="preserve"> kliknite spustni meni </t>
    </r>
    <r>
      <rPr>
        <b/>
        <sz val="14"/>
        <color theme="1"/>
        <rFont val="Calibri"/>
        <family val="2"/>
        <charset val="238"/>
        <scheme val="minor"/>
      </rPr>
      <t>Analiza kaj če</t>
    </r>
    <r>
      <rPr>
        <sz val="14"/>
        <color theme="1"/>
        <rFont val="Calibri"/>
        <family val="2"/>
        <charset val="238"/>
        <scheme val="minor"/>
      </rPr>
      <t>.</t>
    </r>
  </si>
  <si>
    <r>
      <t xml:space="preserve">3. Kliknite na </t>
    </r>
    <r>
      <rPr>
        <b/>
        <sz val="14"/>
        <color theme="1"/>
        <rFont val="Calibri"/>
        <family val="2"/>
        <charset val="238"/>
        <scheme val="minor"/>
      </rPr>
      <t>Iskanje cilja</t>
    </r>
    <r>
      <rPr>
        <sz val="14"/>
        <color theme="1"/>
        <rFont val="Calibri"/>
        <family val="2"/>
        <charset val="238"/>
        <scheme val="minor"/>
      </rPr>
      <t>.</t>
    </r>
  </si>
  <si>
    <r>
      <t xml:space="preserve">4. V oknu </t>
    </r>
    <r>
      <rPr>
        <b/>
        <sz val="14"/>
        <color theme="1"/>
        <rFont val="Calibri"/>
        <family val="2"/>
        <charset val="238"/>
        <scheme val="minor"/>
      </rPr>
      <t>Iskanje cilj</t>
    </r>
    <r>
      <rPr>
        <sz val="14"/>
        <color theme="1"/>
        <rFont val="Calibri"/>
        <family val="2"/>
        <charset val="238"/>
        <scheme val="minor"/>
      </rPr>
      <t>a izberite polje za "Vrednost celico".</t>
    </r>
  </si>
  <si>
    <t>5. Vnesite 72 v 'Nastavi na'.</t>
  </si>
  <si>
    <t>6. Izberite B67 v polju " S spreminjanjem celice "</t>
  </si>
  <si>
    <t>Nato pritisnite OK</t>
  </si>
  <si>
    <t>Rezultat je:</t>
  </si>
  <si>
    <t>Iskanje cilja – Primer 2</t>
  </si>
  <si>
    <t>Iskanje cilja pomaga najti vhod za znani izhod ali zahtevani rezultat.</t>
  </si>
  <si>
    <t xml:space="preserve">Uporabili bomo primer prodaje izdelka. </t>
  </si>
  <si>
    <t>Če želimo izdelek prodati po višji ceni od osnovne cene izdelka, potem želimo vedeti, kolikšen je odstotek dobička.</t>
  </si>
  <si>
    <t>Cena produkta</t>
  </si>
  <si>
    <t>% profita</t>
  </si>
  <si>
    <t>Prodajna cena</t>
  </si>
  <si>
    <t>Dodatna cena na ceno produkta</t>
  </si>
  <si>
    <t xml:space="preserve">Upoštevajte, da je cena izdelka  500 in dodali smo formulo za iskanje odstotka dobička, </t>
  </si>
  <si>
    <t>V še eni celici smo dali formulo za dodatno ceno, po kateri želimo prodati.</t>
  </si>
  <si>
    <r>
      <t xml:space="preserve">Zdaj uporabite </t>
    </r>
    <r>
      <rPr>
        <b/>
        <sz val="14"/>
        <color theme="1"/>
        <rFont val="Calibri"/>
        <family val="2"/>
        <charset val="238"/>
        <scheme val="minor"/>
      </rPr>
      <t>Iskanje cilja</t>
    </r>
    <r>
      <rPr>
        <sz val="14"/>
        <color theme="1"/>
        <rFont val="Calibri"/>
        <family val="2"/>
        <charset val="238"/>
        <scheme val="minor"/>
      </rPr>
      <t>, da poiščete odstotek dobička različnih dodatnih cen na ceno izdelka in prodajno ceno.</t>
    </r>
  </si>
  <si>
    <r>
      <t>Ko kliknemo na »</t>
    </r>
    <r>
      <rPr>
        <b/>
        <sz val="14"/>
        <color theme="1"/>
        <rFont val="Calibri"/>
        <family val="2"/>
        <charset val="238"/>
        <scheme val="minor"/>
      </rPr>
      <t>Iskanje cilja</t>
    </r>
    <r>
      <rPr>
        <sz val="14"/>
        <color theme="1"/>
        <rFont val="Calibri"/>
        <family val="2"/>
        <charset val="238"/>
        <scheme val="minor"/>
      </rPr>
      <t>«, se prikaže zgornje  okno.</t>
    </r>
  </si>
  <si>
    <r>
      <t xml:space="preserve">V polje </t>
    </r>
    <r>
      <rPr>
        <b/>
        <sz val="14"/>
        <color theme="1"/>
        <rFont val="Calibri"/>
        <family val="2"/>
        <charset val="238"/>
        <scheme val="minor"/>
      </rPr>
      <t xml:space="preserve">Set Cell </t>
    </r>
    <r>
      <rPr>
        <sz val="14"/>
        <color theme="1"/>
        <rFont val="Calibri"/>
        <family val="2"/>
        <charset val="238"/>
        <scheme val="minor"/>
      </rPr>
      <t>vnesemo C4.</t>
    </r>
  </si>
  <si>
    <t xml:space="preserve">»Do vrednosti« 8To value) je vrednost, po kateri dodatni ceni želimo dodati 150 € k ceni izdelka, spreminjajoča se celica pa je B2, kjer se odstotek spremeni. </t>
  </si>
  <si>
    <r>
      <t>Kliknite »</t>
    </r>
    <r>
      <rPr>
        <b/>
        <sz val="14"/>
        <color theme="1"/>
        <rFont val="Calibri"/>
        <family val="2"/>
        <charset val="238"/>
        <scheme val="minor"/>
      </rPr>
      <t>V redu</t>
    </r>
    <r>
      <rPr>
        <sz val="14"/>
        <color theme="1"/>
        <rFont val="Calibri"/>
        <family val="2"/>
        <charset val="238"/>
        <scheme val="minor"/>
      </rPr>
      <t>« in poglejte, kolikšen dobiček imate, če prodate po 150 € višji ceni.</t>
    </r>
  </si>
  <si>
    <r>
      <t xml:space="preserve">Odstotek dobička je </t>
    </r>
    <r>
      <rPr>
        <b/>
        <sz val="14"/>
        <color theme="1"/>
        <rFont val="Calibri"/>
        <family val="2"/>
        <charset val="238"/>
        <scheme val="minor"/>
      </rPr>
      <t>30,</t>
    </r>
    <r>
      <rPr>
        <sz val="14"/>
        <color theme="1"/>
        <rFont val="Calibri"/>
        <family val="2"/>
        <charset val="238"/>
        <scheme val="minor"/>
      </rPr>
      <t xml:space="preserve"> prodajna cena pa </t>
    </r>
    <r>
      <rPr>
        <b/>
        <sz val="14"/>
        <color theme="1"/>
        <rFont val="Calibri"/>
        <family val="2"/>
        <charset val="238"/>
        <scheme val="minor"/>
      </rPr>
      <t>650.</t>
    </r>
    <r>
      <rPr>
        <sz val="14"/>
        <color theme="1"/>
        <rFont val="Calibri"/>
        <family val="2"/>
        <charset val="238"/>
        <scheme val="minor"/>
      </rPr>
      <t xml:space="preserve"> Podobno lahko preverimo različne ciljne vrednosti. </t>
    </r>
  </si>
  <si>
    <t>Iskanje cilja v Excelu – Primer 3</t>
  </si>
  <si>
    <t>variabilna cena</t>
  </si>
  <si>
    <t>Fiksna cena</t>
  </si>
  <si>
    <t>Skupni prihodki</t>
  </si>
  <si>
    <t>Skupna cena</t>
  </si>
  <si>
    <t>Dobiček</t>
  </si>
  <si>
    <r>
      <t xml:space="preserve">Vzemimo za primer trgovino, ki trguje z generatorji. Cena posameznega generatorja je </t>
    </r>
    <r>
      <rPr>
        <b/>
        <sz val="14"/>
        <color theme="1"/>
        <rFont val="Calibri"/>
        <family val="2"/>
        <charset val="238"/>
        <scheme val="minor"/>
      </rPr>
      <t>18.000 €</t>
    </r>
    <r>
      <rPr>
        <sz val="14"/>
        <color theme="1"/>
        <rFont val="Calibri"/>
        <family val="2"/>
        <charset val="238"/>
        <scheme val="minor"/>
      </rPr>
      <t xml:space="preserve">, prodana količina pa </t>
    </r>
    <r>
      <rPr>
        <b/>
        <sz val="14"/>
        <color theme="1"/>
        <rFont val="Calibri"/>
        <family val="2"/>
        <charset val="238"/>
        <scheme val="minor"/>
      </rPr>
      <t>100</t>
    </r>
    <r>
      <rPr>
        <sz val="14"/>
        <color theme="1"/>
        <rFont val="Calibri"/>
        <family val="2"/>
        <charset val="238"/>
        <scheme val="minor"/>
      </rPr>
      <t xml:space="preserve"> kosov</t>
    </r>
  </si>
  <si>
    <r>
      <t xml:space="preserve">Iz poročila je razvidno da ima družba izgubo v višini - </t>
    </r>
    <r>
      <rPr>
        <b/>
        <sz val="14"/>
        <color theme="1"/>
        <rFont val="Calibri"/>
        <family val="2"/>
        <charset val="238"/>
        <scheme val="minor"/>
      </rPr>
      <t>1,380.000 €</t>
    </r>
    <r>
      <rPr>
        <sz val="14"/>
        <color theme="1"/>
        <rFont val="Calibri"/>
        <family val="2"/>
        <charset val="238"/>
        <scheme val="minor"/>
      </rPr>
      <t xml:space="preserve"> </t>
    </r>
  </si>
  <si>
    <r>
      <t xml:space="preserve">Ugotovljeno je, da je najvišja cena, za katero je mogoče prodati generator, </t>
    </r>
    <r>
      <rPr>
        <b/>
        <sz val="14"/>
        <color theme="1"/>
        <rFont val="Calibri"/>
        <family val="2"/>
        <charset val="238"/>
        <scheme val="minor"/>
      </rPr>
      <t xml:space="preserve">18000 €. </t>
    </r>
  </si>
  <si>
    <t xml:space="preserve">Zdaj je potrebno identificirati št. generatorjev, ki jih je mogoče prodati, kar bo vrnilo vrednost preloma (brez dobička brez izgube). </t>
  </si>
  <si>
    <t>Torej mora biti vrednost dobička (prihodek – fiksni stroški + variabilni stroški) nič, da doseže prelomno vrednost.</t>
  </si>
  <si>
    <r>
      <t>4. V oknu</t>
    </r>
    <r>
      <rPr>
        <b/>
        <sz val="14"/>
        <color theme="1"/>
        <rFont val="Calibri"/>
        <family val="2"/>
        <charset val="238"/>
        <scheme val="minor"/>
      </rPr>
      <t xml:space="preserve"> Iskanje cilja</t>
    </r>
    <r>
      <rPr>
        <sz val="14"/>
        <color theme="1"/>
        <rFont val="Calibri"/>
        <family val="2"/>
        <charset val="238"/>
        <scheme val="minor"/>
      </rPr>
      <t xml:space="preserve"> izberite B196 v polje "Vrednost celico".</t>
    </r>
  </si>
  <si>
    <t>5. Vnesite 0 v 'Nastavi na'</t>
  </si>
  <si>
    <t>6. Izberite B191 v polju " S spreminjanjem celice "</t>
  </si>
  <si>
    <r>
      <rPr>
        <b/>
        <sz val="14"/>
        <color theme="0"/>
        <rFont val="Calibri"/>
        <family val="2"/>
        <charset val="238"/>
        <scheme val="minor"/>
      </rPr>
      <t>Navodilo</t>
    </r>
    <r>
      <rPr>
        <sz val="14"/>
        <color theme="0"/>
        <rFont val="Calibri"/>
        <family val="2"/>
        <charset val="238"/>
        <scheme val="minor"/>
      </rPr>
      <t>: formulo ustrezno prilagodite primeru:</t>
    </r>
  </si>
  <si>
    <r>
      <t xml:space="preserve">Nato pritisnite </t>
    </r>
    <r>
      <rPr>
        <b/>
        <sz val="14"/>
        <color theme="1"/>
        <rFont val="Calibri"/>
        <family val="2"/>
        <charset val="238"/>
        <scheme val="minor"/>
      </rPr>
      <t>OK</t>
    </r>
  </si>
  <si>
    <t>Iskanje cilja v Excelu - Primer 4</t>
  </si>
  <si>
    <t>EMI</t>
  </si>
  <si>
    <t>Skupni znesek</t>
  </si>
  <si>
    <r>
      <t>Neka oseba je vzela znesek posojila v višini</t>
    </r>
    <r>
      <rPr>
        <b/>
        <sz val="14"/>
        <color theme="1"/>
        <rFont val="Calibri"/>
        <family val="2"/>
        <charset val="238"/>
        <scheme val="minor"/>
      </rPr>
      <t xml:space="preserve"> $ 18.000. </t>
    </r>
  </si>
  <si>
    <r>
      <t xml:space="preserve">Povedali so mu, da bo znesek posojila sankcioniran z obrestno mero </t>
    </r>
    <r>
      <rPr>
        <b/>
        <sz val="14"/>
        <color theme="1"/>
        <rFont val="Calibri"/>
        <family val="2"/>
        <charset val="238"/>
        <scheme val="minor"/>
      </rPr>
      <t>10 %</t>
    </r>
    <r>
      <rPr>
        <sz val="14"/>
        <color theme="1"/>
        <rFont val="Calibri"/>
        <family val="2"/>
        <charset val="238"/>
        <scheme val="minor"/>
      </rPr>
      <t xml:space="preserve"> na leto za obdobje </t>
    </r>
    <r>
      <rPr>
        <b/>
        <sz val="14"/>
        <color theme="1"/>
        <rFont val="Calibri"/>
        <family val="2"/>
        <charset val="238"/>
        <scheme val="minor"/>
      </rPr>
      <t>45</t>
    </r>
    <r>
      <rPr>
        <sz val="14"/>
        <color theme="1"/>
        <rFont val="Calibri"/>
        <family val="2"/>
        <charset val="238"/>
        <scheme val="minor"/>
      </rPr>
      <t xml:space="preserve"> mesecev, </t>
    </r>
  </si>
  <si>
    <r>
      <t xml:space="preserve">kar pomeni odplačilo v višini </t>
    </r>
    <r>
      <rPr>
        <b/>
        <sz val="14"/>
        <color theme="1"/>
        <rFont val="Calibri"/>
        <family val="2"/>
        <charset val="238"/>
        <scheme val="minor"/>
      </rPr>
      <t>481,32 $</t>
    </r>
    <r>
      <rPr>
        <sz val="14"/>
        <color theme="1"/>
        <rFont val="Calibri"/>
        <family val="2"/>
        <charset val="238"/>
        <scheme val="minor"/>
      </rPr>
      <t xml:space="preserve"> na mesec. </t>
    </r>
  </si>
  <si>
    <r>
      <t xml:space="preserve">Ko je izračunal skupni znesek, ki ga bo poplačal v 45 mesecih, je kot rezultat dobil </t>
    </r>
    <r>
      <rPr>
        <b/>
        <sz val="14"/>
        <color theme="1"/>
        <rFont val="Calibri"/>
        <family val="2"/>
        <charset val="238"/>
        <scheme val="minor"/>
      </rPr>
      <t>21.659,47 $</t>
    </r>
  </si>
  <si>
    <r>
      <t xml:space="preserve">Zdaj želi </t>
    </r>
    <r>
      <rPr>
        <b/>
        <sz val="14"/>
        <color theme="1"/>
        <rFont val="Calibri"/>
        <family val="2"/>
        <charset val="238"/>
        <scheme val="minor"/>
      </rPr>
      <t>povečati</t>
    </r>
    <r>
      <rPr>
        <sz val="14"/>
        <color theme="1"/>
        <rFont val="Calibri"/>
        <family val="2"/>
        <charset val="238"/>
        <scheme val="minor"/>
      </rPr>
      <t xml:space="preserve"> število odplačevalnih dob, saj ne bi mogel plačevati </t>
    </r>
    <r>
      <rPr>
        <b/>
        <sz val="14"/>
        <color theme="1"/>
        <rFont val="Calibri"/>
        <family val="2"/>
        <charset val="238"/>
        <scheme val="minor"/>
      </rPr>
      <t>481,32 €</t>
    </r>
    <r>
      <rPr>
        <sz val="14"/>
        <color theme="1"/>
        <rFont val="Calibri"/>
        <family val="2"/>
        <charset val="238"/>
        <scheme val="minor"/>
      </rPr>
      <t xml:space="preserve"> na mesec.</t>
    </r>
  </si>
  <si>
    <r>
      <t xml:space="preserve"> Vendar skupnega zneska odplačila ne želi povečati za več kot </t>
    </r>
    <r>
      <rPr>
        <b/>
        <sz val="14"/>
        <color theme="1"/>
        <rFont val="Calibri"/>
        <family val="2"/>
        <charset val="238"/>
        <scheme val="minor"/>
      </rPr>
      <t xml:space="preserve">25.000 </t>
    </r>
    <r>
      <rPr>
        <sz val="14"/>
        <color theme="1"/>
        <rFont val="Calibri"/>
        <family val="2"/>
        <charset val="238"/>
        <scheme val="minor"/>
      </rPr>
      <t>€</t>
    </r>
  </si>
  <si>
    <t>Torej, da bi to dosegel, mora oseba uporabiti iskanje cilja.</t>
  </si>
  <si>
    <r>
      <t xml:space="preserve">1. Kliknite zavihek </t>
    </r>
    <r>
      <rPr>
        <b/>
        <sz val="14"/>
        <color theme="1"/>
        <rFont val="Calibri"/>
        <family val="2"/>
        <charset val="238"/>
        <scheme val="minor"/>
      </rPr>
      <t>Podatki</t>
    </r>
  </si>
  <si>
    <r>
      <t xml:space="preserve">2. V skupini </t>
    </r>
    <r>
      <rPr>
        <b/>
        <sz val="14"/>
        <color theme="1"/>
        <rFont val="Calibri"/>
        <family val="2"/>
        <charset val="238"/>
        <scheme val="minor"/>
      </rPr>
      <t>Predvidevanja</t>
    </r>
    <r>
      <rPr>
        <sz val="14"/>
        <color theme="1"/>
        <rFont val="Calibri"/>
        <family val="2"/>
        <charset val="238"/>
        <scheme val="minor"/>
      </rPr>
      <t xml:space="preserve"> kliknite spustni meni </t>
    </r>
    <r>
      <rPr>
        <b/>
        <sz val="14"/>
        <color theme="1"/>
        <rFont val="Calibri"/>
        <family val="2"/>
        <charset val="238"/>
        <scheme val="minor"/>
      </rPr>
      <t>Analiza kaj če</t>
    </r>
  </si>
  <si>
    <r>
      <t xml:space="preserve">4. V oknu </t>
    </r>
    <r>
      <rPr>
        <b/>
        <sz val="14"/>
        <color theme="1"/>
        <rFont val="Calibri"/>
        <family val="2"/>
        <charset val="238"/>
        <scheme val="minor"/>
      </rPr>
      <t>Iskanje cilj</t>
    </r>
    <r>
      <rPr>
        <sz val="14"/>
        <color theme="1"/>
        <rFont val="Calibri"/>
        <family val="2"/>
        <charset val="238"/>
        <scheme val="minor"/>
      </rPr>
      <t>a izberite B253 vpolje "Vrednost celico".</t>
    </r>
  </si>
  <si>
    <t>5. Vnesite 25000 v 'Nastavi na'</t>
  </si>
  <si>
    <t>6. Izberite B251 v polju " S spreminjanjem celice "</t>
  </si>
  <si>
    <t>Iskanje cilja v Excelu - Primer 5</t>
  </si>
  <si>
    <t>Začetni kapital</t>
  </si>
  <si>
    <t>Obresti</t>
  </si>
  <si>
    <t>Mandat</t>
  </si>
  <si>
    <t>Oseba želi za določen čas vložiti pavšalni znesek v svojo banko.</t>
  </si>
  <si>
    <t xml:space="preserve">Bančni uslužbenec mu je predlagal, da odpre račun za fiksno vlogo. </t>
  </si>
  <si>
    <r>
      <t xml:space="preserve">Obrestna mera je </t>
    </r>
    <r>
      <rPr>
        <b/>
        <sz val="14"/>
        <color theme="1"/>
        <rFont val="Calibri"/>
        <family val="2"/>
        <charset val="238"/>
        <scheme val="minor"/>
      </rPr>
      <t>6,5 %</t>
    </r>
    <r>
      <rPr>
        <sz val="14"/>
        <color theme="1"/>
        <rFont val="Calibri"/>
        <family val="2"/>
        <charset val="238"/>
        <scheme val="minor"/>
      </rPr>
      <t xml:space="preserve">, število let pa je za </t>
    </r>
    <r>
      <rPr>
        <b/>
        <sz val="14"/>
        <color theme="1"/>
        <rFont val="Calibri"/>
        <family val="2"/>
        <charset val="238"/>
        <scheme val="minor"/>
      </rPr>
      <t>5</t>
    </r>
    <r>
      <rPr>
        <sz val="14"/>
        <color theme="1"/>
        <rFont val="Calibri"/>
        <family val="2"/>
        <charset val="238"/>
        <scheme val="minor"/>
      </rPr>
      <t xml:space="preserve"> let. </t>
    </r>
  </si>
  <si>
    <r>
      <t xml:space="preserve">Oseba zdaj želi povečati znesek donosnosti na </t>
    </r>
    <r>
      <rPr>
        <b/>
        <sz val="14"/>
        <color theme="1"/>
        <rFont val="Calibri"/>
        <family val="2"/>
        <charset val="238"/>
        <scheme val="minor"/>
      </rPr>
      <t>1.500.000 $</t>
    </r>
    <r>
      <rPr>
        <sz val="14"/>
        <color theme="1"/>
        <rFont val="Calibri"/>
        <family val="2"/>
        <charset val="238"/>
        <scheme val="minor"/>
      </rPr>
      <t xml:space="preserve">, vendar ne želi povečati časovnega obdobja naložbe in začetnega zneska naložbe. </t>
    </r>
  </si>
  <si>
    <r>
      <t xml:space="preserve">Želi najti </t>
    </r>
    <r>
      <rPr>
        <b/>
        <sz val="14"/>
        <color theme="1"/>
        <rFont val="Calibri"/>
        <family val="2"/>
        <charset val="238"/>
        <scheme val="minor"/>
      </rPr>
      <t>obrestno mero</t>
    </r>
    <r>
      <rPr>
        <sz val="14"/>
        <color theme="1"/>
        <rFont val="Calibri"/>
        <family val="2"/>
        <charset val="238"/>
        <scheme val="minor"/>
      </rPr>
      <t>, ki mu bo pomagala doseči želeni donos.</t>
    </r>
  </si>
  <si>
    <r>
      <t>V oknu</t>
    </r>
    <r>
      <rPr>
        <b/>
        <sz val="14"/>
        <color theme="1"/>
        <rFont val="Calibri"/>
        <family val="2"/>
        <charset val="238"/>
        <scheme val="minor"/>
      </rPr>
      <t xml:space="preserve"> Iskanje cilja </t>
    </r>
    <r>
      <rPr>
        <sz val="14"/>
        <color theme="1"/>
        <rFont val="Calibri"/>
        <family val="2"/>
        <charset val="238"/>
        <scheme val="minor"/>
      </rPr>
      <t>izberite B452 v "Vrednost celico".</t>
    </r>
  </si>
  <si>
    <t>V polje »Nastavi na« vnesite 1.500.000</t>
  </si>
  <si>
    <t>Izberite B450 v 'S spreminjanjem celice', da spremenite obrestno mero</t>
  </si>
  <si>
    <r>
      <rPr>
        <b/>
        <sz val="14"/>
        <color theme="1"/>
        <rFont val="Calibri"/>
        <family val="2"/>
        <charset val="238"/>
        <scheme val="minor"/>
      </rPr>
      <t>Goal Seek</t>
    </r>
    <r>
      <rPr>
        <sz val="14"/>
        <color theme="1"/>
        <rFont val="Calibri"/>
        <family val="2"/>
        <charset val="238"/>
        <scheme val="minor"/>
      </rPr>
      <t xml:space="preserve"> poveča obrestno mero v celici B4, se spremeni s 6,50 % na 20,11 %, pri čemer število let in začetna naložba ostaneta nespremenjena.</t>
    </r>
  </si>
  <si>
    <r>
      <t xml:space="preserve">Nato pritisnite </t>
    </r>
    <r>
      <rPr>
        <b/>
        <sz val="14"/>
        <color theme="1"/>
        <rFont val="Calibri"/>
        <family val="2"/>
        <charset val="238"/>
        <scheme val="minor"/>
      </rPr>
      <t>OK,</t>
    </r>
    <r>
      <rPr>
        <sz val="14"/>
        <color theme="1"/>
        <rFont val="Calibri"/>
        <family val="2"/>
        <charset val="238"/>
        <scheme val="minor"/>
      </rPr>
      <t xml:space="preserve"> da sprejmete spremembe.</t>
    </r>
  </si>
  <si>
    <t>Primer iskanja cilja 1</t>
  </si>
  <si>
    <r>
      <t xml:space="preserve">S funkcijo </t>
    </r>
    <r>
      <rPr>
        <b/>
        <sz val="14"/>
        <color theme="1"/>
        <rFont val="Calibri"/>
        <family val="2"/>
        <charset val="238"/>
        <scheme val="minor"/>
      </rPr>
      <t>Iskanja cilja</t>
    </r>
    <r>
      <rPr>
        <sz val="14"/>
        <color theme="1"/>
        <rFont val="Calibri"/>
        <family val="2"/>
        <charset val="238"/>
        <scheme val="minor"/>
      </rPr>
      <t xml:space="preserve"> v Excelu poiščite oceno na četrtem izpitnem roku, da dobimo končno oceno 7.</t>
    </r>
  </si>
  <si>
    <t>1. Formula v celici B14 izračuna končno oceno.</t>
  </si>
  <si>
    <t>Izpit 1</t>
  </si>
  <si>
    <t>Izpit 2</t>
  </si>
  <si>
    <t>Izpit 3</t>
  </si>
  <si>
    <t>Izpit 4</t>
  </si>
  <si>
    <t>Skupaj:</t>
  </si>
  <si>
    <t>2. Ocena na četrtem izpitu v celici B16 je vhodna celica.</t>
  </si>
  <si>
    <r>
      <t xml:space="preserve">3. Na zavihku </t>
    </r>
    <r>
      <rPr>
        <b/>
        <sz val="14"/>
        <color theme="1"/>
        <rFont val="Calibri"/>
        <family val="2"/>
        <charset val="238"/>
        <scheme val="minor"/>
      </rPr>
      <t>Podatki</t>
    </r>
    <r>
      <rPr>
        <sz val="14"/>
        <color theme="1"/>
        <rFont val="Calibri"/>
        <family val="2"/>
        <charset val="238"/>
        <scheme val="minor"/>
      </rPr>
      <t xml:space="preserve"> v skupini </t>
    </r>
    <r>
      <rPr>
        <b/>
        <sz val="14"/>
        <color theme="1"/>
        <rFont val="Calibri"/>
        <family val="2"/>
        <charset val="238"/>
        <scheme val="minor"/>
      </rPr>
      <t>Predvidevanja</t>
    </r>
    <r>
      <rPr>
        <sz val="14"/>
        <color theme="1"/>
        <rFont val="Calibri"/>
        <family val="2"/>
        <charset val="238"/>
        <scheme val="minor"/>
      </rPr>
      <t xml:space="preserve"> kliknite </t>
    </r>
    <r>
      <rPr>
        <b/>
        <sz val="14"/>
        <color theme="1"/>
        <rFont val="Calibri"/>
        <family val="2"/>
        <charset val="238"/>
        <scheme val="minor"/>
      </rPr>
      <t>Analiza Kaj-če</t>
    </r>
    <r>
      <rPr>
        <sz val="14"/>
        <color theme="1"/>
        <rFont val="Calibri"/>
        <family val="2"/>
        <charset val="238"/>
        <scheme val="minor"/>
      </rPr>
      <t>.</t>
    </r>
  </si>
  <si>
    <r>
      <t>4. Kliknite</t>
    </r>
    <r>
      <rPr>
        <b/>
        <sz val="14"/>
        <color theme="1"/>
        <rFont val="Calibri"/>
        <family val="2"/>
        <charset val="238"/>
        <scheme val="minor"/>
      </rPr>
      <t xml:space="preserve"> Iskanje cilja.</t>
    </r>
  </si>
  <si>
    <r>
      <t xml:space="preserve">Odpre se okno </t>
    </r>
    <r>
      <rPr>
        <b/>
        <sz val="14"/>
        <color theme="1"/>
        <rFont val="Calibri"/>
        <family val="2"/>
        <charset val="238"/>
        <scheme val="minor"/>
      </rPr>
      <t>Iskanje cilja.</t>
    </r>
  </si>
  <si>
    <t>5. Izberite celico B16.</t>
  </si>
  <si>
    <t>6. Kliknite v polje »Za vrednost« in vnesite 70.</t>
  </si>
  <si>
    <t>7. Kliknite v polje »S spremembo celice« in izberite celico B14.</t>
  </si>
  <si>
    <r>
      <t xml:space="preserve">8. Kliknite </t>
    </r>
    <r>
      <rPr>
        <b/>
        <sz val="14"/>
        <color theme="1"/>
        <rFont val="Calibri"/>
        <family val="2"/>
        <charset val="238"/>
        <scheme val="minor"/>
      </rPr>
      <t>V redu.</t>
    </r>
  </si>
  <si>
    <r>
      <rPr>
        <b/>
        <sz val="14"/>
        <color theme="1"/>
        <rFont val="Calibri"/>
        <family val="2"/>
        <charset val="238"/>
        <scheme val="minor"/>
      </rPr>
      <t>Rezultat</t>
    </r>
    <r>
      <rPr>
        <sz val="14"/>
        <color theme="1"/>
        <rFont val="Calibri"/>
        <family val="2"/>
        <charset val="238"/>
        <scheme val="minor"/>
      </rPr>
      <t>. Ocena 90 na četrtem izpitu daje končno oceno 70.</t>
    </r>
  </si>
  <si>
    <t>Primer iskanja cilja 2</t>
  </si>
  <si>
    <r>
      <t xml:space="preserve">Uporabite iskanje cilja, da poiščete </t>
    </r>
    <r>
      <rPr>
        <b/>
        <sz val="14"/>
        <color theme="1"/>
        <rFont val="Calibri"/>
        <family val="2"/>
        <charset val="238"/>
        <scheme val="minor"/>
      </rPr>
      <t>znesek posojila</t>
    </r>
    <r>
      <rPr>
        <sz val="14"/>
        <color theme="1"/>
        <rFont val="Calibri"/>
        <family val="2"/>
        <charset val="238"/>
        <scheme val="minor"/>
      </rPr>
      <t>, ki ga bomo dobili, če bomo mesečno vplačili v višini 1.500 USD.</t>
    </r>
  </si>
  <si>
    <t>1. Formula v celici B80 izračuna mesečno plačilo.</t>
  </si>
  <si>
    <t>Letna stopnja</t>
  </si>
  <si>
    <t>Znesek posojila</t>
  </si>
  <si>
    <t>mesečno plačilo</t>
  </si>
  <si>
    <t>2. Znesek posojila je vhodna celica.</t>
  </si>
  <si>
    <r>
      <t xml:space="preserve">3. Na zavihku </t>
    </r>
    <r>
      <rPr>
        <b/>
        <sz val="14"/>
        <color theme="1"/>
        <rFont val="Calibri"/>
        <family val="2"/>
        <charset val="238"/>
        <scheme val="minor"/>
      </rPr>
      <t>Podatki</t>
    </r>
    <r>
      <rPr>
        <sz val="14"/>
        <color theme="1"/>
        <rFont val="Calibri"/>
        <family val="2"/>
        <charset val="238"/>
        <scheme val="minor"/>
      </rPr>
      <t xml:space="preserve"> v skupini </t>
    </r>
    <r>
      <rPr>
        <b/>
        <sz val="14"/>
        <color theme="1"/>
        <rFont val="Calibri"/>
        <family val="2"/>
        <charset val="238"/>
        <scheme val="minor"/>
      </rPr>
      <t>Predvidevanje</t>
    </r>
    <r>
      <rPr>
        <sz val="14"/>
        <color theme="1"/>
        <rFont val="Calibri"/>
        <family val="2"/>
        <charset val="238"/>
        <scheme val="minor"/>
      </rPr>
      <t xml:space="preserve"> kliknite </t>
    </r>
    <r>
      <rPr>
        <b/>
        <sz val="14"/>
        <color theme="1"/>
        <rFont val="Calibri"/>
        <family val="2"/>
        <charset val="238"/>
        <scheme val="minor"/>
      </rPr>
      <t>Analiza Kaj-če.</t>
    </r>
  </si>
  <si>
    <r>
      <t xml:space="preserve">4. Kliknite </t>
    </r>
    <r>
      <rPr>
        <b/>
        <sz val="14"/>
        <color theme="1"/>
        <rFont val="Calibri"/>
        <family val="2"/>
        <charset val="238"/>
        <scheme val="minor"/>
      </rPr>
      <t>Iskanje cilja (Goal Seek).</t>
    </r>
  </si>
  <si>
    <r>
      <t>Odpre se  okno</t>
    </r>
    <r>
      <rPr>
        <b/>
        <sz val="14"/>
        <color theme="1"/>
        <rFont val="Calibri"/>
        <family val="2"/>
        <charset val="238"/>
        <scheme val="minor"/>
      </rPr>
      <t xml:space="preserve"> Iskanje cilja (Goal Seek)</t>
    </r>
    <r>
      <rPr>
        <sz val="14"/>
        <color theme="1"/>
        <rFont val="Calibri"/>
        <family val="2"/>
        <charset val="238"/>
        <scheme val="minor"/>
      </rPr>
      <t>.</t>
    </r>
  </si>
  <si>
    <r>
      <t xml:space="preserve">5. Izberite v polju </t>
    </r>
    <r>
      <rPr>
        <b/>
        <sz val="14"/>
        <color theme="1"/>
        <rFont val="Calibri"/>
        <family val="2"/>
        <charset val="238"/>
        <scheme val="minor"/>
      </rPr>
      <t>Vrednost celice</t>
    </r>
    <r>
      <rPr>
        <sz val="14"/>
        <color theme="1"/>
        <rFont val="Calibri"/>
        <family val="2"/>
        <charset val="238"/>
        <scheme val="minor"/>
      </rPr>
      <t xml:space="preserve"> (mesečno plačilo).</t>
    </r>
  </si>
  <si>
    <r>
      <t>6. Kliknite v polje '</t>
    </r>
    <r>
      <rPr>
        <b/>
        <sz val="14"/>
        <color theme="1"/>
        <rFont val="Calibri"/>
        <family val="2"/>
        <charset val="238"/>
        <scheme val="minor"/>
      </rPr>
      <t>Nastavi na</t>
    </r>
    <r>
      <rPr>
        <sz val="14"/>
        <color theme="1"/>
        <rFont val="Calibri"/>
        <family val="2"/>
        <charset val="238"/>
        <scheme val="minor"/>
      </rPr>
      <t>' in vnesite -1500 (negativno, ker izplačujete denar).</t>
    </r>
  </si>
  <si>
    <r>
      <t>7. Kliknite v polje »</t>
    </r>
    <r>
      <rPr>
        <b/>
        <sz val="14"/>
        <color theme="1"/>
        <rFont val="Calibri"/>
        <family val="2"/>
        <charset val="238"/>
        <scheme val="minor"/>
      </rPr>
      <t>S spreminjanjem celice</t>
    </r>
    <r>
      <rPr>
        <sz val="14"/>
        <color theme="1"/>
        <rFont val="Calibri"/>
        <family val="2"/>
        <charset val="238"/>
        <scheme val="minor"/>
      </rPr>
      <t>« (Znesek posojila).</t>
    </r>
  </si>
  <si>
    <t>Naloge za napredne uporabnike</t>
  </si>
  <si>
    <t>Natančnost iskanja cilja</t>
  </si>
  <si>
    <t>Iskanje cilja vrne približne rešitve. Če želite poiskati natančnejšo rešitev, lahko spremenite nastavitve  v Excelu.</t>
  </si>
  <si>
    <t>1. Formula v celici B140 izračuna kvadrat vrednosti v celici A140.</t>
  </si>
  <si>
    <t>2. Uporabite iskanje cilja, da poiščete vhodno vrednost, ki ustvari rezultat formule 25.</t>
  </si>
  <si>
    <r>
      <rPr>
        <b/>
        <sz val="14"/>
        <color theme="1"/>
        <rFont val="Calibri"/>
        <family val="2"/>
        <charset val="238"/>
        <scheme val="minor"/>
      </rPr>
      <t>Rezultat.</t>
    </r>
    <r>
      <rPr>
        <sz val="14"/>
        <color theme="1"/>
        <rFont val="Calibri"/>
        <family val="2"/>
        <charset val="238"/>
        <scheme val="minor"/>
      </rPr>
      <t xml:space="preserve"> Excel vrne približno rešitev.</t>
    </r>
  </si>
  <si>
    <r>
      <t xml:space="preserve">3. Na zavihku </t>
    </r>
    <r>
      <rPr>
        <b/>
        <sz val="14"/>
        <color theme="1"/>
        <rFont val="Calibri"/>
        <family val="2"/>
        <charset val="238"/>
        <scheme val="minor"/>
      </rPr>
      <t>Datoteka</t>
    </r>
    <r>
      <rPr>
        <sz val="14"/>
        <color theme="1"/>
        <rFont val="Calibri"/>
        <family val="2"/>
        <charset val="238"/>
        <scheme val="minor"/>
      </rPr>
      <t xml:space="preserve"> kliknite </t>
    </r>
    <r>
      <rPr>
        <b/>
        <sz val="14"/>
        <color theme="1"/>
        <rFont val="Calibri"/>
        <family val="2"/>
        <charset val="238"/>
        <scheme val="minor"/>
      </rPr>
      <t>Možnosti,</t>
    </r>
    <r>
      <rPr>
        <sz val="14"/>
        <color theme="1"/>
        <rFont val="Calibri"/>
        <family val="2"/>
        <charset val="238"/>
        <scheme val="minor"/>
      </rPr>
      <t xml:space="preserve"> Formule.</t>
    </r>
  </si>
  <si>
    <r>
      <t xml:space="preserve">4. Pod </t>
    </r>
    <r>
      <rPr>
        <b/>
        <sz val="14"/>
        <color theme="1"/>
        <rFont val="Calibri"/>
        <family val="2"/>
        <charset val="238"/>
        <scheme val="minor"/>
      </rPr>
      <t>Možnosti</t>
    </r>
    <r>
      <rPr>
        <sz val="14"/>
        <color theme="1"/>
        <rFont val="Calibri"/>
        <family val="2"/>
        <charset val="238"/>
        <scheme val="minor"/>
      </rPr>
      <t xml:space="preserve"> izračuna zmanjšajte vrednost največje spremembe tako, da vstavite nekaj ničel. Privzeta vrednost je 0,001.</t>
    </r>
  </si>
  <si>
    <r>
      <t xml:space="preserve">5. Kliknite </t>
    </r>
    <r>
      <rPr>
        <b/>
        <sz val="14"/>
        <color theme="1"/>
        <rFont val="Calibri"/>
        <family val="2"/>
        <charset val="238"/>
        <scheme val="minor"/>
      </rPr>
      <t>V redu.</t>
    </r>
  </si>
  <si>
    <r>
      <t>6. Ponovno uporabite</t>
    </r>
    <r>
      <rPr>
        <b/>
        <sz val="14"/>
        <color theme="1"/>
        <rFont val="Calibri"/>
        <family val="2"/>
        <charset val="238"/>
        <scheme val="minor"/>
      </rPr>
      <t xml:space="preserve"> iskanje cilja. </t>
    </r>
    <r>
      <rPr>
        <sz val="14"/>
        <color theme="1"/>
        <rFont val="Calibri"/>
        <family val="2"/>
        <charset val="238"/>
        <scheme val="minor"/>
      </rPr>
      <t>Excel vrne natančnejšo rešitev.</t>
    </r>
  </si>
  <si>
    <t>Več o iskanju ciljev</t>
  </si>
  <si>
    <r>
      <t xml:space="preserve">Obstaja veliko težav, ki jih </t>
    </r>
    <r>
      <rPr>
        <b/>
        <sz val="14"/>
        <color theme="1"/>
        <rFont val="Calibri"/>
        <family val="2"/>
        <charset val="238"/>
        <scheme val="minor"/>
      </rPr>
      <t>Iskanje ciljev (Goal Seek)</t>
    </r>
    <r>
      <rPr>
        <sz val="14"/>
        <color theme="1"/>
        <rFont val="Calibri"/>
        <family val="2"/>
        <charset val="238"/>
        <scheme val="minor"/>
      </rPr>
      <t xml:space="preserve"> ne more rešiti. </t>
    </r>
  </si>
  <si>
    <t xml:space="preserve">Iskanje cilja zahteva eno vhodno celico in eno izhodno celico (formulo). </t>
  </si>
  <si>
    <r>
      <t xml:space="preserve">Uporabite </t>
    </r>
    <r>
      <rPr>
        <b/>
        <sz val="14"/>
        <color theme="1"/>
        <rFont val="Calibri"/>
        <family val="2"/>
        <charset val="238"/>
        <scheme val="minor"/>
      </rPr>
      <t>Reševalec</t>
    </r>
    <r>
      <rPr>
        <sz val="14"/>
        <color theme="1"/>
        <rFont val="Calibri"/>
        <family val="2"/>
        <charset val="238"/>
        <scheme val="minor"/>
      </rPr>
      <t xml:space="preserve"> v Excelu za reševanje težav z več vhodnimi celicami.</t>
    </r>
  </si>
  <si>
    <t>1. Formula v spodnji celici daje rezultat -0,25.</t>
  </si>
  <si>
    <r>
      <t xml:space="preserve">2. Uporabite </t>
    </r>
    <r>
      <rPr>
        <b/>
        <sz val="14"/>
        <color theme="1"/>
        <rFont val="Calibri"/>
        <family val="2"/>
        <charset val="238"/>
        <scheme val="minor"/>
      </rPr>
      <t>Iskanje cilja</t>
    </r>
    <r>
      <rPr>
        <sz val="14"/>
        <color theme="1"/>
        <rFont val="Calibri"/>
        <family val="2"/>
        <charset val="238"/>
        <scheme val="minor"/>
      </rPr>
      <t>, da poiščete vhodno vrednost, ki ustvari rezultat formule +0,25.</t>
    </r>
  </si>
  <si>
    <r>
      <rPr>
        <b/>
        <sz val="14"/>
        <color theme="1"/>
        <rFont val="Calibri"/>
        <family val="2"/>
        <charset val="238"/>
        <scheme val="minor"/>
      </rPr>
      <t>Rezultat.</t>
    </r>
    <r>
      <rPr>
        <sz val="14"/>
        <color theme="1"/>
        <rFont val="Calibri"/>
        <family val="2"/>
        <charset val="238"/>
        <scheme val="minor"/>
      </rPr>
      <t xml:space="preserve"> Excel ne najde rešitve.</t>
    </r>
  </si>
  <si>
    <r>
      <t xml:space="preserve">3. Kliknite </t>
    </r>
    <r>
      <rPr>
        <b/>
        <sz val="14"/>
        <color theme="1"/>
        <rFont val="Calibri"/>
        <family val="2"/>
        <charset val="238"/>
        <scheme val="minor"/>
      </rPr>
      <t>Prekliči.</t>
    </r>
  </si>
  <si>
    <t>4. Začnite z vhodno vrednostjo, večjo od 8.</t>
  </si>
  <si>
    <t>5. Ponovno uporabite iskanje cilja. Excel najde rešitev.</t>
  </si>
  <si>
    <r>
      <rPr>
        <b/>
        <sz val="14"/>
        <color theme="1"/>
        <rFont val="Calibri"/>
        <family val="2"/>
        <charset val="238"/>
        <scheme val="minor"/>
      </rPr>
      <t>Pojasnilo:</t>
    </r>
    <r>
      <rPr>
        <sz val="14"/>
        <color theme="1"/>
        <rFont val="Calibri"/>
        <family val="2"/>
        <charset val="238"/>
        <scheme val="minor"/>
      </rPr>
      <t xml:space="preserve"> y = 1 / (x - 8) je prekinjeno pri x = 8 (deljenje z 0 ni možno). </t>
    </r>
  </si>
  <si>
    <r>
      <t xml:space="preserve">Uporabite </t>
    </r>
    <r>
      <rPr>
        <b/>
        <sz val="14"/>
        <color theme="1"/>
        <rFont val="Calibri"/>
        <family val="2"/>
        <charset val="238"/>
        <scheme val="minor"/>
      </rPr>
      <t>Reševalec</t>
    </r>
    <r>
      <rPr>
        <sz val="14"/>
        <color theme="1"/>
        <rFont val="Calibri"/>
        <family val="2"/>
        <charset val="238"/>
        <scheme val="minor"/>
      </rPr>
      <t xml:space="preserve"> v Excelu za reševanje težav z več vhodnimi celicami. </t>
    </r>
  </si>
  <si>
    <t>Včasih morate začeti z drugačno vhodno vrednostjo, da najdete rešitev.</t>
  </si>
  <si>
    <t>Kaj-če analiza</t>
  </si>
  <si>
    <r>
      <t xml:space="preserve">S pomočjo </t>
    </r>
    <r>
      <rPr>
        <b/>
        <sz val="14"/>
        <color theme="1"/>
        <rFont val="Calibri"/>
        <family val="2"/>
        <charset val="238"/>
        <scheme val="minor"/>
      </rPr>
      <t>Kaj če analize</t>
    </r>
    <r>
      <rPr>
        <sz val="14"/>
        <color theme="1"/>
        <rFont val="Calibri"/>
        <family val="2"/>
        <charset val="238"/>
        <scheme val="minor"/>
      </rPr>
      <t xml:space="preserve"> izdelajte primerjavo za trenutni teden, planirano in najslabši scenarij.</t>
    </r>
  </si>
  <si>
    <r>
      <t xml:space="preserve">Izberite </t>
    </r>
    <r>
      <rPr>
        <b/>
        <sz val="14"/>
        <color theme="1"/>
        <rFont val="Calibri"/>
        <family val="2"/>
        <charset val="238"/>
        <scheme val="minor"/>
      </rPr>
      <t>Podatki &gt; Analiza Kaj če &gt; Upravitelj scenarijev</t>
    </r>
    <r>
      <rPr>
        <sz val="14"/>
        <color theme="1"/>
        <rFont val="Calibri"/>
        <family val="2"/>
        <charset val="238"/>
        <scheme val="minor"/>
      </rPr>
      <t>.</t>
    </r>
  </si>
  <si>
    <t>skupaj</t>
  </si>
  <si>
    <t>Kaj-če analiza primer</t>
  </si>
  <si>
    <t>Če prodajate po 60 %  ceni, celica C17 izračuna skupni dobiček 60 * 50 USD + 40 * 20 USD = 3800 USD.</t>
  </si>
  <si>
    <r>
      <rPr>
        <b/>
        <sz val="14"/>
        <color theme="1"/>
        <rFont val="Calibri"/>
        <family val="2"/>
        <charset val="238"/>
        <scheme val="minor"/>
      </rPr>
      <t>Opomba:</t>
    </r>
    <r>
      <rPr>
        <sz val="14"/>
        <color theme="1"/>
        <rFont val="Calibri"/>
        <family val="2"/>
        <charset val="238"/>
        <scheme val="minor"/>
      </rPr>
      <t xml:space="preserve"> V celico B10 lahko preprosto vnesete drugačen odstotek, če si želite drugačen rezultat scenarija. </t>
    </r>
  </si>
  <si>
    <t>Izračunajte, če prodate po 70 % ceni, po 80 %  ceni, po 90 % ceni ali po 100 % ceni.</t>
  </si>
  <si>
    <t>Vsak drugačen odstotek je drugačen scenarij. Za ustvarjanje teh scenarijev lahko uporabite upravitelja scenarijev.</t>
  </si>
  <si>
    <r>
      <t>Uporabite analizo "</t>
    </r>
    <r>
      <rPr>
        <b/>
        <sz val="14"/>
        <color theme="1"/>
        <rFont val="Calibri"/>
        <family val="2"/>
        <charset val="238"/>
        <scheme val="minor"/>
      </rPr>
      <t>kaj-če</t>
    </r>
    <r>
      <rPr>
        <sz val="14"/>
        <color theme="1"/>
        <rFont val="Calibri"/>
        <family val="2"/>
        <charset val="238"/>
        <scheme val="minor"/>
      </rPr>
      <t>", ki vam omogoča enostavno primerjavo rezultatov različnih scenarijev.</t>
    </r>
  </si>
  <si>
    <r>
      <t xml:space="preserve">1. Na zavihku </t>
    </r>
    <r>
      <rPr>
        <b/>
        <sz val="16"/>
        <color theme="1"/>
        <rFont val="Calibri"/>
        <family val="2"/>
        <charset val="238"/>
        <scheme val="minor"/>
      </rPr>
      <t>Podatki</t>
    </r>
    <r>
      <rPr>
        <sz val="16"/>
        <color theme="1"/>
        <rFont val="Calibri"/>
        <family val="2"/>
        <charset val="238"/>
        <scheme val="minor"/>
      </rPr>
      <t xml:space="preserve"> v skupini </t>
    </r>
    <r>
      <rPr>
        <b/>
        <sz val="16"/>
        <color theme="1"/>
        <rFont val="Calibri"/>
        <family val="2"/>
        <charset val="238"/>
        <scheme val="minor"/>
      </rPr>
      <t>Predvidevanje</t>
    </r>
    <r>
      <rPr>
        <sz val="16"/>
        <color theme="1"/>
        <rFont val="Calibri"/>
        <family val="2"/>
        <charset val="238"/>
        <scheme val="minor"/>
      </rPr>
      <t xml:space="preserve"> kliknite </t>
    </r>
    <r>
      <rPr>
        <b/>
        <sz val="16"/>
        <color theme="1"/>
        <rFont val="Calibri"/>
        <family val="2"/>
        <charset val="238"/>
        <scheme val="minor"/>
      </rPr>
      <t>Analiza kaj-če</t>
    </r>
    <r>
      <rPr>
        <sz val="16"/>
        <color theme="1"/>
        <rFont val="Calibri"/>
        <family val="2"/>
        <charset val="238"/>
        <scheme val="minor"/>
      </rPr>
      <t>.</t>
    </r>
  </si>
  <si>
    <r>
      <t xml:space="preserve">2. Kliknite </t>
    </r>
    <r>
      <rPr>
        <b/>
        <sz val="14"/>
        <color theme="1"/>
        <rFont val="Calibri"/>
        <family val="2"/>
        <charset val="238"/>
        <scheme val="minor"/>
      </rPr>
      <t>Upravitelj Scenarijev</t>
    </r>
    <r>
      <rPr>
        <sz val="14"/>
        <color theme="1"/>
        <rFont val="Calibri"/>
        <family val="2"/>
        <charset val="238"/>
        <scheme val="minor"/>
      </rPr>
      <t xml:space="preserve"> (</t>
    </r>
    <r>
      <rPr>
        <b/>
        <sz val="16"/>
        <color theme="1"/>
        <rFont val="Calibri"/>
        <family val="2"/>
        <charset val="238"/>
        <scheme val="minor"/>
      </rPr>
      <t>Scenario Manager)</t>
    </r>
    <r>
      <rPr>
        <sz val="16"/>
        <color theme="1"/>
        <rFont val="Calibri"/>
        <family val="2"/>
        <charset val="238"/>
        <scheme val="minor"/>
      </rPr>
      <t>.</t>
    </r>
  </si>
  <si>
    <r>
      <t>Odpre se okno Upravitelj scenarijev (</t>
    </r>
    <r>
      <rPr>
        <b/>
        <sz val="16"/>
        <color theme="1"/>
        <rFont val="Calibri"/>
        <family val="2"/>
        <charset val="238"/>
        <scheme val="minor"/>
      </rPr>
      <t>Scenario Manager)</t>
    </r>
    <r>
      <rPr>
        <sz val="16"/>
        <color theme="1"/>
        <rFont val="Calibri"/>
        <family val="2"/>
        <charset val="238"/>
        <scheme val="minor"/>
      </rPr>
      <t>.</t>
    </r>
  </si>
  <si>
    <r>
      <t xml:space="preserve">3. Dodajte scenarij s klikom na </t>
    </r>
    <r>
      <rPr>
        <b/>
        <sz val="16"/>
        <color theme="1"/>
        <rFont val="Calibri"/>
        <family val="2"/>
        <charset val="238"/>
        <scheme val="minor"/>
      </rPr>
      <t>Dodaj.</t>
    </r>
  </si>
  <si>
    <r>
      <t>4. Vnesite ime scenarija (60 % najvišje), izberite celico, ki se spreminja (% prodano po najvišji ceni)</t>
    </r>
    <r>
      <rPr>
        <sz val="16"/>
        <color theme="1"/>
        <rFont val="Calibri"/>
        <family val="2"/>
        <charset val="238"/>
        <scheme val="minor"/>
      </rPr>
      <t xml:space="preserve"> in kliknite </t>
    </r>
    <r>
      <rPr>
        <b/>
        <sz val="16"/>
        <color theme="1"/>
        <rFont val="Calibri"/>
        <family val="2"/>
        <charset val="238"/>
        <scheme val="minor"/>
      </rPr>
      <t>V redu</t>
    </r>
    <r>
      <rPr>
        <sz val="16"/>
        <color theme="1"/>
        <rFont val="Calibri"/>
        <family val="2"/>
        <charset val="238"/>
        <scheme val="minor"/>
      </rPr>
      <t>.</t>
    </r>
  </si>
  <si>
    <r>
      <t xml:space="preserve">Odpre se okno </t>
    </r>
    <r>
      <rPr>
        <b/>
        <sz val="16"/>
        <color theme="1"/>
        <rFont val="Calibri"/>
        <family val="2"/>
        <charset val="238"/>
        <scheme val="minor"/>
      </rPr>
      <t>Vrednost scenarija</t>
    </r>
    <r>
      <rPr>
        <sz val="16"/>
        <color theme="1"/>
        <rFont val="Calibri"/>
        <family val="2"/>
        <charset val="238"/>
        <scheme val="minor"/>
      </rPr>
      <t>.</t>
    </r>
  </si>
  <si>
    <r>
      <t>5. Vnesite ustrezno vrednost</t>
    </r>
    <r>
      <rPr>
        <b/>
        <sz val="14"/>
        <color theme="1"/>
        <rFont val="Calibri"/>
        <family val="2"/>
        <charset val="238"/>
        <scheme val="minor"/>
      </rPr>
      <t xml:space="preserve"> 0,6</t>
    </r>
    <r>
      <rPr>
        <sz val="14"/>
        <color theme="1"/>
        <rFont val="Calibri"/>
        <family val="2"/>
        <charset val="238"/>
        <scheme val="minor"/>
      </rPr>
      <t xml:space="preserve"> in znova kliknite </t>
    </r>
    <r>
      <rPr>
        <b/>
        <sz val="16"/>
        <color theme="1"/>
        <rFont val="Calibri"/>
        <family val="2"/>
        <charset val="238"/>
        <scheme val="minor"/>
      </rPr>
      <t>V redu</t>
    </r>
    <r>
      <rPr>
        <sz val="16"/>
        <color theme="1"/>
        <rFont val="Calibri"/>
        <family val="2"/>
        <charset val="238"/>
        <scheme val="minor"/>
      </rPr>
      <t>.</t>
    </r>
  </si>
  <si>
    <t>6. Nato dodajte še 4 druge scenarije (70%, 80%, 90% in 100%).</t>
  </si>
  <si>
    <t>Nazadnje bi moral biti vaš upravitelj scenarijev skladen s sledečo sliko:</t>
  </si>
  <si>
    <r>
      <rPr>
        <b/>
        <sz val="16"/>
        <color theme="1"/>
        <rFont val="Calibri"/>
        <family val="2"/>
        <charset val="238"/>
        <scheme val="minor"/>
      </rPr>
      <t>Opomba:</t>
    </r>
    <r>
      <rPr>
        <sz val="16"/>
        <color theme="1"/>
        <rFont val="Calibri"/>
        <family val="2"/>
        <charset val="238"/>
        <scheme val="minor"/>
      </rPr>
      <t xml:space="preserve"> če si želite ogledati rezultat scenarija, izberite scenarij in kliknite gumb </t>
    </r>
    <r>
      <rPr>
        <b/>
        <sz val="16"/>
        <color theme="1"/>
        <rFont val="Calibri"/>
        <family val="2"/>
        <charset val="238"/>
        <scheme val="minor"/>
      </rPr>
      <t>Pokaži (Show).</t>
    </r>
    <r>
      <rPr>
        <sz val="16"/>
        <color theme="1"/>
        <rFont val="Calibri"/>
        <family val="2"/>
        <charset val="238"/>
        <scheme val="minor"/>
      </rPr>
      <t xml:space="preserve"> </t>
    </r>
  </si>
  <si>
    <t>Excel bo ustrezno spremenil vrednost celice npr.C4, da boste lahko videli ustrezen rezultat na listu.</t>
  </si>
  <si>
    <t>Če želite enostavno primerjati rezultate teh scenarijev, izvedite naslednje korake.</t>
  </si>
  <si>
    <r>
      <t xml:space="preserve">1. Kliknite gumb </t>
    </r>
    <r>
      <rPr>
        <b/>
        <sz val="14"/>
        <color theme="1"/>
        <rFont val="Calibri"/>
        <family val="2"/>
        <charset val="238"/>
        <scheme val="minor"/>
      </rPr>
      <t>Povzetek</t>
    </r>
    <r>
      <rPr>
        <sz val="14"/>
        <color theme="1"/>
        <rFont val="Calibri"/>
        <family val="2"/>
        <charset val="238"/>
        <scheme val="minor"/>
      </rPr>
      <t xml:space="preserve"> v upravitelju scenarijev.</t>
    </r>
  </si>
  <si>
    <r>
      <t xml:space="preserve">2. Nato za celico z rezultatom izberite celico D10 (skupni dobiček) in kliknite </t>
    </r>
    <r>
      <rPr>
        <b/>
        <sz val="14"/>
        <color theme="1"/>
        <rFont val="Calibri"/>
        <family val="2"/>
        <charset val="238"/>
        <scheme val="minor"/>
      </rPr>
      <t>V redu</t>
    </r>
    <r>
      <rPr>
        <sz val="14"/>
        <color theme="1"/>
        <rFont val="Calibri"/>
        <family val="2"/>
        <charset val="238"/>
        <scheme val="minor"/>
      </rPr>
      <t>.</t>
    </r>
  </si>
  <si>
    <r>
      <rPr>
        <b/>
        <sz val="14"/>
        <color theme="1"/>
        <rFont val="Calibri"/>
        <family val="2"/>
        <charset val="238"/>
        <scheme val="minor"/>
      </rPr>
      <t>Zaključek:</t>
    </r>
    <r>
      <rPr>
        <sz val="14"/>
        <color theme="1"/>
        <rFont val="Calibri"/>
        <family val="2"/>
        <charset val="238"/>
        <scheme val="minor"/>
      </rPr>
      <t xml:space="preserve"> če prodate po 70 %  ceni, dobite skupni dobiček v višini 4.100 USD, </t>
    </r>
  </si>
  <si>
    <t xml:space="preserve">če prodate po 80 % ceni, dobite skupni dobiček 4.400 USD itd. </t>
  </si>
  <si>
    <t>Naloga za napredne uporabnike</t>
  </si>
  <si>
    <t>Upravitelj scenarijev</t>
  </si>
  <si>
    <r>
      <rPr>
        <b/>
        <sz val="14"/>
        <color theme="1"/>
        <rFont val="Calibri"/>
        <family val="2"/>
        <charset val="238"/>
        <scheme val="minor"/>
      </rPr>
      <t>Upravitelj scenarijev</t>
    </r>
    <r>
      <rPr>
        <sz val="14"/>
        <color theme="1"/>
        <rFont val="Calibri"/>
        <family val="2"/>
        <charset val="238"/>
        <scheme val="minor"/>
      </rPr>
      <t xml:space="preserve"> omogoča ustvarjanje neomejenega števila možnih scenarijev s spreminjanjem do 32 spremenljivk hkrati.</t>
    </r>
  </si>
  <si>
    <t>Vsak scenarij je mogoče shraniti za primerjalne namene.</t>
  </si>
  <si>
    <t>Scenarije je mogoče poimenovati in urediti ter navesti kratek opis.</t>
  </si>
  <si>
    <r>
      <t xml:space="preserve">V </t>
    </r>
    <r>
      <rPr>
        <b/>
        <sz val="14"/>
        <color theme="1"/>
        <rFont val="Calibri"/>
        <family val="2"/>
        <charset val="238"/>
        <scheme val="minor"/>
      </rPr>
      <t>Upravitelju scenarijev</t>
    </r>
    <r>
      <rPr>
        <sz val="14"/>
        <color theme="1"/>
        <rFont val="Calibri"/>
        <family val="2"/>
        <charset val="238"/>
        <scheme val="minor"/>
      </rPr>
      <t xml:space="preserve"> je treba spreminjati samo konstantne vrednosti – celic s formulami ne smete ročno prilagajati.</t>
    </r>
  </si>
  <si>
    <t xml:space="preserve">Če nadaljujemo s primerom bančnega posojila, lahko določimo občutljivost našega modela na spremembe s prilagoditvijo katere koli </t>
  </si>
  <si>
    <t>ali vseh vrednosti v celici B1, B2 ali B3.</t>
  </si>
  <si>
    <t>Najboljša praksa je, da je treba izvirne podatke delovnega lista shraniti kot scenarij, tako da se lahko vrnete nanje po zaključku vseh poskusov.</t>
  </si>
  <si>
    <r>
      <t>1. korak</t>
    </r>
    <r>
      <rPr>
        <sz val="14"/>
        <color theme="1"/>
        <rFont val="Calibri"/>
        <family val="2"/>
        <charset val="238"/>
        <scheme val="minor"/>
      </rPr>
      <t xml:space="preserve"> – na kartici </t>
    </r>
    <r>
      <rPr>
        <b/>
        <sz val="14"/>
        <color theme="1"/>
        <rFont val="Calibri"/>
        <family val="2"/>
        <charset val="238"/>
        <scheme val="minor"/>
      </rPr>
      <t>Podatki</t>
    </r>
    <r>
      <rPr>
        <sz val="14"/>
        <color theme="1"/>
        <rFont val="Calibri"/>
        <family val="2"/>
        <charset val="238"/>
        <scheme val="minor"/>
      </rPr>
      <t xml:space="preserve"> kliknite »Analiza kaj če « in izberite </t>
    </r>
    <r>
      <rPr>
        <b/>
        <sz val="14"/>
        <color theme="1"/>
        <rFont val="Calibri"/>
        <family val="2"/>
        <charset val="238"/>
        <scheme val="minor"/>
      </rPr>
      <t>Upravitelj scenarijev.</t>
    </r>
  </si>
  <si>
    <r>
      <t>2. korak</t>
    </r>
    <r>
      <rPr>
        <sz val="14"/>
        <color theme="1"/>
        <rFont val="Calibri"/>
        <family val="2"/>
        <charset val="238"/>
        <scheme val="minor"/>
      </rPr>
      <t xml:space="preserve"> - V pojavnem oknu upravitelja scenarijev kliknite »Dodaj«.</t>
    </r>
  </si>
  <si>
    <r>
      <t>3. korak</t>
    </r>
    <r>
      <rPr>
        <sz val="14"/>
        <color theme="1"/>
        <rFont val="Calibri"/>
        <family val="2"/>
        <charset val="238"/>
        <scheme val="minor"/>
      </rPr>
      <t xml:space="preserve"> – Poimenujte ta scenarij »Izvirno« in vnesite reference celic vseh celic s konstantnimi vrednostmi, ki jih lahko spremenite v drugih scenarijih (največ 32 celic). Kliknite </t>
    </r>
    <r>
      <rPr>
        <b/>
        <sz val="14"/>
        <color theme="1"/>
        <rFont val="Calibri"/>
        <family val="2"/>
        <charset val="238"/>
        <scheme val="minor"/>
      </rPr>
      <t>V redu</t>
    </r>
    <r>
      <rPr>
        <sz val="14"/>
        <color theme="1"/>
        <rFont val="Calibri"/>
        <family val="2"/>
        <charset val="238"/>
        <scheme val="minor"/>
      </rPr>
      <t>.</t>
    </r>
  </si>
  <si>
    <r>
      <t>4. korak</t>
    </r>
    <r>
      <rPr>
        <sz val="14"/>
        <color theme="1"/>
        <rFont val="Calibri"/>
        <family val="2"/>
        <charset val="238"/>
        <scheme val="minor"/>
      </rPr>
      <t xml:space="preserve"> – Za scenarij »Izvirni« </t>
    </r>
    <r>
      <rPr>
        <i/>
        <sz val="14"/>
        <color theme="1"/>
        <rFont val="Calibri"/>
        <family val="2"/>
        <charset val="238"/>
        <scheme val="minor"/>
      </rPr>
      <t>ne prilagajajte nobenih vrednosti</t>
    </r>
    <r>
      <rPr>
        <sz val="14"/>
        <color theme="1"/>
        <rFont val="Calibri"/>
        <family val="2"/>
        <charset val="238"/>
        <scheme val="minor"/>
      </rPr>
      <t xml:space="preserve"> v oknu »Vrednosti scenarija«.</t>
    </r>
  </si>
  <si>
    <t>Principal</t>
  </si>
  <si>
    <t>Interest</t>
  </si>
  <si>
    <t>Term</t>
  </si>
  <si>
    <t>Principal + interest</t>
  </si>
  <si>
    <t>Monthly</t>
  </si>
  <si>
    <r>
      <t>5. korak</t>
    </r>
    <r>
      <rPr>
        <sz val="14"/>
        <color theme="1"/>
        <rFont val="Calibri"/>
        <family val="2"/>
        <charset val="238"/>
        <scheme val="minor"/>
      </rPr>
      <t xml:space="preserve"> – Kliknite »Dodaj«, da ustvarite svoj prvi poskusni scenarij.</t>
    </r>
  </si>
  <si>
    <t>Ustvarjanje eksperimentalnih scenarijev</t>
  </si>
  <si>
    <t xml:space="preserve">Ko ustvarjate eksperimentalni scenarij, dajte scenariju opisno ime v pojavnem oknu »Dodaj scenarij«. </t>
  </si>
  <si>
    <t>Spremenljive celice bodo enake tistim, na katere se sklicuje vaš »Izvirni« scenarij. </t>
  </si>
  <si>
    <r>
      <t xml:space="preserve">Tudi če ne boste prilagajali </t>
    </r>
    <r>
      <rPr>
        <i/>
        <sz val="14"/>
        <color theme="1"/>
        <rFont val="Calibri"/>
        <family val="2"/>
        <charset val="238"/>
        <scheme val="minor"/>
      </rPr>
      <t>vseh</t>
    </r>
    <r>
      <rPr>
        <sz val="14"/>
        <color theme="1"/>
        <rFont val="Calibri"/>
        <family val="2"/>
        <charset val="238"/>
        <scheme val="minor"/>
      </rPr>
      <t xml:space="preserve"> vrednosti v teh celicah, je zelo priporočljivo, da ostanejo navedene v polju »spreminjanje celic«. Dodatne podrobnosti o poskusnem scenariju lahko vnesete v polje »Komentar« (glejte spodaj).</t>
    </r>
  </si>
  <si>
    <t>Kot je prikazano zgoraj, je naš eksperimentalni scenarij dobil ime "36 mesecev" in se nanaša na celice B1 do B3 kot spreminjajoče se celice.</t>
  </si>
  <si>
    <r>
      <t xml:space="preserve"> Dodatna pripomba kaže, da naj bi ta scenarij določil učinek izposojanja </t>
    </r>
    <r>
      <rPr>
        <b/>
        <sz val="14"/>
        <color theme="1"/>
        <rFont val="Calibri"/>
        <family val="2"/>
        <charset val="238"/>
        <scheme val="minor"/>
      </rPr>
      <t xml:space="preserve">40.000 $ </t>
    </r>
    <r>
      <rPr>
        <sz val="14"/>
        <color theme="1"/>
        <rFont val="Calibri"/>
        <family val="2"/>
        <charset val="238"/>
        <scheme val="minor"/>
      </rPr>
      <t xml:space="preserve">v </t>
    </r>
    <r>
      <rPr>
        <b/>
        <sz val="14"/>
        <color theme="1"/>
        <rFont val="Calibri"/>
        <family val="2"/>
        <charset val="238"/>
        <scheme val="minor"/>
      </rPr>
      <t>36</t>
    </r>
    <r>
      <rPr>
        <sz val="14"/>
        <color theme="1"/>
        <rFont val="Calibri"/>
        <family val="2"/>
        <charset val="238"/>
        <scheme val="minor"/>
      </rPr>
      <t>-mesečnem obdobju.</t>
    </r>
  </si>
  <si>
    <t xml:space="preserve">V oknu 'Scenario Values' je vsaka celica, ki se spreminja, prikazana kot polje, kjer lahko manipuliramo s konstantno vrednostjo, </t>
  </si>
  <si>
    <t xml:space="preserve">da vplivamo na izid odvisnih celic - v našem primeru celic B5 in B6. </t>
  </si>
  <si>
    <t>Kot je opisano v našem  scenarija in komentarjih, prilagodimo celico B3 samo tako, da spremenimo vrednost na 36.</t>
  </si>
  <si>
    <r>
      <t xml:space="preserve">Če želite na tej točki dodati še en scenarij, izberite »Dodaj«. Če ne, kliknite </t>
    </r>
    <r>
      <rPr>
        <b/>
        <sz val="14"/>
        <color theme="1"/>
        <rFont val="Calibri"/>
        <family val="2"/>
        <charset val="238"/>
        <scheme val="minor"/>
      </rPr>
      <t>V redu</t>
    </r>
    <r>
      <rPr>
        <sz val="14"/>
        <color theme="1"/>
        <rFont val="Calibri"/>
        <family val="2"/>
        <charset val="238"/>
        <scheme val="minor"/>
      </rPr>
      <t>. </t>
    </r>
  </si>
  <si>
    <t>Prilagodite več spremenljivk</t>
  </si>
  <si>
    <t xml:space="preserve">Za eksperimentiranje s prilagajanjem več spremenljivk v enem scenariju so koraki enaki kot zgoraj, z izjemo, </t>
  </si>
  <si>
    <t>da bi bile želene spremembe izvedene v oknu Vrednosti scenarija.</t>
  </si>
  <si>
    <t>Na primer, da bi Excel izvedel analizo »kaj če« o izposoji 50.000 $ v 36-mesečnem obdobju v zgornji situaciji po enaki obrestni meri,</t>
  </si>
  <si>
    <t xml:space="preserve">bi po izdelavi novega scenarija preprosto prilagodili polja, ki se sklicujejo na te spremenljivke. </t>
  </si>
  <si>
    <t>Excelov upravitelj scenarijev lahko obravnava neomejeno število scenarijev, ustvarjenih na enak način. </t>
  </si>
  <si>
    <r>
      <t xml:space="preserve">Če si želite ogledati rezultat vsake prilagoditve v izhodnih celicah, dvokliknite ime scenarija ali označite ime in kliknite </t>
    </r>
    <r>
      <rPr>
        <b/>
        <sz val="14"/>
        <color theme="1"/>
        <rFont val="Calibri"/>
        <family val="2"/>
        <charset val="238"/>
        <scheme val="minor"/>
      </rPr>
      <t>Pokaži</t>
    </r>
    <r>
      <rPr>
        <sz val="14"/>
        <color theme="1"/>
        <rFont val="Calibri"/>
        <family val="2"/>
        <charset val="238"/>
        <scheme val="minor"/>
      </rPr>
      <t>. </t>
    </r>
  </si>
  <si>
    <t>Ustvarjene scenarije je mogoče primerjati vzporedno z ustvarjanjem delovnega lista s povzetkom scenarijev,</t>
  </si>
  <si>
    <t xml:space="preserve"> ki se ustvari z izbiro 'Povzetek' v oknu Upravitelj scenarijev. </t>
  </si>
  <si>
    <t xml:space="preserve">Na voljo sta dve vrsti poročil – povzetek scenarija in poročilo vrtilne tabele scenarijev. </t>
  </si>
  <si>
    <t xml:space="preserve">Celice z rezultati so celice, ki bodo prikazane v povzetku. </t>
  </si>
  <si>
    <t xml:space="preserve">V idealnem primeru bi morale vključevati vse celice, ki so bile prilagojene, in celice rezultatov. </t>
  </si>
  <si>
    <t>Prav tako je dobro izbrati celice, ki vsebujejo imena glave, tako da so ta jasno prikazana v povzetku.</t>
  </si>
  <si>
    <t xml:space="preserve">Če izberete možnost »Povzetek scenarija«, boste v delovnem zvezku ustvarili nov list, ki prikazuje vsak scenarij v stolpčnem formatu. </t>
  </si>
  <si>
    <t>Spreminjanje celic so označene sivo, celice z rezultati pa so prikazane pod Spreminjanje celic.</t>
  </si>
  <si>
    <t xml:space="preserve">Upoštevajte, da če so bili poimenovani obsegi ustvarjeni za spreminjanje celic ali celic rezultatov, </t>
  </si>
  <si>
    <t>bodo prikazana imena obsegov namesto sklicevanj na celice.</t>
  </si>
  <si>
    <t>Podatkovne tabele z eno spremenljivko </t>
  </si>
  <si>
    <t>Če bi bila edina spremenljivka, ki bi jo bilo treba upoštevati v našem primeru posojila, znesek izposoje, bi lahko sestavili podatkovno tabelo z eno spremenljivko.</t>
  </si>
  <si>
    <r>
      <t>1. korak</t>
    </r>
    <r>
      <rPr>
        <sz val="14"/>
        <color theme="1"/>
        <rFont val="Calibri"/>
        <family val="2"/>
        <charset val="238"/>
        <scheme val="minor"/>
      </rPr>
      <t xml:space="preserve"> - naredite seznam vseh možnih zneskov glavnice posojila . Seznam je lahko po stolpcu ali vrstici. </t>
    </r>
  </si>
  <si>
    <t>V našem primeru bomo vnesli seznam stolpcev v obsegu D9 do D12.</t>
  </si>
  <si>
    <r>
      <t>2. korak</t>
    </r>
    <r>
      <rPr>
        <sz val="14"/>
        <color theme="1"/>
        <rFont val="Calibri"/>
        <family val="2"/>
        <charset val="238"/>
        <scheme val="minor"/>
      </rPr>
      <t xml:space="preserve"> – V sosednji stolpec vnesite formulo, ki je bila uporabljena za pridobitev prvotnega rezultata. </t>
    </r>
  </si>
  <si>
    <t>V tem primeru lahko preprosto vnesemo =B6 v celico E8. To povezuje našo novo podatkovno tabelo z izvirnimi spremenljivkami. </t>
  </si>
  <si>
    <r>
      <t>3. korak</t>
    </r>
    <r>
      <rPr>
        <sz val="14"/>
        <color theme="1"/>
        <rFont val="Calibri"/>
        <family val="2"/>
        <charset val="238"/>
        <scheme val="minor"/>
      </rPr>
      <t xml:space="preserve"> – Izberite celoten obseg podatkovne tabele, vključno s seznamom vrednosti spremenljivk, formulo in praznimi celicami. </t>
    </r>
  </si>
  <si>
    <t>Montly Pajments</t>
  </si>
  <si>
    <r>
      <t>4. korak</t>
    </r>
    <r>
      <rPr>
        <sz val="14"/>
        <color theme="1"/>
        <rFont val="Calibri"/>
        <family val="2"/>
        <charset val="238"/>
        <scheme val="minor"/>
      </rPr>
      <t xml:space="preserve"> – V spustnem meniju </t>
    </r>
    <r>
      <rPr>
        <b/>
        <sz val="14"/>
        <color theme="1"/>
        <rFont val="Calibri"/>
        <family val="2"/>
        <charset val="238"/>
        <scheme val="minor"/>
      </rPr>
      <t>Analiza, kaj če</t>
    </r>
    <r>
      <rPr>
        <sz val="14"/>
        <color theme="1"/>
        <rFont val="Calibri"/>
        <family val="2"/>
        <charset val="238"/>
        <scheme val="minor"/>
      </rPr>
      <t xml:space="preserve">, izberite </t>
    </r>
    <r>
      <rPr>
        <b/>
        <sz val="14"/>
        <color theme="1"/>
        <rFont val="Calibri"/>
        <family val="2"/>
        <charset val="238"/>
        <scheme val="minor"/>
      </rPr>
      <t>Tabela podatkov</t>
    </r>
    <r>
      <rPr>
        <sz val="14"/>
        <color theme="1"/>
        <rFont val="Calibri"/>
        <family val="2"/>
        <charset val="238"/>
        <scheme val="minor"/>
      </rPr>
      <t>. </t>
    </r>
  </si>
  <si>
    <r>
      <t>5. korak</t>
    </r>
    <r>
      <rPr>
        <sz val="14"/>
        <color theme="1"/>
        <rFont val="Calibri"/>
        <family val="2"/>
        <charset val="238"/>
        <scheme val="minor"/>
      </rPr>
      <t xml:space="preserve"> – V polje </t>
    </r>
    <r>
      <rPr>
        <i/>
        <sz val="14"/>
        <color theme="1"/>
        <rFont val="Calibri"/>
        <family val="2"/>
        <charset val="238"/>
        <scheme val="minor"/>
      </rPr>
      <t>vnosne celice stolpca</t>
    </r>
    <r>
      <rPr>
        <sz val="14"/>
        <color theme="1"/>
        <rFont val="Calibri"/>
        <family val="2"/>
        <charset val="238"/>
        <scheme val="minor"/>
      </rPr>
      <t xml:space="preserve"> (ker smo naše spremenljivke vnesli v obliki stolpca) vnesite referenco celice, ki je bila uporabljena za izračun rezultata v izvirnem nizu podatkov. </t>
    </r>
  </si>
  <si>
    <t xml:space="preserve">V zgornjem primeru bi bila to celica B1, ker je to spremenljivka, ki smo jo prilagodili. </t>
  </si>
  <si>
    <t>V tem primeru se v polje 'Vnosna celica vrstice' ne vnese nobena vrednost, ker je to podatkovna tabela z eno spremenljivko.</t>
  </si>
  <si>
    <r>
      <t>6. korak</t>
    </r>
    <r>
      <rPr>
        <sz val="14"/>
        <color theme="1"/>
        <rFont val="Calibri"/>
        <family val="2"/>
        <charset val="238"/>
        <scheme val="minor"/>
      </rPr>
      <t xml:space="preserve"> - Izberite </t>
    </r>
    <r>
      <rPr>
        <b/>
        <sz val="14"/>
        <color theme="1"/>
        <rFont val="Calibri"/>
        <family val="2"/>
        <charset val="238"/>
        <scheme val="minor"/>
      </rPr>
      <t>V redu</t>
    </r>
    <r>
      <rPr>
        <sz val="14"/>
        <color theme="1"/>
        <rFont val="Calibri"/>
        <family val="2"/>
        <charset val="238"/>
        <scheme val="minor"/>
      </rPr>
      <t>. Rezultat je seznam rezultatov, ustvarjen s prilagoditvijo ene spremenljivke v celici B1, ob predpostavki, da vse druge spremenljivke ostanejo konstantne.</t>
    </r>
  </si>
  <si>
    <t xml:space="preserve">Če želite ustvariti vrstično usmerjeno podatkovno tabelo, bi bile spremenljivke navedene vodoravno, </t>
  </si>
  <si>
    <t>vnosna celica vrstice pa bi bila uporabljena v oknu tabele s podatki namesto vnosne celice stolpca.</t>
  </si>
  <si>
    <t>Podatkovne tabele z dvema spremenljivkama</t>
  </si>
  <si>
    <t xml:space="preserve">Pri izdelavi podatkovne tabele z dvema spremenljivkama je en niz vrednosti naveden vodoravno, drugi pa navpično. </t>
  </si>
  <si>
    <t>V našem primeru bomo kot drugo spremenljivko, prikazano vodoravno, dodali obdobje izposoje (rok).</t>
  </si>
  <si>
    <r>
      <t xml:space="preserve">V tem primeru je treba formulo, ki je bila uporabljena za pridobitev prvotnega rezultata, ponoviti </t>
    </r>
    <r>
      <rPr>
        <i/>
        <sz val="14"/>
        <color theme="1"/>
        <rFont val="Calibri"/>
        <family val="2"/>
        <charset val="238"/>
        <scheme val="minor"/>
      </rPr>
      <t>nad navpičnim seznamom spremenljivk</t>
    </r>
    <r>
      <rPr>
        <sz val="14"/>
        <color theme="1"/>
        <rFont val="Calibri"/>
        <family val="2"/>
        <charset val="238"/>
        <scheme val="minor"/>
      </rPr>
      <t xml:space="preserve"> . </t>
    </r>
  </si>
  <si>
    <t xml:space="preserve">Kot je prikazano v nadaljevanju v celico D7 vnesemo =B6. </t>
  </si>
  <si>
    <t>To povezuje našo novo podatkovno tabelo z izvirnimi spremenljivkami. </t>
  </si>
  <si>
    <r>
      <t xml:space="preserve">Kot prej označite celoten obseg podatkovne tabele in izberite </t>
    </r>
    <r>
      <rPr>
        <b/>
        <sz val="14"/>
        <color theme="1"/>
        <rFont val="Calibri"/>
        <family val="2"/>
        <charset val="238"/>
        <scheme val="minor"/>
      </rPr>
      <t>Tabela podatkov</t>
    </r>
    <r>
      <rPr>
        <sz val="14"/>
        <color theme="1"/>
        <rFont val="Calibri"/>
        <family val="2"/>
        <charset val="238"/>
        <scheme val="minor"/>
      </rPr>
      <t xml:space="preserve"> v meniju </t>
    </r>
    <r>
      <rPr>
        <b/>
        <sz val="14"/>
        <color theme="1"/>
        <rFont val="Calibri"/>
        <family val="2"/>
        <charset val="238"/>
        <scheme val="minor"/>
      </rPr>
      <t>Analiza Kaj če.</t>
    </r>
  </si>
  <si>
    <t xml:space="preserve"> Vnosna celica vrstice je referenca celice (B3), ki ustreza horizontalnim spremenljivkam iz izvirnega nabora podatkov, </t>
  </si>
  <si>
    <t>medtem ko vhodna celica stolpca (B1) ustreza navpičnim spremenljivkam.</t>
  </si>
  <si>
    <r>
      <t xml:space="preserve">Ko izberemo </t>
    </r>
    <r>
      <rPr>
        <b/>
        <sz val="14"/>
        <color theme="1"/>
        <rFont val="Calibri"/>
        <family val="2"/>
        <charset val="238"/>
        <scheme val="minor"/>
      </rPr>
      <t>V redu,</t>
    </r>
    <r>
      <rPr>
        <sz val="14"/>
        <color theme="1"/>
        <rFont val="Calibri"/>
        <family val="2"/>
        <charset val="238"/>
        <scheme val="minor"/>
      </rPr>
      <t xml:space="preserve"> Excel vrne matriko, ki jo lahko uporabimo za primerjavo izida različnih sprememb z našim prvotnim scenarijem. </t>
    </r>
  </si>
  <si>
    <t>Morda bo treba izhodne celice prilagoditi ustreznemu številskemu formatu za vaš tip podatkov (v primeru zgornjega primera valuta).</t>
  </si>
  <si>
    <t>Pregled analize Kaj če v Excelu</t>
  </si>
  <si>
    <r>
      <t xml:space="preserve">Analiza </t>
    </r>
    <r>
      <rPr>
        <b/>
        <sz val="14"/>
        <color theme="1"/>
        <rFont val="Calibri"/>
        <family val="2"/>
        <charset val="238"/>
        <scheme val="minor"/>
      </rPr>
      <t xml:space="preserve">kaj če v Excelu </t>
    </r>
    <r>
      <rPr>
        <sz val="14"/>
        <color theme="1"/>
        <rFont val="Calibri"/>
        <family val="2"/>
        <charset val="238"/>
        <scheme val="minor"/>
      </rPr>
      <t>se uporablja za testiranje več kot ene vrednosti za drugo formulo na podlagi več scenarijev.</t>
    </r>
  </si>
  <si>
    <t xml:space="preserve">Za to moramo imeti takšne podatke, kjer bi za en parameter imeli 2 ali več vrednosti za primerjavo. </t>
  </si>
  <si>
    <r>
      <t xml:space="preserve">Pojdite na zavihek menija </t>
    </r>
    <r>
      <rPr>
        <b/>
        <sz val="14"/>
        <color theme="1"/>
        <rFont val="Calibri"/>
        <family val="2"/>
        <charset val="238"/>
        <scheme val="minor"/>
      </rPr>
      <t>Podatki</t>
    </r>
    <r>
      <rPr>
        <sz val="14"/>
        <color theme="1"/>
        <rFont val="Calibri"/>
        <family val="2"/>
        <charset val="238"/>
        <scheme val="minor"/>
      </rPr>
      <t xml:space="preserve"> in v razdelku </t>
    </r>
    <r>
      <rPr>
        <b/>
        <sz val="14"/>
        <color theme="1"/>
        <rFont val="Calibri"/>
        <family val="2"/>
        <charset val="238"/>
        <scheme val="minor"/>
      </rPr>
      <t>Napoved</t>
    </r>
    <r>
      <rPr>
        <sz val="14"/>
        <color theme="1"/>
        <rFont val="Calibri"/>
        <family val="2"/>
        <charset val="238"/>
        <scheme val="minor"/>
      </rPr>
      <t xml:space="preserve"> kliknite možnost </t>
    </r>
    <r>
      <rPr>
        <b/>
        <sz val="14"/>
        <color theme="1"/>
        <rFont val="Calibri"/>
        <family val="2"/>
        <charset val="238"/>
        <scheme val="minor"/>
      </rPr>
      <t>Analiza Kaj-Če</t>
    </r>
    <r>
      <rPr>
        <sz val="14"/>
        <color theme="1"/>
        <rFont val="Calibri"/>
        <family val="2"/>
        <charset val="238"/>
        <scheme val="minor"/>
      </rPr>
      <t xml:space="preserve">. </t>
    </r>
  </si>
  <si>
    <t xml:space="preserve">Izberite upravitelja scenarijev in podajte ime scenarija ter izberite celico, ki vsebuje vrednost scenarija. </t>
  </si>
  <si>
    <t xml:space="preserve">S tem lahko vnesemo več scenarijev. </t>
  </si>
  <si>
    <r>
      <t xml:space="preserve">Zdaj iz možnosti </t>
    </r>
    <r>
      <rPr>
        <b/>
        <sz val="14"/>
        <color theme="1"/>
        <rFont val="Calibri"/>
        <family val="2"/>
        <charset val="238"/>
        <scheme val="minor"/>
      </rPr>
      <t>Iskanje cilja</t>
    </r>
    <r>
      <rPr>
        <sz val="14"/>
        <color theme="1"/>
        <rFont val="Calibri"/>
        <family val="2"/>
        <charset val="238"/>
        <scheme val="minor"/>
      </rPr>
      <t xml:space="preserve"> iz analize </t>
    </r>
    <r>
      <rPr>
        <b/>
        <sz val="14"/>
        <color theme="1"/>
        <rFont val="Calibri"/>
        <family val="2"/>
        <charset val="238"/>
        <scheme val="minor"/>
      </rPr>
      <t xml:space="preserve">Kaj-če </t>
    </r>
    <r>
      <rPr>
        <sz val="14"/>
        <color theme="1"/>
        <rFont val="Calibri"/>
        <family val="2"/>
        <charset val="238"/>
        <scheme val="minor"/>
      </rPr>
      <t>izberite vrednost, ki jo želimo primerjati.</t>
    </r>
  </si>
  <si>
    <r>
      <rPr>
        <b/>
        <sz val="14"/>
        <color theme="1"/>
        <rFont val="Calibri"/>
        <family val="2"/>
        <charset val="238"/>
        <scheme val="minor"/>
      </rPr>
      <t>Kaj če analiza</t>
    </r>
    <r>
      <rPr>
        <sz val="14"/>
        <color theme="1"/>
        <rFont val="Calibri"/>
        <family val="2"/>
        <charset val="238"/>
        <scheme val="minor"/>
      </rPr>
      <t xml:space="preserve"> je na voljo v razdelku »napoved« pod zavihkom </t>
    </r>
    <r>
      <rPr>
        <b/>
        <sz val="14"/>
        <color theme="1"/>
        <rFont val="Calibri"/>
        <family val="2"/>
        <charset val="238"/>
        <scheme val="minor"/>
      </rPr>
      <t>»Podatki«.</t>
    </r>
  </si>
  <si>
    <r>
      <t xml:space="preserve">V analizi </t>
    </r>
    <r>
      <rPr>
        <b/>
        <sz val="14"/>
        <color theme="1"/>
        <rFont val="Calibri"/>
        <family val="2"/>
        <charset val="238"/>
        <scheme val="minor"/>
      </rPr>
      <t>Kaj-če</t>
    </r>
    <r>
      <rPr>
        <sz val="14"/>
        <color theme="1"/>
        <rFont val="Calibri"/>
        <family val="2"/>
        <charset val="238"/>
        <scheme val="minor"/>
      </rPr>
      <t xml:space="preserve"> obstajajo tri različne vrste, ki so:</t>
    </r>
  </si>
  <si>
    <t>1. Iskanje scenarijev</t>
  </si>
  <si>
    <t>2. Iskanje cilja</t>
  </si>
  <si>
    <t>3. Tabela s podatki</t>
  </si>
  <si>
    <t>Primeri analize Kaj če v Excelu</t>
  </si>
  <si>
    <t>Primer #1 – Upravitelj scenarijev</t>
  </si>
  <si>
    <t xml:space="preserve">Upravitelj scenarijev pomaga najti rezultate za različne scenarije. </t>
  </si>
  <si>
    <t xml:space="preserve">Poglejmo podjetje, ki želi kupiti surovine za potrebe svoje organizacije. </t>
  </si>
  <si>
    <t>Zaradi pomanjkanja sredstev želi podjetje razumeti, kolikšen bo strošek za različne možnosti nakupa.</t>
  </si>
  <si>
    <t xml:space="preserve">V teh primerih lahko uporabimo upravitelj scenarijev za uporabo različnih scenarijev, da razumemo rezultate in se ustrezno odločimo. </t>
  </si>
  <si>
    <t xml:space="preserve">Zdaj razmislite o Surovini X, Surovini Y in Surovini Z. </t>
  </si>
  <si>
    <t>Poznamo ceno vsakega in želimo vedeti, koliko količine potrebujemo za različne scenarije.</t>
  </si>
  <si>
    <t>material</t>
  </si>
  <si>
    <t>Surovina X</t>
  </si>
  <si>
    <t>Surovina y</t>
  </si>
  <si>
    <t>Surovina z</t>
  </si>
  <si>
    <t xml:space="preserve">Zdaj moramo oblikovati 3 scenarije, kot so nakup velike količine, nakup srednje količine in nakup majhne količine. </t>
  </si>
  <si>
    <r>
      <t xml:space="preserve">Nato kliknite na </t>
    </r>
    <r>
      <rPr>
        <b/>
        <sz val="14"/>
        <color theme="1"/>
        <rFont val="Calibri"/>
        <family val="2"/>
        <charset val="238"/>
        <scheme val="minor"/>
      </rPr>
      <t>Analiza Kaj če</t>
    </r>
    <r>
      <rPr>
        <sz val="14"/>
        <color theme="1"/>
        <rFont val="Calibri"/>
        <family val="2"/>
        <charset val="238"/>
        <scheme val="minor"/>
      </rPr>
      <t xml:space="preserve"> (</t>
    </r>
    <r>
      <rPr>
        <b/>
        <sz val="14"/>
        <color theme="1"/>
        <rFont val="Calibri"/>
        <family val="2"/>
        <charset val="238"/>
        <scheme val="minor"/>
      </rPr>
      <t>What if Analysis</t>
    </r>
    <r>
      <rPr>
        <sz val="14"/>
        <color theme="1"/>
        <rFont val="Calibri"/>
        <family val="2"/>
        <charset val="238"/>
        <scheme val="minor"/>
      </rPr>
      <t xml:space="preserve">) in izberite </t>
    </r>
    <r>
      <rPr>
        <b/>
        <sz val="14"/>
        <color theme="1"/>
        <rFont val="Calibri"/>
        <family val="2"/>
        <charset val="238"/>
        <scheme val="minor"/>
      </rPr>
      <t>Upravitelj scenarijev (Scenario Manager)</t>
    </r>
    <r>
      <rPr>
        <sz val="14"/>
        <color theme="1"/>
        <rFont val="Calibri"/>
        <family val="2"/>
        <charset val="238"/>
        <scheme val="minor"/>
      </rPr>
      <t>.</t>
    </r>
  </si>
  <si>
    <r>
      <t xml:space="preserve">Ko izberemo upravitelja scenarijev, se odpre sledeče okno </t>
    </r>
    <r>
      <rPr>
        <b/>
        <sz val="14"/>
        <color theme="1"/>
        <rFont val="Calibri"/>
        <family val="2"/>
        <charset val="238"/>
        <scheme val="minor"/>
      </rPr>
      <t>Upravitelj scenarijev (Scenario Manager)</t>
    </r>
    <r>
      <rPr>
        <sz val="14"/>
        <color theme="1"/>
        <rFont val="Calibri"/>
        <family val="2"/>
        <charset val="238"/>
        <scheme val="minor"/>
      </rPr>
      <t>.</t>
    </r>
  </si>
  <si>
    <t xml:space="preserve">Kot je prikazano na sledečem zaslona, ​​trenutno ni bilo scenarijev; če želimo dodati scenarije, </t>
  </si>
  <si>
    <r>
      <t xml:space="preserve">moramo klikniti v oknu </t>
    </r>
    <r>
      <rPr>
        <b/>
        <sz val="14"/>
        <color theme="1"/>
        <rFont val="Calibri"/>
        <family val="2"/>
        <charset val="238"/>
        <scheme val="minor"/>
      </rPr>
      <t>Upravitelj scenarijev (Scenario Manager)</t>
    </r>
    <r>
      <rPr>
        <sz val="14"/>
        <color theme="1"/>
        <rFont val="Calibri"/>
        <family val="2"/>
        <charset val="238"/>
        <scheme val="minor"/>
      </rPr>
      <t xml:space="preserve"> na  možnost </t>
    </r>
    <r>
      <rPr>
        <b/>
        <sz val="14"/>
        <color theme="1"/>
        <rFont val="Calibri"/>
        <family val="2"/>
        <charset val="238"/>
        <scheme val="minor"/>
      </rPr>
      <t>»Dodaj«.</t>
    </r>
  </si>
  <si>
    <t xml:space="preserve">Nato bo zahteval ime scenarija in spremembo celic. </t>
  </si>
  <si>
    <t>Navedite ime scenarija, ki ga želite, glede na vaše zahteve npr. »Visoka glasnost«.</t>
  </si>
  <si>
    <t xml:space="preserve">Spreminjanje celic je obseg celic, ki jih vaš scenarij vrednoti za različne scenarije. </t>
  </si>
  <si>
    <t>Število enot se bo spremenilo v vsakem scenariju; to je razlog za spreminjanje celic; uporabili smo C2:C4, kar pomeni C2, C3 in C4.</t>
  </si>
  <si>
    <t>Število enote</t>
  </si>
  <si>
    <t>Skupna cena enote</t>
  </si>
  <si>
    <r>
      <t>Ko podate vrednosti sprememb, kliknite »</t>
    </r>
    <r>
      <rPr>
        <b/>
        <sz val="14"/>
        <color theme="1"/>
        <rFont val="Calibri"/>
        <family val="2"/>
        <charset val="238"/>
        <scheme val="minor"/>
      </rPr>
      <t>V redu</t>
    </r>
    <r>
      <rPr>
        <sz val="14"/>
        <color theme="1"/>
        <rFont val="Calibri"/>
        <family val="2"/>
        <charset val="238"/>
        <scheme val="minor"/>
      </rPr>
      <t xml:space="preserve">«, nato pa bo zahteval spremembe vrednosti za scenarij velike količine. </t>
    </r>
  </si>
  <si>
    <r>
      <t xml:space="preserve">Vnesite vrednosti za scenarij velike količine in nato kliknite </t>
    </r>
    <r>
      <rPr>
        <b/>
        <sz val="14"/>
        <color theme="1"/>
        <rFont val="Calibri"/>
        <family val="2"/>
        <charset val="238"/>
        <scheme val="minor"/>
      </rPr>
      <t>»Dodaj«,</t>
    </r>
    <r>
      <rPr>
        <sz val="14"/>
        <color theme="1"/>
        <rFont val="Calibri"/>
        <family val="2"/>
        <charset val="238"/>
        <scheme val="minor"/>
      </rPr>
      <t xml:space="preserve"> da dodate še en scenarij »</t>
    </r>
    <r>
      <rPr>
        <b/>
        <sz val="14"/>
        <color theme="1"/>
        <rFont val="Calibri"/>
        <family val="2"/>
        <charset val="238"/>
        <scheme val="minor"/>
      </rPr>
      <t>Srednji obseg«.</t>
    </r>
  </si>
  <si>
    <r>
      <t xml:space="preserve">Dajte ime kot "Srednja glasnost" in dajte enak obseg in kliknite </t>
    </r>
    <r>
      <rPr>
        <b/>
        <sz val="14"/>
        <color theme="1"/>
        <rFont val="Calibri"/>
        <family val="2"/>
        <charset val="238"/>
        <scheme val="minor"/>
      </rPr>
      <t>V redu</t>
    </r>
    <r>
      <rPr>
        <sz val="14"/>
        <color theme="1"/>
        <rFont val="Calibri"/>
        <family val="2"/>
        <charset val="238"/>
        <scheme val="minor"/>
      </rPr>
      <t>, nato pa bo zahteval vrednosti.</t>
    </r>
  </si>
  <si>
    <r>
      <t xml:space="preserve">Ponovno kliknite na </t>
    </r>
    <r>
      <rPr>
        <b/>
        <sz val="14"/>
        <color theme="1"/>
        <rFont val="Calibri"/>
        <family val="2"/>
        <charset val="238"/>
        <scheme val="minor"/>
      </rPr>
      <t>»Dodaj«</t>
    </r>
    <r>
      <rPr>
        <sz val="14"/>
        <color theme="1"/>
        <rFont val="Calibri"/>
        <family val="2"/>
        <charset val="238"/>
        <scheme val="minor"/>
      </rPr>
      <t xml:space="preserve"> in ustvarite še en scenarij »</t>
    </r>
    <r>
      <rPr>
        <b/>
        <sz val="14"/>
        <color theme="1"/>
        <rFont val="Calibri"/>
        <family val="2"/>
        <charset val="238"/>
        <scheme val="minor"/>
      </rPr>
      <t>Nizka glasnost</t>
    </r>
    <r>
      <rPr>
        <sz val="14"/>
        <color theme="1"/>
        <rFont val="Calibri"/>
        <family val="2"/>
        <charset val="238"/>
        <scheme val="minor"/>
      </rPr>
      <t>« z nizkimi vrednostmi, kot je v nadaljevanju:</t>
    </r>
  </si>
  <si>
    <r>
      <t>Ko so vsi scenariji opravljeni, kliknite »</t>
    </r>
    <r>
      <rPr>
        <b/>
        <sz val="14"/>
        <color theme="1"/>
        <rFont val="Calibri"/>
        <family val="2"/>
        <charset val="238"/>
        <scheme val="minor"/>
      </rPr>
      <t>V redu</t>
    </r>
    <r>
      <rPr>
        <sz val="14"/>
        <color theme="1"/>
        <rFont val="Calibri"/>
        <family val="2"/>
        <charset val="238"/>
        <scheme val="minor"/>
      </rPr>
      <t>«. Videli boste sledeči zaslon.</t>
    </r>
  </si>
  <si>
    <t xml:space="preserve">Vse scenarije najdemo na zaslonu »Scenariji«. </t>
  </si>
  <si>
    <r>
      <t xml:space="preserve">Zdaj lahko kliknemo na vsak scenarij in kliknemo na </t>
    </r>
    <r>
      <rPr>
        <b/>
        <sz val="14"/>
        <color theme="1"/>
        <rFont val="Calibri"/>
        <family val="2"/>
        <charset val="238"/>
        <scheme val="minor"/>
      </rPr>
      <t>Pokaži;</t>
    </r>
    <r>
      <rPr>
        <sz val="14"/>
        <color theme="1"/>
        <rFont val="Calibri"/>
        <family val="2"/>
        <charset val="238"/>
        <scheme val="minor"/>
      </rPr>
      <t xml:space="preserve"> potem boste rezultate našli v excelu; </t>
    </r>
  </si>
  <si>
    <r>
      <t xml:space="preserve">sicer si lahko vse scenarije ogledamo s klikom na možnost </t>
    </r>
    <r>
      <rPr>
        <b/>
        <sz val="14"/>
        <color theme="1"/>
        <rFont val="Calibri"/>
        <family val="2"/>
        <charset val="238"/>
        <scheme val="minor"/>
      </rPr>
      <t>»Povzetek«.</t>
    </r>
  </si>
  <si>
    <t>Če kliknemo na scenarij, se bodo rezultati v excelu spremenili, kot je v nadaljevanju</t>
  </si>
  <si>
    <t xml:space="preserve">Vsakič, ko kliknete na scenarij in prikažete rezultate na zadnji strani, se bo spremenilo. </t>
  </si>
  <si>
    <r>
      <t xml:space="preserve">Če želimo videti vse scenarije naenkrat za primerjavo z drugimi, kliknite na </t>
    </r>
    <r>
      <rPr>
        <b/>
        <sz val="14"/>
        <color theme="1"/>
        <rFont val="Calibri"/>
        <family val="2"/>
        <charset val="238"/>
        <scheme val="minor"/>
      </rPr>
      <t>povzetek,</t>
    </r>
    <r>
      <rPr>
        <sz val="14"/>
        <color theme="1"/>
        <rFont val="Calibri"/>
        <family val="2"/>
        <charset val="238"/>
        <scheme val="minor"/>
      </rPr>
      <t xml:space="preserve"> in prikaže se naslednji zaslon.</t>
    </r>
  </si>
  <si>
    <r>
      <t>Izberite »</t>
    </r>
    <r>
      <rPr>
        <b/>
        <sz val="14"/>
        <color theme="1"/>
        <rFont val="Calibri"/>
        <family val="2"/>
        <charset val="238"/>
        <scheme val="minor"/>
      </rPr>
      <t>Povzetek scenarija</t>
    </r>
    <r>
      <rPr>
        <sz val="14"/>
        <color theme="1"/>
        <rFont val="Calibri"/>
        <family val="2"/>
        <charset val="238"/>
        <scheme val="minor"/>
      </rPr>
      <t xml:space="preserve">« in tukaj vnesite »Celice z rezultati«; </t>
    </r>
  </si>
  <si>
    <r>
      <t>skupni rezultati bodo v D5; kliknite '</t>
    </r>
    <r>
      <rPr>
        <b/>
        <sz val="14"/>
        <color theme="1"/>
        <rFont val="Calibri"/>
        <family val="2"/>
        <charset val="238"/>
        <scheme val="minor"/>
      </rPr>
      <t>V redu</t>
    </r>
    <r>
      <rPr>
        <sz val="14"/>
        <color theme="1"/>
        <rFont val="Calibri"/>
        <family val="2"/>
        <charset val="238"/>
        <scheme val="minor"/>
      </rPr>
      <t xml:space="preserve">'. </t>
    </r>
  </si>
  <si>
    <r>
      <t>Nato bo ustvarjen nov zavihek z imenom »</t>
    </r>
    <r>
      <rPr>
        <b/>
        <sz val="14"/>
        <color theme="1"/>
        <rFont val="Calibri"/>
        <family val="2"/>
        <charset val="238"/>
        <scheme val="minor"/>
      </rPr>
      <t>Povzetek scenarija</t>
    </r>
    <r>
      <rPr>
        <sz val="14"/>
        <color theme="1"/>
        <rFont val="Calibri"/>
        <family val="2"/>
        <charset val="238"/>
        <scheme val="minor"/>
      </rPr>
      <t>«.</t>
    </r>
  </si>
  <si>
    <t xml:space="preserve">Stolpci v sivi barvi spreminjajoče se vrednosti, stolpec v beli barvi pa je trenutna vrednost, </t>
  </si>
  <si>
    <t>ki je bila zadnji izbrani rezultati scenarija.</t>
  </si>
  <si>
    <t>Podatkovne tabele</t>
  </si>
  <si>
    <t xml:space="preserve">Namesto ustvarjanja različnih scenarijev lahko ustvarite podatkovno tabelo, da hitro preizkusite različne vrednosti za formule. </t>
  </si>
  <si>
    <r>
      <t xml:space="preserve">Ustvarite lahko tabelo z </t>
    </r>
    <r>
      <rPr>
        <b/>
        <sz val="14"/>
        <color theme="1"/>
        <rFont val="Calibri"/>
        <family val="2"/>
        <charset val="238"/>
        <scheme val="minor"/>
      </rPr>
      <t>eno</t>
    </r>
    <r>
      <rPr>
        <sz val="14"/>
        <color theme="1"/>
        <rFont val="Calibri"/>
        <family val="2"/>
        <charset val="238"/>
        <scheme val="minor"/>
      </rPr>
      <t xml:space="preserve"> spremenljivo podatkovno tabelo ali tabelo z </t>
    </r>
    <r>
      <rPr>
        <b/>
        <sz val="14"/>
        <color theme="1"/>
        <rFont val="Calibri"/>
        <family val="2"/>
        <charset val="238"/>
        <scheme val="minor"/>
      </rPr>
      <t>dvema</t>
    </r>
    <r>
      <rPr>
        <sz val="14"/>
        <color theme="1"/>
        <rFont val="Calibri"/>
        <family val="2"/>
        <charset val="238"/>
        <scheme val="minor"/>
      </rPr>
      <t xml:space="preserve"> spremenljivkama.</t>
    </r>
  </si>
  <si>
    <t>Ena tabela s spremenljivimi podatki</t>
  </si>
  <si>
    <r>
      <t>Določen % prodate za najvišjo ceno</t>
    </r>
    <r>
      <rPr>
        <b/>
        <sz val="14"/>
        <color theme="1"/>
        <rFont val="Calibri"/>
        <family val="2"/>
        <charset val="238"/>
        <scheme val="minor"/>
      </rPr>
      <t xml:space="preserve"> 50 $</t>
    </r>
    <r>
      <rPr>
        <sz val="14"/>
        <color theme="1"/>
        <rFont val="Calibri"/>
        <family val="2"/>
        <charset val="238"/>
        <scheme val="minor"/>
      </rPr>
      <t xml:space="preserve"> in določen </t>
    </r>
    <r>
      <rPr>
        <b/>
        <sz val="14"/>
        <color theme="1"/>
        <rFont val="Calibri"/>
        <family val="2"/>
        <charset val="238"/>
        <scheme val="minor"/>
      </rPr>
      <t>%</t>
    </r>
    <r>
      <rPr>
        <sz val="14"/>
        <color theme="1"/>
        <rFont val="Calibri"/>
        <family val="2"/>
        <charset val="238"/>
        <scheme val="minor"/>
      </rPr>
      <t xml:space="preserve"> za nižjo ceno </t>
    </r>
    <r>
      <rPr>
        <b/>
        <sz val="14"/>
        <color theme="1"/>
        <rFont val="Calibri"/>
        <family val="2"/>
        <charset val="238"/>
        <scheme val="minor"/>
      </rPr>
      <t xml:space="preserve">20 $. </t>
    </r>
  </si>
  <si>
    <r>
      <t xml:space="preserve">Če prodate </t>
    </r>
    <r>
      <rPr>
        <b/>
        <sz val="14"/>
        <color theme="1"/>
        <rFont val="Calibri"/>
        <family val="2"/>
        <charset val="238"/>
        <scheme val="minor"/>
      </rPr>
      <t>60 %</t>
    </r>
    <r>
      <rPr>
        <sz val="14"/>
        <color theme="1"/>
        <rFont val="Calibri"/>
        <family val="2"/>
        <charset val="238"/>
        <scheme val="minor"/>
      </rPr>
      <t xml:space="preserve"> za najvišjo ceno, celica C30 spodaj izračuna skupni dobiček </t>
    </r>
    <r>
      <rPr>
        <b/>
        <sz val="14"/>
        <color theme="1"/>
        <rFont val="Calibri"/>
        <family val="2"/>
        <charset val="238"/>
        <scheme val="minor"/>
      </rPr>
      <t>60 * 50 $ + 40 * 20 $ = 3800 $</t>
    </r>
    <r>
      <rPr>
        <sz val="14"/>
        <color theme="1"/>
        <rFont val="Calibri"/>
        <family val="2"/>
        <charset val="238"/>
        <scheme val="minor"/>
      </rPr>
      <t>.</t>
    </r>
  </si>
  <si>
    <t>Če želite ustvariti tabelo podatkov z enim spremenljivim, izvedite naslednje korake.</t>
  </si>
  <si>
    <t>1. Izberite celico B32 in vnesite =C30 (glejte celico skupnega dobička).</t>
  </si>
  <si>
    <t>2. V stolpec A vnesite različne odstotke.</t>
  </si>
  <si>
    <t>3. Izberite obseg A32:B37.</t>
  </si>
  <si>
    <t>Celotni dobiček bomo izračunali, če prodate 60 % za najvišjo ceno, 70 % za najvišjo ceno itd.</t>
  </si>
  <si>
    <r>
      <t xml:space="preserve">4. Na zavihku </t>
    </r>
    <r>
      <rPr>
        <b/>
        <sz val="14"/>
        <color theme="1"/>
        <rFont val="Calibri"/>
        <family val="2"/>
        <charset val="238"/>
        <scheme val="minor"/>
      </rPr>
      <t>Podatki</t>
    </r>
    <r>
      <rPr>
        <sz val="14"/>
        <color theme="1"/>
        <rFont val="Calibri"/>
        <family val="2"/>
        <charset val="238"/>
        <scheme val="minor"/>
      </rPr>
      <t xml:space="preserve"> v skupini </t>
    </r>
    <r>
      <rPr>
        <b/>
        <sz val="14"/>
        <color theme="1"/>
        <rFont val="Calibri"/>
        <family val="2"/>
        <charset val="238"/>
        <scheme val="minor"/>
      </rPr>
      <t>Predvidevanje</t>
    </r>
    <r>
      <rPr>
        <sz val="14"/>
        <color theme="1"/>
        <rFont val="Calibri"/>
        <family val="2"/>
        <charset val="238"/>
        <scheme val="minor"/>
      </rPr>
      <t xml:space="preserve"> kliknite </t>
    </r>
    <r>
      <rPr>
        <b/>
        <sz val="14"/>
        <color theme="1"/>
        <rFont val="Calibri"/>
        <family val="2"/>
        <charset val="238"/>
        <scheme val="minor"/>
      </rPr>
      <t>Analiza Kaj-če.</t>
    </r>
  </si>
  <si>
    <r>
      <t xml:space="preserve">5. Kliknite </t>
    </r>
    <r>
      <rPr>
        <b/>
        <sz val="14"/>
        <color theme="1"/>
        <rFont val="Calibri"/>
        <family val="2"/>
        <charset val="238"/>
        <scheme val="minor"/>
      </rPr>
      <t>Tabela podatkov</t>
    </r>
    <r>
      <rPr>
        <sz val="14"/>
        <color theme="1"/>
        <rFont val="Calibri"/>
        <family val="2"/>
        <charset val="238"/>
        <scheme val="minor"/>
      </rPr>
      <t>.</t>
    </r>
  </si>
  <si>
    <t>6. Kliknite v polje »Vnosna celica v stolpcu« (odstotki so v stolpcu) in izberite celico C4.</t>
  </si>
  <si>
    <t>Izbrali smo celico C4, ker se odstotki nanašajo na celico C4 (% prodanih za najvišjo ceno). S</t>
  </si>
  <si>
    <t xml:space="preserve">kupaj s formulo v celici B12 Excel zdaj ve, da bi moral celico C4 zamenjati s 60 % za izračun skupnega dobička, </t>
  </si>
  <si>
    <t>celico C4 s 70 % za izračun skupnega dobička itd.</t>
  </si>
  <si>
    <r>
      <rPr>
        <b/>
        <sz val="14"/>
        <color theme="0"/>
        <rFont val="Calibri"/>
        <family val="2"/>
        <charset val="238"/>
        <scheme val="minor"/>
      </rPr>
      <t>Opomba</t>
    </r>
    <r>
      <rPr>
        <sz val="14"/>
        <color theme="0"/>
        <rFont val="Calibri"/>
        <family val="2"/>
        <charset val="238"/>
        <scheme val="minor"/>
      </rPr>
      <t>: to je tabela z eno spremenljivo podatkovno tabelo, zato pustimo vnosno celico vrstice prazno.</t>
    </r>
  </si>
  <si>
    <r>
      <rPr>
        <b/>
        <sz val="14"/>
        <color theme="1"/>
        <rFont val="Calibri"/>
        <family val="2"/>
        <charset val="238"/>
        <scheme val="minor"/>
      </rPr>
      <t>Zaključek:</t>
    </r>
    <r>
      <rPr>
        <sz val="14"/>
        <color theme="1"/>
        <rFont val="Calibri"/>
        <family val="2"/>
        <charset val="238"/>
        <scheme val="minor"/>
      </rPr>
      <t xml:space="preserve"> če prodate 60 % ceni, dobite skupni dobiček 3800 $, </t>
    </r>
  </si>
  <si>
    <t>če prodate po 70 % ceni, dobite skupni dobiček v višini 4100 $ itd.</t>
  </si>
  <si>
    <r>
      <rPr>
        <b/>
        <sz val="14"/>
        <color theme="1"/>
        <rFont val="Calibri"/>
        <family val="2"/>
        <charset val="238"/>
        <scheme val="minor"/>
      </rPr>
      <t>Opomba:</t>
    </r>
    <r>
      <rPr>
        <sz val="14"/>
        <color theme="1"/>
        <rFont val="Calibri"/>
        <family val="2"/>
        <charset val="238"/>
        <scheme val="minor"/>
      </rPr>
      <t xml:space="preserve"> vrstica s formulo označuje, da celice vsebujejo formulo matrike. </t>
    </r>
  </si>
  <si>
    <t xml:space="preserve">Zato ne morete izbrisati niti enega rezultata. </t>
  </si>
  <si>
    <t>Če želite izbrisati rezultate, izberite obseg B13:B17 in pritisnite Delete.</t>
  </si>
  <si>
    <t>Tabela dveh spremenljivih podatkov</t>
  </si>
  <si>
    <t>Če želite ustvariti tabelo podatkov z dvema spremenljivima, izvedite naslednje korake.</t>
  </si>
  <si>
    <t>1. Izberite celico A12 in vnesite =D10 (glejte celico skupnega dobička).</t>
  </si>
  <si>
    <t>2. V vrstico 12 vnesite različne dobičke na enoto (najvišja cena).</t>
  </si>
  <si>
    <t>3. V stolpec A vnesite različne odstotke.</t>
  </si>
  <si>
    <t>4. Izberite obseg A12:D17.</t>
  </si>
  <si>
    <t>Izračunali bomo skupni dobiček za različne kombinacije 'dobiček na enoto (najvišja cena)' in '% prodanih za najvišjo ceno'.</t>
  </si>
  <si>
    <r>
      <t xml:space="preserve">5. Na zavihku </t>
    </r>
    <r>
      <rPr>
        <b/>
        <sz val="14"/>
        <color theme="1"/>
        <rFont val="Calibri"/>
        <family val="2"/>
        <charset val="238"/>
        <scheme val="minor"/>
      </rPr>
      <t>Podatki</t>
    </r>
    <r>
      <rPr>
        <sz val="14"/>
        <color theme="1"/>
        <rFont val="Calibri"/>
        <family val="2"/>
        <charset val="238"/>
        <scheme val="minor"/>
      </rPr>
      <t xml:space="preserve"> v skupini </t>
    </r>
    <r>
      <rPr>
        <b/>
        <sz val="14"/>
        <color theme="1"/>
        <rFont val="Calibri"/>
        <family val="2"/>
        <charset val="238"/>
        <scheme val="minor"/>
      </rPr>
      <t>Predvidevanje</t>
    </r>
    <r>
      <rPr>
        <sz val="14"/>
        <color theme="1"/>
        <rFont val="Calibri"/>
        <family val="2"/>
        <charset val="238"/>
        <scheme val="minor"/>
      </rPr>
      <t xml:space="preserve"> kliknite </t>
    </r>
    <r>
      <rPr>
        <b/>
        <sz val="14"/>
        <color theme="1"/>
        <rFont val="Calibri"/>
        <family val="2"/>
        <charset val="238"/>
        <scheme val="minor"/>
      </rPr>
      <t>Analiza Kaj</t>
    </r>
    <r>
      <rPr>
        <sz val="14"/>
        <color theme="1"/>
        <rFont val="Calibri"/>
        <family val="2"/>
        <charset val="238"/>
        <scheme val="minor"/>
      </rPr>
      <t>-</t>
    </r>
    <r>
      <rPr>
        <b/>
        <sz val="14"/>
        <color theme="1"/>
        <rFont val="Calibri"/>
        <family val="2"/>
        <charset val="238"/>
        <scheme val="minor"/>
      </rPr>
      <t>če.</t>
    </r>
  </si>
  <si>
    <r>
      <t xml:space="preserve">6. Kliknite </t>
    </r>
    <r>
      <rPr>
        <b/>
        <sz val="14"/>
        <color theme="1"/>
        <rFont val="Calibri"/>
        <family val="2"/>
        <charset val="238"/>
        <scheme val="minor"/>
      </rPr>
      <t>Tabela podatkov.</t>
    </r>
  </si>
  <si>
    <t>7. Kliknite v polje 'Vnosna celica vrstice' (dobiček enote je v vrsti) in izberite celico D7.</t>
  </si>
  <si>
    <t>8. Kliknite v polje »Vnosna celica v stolpcu« (odstotki so v stolpcu) in izberite celico C4.</t>
  </si>
  <si>
    <t>Izbrali smo celico D7, ker se dobiček enote nanaša na celico D7.</t>
  </si>
  <si>
    <t xml:space="preserve"> Izbrali smo celico C4, ker se odstotki nanašajo na celico C4. </t>
  </si>
  <si>
    <t xml:space="preserve">Skupaj s formulo v celici A12 Excel zdaj ve, da bi moral zamenjati celico D7 s 50 $ </t>
  </si>
  <si>
    <t>in celico C4 s 60 % za izračun skupnega dobička, celico D7 s 50 $ in celico C4 s 70 % za izračun skupnega dobička itd.</t>
  </si>
  <si>
    <r>
      <t xml:space="preserve">9. Kliknite </t>
    </r>
    <r>
      <rPr>
        <b/>
        <sz val="14"/>
        <color theme="1"/>
        <rFont val="Calibri"/>
        <family val="2"/>
        <charset val="238"/>
        <scheme val="minor"/>
      </rPr>
      <t>V redu</t>
    </r>
    <r>
      <rPr>
        <sz val="14"/>
        <color theme="1"/>
        <rFont val="Calibri"/>
        <family val="2"/>
        <charset val="238"/>
        <scheme val="minor"/>
      </rPr>
      <t>.</t>
    </r>
  </si>
  <si>
    <r>
      <rPr>
        <b/>
        <sz val="14"/>
        <color theme="1"/>
        <rFont val="Calibri"/>
        <family val="2"/>
        <charset val="238"/>
        <scheme val="minor"/>
      </rPr>
      <t>Zaključek:</t>
    </r>
    <r>
      <rPr>
        <sz val="14"/>
        <color theme="1"/>
        <rFont val="Calibri"/>
        <family val="2"/>
        <charset val="238"/>
        <scheme val="minor"/>
      </rPr>
      <t xml:space="preserve"> če prodate 60 % po najvišji ceni, pri dobičku na enoto 50 $, dobite skupni dobiček v višini 3800 $, </t>
    </r>
  </si>
  <si>
    <t>če prodate 80 % po najvišji ceni, pri dobičku na enoto 60 $, dobite skupni dobiček v višini 5200 $ itd.</t>
  </si>
  <si>
    <r>
      <rPr>
        <b/>
        <sz val="14"/>
        <color theme="1"/>
        <rFont val="Calibri"/>
        <family val="2"/>
        <charset val="238"/>
        <scheme val="minor"/>
      </rPr>
      <t>Opomba</t>
    </r>
    <r>
      <rPr>
        <sz val="14"/>
        <color theme="1"/>
        <rFont val="Calibri"/>
        <family val="2"/>
        <charset val="238"/>
        <scheme val="minor"/>
      </rPr>
      <t xml:space="preserve">: vrstica s formulo označuje, da celice vsebujejo formulo matrike. </t>
    </r>
  </si>
  <si>
    <r>
      <t xml:space="preserve">Za brisanje rezultatov izberite obseg B13:D17 in pritisnite </t>
    </r>
    <r>
      <rPr>
        <b/>
        <sz val="14"/>
        <color theme="1"/>
        <rFont val="Calibri"/>
        <family val="2"/>
        <charset val="238"/>
        <scheme val="minor"/>
      </rPr>
      <t>Delete</t>
    </r>
    <r>
      <rPr>
        <sz val="14"/>
        <color theme="1"/>
        <rFont val="Calibri"/>
        <family val="2"/>
        <charset val="238"/>
        <scheme val="minor"/>
      </rPr>
      <t>.</t>
    </r>
  </si>
  <si>
    <t>Primer #3 – Podatkovne tabele v analizi Kaj če</t>
  </si>
  <si>
    <r>
      <rPr>
        <b/>
        <sz val="14"/>
        <color theme="0"/>
        <rFont val="Calibri"/>
        <family val="2"/>
        <charset val="238"/>
        <scheme val="minor"/>
      </rPr>
      <t>Naloga</t>
    </r>
    <r>
      <rPr>
        <sz val="14"/>
        <color theme="0"/>
        <rFont val="Calibri"/>
        <family val="2"/>
        <charset val="238"/>
        <scheme val="minor"/>
      </rPr>
      <t>: poiščite odstotke za 6000, 7000, 8000, 9000 in 10000.</t>
    </r>
  </si>
  <si>
    <t xml:space="preserve">V vsaki kombinaciji moramo dobiti odstotke. </t>
  </si>
  <si>
    <t xml:space="preserve">V teh situacijah bo tabela s podatki pomagala najti izhod za drugačno kombinacijo vhodov. </t>
  </si>
  <si>
    <t>Tukaj v celici B3 bi morali dobiti 10 % od 6000 in B4 10 % od 7000 in tako naprej. Najprej ustvarite formulo za to.</t>
  </si>
  <si>
    <t xml:space="preserve">Če opazimo zgornji posnetek zaslona, ​​je del, označen s poljem, primer. </t>
  </si>
  <si>
    <t xml:space="preserve">V A3 imamo formulo za iskanje odstotka iz A1 in A2. </t>
  </si>
  <si>
    <t>Torej sta vhoda A1 in A2. Zdaj vzemite rezultat od A3 do A1, kot je prikazano v nadaljevanju.</t>
  </si>
  <si>
    <r>
      <t xml:space="preserve">Zdaj izberite celotno tabelo, da uporabite tabelo podatkov za analizo </t>
    </r>
    <r>
      <rPr>
        <b/>
        <sz val="14"/>
        <color theme="1"/>
        <rFont val="Calibri"/>
        <family val="2"/>
        <charset val="238"/>
        <scheme val="minor"/>
      </rPr>
      <t>Kaj če</t>
    </r>
    <r>
      <rPr>
        <sz val="14"/>
        <color theme="1"/>
        <rFont val="Calibri"/>
        <family val="2"/>
        <charset val="238"/>
        <scheme val="minor"/>
      </rPr>
      <t>, kot je prikazano v nadaljevanju</t>
    </r>
  </si>
  <si>
    <r>
      <t xml:space="preserve">Ko izberete, kliknite </t>
    </r>
    <r>
      <rPr>
        <b/>
        <sz val="14"/>
        <color theme="1"/>
        <rFont val="Calibri"/>
        <family val="2"/>
        <charset val="238"/>
        <scheme val="minor"/>
      </rPr>
      <t>»Podatki«</t>
    </r>
    <r>
      <rPr>
        <sz val="14"/>
        <color theme="1"/>
        <rFont val="Calibri"/>
        <family val="2"/>
        <charset val="238"/>
        <scheme val="minor"/>
      </rPr>
      <t xml:space="preserve"> in nato »</t>
    </r>
    <r>
      <rPr>
        <b/>
        <sz val="14"/>
        <color theme="1"/>
        <rFont val="Calibri"/>
        <family val="2"/>
        <charset val="238"/>
        <scheme val="minor"/>
      </rPr>
      <t>Analiza kaj če</t>
    </r>
    <r>
      <rPr>
        <sz val="14"/>
        <color theme="1"/>
        <rFont val="Calibri"/>
        <family val="2"/>
        <charset val="238"/>
        <scheme val="minor"/>
      </rPr>
      <t>« v tej spustni tabeli z izbiro podatkov.</t>
    </r>
  </si>
  <si>
    <r>
      <t>Ko izberete »</t>
    </r>
    <r>
      <rPr>
        <b/>
        <sz val="14"/>
        <color theme="1"/>
        <rFont val="Calibri"/>
        <family val="2"/>
        <charset val="238"/>
        <scheme val="minor"/>
      </rPr>
      <t>Tabela podatkov</t>
    </r>
    <r>
      <rPr>
        <sz val="14"/>
        <color theme="1"/>
        <rFont val="Calibri"/>
        <family val="2"/>
        <charset val="238"/>
        <scheme val="minor"/>
      </rPr>
      <t xml:space="preserve">«, se odpre okno </t>
    </r>
    <r>
      <rPr>
        <b/>
        <sz val="14"/>
        <color theme="1"/>
        <rFont val="Calibri"/>
        <family val="2"/>
        <charset val="238"/>
        <scheme val="minor"/>
      </rPr>
      <t>Tabela s podatki</t>
    </r>
    <r>
      <rPr>
        <sz val="14"/>
        <color theme="1"/>
        <rFont val="Calibri"/>
        <family val="2"/>
        <charset val="238"/>
        <scheme val="minor"/>
      </rPr>
      <t>.</t>
    </r>
  </si>
  <si>
    <t xml:space="preserve">V »Vhodna celica vrstice« navedite naslov celice, kamor naj vnesejo vhodi vrstice, kar pomeni, da so vhodi vrstic 10, 20, 30, 40 in 50. </t>
  </si>
  <si>
    <t xml:space="preserve">Podobno navedite »Vhodna celica stolpca«, saj je A2 tukaj vhodnih stolpcev 6000 , 7000, 8000, 9000 in 10.000. </t>
  </si>
  <si>
    <r>
      <t>Kliknite »</t>
    </r>
    <r>
      <rPr>
        <b/>
        <sz val="14"/>
        <color theme="1"/>
        <rFont val="Calibri"/>
        <family val="2"/>
        <charset val="238"/>
        <scheme val="minor"/>
      </rPr>
      <t>V redu</t>
    </r>
    <r>
      <rPr>
        <sz val="14"/>
        <color theme="1"/>
        <rFont val="Calibri"/>
        <family val="2"/>
        <charset val="238"/>
        <scheme val="minor"/>
      </rPr>
      <t>«, nato se bodo rezultati prikazali v obliki tabele, kot je prikazano v nadaljevanju.</t>
    </r>
  </si>
  <si>
    <t>Pogojno oblikovanje</t>
  </si>
  <si>
    <t>Pogojno oblikovanje v Excelu vam omogoča, da celice označite z določeno barvo, odvisno od vrednosti celice.</t>
  </si>
  <si>
    <t>Pravila za označevanje celic</t>
  </si>
  <si>
    <t>Če želite označiti celice, ki so večje od vrednosti, izvedite naslednje korake.</t>
  </si>
  <si>
    <t>1. Izberite obseg A1 : A10.</t>
  </si>
  <si>
    <t>Oznaite celice, ki so večje od 80.</t>
  </si>
  <si>
    <t>Počistite pravila.</t>
  </si>
  <si>
    <t>Poiščite nadpovprečne in lihe celice, označite ZDA.</t>
  </si>
  <si>
    <t>2. Na zavihku Domov v skupini Slogi kliknite Pogojno oblikovanje.</t>
  </si>
  <si>
    <t>3. Kliknite Označi pravila o celicah, Več kot.</t>
  </si>
  <si>
    <t>4. Vnesite vrednost 80 in izberite slog oblikovanja.</t>
  </si>
  <si>
    <t>5. Kliknite V redu.</t>
  </si>
  <si>
    <t>Rezultat. Excel označuje celice, ki so večje od 80.</t>
  </si>
  <si>
    <t>6. Vrednost celice A1 spremenite v 81.</t>
  </si>
  <si>
    <t>Rezultat. Excel samodejno spremeni obliko celice A1.</t>
  </si>
  <si>
    <t>Jasna pravila</t>
  </si>
  <si>
    <r>
      <t xml:space="preserve">Če želite počistiti </t>
    </r>
    <r>
      <rPr>
        <b/>
        <sz val="12"/>
        <color theme="0"/>
        <rFont val="Times New Roman"/>
        <family val="1"/>
        <charset val="238"/>
      </rPr>
      <t>pravilo pogojnega oblikovanja</t>
    </r>
    <r>
      <rPr>
        <sz val="14"/>
        <color theme="0"/>
        <rFont val="Calibri"/>
        <family val="2"/>
        <charset val="238"/>
        <scheme val="minor"/>
      </rPr>
      <t xml:space="preserve"> 1. Izberite obseg A81: A90.</t>
    </r>
  </si>
  <si>
    <r>
      <t xml:space="preserve">2. Na zavihku </t>
    </r>
    <r>
      <rPr>
        <b/>
        <sz val="14"/>
        <color theme="0"/>
        <rFont val="Calibri"/>
        <family val="2"/>
        <charset val="238"/>
        <scheme val="minor"/>
      </rPr>
      <t>Domov</t>
    </r>
    <r>
      <rPr>
        <sz val="14"/>
        <color theme="0"/>
        <rFont val="Calibri"/>
        <family val="2"/>
        <charset val="238"/>
        <scheme val="minor"/>
      </rPr>
      <t xml:space="preserve"> v skupini Slogi kliknite </t>
    </r>
    <r>
      <rPr>
        <b/>
        <sz val="14"/>
        <color theme="0"/>
        <rFont val="Calibri"/>
        <family val="2"/>
        <charset val="238"/>
        <scheme val="minor"/>
      </rPr>
      <t>Pogojno oblikovanje.</t>
    </r>
  </si>
  <si>
    <r>
      <t xml:space="preserve">3. Kliknite </t>
    </r>
    <r>
      <rPr>
        <b/>
        <sz val="14"/>
        <color theme="0"/>
        <rFont val="Calibri"/>
        <family val="2"/>
        <charset val="238"/>
        <scheme val="minor"/>
      </rPr>
      <t>Počisti pravil</t>
    </r>
    <r>
      <rPr>
        <sz val="14"/>
        <color theme="0"/>
        <rFont val="Calibri"/>
        <family val="2"/>
        <charset val="238"/>
        <scheme val="minor"/>
      </rPr>
      <t xml:space="preserve">a, </t>
    </r>
    <r>
      <rPr>
        <b/>
        <sz val="14"/>
        <color theme="0"/>
        <rFont val="Calibri"/>
        <family val="2"/>
        <charset val="238"/>
        <scheme val="minor"/>
      </rPr>
      <t>Počisti pravila iz izbranih celic</t>
    </r>
    <r>
      <rPr>
        <sz val="14"/>
        <color theme="0"/>
        <rFont val="Calibri"/>
        <family val="2"/>
        <charset val="238"/>
        <scheme val="minor"/>
      </rPr>
      <t>.</t>
    </r>
  </si>
  <si>
    <t>Pravila zgoraj/spodaj</t>
  </si>
  <si>
    <t>Če želite označiti celice, ki so nadpovprečne, izvedite naslednje korake.</t>
  </si>
  <si>
    <t>1. Izberite obseg A126: A135.</t>
  </si>
  <si>
    <r>
      <t xml:space="preserve">2. Na zavihku </t>
    </r>
    <r>
      <rPr>
        <b/>
        <sz val="14"/>
        <color theme="0"/>
        <rFont val="Calibri"/>
        <family val="2"/>
        <charset val="238"/>
        <scheme val="minor"/>
      </rPr>
      <t>Domov</t>
    </r>
    <r>
      <rPr>
        <sz val="14"/>
        <color theme="0"/>
        <rFont val="Calibri"/>
        <family val="2"/>
        <charset val="238"/>
        <scheme val="minor"/>
      </rPr>
      <t xml:space="preserve"> v skupini </t>
    </r>
    <r>
      <rPr>
        <b/>
        <sz val="14"/>
        <color theme="0"/>
        <rFont val="Calibri"/>
        <family val="2"/>
        <charset val="238"/>
        <scheme val="minor"/>
      </rPr>
      <t>Slogi</t>
    </r>
    <r>
      <rPr>
        <sz val="14"/>
        <color theme="0"/>
        <rFont val="Calibri"/>
        <family val="2"/>
        <charset val="238"/>
        <scheme val="minor"/>
      </rPr>
      <t xml:space="preserve"> kliknite </t>
    </r>
    <r>
      <rPr>
        <b/>
        <sz val="14"/>
        <color theme="0"/>
        <rFont val="Calibri"/>
        <family val="2"/>
        <charset val="238"/>
        <scheme val="minor"/>
      </rPr>
      <t>Pogojno oblikovanje</t>
    </r>
    <r>
      <rPr>
        <sz val="14"/>
        <color theme="0"/>
        <rFont val="Calibri"/>
        <family val="2"/>
        <charset val="238"/>
        <scheme val="minor"/>
      </rPr>
      <t>.</t>
    </r>
  </si>
  <si>
    <r>
      <t xml:space="preserve">3. Kliknite </t>
    </r>
    <r>
      <rPr>
        <b/>
        <sz val="14"/>
        <color theme="0"/>
        <rFont val="Calibri"/>
        <family val="2"/>
        <charset val="238"/>
        <scheme val="minor"/>
      </rPr>
      <t>Pravila zgoraj/spoda</t>
    </r>
    <r>
      <rPr>
        <sz val="14"/>
        <color theme="0"/>
        <rFont val="Calibri"/>
        <family val="2"/>
        <charset val="238"/>
        <scheme val="minor"/>
      </rPr>
      <t>j, nad povprečjem.</t>
    </r>
  </si>
  <si>
    <t>4. Izberite slog oblikovanja.</t>
  </si>
  <si>
    <r>
      <t xml:space="preserve">5. Kliknite </t>
    </r>
    <r>
      <rPr>
        <b/>
        <sz val="14"/>
        <color theme="0"/>
        <rFont val="Calibri"/>
        <family val="2"/>
        <charset val="238"/>
        <scheme val="minor"/>
      </rPr>
      <t>V redu</t>
    </r>
    <r>
      <rPr>
        <sz val="14"/>
        <color theme="0"/>
        <rFont val="Calibri"/>
        <family val="2"/>
        <charset val="238"/>
        <scheme val="minor"/>
      </rPr>
      <t>.</t>
    </r>
  </si>
  <si>
    <t>Rezultat. Excel izračuna povprečje (42,5) in oblikuje celice, ki so nad tem povprečjem.</t>
  </si>
  <si>
    <t>Pogojno oblikovanje s formulami</t>
  </si>
  <si>
    <t xml:space="preserve">S formulo določite, katere celice želite formatirati. </t>
  </si>
  <si>
    <t>Formule, ki uporabljajo pogojno oblikovanje, morajo oceniti na TRUE ali FALSE.</t>
  </si>
  <si>
    <t>1. Izberite obseg A200: E204.</t>
  </si>
  <si>
    <r>
      <t xml:space="preserve">3. Kliknite </t>
    </r>
    <r>
      <rPr>
        <b/>
        <sz val="14"/>
        <color theme="0"/>
        <rFont val="Calibri"/>
        <family val="2"/>
        <charset val="238"/>
        <scheme val="minor"/>
      </rPr>
      <t>Novo pravilo.</t>
    </r>
  </si>
  <si>
    <t>4. Izberite 'Uporabi formulo za določitev celic, ki jih želite formatirati'.</t>
  </si>
  <si>
    <t>5. Vnesite formulo = ISODD (A200)</t>
  </si>
  <si>
    <t>6. Izberite slog oblikovanja (Oblika). Odpre se okno oblikovanje celice, kjer izberete poljubno polnilo in kliknite V redu.</t>
  </si>
  <si>
    <t>Rezultat. Excel označuje vse lihe številke.</t>
  </si>
  <si>
    <r>
      <rPr>
        <b/>
        <sz val="14"/>
        <color theme="0"/>
        <rFont val="Calibri"/>
        <family val="2"/>
        <charset val="238"/>
        <scheme val="minor"/>
      </rPr>
      <t>Pojasnilo:</t>
    </r>
    <r>
      <rPr>
        <sz val="14"/>
        <color theme="0"/>
        <rFont val="Calibri"/>
        <family val="2"/>
        <charset val="238"/>
        <scheme val="minor"/>
      </rPr>
      <t xml:space="preserve"> formulo za zgornjo levo celico vedno zapišite v izbrano območje. </t>
    </r>
  </si>
  <si>
    <t xml:space="preserve">Excel samodejno kopira formulo v druge celice. </t>
  </si>
  <si>
    <t>Tako celica A2 vsebuje formulo = ISODD (A2), celica A3 vsebuje formulo = ISODD (A3) itd</t>
  </si>
  <si>
    <t>Izberite obseg A278: D284.</t>
  </si>
  <si>
    <t>Wiliams</t>
  </si>
  <si>
    <t>3. Kliknite Novo pravilo.</t>
  </si>
  <si>
    <t>9. Vnesite formulo = $C279 = "USA"</t>
  </si>
  <si>
    <t>10. Izberite slog oblikovanja in kliknite V redu.</t>
  </si>
  <si>
    <t>Rezultat. Excel označuje vsa naročila v ZDA.</t>
  </si>
  <si>
    <r>
      <rPr>
        <b/>
        <sz val="16"/>
        <color theme="0"/>
        <rFont val="Calibri"/>
        <family val="2"/>
        <charset val="238"/>
        <scheme val="minor"/>
      </rPr>
      <t>Pojasnilo:</t>
    </r>
    <r>
      <rPr>
        <sz val="16"/>
        <color theme="0"/>
        <rFont val="Calibri"/>
        <family val="2"/>
        <charset val="238"/>
        <scheme val="minor"/>
      </rPr>
      <t xml:space="preserve"> sklicevanje na stolpec C smo popravili tako, da smo pred črko stolpca ($ C279) postavili simbol $. </t>
    </r>
  </si>
  <si>
    <t>Posledično celica B279, C279 in celica D279 vsebujejo tudi formulo = $ C279 = "ZDA", celica A280, B280, C280 in D280 vsebuje formulo = $ C280 = "ZDA" itd.</t>
  </si>
  <si>
    <t>Označite prazne celice</t>
  </si>
  <si>
    <t>V Excelu lahko uporabite pogojno oblikovanje, da označite prazne celice.</t>
  </si>
  <si>
    <t>1. Izberite na primer obseg A363:H370.</t>
  </si>
  <si>
    <r>
      <t xml:space="preserve">2. Na zavihku </t>
    </r>
    <r>
      <rPr>
        <b/>
        <sz val="14"/>
        <color theme="1"/>
        <rFont val="Calibri"/>
        <family val="2"/>
        <charset val="238"/>
        <scheme val="minor"/>
      </rPr>
      <t>Osnovno</t>
    </r>
    <r>
      <rPr>
        <sz val="14"/>
        <color theme="1"/>
        <rFont val="Calibri"/>
        <family val="2"/>
        <charset val="238"/>
        <scheme val="minor"/>
      </rPr>
      <t xml:space="preserve"> v skupini </t>
    </r>
    <r>
      <rPr>
        <b/>
        <sz val="14"/>
        <color theme="1"/>
        <rFont val="Calibri"/>
        <family val="2"/>
        <charset val="238"/>
        <scheme val="minor"/>
      </rPr>
      <t>Slogi</t>
    </r>
    <r>
      <rPr>
        <sz val="14"/>
        <color theme="1"/>
        <rFont val="Calibri"/>
        <family val="2"/>
        <charset val="238"/>
        <scheme val="minor"/>
      </rPr>
      <t xml:space="preserve"> kliknite </t>
    </r>
    <r>
      <rPr>
        <b/>
        <sz val="14"/>
        <color theme="1"/>
        <rFont val="Calibri"/>
        <family val="2"/>
        <charset val="238"/>
        <scheme val="minor"/>
      </rPr>
      <t>Pogojno oblikovanje</t>
    </r>
    <r>
      <rPr>
        <sz val="14"/>
        <color theme="1"/>
        <rFont val="Calibri"/>
        <family val="2"/>
        <charset val="238"/>
        <scheme val="minor"/>
      </rPr>
      <t>.</t>
    </r>
  </si>
  <si>
    <r>
      <t xml:space="preserve">3. Kliknite </t>
    </r>
    <r>
      <rPr>
        <b/>
        <sz val="14"/>
        <color theme="1"/>
        <rFont val="Calibri"/>
        <family val="2"/>
        <charset val="238"/>
        <scheme val="minor"/>
      </rPr>
      <t>Označi pravila celic</t>
    </r>
    <r>
      <rPr>
        <sz val="14"/>
        <color theme="1"/>
        <rFont val="Calibri"/>
        <family val="2"/>
        <charset val="238"/>
        <scheme val="minor"/>
      </rPr>
      <t xml:space="preserve">, </t>
    </r>
    <r>
      <rPr>
        <b/>
        <sz val="14"/>
        <color theme="1"/>
        <rFont val="Calibri"/>
        <family val="2"/>
        <charset val="238"/>
        <scheme val="minor"/>
      </rPr>
      <t>Več pravil.</t>
    </r>
  </si>
  <si>
    <r>
      <t xml:space="preserve">4. Na spustnem seznamu izberite </t>
    </r>
    <r>
      <rPr>
        <b/>
        <sz val="14"/>
        <color theme="1"/>
        <rFont val="Calibri"/>
        <family val="2"/>
        <charset val="238"/>
        <scheme val="minor"/>
      </rPr>
      <t>Blanks</t>
    </r>
    <r>
      <rPr>
        <sz val="14"/>
        <color theme="1"/>
        <rFont val="Calibri"/>
        <family val="2"/>
        <charset val="238"/>
        <scheme val="minor"/>
      </rPr>
      <t xml:space="preserve">, izberite slog oblikovanja in kliknite </t>
    </r>
    <r>
      <rPr>
        <b/>
        <sz val="14"/>
        <color theme="1"/>
        <rFont val="Calibri"/>
        <family val="2"/>
        <charset val="238"/>
        <scheme val="minor"/>
      </rPr>
      <t>OK</t>
    </r>
    <r>
      <rPr>
        <sz val="14"/>
        <color theme="1"/>
        <rFont val="Calibri"/>
        <family val="2"/>
        <charset val="238"/>
        <scheme val="minor"/>
      </rPr>
      <t>.</t>
    </r>
  </si>
  <si>
    <t>Označite USA</t>
  </si>
  <si>
    <t>1. Izberite obseg A443:D449.</t>
  </si>
  <si>
    <t>Quarter</t>
  </si>
  <si>
    <t>Qtr 3</t>
  </si>
  <si>
    <t>Qtr 4</t>
  </si>
  <si>
    <t>Qtr 2</t>
  </si>
  <si>
    <t>Qtr 1</t>
  </si>
  <si>
    <r>
      <t>3. Kliknite N</t>
    </r>
    <r>
      <rPr>
        <b/>
        <sz val="14"/>
        <color theme="1"/>
        <rFont val="Calibri"/>
        <family val="2"/>
        <charset val="238"/>
        <scheme val="minor"/>
      </rPr>
      <t>ovo pravilo.</t>
    </r>
  </si>
  <si>
    <t>4. Vnesite formulo =$C2="ZDA"</t>
  </si>
  <si>
    <r>
      <t xml:space="preserve">5. Izberite slog oblikovanja in kliknite </t>
    </r>
    <r>
      <rPr>
        <b/>
        <sz val="14"/>
        <color theme="1"/>
        <rFont val="Calibri"/>
        <family val="2"/>
        <charset val="238"/>
        <scheme val="minor"/>
      </rPr>
      <t>V redu</t>
    </r>
    <r>
      <rPr>
        <sz val="14"/>
        <color theme="1"/>
        <rFont val="Calibri"/>
        <family val="2"/>
        <charset val="238"/>
        <scheme val="minor"/>
      </rPr>
      <t>.</t>
    </r>
  </si>
  <si>
    <r>
      <rPr>
        <b/>
        <sz val="14"/>
        <color theme="1"/>
        <rFont val="Calibri"/>
        <family val="2"/>
        <charset val="238"/>
        <scheme val="minor"/>
      </rPr>
      <t>Rezultat</t>
    </r>
    <r>
      <rPr>
        <sz val="14"/>
        <color theme="1"/>
        <rFont val="Calibri"/>
        <family val="2"/>
        <charset val="238"/>
        <scheme val="minor"/>
      </rPr>
      <t>. Excel poudari vsa naročila iz ZDA.</t>
    </r>
  </si>
  <si>
    <t>Reševalec v Excelu</t>
  </si>
  <si>
    <t xml:space="preserve">Orodje za reševanje v excelu je zelo uporabno orodje za iskanje optimalne rešitve in za kateri koli problem odločanja. </t>
  </si>
  <si>
    <r>
      <t xml:space="preserve">Orodje za reševanje lahko aktivirate v Excelu iz Excelovih možnosti pod zavihkom </t>
    </r>
    <r>
      <rPr>
        <b/>
        <sz val="14"/>
        <color theme="1"/>
        <rFont val="Calibri"/>
        <family val="2"/>
        <charset val="238"/>
        <scheme val="minor"/>
      </rPr>
      <t>Dodatki.</t>
    </r>
  </si>
  <si>
    <r>
      <t xml:space="preserve">To bomo lahko videli na zavihku </t>
    </r>
    <r>
      <rPr>
        <b/>
        <sz val="14"/>
        <color theme="1"/>
        <rFont val="Calibri"/>
        <family val="2"/>
        <charset val="238"/>
        <scheme val="minor"/>
      </rPr>
      <t>Podatki</t>
    </r>
    <r>
      <rPr>
        <sz val="14"/>
        <color theme="1"/>
        <rFont val="Calibri"/>
        <family val="2"/>
        <charset val="238"/>
        <scheme val="minor"/>
      </rPr>
      <t xml:space="preserve"> pod razdelkom za analizo kot </t>
    </r>
    <r>
      <rPr>
        <b/>
        <sz val="14"/>
        <color theme="1"/>
        <rFont val="Calibri"/>
        <family val="2"/>
        <charset val="238"/>
        <scheme val="minor"/>
      </rPr>
      <t>Reševalec.</t>
    </r>
  </si>
  <si>
    <t>V reševalcu moramo samo dodati formulo ali težavo celice, nato pa izbrati celice, ki vplivajo nanjo.</t>
  </si>
  <si>
    <t>Kje najti SOLVER v Excelu?</t>
  </si>
  <si>
    <r>
      <t xml:space="preserve">Orodje Excel SOLVER se nahaja pod zavihkom </t>
    </r>
    <r>
      <rPr>
        <b/>
        <sz val="14"/>
        <color theme="1"/>
        <rFont val="Calibri"/>
        <family val="2"/>
        <charset val="238"/>
        <scheme val="minor"/>
      </rPr>
      <t>Podatki &gt; Analysis Pack &gt; Solver.</t>
    </r>
  </si>
  <si>
    <t>Če v Excelu ne vidite orodja SOLVER, sledite spodnjim korakom, da omogočite to možnost v Excelu.</t>
  </si>
  <si>
    <r>
      <t>1. korak:</t>
    </r>
    <r>
      <rPr>
        <sz val="14"/>
        <color theme="1"/>
        <rFont val="Calibri"/>
        <family val="2"/>
        <charset val="238"/>
        <scheme val="minor"/>
      </rPr>
      <t xml:space="preserve"> Najprej pojdite na </t>
    </r>
    <r>
      <rPr>
        <b/>
        <sz val="14"/>
        <color theme="1"/>
        <rFont val="Calibri"/>
        <family val="2"/>
        <charset val="238"/>
        <scheme val="minor"/>
      </rPr>
      <t>Datoteka in možnosti</t>
    </r>
    <r>
      <rPr>
        <sz val="14"/>
        <color theme="1"/>
        <rFont val="Calibri"/>
        <family val="2"/>
        <charset val="238"/>
        <scheme val="minor"/>
      </rPr>
      <t xml:space="preserve"> na levi strani excela.</t>
    </r>
  </si>
  <si>
    <r>
      <t>2. korak:</t>
    </r>
    <r>
      <rPr>
        <sz val="14"/>
        <color theme="1"/>
        <rFont val="Calibri"/>
        <family val="2"/>
        <charset val="238"/>
        <scheme val="minor"/>
      </rPr>
      <t xml:space="preserve"> izberite </t>
    </r>
    <r>
      <rPr>
        <b/>
        <sz val="14"/>
        <color theme="1"/>
        <rFont val="Calibri"/>
        <family val="2"/>
        <charset val="238"/>
        <scheme val="minor"/>
      </rPr>
      <t>dodatke</t>
    </r>
    <r>
      <rPr>
        <sz val="14"/>
        <color theme="1"/>
        <rFont val="Calibri"/>
        <family val="2"/>
        <charset val="238"/>
        <scheme val="minor"/>
      </rPr>
      <t xml:space="preserve"> za </t>
    </r>
    <r>
      <rPr>
        <b/>
        <sz val="14"/>
        <color theme="1"/>
        <rFont val="Calibri"/>
        <family val="2"/>
        <charset val="238"/>
        <scheme val="minor"/>
      </rPr>
      <t>možnostmi.</t>
    </r>
  </si>
  <si>
    <r>
      <t>3. korak:</t>
    </r>
    <r>
      <rPr>
        <sz val="14"/>
        <color theme="1"/>
        <rFont val="Calibri"/>
        <family val="2"/>
        <charset val="238"/>
        <scheme val="minor"/>
      </rPr>
      <t xml:space="preserve"> Na dnu boste videli </t>
    </r>
    <r>
      <rPr>
        <b/>
        <sz val="14"/>
        <color theme="1"/>
        <rFont val="Calibri"/>
        <family val="2"/>
        <charset val="238"/>
        <scheme val="minor"/>
      </rPr>
      <t>dodatke za Excel ,</t>
    </r>
    <r>
      <rPr>
        <sz val="14"/>
        <color theme="1"/>
        <rFont val="Calibri"/>
        <family val="2"/>
        <charset val="238"/>
        <scheme val="minor"/>
      </rPr>
      <t xml:space="preserve"> izberite to in kliknite </t>
    </r>
    <r>
      <rPr>
        <b/>
        <sz val="14"/>
        <color theme="1"/>
        <rFont val="Calibri"/>
        <family val="2"/>
        <charset val="238"/>
        <scheme val="minor"/>
      </rPr>
      <t>Pojdi ...</t>
    </r>
  </si>
  <si>
    <r>
      <t>4. korak:</t>
    </r>
    <r>
      <rPr>
        <sz val="14"/>
        <color theme="1"/>
        <rFont val="Calibri"/>
        <family val="2"/>
        <charset val="238"/>
        <scheme val="minor"/>
      </rPr>
      <t xml:space="preserve"> Izberite </t>
    </r>
    <r>
      <rPr>
        <b/>
        <sz val="14"/>
        <color theme="1"/>
        <rFont val="Calibri"/>
        <family val="2"/>
        <charset val="238"/>
        <scheme val="minor"/>
      </rPr>
      <t>dodatek Solver</t>
    </r>
    <r>
      <rPr>
        <sz val="14"/>
        <color theme="1"/>
        <rFont val="Calibri"/>
        <family val="2"/>
        <charset val="238"/>
        <scheme val="minor"/>
      </rPr>
      <t xml:space="preserve"> in kliknite </t>
    </r>
    <r>
      <rPr>
        <b/>
        <sz val="14"/>
        <color theme="1"/>
        <rFont val="Calibri"/>
        <family val="2"/>
        <charset val="238"/>
        <scheme val="minor"/>
      </rPr>
      <t>V redu</t>
    </r>
    <r>
      <rPr>
        <sz val="14"/>
        <color theme="1"/>
        <rFont val="Calibri"/>
        <family val="2"/>
        <charset val="238"/>
        <scheme val="minor"/>
      </rPr>
      <t>.</t>
    </r>
  </si>
  <si>
    <r>
      <t>5. korak:</t>
    </r>
    <r>
      <rPr>
        <sz val="14"/>
        <color theme="1"/>
        <rFont val="Calibri"/>
        <family val="2"/>
        <charset val="238"/>
        <scheme val="minor"/>
      </rPr>
      <t xml:space="preserve"> To bo omogočilo možnost </t>
    </r>
    <r>
      <rPr>
        <b/>
        <sz val="14"/>
        <color theme="1"/>
        <rFont val="Calibri"/>
        <family val="2"/>
        <charset val="238"/>
        <scheme val="minor"/>
      </rPr>
      <t>dodatka SOLVER.</t>
    </r>
  </si>
  <si>
    <t>Kako uporabljati Solver v Excelu?</t>
  </si>
  <si>
    <t>Primer #1</t>
  </si>
  <si>
    <t>Naredili bomo izračun X + Y = 50.</t>
  </si>
  <si>
    <r>
      <t>Cilj:</t>
    </r>
    <r>
      <rPr>
        <sz val="14"/>
        <color theme="1"/>
        <rFont val="Calibri"/>
        <family val="2"/>
        <charset val="238"/>
        <scheme val="minor"/>
      </rPr>
      <t xml:space="preserve"> X + Y = 50</t>
    </r>
  </si>
  <si>
    <t xml:space="preserve">Pogoji: </t>
  </si>
  <si>
    <t>X mora biti pozitivna celo število</t>
  </si>
  <si>
    <t>X mora biti &gt;= 30</t>
  </si>
  <si>
    <t>Y mora biti pozitivna celo število</t>
  </si>
  <si>
    <t>Y bi moral biti &gt;= 25</t>
  </si>
  <si>
    <r>
      <t>1. korak:</t>
    </r>
    <r>
      <rPr>
        <sz val="14"/>
        <color theme="1"/>
        <rFont val="Calibri"/>
        <family val="2"/>
        <charset val="238"/>
        <scheme val="minor"/>
      </rPr>
      <t xml:space="preserve"> Napišite preprosto enačbo v Excelovem listu.</t>
    </r>
  </si>
  <si>
    <t>x</t>
  </si>
  <si>
    <t>y</t>
  </si>
  <si>
    <t xml:space="preserve">Kot spremenljivki sta  X &amp; Y. Kot lažne podatke bomo uporabili 1 za obe spremenljivki X in Y. </t>
  </si>
  <si>
    <t>Funkcija SUM sešteje ti dve vrednosti celice in poda vsoto.</t>
  </si>
  <si>
    <r>
      <t>2. korak:</t>
    </r>
    <r>
      <rPr>
        <sz val="14"/>
        <color theme="1"/>
        <rFont val="Calibri"/>
        <family val="2"/>
        <charset val="238"/>
        <scheme val="minor"/>
      </rPr>
      <t xml:space="preserve"> Pojdite na zavihek </t>
    </r>
    <r>
      <rPr>
        <b/>
        <sz val="14"/>
        <color theme="1"/>
        <rFont val="Calibri"/>
        <family val="2"/>
        <charset val="238"/>
        <scheme val="minor"/>
      </rPr>
      <t>Podatki &gt; Reševalec</t>
    </r>
    <r>
      <rPr>
        <sz val="14"/>
        <color theme="1"/>
        <rFont val="Calibri"/>
        <family val="2"/>
        <charset val="238"/>
        <scheme val="minor"/>
      </rPr>
      <t>.</t>
    </r>
  </si>
  <si>
    <r>
      <t>3. korak:</t>
    </r>
    <r>
      <rPr>
        <sz val="14"/>
        <color theme="1"/>
        <rFont val="Calibri"/>
        <family val="2"/>
        <charset val="238"/>
        <scheme val="minor"/>
      </rPr>
      <t xml:space="preserve"> Ko kliknete </t>
    </r>
    <r>
      <rPr>
        <b/>
        <sz val="14"/>
        <color theme="1"/>
        <rFont val="Calibri"/>
        <family val="2"/>
        <charset val="238"/>
        <scheme val="minor"/>
      </rPr>
      <t>Reševalec,</t>
    </r>
    <r>
      <rPr>
        <sz val="14"/>
        <color theme="1"/>
        <rFont val="Calibri"/>
        <family val="2"/>
        <charset val="238"/>
        <scheme val="minor"/>
      </rPr>
      <t xml:space="preserve"> se odpre okno </t>
    </r>
    <r>
      <rPr>
        <b/>
        <sz val="14"/>
        <color theme="1"/>
        <rFont val="Calibri"/>
        <family val="2"/>
        <charset val="238"/>
        <scheme val="minor"/>
      </rPr>
      <t xml:space="preserve">Solver Parameters, </t>
    </r>
    <r>
      <rPr>
        <sz val="14"/>
        <color theme="1"/>
        <rFont val="Calibri"/>
        <family val="2"/>
        <charset val="238"/>
        <scheme val="minor"/>
      </rPr>
      <t xml:space="preserve">v katerem moramo postaviti svoj cilj, </t>
    </r>
  </si>
  <si>
    <t>podati številne kriterije in rešiti problem.</t>
  </si>
  <si>
    <r>
      <t>4. korak:</t>
    </r>
    <r>
      <rPr>
        <sz val="14"/>
        <color theme="1"/>
        <rFont val="Calibri"/>
        <family val="2"/>
        <charset val="238"/>
        <scheme val="minor"/>
      </rPr>
      <t xml:space="preserve"> V </t>
    </r>
    <r>
      <rPr>
        <b/>
        <sz val="14"/>
        <color theme="1"/>
        <rFont val="Calibri"/>
        <family val="2"/>
        <charset val="238"/>
        <scheme val="minor"/>
      </rPr>
      <t>Nastavi cilj</t>
    </r>
    <r>
      <rPr>
        <sz val="14"/>
        <color theme="1"/>
        <rFont val="Calibri"/>
        <family val="2"/>
        <charset val="238"/>
        <scheme val="minor"/>
      </rPr>
      <t xml:space="preserve"> dajte povezavo do celice, ki jo želimo spremeniti. </t>
    </r>
  </si>
  <si>
    <t>V tem primeru je celica, ki jo želimo spremeniti, celica C145.</t>
  </si>
  <si>
    <r>
      <t>5. korak:</t>
    </r>
    <r>
      <rPr>
        <sz val="14"/>
        <color theme="1"/>
        <rFont val="Calibri"/>
        <family val="2"/>
        <charset val="238"/>
        <scheme val="minor"/>
      </rPr>
      <t xml:space="preserve"> V razdelku </t>
    </r>
    <r>
      <rPr>
        <b/>
        <sz val="14"/>
        <color theme="1"/>
        <rFont val="Calibri"/>
        <family val="2"/>
        <charset val="238"/>
        <scheme val="minor"/>
      </rPr>
      <t>Za:</t>
    </r>
    <r>
      <rPr>
        <sz val="14"/>
        <color theme="1"/>
        <rFont val="Calibri"/>
        <family val="2"/>
        <charset val="238"/>
        <scheme val="minor"/>
      </rPr>
      <t xml:space="preserve"> izberite </t>
    </r>
    <r>
      <rPr>
        <b/>
        <sz val="14"/>
        <color theme="1"/>
        <rFont val="Calibri"/>
        <family val="2"/>
        <charset val="238"/>
        <scheme val="minor"/>
      </rPr>
      <t>Vrednost</t>
    </r>
    <r>
      <rPr>
        <sz val="14"/>
        <color theme="1"/>
        <rFont val="Calibri"/>
        <family val="2"/>
        <charset val="238"/>
        <scheme val="minor"/>
      </rPr>
      <t xml:space="preserve"> in vnesite 50 kot vrednost. V tem primeru mora biti X + Y enak 50.</t>
    </r>
  </si>
  <si>
    <r>
      <t>6. korak:</t>
    </r>
    <r>
      <rPr>
        <sz val="14"/>
        <color theme="1"/>
        <rFont val="Calibri"/>
        <family val="2"/>
        <charset val="238"/>
        <scheme val="minor"/>
      </rPr>
      <t xml:space="preserve"> Zdaj v </t>
    </r>
    <r>
      <rPr>
        <b/>
        <sz val="14"/>
        <color theme="1"/>
        <rFont val="Calibri"/>
        <family val="2"/>
        <charset val="238"/>
        <scheme val="minor"/>
      </rPr>
      <t>S spreminjanjem celic spremenljivk:</t>
    </r>
    <r>
      <rPr>
        <sz val="14"/>
        <color theme="1"/>
        <rFont val="Calibri"/>
        <family val="2"/>
        <charset val="238"/>
        <scheme val="minor"/>
      </rPr>
      <t xml:space="preserve"> izberite celice, za katere želite spremeniti vrednosti, da dobite vsoto 50.</t>
    </r>
  </si>
  <si>
    <t xml:space="preserve"> V tem primeru moramo spremeniti spremenljivki X in Y, te vrednosti celic pa so v B1:B2.</t>
  </si>
  <si>
    <r>
      <t>7. korak:</t>
    </r>
    <r>
      <rPr>
        <sz val="14"/>
        <color theme="1"/>
        <rFont val="Calibri"/>
        <family val="2"/>
        <charset val="238"/>
        <scheme val="minor"/>
      </rPr>
      <t xml:space="preserve"> V pogovornem oknu </t>
    </r>
    <r>
      <rPr>
        <b/>
        <sz val="14"/>
        <color theme="1"/>
        <rFont val="Calibri"/>
        <family val="2"/>
        <charset val="238"/>
        <scheme val="minor"/>
      </rPr>
      <t>Reševalec</t>
    </r>
    <r>
      <rPr>
        <sz val="14"/>
        <color theme="1"/>
        <rFont val="Calibri"/>
        <family val="2"/>
        <charset val="238"/>
        <scheme val="minor"/>
      </rPr>
      <t xml:space="preserve"> kliknite možnost </t>
    </r>
    <r>
      <rPr>
        <b/>
        <sz val="14"/>
        <color theme="1"/>
        <rFont val="Calibri"/>
        <family val="2"/>
        <charset val="238"/>
        <scheme val="minor"/>
      </rPr>
      <t>DODAJ.</t>
    </r>
  </si>
  <si>
    <r>
      <t>8. korak:</t>
    </r>
    <r>
      <rPr>
        <sz val="14"/>
        <color theme="1"/>
        <rFont val="Calibri"/>
        <family val="2"/>
        <charset val="238"/>
        <scheme val="minor"/>
      </rPr>
      <t xml:space="preserve"> Ko kliknete element </t>
    </r>
    <r>
      <rPr>
        <b/>
        <sz val="14"/>
        <color theme="1"/>
        <rFont val="Calibri"/>
        <family val="2"/>
        <charset val="238"/>
        <scheme val="minor"/>
      </rPr>
      <t>DODAJ,</t>
    </r>
    <r>
      <rPr>
        <sz val="14"/>
        <color theme="1"/>
        <rFont val="Calibri"/>
        <family val="2"/>
        <charset val="238"/>
        <scheme val="minor"/>
      </rPr>
      <t xml:space="preserve"> se odpre  pogovorno okno, ki je v nadaljevanju. </t>
    </r>
  </si>
  <si>
    <t>V tem polju moramo omeniti naša prva merila.</t>
  </si>
  <si>
    <t>Prvi kriterij je, da mora biti X večji ali enak 30.</t>
  </si>
  <si>
    <r>
      <t xml:space="preserve">Ko nastavite kriterije, kliknite </t>
    </r>
    <r>
      <rPr>
        <b/>
        <sz val="14"/>
        <color theme="1"/>
        <rFont val="Calibri"/>
        <family val="2"/>
        <charset val="238"/>
        <scheme val="minor"/>
      </rPr>
      <t>Dodaj.</t>
    </r>
    <r>
      <rPr>
        <sz val="14"/>
        <color theme="1"/>
        <rFont val="Calibri"/>
        <family val="2"/>
        <charset val="238"/>
        <scheme val="minor"/>
      </rPr>
      <t xml:space="preserve"> </t>
    </r>
  </si>
  <si>
    <t>Kriterij se bo dodal v polje reševalca, trenutne vrednosti bodo shranjene in isto polje se bo znova prikazalo brez vrednosti.</t>
  </si>
  <si>
    <r>
      <t>9. korak:</t>
    </r>
    <r>
      <rPr>
        <sz val="14"/>
        <color theme="1"/>
        <rFont val="Calibri"/>
        <family val="2"/>
        <charset val="238"/>
        <scheme val="minor"/>
      </rPr>
      <t xml:space="preserve"> V istem polju navedite drugo merilo. Drugo merilo je, da mora biti X celo število. Kliknite na gumb </t>
    </r>
    <r>
      <rPr>
        <b/>
        <sz val="14"/>
        <color theme="1"/>
        <rFont val="Calibri"/>
        <family val="2"/>
        <charset val="238"/>
        <scheme val="minor"/>
      </rPr>
      <t>Dodaj.</t>
    </r>
  </si>
  <si>
    <r>
      <t>10. korak:</t>
    </r>
    <r>
      <rPr>
        <sz val="14"/>
        <color theme="1"/>
        <rFont val="Calibri"/>
        <family val="2"/>
        <charset val="238"/>
        <scheme val="minor"/>
      </rPr>
      <t xml:space="preserve"> Podobno podajte merila drugi spremenljivki Y. </t>
    </r>
  </si>
  <si>
    <r>
      <t xml:space="preserve">Za to spremenljivko so kriteriji, da mora biti večja od enaka 25 in mora biti celo število. Kliknite gumb </t>
    </r>
    <r>
      <rPr>
        <b/>
        <sz val="14"/>
        <color theme="1"/>
        <rFont val="Calibri"/>
        <family val="2"/>
        <charset val="238"/>
        <scheme val="minor"/>
      </rPr>
      <t>Dodaj.</t>
    </r>
  </si>
  <si>
    <r>
      <t>11. korak:</t>
    </r>
    <r>
      <rPr>
        <sz val="14"/>
        <color theme="1"/>
        <rFont val="Calibri"/>
        <family val="2"/>
        <charset val="238"/>
        <scheme val="minor"/>
      </rPr>
      <t xml:space="preserve"> Navedite drugo merilo za spremenljivko</t>
    </r>
    <r>
      <rPr>
        <b/>
        <sz val="14"/>
        <color theme="1"/>
        <rFont val="Calibri"/>
        <family val="2"/>
        <charset val="238"/>
        <scheme val="minor"/>
      </rPr>
      <t xml:space="preserve"> Y</t>
    </r>
    <r>
      <rPr>
        <sz val="14"/>
        <color theme="1"/>
        <rFont val="Calibri"/>
        <family val="2"/>
        <charset val="238"/>
        <scheme val="minor"/>
      </rPr>
      <t>.</t>
    </r>
  </si>
  <si>
    <r>
      <t>12. korak:</t>
    </r>
    <r>
      <rPr>
        <sz val="14"/>
        <color theme="1"/>
        <rFont val="Calibri"/>
        <family val="2"/>
        <charset val="238"/>
        <scheme val="minor"/>
      </rPr>
      <t xml:space="preserve"> Kliknite gumb </t>
    </r>
    <r>
      <rPr>
        <b/>
        <sz val="14"/>
        <color theme="1"/>
        <rFont val="Calibri"/>
        <family val="2"/>
        <charset val="238"/>
        <scheme val="minor"/>
      </rPr>
      <t>V redu</t>
    </r>
    <r>
      <rPr>
        <sz val="14"/>
        <color theme="1"/>
        <rFont val="Calibri"/>
        <family val="2"/>
        <charset val="238"/>
        <scheme val="minor"/>
      </rPr>
      <t>.</t>
    </r>
  </si>
  <si>
    <r>
      <t xml:space="preserve">V polju </t>
    </r>
    <r>
      <rPr>
        <b/>
        <sz val="14"/>
        <color theme="1"/>
        <rFont val="Calibri"/>
        <family val="2"/>
        <charset val="238"/>
        <scheme val="minor"/>
      </rPr>
      <t>SOLVER</t>
    </r>
    <r>
      <rPr>
        <sz val="14"/>
        <color theme="1"/>
        <rFont val="Calibri"/>
        <family val="2"/>
        <charset val="238"/>
        <scheme val="minor"/>
      </rPr>
      <t xml:space="preserve"> boste videli vse spremenljivke.</t>
    </r>
  </si>
  <si>
    <r>
      <t>13. korak:</t>
    </r>
    <r>
      <rPr>
        <sz val="14"/>
        <color theme="1"/>
        <rFont val="Calibri"/>
        <family val="2"/>
        <charset val="238"/>
        <scheme val="minor"/>
      </rPr>
      <t xml:space="preserve"> Zdaj kliknite na gumb </t>
    </r>
    <r>
      <rPr>
        <b/>
        <sz val="14"/>
        <color theme="1"/>
        <rFont val="Calibri"/>
        <family val="2"/>
        <charset val="238"/>
        <scheme val="minor"/>
      </rPr>
      <t>REŠI (Solve),</t>
    </r>
    <r>
      <rPr>
        <sz val="14"/>
        <color theme="1"/>
        <rFont val="Calibri"/>
        <family val="2"/>
        <charset val="238"/>
        <scheme val="minor"/>
      </rPr>
      <t xml:space="preserve"> ki se nahaja na dnu polja.</t>
    </r>
  </si>
  <si>
    <r>
      <t>14. korak:</t>
    </r>
    <r>
      <rPr>
        <sz val="14"/>
        <color theme="1"/>
        <rFont val="Calibri"/>
        <family val="2"/>
        <charset val="238"/>
        <scheme val="minor"/>
      </rPr>
      <t xml:space="preserve"> Ko kliknete gumb </t>
    </r>
    <r>
      <rPr>
        <b/>
        <sz val="14"/>
        <color theme="1"/>
        <rFont val="Calibri"/>
        <family val="2"/>
        <charset val="238"/>
        <scheme val="minor"/>
      </rPr>
      <t>REŠI (Solve)</t>
    </r>
    <r>
      <rPr>
        <sz val="14"/>
        <color theme="1"/>
        <rFont val="Calibri"/>
        <family val="2"/>
        <charset val="238"/>
        <scheme val="minor"/>
      </rPr>
      <t xml:space="preserve"> bo excel rešil težavo na podlagi merila, ki ste ga dali. </t>
    </r>
  </si>
  <si>
    <t>Opomba: trajal bo približno 15 sekund, da ga zažene.</t>
  </si>
  <si>
    <r>
      <t>15. korak:</t>
    </r>
    <r>
      <rPr>
        <sz val="14"/>
        <color theme="1"/>
        <rFont val="Calibri"/>
        <family val="2"/>
        <charset val="238"/>
        <scheme val="minor"/>
      </rPr>
      <t xml:space="preserve"> Kliknite </t>
    </r>
    <r>
      <rPr>
        <b/>
        <sz val="14"/>
        <color theme="1"/>
        <rFont val="Calibri"/>
        <family val="2"/>
        <charset val="238"/>
        <scheme val="minor"/>
      </rPr>
      <t xml:space="preserve">V redu. </t>
    </r>
    <r>
      <rPr>
        <sz val="14"/>
        <color theme="1"/>
        <rFont val="Calibri"/>
        <family val="2"/>
        <charset val="238"/>
        <scheme val="minor"/>
      </rPr>
      <t>To pogovorno okno bo odstranjeno.</t>
    </r>
  </si>
  <si>
    <t>Zato je vrednost X 30, vrednost Y pa 25, da dobimo skupno 55.</t>
  </si>
  <si>
    <t>Na ta način uporabljamo SOLVER za reševanje naših težav.</t>
  </si>
  <si>
    <t>Primer #2</t>
  </si>
  <si>
    <t>Imam proizvedene enote, osnovne enote na ceno, skupne vključene stroške in vrednost dobička.</t>
  </si>
  <si>
    <t>Proizvodna enota</t>
  </si>
  <si>
    <t>osnovna cena na enoto</t>
  </si>
  <si>
    <t>Skupna vrednost prodaje</t>
  </si>
  <si>
    <t>Vrednost dobička</t>
  </si>
  <si>
    <t>S prodajo 1.500 enot po osnovni ceni 15 na enoto boste zaslužil 2.150 enot.</t>
  </si>
  <si>
    <t xml:space="preserve"> Vendar želite s povečanjem cene na enoto zaslužiti minimalni dobiček v višini 7.500.</t>
  </si>
  <si>
    <r>
      <rPr>
        <b/>
        <sz val="14"/>
        <color theme="1"/>
        <rFont val="Calibri"/>
        <family val="2"/>
        <charset val="238"/>
        <scheme val="minor"/>
      </rPr>
      <t>Težava:</t>
    </r>
    <r>
      <rPr>
        <sz val="14"/>
        <color theme="1"/>
        <rFont val="Calibri"/>
        <family val="2"/>
        <charset val="238"/>
        <scheme val="minor"/>
      </rPr>
      <t xml:space="preserve"> Za koliko naj povečamo ceno na enoto, da dobim dobiček v višini 7.500?</t>
    </r>
  </si>
  <si>
    <r>
      <rPr>
        <b/>
        <sz val="14"/>
        <color theme="1"/>
        <rFont val="Calibri"/>
        <family val="2"/>
        <scheme val="minor"/>
      </rPr>
      <t>1. korak</t>
    </r>
    <r>
      <rPr>
        <sz val="14"/>
        <color theme="1"/>
        <rFont val="Calibri"/>
        <family val="2"/>
        <charset val="238"/>
        <scheme val="minor"/>
      </rPr>
      <t>: Odprite orodje Excel SOLVER.</t>
    </r>
  </si>
  <si>
    <r>
      <rPr>
        <b/>
        <sz val="14"/>
        <color theme="1"/>
        <rFont val="Calibri"/>
        <family val="2"/>
        <scheme val="minor"/>
      </rPr>
      <t>2. korak</t>
    </r>
    <r>
      <rPr>
        <sz val="14"/>
        <color theme="1"/>
        <rFont val="Calibri"/>
        <family val="2"/>
        <charset val="238"/>
        <scheme val="minor"/>
      </rPr>
      <t xml:space="preserve">: nastavite ciljno celico na </t>
    </r>
    <r>
      <rPr>
        <b/>
        <sz val="14"/>
        <color theme="1"/>
        <rFont val="Calibri"/>
        <family val="2"/>
        <charset val="238"/>
        <scheme val="minor"/>
      </rPr>
      <t>B8</t>
    </r>
    <r>
      <rPr>
        <sz val="14"/>
        <color theme="1"/>
        <rFont val="Calibri"/>
        <family val="2"/>
        <charset val="238"/>
        <scheme val="minor"/>
      </rPr>
      <t xml:space="preserve"> in vrednost </t>
    </r>
    <r>
      <rPr>
        <b/>
        <sz val="14"/>
        <color theme="1"/>
        <rFont val="Calibri"/>
        <family val="2"/>
        <charset val="238"/>
        <scheme val="minor"/>
      </rPr>
      <t>7500</t>
    </r>
    <r>
      <rPr>
        <sz val="14"/>
        <color theme="1"/>
        <rFont val="Calibri"/>
        <family val="2"/>
        <charset val="238"/>
        <scheme val="minor"/>
      </rPr>
      <t xml:space="preserve"> in spremenite celico v </t>
    </r>
    <r>
      <rPr>
        <b/>
        <sz val="14"/>
        <color theme="1"/>
        <rFont val="Calibri"/>
        <family val="2"/>
        <charset val="238"/>
        <scheme val="minor"/>
      </rPr>
      <t>B3</t>
    </r>
    <r>
      <rPr>
        <sz val="14"/>
        <color theme="1"/>
        <rFont val="Calibri"/>
        <family val="2"/>
        <charset val="238"/>
        <scheme val="minor"/>
      </rPr>
      <t>.</t>
    </r>
  </si>
  <si>
    <r>
      <rPr>
        <b/>
        <sz val="14"/>
        <color theme="1"/>
        <rFont val="Calibri"/>
        <family val="2"/>
        <scheme val="minor"/>
      </rPr>
      <t>3. korak</t>
    </r>
    <r>
      <rPr>
        <sz val="14"/>
        <color theme="1"/>
        <rFont val="Calibri"/>
        <family val="2"/>
        <charset val="238"/>
        <scheme val="minor"/>
      </rPr>
      <t xml:space="preserve">: Nimamo ustreznih meril, da bi bili zadovoljni za zvišanje cene na enoto. </t>
    </r>
  </si>
  <si>
    <t xml:space="preserve">Torej ne postavljamo nobenih meril. </t>
  </si>
  <si>
    <r>
      <t xml:space="preserve">Kliknite na gumb </t>
    </r>
    <r>
      <rPr>
        <b/>
        <sz val="14"/>
        <color theme="1"/>
        <rFont val="Calibri"/>
        <family val="2"/>
        <charset val="238"/>
        <scheme val="minor"/>
      </rPr>
      <t>REŠI.</t>
    </r>
  </si>
  <si>
    <r>
      <rPr>
        <b/>
        <sz val="14"/>
        <color theme="1"/>
        <rFont val="Calibri"/>
        <family val="2"/>
        <scheme val="minor"/>
      </rPr>
      <t>4. korak</t>
    </r>
    <r>
      <rPr>
        <sz val="14"/>
        <color theme="1"/>
        <rFont val="Calibri"/>
        <family val="2"/>
        <charset val="238"/>
        <scheme val="minor"/>
      </rPr>
      <t xml:space="preserve">:  Da bi imeli </t>
    </r>
    <r>
      <rPr>
        <b/>
        <sz val="14"/>
        <color theme="1"/>
        <rFont val="Calibri"/>
        <family val="2"/>
        <charset val="238"/>
        <scheme val="minor"/>
      </rPr>
      <t>7500</t>
    </r>
    <r>
      <rPr>
        <sz val="14"/>
        <color theme="1"/>
        <rFont val="Calibri"/>
        <family val="2"/>
        <charset val="238"/>
        <scheme val="minor"/>
      </rPr>
      <t xml:space="preserve"> dobička, moram prodati po </t>
    </r>
    <r>
      <rPr>
        <b/>
        <sz val="14"/>
        <color theme="1"/>
        <rFont val="Calibri"/>
        <family val="2"/>
        <charset val="238"/>
        <scheme val="minor"/>
      </rPr>
      <t>19</t>
    </r>
    <r>
      <rPr>
        <sz val="14"/>
        <color theme="1"/>
        <rFont val="Calibri"/>
        <family val="2"/>
        <charset val="238"/>
        <scheme val="minor"/>
      </rPr>
      <t xml:space="preserve">  enot namesto po </t>
    </r>
    <r>
      <rPr>
        <b/>
        <sz val="14"/>
        <color theme="1"/>
        <rFont val="Calibri"/>
        <family val="2"/>
        <charset val="238"/>
        <scheme val="minor"/>
      </rPr>
      <t>15</t>
    </r>
    <r>
      <rPr>
        <sz val="14"/>
        <color theme="1"/>
        <rFont val="Calibri"/>
        <family val="2"/>
        <charset val="238"/>
        <scheme val="minor"/>
      </rPr>
      <t xml:space="preserve">  enot.</t>
    </r>
  </si>
  <si>
    <t>Kaj je analiza Kaj če?</t>
  </si>
  <si>
    <t xml:space="preserve">Analiza Kaj če je tehnika izvajanja sprememb ene ali več formul, prisotnih v celicah, da bi videli, kako vpliva na rezultat teh formul na delovnem listu. </t>
  </si>
  <si>
    <t>Excel ponuja tri vrste orodij za analizo Kaj, če:</t>
  </si>
  <si>
    <t>1. Scenariji</t>
  </si>
  <si>
    <t>3. Podatkovne tabele</t>
  </si>
  <si>
    <t xml:space="preserve">Scenariji in podatkovne tabele zahtevajo niz vhodnih podatkov za preverjanje možnih rezultatov. </t>
  </si>
  <si>
    <t xml:space="preserve">Scenariji lahko delujejo s številnimi spremenljivkami, vendar so vhodne vrednosti lahko največ 32. </t>
  </si>
  <si>
    <t>Po drugi strani pa podatkovne tabele delujejo samo z eno ali dvema spremenljivkama, vendar lahko sprejmejo veliko različnih vrednosti za vsako od teh spremenljivk.</t>
  </si>
  <si>
    <t>Iskanje cilja v nasprotju s scenariji in podatkovnimi tabelami vzame izhode in določi možne vhode za iste.</t>
  </si>
  <si>
    <t>Opišite stolpčni grafikon?</t>
  </si>
  <si>
    <t>Stolpčni grafikon je sestavljen iz navpičnih palic, ki se uporablja za primerjavo vrednosti skozi čas ali dveh primerjava vrednosti v različnih kategorijah.</t>
  </si>
  <si>
    <t xml:space="preserve">Z njim lahko na primer vidite, kako se je prodaja odvijala v preteklih letih. </t>
  </si>
  <si>
    <t xml:space="preserve">Lahko pa ga uporabite za primerjavo, katera kategorija izdelkov je dosegla boljšo prodajo. </t>
  </si>
  <si>
    <t>Ker lahko naenkrat vidite vse navpične vrstice, jih je lažje vizualno videti in primerjati.</t>
  </si>
  <si>
    <t>Opišite palični grafikon?</t>
  </si>
  <si>
    <t>Palični grafikon je sestavljen iz vodoravnih palic, ki se uporablja za primerjavo vrednosti v različnih kategorijah.</t>
  </si>
  <si>
    <t>Z njim lahko na primer primerjate, katera kategorija izdelkov je dosegla boljšo prodajo. Ali kakšen je bil odziv ankete.</t>
  </si>
  <si>
    <t>Opišite črtni grafikon?</t>
  </si>
  <si>
    <t>Črtni grafikon je uporaben, če želite prikazati trend skozi leta (ali druga časovna obdobja, kot so tedni, meseci ali četrtletja).</t>
  </si>
  <si>
    <t>Opišite razpršeni grafikon?</t>
  </si>
  <si>
    <t>Razpršeni grafikon se uporablja za primerjavo dveh nizov vrednosti</t>
  </si>
  <si>
    <t>Opišite diagram slapa? Kdaj bi ga uporabili?</t>
  </si>
  <si>
    <t xml:space="preserve">Grafikon slapa prikazuje različne vrednosti (pozitivne in negativne), ki vodijo do končne vrednosti rezultata. </t>
  </si>
  <si>
    <t>Na primer, če analizirate neto dohodek podjetij, imate lahko vse komponente stroškov prikazane v diagramu slapa.</t>
  </si>
  <si>
    <t>Opišite kombinirani grafikoni?</t>
  </si>
  <si>
    <t xml:space="preserve">Kombinirani grafikoni so tisti, kjer kombinirate več kot eno vrsto grafikona. </t>
  </si>
  <si>
    <t>Priljubljen primer tega je prikaz paličnega grafikona s črtnim grafikonom.</t>
  </si>
  <si>
    <t xml:space="preserve">Kombinirani grafikoni vam omogočajo, da predstavite in primerjate dva različna nabora podatkov, ki sta med seboj povezana. </t>
  </si>
  <si>
    <t>Kaj so sekundarne osi v grafikonu?</t>
  </si>
  <si>
    <t>V grafikonu je os Y, na kateri prikazujete lestvico, na kateri lahko merite grafikon (bodisi palični ali črtni grafikon ali drugo).</t>
  </si>
  <si>
    <t>V primerih, ko imate dva prikazujeta dve različni vrsti nabora podatkov s pomembno razliko v vrednosti, lahko uporabite sekundarne osi.</t>
  </si>
  <si>
    <t>Kaj je podatkovna tabela z eno spremenljivko?</t>
  </si>
  <si>
    <t>Tabela podatkov z eno spremenljivko v Excelu je najbolj primerna v situacijah, ko želite videti, kako se končni rezultat spremeni, ko spremenite eno od vhodnih spremenljivk.</t>
  </si>
  <si>
    <t xml:space="preserve">Na primer, če želite vedeti, koliko se spremeni mesečni obrok, če povečate/zmanjšate število mesecev, lahko za to nastavite podatkovno tabelo z eno spremenljivko. </t>
  </si>
  <si>
    <t>To je lahko koristno, če želite obdržati mesečno plačilo manj kot 500 USD in veste, katere vse možnosti imate (6 mesecev, 9 mesecev, 12 mesecev itd.)</t>
  </si>
  <si>
    <t>Možnost nastavitve tabele podatkov z eno spremenljivko je na zavihku Podatki v spustnem meniju Analiza Kaj-če.</t>
  </si>
  <si>
    <t>Kaj je podatkovna tabela z dvema spremenljivkama?</t>
  </si>
  <si>
    <t>Tabela dveh spremenljivk v Excelu je najbolj primerna v primerih, ko želite videti, kako se končni rezultat spremeni, ko spremenite dve vhodni spremenljivki.</t>
  </si>
  <si>
    <t>Na primer, če želite vedeti, koliko se spremeni mesečni obrok, če povečate/zmanjšate število mesecev in obrestno mero.</t>
  </si>
  <si>
    <t xml:space="preserve">Zanj lahko nastavite podatkovno tabelo z dvema spremenljivkama, ki vam bo prikazala zadnji mesečni obrok na podlagi različnih kombinacij obrestne mere </t>
  </si>
  <si>
    <t>in števila mesecev. To je lahko koristno, če želite obdržati mesečno plačilo manj kot 500 $ in veste, katere vse možnosti imate.</t>
  </si>
  <si>
    <t>Možnost nastavitve tabele podatkov z dvema spremenljivkama je na zavihku Podatki v spustnem meniju Analiza Kaj-če.</t>
  </si>
  <si>
    <t>Kaj je reševalec?</t>
  </si>
  <si>
    <t xml:space="preserve">Solver v Excelu je dodatek, ki vam omogoča, da dobite optimalno rešitev, kadar obstaja veliko spremenljivk in omejitev. </t>
  </si>
  <si>
    <t>Lahko ga smatrate za napredno različico Goal Seek.</t>
  </si>
  <si>
    <t>Katere so pogosto uporabljene oblike datotek, v katere je mogoče shraniti datoteko Excel?</t>
  </si>
  <si>
    <t>Obstaja veliko formatov datotek, v katere lahko shranite svoj Excelov delovni zvezek. Nekateri pogosto uporabljeni so:</t>
  </si>
  <si>
    <t>.XLS</t>
  </si>
  <si>
    <t>.XLSX</t>
  </si>
  <si>
    <t>.XLSM (če ima datoteka makre)</t>
  </si>
  <si>
    <t>.CSV</t>
  </si>
  <si>
    <t>.XLB (binarni format)</t>
  </si>
  <si>
    <t>.XLA (za dodatke)</t>
  </si>
  <si>
    <t>.PDF</t>
  </si>
  <si>
    <t>Kako zmanjšati velikost Excelove datoteke?</t>
  </si>
  <si>
    <t>Velikost datoteke Excelovega delovnega zvezka lahko zmanjšate na več načinov:</t>
  </si>
  <si>
    <t>Izbrišite neuporabljene podatke</t>
  </si>
  <si>
    <t>Izbrišite neuporabljene delovne liste</t>
  </si>
  <si>
    <t>Odstranite slike ali stisnite te slike</t>
  </si>
  <si>
    <t>Odstranite nepotrebno oblikovanje</t>
  </si>
  <si>
    <t>Odstranite vrtilne tabele, ki jih ne potrebujete. To bo pomagalo tudi počistiti vrtilni predpomnilnik.</t>
  </si>
  <si>
    <t>Shranite datoteko v formatu .XLSB</t>
  </si>
  <si>
    <t>Katere korake lahko storite za ravnanje s počasnimi Excelovimi delovnimi zvezki?</t>
  </si>
  <si>
    <t>Za obdelavo počasnih Excelovih delovnih zvezkov lahko uporabite naslednje tehnike:</t>
  </si>
  <si>
    <t>Izogibajte se nestanovitnim funkcijam, kot so INDIRECT, OFFSET itd.</t>
  </si>
  <si>
    <t>Namesto formule matrike uporabite pomožne stolpce</t>
  </si>
  <si>
    <t>Pogojno oblikovanje uporabite samo, kadar je nujno potrebno (ker je tudi nestanovitno).</t>
  </si>
  <si>
    <t>Uporabite Excelove tabele in poimenovane obsege.</t>
  </si>
  <si>
    <t>Pretvorite neuporabljene formule v vrednosti.</t>
  </si>
  <si>
    <t>Vse referenčne podatke hranite na enem listu.</t>
  </si>
  <si>
    <t>Izogibajte se uporabi celotne vrstice/stolpca v sklicih.</t>
  </si>
  <si>
    <t>Uporabite način ročnega izračuna.</t>
  </si>
  <si>
    <t>Koliko vrstic in stolpcev je v Excelovem delovnem listu?</t>
  </si>
  <si>
    <t>Excelov  (2007 in novejše različice) vsebuje:</t>
  </si>
  <si>
    <t>16.384 stolpcev</t>
  </si>
  <si>
    <t>1.048.576 vrstic</t>
  </si>
  <si>
    <t>Nasveti za vizualizacijo podatkov</t>
  </si>
  <si>
    <t>1. Naj bo preprosto</t>
  </si>
  <si>
    <t>"Naj bo preprosto" ostaja zlato pravilo pri vizualizaciji podatkov. </t>
  </si>
  <si>
    <t>Vedno poskušajte narediti svoje grafe ali grafikone čim bolj preproste. </t>
  </si>
  <si>
    <t>Ne pozabite, da mora biti bralec sposoben hitro razumeti sporočilo, ki ga namerava prenesti vaš grafikon.</t>
  </si>
  <si>
    <t>2. Izberite pravi grafikon</t>
  </si>
  <si>
    <t xml:space="preserve">Spoznajte ključne razlike med različnimi vrstami grafikonov, kot so palični, črtni, tortni grafikoni itd. </t>
  </si>
  <si>
    <t>Poučite se o prednostih in slabostih vsake vrste grafikona. </t>
  </si>
  <si>
    <t>To temeljno znanje vam bo zagotovilo, da izberete najprimernejšo vrsto grafa v vaši situaciji.</t>
  </si>
  <si>
    <t>3. Izberite prave barve</t>
  </si>
  <si>
    <t>Barva je močno orodje pri vizualizaciji podatkov. </t>
  </si>
  <si>
    <t>Če izberete ustrezne barve za grafikon ali graf, lahko vaši bralci hitro dojamejo ključne informacije. </t>
  </si>
  <si>
    <t xml:space="preserve">Ko uporabljate prave barve za grafikon, ne pozabite, da preveč podobne barve ne morejo izraziti razlik med podatkovnimi točkami, </t>
  </si>
  <si>
    <t>medtem ko so izjemno kontrastne barve in preveč barv lahko moteče za bralca.</t>
  </si>
  <si>
    <t>4. Pravilno označite podatke</t>
  </si>
  <si>
    <t>Označevanje podatkov je ključnega pomena za zmogljivo vizualizacijo podatkov. </t>
  </si>
  <si>
    <t>Na primer, vedno je dobro označiti osi grafikona in kategorije glavnih podatkov. </t>
  </si>
  <si>
    <t>Kljub temu se zavedajte, da lahko pretirano označevanje na vašem grafikonu moti vaše bralce.</t>
  </si>
  <si>
    <t>5. Ne uporabljajte posebnih učinkov</t>
  </si>
  <si>
    <t>Ne uporabljajte posebnih učinkov (npr. 3D), razen če so potrebni. </t>
  </si>
  <si>
    <t>Na primer, 3D funkcija na paličnem grafikonu ni potrebna, saj palični grafikon upošteva samo dve dimenziji. </t>
  </si>
  <si>
    <t>Posebni učinki lahko le popačijo dimenzije na grafikonu in bralca lahko zlahka zmedete.</t>
  </si>
  <si>
    <t>1. Ročno vnesite besedilo prve celice besedilnega niza (A173) v celico B173.</t>
  </si>
  <si>
    <t>2. Nadaljujte z vnašanjem besedila druge celice besedilnega niza (A173) v celico C173.</t>
  </si>
  <si>
    <t>Naloga: Ločite število na decimalne s formulo TRUNCK.</t>
  </si>
  <si>
    <r>
      <t xml:space="preserve">Uporabite funkcijo </t>
    </r>
    <r>
      <rPr>
        <b/>
        <sz val="14"/>
        <color theme="1"/>
        <rFont val="Calibri"/>
        <family val="2"/>
        <charset val="238"/>
        <scheme val="minor"/>
      </rPr>
      <t xml:space="preserve">TRUNC, INT </t>
    </r>
    <r>
      <rPr>
        <sz val="14"/>
        <color theme="1"/>
        <rFont val="Calibri"/>
        <family val="2"/>
        <charset val="238"/>
        <scheme val="minor"/>
      </rPr>
      <t>in</t>
    </r>
    <r>
      <rPr>
        <b/>
        <sz val="14"/>
        <color theme="1"/>
        <rFont val="Calibri"/>
        <family val="2"/>
        <charset val="238"/>
        <scheme val="minor"/>
      </rPr>
      <t xml:space="preserve"> ROUND.</t>
    </r>
  </si>
  <si>
    <r>
      <t xml:space="preserve">Razdelite število na celo in decimalno s uporabo </t>
    </r>
    <r>
      <rPr>
        <b/>
        <sz val="16"/>
        <color theme="0"/>
        <rFont val="Calibri"/>
        <family val="2"/>
        <charset val="238"/>
        <scheme val="minor"/>
      </rPr>
      <t>Flash Fill</t>
    </r>
    <r>
      <rPr>
        <sz val="16"/>
        <color theme="0"/>
        <rFont val="Calibri"/>
        <family val="2"/>
        <charset val="238"/>
        <scheme val="minor"/>
      </rPr>
      <t xml:space="preserve"> ali </t>
    </r>
    <r>
      <rPr>
        <b/>
        <sz val="16"/>
        <color theme="0"/>
        <rFont val="Calibri"/>
        <family val="2"/>
        <charset val="238"/>
        <scheme val="minor"/>
      </rPr>
      <t>TRUNC</t>
    </r>
    <r>
      <rPr>
        <sz val="16"/>
        <color theme="0"/>
        <rFont val="Calibri"/>
        <family val="2"/>
        <charset val="238"/>
        <scheme val="minor"/>
      </rPr>
      <t>.</t>
    </r>
  </si>
  <si>
    <t>Naloga: kraticam držav v stolpcu A (UT, TX, OH,…) poiščite državo.</t>
  </si>
  <si>
    <t>Purple</t>
  </si>
  <si>
    <t>White</t>
  </si>
  <si>
    <r>
      <rPr>
        <b/>
        <sz val="16"/>
        <color theme="0"/>
        <rFont val="Calibri"/>
        <family val="2"/>
        <charset val="238"/>
        <scheme val="minor"/>
      </rPr>
      <t>Naloga</t>
    </r>
    <r>
      <rPr>
        <sz val="16"/>
        <color theme="0"/>
        <rFont val="Calibri"/>
        <family val="2"/>
        <charset val="238"/>
        <scheme val="minor"/>
      </rPr>
      <t xml:space="preserve"> : Združite stolpce A, B in C  v stolpce brez presledkov.</t>
    </r>
  </si>
  <si>
    <r>
      <rPr>
        <b/>
        <sz val="16"/>
        <color theme="0"/>
        <rFont val="Calibri"/>
        <family val="2"/>
        <charset val="238"/>
        <scheme val="minor"/>
      </rPr>
      <t>Naloga</t>
    </r>
    <r>
      <rPr>
        <sz val="16"/>
        <color theme="0"/>
        <rFont val="Calibri"/>
        <family val="2"/>
        <charset val="238"/>
        <scheme val="minor"/>
      </rPr>
      <t xml:space="preserve"> : Združite podatke Array  1 v eno vrstico.</t>
    </r>
  </si>
  <si>
    <r>
      <rPr>
        <b/>
        <sz val="16"/>
        <color theme="0"/>
        <rFont val="Calibri"/>
        <family val="2"/>
        <charset val="238"/>
        <scheme val="minor"/>
      </rPr>
      <t>Naloga</t>
    </r>
    <r>
      <rPr>
        <sz val="16"/>
        <color theme="0"/>
        <rFont val="Calibri"/>
        <family val="2"/>
        <charset val="238"/>
        <scheme val="minor"/>
      </rPr>
      <t xml:space="preserve"> : Združite podatke Array 1 in 2 brez presledka.</t>
    </r>
  </si>
  <si>
    <t>QTY</t>
  </si>
  <si>
    <t>5-May</t>
  </si>
  <si>
    <t>12-May</t>
  </si>
  <si>
    <t>18-May</t>
  </si>
  <si>
    <t>21-May</t>
  </si>
  <si>
    <t>28-May</t>
  </si>
  <si>
    <r>
      <rPr>
        <b/>
        <sz val="16"/>
        <color theme="0"/>
        <rFont val="Calibri"/>
        <family val="2"/>
        <charset val="238"/>
        <scheme val="minor"/>
      </rPr>
      <t>Naloga</t>
    </r>
    <r>
      <rPr>
        <sz val="16"/>
        <color theme="0"/>
        <rFont val="Calibri"/>
        <family val="2"/>
        <charset val="238"/>
        <scheme val="minor"/>
      </rPr>
      <t xml:space="preserve"> : Združite tabeli v eno tabelo.</t>
    </r>
  </si>
  <si>
    <r>
      <rPr>
        <b/>
        <sz val="14"/>
        <color theme="0"/>
        <rFont val="Calibri"/>
        <family val="2"/>
        <charset val="238"/>
        <scheme val="minor"/>
      </rPr>
      <t>Opomba</t>
    </r>
    <r>
      <rPr>
        <sz val="14"/>
        <color theme="0"/>
        <rFont val="Calibri"/>
        <family val="2"/>
        <charset val="238"/>
        <scheme val="minor"/>
      </rPr>
      <t>: formulo prilagodite primeru.</t>
    </r>
  </si>
  <si>
    <r>
      <t>Funkcija </t>
    </r>
    <r>
      <rPr>
        <b/>
        <sz val="14"/>
        <color theme="1"/>
        <rFont val="Calibri"/>
        <family val="2"/>
        <charset val="238"/>
        <scheme val="minor"/>
      </rPr>
      <t>DROP </t>
    </r>
    <r>
      <rPr>
        <sz val="14"/>
        <color theme="1"/>
        <rFont val="Calibri"/>
        <family val="2"/>
        <charset val="238"/>
        <scheme val="minor"/>
      </rPr>
      <t>v Excelu odstrani določeno število vrstic in/ali stolpcev z začetka ali konca matrike.</t>
    </r>
  </si>
  <si>
    <r>
      <rPr>
        <b/>
        <sz val="14"/>
        <color theme="0"/>
        <rFont val="Calibri"/>
        <family val="2"/>
        <charset val="238"/>
        <scheme val="minor"/>
      </rPr>
      <t>Naloga</t>
    </r>
    <r>
      <rPr>
        <sz val="14"/>
        <color theme="0"/>
        <rFont val="Calibri"/>
        <family val="2"/>
        <charset val="238"/>
        <scheme val="minor"/>
      </rPr>
      <t>: odstranite prvih 5 vrstic v tabeli.</t>
    </r>
  </si>
  <si>
    <r>
      <rPr>
        <b/>
        <sz val="14"/>
        <color theme="0"/>
        <rFont val="Calibri"/>
        <family val="2"/>
        <charset val="238"/>
        <scheme val="minor"/>
      </rPr>
      <t>Naloga</t>
    </r>
    <r>
      <rPr>
        <sz val="14"/>
        <color theme="0"/>
        <rFont val="Calibri"/>
        <family val="2"/>
        <charset val="238"/>
        <scheme val="minor"/>
      </rPr>
      <t>: Odstranite stolpec A z začetka matrike.</t>
    </r>
  </si>
  <si>
    <r>
      <rPr>
        <b/>
        <sz val="14"/>
        <color theme="0"/>
        <rFont val="Calibri"/>
        <family val="2"/>
        <charset val="238"/>
        <scheme val="minor"/>
      </rPr>
      <t>Naloga</t>
    </r>
    <r>
      <rPr>
        <sz val="14"/>
        <color theme="0"/>
        <rFont val="Calibri"/>
        <family val="2"/>
        <charset val="238"/>
        <scheme val="minor"/>
      </rPr>
      <t>: Odstranite prvih 5 vrstic in stolpec A naenkrat.</t>
    </r>
  </si>
  <si>
    <r>
      <rPr>
        <b/>
        <sz val="14"/>
        <color theme="0"/>
        <rFont val="Calibri"/>
        <family val="2"/>
        <charset val="238"/>
        <scheme val="minor"/>
      </rPr>
      <t>Naloga</t>
    </r>
    <r>
      <rPr>
        <sz val="14"/>
        <color theme="0"/>
        <rFont val="Calibri"/>
        <family val="2"/>
        <charset val="238"/>
        <scheme val="minor"/>
      </rPr>
      <t>: Odstranite zadnja 2 stolpca.</t>
    </r>
  </si>
  <si>
    <t>Prebivalci Slovenije po petletnih razredih.</t>
  </si>
  <si>
    <r>
      <rPr>
        <b/>
        <sz val="14"/>
        <color theme="0"/>
        <rFont val="Calibri"/>
        <family val="2"/>
        <charset val="238"/>
        <scheme val="minor"/>
      </rPr>
      <t>Rezultat</t>
    </r>
    <r>
      <rPr>
        <sz val="14"/>
        <color theme="0"/>
        <rFont val="Calibri"/>
        <family val="2"/>
        <charset val="238"/>
        <scheme val="minor"/>
      </rPr>
      <t>. Znesek posojila v višini 250.187 $ pomeni mesečno plačilo v višini 1500 $.</t>
    </r>
  </si>
  <si>
    <t xml:space="preserve">Excelova analiza kaj če je postopek, ki se uporablja za Excelove liste s formulami za ogled rezultatov tabelarnih podatkov, </t>
  </si>
  <si>
    <t>ko so kakršne koli različice uporabljene za izvirne vrednosti, ne da bi bilo treba ponovno ustvariti nov list. </t>
  </si>
  <si>
    <t>vrstica</t>
  </si>
  <si>
    <t>stolpec</t>
  </si>
  <si>
    <t>11. Naloga: Kako izračunati število preostalih dni v letu</t>
  </si>
  <si>
    <t>Za izračun števila preostalih dni v letu bomo uporabili funkciji DATE in YEAR.</t>
  </si>
  <si>
    <t>Preostalo dni</t>
  </si>
  <si>
    <t>12. naloga: Izračun prestopnih let v Excelu</t>
  </si>
  <si>
    <t>Če želite vedeti, koliko dni je ostalo do konca leta glede na trenutni datum, uporabite funkcijo Excel TODAY(), kot sledi:</t>
  </si>
  <si>
    <t>prestopno???</t>
  </si>
  <si>
    <t>EAMONT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</si>
</sst>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9">
    <numFmt numFmtId="6" formatCode="#,##0\ &quot;€&quot;;[Red]\-#,##0\ &quot;€&quot;"/>
    <numFmt numFmtId="8" formatCode="#,##0.00\ &quot;€&quot;;[Red]\-#,##0.00\ &quot;€&quot;"/>
    <numFmt numFmtId="44" formatCode="_-* #,##0.00\ &quot;€&quot;_-;\-* #,##0.00\ &quot;€&quot;_-;_-* &quot;-&quot;??\ &quot;€&quot;_-;_-@_-"/>
    <numFmt numFmtId="43" formatCode="_-* #,##0.00\ _€_-;\-* #,##0.00\ _€_-;_-* &quot;-&quot;??\ _€_-;_-@_-"/>
    <numFmt numFmtId="164" formatCode="[$$-C09]#,##0.00"/>
    <numFmt numFmtId="165" formatCode="_-* #,##0_-;\-* #,##0_-;_-* &quot;-&quot;??_-;_-@_-"/>
    <numFmt numFmtId="166" formatCode="[$-409]d\-mmm\-yy;@"/>
    <numFmt numFmtId="167" formatCode="&quot;$&quot;#,##0.00"/>
    <numFmt numFmtId="168" formatCode="&quot;$&quot;#,##0"/>
    <numFmt numFmtId="169" formatCode="_(&quot;$&quot;* #,##0_);_(&quot;$&quot;* \(#,##0\);_(&quot;$&quot;* &quot;-&quot;??_);_(@_)"/>
    <numFmt numFmtId="170" formatCode="dd/mm/yyyy\ h:mm"/>
    <numFmt numFmtId="171" formatCode="0.00000000000000"/>
    <numFmt numFmtId="172" formatCode="ddd\ m/d/yyyy"/>
    <numFmt numFmtId="173" formatCode="00"/>
    <numFmt numFmtId="174" formatCode="_(* #,##0.00_);_(* \(#,##0.00\);_(* &quot;-&quot;??_);_(@_)"/>
    <numFmt numFmtId="175" formatCode="_(* #,##0_);_(* \(#,##0\);_(* &quot;-&quot;??_);_(@_)"/>
    <numFmt numFmtId="176" formatCode="_(&quot;$&quot;* #,##0_);_(&quot;$&quot;* \(#,##0\);_(&quot;$&quot;* &quot;-&quot;_);_(@_)"/>
    <numFmt numFmtId="177" formatCode="#,##0\ &quot;€&quot;"/>
    <numFmt numFmtId="178" formatCode="&quot;$&quot;#,##0.00_);[Red]\(&quot;$&quot;#,##0.00\)"/>
    <numFmt numFmtId="179" formatCode="00000000000\1\5"/>
    <numFmt numFmtId="180" formatCode="d\/mm\/yyyy"/>
    <numFmt numFmtId="181" formatCode="0.000"/>
    <numFmt numFmtId="182" formatCode="#,##0.000"/>
    <numFmt numFmtId="183" formatCode="[$-409]h:mm\ AM/PM;@"/>
    <numFmt numFmtId="184" formatCode="[$-F400]h:mm:ss\ AM/PM"/>
    <numFmt numFmtId="185" formatCode="dd/\ mm/\ yyyy"/>
    <numFmt numFmtId="186" formatCode="d/mmm/yyyy"/>
    <numFmt numFmtId="187" formatCode="h:mm;@"/>
    <numFmt numFmtId="188" formatCode="[h]:mm:ss;@"/>
    <numFmt numFmtId="189" formatCode="[$-409]dd\-mmm\-yy;@"/>
    <numFmt numFmtId="190" formatCode="000\-00\-0000"/>
    <numFmt numFmtId="191" formatCode="d\.m\.yyyy;@"/>
    <numFmt numFmtId="192" formatCode="000"/>
    <numFmt numFmtId="193" formatCode="#,##0.00\ &quot;€&quot;"/>
    <numFmt numFmtId="194" formatCode="[$$-C09]#,##0"/>
    <numFmt numFmtId="195" formatCode="_-* #,##0\ [$€-1]_-;\-* #,##0\ [$€-1]_-;_-* &quot;-&quot;\ [$€-1]_-;_-@_-"/>
    <numFmt numFmtId="196" formatCode="#,,\ &quot;Million&quot;"/>
    <numFmt numFmtId="197" formatCode="mmm\-yyyy"/>
    <numFmt numFmtId="198" formatCode="[$$-C09]#,##0.00;[Red]\-[$$-C09]#,##0.00"/>
  </numFmts>
  <fonts count="120">
    <font>
      <sz val="11"/>
      <color theme="1"/>
      <name val="Calibri"/>
      <family val="2"/>
      <charset val="238"/>
      <scheme val="minor"/>
    </font>
    <font>
      <sz val="11"/>
      <color theme="0"/>
      <name val="Calibri"/>
      <family val="2"/>
      <charset val="238"/>
      <scheme val="minor"/>
    </font>
    <font>
      <sz val="11"/>
      <color theme="1"/>
      <name val="Calibri"/>
      <family val="2"/>
      <charset val="238"/>
      <scheme val="minor"/>
    </font>
    <font>
      <b/>
      <sz val="11"/>
      <color theme="1"/>
      <name val="Calibri"/>
      <family val="2"/>
      <charset val="238"/>
      <scheme val="minor"/>
    </font>
    <font>
      <sz val="20"/>
      <color theme="0"/>
      <name val="Calibri"/>
      <family val="2"/>
      <charset val="238"/>
      <scheme val="minor"/>
    </font>
    <font>
      <b/>
      <sz val="12"/>
      <color theme="0"/>
      <name val="Calibri"/>
      <family val="2"/>
      <charset val="238"/>
      <scheme val="minor"/>
    </font>
    <font>
      <b/>
      <sz val="14"/>
      <color theme="0"/>
      <name val="Calibri"/>
      <family val="2"/>
      <charset val="238"/>
      <scheme val="minor"/>
    </font>
    <font>
      <b/>
      <sz val="16"/>
      <color theme="0"/>
      <name val="Calibri"/>
      <family val="2"/>
      <charset val="238"/>
      <scheme val="minor"/>
    </font>
    <font>
      <sz val="12"/>
      <color theme="0"/>
      <name val="Calibri"/>
      <family val="2"/>
      <charset val="238"/>
      <scheme val="minor"/>
    </font>
    <font>
      <sz val="14"/>
      <color theme="0"/>
      <name val="Calibri"/>
      <family val="2"/>
      <charset val="238"/>
      <scheme val="minor"/>
    </font>
    <font>
      <b/>
      <sz val="18"/>
      <color theme="0"/>
      <name val="Calibri"/>
      <family val="2"/>
      <charset val="238"/>
      <scheme val="minor"/>
    </font>
    <font>
      <sz val="12"/>
      <color theme="1"/>
      <name val="Calibri"/>
      <family val="2"/>
      <charset val="238"/>
      <scheme val="minor"/>
    </font>
    <font>
      <sz val="14"/>
      <color theme="1"/>
      <name val="Calibri"/>
      <family val="2"/>
      <charset val="238"/>
      <scheme val="minor"/>
    </font>
    <font>
      <sz val="10"/>
      <color theme="1"/>
      <name val="Calibri"/>
      <family val="2"/>
      <charset val="238"/>
      <scheme val="minor"/>
    </font>
    <font>
      <b/>
      <sz val="20"/>
      <color theme="0"/>
      <name val="Calibri"/>
      <family val="2"/>
      <charset val="238"/>
      <scheme val="minor"/>
    </font>
    <font>
      <sz val="16"/>
      <color theme="0"/>
      <name val="Calibri"/>
      <family val="2"/>
      <charset val="238"/>
      <scheme val="minor"/>
    </font>
    <font>
      <b/>
      <sz val="22"/>
      <color theme="0"/>
      <name val="Calibri"/>
      <family val="2"/>
      <charset val="238"/>
      <scheme val="minor"/>
    </font>
    <font>
      <sz val="22"/>
      <color theme="0"/>
      <name val="Calibri"/>
      <family val="2"/>
      <charset val="238"/>
      <scheme val="minor"/>
    </font>
    <font>
      <b/>
      <sz val="14"/>
      <color theme="1"/>
      <name val="Calibri"/>
      <family val="2"/>
      <charset val="238"/>
      <scheme val="minor"/>
    </font>
    <font>
      <b/>
      <sz val="14"/>
      <color rgb="FF000000"/>
      <name val="Calibri"/>
      <family val="2"/>
    </font>
    <font>
      <sz val="11"/>
      <color theme="1"/>
      <name val="Calibri"/>
      <family val="2"/>
    </font>
    <font>
      <b/>
      <sz val="11"/>
      <color rgb="FF000000"/>
      <name val="Calibri"/>
      <family val="2"/>
    </font>
    <font>
      <b/>
      <sz val="13.5"/>
      <color theme="1"/>
      <name val="Calibri"/>
      <family val="2"/>
      <charset val="238"/>
      <scheme val="minor"/>
    </font>
    <font>
      <sz val="16"/>
      <color theme="1"/>
      <name val="Calibri"/>
      <family val="2"/>
      <charset val="238"/>
      <scheme val="minor"/>
    </font>
    <font>
      <i/>
      <sz val="11"/>
      <color theme="1"/>
      <name val="Calibri"/>
      <family val="2"/>
      <charset val="238"/>
      <scheme val="minor"/>
    </font>
    <font>
      <u/>
      <sz val="11"/>
      <color theme="10"/>
      <name val="Calibri"/>
      <family val="2"/>
      <charset val="238"/>
      <scheme val="minor"/>
    </font>
    <font>
      <i/>
      <sz val="14"/>
      <color theme="1"/>
      <name val="Calibri"/>
      <family val="2"/>
      <charset val="238"/>
      <scheme val="minor"/>
    </font>
    <font>
      <sz val="18"/>
      <color theme="0"/>
      <name val="Calibri"/>
      <family val="2"/>
      <charset val="238"/>
      <scheme val="minor"/>
    </font>
    <font>
      <b/>
      <u/>
      <sz val="16"/>
      <color rgb="FF800000"/>
      <name val="Calibri"/>
      <family val="2"/>
      <charset val="238"/>
      <scheme val="minor"/>
    </font>
    <font>
      <b/>
      <sz val="14"/>
      <color theme="1"/>
      <name val="Arial"/>
      <family val="2"/>
      <charset val="238"/>
    </font>
    <font>
      <u/>
      <sz val="14"/>
      <color theme="10"/>
      <name val="Calibri"/>
      <family val="2"/>
      <charset val="238"/>
      <scheme val="minor"/>
    </font>
    <font>
      <sz val="16"/>
      <color theme="1"/>
      <name val="Cambria"/>
      <family val="1"/>
      <charset val="238"/>
    </font>
    <font>
      <b/>
      <sz val="16"/>
      <color theme="1"/>
      <name val="Cambria"/>
      <family val="1"/>
      <charset val="238"/>
    </font>
    <font>
      <b/>
      <sz val="14"/>
      <color theme="1"/>
      <name val="Cambria"/>
      <family val="1"/>
      <charset val="238"/>
    </font>
    <font>
      <sz val="14"/>
      <color theme="1"/>
      <name val="Cambria"/>
      <family val="1"/>
      <charset val="238"/>
    </font>
    <font>
      <i/>
      <sz val="12"/>
      <color theme="1"/>
      <name val="Calibri"/>
      <family val="2"/>
      <charset val="238"/>
      <scheme val="minor"/>
    </font>
    <font>
      <sz val="14"/>
      <name val="Calibri"/>
      <family val="2"/>
      <charset val="238"/>
      <scheme val="minor"/>
    </font>
    <font>
      <b/>
      <sz val="14"/>
      <name val="Calibri"/>
      <family val="2"/>
      <charset val="238"/>
      <scheme val="minor"/>
    </font>
    <font>
      <sz val="12"/>
      <color theme="1"/>
      <name val="Times New Roman"/>
      <family val="1"/>
      <charset val="238"/>
    </font>
    <font>
      <b/>
      <i/>
      <sz val="10"/>
      <color theme="1"/>
      <name val="Verdana"/>
      <family val="2"/>
    </font>
    <font>
      <b/>
      <sz val="16"/>
      <color theme="1"/>
      <name val="Times New Roman"/>
      <family val="1"/>
      <charset val="238"/>
    </font>
    <font>
      <b/>
      <sz val="24"/>
      <color theme="1"/>
      <name val="Calibri"/>
      <family val="2"/>
      <charset val="238"/>
      <scheme val="minor"/>
    </font>
    <font>
      <b/>
      <sz val="12"/>
      <color theme="1"/>
      <name val="Calibri"/>
      <family val="2"/>
      <charset val="238"/>
      <scheme val="minor"/>
    </font>
    <font>
      <sz val="11"/>
      <color theme="1"/>
      <name val="Calibri"/>
      <family val="2"/>
      <scheme val="minor"/>
    </font>
    <font>
      <b/>
      <i/>
      <sz val="14"/>
      <color theme="1"/>
      <name val="Calibri"/>
      <family val="2"/>
      <charset val="238"/>
      <scheme val="minor"/>
    </font>
    <font>
      <b/>
      <u/>
      <sz val="14"/>
      <color theme="1"/>
      <name val="Calibri"/>
      <family val="2"/>
      <charset val="238"/>
      <scheme val="minor"/>
    </font>
    <font>
      <sz val="10"/>
      <color theme="1"/>
      <name val="Cambria"/>
      <family val="1"/>
      <charset val="238"/>
    </font>
    <font>
      <b/>
      <sz val="11"/>
      <color theme="1"/>
      <name val="Calibri"/>
      <family val="2"/>
      <scheme val="minor"/>
    </font>
    <font>
      <b/>
      <sz val="12"/>
      <color theme="0"/>
      <name val="Calibri"/>
      <family val="2"/>
      <scheme val="minor"/>
    </font>
    <font>
      <b/>
      <sz val="10"/>
      <color theme="1"/>
      <name val="Verdana"/>
      <family val="2"/>
      <charset val="238"/>
    </font>
    <font>
      <b/>
      <sz val="11"/>
      <color theme="0"/>
      <name val="Calibri"/>
      <family val="2"/>
      <charset val="238"/>
      <scheme val="minor"/>
    </font>
    <font>
      <b/>
      <sz val="16"/>
      <color theme="1"/>
      <name val="Calibri"/>
      <family val="2"/>
      <charset val="238"/>
      <scheme val="minor"/>
    </font>
    <font>
      <sz val="14"/>
      <color rgb="FF2D2D2D"/>
      <name val="Noto Sans"/>
      <family val="2"/>
    </font>
    <font>
      <b/>
      <sz val="14"/>
      <color rgb="FF2D2D2D"/>
      <name val="Noto Sans"/>
      <family val="2"/>
    </font>
    <font>
      <sz val="10"/>
      <name val="Arial"/>
      <family val="2"/>
    </font>
    <font>
      <b/>
      <sz val="11"/>
      <color theme="0"/>
      <name val="Calibri"/>
      <family val="2"/>
      <scheme val="minor"/>
    </font>
    <font>
      <sz val="11"/>
      <name val="Calibri"/>
      <family val="2"/>
      <scheme val="minor"/>
    </font>
    <font>
      <sz val="11"/>
      <color rgb="FF006100"/>
      <name val="Calibri"/>
      <family val="2"/>
      <charset val="238"/>
      <scheme val="minor"/>
    </font>
    <font>
      <b/>
      <sz val="12"/>
      <color theme="1"/>
      <name val="Arial Unicode MS"/>
      <family val="2"/>
      <charset val="238"/>
    </font>
    <font>
      <sz val="11"/>
      <name val="Calibri"/>
      <family val="2"/>
      <charset val="238"/>
      <scheme val="minor"/>
    </font>
    <font>
      <sz val="14"/>
      <color theme="1"/>
      <name val="Calibri"/>
      <family val="2"/>
      <scheme val="minor"/>
    </font>
    <font>
      <sz val="14"/>
      <color theme="0"/>
      <name val="Calibri"/>
      <family val="2"/>
      <scheme val="minor"/>
    </font>
    <font>
      <sz val="10"/>
      <color theme="1"/>
      <name val="Arial Unicode MS"/>
      <family val="2"/>
      <charset val="238"/>
    </font>
    <font>
      <b/>
      <sz val="14"/>
      <color theme="0"/>
      <name val="Arial"/>
      <family val="2"/>
      <charset val="238"/>
    </font>
    <font>
      <sz val="14"/>
      <color theme="0"/>
      <name val="Arial"/>
      <family val="2"/>
      <charset val="238"/>
    </font>
    <font>
      <sz val="12"/>
      <color rgb="FF000000"/>
      <name val="Segoe UI"/>
      <family val="2"/>
      <charset val="238"/>
    </font>
    <font>
      <b/>
      <sz val="12"/>
      <color rgb="FF000000"/>
      <name val="Segoe UI"/>
      <family val="2"/>
      <charset val="238"/>
    </font>
    <font>
      <b/>
      <sz val="14"/>
      <color rgb="FF333333"/>
      <name val="Calibri"/>
      <family val="2"/>
      <charset val="238"/>
      <scheme val="minor"/>
    </font>
    <font>
      <sz val="11"/>
      <color rgb="FF000000"/>
      <name val="Arial"/>
      <family val="2"/>
      <charset val="238"/>
    </font>
    <font>
      <b/>
      <sz val="11"/>
      <color rgb="FF000000"/>
      <name val="Arial"/>
      <family val="2"/>
      <charset val="238"/>
    </font>
    <font>
      <u/>
      <sz val="11"/>
      <color rgb="FF000000"/>
      <name val="Arial"/>
      <family val="2"/>
      <charset val="238"/>
    </font>
    <font>
      <sz val="14"/>
      <color rgb="FF000000"/>
      <name val="Calibri"/>
      <family val="2"/>
      <charset val="238"/>
      <scheme val="minor"/>
    </font>
    <font>
      <b/>
      <sz val="14"/>
      <color rgb="FF000000"/>
      <name val="Calibri"/>
      <family val="2"/>
      <charset val="238"/>
      <scheme val="minor"/>
    </font>
    <font>
      <u/>
      <sz val="14"/>
      <color rgb="FF000000"/>
      <name val="Calibri"/>
      <family val="2"/>
      <charset val="238"/>
      <scheme val="minor"/>
    </font>
    <font>
      <sz val="11"/>
      <color theme="0" tint="-4.9989318521683403E-2"/>
      <name val="Calibri"/>
      <family val="2"/>
      <charset val="238"/>
      <scheme val="minor"/>
    </font>
    <font>
      <sz val="12"/>
      <color theme="1"/>
      <name val="Calibri"/>
      <family val="2"/>
      <scheme val="minor"/>
    </font>
    <font>
      <b/>
      <sz val="12"/>
      <name val="Arial"/>
      <family val="2"/>
      <charset val="238"/>
    </font>
    <font>
      <sz val="12"/>
      <name val="Arial"/>
      <family val="2"/>
    </font>
    <font>
      <sz val="11"/>
      <color theme="9"/>
      <name val="Calibri"/>
      <family val="2"/>
      <charset val="238"/>
      <scheme val="minor"/>
    </font>
    <font>
      <b/>
      <sz val="9"/>
      <color indexed="81"/>
      <name val="Segoe UI"/>
      <family val="2"/>
      <charset val="238"/>
    </font>
    <font>
      <sz val="9"/>
      <color indexed="81"/>
      <name val="Segoe UI"/>
      <family val="2"/>
      <charset val="238"/>
    </font>
    <font>
      <sz val="12"/>
      <color rgb="FF0A0101"/>
      <name val="Arial"/>
      <family val="2"/>
      <charset val="238"/>
    </font>
    <font>
      <sz val="11"/>
      <color theme="0" tint="-0.14999847407452621"/>
      <name val="Calibri"/>
      <family val="2"/>
      <scheme val="minor"/>
    </font>
    <font>
      <sz val="11"/>
      <color theme="0" tint="-4.9989318521683403E-2"/>
      <name val="Calibri"/>
      <family val="2"/>
      <scheme val="minor"/>
    </font>
    <font>
      <i/>
      <sz val="14"/>
      <color theme="1"/>
      <name val="Calibri"/>
      <family val="2"/>
      <scheme val="minor"/>
    </font>
    <font>
      <b/>
      <sz val="14"/>
      <color theme="1"/>
      <name val="Calibri"/>
      <family val="2"/>
      <scheme val="minor"/>
    </font>
    <font>
      <sz val="10"/>
      <color theme="1"/>
      <name val="Arial Unicode MS"/>
      <charset val="238"/>
    </font>
    <font>
      <b/>
      <sz val="10"/>
      <color theme="1"/>
      <name val="Arial Unicode MS"/>
      <charset val="238"/>
    </font>
    <font>
      <b/>
      <sz val="10"/>
      <color theme="1"/>
      <name val="Arial Unicode MS"/>
      <family val="2"/>
      <charset val="238"/>
    </font>
    <font>
      <b/>
      <sz val="11"/>
      <color rgb="FF202122"/>
      <name val="Arial"/>
      <family val="2"/>
      <charset val="238"/>
    </font>
    <font>
      <sz val="11"/>
      <color rgb="FF454545"/>
      <name val="Courier New"/>
      <family val="3"/>
      <charset val="238"/>
    </font>
    <font>
      <i/>
      <sz val="12"/>
      <color theme="1"/>
      <name val="Calibri"/>
      <family val="2"/>
      <scheme val="minor"/>
    </font>
    <font>
      <sz val="14"/>
      <color rgb="FF000000"/>
      <name val="Arial"/>
      <family val="2"/>
      <charset val="238"/>
    </font>
    <font>
      <b/>
      <sz val="14"/>
      <color rgb="FF000000"/>
      <name val="Arial"/>
      <family val="2"/>
      <charset val="238"/>
    </font>
    <font>
      <b/>
      <sz val="12"/>
      <color theme="1"/>
      <name val="Calibri"/>
      <family val="2"/>
      <scheme val="minor"/>
    </font>
    <font>
      <i/>
      <sz val="11"/>
      <color theme="1"/>
      <name val="Calibri"/>
      <family val="2"/>
      <scheme val="minor"/>
    </font>
    <font>
      <sz val="12"/>
      <name val="Arial"/>
      <family val="2"/>
      <charset val="238"/>
    </font>
    <font>
      <b/>
      <sz val="24"/>
      <color theme="0"/>
      <name val="Calibri"/>
      <family val="2"/>
      <charset val="238"/>
      <scheme val="minor"/>
    </font>
    <font>
      <b/>
      <sz val="18"/>
      <color theme="1"/>
      <name val="Calibri"/>
      <family val="2"/>
      <charset val="238"/>
      <scheme val="minor"/>
    </font>
    <font>
      <b/>
      <i/>
      <sz val="14"/>
      <name val="Calibri"/>
      <family val="2"/>
      <charset val="238"/>
      <scheme val="minor"/>
    </font>
    <font>
      <sz val="14"/>
      <color theme="1"/>
      <name val="Arial Unicode MS"/>
      <family val="2"/>
      <charset val="238"/>
    </font>
    <font>
      <sz val="18"/>
      <color theme="1"/>
      <name val="Calibri"/>
      <family val="2"/>
      <charset val="238"/>
      <scheme val="minor"/>
    </font>
    <font>
      <sz val="11"/>
      <color rgb="FFFF0000"/>
      <name val="Calibri"/>
      <family val="2"/>
      <charset val="238"/>
      <scheme val="minor"/>
    </font>
    <font>
      <sz val="14"/>
      <color rgb="FF000118"/>
      <name val="Calibri"/>
      <family val="2"/>
      <charset val="238"/>
      <scheme val="minor"/>
    </font>
    <font>
      <sz val="11"/>
      <name val="Arial"/>
      <family val="2"/>
    </font>
    <font>
      <sz val="8"/>
      <color theme="1"/>
      <name val="Arial"/>
      <family val="2"/>
    </font>
    <font>
      <sz val="11"/>
      <color theme="1"/>
      <name val="Arial"/>
      <family val="2"/>
    </font>
    <font>
      <sz val="8"/>
      <color indexed="8"/>
      <name val="Arial"/>
      <family val="2"/>
    </font>
    <font>
      <sz val="11"/>
      <color theme="1"/>
      <name val="Open Sans"/>
      <family val="2"/>
    </font>
    <font>
      <sz val="14"/>
      <color theme="1"/>
      <name val="Times New Roman"/>
      <family val="1"/>
      <charset val="238"/>
    </font>
    <font>
      <b/>
      <sz val="14"/>
      <color theme="1"/>
      <name val="Times New Roman"/>
      <family val="1"/>
      <charset val="238"/>
    </font>
    <font>
      <sz val="11"/>
      <color rgb="FF444444"/>
      <name val="Segoe UI"/>
      <family val="2"/>
      <charset val="238"/>
    </font>
    <font>
      <b/>
      <sz val="12"/>
      <color theme="1"/>
      <name val="Times New Roman"/>
      <family val="1"/>
      <charset val="238"/>
    </font>
    <font>
      <sz val="11"/>
      <name val="Calibri"/>
      <family val="2"/>
      <charset val="134"/>
      <scheme val="minor"/>
    </font>
    <font>
      <b/>
      <sz val="12"/>
      <color theme="0"/>
      <name val="Times New Roman"/>
      <family val="1"/>
      <charset val="238"/>
    </font>
    <font>
      <sz val="14"/>
      <color rgb="FF000000"/>
      <name val="Segoe UI"/>
      <family val="2"/>
      <charset val="238"/>
    </font>
    <font>
      <sz val="16"/>
      <name val="Calibri"/>
      <family val="2"/>
      <charset val="238"/>
      <scheme val="minor"/>
    </font>
    <font>
      <sz val="10"/>
      <color rgb="FF454545"/>
      <name val="Courier New"/>
      <family val="3"/>
      <charset val="238"/>
    </font>
    <font>
      <sz val="11"/>
      <color rgb="FF454545"/>
      <name val="Courier New"/>
      <family val="3"/>
      <charset val="238"/>
    </font>
    <font>
      <b/>
      <sz val="11"/>
      <color rgb="FF454545"/>
      <name val="Calibri"/>
      <family val="2"/>
      <charset val="238"/>
      <scheme val="minor"/>
    </font>
  </fonts>
  <fills count="40">
    <fill>
      <patternFill patternType="none"/>
    </fill>
    <fill>
      <patternFill patternType="gray125"/>
    </fill>
    <fill>
      <patternFill patternType="solid">
        <fgColor theme="6"/>
      </patternFill>
    </fill>
    <fill>
      <patternFill patternType="solid">
        <fgColor theme="4"/>
      </patternFill>
    </fill>
    <fill>
      <patternFill patternType="solid">
        <fgColor theme="7"/>
      </patternFill>
    </fill>
    <fill>
      <patternFill patternType="solid">
        <fgColor theme="9"/>
      </patternFill>
    </fill>
    <fill>
      <patternFill patternType="solid">
        <fgColor theme="4" tint="0.59999389629810485"/>
        <bgColor indexed="64"/>
      </patternFill>
    </fill>
    <fill>
      <patternFill patternType="solid">
        <fgColor theme="8"/>
      </patternFill>
    </fill>
    <fill>
      <patternFill patternType="solid">
        <fgColor theme="6"/>
        <bgColor indexed="64"/>
      </patternFill>
    </fill>
    <fill>
      <patternFill patternType="solid">
        <fgColor theme="9"/>
        <bgColor indexed="64"/>
      </patternFill>
    </fill>
    <fill>
      <patternFill patternType="solid">
        <fgColor theme="0" tint="-4.9989318521683403E-2"/>
        <bgColor theme="0" tint="-0.14999847407452621"/>
      </patternFill>
    </fill>
    <fill>
      <patternFill patternType="solid">
        <fgColor theme="4" tint="-0.249977111117893"/>
        <bgColor indexed="64"/>
      </patternFill>
    </fill>
    <fill>
      <patternFill patternType="solid">
        <fgColor rgb="FFFFC000"/>
        <bgColor indexed="64"/>
      </patternFill>
    </fill>
    <fill>
      <patternFill patternType="solid">
        <fgColor theme="0"/>
        <bgColor indexed="64"/>
      </patternFill>
    </fill>
    <fill>
      <patternFill patternType="solid">
        <fgColor theme="8" tint="-0.499984740745262"/>
        <bgColor indexed="64"/>
      </patternFill>
    </fill>
    <fill>
      <patternFill patternType="solid">
        <fgColor rgb="FFC6EFCE"/>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4" tint="0.79998168889431442"/>
        <bgColor theme="4" tint="0.79998168889431442"/>
      </patternFill>
    </fill>
    <fill>
      <patternFill patternType="solid">
        <fgColor rgb="FFCCFFCC"/>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rgb="FFFFFF00"/>
        <bgColor indexed="64"/>
      </patternFill>
    </fill>
    <fill>
      <patternFill patternType="solid">
        <fgColor rgb="FFCCECFF"/>
        <bgColor indexed="64"/>
      </patternFill>
    </fill>
    <fill>
      <patternFill patternType="solid">
        <fgColor theme="9" tint="0.39997558519241921"/>
        <bgColor indexed="64"/>
      </patternFill>
    </fill>
    <fill>
      <patternFill patternType="solid">
        <fgColor rgb="FFFFFF99"/>
        <bgColor indexed="64"/>
      </patternFill>
    </fill>
    <fill>
      <patternFill patternType="solid">
        <fgColor rgb="FF0070C0"/>
        <bgColor indexed="64"/>
      </patternFill>
    </fill>
    <fill>
      <patternFill patternType="solid">
        <fgColor theme="0" tint="-4.9989318521683403E-2"/>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rgb="FFA5A5A5"/>
      </patternFill>
    </fill>
    <fill>
      <patternFill patternType="solid">
        <fgColor theme="6" tint="0.39997558519241921"/>
        <bgColor indexed="65"/>
      </patternFill>
    </fill>
    <fill>
      <patternFill patternType="solid">
        <fgColor theme="0" tint="-0.14999847407452621"/>
        <bgColor indexed="64"/>
      </patternFill>
    </fill>
    <fill>
      <patternFill patternType="solid">
        <fgColor theme="9" tint="-0.249977111117893"/>
        <bgColor indexed="64"/>
      </patternFill>
    </fill>
  </fills>
  <borders count="76">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bottom style="thin">
        <color rgb="FF95B3D7"/>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thick">
        <color rgb="FFFCA222"/>
      </left>
      <right/>
      <top/>
      <bottom/>
      <diagonal/>
    </border>
    <border>
      <left style="thin">
        <color indexed="64"/>
      </left>
      <right/>
      <top/>
      <bottom style="thin">
        <color indexed="64"/>
      </bottom>
      <diagonal/>
    </border>
    <border>
      <left style="thin">
        <color indexed="64"/>
      </left>
      <right/>
      <top/>
      <bottom/>
      <diagonal/>
    </border>
    <border>
      <left style="thin">
        <color indexed="64"/>
      </left>
      <right style="thin">
        <color indexed="64"/>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right/>
      <top/>
      <bottom style="thin">
        <color theme="1"/>
      </bottom>
      <diagonal/>
    </border>
    <border>
      <left style="thin">
        <color theme="0" tint="-0.249977111117893"/>
      </left>
      <right style="thin">
        <color theme="0" tint="-0.249977111117893"/>
      </right>
      <top style="thin">
        <color theme="0" tint="-0.249977111117893"/>
      </top>
      <bottom/>
      <diagonal/>
    </border>
    <border>
      <left style="thin">
        <color theme="9" tint="0.39994506668294322"/>
      </left>
      <right/>
      <top style="thin">
        <color theme="9" tint="0.39994506668294322"/>
      </top>
      <bottom/>
      <diagonal/>
    </border>
    <border>
      <left/>
      <right/>
      <top style="thin">
        <color theme="9" tint="0.39994506668294322"/>
      </top>
      <bottom/>
      <diagonal/>
    </border>
    <border>
      <left/>
      <right style="thin">
        <color theme="9" tint="0.39994506668294322"/>
      </right>
      <top style="thin">
        <color theme="9" tint="0.39994506668294322"/>
      </top>
      <bottom/>
      <diagonal/>
    </border>
    <border>
      <left style="thin">
        <color theme="5" tint="0.39994506668294322"/>
      </left>
      <right/>
      <top style="thin">
        <color theme="5" tint="0.39994506668294322"/>
      </top>
      <bottom/>
      <diagonal/>
    </border>
    <border>
      <left/>
      <right/>
      <top style="thin">
        <color theme="5" tint="0.39994506668294322"/>
      </top>
      <bottom/>
      <diagonal/>
    </border>
    <border>
      <left/>
      <right style="thin">
        <color theme="5" tint="0.39994506668294322"/>
      </right>
      <top style="thin">
        <color theme="5" tint="0.39994506668294322"/>
      </top>
      <bottom/>
      <diagonal/>
    </border>
    <border>
      <left style="thin">
        <color theme="5" tint="0.39994506668294322"/>
      </left>
      <right/>
      <top/>
      <bottom style="thin">
        <color theme="5" tint="0.39994506668294322"/>
      </bottom>
      <diagonal/>
    </border>
    <border>
      <left/>
      <right/>
      <top/>
      <bottom style="thin">
        <color theme="5" tint="0.39994506668294322"/>
      </bottom>
      <diagonal/>
    </border>
    <border>
      <left/>
      <right style="thin">
        <color theme="5" tint="0.39994506668294322"/>
      </right>
      <top/>
      <bottom style="thin">
        <color theme="5" tint="0.39994506668294322"/>
      </bottom>
      <diagonal/>
    </border>
    <border>
      <left style="thin">
        <color theme="9" tint="0.59996337778862885"/>
      </left>
      <right style="thin">
        <color theme="0" tint="-4.9989318521683403E-2"/>
      </right>
      <top style="thin">
        <color theme="9" tint="0.59996337778862885"/>
      </top>
      <bottom/>
      <diagonal/>
    </border>
    <border>
      <left style="thin">
        <color theme="0" tint="-4.9989318521683403E-2"/>
      </left>
      <right style="thin">
        <color theme="0" tint="-4.9989318521683403E-2"/>
      </right>
      <top style="thin">
        <color theme="9" tint="0.59996337778862885"/>
      </top>
      <bottom/>
      <diagonal/>
    </border>
    <border>
      <left style="thin">
        <color theme="0" tint="-4.9989318521683403E-2"/>
      </left>
      <right style="thin">
        <color theme="9" tint="0.59996337778862885"/>
      </right>
      <top style="thin">
        <color theme="9" tint="0.59996337778862885"/>
      </top>
      <bottom/>
      <diagonal/>
    </border>
    <border>
      <left style="thin">
        <color theme="9" tint="0.39991454817346722"/>
      </left>
      <right/>
      <top style="thin">
        <color theme="9" tint="0.39991454817346722"/>
      </top>
      <bottom/>
      <diagonal/>
    </border>
    <border>
      <left/>
      <right/>
      <top style="thin">
        <color theme="9" tint="0.39991454817346722"/>
      </top>
      <bottom/>
      <diagonal/>
    </border>
    <border>
      <left/>
      <right style="thin">
        <color theme="9" tint="0.39991454817346722"/>
      </right>
      <top style="thin">
        <color theme="9" tint="0.39991454817346722"/>
      </top>
      <bottom/>
      <diagonal/>
    </border>
    <border>
      <left style="thin">
        <color theme="9" tint="0.39988402966399123"/>
      </left>
      <right/>
      <top style="thin">
        <color theme="9" tint="0.39988402966399123"/>
      </top>
      <bottom/>
      <diagonal/>
    </border>
    <border>
      <left/>
      <right/>
      <top style="thin">
        <color theme="9" tint="0.39988402966399123"/>
      </top>
      <bottom/>
      <diagonal/>
    </border>
    <border>
      <left/>
      <right style="thin">
        <color theme="9" tint="0.39988402966399123"/>
      </right>
      <top style="thin">
        <color theme="9" tint="0.39988402966399123"/>
      </top>
      <bottom/>
      <diagonal/>
    </border>
    <border>
      <left style="thin">
        <color theme="2" tint="-0.24994659260841701"/>
      </left>
      <right/>
      <top style="thin">
        <color theme="2" tint="-0.24994659260841701"/>
      </top>
      <bottom/>
      <diagonal/>
    </border>
    <border>
      <left/>
      <right/>
      <top style="thin">
        <color theme="2" tint="-0.24994659260841701"/>
      </top>
      <bottom/>
      <diagonal/>
    </border>
    <border>
      <left/>
      <right style="thin">
        <color theme="2" tint="-0.24994659260841701"/>
      </right>
      <top style="thin">
        <color theme="2" tint="-0.24994659260841701"/>
      </top>
      <bottom/>
      <diagonal/>
    </border>
    <border>
      <left style="thin">
        <color theme="4" tint="0.39997558519241921"/>
      </left>
      <right/>
      <top style="thin">
        <color theme="4" tint="0.39997558519241921"/>
      </top>
      <bottom style="thin">
        <color theme="4" tint="0.39997558519241921"/>
      </bottom>
      <diagonal/>
    </border>
    <border>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style="thin">
        <color indexed="64"/>
      </left>
      <right style="thin">
        <color indexed="64"/>
      </right>
      <top style="double">
        <color theme="4"/>
      </top>
      <bottom style="thin">
        <color indexed="64"/>
      </bottom>
      <diagonal/>
    </border>
    <border>
      <left style="thin">
        <color theme="0" tint="-0.499984740745262"/>
      </left>
      <right style="thin">
        <color theme="0" tint="-0.499984740745262"/>
      </right>
      <top/>
      <bottom style="thin">
        <color theme="0" tint="-0.499984740745262"/>
      </bottom>
      <diagonal/>
    </border>
    <border>
      <left style="thin">
        <color theme="0" tint="-0.499984740745262"/>
      </left>
      <right style="thin">
        <color theme="0" tint="-0.499984740745262"/>
      </right>
      <top/>
      <bottom/>
      <diagonal/>
    </border>
    <border>
      <left style="thin">
        <color theme="0" tint="-0.499984740745262"/>
      </left>
      <right style="thin">
        <color theme="0" tint="-0.499984740745262"/>
      </right>
      <top style="thin">
        <color theme="0" tint="-0.499984740745262"/>
      </top>
      <bottom style="thin">
        <color theme="0" tint="-0.499984740745262"/>
      </bottom>
      <diagonal/>
    </border>
    <border>
      <left/>
      <right/>
      <top/>
      <bottom style="thin">
        <color rgb="FFE6E6E6"/>
      </bottom>
      <diagonal/>
    </border>
    <border>
      <left style="thin">
        <color rgb="FFE6E6E6"/>
      </left>
      <right/>
      <top style="thin">
        <color rgb="FFE6E6E6"/>
      </top>
      <bottom/>
      <diagonal/>
    </border>
    <border>
      <left/>
      <right style="thin">
        <color rgb="FFE6E6E6"/>
      </right>
      <top/>
      <bottom/>
      <diagonal/>
    </border>
    <border>
      <left/>
      <right/>
      <top style="thin">
        <color rgb="FFE6E6E6"/>
      </top>
      <bottom/>
      <diagonal/>
    </border>
    <border>
      <left/>
      <right style="thin">
        <color rgb="FFE6E6E6"/>
      </right>
      <top style="thin">
        <color rgb="FFE6E6E6"/>
      </top>
      <bottom/>
      <diagonal/>
    </border>
    <border>
      <left style="thin">
        <color rgb="FFE6E6E6"/>
      </left>
      <right/>
      <top/>
      <bottom/>
      <diagonal/>
    </border>
    <border>
      <left style="thin">
        <color rgb="FFE6E6E6"/>
      </left>
      <right/>
      <top/>
      <bottom style="thin">
        <color rgb="FFE6E6E6"/>
      </bottom>
      <diagonal/>
    </border>
    <border>
      <left/>
      <right style="thin">
        <color rgb="FFE6E6E6"/>
      </right>
      <top/>
      <bottom style="thin">
        <color rgb="FFE6E6E6"/>
      </bottom>
      <diagonal/>
    </border>
    <border>
      <left style="double">
        <color rgb="FF3F3F3F"/>
      </left>
      <right style="double">
        <color rgb="FF3F3F3F"/>
      </right>
      <top style="double">
        <color rgb="FF3F3F3F"/>
      </top>
      <bottom style="double">
        <color rgb="FF3F3F3F"/>
      </bottom>
      <diagonal/>
    </border>
    <border>
      <left style="thin">
        <color auto="1"/>
      </left>
      <right style="thin">
        <color auto="1"/>
      </right>
      <top style="thin">
        <color auto="1"/>
      </top>
      <bottom style="thin">
        <color theme="0" tint="-0.499984740745262"/>
      </bottom>
      <diagonal/>
    </border>
    <border>
      <left style="thin">
        <color auto="1"/>
      </left>
      <right style="thin">
        <color theme="0" tint="-0.499984740745262"/>
      </right>
      <top style="thin">
        <color theme="0" tint="-0.499984740745262"/>
      </top>
      <bottom/>
      <diagonal/>
    </border>
    <border>
      <left style="thin">
        <color auto="1"/>
      </left>
      <right style="thin">
        <color theme="0" tint="-0.499984740745262"/>
      </right>
      <top/>
      <bottom/>
      <diagonal/>
    </border>
    <border>
      <left/>
      <right style="thin">
        <color auto="1"/>
      </right>
      <top style="thin">
        <color theme="0" tint="-0.499984740745262"/>
      </top>
      <bottom style="thin">
        <color theme="0" tint="-0.499984740745262"/>
      </bottom>
      <diagonal/>
    </border>
    <border>
      <left style="thin">
        <color auto="1"/>
      </left>
      <right style="thin">
        <color theme="0" tint="-0.499984740745262"/>
      </right>
      <top style="thin">
        <color theme="0" tint="-0.499984740745262"/>
      </top>
      <bottom style="thin">
        <color theme="0" tint="-0.499984740745262"/>
      </bottom>
      <diagonal/>
    </border>
    <border>
      <left style="thin">
        <color auto="1"/>
      </left>
      <right style="thin">
        <color theme="0" tint="-0.499984740745262"/>
      </right>
      <top/>
      <bottom style="thin">
        <color theme="0" tint="-0.499984740745262"/>
      </bottom>
      <diagonal/>
    </border>
    <border>
      <left/>
      <right style="thin">
        <color auto="1"/>
      </right>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right style="thin">
        <color theme="0" tint="-0.499984740745262"/>
      </right>
      <top/>
      <bottom style="thin">
        <color theme="0" tint="-0.499984740745262"/>
      </bottom>
      <diagonal/>
    </border>
    <border>
      <left/>
      <right style="thin">
        <color theme="0" tint="-0.499984740745262"/>
      </right>
      <top/>
      <bottom/>
      <diagonal/>
    </border>
    <border>
      <left style="thin">
        <color theme="0" tint="-0.499984740745262"/>
      </left>
      <right style="thin">
        <color theme="0" tint="-0.499984740745262"/>
      </right>
      <top style="thin">
        <color theme="0" tint="-0.499984740745262"/>
      </top>
      <bottom/>
      <diagonal/>
    </border>
    <border>
      <left style="double">
        <color rgb="FF3F3F3F"/>
      </left>
      <right style="double">
        <color rgb="FF3F3F3F"/>
      </right>
      <top style="double">
        <color rgb="FF3F3F3F"/>
      </top>
      <bottom/>
      <diagonal/>
    </border>
    <border>
      <left style="double">
        <color rgb="FF3F3F3F"/>
      </left>
      <right style="double">
        <color rgb="FF3F3F3F"/>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25">
    <xf numFmtId="0" fontId="0" fillId="0" borderId="0"/>
    <xf numFmtId="0" fontId="1" fillId="2" borderId="0" applyNumberFormat="0" applyBorder="0" applyAlignment="0" applyProtection="0"/>
    <xf numFmtId="0" fontId="1" fillId="3" borderId="0" applyNumberFormat="0" applyBorder="0" applyAlignment="0" applyProtection="0"/>
    <xf numFmtId="0" fontId="1" fillId="4" borderId="0" applyNumberFormat="0" applyBorder="0" applyAlignment="0" applyProtection="0"/>
    <xf numFmtId="0" fontId="1" fillId="5" borderId="0" applyNumberFormat="0" applyBorder="0" applyAlignment="0" applyProtection="0"/>
    <xf numFmtId="43" fontId="2" fillId="0" borderId="0" applyFont="0" applyFill="0" applyBorder="0" applyAlignment="0" applyProtection="0"/>
    <xf numFmtId="0" fontId="25" fillId="0" borderId="0" applyNumberFormat="0" applyFill="0" applyBorder="0" applyAlignment="0" applyProtection="0"/>
    <xf numFmtId="44" fontId="2" fillId="0" borderId="0" applyFont="0" applyFill="0" applyBorder="0" applyAlignment="0" applyProtection="0"/>
    <xf numFmtId="0" fontId="43" fillId="0" borderId="0"/>
    <xf numFmtId="0" fontId="1" fillId="7" borderId="0" applyNumberFormat="0" applyBorder="0" applyAlignment="0" applyProtection="0"/>
    <xf numFmtId="0" fontId="43" fillId="0" borderId="0"/>
    <xf numFmtId="0" fontId="54" fillId="0" borderId="0"/>
    <xf numFmtId="174" fontId="54" fillId="0" borderId="0" applyFont="0" applyFill="0" applyBorder="0" applyAlignment="0" applyProtection="0"/>
    <xf numFmtId="9" fontId="2" fillId="0" borderId="0" applyFont="0" applyFill="0" applyBorder="0" applyAlignment="0" applyProtection="0"/>
    <xf numFmtId="0" fontId="57" fillId="15" borderId="0" applyNumberFormat="0" applyBorder="0" applyAlignment="0" applyProtection="0"/>
    <xf numFmtId="0" fontId="2" fillId="16" borderId="0" applyNumberFormat="0" applyBorder="0" applyAlignment="0" applyProtection="0"/>
    <xf numFmtId="0" fontId="2" fillId="17" borderId="0" applyNumberFormat="0" applyBorder="0" applyAlignment="0" applyProtection="0"/>
    <xf numFmtId="0" fontId="2" fillId="18" borderId="0" applyNumberFormat="0" applyBorder="0" applyAlignment="0" applyProtection="0"/>
    <xf numFmtId="0" fontId="1" fillId="19" borderId="0" applyNumberFormat="0" applyBorder="0" applyAlignment="0" applyProtection="0"/>
    <xf numFmtId="0" fontId="2" fillId="20" borderId="0" applyNumberFormat="0" applyBorder="0" applyAlignment="0" applyProtection="0"/>
    <xf numFmtId="0" fontId="2" fillId="21" borderId="0" applyNumberFormat="0" applyBorder="0" applyAlignment="0" applyProtection="0"/>
    <xf numFmtId="0" fontId="2" fillId="22" borderId="0" applyNumberFormat="0" applyBorder="0" applyAlignment="0" applyProtection="0"/>
    <xf numFmtId="0" fontId="2" fillId="23" borderId="0" applyNumberFormat="0" applyBorder="0" applyAlignment="0" applyProtection="0"/>
    <xf numFmtId="0" fontId="50" fillId="36" borderId="60" applyNumberFormat="0" applyAlignment="0" applyProtection="0"/>
    <xf numFmtId="0" fontId="2" fillId="37" borderId="0" applyNumberFormat="0" applyBorder="0" applyAlignment="0" applyProtection="0"/>
  </cellStyleXfs>
  <cellXfs count="888">
    <xf numFmtId="0" fontId="0" fillId="0" borderId="0" xfId="0"/>
    <xf numFmtId="0" fontId="4" fillId="2" borderId="0" xfId="1" applyFont="1"/>
    <xf numFmtId="0" fontId="5" fillId="5" borderId="0" xfId="4" applyFont="1"/>
    <xf numFmtId="0" fontId="6" fillId="5" borderId="0" xfId="4" applyFont="1" applyAlignment="1">
      <alignment vertical="center"/>
    </xf>
    <xf numFmtId="0" fontId="6" fillId="5" borderId="0" xfId="4" applyFont="1"/>
    <xf numFmtId="0" fontId="7" fillId="5" borderId="0" xfId="4" applyFont="1" applyAlignment="1">
      <alignment vertical="center"/>
    </xf>
    <xf numFmtId="0" fontId="7" fillId="5" borderId="0" xfId="4" applyFont="1"/>
    <xf numFmtId="0" fontId="8" fillId="5" borderId="0" xfId="4" applyFont="1"/>
    <xf numFmtId="0" fontId="9" fillId="5" borderId="0" xfId="4" applyFont="1"/>
    <xf numFmtId="0" fontId="10" fillId="5" borderId="0" xfId="4" applyFont="1" applyAlignment="1">
      <alignment vertical="center"/>
    </xf>
    <xf numFmtId="0" fontId="11" fillId="0" borderId="0" xfId="0" applyFont="1" applyAlignment="1">
      <alignment vertical="center"/>
    </xf>
    <xf numFmtId="0" fontId="12" fillId="0" borderId="0" xfId="0" applyFont="1" applyAlignment="1">
      <alignment vertical="center"/>
    </xf>
    <xf numFmtId="0" fontId="2" fillId="0" borderId="0" xfId="0" applyFont="1"/>
    <xf numFmtId="0" fontId="1" fillId="3" borderId="1" xfId="2" applyBorder="1" applyAlignment="1">
      <alignment horizontal="center" vertical="center" wrapText="1"/>
    </xf>
    <xf numFmtId="0" fontId="1" fillId="3" borderId="1" xfId="2" applyBorder="1" applyAlignment="1">
      <alignment horizontal="center" vertical="center"/>
    </xf>
    <xf numFmtId="0" fontId="2" fillId="0" borderId="1" xfId="0" applyFont="1" applyBorder="1" applyAlignment="1">
      <alignment horizontal="center"/>
    </xf>
    <xf numFmtId="0" fontId="2" fillId="0" borderId="1" xfId="0" applyFont="1" applyBorder="1"/>
    <xf numFmtId="164" fontId="2" fillId="0" borderId="1" xfId="0" applyNumberFormat="1" applyFont="1" applyBorder="1"/>
    <xf numFmtId="14" fontId="2" fillId="0" borderId="1" xfId="0" applyNumberFormat="1" applyFont="1" applyBorder="1"/>
    <xf numFmtId="0" fontId="13" fillId="0" borderId="1" xfId="0" applyFont="1" applyBorder="1" applyAlignment="1">
      <alignment horizontal="left" vertical="center"/>
    </xf>
    <xf numFmtId="0" fontId="1" fillId="5" borderId="0" xfId="4"/>
    <xf numFmtId="0" fontId="10" fillId="5" borderId="0" xfId="4" applyFont="1"/>
    <xf numFmtId="0" fontId="14" fillId="5" borderId="0" xfId="4" applyFont="1" applyAlignment="1">
      <alignment vertical="center"/>
    </xf>
    <xf numFmtId="0" fontId="14" fillId="5" borderId="0" xfId="4" applyFont="1"/>
    <xf numFmtId="0" fontId="6" fillId="2" borderId="0" xfId="1" applyFont="1" applyAlignment="1">
      <alignment vertical="center"/>
    </xf>
    <xf numFmtId="0" fontId="6" fillId="2" borderId="0" xfId="1" applyFont="1"/>
    <xf numFmtId="0" fontId="7" fillId="2" borderId="0" xfId="1" applyFont="1" applyAlignment="1">
      <alignment vertical="center"/>
    </xf>
    <xf numFmtId="0" fontId="7" fillId="2" borderId="0" xfId="1" applyFont="1"/>
    <xf numFmtId="0" fontId="15" fillId="5" borderId="0" xfId="4" applyFont="1"/>
    <xf numFmtId="0" fontId="8" fillId="4" borderId="0" xfId="3" applyFont="1"/>
    <xf numFmtId="0" fontId="16" fillId="5" borderId="0" xfId="4" applyFont="1" applyAlignment="1">
      <alignment vertical="center"/>
    </xf>
    <xf numFmtId="0" fontId="16" fillId="5" borderId="0" xfId="4" applyFont="1"/>
    <xf numFmtId="0" fontId="17" fillId="5" borderId="0" xfId="4" applyFont="1"/>
    <xf numFmtId="0" fontId="12" fillId="0" borderId="0" xfId="0" applyFont="1"/>
    <xf numFmtId="0" fontId="14" fillId="2" borderId="0" xfId="1" applyFont="1" applyAlignment="1">
      <alignment vertical="center"/>
    </xf>
    <xf numFmtId="0" fontId="14" fillId="2" borderId="0" xfId="1" applyFont="1"/>
    <xf numFmtId="0" fontId="19" fillId="0" borderId="0" xfId="0" applyFont="1"/>
    <xf numFmtId="0" fontId="20" fillId="0" borderId="0" xfId="0" applyFont="1"/>
    <xf numFmtId="0" fontId="21" fillId="0" borderId="2" xfId="0" applyFont="1" applyBorder="1" applyAlignment="1">
      <alignment vertical="center"/>
    </xf>
    <xf numFmtId="0" fontId="21" fillId="0" borderId="2" xfId="0" applyFont="1" applyBorder="1" applyAlignment="1">
      <alignment horizontal="right" vertical="center"/>
    </xf>
    <xf numFmtId="0" fontId="21" fillId="0" borderId="3" xfId="0" applyFont="1" applyBorder="1" applyAlignment="1">
      <alignment horizontal="left"/>
    </xf>
    <xf numFmtId="0" fontId="20" fillId="0" borderId="0" xfId="0" applyFont="1" applyAlignment="1">
      <alignment horizontal="left" indent="1"/>
    </xf>
    <xf numFmtId="165" fontId="20" fillId="0" borderId="0" xfId="5" applyNumberFormat="1" applyFont="1"/>
    <xf numFmtId="165" fontId="20" fillId="0" borderId="0" xfId="0" applyNumberFormat="1" applyFont="1"/>
    <xf numFmtId="0" fontId="0" fillId="0" borderId="0" xfId="0" applyAlignment="1">
      <alignment horizontal="left"/>
    </xf>
    <xf numFmtId="0" fontId="1" fillId="3" borderId="0" xfId="0" applyFont="1" applyFill="1" applyAlignment="1">
      <alignment horizontal="left"/>
    </xf>
    <xf numFmtId="0" fontId="1" fillId="3" borderId="0" xfId="0" applyFont="1" applyFill="1"/>
    <xf numFmtId="1" fontId="0" fillId="0" borderId="0" xfId="0" applyNumberFormat="1"/>
    <xf numFmtId="0" fontId="22" fillId="0" borderId="0" xfId="0" applyFont="1" applyAlignment="1">
      <alignment vertical="center"/>
    </xf>
    <xf numFmtId="0" fontId="4" fillId="5" borderId="0" xfId="4" applyFont="1"/>
    <xf numFmtId="0" fontId="12" fillId="0" borderId="0" xfId="0" applyFont="1" applyAlignment="1">
      <alignment horizontal="left" vertical="center" indent="1"/>
    </xf>
    <xf numFmtId="0" fontId="18" fillId="0" borderId="0" xfId="0" applyFont="1"/>
    <xf numFmtId="0" fontId="18" fillId="0" borderId="0" xfId="0" applyFont="1" applyAlignment="1">
      <alignment horizontal="left" vertical="center" indent="1"/>
    </xf>
    <xf numFmtId="0" fontId="18" fillId="0" borderId="0" xfId="0" applyFont="1" applyAlignment="1">
      <alignment vertical="center"/>
    </xf>
    <xf numFmtId="0" fontId="23" fillId="0" borderId="0" xfId="0" applyFont="1"/>
    <xf numFmtId="0" fontId="26" fillId="0" borderId="0" xfId="0" applyFont="1"/>
    <xf numFmtId="0" fontId="0" fillId="0" borderId="1" xfId="0" applyBorder="1"/>
    <xf numFmtId="0" fontId="1" fillId="2" borderId="0" xfId="1"/>
    <xf numFmtId="0" fontId="9" fillId="2" borderId="0" xfId="1" applyFont="1"/>
    <xf numFmtId="0" fontId="27" fillId="2" borderId="0" xfId="1" applyFont="1"/>
    <xf numFmtId="0" fontId="10" fillId="2" borderId="0" xfId="1" applyFont="1" applyAlignment="1">
      <alignment vertical="center"/>
    </xf>
    <xf numFmtId="0" fontId="0" fillId="0" borderId="0" xfId="0" applyAlignment="1">
      <alignment horizontal="left" vertical="center" indent="1"/>
    </xf>
    <xf numFmtId="0" fontId="10" fillId="2" borderId="0" xfId="1" applyFont="1"/>
    <xf numFmtId="0" fontId="24" fillId="0" borderId="0" xfId="0" applyFont="1"/>
    <xf numFmtId="0" fontId="0" fillId="0" borderId="0" xfId="0" applyAlignment="1">
      <alignment horizontal="left" vertical="center" indent="2"/>
    </xf>
    <xf numFmtId="0" fontId="12" fillId="0" borderId="0" xfId="0" applyFont="1" applyAlignment="1">
      <alignment horizontal="left" vertical="center" indent="2"/>
    </xf>
    <xf numFmtId="0" fontId="12" fillId="0" borderId="0" xfId="0" applyFont="1" applyAlignment="1">
      <alignment horizontal="left" vertical="center"/>
    </xf>
    <xf numFmtId="0" fontId="12" fillId="0" borderId="0" xfId="0" applyFont="1" applyAlignment="1">
      <alignment horizontal="left"/>
    </xf>
    <xf numFmtId="0" fontId="1" fillId="3" borderId="0" xfId="2" applyAlignment="1">
      <alignment horizontal="center"/>
    </xf>
    <xf numFmtId="0" fontId="0" fillId="0" borderId="1" xfId="0" applyBorder="1" applyAlignment="1">
      <alignment horizontal="center"/>
    </xf>
    <xf numFmtId="0" fontId="9" fillId="4" borderId="0" xfId="3" applyFont="1" applyAlignment="1">
      <alignment vertical="center"/>
    </xf>
    <xf numFmtId="0" fontId="12" fillId="0" borderId="0" xfId="0" applyFont="1" applyAlignment="1">
      <alignment horizontal="left" vertical="center" indent="1" readingOrder="1"/>
    </xf>
    <xf numFmtId="0" fontId="30" fillId="0" borderId="0" xfId="6" applyFont="1" applyAlignment="1">
      <alignment horizontal="left" vertical="center" indent="1" readingOrder="1"/>
    </xf>
    <xf numFmtId="0" fontId="31" fillId="0" borderId="0" xfId="0" applyFont="1"/>
    <xf numFmtId="0" fontId="27" fillId="3" borderId="1" xfId="2" applyFont="1" applyBorder="1" applyAlignment="1">
      <alignment horizontal="center"/>
    </xf>
    <xf numFmtId="0" fontId="33" fillId="0" borderId="0" xfId="0" applyFont="1"/>
    <xf numFmtId="0" fontId="34" fillId="0" borderId="0" xfId="0" applyFont="1"/>
    <xf numFmtId="0" fontId="35" fillId="0" borderId="0" xfId="0" applyFont="1"/>
    <xf numFmtId="0" fontId="15" fillId="5" borderId="0" xfId="4" applyFont="1" applyAlignment="1">
      <alignment vertical="center"/>
    </xf>
    <xf numFmtId="0" fontId="15" fillId="2" borderId="0" xfId="1" applyFont="1" applyAlignment="1">
      <alignment vertical="center"/>
    </xf>
    <xf numFmtId="0" fontId="15" fillId="2" borderId="0" xfId="1" applyFont="1"/>
    <xf numFmtId="0" fontId="10" fillId="4" borderId="0" xfId="3" applyFont="1" applyAlignment="1">
      <alignment vertical="center"/>
    </xf>
    <xf numFmtId="0" fontId="10" fillId="4" borderId="0" xfId="3" applyFont="1"/>
    <xf numFmtId="0" fontId="0" fillId="0" borderId="0" xfId="0" pivotButton="1"/>
    <xf numFmtId="0" fontId="36" fillId="0" borderId="0" xfId="0" applyFont="1" applyAlignment="1">
      <alignment vertical="center"/>
    </xf>
    <xf numFmtId="0" fontId="38" fillId="0" borderId="0" xfId="0" applyFont="1" applyAlignment="1">
      <alignment vertical="center"/>
    </xf>
    <xf numFmtId="0" fontId="39" fillId="6" borderId="4" xfId="0" applyFont="1" applyFill="1" applyBorder="1" applyAlignment="1">
      <alignment horizontal="center"/>
    </xf>
    <xf numFmtId="14" fontId="0" fillId="0" borderId="4" xfId="0" applyNumberFormat="1" applyBorder="1"/>
    <xf numFmtId="0" fontId="0" fillId="0" borderId="4" xfId="0" applyBorder="1"/>
    <xf numFmtId="3" fontId="0" fillId="0" borderId="4" xfId="0" applyNumberFormat="1" applyBorder="1"/>
    <xf numFmtId="0" fontId="15" fillId="4" borderId="0" xfId="3" applyFont="1" applyAlignment="1">
      <alignment vertical="center"/>
    </xf>
    <xf numFmtId="0" fontId="15" fillId="4" borderId="0" xfId="3" applyFont="1"/>
    <xf numFmtId="0" fontId="7" fillId="4" borderId="0" xfId="3" applyFont="1"/>
    <xf numFmtId="0" fontId="1" fillId="3" borderId="0" xfId="2" applyAlignment="1">
      <alignment horizontal="left"/>
    </xf>
    <xf numFmtId="166" fontId="0" fillId="0" borderId="0" xfId="0" applyNumberFormat="1"/>
    <xf numFmtId="167" fontId="0" fillId="0" borderId="0" xfId="0" applyNumberFormat="1"/>
    <xf numFmtId="0" fontId="3" fillId="0" borderId="0" xfId="0" applyFont="1"/>
    <xf numFmtId="0" fontId="41" fillId="0" borderId="0" xfId="0" applyFont="1" applyAlignment="1">
      <alignment vertical="center"/>
    </xf>
    <xf numFmtId="0" fontId="18" fillId="0" borderId="0" xfId="0" applyFont="1" applyAlignment="1">
      <alignment horizontal="left" vertical="center" indent="2"/>
    </xf>
    <xf numFmtId="167" fontId="0" fillId="0" borderId="0" xfId="7" applyNumberFormat="1" applyFont="1" applyAlignment="1">
      <alignment horizontal="left"/>
    </xf>
    <xf numFmtId="0" fontId="42" fillId="0" borderId="0" xfId="0" applyFont="1" applyAlignment="1">
      <alignment vertical="center"/>
    </xf>
    <xf numFmtId="0" fontId="0" fillId="0" borderId="0" xfId="0" applyAlignment="1">
      <alignment horizontal="center"/>
    </xf>
    <xf numFmtId="0" fontId="1" fillId="7" borderId="0" xfId="9"/>
    <xf numFmtId="0" fontId="0" fillId="0" borderId="0" xfId="0" applyAlignment="1">
      <alignment horizontal="left" vertical="center"/>
    </xf>
    <xf numFmtId="3" fontId="2" fillId="0" borderId="1" xfId="0" applyNumberFormat="1" applyFont="1" applyBorder="1"/>
    <xf numFmtId="0" fontId="9" fillId="5" borderId="0" xfId="4" applyFont="1" applyAlignment="1">
      <alignment vertical="center"/>
    </xf>
    <xf numFmtId="0" fontId="14" fillId="8" borderId="0" xfId="4" applyFont="1" applyFill="1"/>
    <xf numFmtId="0" fontId="10" fillId="8" borderId="0" xfId="4" applyFont="1" applyFill="1"/>
    <xf numFmtId="0" fontId="1" fillId="9" borderId="0" xfId="0" applyFont="1" applyFill="1"/>
    <xf numFmtId="0" fontId="15" fillId="9" borderId="0" xfId="0" applyFont="1" applyFill="1" applyAlignment="1">
      <alignment vertical="center"/>
    </xf>
    <xf numFmtId="0" fontId="1" fillId="3" borderId="1" xfId="2" applyBorder="1"/>
    <xf numFmtId="168" fontId="0" fillId="0" borderId="1" xfId="0" applyNumberFormat="1" applyBorder="1"/>
    <xf numFmtId="14" fontId="0" fillId="0" borderId="1" xfId="0" applyNumberFormat="1" applyBorder="1"/>
    <xf numFmtId="0" fontId="9" fillId="9" borderId="0" xfId="0" applyFont="1" applyFill="1"/>
    <xf numFmtId="0" fontId="15" fillId="9" borderId="0" xfId="0" applyFont="1" applyFill="1"/>
    <xf numFmtId="0" fontId="6" fillId="8" borderId="0" xfId="0" applyFont="1" applyFill="1"/>
    <xf numFmtId="0" fontId="0" fillId="10" borderId="6" xfId="0" applyFill="1" applyBorder="1"/>
    <xf numFmtId="0" fontId="0" fillId="0" borderId="6" xfId="0" applyBorder="1"/>
    <xf numFmtId="10" fontId="0" fillId="0" borderId="0" xfId="0" applyNumberFormat="1"/>
    <xf numFmtId="0" fontId="7" fillId="8" borderId="0" xfId="0" applyFont="1" applyFill="1"/>
    <xf numFmtId="0" fontId="7" fillId="9" borderId="0" xfId="1" applyFont="1" applyFill="1" applyAlignment="1">
      <alignment vertical="center"/>
    </xf>
    <xf numFmtId="0" fontId="7" fillId="9" borderId="0" xfId="0" applyFont="1" applyFill="1"/>
    <xf numFmtId="0" fontId="1" fillId="3" borderId="5" xfId="2" applyBorder="1" applyAlignment="1">
      <alignment horizontal="left"/>
    </xf>
    <xf numFmtId="166" fontId="0" fillId="10" borderId="6" xfId="0" applyNumberFormat="1" applyFill="1" applyBorder="1"/>
    <xf numFmtId="167" fontId="0" fillId="10" borderId="6" xfId="0" applyNumberFormat="1" applyFill="1" applyBorder="1"/>
    <xf numFmtId="166" fontId="0" fillId="0" borderId="6" xfId="0" applyNumberFormat="1" applyBorder="1"/>
    <xf numFmtId="167" fontId="0" fillId="0" borderId="6" xfId="0" applyNumberFormat="1" applyBorder="1"/>
    <xf numFmtId="0" fontId="46" fillId="0" borderId="0" xfId="0" applyFont="1"/>
    <xf numFmtId="0" fontId="2" fillId="0" borderId="0" xfId="0" applyFont="1" applyAlignment="1">
      <alignment horizontal="center"/>
    </xf>
    <xf numFmtId="164" fontId="2" fillId="0" borderId="0" xfId="0" applyNumberFormat="1" applyFont="1"/>
    <xf numFmtId="14" fontId="2" fillId="0" borderId="0" xfId="0" applyNumberFormat="1" applyFont="1"/>
    <xf numFmtId="3" fontId="2" fillId="0" borderId="0" xfId="0" applyNumberFormat="1" applyFont="1"/>
    <xf numFmtId="0" fontId="4" fillId="8" borderId="0" xfId="0" applyFont="1" applyFill="1"/>
    <xf numFmtId="0" fontId="9" fillId="9" borderId="0" xfId="0" applyFont="1" applyFill="1" applyAlignment="1">
      <alignment vertical="center"/>
    </xf>
    <xf numFmtId="0" fontId="10" fillId="9" borderId="0" xfId="0" applyFont="1" applyFill="1"/>
    <xf numFmtId="0" fontId="47" fillId="0" borderId="1" xfId="0" applyFont="1" applyBorder="1"/>
    <xf numFmtId="0" fontId="48" fillId="11" borderId="1" xfId="0" applyFont="1" applyFill="1" applyBorder="1" applyAlignment="1">
      <alignment horizontal="center" vertical="center"/>
    </xf>
    <xf numFmtId="0" fontId="0" fillId="0" borderId="1" xfId="0" applyBorder="1" applyAlignment="1">
      <alignment horizontal="center" vertical="center"/>
    </xf>
    <xf numFmtId="0" fontId="0" fillId="0" borderId="1" xfId="7" applyNumberFormat="1" applyFont="1" applyBorder="1" applyAlignment="1">
      <alignment horizontal="center" vertical="center"/>
    </xf>
    <xf numFmtId="169" fontId="0" fillId="0" borderId="1" xfId="7" applyNumberFormat="1" applyFont="1" applyBorder="1" applyAlignment="1">
      <alignment horizontal="center" vertical="center"/>
    </xf>
    <xf numFmtId="169" fontId="43" fillId="0" borderId="1" xfId="7" applyNumberFormat="1" applyFont="1" applyBorder="1" applyAlignment="1">
      <alignment horizontal="center" vertical="center"/>
    </xf>
    <xf numFmtId="0" fontId="0" fillId="0" borderId="1" xfId="7" applyNumberFormat="1" applyFont="1" applyFill="1" applyBorder="1" applyAlignment="1">
      <alignment horizontal="center" vertical="center"/>
    </xf>
    <xf numFmtId="169" fontId="0" fillId="0" borderId="1" xfId="7" applyNumberFormat="1" applyFont="1" applyFill="1" applyBorder="1" applyAlignment="1">
      <alignment horizontal="center" vertical="center"/>
    </xf>
    <xf numFmtId="169" fontId="43" fillId="0" borderId="1" xfId="7" applyNumberFormat="1" applyFont="1" applyFill="1" applyBorder="1" applyAlignment="1">
      <alignment horizontal="center" vertical="center"/>
    </xf>
    <xf numFmtId="0" fontId="7" fillId="12" borderId="0" xfId="0" applyFont="1" applyFill="1"/>
    <xf numFmtId="164" fontId="0" fillId="0" borderId="0" xfId="0" applyNumberFormat="1"/>
    <xf numFmtId="0" fontId="6" fillId="5" borderId="0" xfId="4" applyFont="1" applyAlignment="1">
      <alignment horizontal="left"/>
    </xf>
    <xf numFmtId="0" fontId="49" fillId="6" borderId="4" xfId="0" applyFont="1" applyFill="1" applyBorder="1" applyAlignment="1">
      <alignment horizontal="center"/>
    </xf>
    <xf numFmtId="170" fontId="43" fillId="0" borderId="1" xfId="10" applyNumberFormat="1" applyBorder="1"/>
    <xf numFmtId="171" fontId="43" fillId="0" borderId="1" xfId="10" applyNumberFormat="1" applyBorder="1"/>
    <xf numFmtId="0" fontId="43" fillId="0" borderId="1" xfId="10" applyBorder="1"/>
    <xf numFmtId="170" fontId="43" fillId="0" borderId="8" xfId="10" applyNumberFormat="1" applyBorder="1"/>
    <xf numFmtId="171" fontId="43" fillId="0" borderId="8" xfId="10" applyNumberFormat="1" applyBorder="1"/>
    <xf numFmtId="0" fontId="43" fillId="0" borderId="8" xfId="10" applyBorder="1"/>
    <xf numFmtId="172" fontId="0" fillId="0" borderId="0" xfId="0" applyNumberFormat="1"/>
    <xf numFmtId="0" fontId="14" fillId="3" borderId="0" xfId="2" applyFont="1"/>
    <xf numFmtId="0" fontId="16" fillId="3" borderId="0" xfId="2" applyFont="1"/>
    <xf numFmtId="0" fontId="27" fillId="5" borderId="0" xfId="4" applyFont="1"/>
    <xf numFmtId="0" fontId="9" fillId="3" borderId="1" xfId="2" applyFont="1" applyBorder="1" applyAlignment="1">
      <alignment horizontal="center"/>
    </xf>
    <xf numFmtId="0" fontId="12" fillId="0" borderId="1" xfId="0" applyFont="1" applyBorder="1"/>
    <xf numFmtId="0" fontId="1" fillId="2" borderId="0" xfId="1" applyAlignment="1">
      <alignment horizontal="center"/>
    </xf>
    <xf numFmtId="14" fontId="12" fillId="13" borderId="1" xfId="0" applyNumberFormat="1" applyFont="1" applyFill="1" applyBorder="1" applyAlignment="1">
      <alignment horizontal="center"/>
    </xf>
    <xf numFmtId="0" fontId="12" fillId="13" borderId="1" xfId="0" applyFont="1" applyFill="1" applyBorder="1" applyAlignment="1">
      <alignment horizontal="center"/>
    </xf>
    <xf numFmtId="0" fontId="50" fillId="3" borderId="4" xfId="2" applyFont="1" applyBorder="1" applyAlignment="1">
      <alignment horizontal="center"/>
    </xf>
    <xf numFmtId="0" fontId="50" fillId="3" borderId="7" xfId="2" applyFont="1" applyBorder="1" applyAlignment="1">
      <alignment horizontal="center"/>
    </xf>
    <xf numFmtId="0" fontId="1" fillId="3" borderId="0" xfId="2"/>
    <xf numFmtId="0" fontId="0" fillId="0" borderId="0" xfId="0" applyAlignment="1">
      <alignment horizontal="left" indent="1"/>
    </xf>
    <xf numFmtId="172" fontId="0" fillId="0" borderId="0" xfId="0" applyNumberFormat="1" applyAlignment="1">
      <alignment horizontal="left" indent="1"/>
    </xf>
    <xf numFmtId="173" fontId="0" fillId="0" borderId="0" xfId="0" applyNumberFormat="1"/>
    <xf numFmtId="0" fontId="51" fillId="0" borderId="0" xfId="0" applyFont="1" applyAlignment="1">
      <alignment vertical="center"/>
    </xf>
    <xf numFmtId="0" fontId="55" fillId="14" borderId="9" xfId="11" applyFont="1" applyFill="1" applyBorder="1" applyAlignment="1" applyProtection="1">
      <alignment horizontal="left" vertical="center"/>
      <protection locked="0"/>
    </xf>
    <xf numFmtId="15" fontId="55" fillId="14" borderId="9" xfId="11" applyNumberFormat="1" applyFont="1" applyFill="1" applyBorder="1" applyAlignment="1" applyProtection="1">
      <alignment horizontal="left" vertical="center"/>
      <protection locked="0"/>
    </xf>
    <xf numFmtId="0" fontId="55" fillId="14" borderId="9" xfId="11" applyFont="1" applyFill="1" applyBorder="1" applyAlignment="1">
      <alignment horizontal="left" vertical="center"/>
    </xf>
    <xf numFmtId="168" fontId="55" fillId="14" borderId="9" xfId="7" applyNumberFormat="1" applyFont="1" applyFill="1" applyBorder="1" applyAlignment="1" applyProtection="1">
      <alignment horizontal="left" vertical="center"/>
      <protection locked="0"/>
    </xf>
    <xf numFmtId="44" fontId="55" fillId="14" borderId="9" xfId="7" applyFont="1" applyFill="1" applyBorder="1" applyAlignment="1" applyProtection="1">
      <alignment horizontal="left" vertical="center"/>
    </xf>
    <xf numFmtId="0" fontId="56" fillId="0" borderId="0" xfId="11" applyFont="1" applyProtection="1">
      <protection locked="0"/>
    </xf>
    <xf numFmtId="14" fontId="56" fillId="0" borderId="0" xfId="11" applyNumberFormat="1" applyFont="1" applyProtection="1">
      <protection locked="0"/>
    </xf>
    <xf numFmtId="175" fontId="56" fillId="0" borderId="0" xfId="12" applyNumberFormat="1" applyFont="1" applyFill="1" applyProtection="1"/>
    <xf numFmtId="168" fontId="56" fillId="0" borderId="0" xfId="7" applyNumberFormat="1" applyFont="1" applyFill="1" applyAlignment="1" applyProtection="1">
      <protection locked="0"/>
    </xf>
    <xf numFmtId="0" fontId="56" fillId="0" borderId="0" xfId="11" applyFont="1" applyAlignment="1" applyProtection="1">
      <alignment horizontal="center"/>
      <protection locked="0"/>
    </xf>
    <xf numFmtId="168" fontId="56" fillId="0" borderId="0" xfId="7" applyNumberFormat="1" applyFont="1" applyProtection="1"/>
    <xf numFmtId="0" fontId="0" fillId="0" borderId="1" xfId="0" applyBorder="1" applyAlignment="1">
      <alignment horizontal="left"/>
    </xf>
    <xf numFmtId="177" fontId="0" fillId="0" borderId="1" xfId="0" applyNumberFormat="1" applyBorder="1"/>
    <xf numFmtId="0" fontId="1" fillId="3" borderId="1" xfId="0" applyFont="1" applyFill="1" applyBorder="1"/>
    <xf numFmtId="14" fontId="0" fillId="0" borderId="1" xfId="0" applyNumberFormat="1" applyBorder="1" applyAlignment="1">
      <alignment horizontal="left"/>
    </xf>
    <xf numFmtId="0" fontId="1" fillId="7" borderId="1" xfId="9" applyBorder="1"/>
    <xf numFmtId="0" fontId="7" fillId="19" borderId="0" xfId="18" applyFont="1"/>
    <xf numFmtId="0" fontId="5" fillId="7" borderId="0" xfId="9" applyFont="1"/>
    <xf numFmtId="0" fontId="42" fillId="0" borderId="0" xfId="0" applyFont="1"/>
    <xf numFmtId="0" fontId="5" fillId="19" borderId="0" xfId="18" applyFont="1"/>
    <xf numFmtId="0" fontId="6" fillId="19" borderId="0" xfId="18" applyFont="1"/>
    <xf numFmtId="0" fontId="0" fillId="0" borderId="0" xfId="0" applyAlignment="1">
      <alignment horizontal="right"/>
    </xf>
    <xf numFmtId="0" fontId="5" fillId="7" borderId="0" xfId="9" applyFont="1" applyAlignment="1">
      <alignment horizontal="center"/>
    </xf>
    <xf numFmtId="0" fontId="1" fillId="19" borderId="1" xfId="18" applyBorder="1"/>
    <xf numFmtId="0" fontId="8" fillId="19" borderId="1" xfId="18" applyFont="1" applyBorder="1" applyAlignment="1">
      <alignment horizontal="center"/>
    </xf>
    <xf numFmtId="0" fontId="1" fillId="7" borderId="1" xfId="9" applyBorder="1" applyAlignment="1">
      <alignment horizontal="center"/>
    </xf>
    <xf numFmtId="0" fontId="2" fillId="17" borderId="1" xfId="16" applyBorder="1"/>
    <xf numFmtId="0" fontId="8" fillId="7" borderId="1" xfId="9" applyFont="1" applyBorder="1"/>
    <xf numFmtId="0" fontId="58" fillId="0" borderId="0" xfId="0" applyFont="1" applyAlignment="1">
      <alignment horizontal="left" vertical="center"/>
    </xf>
    <xf numFmtId="0" fontId="1" fillId="3" borderId="0" xfId="2" applyAlignment="1">
      <alignment horizontal="left" vertical="center"/>
    </xf>
    <xf numFmtId="178" fontId="0" fillId="0" borderId="1" xfId="0" applyNumberFormat="1" applyBorder="1"/>
    <xf numFmtId="178" fontId="59" fillId="25" borderId="1" xfId="0" applyNumberFormat="1" applyFont="1" applyFill="1" applyBorder="1"/>
    <xf numFmtId="0" fontId="0" fillId="0" borderId="0" xfId="0" applyAlignment="1">
      <alignment wrapText="1"/>
    </xf>
    <xf numFmtId="0" fontId="60" fillId="0" borderId="0" xfId="0" applyFont="1"/>
    <xf numFmtId="0" fontId="61" fillId="3" borderId="0" xfId="2" applyFont="1" applyAlignment="1">
      <alignment horizontal="center" vertical="center"/>
    </xf>
    <xf numFmtId="0" fontId="61" fillId="19" borderId="0" xfId="18" applyFont="1" applyAlignment="1">
      <alignment horizontal="left" vertical="center"/>
    </xf>
    <xf numFmtId="43" fontId="0" fillId="0" borderId="1" xfId="5" applyFont="1" applyBorder="1"/>
    <xf numFmtId="0" fontId="59" fillId="25" borderId="1" xfId="0" applyFont="1" applyFill="1" applyBorder="1"/>
    <xf numFmtId="9" fontId="0" fillId="0" borderId="1" xfId="13" applyFont="1" applyBorder="1"/>
    <xf numFmtId="0" fontId="0" fillId="25" borderId="1" xfId="0" applyFill="1" applyBorder="1"/>
    <xf numFmtId="0" fontId="62" fillId="0" borderId="0" xfId="0" applyFont="1" applyAlignment="1">
      <alignment horizontal="left" vertical="center"/>
    </xf>
    <xf numFmtId="0" fontId="1" fillId="3" borderId="1" xfId="2" applyBorder="1" applyAlignment="1">
      <alignment horizontal="center"/>
    </xf>
    <xf numFmtId="0" fontId="62" fillId="0" borderId="1" xfId="0" applyFont="1" applyBorder="1" applyAlignment="1">
      <alignment horizontal="left" vertical="center"/>
    </xf>
    <xf numFmtId="43" fontId="2" fillId="25" borderId="1" xfId="5" applyFont="1" applyFill="1" applyBorder="1"/>
    <xf numFmtId="0" fontId="6" fillId="7" borderId="0" xfId="9" applyFont="1"/>
    <xf numFmtId="0" fontId="63" fillId="5" borderId="13" xfId="4" applyFont="1" applyBorder="1"/>
    <xf numFmtId="0" fontId="1" fillId="5" borderId="14" xfId="4" applyBorder="1"/>
    <xf numFmtId="0" fontId="64" fillId="19" borderId="0" xfId="18" applyFont="1" applyBorder="1"/>
    <xf numFmtId="0" fontId="1" fillId="19" borderId="0" xfId="18" applyBorder="1"/>
    <xf numFmtId="167" fontId="59" fillId="0" borderId="1" xfId="0" applyNumberFormat="1" applyFont="1" applyBorder="1"/>
    <xf numFmtId="18" fontId="59" fillId="0" borderId="1" xfId="0" applyNumberFormat="1" applyFont="1" applyBorder="1"/>
    <xf numFmtId="0" fontId="59" fillId="0" borderId="1" xfId="0" applyFont="1" applyBorder="1"/>
    <xf numFmtId="167" fontId="59" fillId="25" borderId="1" xfId="0" applyNumberFormat="1" applyFont="1" applyFill="1" applyBorder="1"/>
    <xf numFmtId="167" fontId="0" fillId="25" borderId="1" xfId="0" applyNumberFormat="1" applyFill="1" applyBorder="1"/>
    <xf numFmtId="0" fontId="47" fillId="0" borderId="0" xfId="0" applyFont="1"/>
    <xf numFmtId="0" fontId="59" fillId="0" borderId="0" xfId="0" applyFont="1"/>
    <xf numFmtId="0" fontId="59" fillId="26" borderId="1" xfId="0" applyFont="1" applyFill="1" applyBorder="1"/>
    <xf numFmtId="167" fontId="59" fillId="26" borderId="1" xfId="0" applyNumberFormat="1" applyFont="1" applyFill="1" applyBorder="1"/>
    <xf numFmtId="0" fontId="7" fillId="7" borderId="0" xfId="9" applyFont="1"/>
    <xf numFmtId="0" fontId="9" fillId="19" borderId="0" xfId="18" applyFont="1" applyBorder="1" applyAlignment="1">
      <alignment horizontal="left"/>
    </xf>
    <xf numFmtId="0" fontId="8" fillId="19" borderId="0" xfId="18" applyFont="1" applyBorder="1" applyAlignment="1">
      <alignment horizontal="center"/>
    </xf>
    <xf numFmtId="0" fontId="9" fillId="7" borderId="0" xfId="9" applyFont="1" applyAlignment="1">
      <alignment horizontal="center"/>
    </xf>
    <xf numFmtId="0" fontId="65" fillId="0" borderId="0" xfId="0" applyFont="1"/>
    <xf numFmtId="0" fontId="15" fillId="19" borderId="0" xfId="18" applyFont="1"/>
    <xf numFmtId="0" fontId="9" fillId="19" borderId="0" xfId="18" applyFont="1"/>
    <xf numFmtId="179" fontId="11" fillId="0" borderId="0" xfId="0" applyNumberFormat="1" applyFont="1"/>
    <xf numFmtId="0" fontId="1" fillId="5" borderId="1" xfId="4" applyBorder="1"/>
    <xf numFmtId="0" fontId="14" fillId="19" borderId="0" xfId="18" applyFont="1"/>
    <xf numFmtId="0" fontId="12" fillId="0" borderId="0" xfId="0" quotePrefix="1" applyFont="1"/>
    <xf numFmtId="0" fontId="15" fillId="7" borderId="0" xfId="9" applyFont="1" applyAlignment="1">
      <alignment horizontal="left" vertical="center" indent="1"/>
    </xf>
    <xf numFmtId="0" fontId="11" fillId="0" borderId="0" xfId="0" applyFont="1"/>
    <xf numFmtId="0" fontId="5" fillId="3" borderId="0" xfId="2" applyFont="1" applyAlignment="1">
      <alignment horizontal="center" vertical="center"/>
    </xf>
    <xf numFmtId="0" fontId="5" fillId="3" borderId="0" xfId="2" applyFont="1" applyAlignment="1">
      <alignment horizontal="center"/>
    </xf>
    <xf numFmtId="0" fontId="1" fillId="7" borderId="0" xfId="9" applyAlignment="1">
      <alignment horizontal="center"/>
    </xf>
    <xf numFmtId="0" fontId="11" fillId="0" borderId="1" xfId="0" applyFont="1" applyBorder="1" applyAlignment="1">
      <alignment horizontal="center" vertical="center"/>
    </xf>
    <xf numFmtId="0" fontId="11" fillId="0" borderId="1" xfId="0" applyFont="1" applyBorder="1" applyAlignment="1">
      <alignment horizontal="center"/>
    </xf>
    <xf numFmtId="0" fontId="11" fillId="21" borderId="1" xfId="20" applyFont="1" applyBorder="1" applyAlignment="1">
      <alignment horizontal="center"/>
    </xf>
    <xf numFmtId="0" fontId="0" fillId="0" borderId="0" xfId="0" applyAlignment="1">
      <alignment horizontal="left" vertical="center" wrapText="1" indent="2"/>
    </xf>
    <xf numFmtId="0" fontId="6" fillId="3" borderId="0" xfId="2" applyFont="1" applyAlignment="1">
      <alignment horizontal="center" vertical="center"/>
    </xf>
    <xf numFmtId="0" fontId="6" fillId="3" borderId="0" xfId="2" applyFont="1" applyAlignment="1">
      <alignment horizontal="center"/>
    </xf>
    <xf numFmtId="0" fontId="12" fillId="0" borderId="1" xfId="0" applyFont="1" applyBorder="1" applyAlignment="1">
      <alignment horizontal="center" vertical="center"/>
    </xf>
    <xf numFmtId="0" fontId="12" fillId="0" borderId="1" xfId="0" applyFont="1" applyBorder="1" applyAlignment="1">
      <alignment horizontal="center"/>
    </xf>
    <xf numFmtId="0" fontId="2" fillId="21" borderId="1" xfId="20" applyBorder="1" applyAlignment="1">
      <alignment horizontal="center"/>
    </xf>
    <xf numFmtId="0" fontId="0" fillId="0" borderId="0" xfId="0" applyAlignment="1">
      <alignment vertical="center" wrapText="1"/>
    </xf>
    <xf numFmtId="0" fontId="14" fillId="5" borderId="0" xfId="4" applyFont="1" applyAlignment="1">
      <alignment horizontal="left" vertical="center" indent="1"/>
    </xf>
    <xf numFmtId="0" fontId="18" fillId="0" borderId="15" xfId="0" applyFont="1" applyBorder="1" applyAlignment="1">
      <alignment horizontal="left" vertical="center" indent="1"/>
    </xf>
    <xf numFmtId="0" fontId="12" fillId="0" borderId="1" xfId="0" applyFont="1" applyBorder="1" applyAlignment="1">
      <alignment horizontal="left" vertical="center" indent="1"/>
    </xf>
    <xf numFmtId="0" fontId="18" fillId="0" borderId="1" xfId="0" applyFont="1" applyBorder="1" applyAlignment="1">
      <alignment horizontal="center"/>
    </xf>
    <xf numFmtId="0" fontId="67" fillId="0" borderId="0" xfId="0" applyFont="1" applyAlignment="1">
      <alignment horizontal="left" vertical="center" indent="1"/>
    </xf>
    <xf numFmtId="0" fontId="11" fillId="0" borderId="1" xfId="0" applyFont="1" applyBorder="1" applyAlignment="1">
      <alignment horizontal="left" vertical="center" indent="1"/>
    </xf>
    <xf numFmtId="0" fontId="11" fillId="0" borderId="1" xfId="0" applyFont="1" applyBorder="1"/>
    <xf numFmtId="0" fontId="9" fillId="19" borderId="0" xfId="18" applyFont="1" applyAlignment="1">
      <alignment horizontal="left" vertical="center" indent="1"/>
    </xf>
    <xf numFmtId="168" fontId="11" fillId="0" borderId="1" xfId="7" applyNumberFormat="1" applyFont="1" applyBorder="1"/>
    <xf numFmtId="168" fontId="2" fillId="22" borderId="1" xfId="21" applyNumberFormat="1" applyBorder="1"/>
    <xf numFmtId="0" fontId="2" fillId="22" borderId="1" xfId="21" applyBorder="1" applyAlignment="1">
      <alignment horizontal="center"/>
    </xf>
    <xf numFmtId="0" fontId="2" fillId="22" borderId="1" xfId="21" applyBorder="1"/>
    <xf numFmtId="0" fontId="10" fillId="19" borderId="0" xfId="18" applyFont="1" applyAlignment="1">
      <alignment horizontal="left" vertical="center" indent="1"/>
    </xf>
    <xf numFmtId="0" fontId="10" fillId="5" borderId="0" xfId="4" applyFont="1" applyAlignment="1">
      <alignment horizontal="left" vertical="center" indent="1"/>
    </xf>
    <xf numFmtId="0" fontId="59" fillId="21" borderId="1" xfId="20" applyFont="1" applyBorder="1" applyAlignment="1">
      <alignment horizontal="center"/>
    </xf>
    <xf numFmtId="0" fontId="11" fillId="22" borderId="1" xfId="21" applyFont="1" applyBorder="1" applyAlignment="1">
      <alignment horizontal="center"/>
    </xf>
    <xf numFmtId="0" fontId="1" fillId="19" borderId="0" xfId="18"/>
    <xf numFmtId="0" fontId="5" fillId="3" borderId="0" xfId="2" applyFont="1" applyAlignment="1">
      <alignment horizontal="left" vertical="center"/>
    </xf>
    <xf numFmtId="180" fontId="11" fillId="0" borderId="1" xfId="0" applyNumberFormat="1" applyFont="1" applyBorder="1" applyAlignment="1">
      <alignment horizontal="right"/>
    </xf>
    <xf numFmtId="14" fontId="0" fillId="0" borderId="0" xfId="0" applyNumberFormat="1"/>
    <xf numFmtId="0" fontId="11" fillId="0" borderId="1" xfId="0" applyFont="1" applyBorder="1" applyAlignment="1">
      <alignment horizontal="right"/>
    </xf>
    <xf numFmtId="0" fontId="9" fillId="5" borderId="0" xfId="4" applyFont="1" applyAlignment="1">
      <alignment horizontal="left" vertical="center" indent="1"/>
    </xf>
    <xf numFmtId="168" fontId="0" fillId="0" borderId="1" xfId="7" applyNumberFormat="1" applyFont="1" applyBorder="1"/>
    <xf numFmtId="168" fontId="1" fillId="5" borderId="1" xfId="4" applyNumberFormat="1" applyBorder="1"/>
    <xf numFmtId="0" fontId="5" fillId="3" borderId="0" xfId="2" applyFont="1" applyAlignment="1">
      <alignment horizontal="center" vertical="center" wrapText="1"/>
    </xf>
    <xf numFmtId="14" fontId="0" fillId="0" borderId="1" xfId="0" applyNumberFormat="1" applyBorder="1" applyAlignment="1">
      <alignment horizontal="right"/>
    </xf>
    <xf numFmtId="0" fontId="0" fillId="0" borderId="1" xfId="0" applyBorder="1" applyAlignment="1">
      <alignment horizontal="right"/>
    </xf>
    <xf numFmtId="0" fontId="6" fillId="19" borderId="0" xfId="18" applyFont="1" applyAlignment="1">
      <alignment horizontal="left" vertical="center" indent="1"/>
    </xf>
    <xf numFmtId="0" fontId="0" fillId="0" borderId="1" xfId="0" applyBorder="1" applyAlignment="1">
      <alignment horizontal="left" vertical="center" indent="1"/>
    </xf>
    <xf numFmtId="0" fontId="0" fillId="0" borderId="15" xfId="0" applyBorder="1" applyAlignment="1">
      <alignment horizontal="left" vertical="center" indent="1"/>
    </xf>
    <xf numFmtId="0" fontId="14" fillId="19" borderId="0" xfId="18" applyFont="1" applyAlignment="1">
      <alignment horizontal="left" vertical="center" indent="1"/>
    </xf>
    <xf numFmtId="0" fontId="2" fillId="23" borderId="1" xfId="22" applyBorder="1"/>
    <xf numFmtId="0" fontId="12" fillId="0" borderId="0" xfId="0" applyFont="1" applyAlignment="1">
      <alignment horizontal="left" vertical="center" wrapText="1"/>
    </xf>
    <xf numFmtId="171" fontId="50" fillId="3" borderId="1" xfId="2" applyNumberFormat="1" applyFont="1" applyBorder="1"/>
    <xf numFmtId="181" fontId="50" fillId="3" borderId="1" xfId="2" applyNumberFormat="1" applyFont="1" applyBorder="1"/>
    <xf numFmtId="0" fontId="50" fillId="19" borderId="2" xfId="18" applyFont="1" applyBorder="1" applyAlignment="1">
      <alignment horizontal="center"/>
    </xf>
    <xf numFmtId="0" fontId="50" fillId="19" borderId="16" xfId="18" applyFont="1" applyBorder="1" applyAlignment="1">
      <alignment horizontal="center"/>
    </xf>
    <xf numFmtId="0" fontId="1" fillId="3" borderId="1" xfId="2" applyBorder="1" applyAlignment="1">
      <alignment horizontal="right"/>
    </xf>
    <xf numFmtId="1" fontId="1" fillId="3" borderId="1" xfId="2" applyNumberFormat="1" applyBorder="1"/>
    <xf numFmtId="0" fontId="68" fillId="0" borderId="0" xfId="0" applyFont="1"/>
    <xf numFmtId="0" fontId="3" fillId="0" borderId="0" xfId="0" applyFont="1" applyAlignment="1">
      <alignment horizontal="center"/>
    </xf>
    <xf numFmtId="0" fontId="5" fillId="19" borderId="1" xfId="18" applyFont="1" applyBorder="1" applyAlignment="1">
      <alignment horizontal="center"/>
    </xf>
    <xf numFmtId="4" fontId="42" fillId="0" borderId="1" xfId="0" applyNumberFormat="1" applyFont="1" applyBorder="1"/>
    <xf numFmtId="181" fontId="11" fillId="0" borderId="1" xfId="0" applyNumberFormat="1" applyFont="1" applyBorder="1"/>
    <xf numFmtId="181" fontId="2" fillId="22" borderId="1" xfId="21" applyNumberFormat="1" applyBorder="1"/>
    <xf numFmtId="182" fontId="42" fillId="0" borderId="1" xfId="0" applyNumberFormat="1" applyFont="1" applyBorder="1"/>
    <xf numFmtId="0" fontId="42" fillId="0" borderId="1" xfId="0" applyFont="1" applyBorder="1"/>
    <xf numFmtId="0" fontId="71" fillId="0" borderId="0" xfId="0" applyFont="1"/>
    <xf numFmtId="0" fontId="2" fillId="22" borderId="12" xfId="21" applyBorder="1"/>
    <xf numFmtId="0" fontId="59" fillId="20" borderId="1" xfId="19" applyFont="1" applyBorder="1"/>
    <xf numFmtId="1" fontId="0" fillId="0" borderId="1" xfId="0" applyNumberFormat="1" applyBorder="1"/>
    <xf numFmtId="0" fontId="3" fillId="0" borderId="1" xfId="0" applyFont="1" applyBorder="1"/>
    <xf numFmtId="0" fontId="1" fillId="3" borderId="1" xfId="2" applyBorder="1" applyAlignment="1">
      <alignment horizontal="center" wrapText="1"/>
    </xf>
    <xf numFmtId="0" fontId="74" fillId="0" borderId="0" xfId="0" applyFont="1"/>
    <xf numFmtId="0" fontId="50" fillId="7" borderId="0" xfId="9" applyFont="1" applyAlignment="1">
      <alignment horizontal="center"/>
    </xf>
    <xf numFmtId="0" fontId="0" fillId="27" borderId="1" xfId="0" applyFill="1" applyBorder="1" applyAlignment="1">
      <alignment horizontal="center"/>
    </xf>
    <xf numFmtId="0" fontId="3" fillId="0" borderId="1" xfId="0" applyFont="1" applyBorder="1" applyAlignment="1">
      <alignment horizontal="center"/>
    </xf>
    <xf numFmtId="0" fontId="3" fillId="27" borderId="1" xfId="0" applyFont="1" applyFill="1" applyBorder="1" applyAlignment="1">
      <alignment horizontal="center"/>
    </xf>
    <xf numFmtId="0" fontId="6" fillId="3" borderId="1" xfId="2" applyFont="1" applyBorder="1"/>
    <xf numFmtId="0" fontId="75" fillId="0" borderId="0" xfId="0" applyFont="1"/>
    <xf numFmtId="0" fontId="75" fillId="0" borderId="1" xfId="0" applyFont="1" applyBorder="1"/>
    <xf numFmtId="168" fontId="0" fillId="0" borderId="0" xfId="0" applyNumberFormat="1"/>
    <xf numFmtId="0" fontId="0" fillId="28" borderId="1" xfId="0" applyFill="1" applyBorder="1" applyAlignment="1">
      <alignment horizontal="center"/>
    </xf>
    <xf numFmtId="0" fontId="9" fillId="3" borderId="0" xfId="2" applyFont="1" applyAlignment="1">
      <alignment horizontal="center"/>
    </xf>
    <xf numFmtId="0" fontId="8" fillId="3" borderId="0" xfId="2" applyFont="1" applyAlignment="1">
      <alignment horizontal="center"/>
    </xf>
    <xf numFmtId="0" fontId="36" fillId="29" borderId="1" xfId="0" applyFont="1" applyFill="1" applyBorder="1" applyAlignment="1">
      <alignment horizontal="left" indent="1"/>
    </xf>
    <xf numFmtId="0" fontId="36" fillId="0" borderId="1" xfId="0" applyFont="1" applyBorder="1"/>
    <xf numFmtId="0" fontId="76" fillId="28" borderId="1" xfId="0" applyFont="1" applyFill="1" applyBorder="1" applyAlignment="1">
      <alignment horizontal="center"/>
    </xf>
    <xf numFmtId="0" fontId="76" fillId="0" borderId="1" xfId="0" applyFont="1" applyBorder="1" applyAlignment="1">
      <alignment horizontal="center"/>
    </xf>
    <xf numFmtId="0" fontId="12" fillId="22" borderId="1" xfId="21" applyFont="1" applyBorder="1" applyAlignment="1">
      <alignment horizontal="left" indent="1"/>
    </xf>
    <xf numFmtId="0" fontId="12" fillId="22" borderId="1" xfId="21" applyFont="1" applyBorder="1"/>
    <xf numFmtId="0" fontId="77" fillId="0" borderId="0" xfId="0" applyFont="1"/>
    <xf numFmtId="0" fontId="42" fillId="0" borderId="0" xfId="0" applyFont="1" applyAlignment="1">
      <alignment horizontal="left"/>
    </xf>
    <xf numFmtId="0" fontId="6" fillId="5" borderId="0" xfId="4" applyFont="1" applyBorder="1" applyAlignment="1">
      <alignment horizontal="left"/>
    </xf>
    <xf numFmtId="0" fontId="1" fillId="7" borderId="1" xfId="9" applyBorder="1" applyAlignment="1">
      <alignment horizontal="center" vertical="center" wrapText="1"/>
    </xf>
    <xf numFmtId="0" fontId="1" fillId="7" borderId="1" xfId="9" applyBorder="1" applyAlignment="1">
      <alignment horizontal="center" vertical="center"/>
    </xf>
    <xf numFmtId="0" fontId="0" fillId="30" borderId="1" xfId="0" applyFill="1" applyBorder="1" applyAlignment="1">
      <alignment horizontal="center"/>
    </xf>
    <xf numFmtId="3" fontId="0" fillId="0" borderId="1" xfId="0" applyNumberFormat="1" applyBorder="1"/>
    <xf numFmtId="0" fontId="78" fillId="9" borderId="1" xfId="0" applyFont="1" applyFill="1" applyBorder="1"/>
    <xf numFmtId="0" fontId="0" fillId="9" borderId="0" xfId="0" applyFill="1"/>
    <xf numFmtId="0" fontId="0" fillId="0" borderId="17" xfId="0" applyBorder="1"/>
    <xf numFmtId="0" fontId="9" fillId="19" borderId="0" xfId="18" applyFont="1" applyAlignment="1">
      <alignment horizontal="left" vertical="center"/>
    </xf>
    <xf numFmtId="0" fontId="1" fillId="19" borderId="11" xfId="18" applyBorder="1" applyAlignment="1">
      <alignment horizontal="centerContinuous" wrapText="1"/>
    </xf>
    <xf numFmtId="178" fontId="0" fillId="25" borderId="1" xfId="0" applyNumberFormat="1" applyFill="1" applyBorder="1"/>
    <xf numFmtId="0" fontId="9" fillId="7" borderId="1" xfId="9" applyFont="1" applyBorder="1" applyAlignment="1">
      <alignment horizontal="center"/>
    </xf>
    <xf numFmtId="14" fontId="0" fillId="0" borderId="0" xfId="0" applyNumberFormat="1" applyAlignment="1">
      <alignment horizontal="center"/>
    </xf>
    <xf numFmtId="14" fontId="2" fillId="23" borderId="1" xfId="22" applyNumberFormat="1" applyBorder="1"/>
    <xf numFmtId="0" fontId="8" fillId="3" borderId="1" xfId="2" applyFont="1" applyBorder="1" applyAlignment="1">
      <alignment horizontal="center"/>
    </xf>
    <xf numFmtId="0" fontId="8" fillId="3" borderId="18" xfId="2" applyFont="1" applyBorder="1" applyAlignment="1">
      <alignment horizontal="center"/>
    </xf>
    <xf numFmtId="14" fontId="0" fillId="25" borderId="1" xfId="0" applyNumberFormat="1" applyFill="1" applyBorder="1"/>
    <xf numFmtId="14" fontId="74" fillId="0" borderId="0" xfId="0" applyNumberFormat="1" applyFont="1"/>
    <xf numFmtId="14" fontId="0" fillId="0" borderId="1" xfId="0" applyNumberFormat="1" applyBorder="1" applyAlignment="1">
      <alignment horizontal="center"/>
    </xf>
    <xf numFmtId="14" fontId="1" fillId="0" borderId="0" xfId="0" applyNumberFormat="1" applyFont="1"/>
    <xf numFmtId="0" fontId="5" fillId="3" borderId="1" xfId="2" applyFont="1" applyBorder="1" applyAlignment="1">
      <alignment horizontal="center"/>
    </xf>
    <xf numFmtId="0" fontId="8" fillId="3" borderId="1" xfId="2" applyFont="1" applyBorder="1" applyAlignment="1">
      <alignment horizontal="left"/>
    </xf>
    <xf numFmtId="183" fontId="0" fillId="0" borderId="1" xfId="0" applyNumberFormat="1" applyBorder="1"/>
    <xf numFmtId="184" fontId="0" fillId="0" borderId="1" xfId="0" applyNumberFormat="1" applyBorder="1"/>
    <xf numFmtId="183" fontId="0" fillId="0" borderId="0" xfId="0" applyNumberFormat="1"/>
    <xf numFmtId="184" fontId="0" fillId="0" borderId="0" xfId="0" applyNumberFormat="1"/>
    <xf numFmtId="0" fontId="81" fillId="0" borderId="0" xfId="0" applyFont="1"/>
    <xf numFmtId="0" fontId="43" fillId="0" borderId="0" xfId="0" applyFont="1"/>
    <xf numFmtId="185" fontId="57" fillId="13" borderId="1" xfId="14" applyNumberFormat="1" applyFill="1" applyBorder="1" applyAlignment="1">
      <alignment horizontal="center"/>
    </xf>
    <xf numFmtId="0" fontId="74" fillId="21" borderId="1" xfId="20" applyFont="1" applyBorder="1"/>
    <xf numFmtId="186" fontId="57" fillId="13" borderId="1" xfId="14" applyNumberFormat="1" applyFill="1" applyBorder="1" applyAlignment="1">
      <alignment horizontal="center"/>
    </xf>
    <xf numFmtId="1" fontId="74" fillId="15" borderId="1" xfId="14" applyNumberFormat="1" applyFont="1" applyBorder="1" applyAlignment="1">
      <alignment horizontal="center"/>
    </xf>
    <xf numFmtId="186" fontId="2" fillId="21" borderId="1" xfId="20" applyNumberFormat="1" applyBorder="1" applyAlignment="1">
      <alignment horizontal="center"/>
    </xf>
    <xf numFmtId="0" fontId="8" fillId="3" borderId="8" xfId="2" applyFont="1" applyBorder="1" applyAlignment="1">
      <alignment horizontal="center"/>
    </xf>
    <xf numFmtId="1" fontId="57" fillId="15" borderId="1" xfId="14" applyNumberFormat="1" applyBorder="1" applyAlignment="1">
      <alignment horizontal="center"/>
    </xf>
    <xf numFmtId="0" fontId="82" fillId="0" borderId="0" xfId="0" applyFont="1"/>
    <xf numFmtId="16" fontId="57" fillId="15" borderId="1" xfId="14" applyNumberFormat="1" applyBorder="1" applyAlignment="1">
      <alignment horizontal="center"/>
    </xf>
    <xf numFmtId="0" fontId="83" fillId="0" borderId="0" xfId="0" applyFont="1"/>
    <xf numFmtId="14" fontId="57" fillId="15" borderId="1" xfId="14" applyNumberFormat="1" applyBorder="1"/>
    <xf numFmtId="14" fontId="57" fillId="15" borderId="1" xfId="14" applyNumberFormat="1" applyBorder="1" applyAlignment="1">
      <alignment horizontal="center"/>
    </xf>
    <xf numFmtId="0" fontId="57" fillId="15" borderId="1" xfId="14" applyBorder="1"/>
    <xf numFmtId="15" fontId="0" fillId="0" borderId="1" xfId="0" applyNumberFormat="1" applyBorder="1" applyAlignment="1">
      <alignment horizontal="left"/>
    </xf>
    <xf numFmtId="16" fontId="0" fillId="0" borderId="1" xfId="0" applyNumberFormat="1" applyBorder="1" applyAlignment="1">
      <alignment horizontal="left"/>
    </xf>
    <xf numFmtId="17" fontId="0" fillId="0" borderId="1" xfId="0" applyNumberFormat="1" applyBorder="1" applyAlignment="1">
      <alignment horizontal="left"/>
    </xf>
    <xf numFmtId="0" fontId="0" fillId="31" borderId="13" xfId="0" applyFill="1" applyBorder="1"/>
    <xf numFmtId="14" fontId="0" fillId="31" borderId="19" xfId="0" applyNumberFormat="1" applyFill="1" applyBorder="1"/>
    <xf numFmtId="187" fontId="0" fillId="0" borderId="13" xfId="0" applyNumberFormat="1" applyBorder="1"/>
    <xf numFmtId="187" fontId="0" fillId="0" borderId="19" xfId="0" applyNumberFormat="1" applyBorder="1"/>
    <xf numFmtId="187" fontId="0" fillId="31" borderId="8" xfId="0" applyNumberFormat="1" applyFill="1" applyBorder="1"/>
    <xf numFmtId="0" fontId="0" fillId="31" borderId="17" xfId="0" quotePrefix="1" applyFill="1" applyBorder="1"/>
    <xf numFmtId="14" fontId="0" fillId="31" borderId="20" xfId="0" quotePrefix="1" applyNumberFormat="1" applyFill="1" applyBorder="1"/>
    <xf numFmtId="187" fontId="0" fillId="0" borderId="17" xfId="0" applyNumberFormat="1" applyBorder="1"/>
    <xf numFmtId="187" fontId="0" fillId="0" borderId="20" xfId="0" applyNumberFormat="1" applyBorder="1"/>
    <xf numFmtId="187" fontId="0" fillId="31" borderId="18" xfId="0" applyNumberFormat="1" applyFill="1" applyBorder="1"/>
    <xf numFmtId="0" fontId="0" fillId="31" borderId="17" xfId="0" applyFill="1" applyBorder="1"/>
    <xf numFmtId="0" fontId="0" fillId="31" borderId="16" xfId="0" applyFill="1" applyBorder="1"/>
    <xf numFmtId="14" fontId="0" fillId="31" borderId="21" xfId="0" quotePrefix="1" applyNumberFormat="1" applyFill="1" applyBorder="1"/>
    <xf numFmtId="187" fontId="0" fillId="0" borderId="16" xfId="0" applyNumberFormat="1" applyBorder="1"/>
    <xf numFmtId="187" fontId="0" fillId="0" borderId="21" xfId="0" applyNumberFormat="1" applyBorder="1"/>
    <xf numFmtId="187" fontId="0" fillId="31" borderId="7" xfId="0" applyNumberFormat="1" applyFill="1" applyBorder="1"/>
    <xf numFmtId="0" fontId="0" fillId="0" borderId="0" xfId="0" applyAlignment="1">
      <alignment horizontal="center" vertical="center"/>
    </xf>
    <xf numFmtId="187" fontId="0" fillId="0" borderId="0" xfId="0" applyNumberFormat="1"/>
    <xf numFmtId="188" fontId="0" fillId="31" borderId="8" xfId="0" applyNumberFormat="1" applyFill="1" applyBorder="1" applyAlignment="1">
      <alignment horizontal="center"/>
    </xf>
    <xf numFmtId="188" fontId="0" fillId="0" borderId="8" xfId="0" applyNumberFormat="1" applyBorder="1" applyAlignment="1">
      <alignment horizontal="center"/>
    </xf>
    <xf numFmtId="188" fontId="0" fillId="31" borderId="1" xfId="0" applyNumberFormat="1" applyFill="1" applyBorder="1" applyAlignment="1">
      <alignment horizontal="center"/>
    </xf>
    <xf numFmtId="0" fontId="27" fillId="19" borderId="0" xfId="18" applyFont="1"/>
    <xf numFmtId="189" fontId="0" fillId="0" borderId="0" xfId="0" quotePrefix="1" applyNumberFormat="1"/>
    <xf numFmtId="189" fontId="0" fillId="0" borderId="1" xfId="0" quotePrefix="1" applyNumberFormat="1" applyBorder="1"/>
    <xf numFmtId="21" fontId="0" fillId="0" borderId="1" xfId="0" applyNumberFormat="1" applyBorder="1"/>
    <xf numFmtId="189" fontId="0" fillId="0" borderId="22" xfId="0" quotePrefix="1" applyNumberFormat="1" applyBorder="1"/>
    <xf numFmtId="11" fontId="0" fillId="0" borderId="0" xfId="0" applyNumberFormat="1"/>
    <xf numFmtId="0" fontId="0" fillId="0" borderId="18" xfId="0" applyBorder="1"/>
    <xf numFmtId="0" fontId="15" fillId="3" borderId="0" xfId="2" applyFont="1" applyAlignment="1">
      <alignment vertical="center"/>
    </xf>
    <xf numFmtId="0" fontId="86" fillId="0" borderId="0" xfId="0" applyFont="1" applyAlignment="1">
      <alignment horizontal="left" vertical="center"/>
    </xf>
    <xf numFmtId="16" fontId="0" fillId="0" borderId="0" xfId="0" applyNumberFormat="1"/>
    <xf numFmtId="0" fontId="2" fillId="23" borderId="1" xfId="22" applyBorder="1" applyAlignment="1">
      <alignment horizontal="center"/>
    </xf>
    <xf numFmtId="0" fontId="1" fillId="3" borderId="0" xfId="2" applyAlignment="1">
      <alignment horizontal="center" vertical="center"/>
    </xf>
    <xf numFmtId="190" fontId="0" fillId="0" borderId="1" xfId="0" applyNumberFormat="1" applyBorder="1"/>
    <xf numFmtId="0" fontId="1" fillId="25" borderId="1" xfId="0" applyFont="1" applyFill="1" applyBorder="1"/>
    <xf numFmtId="191" fontId="0" fillId="25" borderId="1" xfId="0" applyNumberFormat="1" applyFill="1" applyBorder="1"/>
    <xf numFmtId="191" fontId="1" fillId="25" borderId="1" xfId="0" applyNumberFormat="1" applyFont="1" applyFill="1" applyBorder="1"/>
    <xf numFmtId="0" fontId="2" fillId="23" borderId="1" xfId="22" applyBorder="1" applyAlignment="1">
      <alignment horizontal="left"/>
    </xf>
    <xf numFmtId="0" fontId="88" fillId="0" borderId="0" xfId="0" applyFont="1" applyAlignment="1">
      <alignment horizontal="left" vertical="center"/>
    </xf>
    <xf numFmtId="0" fontId="2" fillId="23" borderId="0" xfId="22"/>
    <xf numFmtId="0" fontId="5" fillId="5" borderId="0" xfId="4" applyFont="1" applyAlignment="1">
      <alignment horizontal="center"/>
    </xf>
    <xf numFmtId="0" fontId="10" fillId="19" borderId="0" xfId="18" applyFont="1"/>
    <xf numFmtId="0" fontId="0" fillId="0" borderId="12" xfId="0" applyBorder="1" applyAlignment="1">
      <alignment horizontal="center"/>
    </xf>
    <xf numFmtId="0" fontId="1" fillId="0" borderId="1" xfId="0" applyFont="1" applyBorder="1"/>
    <xf numFmtId="0" fontId="50" fillId="7" borderId="1" xfId="9" applyFont="1" applyBorder="1" applyAlignment="1">
      <alignment horizontal="center"/>
    </xf>
    <xf numFmtId="0" fontId="1" fillId="0" borderId="1" xfId="0" applyFont="1" applyBorder="1" applyAlignment="1">
      <alignment horizontal="center"/>
    </xf>
    <xf numFmtId="0" fontId="90" fillId="0" borderId="0" xfId="0" applyFont="1"/>
    <xf numFmtId="0" fontId="50" fillId="7" borderId="0" xfId="9" applyFont="1" applyAlignment="1">
      <alignment horizontal="center" wrapText="1"/>
    </xf>
    <xf numFmtId="0" fontId="50" fillId="7" borderId="1" xfId="9" applyFont="1" applyBorder="1" applyAlignment="1">
      <alignment horizontal="center" wrapText="1"/>
    </xf>
    <xf numFmtId="0" fontId="3" fillId="28" borderId="1" xfId="0" applyFont="1" applyFill="1" applyBorder="1" applyAlignment="1">
      <alignment horizontal="center"/>
    </xf>
    <xf numFmtId="0" fontId="2" fillId="21" borderId="1" xfId="20" applyBorder="1"/>
    <xf numFmtId="0" fontId="2" fillId="23" borderId="1" xfId="22" applyBorder="1" applyAlignment="1">
      <alignment horizontal="center" wrapText="1"/>
    </xf>
    <xf numFmtId="0" fontId="7" fillId="19" borderId="0" xfId="18" applyFont="1" applyAlignment="1">
      <alignment horizontal="left" vertical="center" indent="1"/>
    </xf>
    <xf numFmtId="192" fontId="0" fillId="0" borderId="1" xfId="0" applyNumberFormat="1" applyBorder="1" applyAlignment="1">
      <alignment horizontal="left"/>
    </xf>
    <xf numFmtId="185" fontId="0" fillId="0" borderId="1" xfId="0" applyNumberFormat="1" applyBorder="1"/>
    <xf numFmtId="193" fontId="0" fillId="0" borderId="1" xfId="0" applyNumberFormat="1" applyBorder="1"/>
    <xf numFmtId="192" fontId="1" fillId="19" borderId="1" xfId="18" applyNumberFormat="1" applyBorder="1" applyAlignment="1">
      <alignment horizontal="left"/>
    </xf>
    <xf numFmtId="193" fontId="1" fillId="19" borderId="1" xfId="18" applyNumberFormat="1" applyBorder="1"/>
    <xf numFmtId="0" fontId="0" fillId="28" borderId="0" xfId="0" applyFill="1"/>
    <xf numFmtId="0" fontId="50" fillId="32" borderId="1" xfId="0" applyFont="1" applyFill="1" applyBorder="1" applyAlignment="1">
      <alignment horizontal="center"/>
    </xf>
    <xf numFmtId="0" fontId="59" fillId="13" borderId="1" xfId="0" applyFont="1" applyFill="1" applyBorder="1"/>
    <xf numFmtId="0" fontId="0" fillId="33" borderId="1" xfId="0" applyFill="1" applyBorder="1"/>
    <xf numFmtId="0" fontId="1" fillId="3" borderId="1" xfId="2" applyBorder="1" applyAlignment="1">
      <alignment horizontal="left"/>
    </xf>
    <xf numFmtId="0" fontId="9" fillId="7" borderId="17" xfId="9" applyFont="1" applyBorder="1" applyAlignment="1">
      <alignment horizontal="center"/>
    </xf>
    <xf numFmtId="0" fontId="2" fillId="16" borderId="1" xfId="15" applyBorder="1"/>
    <xf numFmtId="9" fontId="0" fillId="0" borderId="1" xfId="0" applyNumberFormat="1" applyBorder="1"/>
    <xf numFmtId="9" fontId="2" fillId="0" borderId="1" xfId="13" applyFont="1" applyBorder="1"/>
    <xf numFmtId="9" fontId="2" fillId="16" borderId="1" xfId="15" applyNumberFormat="1" applyBorder="1"/>
    <xf numFmtId="177" fontId="1" fillId="0" borderId="1" xfId="0" applyNumberFormat="1" applyFont="1" applyBorder="1"/>
    <xf numFmtId="0" fontId="0" fillId="28" borderId="1" xfId="0" applyFill="1" applyBorder="1"/>
    <xf numFmtId="0" fontId="91" fillId="0" borderId="0" xfId="0" applyFont="1"/>
    <xf numFmtId="0" fontId="1" fillId="3" borderId="0" xfId="2" applyBorder="1" applyAlignment="1">
      <alignment horizontal="center"/>
    </xf>
    <xf numFmtId="0" fontId="2" fillId="18" borderId="1" xfId="17" applyBorder="1" applyAlignment="1">
      <alignment horizontal="left"/>
    </xf>
    <xf numFmtId="1" fontId="3" fillId="0" borderId="0" xfId="0" applyNumberFormat="1" applyFont="1" applyAlignment="1">
      <alignment horizontal="center"/>
    </xf>
    <xf numFmtId="14" fontId="13" fillId="0" borderId="1" xfId="0" applyNumberFormat="1" applyFont="1" applyBorder="1" applyAlignment="1">
      <alignment horizontal="center"/>
    </xf>
    <xf numFmtId="177" fontId="0" fillId="0" borderId="1" xfId="0" applyNumberFormat="1" applyBorder="1" applyAlignment="1">
      <alignment horizontal="center"/>
    </xf>
    <xf numFmtId="1" fontId="3" fillId="0" borderId="18" xfId="0" applyNumberFormat="1" applyFont="1" applyBorder="1" applyAlignment="1">
      <alignment horizontal="center"/>
    </xf>
    <xf numFmtId="0" fontId="5" fillId="7" borderId="1" xfId="9" applyFont="1" applyBorder="1" applyAlignment="1">
      <alignment horizontal="center"/>
    </xf>
    <xf numFmtId="0" fontId="2" fillId="16" borderId="1" xfId="15" applyBorder="1" applyAlignment="1">
      <alignment horizontal="center"/>
    </xf>
    <xf numFmtId="3" fontId="0" fillId="0" borderId="1" xfId="0" applyNumberFormat="1" applyBorder="1" applyAlignment="1">
      <alignment horizontal="center"/>
    </xf>
    <xf numFmtId="3" fontId="0" fillId="0" borderId="18" xfId="0" applyNumberFormat="1" applyBorder="1" applyAlignment="1">
      <alignment horizontal="center"/>
    </xf>
    <xf numFmtId="0" fontId="2" fillId="18" borderId="1" xfId="17" applyBorder="1" applyAlignment="1">
      <alignment horizontal="center"/>
    </xf>
    <xf numFmtId="9" fontId="2" fillId="18" borderId="1" xfId="17" applyNumberFormat="1" applyBorder="1" applyAlignment="1">
      <alignment horizontal="center"/>
    </xf>
    <xf numFmtId="9" fontId="0" fillId="0" borderId="1" xfId="0" applyNumberFormat="1" applyBorder="1" applyAlignment="1">
      <alignment horizontal="center"/>
    </xf>
    <xf numFmtId="177" fontId="0" fillId="0" borderId="0" xfId="0" applyNumberFormat="1"/>
    <xf numFmtId="0" fontId="5" fillId="3" borderId="18" xfId="2" applyFont="1" applyBorder="1" applyAlignment="1">
      <alignment horizontal="center"/>
    </xf>
    <xf numFmtId="0" fontId="42" fillId="18" borderId="1" xfId="17" applyFont="1" applyBorder="1" applyAlignment="1">
      <alignment horizontal="center"/>
    </xf>
    <xf numFmtId="0" fontId="2" fillId="18" borderId="1" xfId="17" applyBorder="1"/>
    <xf numFmtId="0" fontId="3" fillId="18" borderId="2" xfId="17" applyFont="1" applyBorder="1" applyAlignment="1">
      <alignment horizontal="center"/>
    </xf>
    <xf numFmtId="0" fontId="50" fillId="3" borderId="1" xfId="2" applyFont="1" applyBorder="1" applyAlignment="1">
      <alignment horizontal="center"/>
    </xf>
    <xf numFmtId="194" fontId="0" fillId="0" borderId="1" xfId="0" applyNumberFormat="1" applyBorder="1"/>
    <xf numFmtId="0" fontId="2" fillId="17" borderId="1" xfId="16" applyBorder="1" applyAlignment="1">
      <alignment horizontal="center"/>
    </xf>
    <xf numFmtId="0" fontId="50" fillId="3" borderId="1" xfId="2" applyFont="1" applyBorder="1" applyAlignment="1">
      <alignment horizontal="left"/>
    </xf>
    <xf numFmtId="0" fontId="6" fillId="19" borderId="0" xfId="18" applyFont="1" applyAlignment="1">
      <alignment vertical="center"/>
    </xf>
    <xf numFmtId="0" fontId="9" fillId="7" borderId="0" xfId="9" applyFont="1" applyAlignment="1">
      <alignment horizontal="center" vertical="center"/>
    </xf>
    <xf numFmtId="0" fontId="12" fillId="0" borderId="1" xfId="0" applyFont="1" applyBorder="1" applyAlignment="1">
      <alignment vertical="center"/>
    </xf>
    <xf numFmtId="0" fontId="9" fillId="0" borderId="1" xfId="0" applyFont="1" applyBorder="1"/>
    <xf numFmtId="0" fontId="2" fillId="0" borderId="0" xfId="0" applyFont="1" applyAlignment="1">
      <alignment horizontal="left" vertical="center" indent="1"/>
    </xf>
    <xf numFmtId="0" fontId="9" fillId="19" borderId="0" xfId="18" applyFont="1" applyAlignment="1">
      <alignment vertical="center"/>
    </xf>
    <xf numFmtId="0" fontId="11" fillId="0" borderId="0" xfId="0" applyFont="1" applyAlignment="1">
      <alignment horizontal="left" vertical="center" indent="1"/>
    </xf>
    <xf numFmtId="0" fontId="1" fillId="18" borderId="1" xfId="17" applyFont="1" applyBorder="1" applyAlignment="1">
      <alignment horizontal="center"/>
    </xf>
    <xf numFmtId="0" fontId="8" fillId="19" borderId="0" xfId="18" applyFont="1"/>
    <xf numFmtId="0" fontId="1" fillId="5" borderId="1" xfId="4" applyBorder="1" applyAlignment="1">
      <alignment horizontal="center"/>
    </xf>
    <xf numFmtId="168" fontId="0" fillId="0" borderId="1" xfId="0" applyNumberFormat="1" applyBorder="1" applyAlignment="1">
      <alignment horizontal="right"/>
    </xf>
    <xf numFmtId="168" fontId="0" fillId="0" borderId="1" xfId="0" applyNumberFormat="1" applyBorder="1" applyAlignment="1">
      <alignment horizontal="center"/>
    </xf>
    <xf numFmtId="0" fontId="1" fillId="19" borderId="1" xfId="18" applyBorder="1" applyAlignment="1">
      <alignment horizontal="left"/>
    </xf>
    <xf numFmtId="168" fontId="2" fillId="20" borderId="1" xfId="19" applyNumberFormat="1" applyBorder="1"/>
    <xf numFmtId="0" fontId="1" fillId="19" borderId="1" xfId="18" applyBorder="1" applyAlignment="1">
      <alignment horizontal="center"/>
    </xf>
    <xf numFmtId="0" fontId="1" fillId="7" borderId="17" xfId="9" applyBorder="1" applyAlignment="1">
      <alignment horizontal="center"/>
    </xf>
    <xf numFmtId="0" fontId="50" fillId="5" borderId="1" xfId="4" applyFont="1" applyBorder="1" applyAlignment="1">
      <alignment horizontal="center"/>
    </xf>
    <xf numFmtId="0" fontId="9" fillId="7" borderId="0" xfId="9" applyFont="1"/>
    <xf numFmtId="0" fontId="1" fillId="7" borderId="23" xfId="9" applyBorder="1"/>
    <xf numFmtId="0" fontId="1" fillId="7" borderId="23" xfId="9" applyBorder="1" applyAlignment="1">
      <alignment horizontal="center"/>
    </xf>
    <xf numFmtId="168" fontId="0" fillId="0" borderId="6" xfId="0" applyNumberFormat="1" applyBorder="1"/>
    <xf numFmtId="0" fontId="0" fillId="0" borderId="5" xfId="0" applyBorder="1"/>
    <xf numFmtId="0" fontId="2" fillId="21" borderId="5" xfId="20" applyBorder="1"/>
    <xf numFmtId="0" fontId="3" fillId="21" borderId="5" xfId="20" applyFont="1" applyBorder="1" applyAlignment="1">
      <alignment horizontal="center"/>
    </xf>
    <xf numFmtId="0" fontId="0" fillId="0" borderId="4" xfId="0" applyBorder="1" applyAlignment="1">
      <alignment horizontal="center"/>
    </xf>
    <xf numFmtId="0" fontId="2" fillId="21" borderId="5" xfId="20" applyBorder="1" applyAlignment="1">
      <alignment horizontal="center"/>
    </xf>
    <xf numFmtId="0" fontId="42" fillId="0" borderId="0" xfId="0" applyFont="1" applyAlignment="1">
      <alignment horizontal="center"/>
    </xf>
    <xf numFmtId="0" fontId="5" fillId="3" borderId="0" xfId="2" applyFont="1" applyAlignment="1">
      <alignment horizontal="center" wrapText="1"/>
    </xf>
    <xf numFmtId="0" fontId="51" fillId="0" borderId="0" xfId="0" applyFont="1"/>
    <xf numFmtId="0" fontId="9" fillId="5" borderId="0" xfId="4" applyFont="1" applyAlignment="1">
      <alignment horizontal="center"/>
    </xf>
    <xf numFmtId="0" fontId="6" fillId="3" borderId="1" xfId="2" applyFont="1" applyBorder="1" applyAlignment="1">
      <alignment horizontal="center"/>
    </xf>
    <xf numFmtId="0" fontId="92" fillId="0" borderId="0" xfId="0" applyFont="1"/>
    <xf numFmtId="0" fontId="95" fillId="0" borderId="0" xfId="0" applyFont="1"/>
    <xf numFmtId="0" fontId="94" fillId="0" borderId="0" xfId="0" applyFont="1"/>
    <xf numFmtId="0" fontId="50" fillId="3" borderId="24" xfId="2" applyFont="1" applyBorder="1" applyAlignment="1">
      <alignment horizontal="center"/>
    </xf>
    <xf numFmtId="0" fontId="50" fillId="3" borderId="25" xfId="2" applyFont="1" applyBorder="1" applyAlignment="1">
      <alignment horizontal="center"/>
    </xf>
    <xf numFmtId="0" fontId="50" fillId="3" borderId="26" xfId="2" applyFont="1" applyBorder="1" applyAlignment="1">
      <alignment horizontal="center"/>
    </xf>
    <xf numFmtId="0" fontId="50" fillId="3" borderId="0" xfId="2" applyFont="1" applyAlignment="1">
      <alignment horizontal="center"/>
    </xf>
    <xf numFmtId="168" fontId="1" fillId="0" borderId="1" xfId="0" applyNumberFormat="1" applyFont="1" applyBorder="1" applyAlignment="1">
      <alignment horizontal="center"/>
    </xf>
    <xf numFmtId="168" fontId="0" fillId="0" borderId="0" xfId="0" applyNumberFormat="1" applyAlignment="1">
      <alignment horizontal="center"/>
    </xf>
    <xf numFmtId="0" fontId="1" fillId="3" borderId="24" xfId="2" applyBorder="1" applyAlignment="1">
      <alignment horizontal="center"/>
    </xf>
    <xf numFmtId="0" fontId="1" fillId="3" borderId="25" xfId="2" applyBorder="1" applyAlignment="1">
      <alignment horizontal="center"/>
    </xf>
    <xf numFmtId="0" fontId="1" fillId="3" borderId="26" xfId="2" applyBorder="1" applyAlignment="1">
      <alignment horizontal="center"/>
    </xf>
    <xf numFmtId="0" fontId="0" fillId="0" borderId="30" xfId="0" applyBorder="1" applyAlignment="1">
      <alignment horizontal="center"/>
    </xf>
    <xf numFmtId="0" fontId="0" fillId="0" borderId="31" xfId="0" applyBorder="1" applyAlignment="1">
      <alignment horizontal="center"/>
    </xf>
    <xf numFmtId="0" fontId="0" fillId="0" borderId="32" xfId="0" applyBorder="1" applyAlignment="1">
      <alignment horizontal="center"/>
    </xf>
    <xf numFmtId="0" fontId="50" fillId="7" borderId="33" xfId="9" applyFont="1" applyBorder="1" applyAlignment="1">
      <alignment horizontal="center"/>
    </xf>
    <xf numFmtId="0" fontId="50" fillId="7" borderId="34" xfId="9" applyFont="1" applyBorder="1" applyAlignment="1">
      <alignment horizontal="center"/>
    </xf>
    <xf numFmtId="0" fontId="50" fillId="7" borderId="35" xfId="9" applyFont="1" applyBorder="1" applyAlignment="1">
      <alignment horizontal="center"/>
    </xf>
    <xf numFmtId="0" fontId="55" fillId="34" borderId="0" xfId="0" applyFont="1" applyFill="1"/>
    <xf numFmtId="168" fontId="47" fillId="0" borderId="1" xfId="0" applyNumberFormat="1" applyFont="1" applyBorder="1"/>
    <xf numFmtId="2" fontId="0" fillId="0" borderId="1" xfId="0" applyNumberFormat="1" applyBorder="1" applyAlignment="1">
      <alignment horizontal="center"/>
    </xf>
    <xf numFmtId="0" fontId="50" fillId="7" borderId="36" xfId="9" applyFont="1" applyBorder="1" applyAlignment="1">
      <alignment horizontal="center"/>
    </xf>
    <xf numFmtId="0" fontId="50" fillId="7" borderId="37" xfId="9" applyFont="1" applyBorder="1" applyAlignment="1">
      <alignment horizontal="center"/>
    </xf>
    <xf numFmtId="0" fontId="50" fillId="7" borderId="38" xfId="9" applyFont="1" applyBorder="1" applyAlignment="1">
      <alignment horizontal="center"/>
    </xf>
    <xf numFmtId="0" fontId="1" fillId="0" borderId="1" xfId="0" applyFont="1" applyBorder="1" applyAlignment="1">
      <alignment horizontal="left"/>
    </xf>
    <xf numFmtId="168" fontId="1" fillId="0" borderId="1" xfId="0" applyNumberFormat="1" applyFont="1" applyBorder="1" applyAlignment="1">
      <alignment horizontal="left"/>
    </xf>
    <xf numFmtId="0" fontId="50" fillId="7" borderId="39" xfId="9" applyFont="1" applyBorder="1" applyAlignment="1">
      <alignment horizontal="center"/>
    </xf>
    <xf numFmtId="0" fontId="50" fillId="7" borderId="40" xfId="9" applyFont="1" applyBorder="1" applyAlignment="1">
      <alignment horizontal="center"/>
    </xf>
    <xf numFmtId="0" fontId="50" fillId="7" borderId="41" xfId="9" applyFont="1" applyBorder="1" applyAlignment="1">
      <alignment horizontal="center"/>
    </xf>
    <xf numFmtId="0" fontId="50" fillId="7" borderId="24" xfId="9" applyFont="1" applyBorder="1" applyAlignment="1">
      <alignment horizontal="center"/>
    </xf>
    <xf numFmtId="0" fontId="50" fillId="7" borderId="25" xfId="9" applyFont="1" applyBorder="1" applyAlignment="1">
      <alignment horizontal="center"/>
    </xf>
    <xf numFmtId="0" fontId="50" fillId="7" borderId="26" xfId="9" applyFont="1" applyBorder="1" applyAlignment="1">
      <alignment horizontal="center"/>
    </xf>
    <xf numFmtId="0" fontId="91" fillId="0" borderId="0" xfId="0" applyFont="1" applyAlignment="1">
      <alignment vertical="center"/>
    </xf>
    <xf numFmtId="0" fontId="95" fillId="0" borderId="0" xfId="0" applyFont="1" applyAlignment="1">
      <alignment horizontal="left"/>
    </xf>
    <xf numFmtId="0" fontId="47" fillId="27" borderId="1" xfId="0" applyFont="1" applyFill="1" applyBorder="1"/>
    <xf numFmtId="0" fontId="1" fillId="19" borderId="0" xfId="18" applyAlignment="1">
      <alignment vertical="center"/>
    </xf>
    <xf numFmtId="0" fontId="47" fillId="34" borderId="1" xfId="0" applyFont="1" applyFill="1" applyBorder="1"/>
    <xf numFmtId="0" fontId="1" fillId="7" borderId="0" xfId="9" applyAlignment="1">
      <alignment horizontal="center" vertical="center" wrapText="1"/>
    </xf>
    <xf numFmtId="0" fontId="1" fillId="7" borderId="0" xfId="9" applyAlignment="1">
      <alignment horizontal="center" vertical="center"/>
    </xf>
    <xf numFmtId="6" fontId="0" fillId="0" borderId="1" xfId="0" applyNumberFormat="1" applyBorder="1"/>
    <xf numFmtId="10" fontId="0" fillId="0" borderId="1" xfId="0" applyNumberFormat="1" applyBorder="1"/>
    <xf numFmtId="8" fontId="96" fillId="0" borderId="1" xfId="0" applyNumberFormat="1" applyFont="1" applyBorder="1"/>
    <xf numFmtId="0" fontId="97" fillId="5" borderId="0" xfId="4" applyFont="1" applyAlignment="1">
      <alignment vertical="center"/>
    </xf>
    <xf numFmtId="0" fontId="97" fillId="5" borderId="0" xfId="4" applyFont="1"/>
    <xf numFmtId="0" fontId="98" fillId="0" borderId="0" xfId="0" applyFont="1" applyAlignment="1">
      <alignment vertical="center"/>
    </xf>
    <xf numFmtId="0" fontId="36" fillId="0" borderId="0" xfId="0" applyFont="1"/>
    <xf numFmtId="0" fontId="7" fillId="3" borderId="1" xfId="2" applyFont="1" applyBorder="1" applyAlignment="1">
      <alignment horizontal="center" vertical="center" wrapText="1"/>
    </xf>
    <xf numFmtId="0" fontId="12" fillId="0" borderId="0" xfId="0" applyFont="1" applyAlignment="1">
      <alignment vertical="center" wrapText="1"/>
    </xf>
    <xf numFmtId="0" fontId="12" fillId="0" borderId="17" xfId="0" applyFont="1" applyBorder="1" applyAlignment="1">
      <alignment horizontal="left" vertical="center" wrapText="1"/>
    </xf>
    <xf numFmtId="0" fontId="12" fillId="0" borderId="20" xfId="0" applyFont="1" applyBorder="1" applyAlignment="1">
      <alignment horizontal="left" vertical="center" wrapText="1"/>
    </xf>
    <xf numFmtId="0" fontId="0" fillId="0" borderId="17" xfId="0" applyBorder="1" applyAlignment="1">
      <alignment vertical="center" wrapText="1"/>
    </xf>
    <xf numFmtId="0" fontId="0" fillId="0" borderId="20" xfId="0" applyBorder="1"/>
    <xf numFmtId="0" fontId="0" fillId="0" borderId="16" xfId="0" applyBorder="1"/>
    <xf numFmtId="0" fontId="0" fillId="0" borderId="2" xfId="0" applyBorder="1"/>
    <xf numFmtId="0" fontId="0" fillId="0" borderId="21" xfId="0" applyBorder="1"/>
    <xf numFmtId="0" fontId="0" fillId="0" borderId="13" xfId="0" applyBorder="1"/>
    <xf numFmtId="0" fontId="0" fillId="0" borderId="14" xfId="0" applyBorder="1"/>
    <xf numFmtId="0" fontId="0" fillId="0" borderId="19" xfId="0" applyBorder="1"/>
    <xf numFmtId="0" fontId="26" fillId="0" borderId="0" xfId="0" applyFont="1" applyAlignment="1">
      <alignment horizontal="left" vertical="center" indent="1"/>
    </xf>
    <xf numFmtId="0" fontId="62" fillId="0" borderId="0" xfId="0" applyFont="1" applyAlignment="1">
      <alignment vertical="center"/>
    </xf>
    <xf numFmtId="0" fontId="100" fillId="0" borderId="0" xfId="0" applyFont="1" applyAlignment="1">
      <alignment vertical="center"/>
    </xf>
    <xf numFmtId="0" fontId="0" fillId="0" borderId="0" xfId="0" applyAlignment="1">
      <alignment vertical="center"/>
    </xf>
    <xf numFmtId="0" fontId="62" fillId="0" borderId="0" xfId="0" applyFont="1"/>
    <xf numFmtId="0" fontId="23" fillId="0" borderId="0" xfId="0" applyFont="1" applyAlignment="1">
      <alignment horizontal="left" vertical="center" indent="1"/>
    </xf>
    <xf numFmtId="0" fontId="10" fillId="19" borderId="0" xfId="18" applyFont="1" applyAlignment="1">
      <alignment vertical="center"/>
    </xf>
    <xf numFmtId="0" fontId="0" fillId="0" borderId="8" xfId="0" applyBorder="1"/>
    <xf numFmtId="193" fontId="0" fillId="0" borderId="8" xfId="0" applyNumberFormat="1" applyBorder="1"/>
    <xf numFmtId="0" fontId="0" fillId="0" borderId="8" xfId="0" applyBorder="1" applyAlignment="1">
      <alignment horizontal="center"/>
    </xf>
    <xf numFmtId="0" fontId="6" fillId="3" borderId="45" xfId="2" applyFont="1" applyBorder="1" applyAlignment="1">
      <alignment horizontal="center"/>
    </xf>
    <xf numFmtId="0" fontId="6" fillId="3" borderId="46" xfId="2" applyFont="1" applyBorder="1" applyAlignment="1">
      <alignment horizontal="center"/>
    </xf>
    <xf numFmtId="0" fontId="6" fillId="3" borderId="47" xfId="2" applyFont="1" applyBorder="1" applyAlignment="1">
      <alignment horizontal="center"/>
    </xf>
    <xf numFmtId="0" fontId="0" fillId="24" borderId="1" xfId="0" applyFill="1" applyBorder="1"/>
    <xf numFmtId="193" fontId="0" fillId="24" borderId="1" xfId="0" applyNumberFormat="1" applyFill="1" applyBorder="1"/>
    <xf numFmtId="0" fontId="0" fillId="24" borderId="1" xfId="0" applyFill="1" applyBorder="1" applyAlignment="1">
      <alignment horizontal="center"/>
    </xf>
    <xf numFmtId="0" fontId="3" fillId="0" borderId="48" xfId="0" applyFont="1" applyBorder="1"/>
    <xf numFmtId="0" fontId="3" fillId="0" borderId="48" xfId="0" applyFont="1" applyBorder="1" applyAlignment="1">
      <alignment horizontal="center"/>
    </xf>
    <xf numFmtId="193" fontId="0" fillId="0" borderId="18" xfId="0" applyNumberFormat="1" applyBorder="1"/>
    <xf numFmtId="0" fontId="0" fillId="0" borderId="18" xfId="0" applyBorder="1" applyAlignment="1">
      <alignment horizontal="center"/>
    </xf>
    <xf numFmtId="0" fontId="101" fillId="0" borderId="0" xfId="0" applyFont="1"/>
    <xf numFmtId="0" fontId="10" fillId="19" borderId="0" xfId="18" applyFont="1" applyAlignment="1">
      <alignment horizontal="center"/>
    </xf>
    <xf numFmtId="0" fontId="9" fillId="3" borderId="0" xfId="2" applyFont="1" applyAlignment="1">
      <alignment horizontal="left"/>
    </xf>
    <xf numFmtId="0" fontId="6" fillId="4" borderId="0" xfId="3" applyFont="1" applyAlignment="1">
      <alignment horizontal="center" vertical="center"/>
    </xf>
    <xf numFmtId="0" fontId="10" fillId="3" borderId="0" xfId="2" applyFont="1" applyAlignment="1">
      <alignment vertical="center"/>
    </xf>
    <xf numFmtId="0" fontId="1" fillId="2" borderId="1" xfId="1" applyBorder="1"/>
    <xf numFmtId="0" fontId="6" fillId="7" borderId="0" xfId="9" applyFont="1" applyAlignment="1">
      <alignment horizontal="center"/>
    </xf>
    <xf numFmtId="0" fontId="6" fillId="3" borderId="0" xfId="2" applyFont="1"/>
    <xf numFmtId="0" fontId="1" fillId="4" borderId="0" xfId="3"/>
    <xf numFmtId="0" fontId="9" fillId="3" borderId="0" xfId="2" applyFont="1"/>
    <xf numFmtId="0" fontId="10" fillId="3" borderId="0" xfId="2" applyFont="1"/>
    <xf numFmtId="0" fontId="9" fillId="4" borderId="0" xfId="3" applyFont="1"/>
    <xf numFmtId="0" fontId="50" fillId="2" borderId="0" xfId="1" applyFont="1" applyAlignment="1">
      <alignment horizontal="center"/>
    </xf>
    <xf numFmtId="0" fontId="6" fillId="7" borderId="1" xfId="9" applyFont="1" applyBorder="1" applyAlignment="1">
      <alignment horizontal="center"/>
    </xf>
    <xf numFmtId="0" fontId="8" fillId="7" borderId="1" xfId="9" applyFont="1" applyBorder="1" applyAlignment="1">
      <alignment horizontal="center"/>
    </xf>
    <xf numFmtId="0" fontId="5" fillId="5" borderId="1" xfId="4" applyFont="1" applyBorder="1" applyAlignment="1">
      <alignment horizontal="center"/>
    </xf>
    <xf numFmtId="0" fontId="5" fillId="4" borderId="0" xfId="3" applyFont="1" applyAlignment="1">
      <alignment horizontal="center"/>
    </xf>
    <xf numFmtId="0" fontId="10" fillId="7" borderId="0" xfId="9" applyFont="1"/>
    <xf numFmtId="0" fontId="9" fillId="7" borderId="23" xfId="9" applyFont="1" applyBorder="1" applyAlignment="1">
      <alignment horizontal="left"/>
    </xf>
    <xf numFmtId="0" fontId="9" fillId="7" borderId="23" xfId="9" applyFont="1" applyBorder="1"/>
    <xf numFmtId="0" fontId="9" fillId="7" borderId="23" xfId="9" applyFont="1" applyBorder="1" applyAlignment="1">
      <alignment horizontal="center"/>
    </xf>
    <xf numFmtId="0" fontId="6" fillId="3" borderId="1" xfId="2" applyFont="1" applyBorder="1" applyAlignment="1">
      <alignment horizontal="center" vertical="center"/>
    </xf>
    <xf numFmtId="189" fontId="75" fillId="0" borderId="1" xfId="0" applyNumberFormat="1" applyFont="1" applyBorder="1" applyAlignment="1">
      <alignment horizontal="center" vertical="center"/>
    </xf>
    <xf numFmtId="0" fontId="75" fillId="0" borderId="1" xfId="0" applyFont="1" applyBorder="1" applyAlignment="1">
      <alignment horizontal="center" vertical="center"/>
    </xf>
    <xf numFmtId="195" fontId="75" fillId="0" borderId="1" xfId="0" applyNumberFormat="1" applyFont="1" applyBorder="1" applyAlignment="1">
      <alignment horizontal="right" vertical="center"/>
    </xf>
    <xf numFmtId="0" fontId="6" fillId="4" borderId="0" xfId="3" applyFont="1"/>
    <xf numFmtId="196" fontId="75" fillId="0" borderId="1" xfId="0" applyNumberFormat="1" applyFont="1" applyBorder="1" applyAlignment="1">
      <alignment horizontal="center" vertical="center"/>
    </xf>
    <xf numFmtId="0" fontId="9" fillId="3" borderId="1" xfId="2" applyFont="1" applyBorder="1" applyAlignment="1">
      <alignment horizontal="left"/>
    </xf>
    <xf numFmtId="168" fontId="12" fillId="0" borderId="1" xfId="0" applyNumberFormat="1" applyFont="1" applyBorder="1"/>
    <xf numFmtId="0" fontId="11" fillId="0" borderId="1" xfId="0" applyFont="1" applyBorder="1" applyAlignment="1">
      <alignment horizontal="center" wrapText="1"/>
    </xf>
    <xf numFmtId="0" fontId="1" fillId="3" borderId="1" xfId="2" applyBorder="1" applyAlignment="1">
      <alignment horizontal="left" vertical="center"/>
    </xf>
    <xf numFmtId="0" fontId="102" fillId="0" borderId="1" xfId="0" applyFont="1" applyBorder="1"/>
    <xf numFmtId="16" fontId="0" fillId="0" borderId="1" xfId="0" applyNumberFormat="1" applyBorder="1"/>
    <xf numFmtId="0" fontId="14" fillId="4" borderId="0" xfId="3" applyFont="1"/>
    <xf numFmtId="0" fontId="103" fillId="0" borderId="0" xfId="0" applyFont="1"/>
    <xf numFmtId="0" fontId="104" fillId="0" borderId="1" xfId="0" applyFont="1" applyBorder="1"/>
    <xf numFmtId="0" fontId="8" fillId="3" borderId="49" xfId="2" applyFont="1" applyBorder="1" applyAlignment="1">
      <alignment horizontal="center" wrapText="1"/>
    </xf>
    <xf numFmtId="0" fontId="0" fillId="0" borderId="49" xfId="0" applyBorder="1"/>
    <xf numFmtId="14" fontId="0" fillId="0" borderId="49" xfId="0" applyNumberFormat="1" applyBorder="1"/>
    <xf numFmtId="0" fontId="0" fillId="0" borderId="50" xfId="0" applyBorder="1"/>
    <xf numFmtId="14" fontId="0" fillId="0" borderId="50" xfId="0" applyNumberFormat="1" applyBorder="1"/>
    <xf numFmtId="0" fontId="0" fillId="0" borderId="51" xfId="0" applyBorder="1"/>
    <xf numFmtId="14" fontId="0" fillId="0" borderId="51" xfId="0" applyNumberFormat="1" applyBorder="1"/>
    <xf numFmtId="175" fontId="0" fillId="0" borderId="1" xfId="5" applyNumberFormat="1" applyFont="1" applyBorder="1"/>
    <xf numFmtId="0" fontId="1" fillId="2" borderId="1" xfId="1" applyBorder="1" applyAlignment="1">
      <alignment horizontal="center"/>
    </xf>
    <xf numFmtId="0" fontId="1" fillId="4" borderId="1" xfId="3" applyBorder="1" applyAlignment="1">
      <alignment horizontal="center" wrapText="1"/>
    </xf>
    <xf numFmtId="175" fontId="0" fillId="0" borderId="1" xfId="0" applyNumberFormat="1" applyBorder="1"/>
    <xf numFmtId="175" fontId="0" fillId="0" borderId="0" xfId="5" applyNumberFormat="1" applyFont="1"/>
    <xf numFmtId="175" fontId="0" fillId="0" borderId="0" xfId="0" applyNumberFormat="1"/>
    <xf numFmtId="0" fontId="60" fillId="0" borderId="0" xfId="0" applyFont="1" applyAlignment="1">
      <alignment vertical="center"/>
    </xf>
    <xf numFmtId="0" fontId="75" fillId="0" borderId="0" xfId="0" applyFont="1" applyAlignment="1">
      <alignment vertical="center"/>
    </xf>
    <xf numFmtId="165" fontId="0" fillId="0" borderId="1" xfId="5" applyNumberFormat="1" applyFont="1" applyBorder="1"/>
    <xf numFmtId="3" fontId="50" fillId="19" borderId="0" xfId="18" applyNumberFormat="1" applyFont="1"/>
    <xf numFmtId="0" fontId="105" fillId="0" borderId="52" xfId="0" applyFont="1" applyBorder="1"/>
    <xf numFmtId="0" fontId="105" fillId="0" borderId="0" xfId="0" applyFont="1"/>
    <xf numFmtId="0" fontId="106" fillId="0" borderId="0" xfId="0" applyFont="1" applyAlignment="1">
      <alignment horizontal="right"/>
    </xf>
    <xf numFmtId="0" fontId="106" fillId="0" borderId="0" xfId="0" applyFont="1" applyAlignment="1">
      <alignment horizontal="right" wrapText="1"/>
    </xf>
    <xf numFmtId="0" fontId="105" fillId="0" borderId="0" xfId="0" applyFont="1" applyAlignment="1">
      <alignment horizontal="right"/>
    </xf>
    <xf numFmtId="0" fontId="105" fillId="0" borderId="0" xfId="0" applyFont="1" applyAlignment="1">
      <alignment horizontal="right" wrapText="1"/>
    </xf>
    <xf numFmtId="0" fontId="105" fillId="35" borderId="0" xfId="0" applyFont="1" applyFill="1"/>
    <xf numFmtId="3" fontId="105" fillId="35" borderId="53" xfId="0" applyNumberFormat="1" applyFont="1" applyFill="1" applyBorder="1"/>
    <xf numFmtId="3" fontId="105" fillId="35" borderId="54" xfId="0" applyNumberFormat="1" applyFont="1" applyFill="1" applyBorder="1"/>
    <xf numFmtId="3" fontId="105" fillId="0" borderId="55" xfId="0" applyNumberFormat="1" applyFont="1" applyBorder="1"/>
    <xf numFmtId="0" fontId="105" fillId="0" borderId="56" xfId="0" applyFont="1" applyBorder="1"/>
    <xf numFmtId="3" fontId="105" fillId="35" borderId="57" xfId="0" applyNumberFormat="1" applyFont="1" applyFill="1" applyBorder="1"/>
    <xf numFmtId="3" fontId="105" fillId="0" borderId="0" xfId="0" applyNumberFormat="1" applyFont="1"/>
    <xf numFmtId="0" fontId="105" fillId="0" borderId="54" xfId="0" applyFont="1" applyBorder="1"/>
    <xf numFmtId="3" fontId="105" fillId="35" borderId="58" xfId="0" applyNumberFormat="1" applyFont="1" applyFill="1" applyBorder="1"/>
    <xf numFmtId="3" fontId="105" fillId="35" borderId="59" xfId="0" applyNumberFormat="1" applyFont="1" applyFill="1" applyBorder="1"/>
    <xf numFmtId="0" fontId="105" fillId="34" borderId="0" xfId="0" applyFont="1" applyFill="1"/>
    <xf numFmtId="3" fontId="105" fillId="34" borderId="57" xfId="0" applyNumberFormat="1" applyFont="1" applyFill="1" applyBorder="1"/>
    <xf numFmtId="3" fontId="105" fillId="34" borderId="0" xfId="0" applyNumberFormat="1" applyFont="1" applyFill="1"/>
    <xf numFmtId="3" fontId="105" fillId="34" borderId="53" xfId="0" applyNumberFormat="1" applyFont="1" applyFill="1" applyBorder="1"/>
    <xf numFmtId="3" fontId="105" fillId="34" borderId="56" xfId="0" applyNumberFormat="1" applyFont="1" applyFill="1" applyBorder="1"/>
    <xf numFmtId="3" fontId="105" fillId="34" borderId="54" xfId="0" applyNumberFormat="1" applyFont="1" applyFill="1" applyBorder="1"/>
    <xf numFmtId="3" fontId="105" fillId="34" borderId="58" xfId="0" applyNumberFormat="1" applyFont="1" applyFill="1" applyBorder="1"/>
    <xf numFmtId="3" fontId="105" fillId="34" borderId="59" xfId="0" applyNumberFormat="1" applyFont="1" applyFill="1" applyBorder="1"/>
    <xf numFmtId="3" fontId="105" fillId="35" borderId="0" xfId="0" applyNumberFormat="1" applyFont="1" applyFill="1"/>
    <xf numFmtId="3" fontId="105" fillId="35" borderId="56" xfId="0" applyNumberFormat="1" applyFont="1" applyFill="1" applyBorder="1"/>
    <xf numFmtId="0" fontId="108" fillId="0" borderId="0" xfId="0" applyFont="1"/>
    <xf numFmtId="3" fontId="105" fillId="34" borderId="52" xfId="0" applyNumberFormat="1" applyFont="1" applyFill="1" applyBorder="1"/>
    <xf numFmtId="0" fontId="109" fillId="0" borderId="0" xfId="0" applyFont="1" applyAlignment="1">
      <alignment vertical="center"/>
    </xf>
    <xf numFmtId="0" fontId="0" fillId="13" borderId="13" xfId="0" applyFill="1" applyBorder="1"/>
    <xf numFmtId="0" fontId="0" fillId="13" borderId="14" xfId="0" applyFill="1" applyBorder="1"/>
    <xf numFmtId="0" fontId="0" fillId="13" borderId="19" xfId="0" applyFill="1" applyBorder="1"/>
    <xf numFmtId="0" fontId="0" fillId="13" borderId="17" xfId="0" applyFill="1" applyBorder="1"/>
    <xf numFmtId="0" fontId="0" fillId="13" borderId="0" xfId="0" applyFill="1"/>
    <xf numFmtId="0" fontId="0" fillId="13" borderId="20" xfId="0" applyFill="1" applyBorder="1"/>
    <xf numFmtId="0" fontId="0" fillId="13" borderId="16" xfId="0" applyFill="1" applyBorder="1"/>
    <xf numFmtId="0" fontId="0" fillId="13" borderId="2" xfId="0" applyFill="1" applyBorder="1"/>
    <xf numFmtId="0" fontId="0" fillId="13" borderId="21" xfId="0" applyFill="1" applyBorder="1"/>
    <xf numFmtId="164" fontId="0" fillId="0" borderId="1" xfId="0" applyNumberFormat="1" applyBorder="1"/>
    <xf numFmtId="0" fontId="57" fillId="15" borderId="0" xfId="14"/>
    <xf numFmtId="0" fontId="0" fillId="0" borderId="1" xfId="0" applyBorder="1" applyAlignment="1">
      <alignment horizontal="center" wrapText="1"/>
    </xf>
    <xf numFmtId="0" fontId="16" fillId="2" borderId="0" xfId="1" applyFont="1"/>
    <xf numFmtId="0" fontId="1" fillId="4" borderId="1" xfId="3" applyBorder="1" applyAlignment="1">
      <alignment horizontal="center"/>
    </xf>
    <xf numFmtId="0" fontId="111" fillId="0" borderId="0" xfId="0" applyFont="1"/>
    <xf numFmtId="0" fontId="0" fillId="32" borderId="1" xfId="0" applyFill="1" applyBorder="1"/>
    <xf numFmtId="0" fontId="3" fillId="38" borderId="1" xfId="0" applyFont="1" applyFill="1" applyBorder="1"/>
    <xf numFmtId="0" fontId="0" fillId="38" borderId="1" xfId="0" applyFill="1" applyBorder="1"/>
    <xf numFmtId="0" fontId="1" fillId="3" borderId="8" xfId="2" applyBorder="1" applyAlignment="1" applyProtection="1">
      <alignment horizontal="center"/>
      <protection locked="0"/>
    </xf>
    <xf numFmtId="0" fontId="2" fillId="0" borderId="1" xfId="0" applyFont="1" applyBorder="1" applyAlignment="1" applyProtection="1">
      <alignment horizontal="left"/>
      <protection locked="0"/>
    </xf>
    <xf numFmtId="0" fontId="0" fillId="0" borderId="1" xfId="0" applyBorder="1" applyAlignment="1" applyProtection="1">
      <alignment horizontal="right"/>
      <protection locked="0"/>
    </xf>
    <xf numFmtId="0" fontId="24" fillId="0" borderId="0" xfId="0" applyFont="1" applyAlignment="1" applyProtection="1">
      <alignment horizontal="left"/>
      <protection locked="0"/>
    </xf>
    <xf numFmtId="197" fontId="0" fillId="0" borderId="1" xfId="0" applyNumberFormat="1" applyBorder="1" applyAlignment="1">
      <alignment horizontal="center"/>
    </xf>
    <xf numFmtId="197" fontId="0" fillId="0" borderId="0" xfId="0" applyNumberFormat="1" applyAlignment="1">
      <alignment horizontal="center"/>
    </xf>
    <xf numFmtId="0" fontId="1" fillId="7" borderId="1" xfId="9" applyBorder="1" applyAlignment="1">
      <alignment horizontal="center" wrapText="1"/>
    </xf>
    <xf numFmtId="0" fontId="9" fillId="2" borderId="0" xfId="1" applyFont="1" applyAlignment="1"/>
    <xf numFmtId="0" fontId="1" fillId="23" borderId="1" xfId="22" applyFont="1" applyBorder="1" applyAlignment="1">
      <alignment horizontal="center"/>
    </xf>
    <xf numFmtId="0" fontId="2" fillId="18" borderId="0" xfId="17"/>
    <xf numFmtId="9" fontId="2" fillId="16" borderId="1" xfId="15" applyNumberFormat="1" applyBorder="1" applyAlignment="1">
      <alignment horizontal="center"/>
    </xf>
    <xf numFmtId="9" fontId="1" fillId="16" borderId="1" xfId="15" applyNumberFormat="1" applyFont="1" applyBorder="1"/>
    <xf numFmtId="0" fontId="1" fillId="16" borderId="1" xfId="15" applyFont="1" applyBorder="1"/>
    <xf numFmtId="9" fontId="1" fillId="18" borderId="1" xfId="17" applyNumberFormat="1" applyFont="1" applyBorder="1" applyAlignment="1">
      <alignment horizontal="center"/>
    </xf>
    <xf numFmtId="0" fontId="5" fillId="18" borderId="1" xfId="17" applyFont="1" applyBorder="1" applyAlignment="1">
      <alignment horizontal="center"/>
    </xf>
    <xf numFmtId="0" fontId="16" fillId="7" borderId="0" xfId="9" applyFont="1"/>
    <xf numFmtId="0" fontId="17" fillId="7" borderId="0" xfId="9" applyFont="1"/>
    <xf numFmtId="0" fontId="43" fillId="0" borderId="61" xfId="10" applyBorder="1" applyAlignment="1">
      <alignment vertical="center"/>
    </xf>
    <xf numFmtId="0" fontId="55" fillId="39" borderId="51" xfId="0" applyFont="1" applyFill="1" applyBorder="1"/>
    <xf numFmtId="0" fontId="43" fillId="0" borderId="62" xfId="10" applyBorder="1" applyAlignment="1">
      <alignment vertical="center"/>
    </xf>
    <xf numFmtId="0" fontId="43" fillId="0" borderId="20" xfId="10" applyBorder="1" applyAlignment="1">
      <alignment vertical="center"/>
    </xf>
    <xf numFmtId="0" fontId="43" fillId="0" borderId="63" xfId="10" applyBorder="1" applyAlignment="1">
      <alignment vertical="center"/>
    </xf>
    <xf numFmtId="0" fontId="43" fillId="0" borderId="50" xfId="10" applyBorder="1" applyAlignment="1">
      <alignment vertical="center"/>
    </xf>
    <xf numFmtId="0" fontId="43" fillId="0" borderId="51" xfId="10" applyBorder="1" applyAlignment="1">
      <alignment vertical="center"/>
    </xf>
    <xf numFmtId="0" fontId="43" fillId="0" borderId="64" xfId="10" applyBorder="1" applyAlignment="1">
      <alignment vertical="center"/>
    </xf>
    <xf numFmtId="0" fontId="43" fillId="0" borderId="65" xfId="10" applyBorder="1" applyAlignment="1">
      <alignment vertical="center"/>
    </xf>
    <xf numFmtId="0" fontId="43" fillId="0" borderId="66" xfId="10" applyBorder="1" applyAlignment="1">
      <alignment vertical="center"/>
    </xf>
    <xf numFmtId="0" fontId="43" fillId="0" borderId="67" xfId="10" applyBorder="1" applyAlignment="1">
      <alignment vertical="center"/>
    </xf>
    <xf numFmtId="0" fontId="43" fillId="0" borderId="49" xfId="10" applyBorder="1" applyAlignment="1">
      <alignment vertical="center"/>
    </xf>
    <xf numFmtId="0" fontId="43" fillId="0" borderId="68" xfId="10" applyBorder="1" applyAlignment="1">
      <alignment vertical="center"/>
    </xf>
    <xf numFmtId="0" fontId="0" fillId="0" borderId="68" xfId="0" applyBorder="1"/>
    <xf numFmtId="0" fontId="0" fillId="0" borderId="69" xfId="0" applyBorder="1"/>
    <xf numFmtId="0" fontId="55" fillId="39" borderId="69" xfId="0" applyFont="1" applyFill="1" applyBorder="1"/>
    <xf numFmtId="0" fontId="0" fillId="0" borderId="70" xfId="0" applyBorder="1"/>
    <xf numFmtId="0" fontId="55" fillId="39" borderId="51" xfId="0" applyFont="1" applyFill="1" applyBorder="1" applyAlignment="1">
      <alignment horizontal="center"/>
    </xf>
    <xf numFmtId="0" fontId="55" fillId="39" borderId="0" xfId="0" applyFont="1" applyFill="1"/>
    <xf numFmtId="0" fontId="43" fillId="0" borderId="71" xfId="10" applyBorder="1" applyAlignment="1">
      <alignment vertical="center"/>
    </xf>
    <xf numFmtId="0" fontId="113" fillId="0" borderId="68" xfId="10" applyFont="1" applyBorder="1" applyAlignment="1">
      <alignment vertical="center"/>
    </xf>
    <xf numFmtId="0" fontId="113" fillId="0" borderId="51" xfId="10" applyFont="1" applyBorder="1" applyAlignment="1">
      <alignment vertical="center"/>
    </xf>
    <xf numFmtId="0" fontId="43" fillId="0" borderId="0" xfId="10" applyAlignment="1">
      <alignment vertical="center"/>
    </xf>
    <xf numFmtId="0" fontId="113" fillId="0" borderId="65" xfId="10" applyFont="1" applyBorder="1" applyAlignment="1">
      <alignment vertical="center"/>
    </xf>
    <xf numFmtId="0" fontId="16" fillId="2" borderId="0" xfId="1" applyFont="1" applyAlignment="1">
      <alignment vertical="center"/>
    </xf>
    <xf numFmtId="0" fontId="12" fillId="0" borderId="0" xfId="0" applyFont="1" applyAlignment="1">
      <alignment horizontal="center"/>
    </xf>
    <xf numFmtId="0" fontId="15" fillId="5" borderId="0" xfId="4" applyFont="1" applyBorder="1" applyAlignment="1">
      <alignment vertical="center"/>
    </xf>
    <xf numFmtId="0" fontId="42" fillId="28" borderId="1" xfId="0" applyFont="1" applyFill="1" applyBorder="1" applyAlignment="1">
      <alignment vertical="center"/>
    </xf>
    <xf numFmtId="0" fontId="1" fillId="5" borderId="0" xfId="4" applyAlignment="1">
      <alignment vertical="center"/>
    </xf>
    <xf numFmtId="0" fontId="11" fillId="0" borderId="1" xfId="0" applyFont="1" applyBorder="1" applyAlignment="1">
      <alignment vertical="center"/>
    </xf>
    <xf numFmtId="0" fontId="50" fillId="3" borderId="21" xfId="2" applyFont="1" applyBorder="1" applyAlignment="1">
      <alignment horizontal="center"/>
    </xf>
    <xf numFmtId="0" fontId="50" fillId="3" borderId="16" xfId="2" applyFont="1" applyBorder="1" applyAlignment="1">
      <alignment horizontal="center"/>
    </xf>
    <xf numFmtId="0" fontId="12" fillId="0" borderId="12" xfId="0" applyFont="1" applyBorder="1"/>
    <xf numFmtId="0" fontId="2" fillId="0" borderId="10" xfId="0" applyFont="1" applyBorder="1"/>
    <xf numFmtId="0" fontId="12" fillId="0" borderId="19" xfId="0" applyFont="1" applyBorder="1"/>
    <xf numFmtId="0" fontId="2" fillId="0" borderId="13" xfId="0" applyFont="1" applyBorder="1"/>
    <xf numFmtId="9" fontId="2" fillId="28" borderId="1" xfId="13" applyFont="1" applyFill="1" applyBorder="1"/>
    <xf numFmtId="164" fontId="5" fillId="5" borderId="0" xfId="4" applyNumberFormat="1" applyFont="1"/>
    <xf numFmtId="164" fontId="6" fillId="5" borderId="0" xfId="4" applyNumberFormat="1" applyFont="1"/>
    <xf numFmtId="0" fontId="50" fillId="36" borderId="72" xfId="23" applyBorder="1" applyAlignment="1">
      <alignment horizontal="center" vertical="center" wrapText="1"/>
    </xf>
    <xf numFmtId="0" fontId="50" fillId="36" borderId="73" xfId="23" applyBorder="1" applyAlignment="1">
      <alignment horizontal="center" vertical="center" wrapText="1"/>
    </xf>
    <xf numFmtId="194" fontId="11" fillId="0" borderId="1" xfId="0" applyNumberFormat="1" applyFont="1" applyBorder="1" applyAlignment="1">
      <alignment vertical="center" wrapText="1"/>
    </xf>
    <xf numFmtId="9" fontId="2" fillId="0" borderId="1" xfId="13" applyFont="1" applyBorder="1" applyAlignment="1">
      <alignment horizontal="center"/>
    </xf>
    <xf numFmtId="0" fontId="1" fillId="2" borderId="72" xfId="1" applyBorder="1" applyAlignment="1">
      <alignment horizontal="center" vertical="center" wrapText="1"/>
    </xf>
    <xf numFmtId="194" fontId="11" fillId="0" borderId="1" xfId="0" applyNumberFormat="1" applyFont="1" applyBorder="1" applyAlignment="1">
      <alignment vertical="center"/>
    </xf>
    <xf numFmtId="0" fontId="2" fillId="0" borderId="0" xfId="0" applyFont="1" applyAlignment="1">
      <alignment vertical="center"/>
    </xf>
    <xf numFmtId="0" fontId="50" fillId="2" borderId="0" xfId="1" applyFont="1" applyAlignment="1">
      <alignment horizontal="center" wrapText="1"/>
    </xf>
    <xf numFmtId="0" fontId="2" fillId="0" borderId="0" xfId="0" applyFont="1" applyAlignment="1">
      <alignment wrapText="1"/>
    </xf>
    <xf numFmtId="0" fontId="1" fillId="2" borderId="0" xfId="1" applyAlignment="1">
      <alignment wrapText="1"/>
    </xf>
    <xf numFmtId="0" fontId="25" fillId="0" borderId="0" xfId="6" applyAlignment="1">
      <alignment vertical="center"/>
    </xf>
    <xf numFmtId="0" fontId="8" fillId="3" borderId="0" xfId="2" applyFont="1" applyAlignment="1">
      <alignment horizontal="center" wrapText="1"/>
    </xf>
    <xf numFmtId="0" fontId="42" fillId="0" borderId="1" xfId="0" applyFont="1" applyBorder="1" applyAlignment="1">
      <alignment horizontal="center"/>
    </xf>
    <xf numFmtId="0" fontId="8" fillId="2" borderId="0" xfId="1" applyFont="1"/>
    <xf numFmtId="0" fontId="8" fillId="3" borderId="1" xfId="2" applyFont="1" applyBorder="1"/>
    <xf numFmtId="4" fontId="2" fillId="0" borderId="1" xfId="0" applyNumberFormat="1" applyFont="1" applyBorder="1"/>
    <xf numFmtId="0" fontId="8" fillId="5" borderId="1" xfId="4" applyFont="1" applyBorder="1"/>
    <xf numFmtId="4" fontId="1" fillId="5" borderId="1" xfId="4" applyNumberFormat="1" applyBorder="1"/>
    <xf numFmtId="4" fontId="1" fillId="19" borderId="1" xfId="18" applyNumberFormat="1" applyBorder="1"/>
    <xf numFmtId="4" fontId="1" fillId="4" borderId="1" xfId="3" applyNumberFormat="1" applyBorder="1"/>
    <xf numFmtId="0" fontId="27" fillId="2" borderId="0" xfId="1" applyFont="1" applyAlignment="1">
      <alignment vertical="center"/>
    </xf>
    <xf numFmtId="0" fontId="8" fillId="3" borderId="10" xfId="2" applyFont="1" applyBorder="1" applyAlignment="1">
      <alignment horizontal="left" vertical="center" indent="1"/>
    </xf>
    <xf numFmtId="0" fontId="8" fillId="3" borderId="0" xfId="2" applyFont="1" applyBorder="1" applyAlignment="1">
      <alignment horizontal="left" vertical="center" indent="1"/>
    </xf>
    <xf numFmtId="0" fontId="8" fillId="5" borderId="10" xfId="4" applyFont="1" applyBorder="1" applyAlignment="1">
      <alignment horizontal="left" vertical="center" indent="1"/>
    </xf>
    <xf numFmtId="164" fontId="2" fillId="23" borderId="1" xfId="22" applyNumberFormat="1" applyBorder="1"/>
    <xf numFmtId="164" fontId="1" fillId="19" borderId="1" xfId="18" applyNumberFormat="1" applyBorder="1"/>
    <xf numFmtId="0" fontId="8" fillId="3" borderId="1" xfId="2" applyFont="1" applyBorder="1" applyAlignment="1">
      <alignment horizontal="left" vertical="center" indent="1"/>
    </xf>
    <xf numFmtId="10" fontId="2" fillId="0" borderId="1" xfId="13" applyNumberFormat="1" applyFont="1" applyBorder="1"/>
    <xf numFmtId="0" fontId="8" fillId="5" borderId="1" xfId="4" applyFont="1" applyBorder="1" applyAlignment="1">
      <alignment horizontal="left" vertical="center" indent="1"/>
    </xf>
    <xf numFmtId="198" fontId="2" fillId="0" borderId="1" xfId="0" applyNumberFormat="1" applyFont="1" applyBorder="1"/>
    <xf numFmtId="10" fontId="1" fillId="19" borderId="1" xfId="18" applyNumberFormat="1" applyBorder="1"/>
    <xf numFmtId="8" fontId="1" fillId="19" borderId="1" xfId="18" applyNumberFormat="1" applyBorder="1"/>
    <xf numFmtId="0" fontId="8" fillId="3" borderId="0" xfId="2" applyFont="1" applyAlignment="1">
      <alignment horizontal="center" vertical="center"/>
    </xf>
    <xf numFmtId="0" fontId="3" fillId="37" borderId="0" xfId="24" applyFont="1" applyAlignment="1">
      <alignment horizontal="center" vertical="center"/>
    </xf>
    <xf numFmtId="0" fontId="3" fillId="37" borderId="0" xfId="24" applyFont="1" applyAlignment="1">
      <alignment horizontal="center"/>
    </xf>
    <xf numFmtId="0" fontId="2" fillId="37" borderId="1" xfId="24" applyBorder="1"/>
    <xf numFmtId="0" fontId="9" fillId="3" borderId="1" xfId="2" applyFont="1" applyBorder="1" applyAlignment="1">
      <alignment vertical="center"/>
    </xf>
    <xf numFmtId="9" fontId="12" fillId="0" borderId="1" xfId="13" applyFont="1" applyBorder="1"/>
    <xf numFmtId="0" fontId="9" fillId="2" borderId="1" xfId="1" applyFont="1" applyBorder="1" applyAlignment="1">
      <alignment vertical="center"/>
    </xf>
    <xf numFmtId="198" fontId="12" fillId="0" borderId="1" xfId="0" applyNumberFormat="1" applyFont="1" applyBorder="1"/>
    <xf numFmtId="0" fontId="8" fillId="19" borderId="18" xfId="18" applyFont="1" applyBorder="1" applyAlignment="1">
      <alignment horizontal="center"/>
    </xf>
    <xf numFmtId="3" fontId="1" fillId="2" borderId="1" xfId="1" applyNumberFormat="1" applyBorder="1"/>
    <xf numFmtId="0" fontId="23" fillId="0" borderId="0" xfId="0" applyFont="1" applyAlignment="1">
      <alignment vertical="center"/>
    </xf>
    <xf numFmtId="0" fontId="0" fillId="0" borderId="74" xfId="0" applyBorder="1"/>
    <xf numFmtId="0" fontId="2" fillId="0" borderId="75" xfId="0" applyFont="1" applyBorder="1"/>
    <xf numFmtId="164" fontId="3" fillId="0" borderId="1" xfId="0" applyNumberFormat="1" applyFont="1" applyBorder="1"/>
    <xf numFmtId="0" fontId="9" fillId="3" borderId="1" xfId="2" applyFont="1" applyBorder="1" applyAlignment="1">
      <alignment horizontal="center" wrapText="1"/>
    </xf>
    <xf numFmtId="0" fontId="18" fillId="0" borderId="1" xfId="0" applyFont="1" applyBorder="1"/>
    <xf numFmtId="164" fontId="5" fillId="5" borderId="1" xfId="4" applyNumberFormat="1" applyFont="1" applyBorder="1"/>
    <xf numFmtId="9" fontId="11" fillId="0" borderId="1" xfId="13" applyFont="1" applyBorder="1" applyAlignment="1">
      <alignment horizontal="center" vertical="center"/>
    </xf>
    <xf numFmtId="194" fontId="2" fillId="0" borderId="1" xfId="0" applyNumberFormat="1" applyFont="1" applyBorder="1"/>
    <xf numFmtId="194" fontId="2" fillId="0" borderId="0" xfId="0" applyNumberFormat="1" applyFont="1"/>
    <xf numFmtId="194" fontId="1" fillId="5" borderId="0" xfId="4" applyNumberFormat="1"/>
    <xf numFmtId="9" fontId="11" fillId="0" borderId="0" xfId="13" applyFont="1" applyAlignment="1">
      <alignment vertical="center"/>
    </xf>
    <xf numFmtId="194" fontId="1" fillId="5" borderId="1" xfId="4" applyNumberFormat="1" applyBorder="1"/>
    <xf numFmtId="9" fontId="11" fillId="0" borderId="1" xfId="13" applyFont="1" applyBorder="1" applyAlignment="1">
      <alignment vertical="center"/>
    </xf>
    <xf numFmtId="194" fontId="1" fillId="5" borderId="1" xfId="4" applyNumberFormat="1" applyBorder="1" applyAlignment="1">
      <alignment horizontal="center"/>
    </xf>
    <xf numFmtId="194" fontId="1" fillId="19" borderId="1" xfId="18" applyNumberFormat="1" applyBorder="1"/>
    <xf numFmtId="0" fontId="115" fillId="0" borderId="0" xfId="0" applyFont="1"/>
    <xf numFmtId="167" fontId="0" fillId="0" borderId="1" xfId="0" applyNumberFormat="1" applyBorder="1"/>
    <xf numFmtId="0" fontId="7" fillId="19" borderId="0" xfId="18" applyFont="1" applyAlignment="1">
      <alignment vertical="center"/>
    </xf>
    <xf numFmtId="0" fontId="0" fillId="0" borderId="10" xfId="0" applyBorder="1"/>
    <xf numFmtId="4" fontId="2" fillId="0" borderId="12" xfId="0" applyNumberFormat="1" applyFont="1" applyBorder="1"/>
    <xf numFmtId="0" fontId="2" fillId="0" borderId="11" xfId="0" applyFont="1" applyBorder="1"/>
    <xf numFmtId="0" fontId="0" fillId="0" borderId="11" xfId="0" applyBorder="1"/>
    <xf numFmtId="0" fontId="1" fillId="19" borderId="10" xfId="18" applyBorder="1"/>
    <xf numFmtId="4" fontId="2" fillId="0" borderId="0" xfId="0" applyNumberFormat="1" applyFont="1"/>
    <xf numFmtId="16" fontId="0" fillId="0" borderId="1" xfId="0" applyNumberFormat="1" applyBorder="1" applyAlignment="1">
      <alignment horizontal="right"/>
    </xf>
    <xf numFmtId="0" fontId="116" fillId="0" borderId="0" xfId="0" applyFont="1"/>
    <xf numFmtId="0" fontId="118" fillId="0" borderId="0" xfId="0" applyFont="1"/>
    <xf numFmtId="15" fontId="0" fillId="0" borderId="1" xfId="0" applyNumberFormat="1" applyBorder="1" applyAlignment="1">
      <alignment horizontal="center"/>
    </xf>
    <xf numFmtId="0" fontId="117" fillId="0" borderId="0" xfId="0" applyFont="1" applyAlignment="1">
      <alignment horizontal="left" vertical="center" wrapText="1"/>
    </xf>
    <xf numFmtId="15" fontId="0" fillId="0" borderId="1" xfId="0" applyNumberFormat="1" applyFont="1" applyBorder="1" applyAlignment="1">
      <alignment horizontal="center"/>
    </xf>
    <xf numFmtId="15" fontId="0" fillId="28" borderId="1" xfId="0" applyNumberFormat="1" applyFont="1" applyFill="1" applyBorder="1" applyAlignment="1">
      <alignment horizontal="center"/>
    </xf>
    <xf numFmtId="0" fontId="119" fillId="0" borderId="1" xfId="0" applyFont="1" applyBorder="1"/>
    <xf numFmtId="0" fontId="50" fillId="4" borderId="0" xfId="3" applyFont="1" applyAlignment="1">
      <alignment horizontal="center"/>
    </xf>
    <xf numFmtId="0" fontId="1" fillId="7" borderId="10" xfId="9" applyBorder="1" applyAlignment="1">
      <alignment horizontal="center"/>
    </xf>
    <xf numFmtId="0" fontId="1" fillId="7" borderId="11" xfId="9" applyBorder="1" applyAlignment="1">
      <alignment horizontal="center"/>
    </xf>
    <xf numFmtId="0" fontId="1" fillId="7" borderId="12" xfId="9" applyBorder="1" applyAlignment="1">
      <alignment horizontal="center"/>
    </xf>
    <xf numFmtId="0" fontId="7" fillId="2" borderId="0" xfId="1" applyFont="1" applyAlignment="1">
      <alignment horizontal="center"/>
    </xf>
    <xf numFmtId="0" fontId="9" fillId="7" borderId="0" xfId="9" applyFont="1" applyAlignment="1">
      <alignment horizontal="center"/>
    </xf>
    <xf numFmtId="0" fontId="9" fillId="19" borderId="0" xfId="18" applyFont="1" applyAlignment="1">
      <alignment horizontal="center"/>
    </xf>
    <xf numFmtId="0" fontId="1" fillId="7" borderId="0" xfId="9" applyAlignment="1">
      <alignment horizontal="center"/>
    </xf>
    <xf numFmtId="0" fontId="6" fillId="7" borderId="0" xfId="9" applyFont="1" applyAlignment="1">
      <alignment horizontal="center"/>
    </xf>
    <xf numFmtId="0" fontId="0" fillId="0" borderId="0" xfId="0" applyAlignment="1">
      <alignment vertical="center" wrapText="1"/>
    </xf>
    <xf numFmtId="0" fontId="12" fillId="0" borderId="0" xfId="0" applyFont="1" applyAlignment="1">
      <alignment horizontal="left" vertical="center" wrapText="1"/>
    </xf>
    <xf numFmtId="0" fontId="7" fillId="7" borderId="0" xfId="9" applyFont="1" applyAlignment="1">
      <alignment horizontal="center"/>
    </xf>
    <xf numFmtId="0" fontId="9" fillId="7" borderId="0" xfId="9" applyFont="1" applyAlignment="1">
      <alignment horizontal="left"/>
    </xf>
    <xf numFmtId="0" fontId="0" fillId="0" borderId="0" xfId="0" applyAlignment="1">
      <alignment horizontal="center"/>
    </xf>
    <xf numFmtId="0" fontId="6" fillId="5" borderId="0" xfId="4" applyFont="1" applyAlignment="1">
      <alignment horizontal="center"/>
    </xf>
    <xf numFmtId="0" fontId="12" fillId="0" borderId="0" xfId="0" applyFont="1" applyAlignment="1">
      <alignment horizontal="left"/>
    </xf>
    <xf numFmtId="0" fontId="12" fillId="0" borderId="20" xfId="0" applyFont="1" applyBorder="1" applyAlignment="1">
      <alignment horizontal="left"/>
    </xf>
    <xf numFmtId="0" fontId="43" fillId="0" borderId="1" xfId="0" applyFont="1" applyBorder="1" applyAlignment="1">
      <alignment horizontal="center"/>
    </xf>
    <xf numFmtId="0" fontId="1" fillId="5" borderId="10" xfId="4" applyBorder="1" applyAlignment="1">
      <alignment horizontal="center"/>
    </xf>
    <xf numFmtId="0" fontId="1" fillId="5" borderId="11" xfId="4" applyBorder="1" applyAlignment="1">
      <alignment horizontal="center"/>
    </xf>
    <xf numFmtId="0" fontId="1" fillId="5" borderId="12" xfId="4" applyBorder="1" applyAlignment="1">
      <alignment horizontal="center"/>
    </xf>
    <xf numFmtId="0" fontId="59" fillId="21" borderId="1" xfId="20" applyFont="1" applyBorder="1" applyAlignment="1">
      <alignment horizontal="center"/>
    </xf>
    <xf numFmtId="0" fontId="59" fillId="0" borderId="1" xfId="0" applyFont="1" applyBorder="1" applyAlignment="1">
      <alignment horizontal="center"/>
    </xf>
    <xf numFmtId="0" fontId="0" fillId="0" borderId="1" xfId="0" applyBorder="1" applyAlignment="1">
      <alignment horizontal="center"/>
    </xf>
    <xf numFmtId="0" fontId="1" fillId="3" borderId="0" xfId="2" applyAlignment="1">
      <alignment horizontal="center"/>
    </xf>
    <xf numFmtId="0" fontId="1" fillId="5" borderId="2" xfId="4" applyBorder="1" applyAlignment="1">
      <alignment horizontal="center"/>
    </xf>
    <xf numFmtId="0" fontId="5" fillId="7" borderId="0" xfId="9" applyFont="1" applyAlignment="1">
      <alignment horizontal="center"/>
    </xf>
    <xf numFmtId="0" fontId="89" fillId="0" borderId="1" xfId="0" applyFont="1" applyBorder="1" applyAlignment="1">
      <alignment horizontal="center"/>
    </xf>
    <xf numFmtId="0" fontId="12" fillId="18" borderId="2" xfId="17" applyFont="1" applyBorder="1" applyAlignment="1">
      <alignment horizontal="center"/>
    </xf>
    <xf numFmtId="0" fontId="2" fillId="17" borderId="2" xfId="16" applyBorder="1" applyAlignment="1">
      <alignment horizontal="center"/>
    </xf>
    <xf numFmtId="0" fontId="3" fillId="17" borderId="2" xfId="16" applyFont="1" applyBorder="1" applyAlignment="1">
      <alignment horizontal="center"/>
    </xf>
    <xf numFmtId="0" fontId="2" fillId="18" borderId="0" xfId="17" applyAlignment="1">
      <alignment horizontal="center"/>
    </xf>
    <xf numFmtId="0" fontId="18" fillId="18" borderId="0" xfId="17" applyFont="1" applyAlignment="1">
      <alignment horizontal="center"/>
    </xf>
    <xf numFmtId="0" fontId="18" fillId="23" borderId="2" xfId="22" applyFont="1" applyBorder="1" applyAlignment="1">
      <alignment horizontal="center"/>
    </xf>
    <xf numFmtId="0" fontId="3" fillId="18" borderId="2" xfId="17" applyFont="1" applyBorder="1" applyAlignment="1">
      <alignment horizontal="center"/>
    </xf>
    <xf numFmtId="0" fontId="2" fillId="18" borderId="2" xfId="17" applyBorder="1" applyAlignment="1">
      <alignment horizontal="center"/>
    </xf>
    <xf numFmtId="0" fontId="18" fillId="18" borderId="2" xfId="17" applyFont="1" applyBorder="1" applyAlignment="1">
      <alignment horizontal="center"/>
    </xf>
    <xf numFmtId="0" fontId="42" fillId="18" borderId="2" xfId="17" applyFont="1" applyBorder="1" applyAlignment="1">
      <alignment horizontal="center"/>
    </xf>
    <xf numFmtId="0" fontId="18" fillId="18" borderId="2" xfId="17" applyFont="1" applyBorder="1" applyAlignment="1">
      <alignment horizontal="left"/>
    </xf>
    <xf numFmtId="0" fontId="2" fillId="17" borderId="0" xfId="16" applyAlignment="1">
      <alignment horizontal="center"/>
    </xf>
    <xf numFmtId="0" fontId="1" fillId="3" borderId="2" xfId="2" applyBorder="1" applyAlignment="1">
      <alignment horizontal="center"/>
    </xf>
    <xf numFmtId="0" fontId="6" fillId="19" borderId="17" xfId="18" applyFont="1" applyBorder="1" applyAlignment="1">
      <alignment horizontal="left" wrapText="1"/>
    </xf>
    <xf numFmtId="0" fontId="6" fillId="19" borderId="0" xfId="18" applyFont="1" applyBorder="1" applyAlignment="1">
      <alignment horizontal="left" wrapText="1"/>
    </xf>
    <xf numFmtId="0" fontId="2" fillId="18" borderId="2" xfId="17" applyBorder="1" applyAlignment="1">
      <alignment horizontal="left"/>
    </xf>
    <xf numFmtId="0" fontId="6" fillId="4" borderId="0" xfId="3" applyFont="1" applyAlignment="1">
      <alignment horizontal="center"/>
    </xf>
    <xf numFmtId="0" fontId="1" fillId="7" borderId="1" xfId="9" applyBorder="1" applyAlignment="1">
      <alignment horizontal="center" vertical="center"/>
    </xf>
    <xf numFmtId="0" fontId="1" fillId="3" borderId="27" xfId="2" applyBorder="1" applyAlignment="1">
      <alignment horizontal="center"/>
    </xf>
    <xf numFmtId="0" fontId="1" fillId="3" borderId="28" xfId="2" applyBorder="1" applyAlignment="1">
      <alignment horizontal="center"/>
    </xf>
    <xf numFmtId="0" fontId="1" fillId="3" borderId="29" xfId="2" applyBorder="1" applyAlignment="1">
      <alignment horizontal="center"/>
    </xf>
    <xf numFmtId="0" fontId="1" fillId="7" borderId="42" xfId="9" applyBorder="1" applyAlignment="1">
      <alignment horizontal="center" vertical="center"/>
    </xf>
    <xf numFmtId="0" fontId="1" fillId="7" borderId="43" xfId="9" applyBorder="1" applyAlignment="1">
      <alignment horizontal="center" vertical="center"/>
    </xf>
    <xf numFmtId="0" fontId="1" fillId="7" borderId="44" xfId="9" applyBorder="1" applyAlignment="1">
      <alignment horizontal="center" vertical="center"/>
    </xf>
    <xf numFmtId="0" fontId="6" fillId="19" borderId="2" xfId="18" applyFont="1" applyBorder="1" applyAlignment="1">
      <alignment horizontal="center"/>
    </xf>
    <xf numFmtId="0" fontId="7" fillId="19" borderId="0" xfId="18" applyFont="1" applyAlignment="1">
      <alignment horizontal="right"/>
    </xf>
    <xf numFmtId="0" fontId="5" fillId="2" borderId="2" xfId="1" applyFont="1" applyBorder="1" applyAlignment="1">
      <alignment horizontal="center"/>
    </xf>
    <xf numFmtId="0" fontId="6" fillId="3" borderId="0" xfId="2" applyFont="1" applyAlignment="1">
      <alignment horizontal="center" vertical="center"/>
    </xf>
    <xf numFmtId="0" fontId="6" fillId="2" borderId="0" xfId="1" applyFont="1" applyAlignment="1">
      <alignment horizontal="center"/>
    </xf>
    <xf numFmtId="0" fontId="7" fillId="3" borderId="0" xfId="2" applyFont="1" applyAlignment="1">
      <alignment horizontal="center"/>
    </xf>
    <xf numFmtId="0" fontId="95" fillId="0" borderId="0" xfId="0" applyFont="1" applyAlignment="1">
      <alignment horizontal="center"/>
    </xf>
    <xf numFmtId="0" fontId="5" fillId="3" borderId="0" xfId="2" applyFont="1" applyAlignment="1">
      <alignment horizontal="center"/>
    </xf>
    <xf numFmtId="0" fontId="1" fillId="2" borderId="0" xfId="1" applyAlignment="1">
      <alignment horizontal="center"/>
    </xf>
    <xf numFmtId="0" fontId="27" fillId="19" borderId="2" xfId="18" applyFont="1" applyBorder="1" applyAlignment="1">
      <alignment horizontal="center"/>
    </xf>
    <xf numFmtId="0" fontId="7" fillId="19" borderId="0" xfId="18" applyFont="1" applyAlignment="1">
      <alignment horizontal="center"/>
    </xf>
    <xf numFmtId="0" fontId="8" fillId="4" borderId="0" xfId="3" applyFont="1" applyAlignment="1">
      <alignment horizontal="center"/>
    </xf>
    <xf numFmtId="0" fontId="6" fillId="4" borderId="10" xfId="3" applyFont="1" applyBorder="1" applyAlignment="1">
      <alignment horizontal="left" vertical="center"/>
    </xf>
    <xf numFmtId="0" fontId="6" fillId="4" borderId="11" xfId="3" applyFont="1" applyBorder="1" applyAlignment="1">
      <alignment horizontal="left" vertical="center"/>
    </xf>
    <xf numFmtId="0" fontId="6" fillId="4" borderId="12" xfId="3" applyFont="1" applyBorder="1" applyAlignment="1">
      <alignment horizontal="left" vertical="center"/>
    </xf>
    <xf numFmtId="0" fontId="15" fillId="4" borderId="0" xfId="3" applyFont="1" applyAlignment="1">
      <alignment horizontal="center"/>
    </xf>
    <xf numFmtId="0" fontId="5" fillId="2" borderId="0" xfId="1" applyFont="1" applyAlignment="1">
      <alignment horizontal="center"/>
    </xf>
    <xf numFmtId="0" fontId="50" fillId="2" borderId="0" xfId="1" applyFont="1" applyBorder="1" applyAlignment="1">
      <alignment horizontal="center" vertical="center"/>
    </xf>
    <xf numFmtId="0" fontId="50" fillId="2" borderId="2" xfId="1" applyFont="1" applyBorder="1" applyAlignment="1">
      <alignment horizontal="center" vertical="center"/>
    </xf>
    <xf numFmtId="0" fontId="12" fillId="37" borderId="2" xfId="24" applyFont="1" applyBorder="1" applyAlignment="1">
      <alignment horizontal="center" vertical="center"/>
    </xf>
    <xf numFmtId="0" fontId="6" fillId="2" borderId="1" xfId="1" applyFont="1" applyBorder="1" applyAlignment="1">
      <alignment horizontal="center" vertical="center"/>
    </xf>
    <xf numFmtId="0" fontId="9" fillId="2" borderId="0" xfId="1" applyFont="1" applyAlignment="1">
      <alignment horizontal="center"/>
    </xf>
    <xf numFmtId="0" fontId="51" fillId="0" borderId="8" xfId="0" applyFont="1" applyBorder="1" applyAlignment="1">
      <alignment horizontal="center" vertical="center" wrapText="1"/>
    </xf>
    <xf numFmtId="0" fontId="51" fillId="0" borderId="18" xfId="0" applyFont="1" applyBorder="1" applyAlignment="1">
      <alignment horizontal="center" vertical="center" wrapText="1"/>
    </xf>
    <xf numFmtId="0" fontId="51" fillId="0" borderId="7" xfId="0" applyFont="1" applyBorder="1" applyAlignment="1">
      <alignment horizontal="center" vertical="center" wrapText="1"/>
    </xf>
    <xf numFmtId="0" fontId="12" fillId="0" borderId="17" xfId="0" applyFont="1" applyBorder="1" applyAlignment="1">
      <alignment horizontal="left" vertical="center" wrapText="1"/>
    </xf>
    <xf numFmtId="0" fontId="12" fillId="0" borderId="20" xfId="0" applyFont="1" applyBorder="1" applyAlignment="1">
      <alignment horizontal="left" vertical="center" wrapText="1"/>
    </xf>
    <xf numFmtId="0" fontId="7" fillId="3" borderId="1" xfId="2" applyFont="1" applyBorder="1" applyAlignment="1">
      <alignment horizontal="center" vertical="center" wrapText="1"/>
    </xf>
    <xf numFmtId="0" fontId="51" fillId="0" borderId="1" xfId="0" applyFont="1" applyBorder="1" applyAlignment="1">
      <alignment horizontal="center" vertical="center" wrapText="1"/>
    </xf>
    <xf numFmtId="0" fontId="12" fillId="0" borderId="13" xfId="0" applyFont="1" applyBorder="1" applyAlignment="1">
      <alignment horizontal="center" vertical="center" wrapText="1"/>
    </xf>
    <xf numFmtId="0" fontId="12" fillId="0" borderId="14" xfId="0" applyFont="1" applyBorder="1" applyAlignment="1">
      <alignment horizontal="center" vertical="center" wrapText="1"/>
    </xf>
    <xf numFmtId="0" fontId="12" fillId="0" borderId="19" xfId="0" applyFont="1" applyBorder="1" applyAlignment="1">
      <alignment horizontal="center" vertical="center" wrapText="1"/>
    </xf>
  </cellXfs>
  <cellStyles count="25">
    <cellStyle name="20 % – Poudarek1" xfId="15" builtinId="30"/>
    <cellStyle name="20 % – Poudarek2" xfId="19" builtinId="34"/>
    <cellStyle name="20 % – Poudarek6" xfId="20" builtinId="50"/>
    <cellStyle name="40 % – Poudarek1" xfId="16" builtinId="31"/>
    <cellStyle name="40 % – Poudarek6" xfId="21" builtinId="51"/>
    <cellStyle name="60 % – Poudarek1" xfId="17" builtinId="32"/>
    <cellStyle name="60 % – Poudarek3" xfId="24" builtinId="40"/>
    <cellStyle name="60 % – Poudarek6" xfId="22" builtinId="52"/>
    <cellStyle name="Comma 2" xfId="12" xr:uid="{CE6BA2EB-1899-4467-A529-651998587F68}"/>
    <cellStyle name="Dobro" xfId="14" builtinId="26"/>
    <cellStyle name="Hiperpovezava" xfId="6" builtinId="8"/>
    <cellStyle name="Navadno" xfId="0" builtinId="0"/>
    <cellStyle name="Navadno 2" xfId="8" xr:uid="{00000000-0005-0000-0000-000002000000}"/>
    <cellStyle name="Normal 2" xfId="10" xr:uid="{FF6C70F4-5B1F-4044-9EF9-B14BE3FD260C}"/>
    <cellStyle name="Normal 2 2" xfId="11" xr:uid="{050FADC4-1011-4D0E-9D5B-16982CADBE22}"/>
    <cellStyle name="Odstotek" xfId="13" builtinId="5"/>
    <cellStyle name="Poudarek1" xfId="2" builtinId="29"/>
    <cellStyle name="Poudarek2" xfId="18" builtinId="33"/>
    <cellStyle name="Poudarek3" xfId="1" builtinId="37"/>
    <cellStyle name="Poudarek4" xfId="3" builtinId="41"/>
    <cellStyle name="Poudarek5" xfId="9" builtinId="45"/>
    <cellStyle name="Poudarek6" xfId="4" builtinId="49"/>
    <cellStyle name="Preveri celico" xfId="23" builtinId="23"/>
    <cellStyle name="Valuta" xfId="7" builtinId="4"/>
    <cellStyle name="Vejica" xfId="5" builtinId="3"/>
  </cellStyles>
  <dxfs count="103">
    <dxf>
      <font>
        <color rgb="FF9C0006"/>
      </font>
      <fill>
        <patternFill>
          <bgColor rgb="FFFFC7CE"/>
        </patternFill>
      </fill>
    </dxf>
    <dxf>
      <fill>
        <patternFill>
          <bgColor theme="9"/>
        </patternFill>
      </fill>
    </dxf>
    <dxf>
      <fill>
        <patternFill>
          <bgColor theme="7" tint="0.59996337778862885"/>
        </patternFill>
      </fill>
    </dxf>
    <dxf>
      <fill>
        <patternFill>
          <bgColor theme="4" tint="0.59996337778862885"/>
        </patternFill>
      </fill>
    </dxf>
    <dxf>
      <fill>
        <patternFill>
          <bgColor theme="4" tint="0.59996337778862885"/>
        </patternFill>
      </fill>
    </dxf>
    <dxf>
      <alignment horizontal="center" vertical="bottom" textRotation="0" wrapText="0" indent="0" justifyLastLine="0" shrinkToFit="0" readingOrder="0"/>
      <border diagonalUp="0" diagonalDown="0" outline="0">
        <left style="thin">
          <color indexed="64"/>
        </left>
        <right style="thin">
          <color indexed="64"/>
        </right>
        <top/>
        <bottom/>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alignment horizontal="center" vertical="bottom" textRotation="0" wrapText="0" indent="0" justifyLastLine="0" shrinkToFit="0" readingOrder="0"/>
      <border diagonalUp="0" diagonalDown="0" outline="0">
        <left style="thin">
          <color indexed="64"/>
        </left>
        <right style="thin">
          <color indexed="64"/>
        </right>
        <top/>
        <bottom/>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numFmt numFmtId="193" formatCode="#,##0.00\ &quot;€&quot;"/>
      <border diagonalUp="0" diagonalDown="0" outline="0">
        <left style="thin">
          <color indexed="64"/>
        </left>
        <right style="thin">
          <color indexed="64"/>
        </right>
        <top/>
        <bottom/>
      </border>
    </dxf>
    <dxf>
      <numFmt numFmtId="193" formatCode="#,##0.00\ &quot;€&quot;"/>
      <border diagonalUp="0" diagonalDown="0">
        <left style="thin">
          <color indexed="64"/>
        </left>
        <right style="thin">
          <color indexed="64"/>
        </right>
        <top style="thin">
          <color indexed="64"/>
        </top>
        <bottom style="thin">
          <color indexed="64"/>
        </bottom>
        <vertical/>
        <horizontal/>
      </border>
    </dxf>
    <dxf>
      <border diagonalUp="0" diagonalDown="0" outline="0">
        <left style="thin">
          <color indexed="64"/>
        </left>
        <right style="thin">
          <color indexed="64"/>
        </right>
        <top/>
        <bottom/>
      </border>
    </dxf>
    <dxf>
      <border diagonalUp="0" diagonalDown="0">
        <left style="thin">
          <color indexed="64"/>
        </left>
        <right style="thin">
          <color indexed="64"/>
        </right>
        <top style="thin">
          <color indexed="64"/>
        </top>
        <bottom style="thin">
          <color indexed="64"/>
        </bottom>
        <vertical/>
        <horizontal/>
      </border>
    </dxf>
    <dxf>
      <border outline="0">
        <bottom style="thin">
          <color indexed="64"/>
        </bottom>
      </border>
    </dxf>
    <dxf>
      <font>
        <b val="0"/>
        <i val="0"/>
        <strike val="0"/>
        <condense val="0"/>
        <extend val="0"/>
        <outline val="0"/>
        <shadow val="0"/>
        <u val="none"/>
        <vertAlign val="baseline"/>
        <sz val="14"/>
        <color theme="0"/>
        <name val="Calibri"/>
        <family val="2"/>
        <charset val="238"/>
        <scheme val="minor"/>
      </font>
      <alignment horizontal="center" vertical="bottom" textRotation="0" wrapText="0" indent="0" justifyLastLine="0" shrinkToFit="0" readingOrder="0"/>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numFmt numFmtId="193" formatCode="#,##0.00\ &quot;€&quot;"/>
      <border diagonalUp="0" diagonalDown="0">
        <left style="thin">
          <color indexed="64"/>
        </left>
        <right style="thin">
          <color indexed="64"/>
        </right>
        <top style="thin">
          <color indexed="64"/>
        </top>
        <bottom style="thin">
          <color indexed="64"/>
        </bottom>
        <vertical/>
        <horizontal/>
      </border>
    </dxf>
    <dxf>
      <border diagonalUp="0" diagonalDown="0">
        <left style="thin">
          <color indexed="64"/>
        </left>
        <right style="thin">
          <color indexed="64"/>
        </right>
        <top style="thin">
          <color indexed="64"/>
        </top>
        <bottom style="thin">
          <color indexed="64"/>
        </bottom>
        <vertical/>
        <horizontal/>
      </border>
    </dxf>
    <dxf>
      <border outline="0">
        <bottom style="thin">
          <color indexed="64"/>
        </bottom>
      </border>
    </dxf>
    <dxf>
      <font>
        <b val="0"/>
        <i val="0"/>
        <strike val="0"/>
        <condense val="0"/>
        <extend val="0"/>
        <outline val="0"/>
        <shadow val="0"/>
        <u val="none"/>
        <vertAlign val="baseline"/>
        <sz val="14"/>
        <color theme="0"/>
        <name val="Calibri"/>
        <scheme val="minor"/>
      </font>
      <alignment horizontal="center" vertical="bottom" textRotation="0" wrapText="0" indent="0" justifyLastLine="0" shrinkToFit="0" readingOrder="0"/>
    </dxf>
    <dxf>
      <alignment horizontal="center" vertical="bottom" textRotation="0" wrapText="0" indent="0" justifyLastLine="0" shrinkToFit="0" readingOrder="0"/>
      <border diagonalUp="0" diagonalDown="0" outline="0">
        <left style="thin">
          <color indexed="64"/>
        </left>
        <right style="thin">
          <color indexed="64"/>
        </right>
        <top/>
        <bottom/>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alignment horizontal="center" vertical="bottom" textRotation="0" wrapText="0" indent="0" justifyLastLine="0" shrinkToFit="0" readingOrder="0"/>
      <border diagonalUp="0" diagonalDown="0" outline="0">
        <left style="thin">
          <color indexed="64"/>
        </left>
        <right style="thin">
          <color indexed="64"/>
        </right>
        <top/>
        <bottom/>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border diagonalUp="0" diagonalDown="0" outline="0">
        <left style="thin">
          <color indexed="64"/>
        </left>
        <right style="thin">
          <color indexed="64"/>
        </right>
        <top/>
        <bottom/>
      </border>
    </dxf>
    <dxf>
      <numFmt numFmtId="193" formatCode="#,##0.00\ &quot;€&quot;"/>
      <border diagonalUp="0" diagonalDown="0">
        <left style="thin">
          <color indexed="64"/>
        </left>
        <right style="thin">
          <color indexed="64"/>
        </right>
        <top style="thin">
          <color indexed="64"/>
        </top>
        <bottom style="thin">
          <color indexed="64"/>
        </bottom>
        <vertical/>
        <horizontal/>
      </border>
    </dxf>
    <dxf>
      <border diagonalUp="0" diagonalDown="0" outline="0">
        <left style="thin">
          <color indexed="64"/>
        </left>
        <right style="thin">
          <color indexed="64"/>
        </right>
        <top/>
        <bottom/>
      </border>
    </dxf>
    <dxf>
      <border diagonalUp="0" diagonalDown="0">
        <left style="thin">
          <color indexed="64"/>
        </left>
        <right style="thin">
          <color indexed="64"/>
        </right>
        <top style="thin">
          <color indexed="64"/>
        </top>
        <bottom style="thin">
          <color indexed="64"/>
        </bottom>
        <vertical/>
        <horizontal/>
      </border>
    </dxf>
    <dxf>
      <border outline="0">
        <bottom style="thin">
          <color indexed="64"/>
        </bottom>
      </border>
    </dxf>
    <dxf>
      <font>
        <b val="0"/>
        <i val="0"/>
        <strike val="0"/>
        <condense val="0"/>
        <extend val="0"/>
        <outline val="0"/>
        <shadow val="0"/>
        <u val="none"/>
        <vertAlign val="baseline"/>
        <sz val="14"/>
        <color theme="0"/>
        <name val="Calibri"/>
        <scheme val="minor"/>
      </font>
      <alignment horizontal="center" vertical="bottom" textRotation="0" wrapText="0" indent="0" justifyLastLine="0" shrinkToFit="0" readingOrder="0"/>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numFmt numFmtId="193" formatCode="#,##0.00\ &quot;€&quot;"/>
      <border diagonalUp="0" diagonalDown="0">
        <left style="thin">
          <color indexed="64"/>
        </left>
        <right style="thin">
          <color indexed="64"/>
        </right>
        <top style="thin">
          <color indexed="64"/>
        </top>
        <bottom style="thin">
          <color indexed="64"/>
        </bottom>
        <vertical/>
        <horizontal/>
      </border>
    </dxf>
    <dxf>
      <border diagonalUp="0" diagonalDown="0">
        <left style="thin">
          <color indexed="64"/>
        </left>
        <right style="thin">
          <color indexed="64"/>
        </right>
        <top style="thin">
          <color indexed="64"/>
        </top>
        <bottom style="thin">
          <color indexed="64"/>
        </bottom>
        <vertical/>
        <horizontal/>
      </border>
    </dxf>
    <dxf>
      <border outline="0">
        <bottom style="thin">
          <color indexed="64"/>
        </bottom>
      </border>
    </dxf>
    <dxf>
      <font>
        <b val="0"/>
        <i val="0"/>
        <strike val="0"/>
        <condense val="0"/>
        <extend val="0"/>
        <outline val="0"/>
        <shadow val="0"/>
        <u val="none"/>
        <vertAlign val="baseline"/>
        <sz val="14"/>
        <color theme="0"/>
        <name val="Calibri"/>
        <scheme val="minor"/>
      </font>
      <alignment horizontal="center" vertical="bottom" textRotation="0" wrapText="0" indent="0" justifyLastLine="0" shrinkToFit="0" readingOrder="0"/>
    </dxf>
    <dxf>
      <font>
        <b val="0"/>
        <i val="0"/>
        <strike val="0"/>
        <condense val="0"/>
        <extend val="0"/>
        <outline val="0"/>
        <shadow val="0"/>
        <u val="none"/>
        <vertAlign val="baseline"/>
        <sz val="11"/>
        <color theme="1"/>
        <name val="Calibri"/>
        <scheme val="minor"/>
      </font>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1"/>
        <color theme="1"/>
        <name val="Calibri"/>
        <scheme val="minor"/>
      </font>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scheme val="minor"/>
      </font>
      <fill>
        <patternFill patternType="none">
          <fgColor indexed="64"/>
          <bgColor indexed="65"/>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4"/>
        <color theme="1"/>
        <name val="Calibri"/>
        <scheme val="minor"/>
      </font>
      <border diagonalUp="0" diagonalDown="0">
        <left/>
        <right style="thin">
          <color indexed="64"/>
        </right>
        <top style="thin">
          <color indexed="64"/>
        </top>
        <bottom style="thin">
          <color indexed="64"/>
        </bottom>
        <vertical/>
        <horizontal/>
      </border>
    </dxf>
    <dxf>
      <border outline="0">
        <top style="thin">
          <color indexed="64"/>
        </top>
      </border>
    </dxf>
    <dxf>
      <border outline="0">
        <left style="thin">
          <color indexed="64"/>
        </left>
        <right style="thin">
          <color indexed="64"/>
        </right>
        <top style="thin">
          <color indexed="64"/>
        </top>
        <bottom style="thin">
          <color indexed="64"/>
        </bottom>
      </border>
    </dxf>
    <dxf>
      <border outline="0">
        <bottom style="thin">
          <color indexed="64"/>
        </bottom>
      </border>
    </dxf>
    <dxf>
      <font>
        <b/>
        <i val="0"/>
        <strike val="0"/>
        <condense val="0"/>
        <extend val="0"/>
        <outline val="0"/>
        <shadow val="0"/>
        <u val="none"/>
        <vertAlign val="baseline"/>
        <sz val="11"/>
        <color theme="0"/>
        <name val="Calibri"/>
        <scheme val="minor"/>
      </font>
      <alignment horizontal="center" vertical="bottom" textRotation="0" wrapText="0" indent="0" justifyLastLine="0" shrinkToFit="0" readingOrder="0"/>
      <border diagonalUp="0" diagonalDown="0" outline="0">
        <left style="thin">
          <color indexed="64"/>
        </left>
        <right style="thin">
          <color indexed="64"/>
        </right>
        <top/>
        <bottom/>
      </border>
    </dxf>
    <dxf>
      <numFmt numFmtId="177" formatCode="#,##0\ &quot;€&quot;"/>
    </dxf>
    <dxf>
      <border>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0"/>
        <name val="Calibri"/>
        <family val="2"/>
        <charset val="238"/>
        <scheme val="minor"/>
      </font>
      <fill>
        <patternFill patternType="solid">
          <fgColor indexed="65"/>
          <bgColor theme="4"/>
        </patternFill>
      </fill>
    </dxf>
    <dxf>
      <font>
        <b val="0"/>
        <i val="0"/>
        <strike val="0"/>
        <condense val="0"/>
        <extend val="0"/>
        <outline val="0"/>
        <shadow val="0"/>
        <u val="none"/>
        <vertAlign val="baseline"/>
        <sz val="11"/>
        <color theme="0"/>
        <name val="Calibri"/>
        <family val="2"/>
        <charset val="238"/>
        <scheme val="minor"/>
      </font>
      <fill>
        <patternFill patternType="solid">
          <fgColor indexed="65"/>
          <bgColor theme="4"/>
        </patternFill>
      </fill>
    </dxf>
    <dxf>
      <numFmt numFmtId="177" formatCode="#,##0\ &quot;€&quot;"/>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0"/>
        <name val="Calibri"/>
        <family val="2"/>
        <charset val="238"/>
        <scheme val="minor"/>
      </font>
      <fill>
        <patternFill patternType="solid">
          <fgColor indexed="65"/>
          <bgColor theme="4"/>
        </patternFill>
      </fill>
    </dxf>
    <dxf>
      <font>
        <b val="0"/>
        <i val="0"/>
        <strike val="0"/>
        <condense val="0"/>
        <extend val="0"/>
        <outline val="0"/>
        <shadow val="0"/>
        <u val="none"/>
        <vertAlign val="baseline"/>
        <sz val="11"/>
        <color theme="0"/>
        <name val="Calibri"/>
        <family val="2"/>
        <charset val="238"/>
        <scheme val="minor"/>
      </font>
      <fill>
        <patternFill patternType="solid">
          <fgColor indexed="65"/>
          <bgColor theme="4"/>
        </patternFill>
      </fill>
    </dxf>
    <dxf>
      <alignment horizontal="left" vertical="bottom" textRotation="0" wrapText="0" indent="0" justifyLastLine="0" shrinkToFit="0" readingOrder="0"/>
    </dxf>
    <dxf>
      <numFmt numFmtId="167" formatCode="&quot;$&quot;#,##0.00"/>
      <alignment horizontal="left" vertical="bottom" textRotation="0" wrapText="0" indent="0" justifyLastLine="0" shrinkToFit="0" readingOrder="0"/>
    </dxf>
    <dxf>
      <alignment horizontal="left" vertical="bottom" textRotation="0" wrapText="0" indent="0" justifyLastLine="0" shrinkToFit="0" readingOrder="0"/>
    </dxf>
    <dxf>
      <alignment horizontal="left" vertical="bottom" textRotation="0" wrapText="0" indent="0" justifyLastLine="0" shrinkToFit="0" readingOrder="0"/>
    </dxf>
    <dxf>
      <alignment horizontal="left" vertical="bottom" textRotation="0" wrapText="0" indent="0" justifyLastLine="0" shrinkToFit="0" readingOrder="0"/>
    </dxf>
    <dxf>
      <alignment horizontal="left" vertical="bottom" textRotation="0" wrapText="0" indent="0" justifyLastLine="0" shrinkToFit="0" readingOrder="0"/>
    </dxf>
    <dxf>
      <alignment horizontal="left" vertical="bottom" textRotation="0" wrapText="0" indent="0" justifyLastLine="0" shrinkToFit="0" readingOrder="0"/>
    </dxf>
    <dxf>
      <alignment horizontal="left" vertical="bottom" textRotation="0" wrapText="0" indent="0" justifyLastLine="0" shrinkToFit="0" readingOrder="0"/>
    </dxf>
    <dxf>
      <numFmt numFmtId="1" formatCode="0"/>
    </dxf>
    <dxf>
      <font>
        <b val="0"/>
        <i val="0"/>
        <strike val="0"/>
        <condense val="0"/>
        <extend val="0"/>
        <outline val="0"/>
        <shadow val="0"/>
        <u val="none"/>
        <vertAlign val="baseline"/>
        <sz val="11"/>
        <color theme="0"/>
        <name val="Calibri"/>
        <scheme val="minor"/>
      </font>
      <fill>
        <patternFill patternType="solid">
          <fgColor indexed="65"/>
          <bgColor theme="4"/>
        </patternFill>
      </fill>
    </dxf>
    <dxf>
      <font>
        <b val="0"/>
        <i val="0"/>
        <strike val="0"/>
        <condense val="0"/>
        <extend val="0"/>
        <outline val="0"/>
        <shadow val="0"/>
        <u val="none"/>
        <vertAlign val="baseline"/>
        <sz val="11"/>
        <color theme="0"/>
        <name val="Calibri"/>
        <scheme val="minor"/>
      </font>
      <fill>
        <patternFill patternType="solid">
          <fgColor indexed="65"/>
          <bgColor theme="4"/>
        </patternFill>
      </fill>
    </dxf>
    <dxf>
      <font>
        <b val="0"/>
        <i val="0"/>
        <strike val="0"/>
        <condense val="0"/>
        <extend val="0"/>
        <outline val="0"/>
        <shadow val="0"/>
        <u val="none"/>
        <vertAlign val="baseline"/>
        <sz val="11"/>
        <color theme="0"/>
        <name val="Calibri"/>
        <scheme val="minor"/>
      </font>
      <fill>
        <patternFill patternType="solid">
          <fgColor indexed="65"/>
          <bgColor theme="4"/>
        </patternFill>
      </fill>
    </dxf>
    <dxf>
      <numFmt numFmtId="1" formatCode="0"/>
    </dxf>
    <dxf>
      <font>
        <b val="0"/>
        <i val="0"/>
        <strike val="0"/>
        <condense val="0"/>
        <extend val="0"/>
        <outline val="0"/>
        <shadow val="0"/>
        <u val="none"/>
        <vertAlign val="baseline"/>
        <sz val="11"/>
        <color theme="0"/>
        <name val="Calibri"/>
        <scheme val="minor"/>
      </font>
      <fill>
        <patternFill patternType="solid">
          <fgColor indexed="65"/>
          <bgColor theme="4"/>
        </patternFill>
      </fill>
    </dxf>
    <dxf>
      <font>
        <b val="0"/>
        <i val="0"/>
        <strike val="0"/>
        <condense val="0"/>
        <extend val="0"/>
        <outline val="0"/>
        <shadow val="0"/>
        <u val="none"/>
        <vertAlign val="baseline"/>
        <sz val="11"/>
        <color theme="0"/>
        <name val="Calibri"/>
        <scheme val="minor"/>
      </font>
      <fill>
        <patternFill patternType="solid">
          <fgColor indexed="65"/>
          <bgColor theme="4"/>
        </patternFill>
      </fill>
    </dxf>
    <dxf>
      <font>
        <b val="0"/>
        <i val="0"/>
        <strike val="0"/>
        <condense val="0"/>
        <extend val="0"/>
        <outline val="0"/>
        <shadow val="0"/>
        <u val="none"/>
        <vertAlign val="baseline"/>
        <sz val="11"/>
        <color theme="0"/>
        <name val="Calibri"/>
        <scheme val="minor"/>
      </font>
      <fill>
        <patternFill patternType="solid">
          <fgColor indexed="65"/>
          <bgColor theme="4"/>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numFmt numFmtId="167" formatCode="&quot;$&quot;#,##0.00"/>
    </dxf>
    <dxf>
      <numFmt numFmtId="166" formatCode="[$-409]d\-mmm\-yy;@"/>
    </dxf>
    <dxf>
      <alignment horizontal="left" vertical="bottom" textRotation="0" wrapText="0" indent="0" justifyLastLine="0" shrinkToFit="0" readingOrder="0"/>
    </dxf>
    <dxf>
      <numFmt numFmtId="167" formatCode="&quot;$&quot;#,##0.00"/>
    </dxf>
    <dxf>
      <numFmt numFmtId="166" formatCode="[$-409]d\-mmm\-yy;@"/>
    </dxf>
    <dxf>
      <alignment horizontal="left" vertical="bottom" textRotation="0" wrapText="0" indent="0" justifyLastLine="0" shrinkToFit="0" readingOrder="0"/>
    </dxf>
    <dxf>
      <numFmt numFmtId="172" formatCode="ddd\ m/d/yyyy"/>
    </dxf>
    <dxf>
      <numFmt numFmtId="172" formatCode="ddd\ m/d/yyyy"/>
    </dxf>
    <dxf>
      <numFmt numFmtId="1" formatCode="0"/>
    </dxf>
    <dxf>
      <font>
        <b val="0"/>
        <i val="0"/>
        <strike val="0"/>
        <condense val="0"/>
        <extend val="0"/>
        <outline val="0"/>
        <shadow val="0"/>
        <u val="none"/>
        <vertAlign val="baseline"/>
        <sz val="11"/>
        <color theme="0"/>
        <name val="Calibri"/>
        <scheme val="minor"/>
      </font>
      <fill>
        <patternFill patternType="solid">
          <fgColor indexed="65"/>
          <bgColor theme="4"/>
        </patternFill>
      </fill>
    </dxf>
    <dxf>
      <font>
        <b val="0"/>
        <i val="0"/>
        <strike val="0"/>
        <condense val="0"/>
        <extend val="0"/>
        <outline val="0"/>
        <shadow val="0"/>
        <u val="none"/>
        <vertAlign val="baseline"/>
        <sz val="11"/>
        <color theme="0"/>
        <name val="Calibri"/>
        <scheme val="minor"/>
      </font>
      <fill>
        <patternFill patternType="solid">
          <fgColor indexed="65"/>
          <bgColor theme="4"/>
        </patternFill>
      </fill>
    </dxf>
    <dxf>
      <font>
        <b val="0"/>
        <i val="0"/>
        <strike val="0"/>
        <condense val="0"/>
        <extend val="0"/>
        <outline val="0"/>
        <shadow val="0"/>
        <u val="none"/>
        <vertAlign val="baseline"/>
        <sz val="11"/>
        <color theme="0"/>
        <name val="Calibri"/>
        <scheme val="minor"/>
      </font>
      <fill>
        <patternFill patternType="solid">
          <fgColor indexed="65"/>
          <bgColor theme="4"/>
        </patternFill>
      </fill>
    </dxf>
    <dxf>
      <numFmt numFmtId="167" formatCode="&quot;$&quot;#,##0.00"/>
    </dxf>
    <dxf>
      <numFmt numFmtId="166" formatCode="[$-409]d\-mmm\-yy;@"/>
    </dxf>
    <dxf>
      <alignment horizontal="left" vertical="bottom" textRotation="0" wrapText="0" indent="0" justifyLastLine="0" shrinkToFit="0" readingOrder="0"/>
    </dxf>
    <dxf>
      <numFmt numFmtId="164" formatCode="[$$-C09]#,##0.00"/>
    </dxf>
    <dxf>
      <numFmt numFmtId="164" formatCode="[$$-C09]#,##0.00"/>
    </dxf>
    <dxf>
      <numFmt numFmtId="164" formatCode="[$$-C09]#,##0.00"/>
    </dxf>
    <dxf>
      <font>
        <b/>
        <sz val="11"/>
        <color theme="1"/>
      </font>
      <border>
        <vertical/>
        <horizontal/>
      </border>
    </dxf>
    <dxf>
      <font>
        <color theme="1"/>
      </font>
      <border diagonalUp="0" diagonalDown="0">
        <left/>
        <right/>
        <top/>
        <bottom/>
        <vertical/>
        <horizontal/>
      </border>
    </dxf>
    <dxf>
      <fill>
        <patternFill patternType="solid">
          <fgColor theme="0" tint="-0.14999847407452621"/>
          <bgColor theme="0" tint="-4.9989318521683403E-2"/>
        </patternFill>
      </fill>
    </dxf>
    <dxf>
      <fill>
        <patternFill patternType="solid">
          <fgColor indexed="64"/>
          <bgColor theme="4" tint="0.79998168889431442"/>
        </patternFill>
      </fill>
      <border>
        <left style="thin">
          <color theme="0" tint="-0.24994659260841701"/>
        </left>
        <right style="thin">
          <color theme="0" tint="-0.24994659260841701"/>
        </right>
        <top style="thin">
          <color theme="0" tint="-0.24994659260841701"/>
        </top>
        <bottom style="thin">
          <color theme="0" tint="-0.24994659260841701"/>
        </bottom>
        <vertical style="thin">
          <color theme="0" tint="-0.24994659260841701"/>
        </vertical>
        <horizontal style="thin">
          <color theme="0" tint="-0.24994659260841701"/>
        </horizontal>
      </border>
    </dxf>
    <dxf>
      <font>
        <color theme="1"/>
      </font>
      <border>
        <left style="thin">
          <color theme="0" tint="-0.249977111117893"/>
        </left>
        <right style="thin">
          <color theme="0" tint="-0.249977111117893"/>
        </right>
        <top style="thin">
          <color theme="0" tint="-0.249977111117893"/>
        </top>
        <bottom style="thin">
          <color theme="0" tint="-0.249977111117893"/>
        </bottom>
        <vertical style="thin">
          <color theme="0" tint="-0.249977111117893"/>
        </vertical>
        <horizontal style="thin">
          <color theme="0" tint="-0.249977111117893"/>
        </horizontal>
      </border>
    </dxf>
    <dxf>
      <font>
        <b/>
        <color theme="1"/>
      </font>
      <border>
        <bottom style="thin">
          <color theme="4"/>
        </bottom>
        <vertical/>
        <horizontal/>
      </border>
    </dxf>
    <dxf>
      <font>
        <color theme="0"/>
      </font>
      <border diagonalUp="0" diagonalDown="0">
        <left/>
        <right/>
        <top/>
        <bottom/>
        <vertical/>
        <horizontal/>
      </border>
    </dxf>
  </dxfs>
  <tableStyles count="4" defaultTableStyle="TableStyleMedium2" defaultPivotStyle="PivotStyleLight16">
    <tableStyle name="DA Custom Slicer Style" pivot="0" table="0" count="10" xr9:uid="{776B6C66-1D59-4248-A973-6541D5BD480E}">
      <tableStyleElement type="wholeTable" dxfId="102"/>
      <tableStyleElement type="headerRow" dxfId="101"/>
    </tableStyle>
    <tableStyle name="Invisible" pivot="0" table="0" count="0" xr9:uid="{EBBE2A40-921F-4EDD-AB34-F244AAE794D8}"/>
    <tableStyle name="Simple" pivot="0" count="3" xr9:uid="{00000000-0011-0000-FFFF-FFFF00000000}">
      <tableStyleElement type="wholeTable" dxfId="100"/>
      <tableStyleElement type="headerRow" dxfId="99"/>
      <tableStyleElement type="firstRowStripe" dxfId="98"/>
    </tableStyle>
    <tableStyle name="TimeSlicerStyleLight2 2" pivot="0" table="0" count="9" xr9:uid="{379285AA-BFDF-42BC-936D-56DB9322CD31}">
      <tableStyleElement type="wholeTable" dxfId="97"/>
      <tableStyleElement type="headerRow" dxfId="96"/>
    </tableStyle>
  </tableStyles>
  <extLst>
    <ext xmlns:x14="http://schemas.microsoft.com/office/spreadsheetml/2009/9/main" uri="{46F421CA-312F-682f-3DD2-61675219B42D}">
      <x14:dxfs count="8">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0"/>
          </font>
          <fill>
            <patternFill patternType="solid">
              <fgColor auto="1"/>
              <bgColor rgb="FFF6602F"/>
            </patternFill>
          </fill>
          <border>
            <left style="thin">
              <color rgb="FF999999"/>
            </left>
            <right style="thin">
              <color rgb="FF999999"/>
            </right>
            <top style="thin">
              <color rgb="FF999999"/>
            </top>
            <bottom style="thin">
              <color rgb="FF999999"/>
            </bottom>
            <vertical/>
            <horizontal/>
          </border>
        </dxf>
        <dxf>
          <font>
            <color rgb="FF000000"/>
          </font>
          <fill>
            <patternFill patternType="solid">
              <fgColor auto="1"/>
              <bgColor rgb="FFF6602F"/>
            </patternFill>
          </fill>
          <border>
            <left style="thin">
              <color rgb="FF999999"/>
            </left>
            <right style="thin">
              <color rgb="FF999999"/>
            </right>
            <top style="thin">
              <color rgb="FF999999"/>
            </top>
            <bottom style="thin">
              <color rgb="FF999999"/>
            </bottom>
            <vertical/>
            <horizontal/>
          </border>
        </dxf>
        <dxf>
          <font>
            <color rgb="FF828282"/>
          </font>
          <fill>
            <patternFill patternType="solid">
              <fgColor theme="4" tint="0.79998168889431442"/>
              <bgColor theme="4" tint="0.79998168889431442"/>
            </patternFill>
          </fill>
          <border>
            <left style="thin">
              <color rgb="FFCCCCCC"/>
            </left>
            <right style="thin">
              <color rgb="FFCCCCCC"/>
            </right>
            <top style="thin">
              <color rgb="FFCCCCCC"/>
            </top>
            <bottom style="thin">
              <color rgb="FFCCCCCC"/>
            </bottom>
            <vertical/>
            <horizontal/>
          </border>
        </dxf>
        <dxf>
          <font>
            <color rgb="FF000000"/>
          </font>
          <fill>
            <patternFill patternType="solid">
              <fgColor theme="4" tint="0.59999389629810485"/>
              <bgColor theme="0" tint="-0.34998626667073579"/>
            </patternFill>
          </fill>
          <border>
            <left style="thin">
              <color rgb="FF999999"/>
            </left>
            <right style="thin">
              <color rgb="FF999999"/>
            </right>
            <top style="thin">
              <color rgb="FF999999"/>
            </top>
            <bottom style="thin">
              <color rgb="FF999999"/>
            </bottom>
            <vertical/>
            <horizontal/>
          </border>
        </dxf>
        <dxf>
          <font>
            <color rgb="FF828282"/>
          </font>
          <fill>
            <patternFill patternType="solid">
              <fgColor rgb="FFFFFFFF"/>
              <bgColor rgb="FFFFFFFF"/>
            </patternFill>
          </fill>
          <border>
            <left style="thin">
              <color rgb="FFE0E0E0"/>
            </left>
            <right style="thin">
              <color rgb="FFE0E0E0"/>
            </right>
            <top style="thin">
              <color rgb="FFE0E0E0"/>
            </top>
            <bottom style="thin">
              <color rgb="FFE0E0E0"/>
            </bottom>
            <vertical/>
            <horizontal/>
          </border>
        </dxf>
        <dxf>
          <font>
            <color rgb="FF000000"/>
          </font>
          <fill>
            <patternFill patternType="solid">
              <fgColor rgb="FFFFFFFF"/>
              <bgColor theme="0" tint="-0.34998626667073579"/>
            </patternFill>
          </fill>
          <border>
            <left style="thin">
              <color rgb="FFCCCCCC"/>
            </left>
            <right style="thin">
              <color rgb="FFCCCCCC"/>
            </right>
            <top style="thin">
              <color rgb="FFCCCCCC"/>
            </top>
            <bottom style="thin">
              <color rgb="FFCCCCCC"/>
            </bottom>
            <vertical/>
            <horizontal/>
          </border>
        </dxf>
      </x14:dxfs>
    </ext>
    <ext xmlns:x14="http://schemas.microsoft.com/office/spreadsheetml/2009/9/main" uri="{EB79DEF2-80B8-43e5-95BD-54CBDDF9020C}">
      <x14:slicerStyles defaultSlicerStyle="SlicerStyleLight1">
        <x14:slicerStyle name="DA Custom Slicer Style">
          <x14:slicerStyleElements>
            <x14:slicerStyleElement type="unselectedItemWithData" dxfId="7"/>
            <x14:slicerStyleElement type="unselectedItemWithNoData" dxfId="6"/>
            <x14:slicerStyleElement type="selectedItemWithData" dxfId="5"/>
            <x14:slicerStyleElement type="selectedItemWithNoData" dxfId="4"/>
            <x14:slicerStyleElement type="hoveredUnselectedItemWithData" dxfId="3"/>
            <x14:slicerStyleElement type="hoveredSelectedItemWithData" dxfId="2"/>
            <x14:slicerStyleElement type="hoveredUnselectedItemWithNoData" dxfId="1"/>
            <x14:slicerStyleElement type="hoveredSelectedItemWithNoData" dxfId="0"/>
          </x14:slicerStyleElements>
        </x14:slicerStyle>
      </x14:slicerStyles>
    </ext>
    <ext xmlns:x15="http://schemas.microsoft.com/office/spreadsheetml/2010/11/main" uri="{A0A4C193-F2C1-4fcb-8827-314CF55A85BB}">
      <x15:dxfs count="7">
        <dxf>
          <fill>
            <patternFill patternType="solid">
              <fgColor theme="5" tint="0.39997558519241921"/>
              <bgColor theme="5" tint="0.39997558519241921"/>
            </patternFill>
          </fill>
          <border>
            <vertical/>
            <horizontal/>
          </border>
        </dxf>
        <dxf>
          <fill>
            <gradientFill degree="90">
              <stop position="0">
                <color theme="0" tint="-0.14999847407452621"/>
              </stop>
              <stop position="1">
                <color theme="0" tint="-0.14999847407452621"/>
              </stop>
            </gradientFill>
          </fill>
          <border>
            <vertical/>
            <horizontal/>
          </border>
        </dxf>
        <dxf>
          <fill>
            <gradientFill degree="90">
              <stop position="0">
                <color theme="5" tint="0.59999389629810485"/>
              </stop>
              <stop position="1">
                <color theme="5"/>
              </stop>
            </gradientFill>
          </fill>
          <border>
            <vertical/>
            <horizontal/>
          </border>
        </dxf>
        <dxf>
          <font>
            <sz val="9"/>
            <color theme="1" tint="0.499984740745262"/>
          </font>
          <border>
            <left/>
            <right/>
            <top/>
            <bottom/>
            <vertical/>
            <horizontal/>
          </border>
        </dxf>
        <dxf>
          <font>
            <sz val="9"/>
            <color theme="1" tint="0.499984740745262"/>
          </font>
          <border>
            <left/>
            <right/>
            <top/>
            <bottom/>
            <vertical/>
            <horizontal/>
          </border>
        </dxf>
        <dxf>
          <font>
            <sz val="9"/>
            <color theme="1" tint="0.499984740745262"/>
          </font>
          <border>
            <left/>
            <right/>
            <top/>
            <bottom/>
            <vertical/>
            <horizontal/>
          </border>
        </dxf>
        <dxf>
          <font>
            <sz val="10"/>
            <color theme="5" tint="-0.249977111117893"/>
          </font>
          <border>
            <left/>
            <right/>
            <top/>
            <bottom/>
            <vertical/>
            <horizontal/>
          </border>
        </dxf>
      </x15:dxfs>
    </ext>
    <ext xmlns:x15="http://schemas.microsoft.com/office/spreadsheetml/2010/11/main" uri="{9260A510-F301-46a8-8635-F512D64BE5F5}">
      <x15:timelineStyles defaultTimelineStyle="TimeSlicerStyleLight1">
        <x15:timelineStyle name="TimeSlicerStyleLight2 2">
          <x15:timelineStyleElements>
            <x15:timelineStyleElement type="selectionLabel" dxfId="6"/>
            <x15:timelineStyleElement type="timeLevel" dxfId="5"/>
            <x15:timelineStyleElement type="periodLabel1" dxfId="4"/>
            <x15:timelineStyleElement type="periodLabel2" dxfId="3"/>
            <x15:timelineStyleElement type="selectedTimeBlock" dxfId="2"/>
            <x15:timelineStyleElement type="unselectedTimeBlock" dxfId="1"/>
            <x15:timelineStyleElement type="selectedTimeBlockSpace" dxfId="0"/>
          </x15:timelineStyleElements>
        </x15:timelineStyle>
      </x15:timelineStyles>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externalLink" Target="externalLinks/externalLink4.xml"/><Relationship Id="rId68" Type="http://schemas.openxmlformats.org/officeDocument/2006/relationships/pivotCacheDefinition" Target="pivotCache/pivotCacheDefinition1.xml"/><Relationship Id="rId84" Type="http://schemas.microsoft.com/office/2007/relationships/slicerCache" Target="slicerCaches/slicerCache4.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pivotCacheDefinition" Target="pivotCache/pivotCacheDefinition7.xml"/><Relationship Id="rId79" Type="http://schemas.openxmlformats.org/officeDocument/2006/relationships/pivotCacheDefinition" Target="pivotCache/pivotCacheDefinition12.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5.xml"/><Relationship Id="rId69" Type="http://schemas.openxmlformats.org/officeDocument/2006/relationships/pivotCacheDefinition" Target="pivotCache/pivotCacheDefinition2.xml"/><Relationship Id="rId77" Type="http://schemas.openxmlformats.org/officeDocument/2006/relationships/pivotCacheDefinition" Target="pivotCache/pivotCacheDefinition10.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pivotCacheDefinition" Target="pivotCache/pivotCacheDefinition5.xml"/><Relationship Id="rId80" Type="http://schemas.microsoft.com/office/2007/relationships/slicerCache" Target="slicerCaches/slicerCache1.xml"/><Relationship Id="rId85"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8.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3.xml"/><Relationship Id="rId70" Type="http://schemas.openxmlformats.org/officeDocument/2006/relationships/pivotCacheDefinition" Target="pivotCache/pivotCacheDefinition3.xml"/><Relationship Id="rId75" Type="http://schemas.openxmlformats.org/officeDocument/2006/relationships/pivotCacheDefinition" Target="pivotCache/pivotCacheDefinition8.xml"/><Relationship Id="rId83" Type="http://schemas.microsoft.com/office/2011/relationships/timelineCache" Target="timelineCaches/timelineCache1.xml"/><Relationship Id="rId88"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1.xml"/><Relationship Id="rId65" Type="http://schemas.openxmlformats.org/officeDocument/2006/relationships/externalLink" Target="externalLinks/externalLink6.xml"/><Relationship Id="rId73" Type="http://schemas.openxmlformats.org/officeDocument/2006/relationships/pivotCacheDefinition" Target="pivotCache/pivotCacheDefinition6.xml"/><Relationship Id="rId78" Type="http://schemas.openxmlformats.org/officeDocument/2006/relationships/pivotCacheDefinition" Target="pivotCache/pivotCacheDefinition11.xml"/><Relationship Id="rId81" Type="http://schemas.microsoft.com/office/2007/relationships/slicerCache" Target="slicerCaches/slicerCache2.xml"/><Relationship Id="rId86"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pivotCacheDefinition" Target="pivotCache/pivotCacheDefinition9.xml"/><Relationship Id="rId7" Type="http://schemas.openxmlformats.org/officeDocument/2006/relationships/worksheet" Target="worksheets/sheet7.xml"/><Relationship Id="rId71" Type="http://schemas.openxmlformats.org/officeDocument/2006/relationships/pivotCacheDefinition" Target="pivotCache/pivotCacheDefinition4.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externalLink" Target="externalLinks/externalLink7.xml"/><Relationship Id="rId87" Type="http://schemas.openxmlformats.org/officeDocument/2006/relationships/sharedStrings" Target="sharedStrings.xml"/><Relationship Id="rId61" Type="http://schemas.openxmlformats.org/officeDocument/2006/relationships/externalLink" Target="externalLinks/externalLink2.xml"/><Relationship Id="rId82" Type="http://schemas.microsoft.com/office/2007/relationships/slicerCache" Target="slicerCaches/slicerCache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chartUserShapes" Target="../drawings/drawing28.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2.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3.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4.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5.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6.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7.xml.rels><?xml version="1.0" encoding="UTF-8" standalone="yes"?>
<Relationships xmlns="http://schemas.openxmlformats.org/package/2006/relationships"><Relationship Id="rId1" Type="http://schemas.openxmlformats.org/officeDocument/2006/relationships/chartUserShapes" Target="../drawings/drawing44.xml"/></Relationships>
</file>

<file path=xl/charts/_rels/chartEx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Ex2.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pivotSource>
    <c:name>[EXCEL NADALJEVALNI Vrtilne tabele, funkcije.xlsx]Tabele vrtilne!Vrtilna tabela5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'Tabele vrtilne'!$I$11:$I$12</c:f>
              <c:strCache>
                <c:ptCount val="1"/>
                <c:pt idx="0">
                  <c:v>Apple</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'Tabele vrtilne'!$H$13:$H$22</c:f>
              <c:multiLvlStrCache>
                <c:ptCount val="7"/>
                <c:lvl>
                  <c:pt idx="0">
                    <c:v>Australia</c:v>
                  </c:pt>
                  <c:pt idx="1">
                    <c:v>Canada</c:v>
                  </c:pt>
                  <c:pt idx="2">
                    <c:v>New Zealand</c:v>
                  </c:pt>
                  <c:pt idx="3">
                    <c:v>United States</c:v>
                  </c:pt>
                  <c:pt idx="4">
                    <c:v>France</c:v>
                  </c:pt>
                  <c:pt idx="5">
                    <c:v>Germany</c:v>
                  </c:pt>
                  <c:pt idx="6">
                    <c:v>United Kingdom</c:v>
                  </c:pt>
                </c:lvl>
                <c:lvl>
                  <c:pt idx="0">
                    <c:v>Ostalo</c:v>
                  </c:pt>
                  <c:pt idx="4">
                    <c:v>Evropa</c:v>
                  </c:pt>
                </c:lvl>
              </c:multiLvlStrCache>
            </c:multiLvlStrRef>
          </c:cat>
          <c:val>
            <c:numRef>
              <c:f>'Tabele vrtilne'!$I$13:$I$22</c:f>
              <c:numCache>
                <c:formatCode>General</c:formatCode>
                <c:ptCount val="7"/>
                <c:pt idx="0">
                  <c:v>20634</c:v>
                </c:pt>
                <c:pt idx="1">
                  <c:v>24867</c:v>
                </c:pt>
                <c:pt idx="2">
                  <c:v>10332</c:v>
                </c:pt>
                <c:pt idx="3">
                  <c:v>28615</c:v>
                </c:pt>
                <c:pt idx="4">
                  <c:v>80193</c:v>
                </c:pt>
                <c:pt idx="5">
                  <c:v>9082</c:v>
                </c:pt>
                <c:pt idx="6">
                  <c:v>17534</c:v>
                </c:pt>
              </c:numCache>
            </c:numRef>
          </c:val>
          <c:extLst>
            <c:ext xmlns:c16="http://schemas.microsoft.com/office/drawing/2014/chart" uri="{C3380CC4-5D6E-409C-BE32-E72D297353CC}">
              <c16:uniqueId val="{00000000-BB93-46FF-8170-BB4F9D5E368C}"/>
            </c:ext>
          </c:extLst>
        </c:ser>
        <c:ser>
          <c:idx val="1"/>
          <c:order val="1"/>
          <c:tx>
            <c:strRef>
              <c:f>'Tabele vrtilne'!$J$11:$J$12</c:f>
              <c:strCache>
                <c:ptCount val="1"/>
                <c:pt idx="0">
                  <c:v>Banana</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'Tabele vrtilne'!$H$13:$H$22</c:f>
              <c:multiLvlStrCache>
                <c:ptCount val="7"/>
                <c:lvl>
                  <c:pt idx="0">
                    <c:v>Australia</c:v>
                  </c:pt>
                  <c:pt idx="1">
                    <c:v>Canada</c:v>
                  </c:pt>
                  <c:pt idx="2">
                    <c:v>New Zealand</c:v>
                  </c:pt>
                  <c:pt idx="3">
                    <c:v>United States</c:v>
                  </c:pt>
                  <c:pt idx="4">
                    <c:v>France</c:v>
                  </c:pt>
                  <c:pt idx="5">
                    <c:v>Germany</c:v>
                  </c:pt>
                  <c:pt idx="6">
                    <c:v>United Kingdom</c:v>
                  </c:pt>
                </c:lvl>
                <c:lvl>
                  <c:pt idx="0">
                    <c:v>Ostalo</c:v>
                  </c:pt>
                  <c:pt idx="4">
                    <c:v>Evropa</c:v>
                  </c:pt>
                </c:lvl>
              </c:multiLvlStrCache>
            </c:multiLvlStrRef>
          </c:cat>
          <c:val>
            <c:numRef>
              <c:f>'Tabele vrtilne'!$J$13:$J$22</c:f>
              <c:numCache>
                <c:formatCode>General</c:formatCode>
                <c:ptCount val="7"/>
                <c:pt idx="0">
                  <c:v>52721</c:v>
                </c:pt>
                <c:pt idx="1">
                  <c:v>33775</c:v>
                </c:pt>
                <c:pt idx="2">
                  <c:v>40050</c:v>
                </c:pt>
                <c:pt idx="3">
                  <c:v>95061</c:v>
                </c:pt>
                <c:pt idx="4">
                  <c:v>36094</c:v>
                </c:pt>
                <c:pt idx="5">
                  <c:v>39686</c:v>
                </c:pt>
                <c:pt idx="6">
                  <c:v>42908</c:v>
                </c:pt>
              </c:numCache>
            </c:numRef>
          </c:val>
          <c:extLst>
            <c:ext xmlns:c16="http://schemas.microsoft.com/office/drawing/2014/chart" uri="{C3380CC4-5D6E-409C-BE32-E72D297353CC}">
              <c16:uniqueId val="{00000001-BB93-46FF-8170-BB4F9D5E368C}"/>
            </c:ext>
          </c:extLst>
        </c:ser>
        <c:ser>
          <c:idx val="2"/>
          <c:order val="2"/>
          <c:tx>
            <c:strRef>
              <c:f>'Tabele vrtilne'!$K$11:$K$12</c:f>
              <c:strCache>
                <c:ptCount val="1"/>
                <c:pt idx="0">
                  <c:v>Mango</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'Tabele vrtilne'!$H$13:$H$22</c:f>
              <c:multiLvlStrCache>
                <c:ptCount val="7"/>
                <c:lvl>
                  <c:pt idx="0">
                    <c:v>Australia</c:v>
                  </c:pt>
                  <c:pt idx="1">
                    <c:v>Canada</c:v>
                  </c:pt>
                  <c:pt idx="2">
                    <c:v>New Zealand</c:v>
                  </c:pt>
                  <c:pt idx="3">
                    <c:v>United States</c:v>
                  </c:pt>
                  <c:pt idx="4">
                    <c:v>France</c:v>
                  </c:pt>
                  <c:pt idx="5">
                    <c:v>Germany</c:v>
                  </c:pt>
                  <c:pt idx="6">
                    <c:v>United Kingdom</c:v>
                  </c:pt>
                </c:lvl>
                <c:lvl>
                  <c:pt idx="0">
                    <c:v>Ostalo</c:v>
                  </c:pt>
                  <c:pt idx="4">
                    <c:v>Evropa</c:v>
                  </c:pt>
                </c:lvl>
              </c:multiLvlStrCache>
            </c:multiLvlStrRef>
          </c:cat>
          <c:val>
            <c:numRef>
              <c:f>'Tabele vrtilne'!$K$13:$K$22</c:f>
              <c:numCache>
                <c:formatCode>General</c:formatCode>
                <c:ptCount val="7"/>
                <c:pt idx="0">
                  <c:v>9186</c:v>
                </c:pt>
                <c:pt idx="1">
                  <c:v>3767</c:v>
                </c:pt>
                <c:pt idx="3">
                  <c:v>22363</c:v>
                </c:pt>
                <c:pt idx="4">
                  <c:v>7388</c:v>
                </c:pt>
                <c:pt idx="5">
                  <c:v>8775</c:v>
                </c:pt>
                <c:pt idx="6">
                  <c:v>5600</c:v>
                </c:pt>
              </c:numCache>
            </c:numRef>
          </c:val>
          <c:extLst>
            <c:ext xmlns:c16="http://schemas.microsoft.com/office/drawing/2014/chart" uri="{C3380CC4-5D6E-409C-BE32-E72D297353CC}">
              <c16:uniqueId val="{00000002-BB93-46FF-8170-BB4F9D5E368C}"/>
            </c:ext>
          </c:extLst>
        </c:ser>
        <c:ser>
          <c:idx val="3"/>
          <c:order val="3"/>
          <c:tx>
            <c:strRef>
              <c:f>'Tabele vrtilne'!$L$11:$L$12</c:f>
              <c:strCache>
                <c:ptCount val="1"/>
                <c:pt idx="0">
                  <c:v>Orange</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'Tabele vrtilne'!$H$13:$H$22</c:f>
              <c:multiLvlStrCache>
                <c:ptCount val="7"/>
                <c:lvl>
                  <c:pt idx="0">
                    <c:v>Australia</c:v>
                  </c:pt>
                  <c:pt idx="1">
                    <c:v>Canada</c:v>
                  </c:pt>
                  <c:pt idx="2">
                    <c:v>New Zealand</c:v>
                  </c:pt>
                  <c:pt idx="3">
                    <c:v>United States</c:v>
                  </c:pt>
                  <c:pt idx="4">
                    <c:v>France</c:v>
                  </c:pt>
                  <c:pt idx="5">
                    <c:v>Germany</c:v>
                  </c:pt>
                  <c:pt idx="6">
                    <c:v>United Kingdom</c:v>
                  </c:pt>
                </c:lvl>
                <c:lvl>
                  <c:pt idx="0">
                    <c:v>Ostalo</c:v>
                  </c:pt>
                  <c:pt idx="4">
                    <c:v>Evropa</c:v>
                  </c:pt>
                </c:lvl>
              </c:multiLvlStrCache>
            </c:multiLvlStrRef>
          </c:cat>
          <c:val>
            <c:numRef>
              <c:f>'Tabele vrtilne'!$L$13:$L$22</c:f>
              <c:numCache>
                <c:formatCode>General</c:formatCode>
                <c:ptCount val="7"/>
                <c:pt idx="0">
                  <c:v>8680</c:v>
                </c:pt>
                <c:pt idx="1">
                  <c:v>19929</c:v>
                </c:pt>
                <c:pt idx="2">
                  <c:v>12010</c:v>
                </c:pt>
                <c:pt idx="3">
                  <c:v>30932</c:v>
                </c:pt>
                <c:pt idx="4">
                  <c:v>2256</c:v>
                </c:pt>
                <c:pt idx="5">
                  <c:v>8887</c:v>
                </c:pt>
                <c:pt idx="6">
                  <c:v>21744</c:v>
                </c:pt>
              </c:numCache>
            </c:numRef>
          </c:val>
          <c:extLst>
            <c:ext xmlns:c16="http://schemas.microsoft.com/office/drawing/2014/chart" uri="{C3380CC4-5D6E-409C-BE32-E72D297353CC}">
              <c16:uniqueId val="{00000003-BB93-46FF-8170-BB4F9D5E368C}"/>
            </c:ext>
          </c:extLst>
        </c:ser>
        <c:dLbls>
          <c:dLblPos val="outEnd"/>
          <c:showLegendKey val="0"/>
          <c:showVal val="1"/>
          <c:showCatName val="0"/>
          <c:showSerName val="0"/>
          <c:showPercent val="0"/>
          <c:showBubbleSize val="0"/>
        </c:dLbls>
        <c:gapWidth val="219"/>
        <c:overlap val="-27"/>
        <c:axId val="2062720735"/>
        <c:axId val="2062722175"/>
      </c:barChart>
      <c:catAx>
        <c:axId val="20627207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062722175"/>
        <c:crosses val="autoZero"/>
        <c:auto val="1"/>
        <c:lblAlgn val="ctr"/>
        <c:lblOffset val="100"/>
        <c:noMultiLvlLbl val="0"/>
      </c:catAx>
      <c:valAx>
        <c:axId val="2062722175"/>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0627207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pivotSource>
    <c:name>[EXCEL NADALJEVALNI Vrtilne tabele, funkcije.xlsx]Primer!Vrtilna tabela9</c:name>
    <c:fmtId val="0"/>
  </c:pivotSource>
  <c:chart>
    <c:autoTitleDeleted val="0"/>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1"/>
          </a:solidFill>
          <a:ln>
            <a:noFill/>
          </a:ln>
          <a:effectLst/>
        </c:spPr>
        <c:marker>
          <c:symbol val="none"/>
        </c:marker>
      </c:pivotFmt>
    </c:pivotFmts>
    <c:plotArea>
      <c:layout/>
      <c:barChart>
        <c:barDir val="col"/>
        <c:grouping val="clustered"/>
        <c:varyColors val="0"/>
        <c:ser>
          <c:idx val="0"/>
          <c:order val="0"/>
          <c:tx>
            <c:strRef>
              <c:f>Primer!$M$27</c:f>
              <c:strCache>
                <c:ptCount val="1"/>
                <c:pt idx="0">
                  <c:v>Vsota od Jan</c:v>
                </c:pt>
              </c:strCache>
            </c:strRef>
          </c:tx>
          <c:spPr>
            <a:solidFill>
              <a:schemeClr val="accent1"/>
            </a:solidFill>
            <a:ln>
              <a:noFill/>
            </a:ln>
            <a:effectLst/>
          </c:spPr>
          <c:invertIfNegative val="0"/>
          <c:cat>
            <c:strRef>
              <c:f>Primer!$L$28:$L$31</c:f>
              <c:strCache>
                <c:ptCount val="3"/>
                <c:pt idx="0">
                  <c:v>BMW</c:v>
                </c:pt>
                <c:pt idx="1">
                  <c:v>Ford</c:v>
                </c:pt>
                <c:pt idx="2">
                  <c:v>GMH</c:v>
                </c:pt>
              </c:strCache>
            </c:strRef>
          </c:cat>
          <c:val>
            <c:numRef>
              <c:f>Primer!$M$28:$M$31</c:f>
              <c:numCache>
                <c:formatCode>General</c:formatCode>
                <c:ptCount val="3"/>
                <c:pt idx="0">
                  <c:v>15900</c:v>
                </c:pt>
                <c:pt idx="1">
                  <c:v>7223</c:v>
                </c:pt>
                <c:pt idx="2">
                  <c:v>12400</c:v>
                </c:pt>
              </c:numCache>
            </c:numRef>
          </c:val>
          <c:extLst>
            <c:ext xmlns:c16="http://schemas.microsoft.com/office/drawing/2014/chart" uri="{C3380CC4-5D6E-409C-BE32-E72D297353CC}">
              <c16:uniqueId val="{00000000-FF20-4284-833D-B216791275FD}"/>
            </c:ext>
          </c:extLst>
        </c:ser>
        <c:ser>
          <c:idx val="1"/>
          <c:order val="1"/>
          <c:tx>
            <c:strRef>
              <c:f>Primer!$N$27</c:f>
              <c:strCache>
                <c:ptCount val="1"/>
                <c:pt idx="0">
                  <c:v>Vsota od Feb</c:v>
                </c:pt>
              </c:strCache>
            </c:strRef>
          </c:tx>
          <c:spPr>
            <a:solidFill>
              <a:schemeClr val="accent2"/>
            </a:solidFill>
            <a:ln>
              <a:noFill/>
            </a:ln>
            <a:effectLst/>
          </c:spPr>
          <c:invertIfNegative val="0"/>
          <c:cat>
            <c:strRef>
              <c:f>Primer!$L$28:$L$31</c:f>
              <c:strCache>
                <c:ptCount val="3"/>
                <c:pt idx="0">
                  <c:v>BMW</c:v>
                </c:pt>
                <c:pt idx="1">
                  <c:v>Ford</c:v>
                </c:pt>
                <c:pt idx="2">
                  <c:v>GMH</c:v>
                </c:pt>
              </c:strCache>
            </c:strRef>
          </c:cat>
          <c:val>
            <c:numRef>
              <c:f>Primer!$N$28:$N$31</c:f>
              <c:numCache>
                <c:formatCode>General</c:formatCode>
                <c:ptCount val="3"/>
                <c:pt idx="0">
                  <c:v>5740</c:v>
                </c:pt>
                <c:pt idx="1">
                  <c:v>4200</c:v>
                </c:pt>
                <c:pt idx="2">
                  <c:v>4078</c:v>
                </c:pt>
              </c:numCache>
            </c:numRef>
          </c:val>
          <c:extLst>
            <c:ext xmlns:c16="http://schemas.microsoft.com/office/drawing/2014/chart" uri="{C3380CC4-5D6E-409C-BE32-E72D297353CC}">
              <c16:uniqueId val="{00000001-FF20-4284-833D-B216791275FD}"/>
            </c:ext>
          </c:extLst>
        </c:ser>
        <c:ser>
          <c:idx val="2"/>
          <c:order val="2"/>
          <c:tx>
            <c:strRef>
              <c:f>Primer!$O$27</c:f>
              <c:strCache>
                <c:ptCount val="1"/>
                <c:pt idx="0">
                  <c:v>Vsota od Mar</c:v>
                </c:pt>
              </c:strCache>
            </c:strRef>
          </c:tx>
          <c:spPr>
            <a:solidFill>
              <a:schemeClr val="accent3"/>
            </a:solidFill>
            <a:ln>
              <a:noFill/>
            </a:ln>
            <a:effectLst/>
          </c:spPr>
          <c:invertIfNegative val="0"/>
          <c:cat>
            <c:strRef>
              <c:f>Primer!$L$28:$L$31</c:f>
              <c:strCache>
                <c:ptCount val="3"/>
                <c:pt idx="0">
                  <c:v>BMW</c:v>
                </c:pt>
                <c:pt idx="1">
                  <c:v>Ford</c:v>
                </c:pt>
                <c:pt idx="2">
                  <c:v>GMH</c:v>
                </c:pt>
              </c:strCache>
            </c:strRef>
          </c:cat>
          <c:val>
            <c:numRef>
              <c:f>Primer!$O$28:$O$31</c:f>
              <c:numCache>
                <c:formatCode>General</c:formatCode>
                <c:ptCount val="3"/>
                <c:pt idx="0">
                  <c:v>26850</c:v>
                </c:pt>
                <c:pt idx="1">
                  <c:v>8332</c:v>
                </c:pt>
                <c:pt idx="2">
                  <c:v>22800</c:v>
                </c:pt>
              </c:numCache>
            </c:numRef>
          </c:val>
          <c:extLst>
            <c:ext xmlns:c16="http://schemas.microsoft.com/office/drawing/2014/chart" uri="{C3380CC4-5D6E-409C-BE32-E72D297353CC}">
              <c16:uniqueId val="{00000002-FF20-4284-833D-B216791275FD}"/>
            </c:ext>
          </c:extLst>
        </c:ser>
        <c:ser>
          <c:idx val="3"/>
          <c:order val="3"/>
          <c:tx>
            <c:strRef>
              <c:f>Primer!$P$27</c:f>
              <c:strCache>
                <c:ptCount val="1"/>
                <c:pt idx="0">
                  <c:v>Vsota od Apr</c:v>
                </c:pt>
              </c:strCache>
            </c:strRef>
          </c:tx>
          <c:spPr>
            <a:solidFill>
              <a:schemeClr val="accent4"/>
            </a:solidFill>
            <a:ln>
              <a:noFill/>
            </a:ln>
            <a:effectLst/>
          </c:spPr>
          <c:invertIfNegative val="0"/>
          <c:cat>
            <c:strRef>
              <c:f>Primer!$L$28:$L$31</c:f>
              <c:strCache>
                <c:ptCount val="3"/>
                <c:pt idx="0">
                  <c:v>BMW</c:v>
                </c:pt>
                <c:pt idx="1">
                  <c:v>Ford</c:v>
                </c:pt>
                <c:pt idx="2">
                  <c:v>GMH</c:v>
                </c:pt>
              </c:strCache>
            </c:strRef>
          </c:cat>
          <c:val>
            <c:numRef>
              <c:f>Primer!$P$28:$P$31</c:f>
              <c:numCache>
                <c:formatCode>General</c:formatCode>
                <c:ptCount val="3"/>
                <c:pt idx="0">
                  <c:v>28455</c:v>
                </c:pt>
                <c:pt idx="1">
                  <c:v>23441</c:v>
                </c:pt>
                <c:pt idx="2">
                  <c:v>28455</c:v>
                </c:pt>
              </c:numCache>
            </c:numRef>
          </c:val>
          <c:extLst>
            <c:ext xmlns:c16="http://schemas.microsoft.com/office/drawing/2014/chart" uri="{C3380CC4-5D6E-409C-BE32-E72D297353CC}">
              <c16:uniqueId val="{00000003-FF20-4284-833D-B216791275FD}"/>
            </c:ext>
          </c:extLst>
        </c:ser>
        <c:ser>
          <c:idx val="4"/>
          <c:order val="4"/>
          <c:tx>
            <c:strRef>
              <c:f>Primer!$Q$27</c:f>
              <c:strCache>
                <c:ptCount val="1"/>
                <c:pt idx="0">
                  <c:v>Vsota od Maj</c:v>
                </c:pt>
              </c:strCache>
            </c:strRef>
          </c:tx>
          <c:spPr>
            <a:solidFill>
              <a:schemeClr val="accent5"/>
            </a:solidFill>
            <a:ln>
              <a:noFill/>
            </a:ln>
            <a:effectLst/>
          </c:spPr>
          <c:invertIfNegative val="0"/>
          <c:cat>
            <c:strRef>
              <c:f>Primer!$L$28:$L$31</c:f>
              <c:strCache>
                <c:ptCount val="3"/>
                <c:pt idx="0">
                  <c:v>BMW</c:v>
                </c:pt>
                <c:pt idx="1">
                  <c:v>Ford</c:v>
                </c:pt>
                <c:pt idx="2">
                  <c:v>GMH</c:v>
                </c:pt>
              </c:strCache>
            </c:strRef>
          </c:cat>
          <c:val>
            <c:numRef>
              <c:f>Primer!$Q$28:$Q$31</c:f>
              <c:numCache>
                <c:formatCode>General</c:formatCode>
                <c:ptCount val="3"/>
                <c:pt idx="0">
                  <c:v>3200</c:v>
                </c:pt>
                <c:pt idx="1">
                  <c:v>4778</c:v>
                </c:pt>
                <c:pt idx="2">
                  <c:v>8332</c:v>
                </c:pt>
              </c:numCache>
            </c:numRef>
          </c:val>
          <c:extLst>
            <c:ext xmlns:c16="http://schemas.microsoft.com/office/drawing/2014/chart" uri="{C3380CC4-5D6E-409C-BE32-E72D297353CC}">
              <c16:uniqueId val="{00000004-FF20-4284-833D-B216791275FD}"/>
            </c:ext>
          </c:extLst>
        </c:ser>
        <c:ser>
          <c:idx val="5"/>
          <c:order val="5"/>
          <c:tx>
            <c:strRef>
              <c:f>Primer!$R$27</c:f>
              <c:strCache>
                <c:ptCount val="1"/>
                <c:pt idx="0">
                  <c:v>Vsota od Jun</c:v>
                </c:pt>
              </c:strCache>
            </c:strRef>
          </c:tx>
          <c:spPr>
            <a:solidFill>
              <a:schemeClr val="accent6"/>
            </a:solidFill>
            <a:ln>
              <a:noFill/>
            </a:ln>
            <a:effectLst/>
          </c:spPr>
          <c:invertIfNegative val="0"/>
          <c:cat>
            <c:strRef>
              <c:f>Primer!$L$28:$L$31</c:f>
              <c:strCache>
                <c:ptCount val="3"/>
                <c:pt idx="0">
                  <c:v>BMW</c:v>
                </c:pt>
                <c:pt idx="1">
                  <c:v>Ford</c:v>
                </c:pt>
                <c:pt idx="2">
                  <c:v>GMH</c:v>
                </c:pt>
              </c:strCache>
            </c:strRef>
          </c:cat>
          <c:val>
            <c:numRef>
              <c:f>Primer!$R$28:$R$31</c:f>
              <c:numCache>
                <c:formatCode>General</c:formatCode>
                <c:ptCount val="3"/>
                <c:pt idx="0">
                  <c:v>7223</c:v>
                </c:pt>
                <c:pt idx="1">
                  <c:v>4220</c:v>
                </c:pt>
                <c:pt idx="2">
                  <c:v>43211</c:v>
                </c:pt>
              </c:numCache>
            </c:numRef>
          </c:val>
          <c:extLst>
            <c:ext xmlns:c16="http://schemas.microsoft.com/office/drawing/2014/chart" uri="{C3380CC4-5D6E-409C-BE32-E72D297353CC}">
              <c16:uniqueId val="{00000005-FF20-4284-833D-B216791275FD}"/>
            </c:ext>
          </c:extLst>
        </c:ser>
        <c:dLbls>
          <c:showLegendKey val="0"/>
          <c:showVal val="0"/>
          <c:showCatName val="0"/>
          <c:showSerName val="0"/>
          <c:showPercent val="0"/>
          <c:showBubbleSize val="0"/>
        </c:dLbls>
        <c:gapWidth val="219"/>
        <c:overlap val="-27"/>
        <c:axId val="79053583"/>
        <c:axId val="79048783"/>
      </c:barChart>
      <c:catAx>
        <c:axId val="790535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79048783"/>
        <c:crosses val="autoZero"/>
        <c:auto val="1"/>
        <c:lblAlgn val="ctr"/>
        <c:lblOffset val="100"/>
        <c:noMultiLvlLbl val="0"/>
      </c:catAx>
      <c:valAx>
        <c:axId val="7904878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79053583"/>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pivotSource>
    <c:name>[EXCEL NADALJEVALNI Vrtilne tabele, funkcije.xlsx]Primer rešitev!Vrtilna tabela22</c:name>
    <c:fmtId val="1"/>
  </c:pivotSource>
  <c:chart>
    <c:autoTitleDeleted val="0"/>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1"/>
          </a:solidFill>
          <a:ln>
            <a:noFill/>
          </a:ln>
          <a:effectLst/>
        </c:spPr>
        <c:marker>
          <c:symbol val="none"/>
        </c:marker>
      </c:pivotFmt>
      <c:pivotFmt>
        <c:idx val="6"/>
        <c:spPr>
          <a:solidFill>
            <a:schemeClr val="accent1"/>
          </a:solidFill>
          <a:ln>
            <a:noFill/>
          </a:ln>
          <a:effectLst/>
        </c:spPr>
        <c:marker>
          <c:symbol val="none"/>
        </c:marker>
      </c:pivotFmt>
    </c:pivotFmts>
    <c:plotArea>
      <c:layout/>
      <c:barChart>
        <c:barDir val="col"/>
        <c:grouping val="clustered"/>
        <c:varyColors val="0"/>
        <c:ser>
          <c:idx val="0"/>
          <c:order val="0"/>
          <c:tx>
            <c:strRef>
              <c:f>'Primer rešitev'!$B$3</c:f>
              <c:strCache>
                <c:ptCount val="1"/>
                <c:pt idx="0">
                  <c:v>Vsota od Jan</c:v>
                </c:pt>
              </c:strCache>
            </c:strRef>
          </c:tx>
          <c:spPr>
            <a:solidFill>
              <a:schemeClr val="accent1"/>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rešitev'!$B$4:$B$16</c:f>
              <c:numCache>
                <c:formatCode>0</c:formatCode>
                <c:ptCount val="12"/>
                <c:pt idx="0">
                  <c:v>15900</c:v>
                </c:pt>
                <c:pt idx="1">
                  <c:v>7223</c:v>
                </c:pt>
                <c:pt idx="2">
                  <c:v>12400</c:v>
                </c:pt>
                <c:pt idx="3">
                  <c:v>34500</c:v>
                </c:pt>
                <c:pt idx="4">
                  <c:v>500</c:v>
                </c:pt>
                <c:pt idx="5">
                  <c:v>5940</c:v>
                </c:pt>
                <c:pt idx="6">
                  <c:v>3420</c:v>
                </c:pt>
                <c:pt idx="7">
                  <c:v>4500</c:v>
                </c:pt>
                <c:pt idx="8">
                  <c:v>4300</c:v>
                </c:pt>
                <c:pt idx="9">
                  <c:v>3900</c:v>
                </c:pt>
                <c:pt idx="10">
                  <c:v>18900</c:v>
                </c:pt>
                <c:pt idx="11">
                  <c:v>577837</c:v>
                </c:pt>
              </c:numCache>
            </c:numRef>
          </c:val>
          <c:extLst>
            <c:ext xmlns:c16="http://schemas.microsoft.com/office/drawing/2014/chart" uri="{C3380CC4-5D6E-409C-BE32-E72D297353CC}">
              <c16:uniqueId val="{00000000-5EF6-4544-801A-EC2DDFA140E5}"/>
            </c:ext>
          </c:extLst>
        </c:ser>
        <c:ser>
          <c:idx val="1"/>
          <c:order val="1"/>
          <c:tx>
            <c:strRef>
              <c:f>'Primer rešitev'!$C$3</c:f>
              <c:strCache>
                <c:ptCount val="1"/>
                <c:pt idx="0">
                  <c:v>Vsota od Feb</c:v>
                </c:pt>
              </c:strCache>
            </c:strRef>
          </c:tx>
          <c:spPr>
            <a:solidFill>
              <a:schemeClr val="accent2"/>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rešitev'!$C$4:$C$16</c:f>
              <c:numCache>
                <c:formatCode>0</c:formatCode>
                <c:ptCount val="12"/>
                <c:pt idx="0">
                  <c:v>5740</c:v>
                </c:pt>
                <c:pt idx="1">
                  <c:v>4200</c:v>
                </c:pt>
                <c:pt idx="2">
                  <c:v>4078</c:v>
                </c:pt>
                <c:pt idx="3">
                  <c:v>42000</c:v>
                </c:pt>
                <c:pt idx="4">
                  <c:v>4300</c:v>
                </c:pt>
                <c:pt idx="5">
                  <c:v>7900</c:v>
                </c:pt>
                <c:pt idx="6">
                  <c:v>32700</c:v>
                </c:pt>
                <c:pt idx="7">
                  <c:v>5900</c:v>
                </c:pt>
                <c:pt idx="8">
                  <c:v>14500</c:v>
                </c:pt>
                <c:pt idx="9">
                  <c:v>28455</c:v>
                </c:pt>
                <c:pt idx="10">
                  <c:v>21500</c:v>
                </c:pt>
                <c:pt idx="11">
                  <c:v>365321</c:v>
                </c:pt>
              </c:numCache>
            </c:numRef>
          </c:val>
          <c:extLst>
            <c:ext xmlns:c16="http://schemas.microsoft.com/office/drawing/2014/chart" uri="{C3380CC4-5D6E-409C-BE32-E72D297353CC}">
              <c16:uniqueId val="{00000001-5EF6-4544-801A-EC2DDFA140E5}"/>
            </c:ext>
          </c:extLst>
        </c:ser>
        <c:ser>
          <c:idx val="2"/>
          <c:order val="2"/>
          <c:tx>
            <c:strRef>
              <c:f>'Primer rešitev'!$D$3</c:f>
              <c:strCache>
                <c:ptCount val="1"/>
                <c:pt idx="0">
                  <c:v>Vsota od Mar</c:v>
                </c:pt>
              </c:strCache>
            </c:strRef>
          </c:tx>
          <c:spPr>
            <a:solidFill>
              <a:schemeClr val="accent3"/>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rešitev'!$D$4:$D$16</c:f>
              <c:numCache>
                <c:formatCode>0</c:formatCode>
                <c:ptCount val="12"/>
                <c:pt idx="0">
                  <c:v>26850</c:v>
                </c:pt>
                <c:pt idx="1">
                  <c:v>8332</c:v>
                </c:pt>
                <c:pt idx="2">
                  <c:v>22800</c:v>
                </c:pt>
                <c:pt idx="3">
                  <c:v>43900</c:v>
                </c:pt>
                <c:pt idx="4">
                  <c:v>9025</c:v>
                </c:pt>
                <c:pt idx="5">
                  <c:v>47100</c:v>
                </c:pt>
                <c:pt idx="6">
                  <c:v>52420</c:v>
                </c:pt>
                <c:pt idx="7">
                  <c:v>8532</c:v>
                </c:pt>
                <c:pt idx="8">
                  <c:v>32700</c:v>
                </c:pt>
                <c:pt idx="9">
                  <c:v>5670</c:v>
                </c:pt>
                <c:pt idx="10">
                  <c:v>6500</c:v>
                </c:pt>
                <c:pt idx="11">
                  <c:v>569930</c:v>
                </c:pt>
              </c:numCache>
            </c:numRef>
          </c:val>
          <c:extLst>
            <c:ext xmlns:c16="http://schemas.microsoft.com/office/drawing/2014/chart" uri="{C3380CC4-5D6E-409C-BE32-E72D297353CC}">
              <c16:uniqueId val="{00000002-5EF6-4544-801A-EC2DDFA140E5}"/>
            </c:ext>
          </c:extLst>
        </c:ser>
        <c:ser>
          <c:idx val="3"/>
          <c:order val="3"/>
          <c:tx>
            <c:strRef>
              <c:f>'Primer rešitev'!$E$3</c:f>
              <c:strCache>
                <c:ptCount val="1"/>
                <c:pt idx="0">
                  <c:v>Vsota od Apr</c:v>
                </c:pt>
              </c:strCache>
            </c:strRef>
          </c:tx>
          <c:spPr>
            <a:solidFill>
              <a:schemeClr val="accent4"/>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rešitev'!$E$4:$E$16</c:f>
              <c:numCache>
                <c:formatCode>0</c:formatCode>
                <c:ptCount val="12"/>
                <c:pt idx="0">
                  <c:v>28455</c:v>
                </c:pt>
                <c:pt idx="1">
                  <c:v>23441</c:v>
                </c:pt>
                <c:pt idx="2">
                  <c:v>28455</c:v>
                </c:pt>
                <c:pt idx="3">
                  <c:v>2540</c:v>
                </c:pt>
                <c:pt idx="4">
                  <c:v>4778</c:v>
                </c:pt>
                <c:pt idx="5">
                  <c:v>4300</c:v>
                </c:pt>
                <c:pt idx="6">
                  <c:v>7900</c:v>
                </c:pt>
                <c:pt idx="7">
                  <c:v>4556</c:v>
                </c:pt>
                <c:pt idx="8">
                  <c:v>4200</c:v>
                </c:pt>
                <c:pt idx="9">
                  <c:v>22800</c:v>
                </c:pt>
                <c:pt idx="10">
                  <c:v>21500</c:v>
                </c:pt>
                <c:pt idx="11">
                  <c:v>395382</c:v>
                </c:pt>
              </c:numCache>
            </c:numRef>
          </c:val>
          <c:extLst>
            <c:ext xmlns:c16="http://schemas.microsoft.com/office/drawing/2014/chart" uri="{C3380CC4-5D6E-409C-BE32-E72D297353CC}">
              <c16:uniqueId val="{00000003-5EF6-4544-801A-EC2DDFA140E5}"/>
            </c:ext>
          </c:extLst>
        </c:ser>
        <c:ser>
          <c:idx val="4"/>
          <c:order val="4"/>
          <c:tx>
            <c:strRef>
              <c:f>'Primer rešitev'!$F$3</c:f>
              <c:strCache>
                <c:ptCount val="1"/>
                <c:pt idx="0">
                  <c:v>Vsota od Maj</c:v>
                </c:pt>
              </c:strCache>
            </c:strRef>
          </c:tx>
          <c:spPr>
            <a:solidFill>
              <a:schemeClr val="accent5"/>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rešitev'!$F$4:$F$16</c:f>
              <c:numCache>
                <c:formatCode>0</c:formatCode>
                <c:ptCount val="12"/>
                <c:pt idx="0">
                  <c:v>3200</c:v>
                </c:pt>
                <c:pt idx="1">
                  <c:v>4778</c:v>
                </c:pt>
                <c:pt idx="2">
                  <c:v>8332</c:v>
                </c:pt>
                <c:pt idx="3">
                  <c:v>7900</c:v>
                </c:pt>
                <c:pt idx="4">
                  <c:v>4300</c:v>
                </c:pt>
                <c:pt idx="5">
                  <c:v>35400</c:v>
                </c:pt>
                <c:pt idx="6">
                  <c:v>5900</c:v>
                </c:pt>
                <c:pt idx="7">
                  <c:v>8332</c:v>
                </c:pt>
                <c:pt idx="8">
                  <c:v>3200</c:v>
                </c:pt>
                <c:pt idx="9">
                  <c:v>4200</c:v>
                </c:pt>
                <c:pt idx="10">
                  <c:v>5940</c:v>
                </c:pt>
                <c:pt idx="11">
                  <c:v>409056</c:v>
                </c:pt>
              </c:numCache>
            </c:numRef>
          </c:val>
          <c:extLst>
            <c:ext xmlns:c16="http://schemas.microsoft.com/office/drawing/2014/chart" uri="{C3380CC4-5D6E-409C-BE32-E72D297353CC}">
              <c16:uniqueId val="{00000004-5EF6-4544-801A-EC2DDFA140E5}"/>
            </c:ext>
          </c:extLst>
        </c:ser>
        <c:ser>
          <c:idx val="5"/>
          <c:order val="5"/>
          <c:tx>
            <c:strRef>
              <c:f>'Primer rešitev'!$G$3</c:f>
              <c:strCache>
                <c:ptCount val="1"/>
                <c:pt idx="0">
                  <c:v>Vsota od Jun</c:v>
                </c:pt>
              </c:strCache>
            </c:strRef>
          </c:tx>
          <c:spPr>
            <a:solidFill>
              <a:schemeClr val="accent6"/>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rešitev'!$G$4:$G$16</c:f>
              <c:numCache>
                <c:formatCode>0</c:formatCode>
                <c:ptCount val="12"/>
                <c:pt idx="0">
                  <c:v>7223</c:v>
                </c:pt>
                <c:pt idx="1">
                  <c:v>4220</c:v>
                </c:pt>
                <c:pt idx="2">
                  <c:v>43211</c:v>
                </c:pt>
                <c:pt idx="3">
                  <c:v>47100</c:v>
                </c:pt>
                <c:pt idx="4">
                  <c:v>2300</c:v>
                </c:pt>
                <c:pt idx="5">
                  <c:v>5220</c:v>
                </c:pt>
                <c:pt idx="6">
                  <c:v>42000</c:v>
                </c:pt>
                <c:pt idx="7">
                  <c:v>35400</c:v>
                </c:pt>
                <c:pt idx="8">
                  <c:v>4500</c:v>
                </c:pt>
                <c:pt idx="9">
                  <c:v>43900</c:v>
                </c:pt>
                <c:pt idx="10">
                  <c:v>47100</c:v>
                </c:pt>
                <c:pt idx="11">
                  <c:v>513160</c:v>
                </c:pt>
              </c:numCache>
            </c:numRef>
          </c:val>
          <c:extLst>
            <c:ext xmlns:c16="http://schemas.microsoft.com/office/drawing/2014/chart" uri="{C3380CC4-5D6E-409C-BE32-E72D297353CC}">
              <c16:uniqueId val="{00000005-5EF6-4544-801A-EC2DDFA140E5}"/>
            </c:ext>
          </c:extLst>
        </c:ser>
        <c:ser>
          <c:idx val="6"/>
          <c:order val="6"/>
          <c:tx>
            <c:strRef>
              <c:f>'Primer rešitev'!$H$3</c:f>
              <c:strCache>
                <c:ptCount val="1"/>
                <c:pt idx="0">
                  <c:v>Vsota od Skupaj</c:v>
                </c:pt>
              </c:strCache>
            </c:strRef>
          </c:tx>
          <c:spPr>
            <a:solidFill>
              <a:schemeClr val="accent1">
                <a:lumMod val="60000"/>
              </a:schemeClr>
            </a:solidFill>
            <a:ln>
              <a:noFill/>
            </a:ln>
            <a:effectLst/>
          </c:spPr>
          <c:invertIfNegative val="0"/>
          <c:cat>
            <c:strRef>
              <c:f>'Primer rešitev'!$A$4:$A$16</c:f>
              <c:strCache>
                <c:ptCount val="12"/>
                <c:pt idx="0">
                  <c:v>BMW</c:v>
                </c:pt>
                <c:pt idx="1">
                  <c:v>Ford</c:v>
                </c:pt>
                <c:pt idx="2">
                  <c:v>GMH</c:v>
                </c:pt>
                <c:pt idx="3">
                  <c:v>Hyundai</c:v>
                </c:pt>
                <c:pt idx="4">
                  <c:v>KIA</c:v>
                </c:pt>
                <c:pt idx="5">
                  <c:v>Mitsubishi</c:v>
                </c:pt>
                <c:pt idx="6">
                  <c:v>Nissan</c:v>
                </c:pt>
                <c:pt idx="7">
                  <c:v>Peugot</c:v>
                </c:pt>
                <c:pt idx="8">
                  <c:v>Renault</c:v>
                </c:pt>
                <c:pt idx="9">
                  <c:v>Toyota</c:v>
                </c:pt>
                <c:pt idx="10">
                  <c:v>Volkswagen</c:v>
                </c:pt>
                <c:pt idx="11">
                  <c:v>(prazno)</c:v>
                </c:pt>
              </c:strCache>
            </c:strRef>
          </c:cat>
          <c:val>
            <c:numRef>
              <c:f>'Primer rešitev'!$H$4:$H$16</c:f>
              <c:numCache>
                <c:formatCode>0</c:formatCode>
                <c:ptCount val="12"/>
                <c:pt idx="0">
                  <c:v>87368</c:v>
                </c:pt>
                <c:pt idx="1">
                  <c:v>52194</c:v>
                </c:pt>
                <c:pt idx="2">
                  <c:v>119276</c:v>
                </c:pt>
                <c:pt idx="3">
                  <c:v>177940</c:v>
                </c:pt>
                <c:pt idx="4">
                  <c:v>25203</c:v>
                </c:pt>
                <c:pt idx="5">
                  <c:v>105860</c:v>
                </c:pt>
                <c:pt idx="6">
                  <c:v>144340</c:v>
                </c:pt>
                <c:pt idx="7">
                  <c:v>67220</c:v>
                </c:pt>
                <c:pt idx="8">
                  <c:v>63400</c:v>
                </c:pt>
                <c:pt idx="9">
                  <c:v>108925</c:v>
                </c:pt>
                <c:pt idx="10">
                  <c:v>121440</c:v>
                </c:pt>
                <c:pt idx="11">
                  <c:v>2830686</c:v>
                </c:pt>
              </c:numCache>
            </c:numRef>
          </c:val>
          <c:extLst>
            <c:ext xmlns:c16="http://schemas.microsoft.com/office/drawing/2014/chart" uri="{C3380CC4-5D6E-409C-BE32-E72D297353CC}">
              <c16:uniqueId val="{00000006-5EF6-4544-801A-EC2DDFA140E5}"/>
            </c:ext>
          </c:extLst>
        </c:ser>
        <c:dLbls>
          <c:showLegendKey val="0"/>
          <c:showVal val="0"/>
          <c:showCatName val="0"/>
          <c:showSerName val="0"/>
          <c:showPercent val="0"/>
          <c:showBubbleSize val="0"/>
        </c:dLbls>
        <c:gapWidth val="219"/>
        <c:overlap val="-27"/>
        <c:axId val="972030735"/>
        <c:axId val="972044463"/>
      </c:barChart>
      <c:catAx>
        <c:axId val="9720307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972044463"/>
        <c:crosses val="autoZero"/>
        <c:auto val="1"/>
        <c:lblAlgn val="ctr"/>
        <c:lblOffset val="100"/>
        <c:noMultiLvlLbl val="0"/>
      </c:catAx>
      <c:valAx>
        <c:axId val="9720444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97203073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Lato Black" panose="020F0A02020204030203" pitchFamily="34" charset="0"/>
                <a:ea typeface="+mn-ea"/>
                <a:cs typeface="+mn-cs"/>
              </a:defRPr>
            </a:pPr>
            <a:r>
              <a:rPr lang="en-US">
                <a:solidFill>
                  <a:schemeClr val="tx1">
                    <a:lumMod val="65000"/>
                    <a:lumOff val="35000"/>
                  </a:schemeClr>
                </a:solidFill>
                <a:latin typeface="Lato Black" panose="020F0A02020204030203" pitchFamily="34" charset="0"/>
              </a:rPr>
              <a:t>Total Sales by Market</a:t>
            </a:r>
          </a:p>
        </c:rich>
      </c:tx>
      <c:layout>
        <c:manualLayout>
          <c:xMode val="edge"/>
          <c:yMode val="edge"/>
          <c:x val="0.31676891615541924"/>
          <c:y val="2.567394094993581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Lato Black" panose="020F0A02020204030203" pitchFamily="34" charset="0"/>
              <a:ea typeface="+mn-ea"/>
              <a:cs typeface="+mn-cs"/>
            </a:defRPr>
          </a:pPr>
          <a:endParaRPr lang="sl-SI"/>
        </a:p>
      </c:txPr>
    </c:title>
    <c:autoTitleDeleted val="0"/>
    <c:pivotFmts>
      <c:pivotFmt>
        <c:idx val="0"/>
        <c:spPr>
          <a:solidFill>
            <a:srgbClr val="F6602F"/>
          </a:solidFill>
          <a:ln>
            <a:noFill/>
          </a:ln>
          <a:effectLst/>
        </c:spPr>
        <c:marker>
          <c:symbol val="none"/>
        </c:marker>
        <c:dLbl>
          <c:idx val="0"/>
          <c:numFmt formatCode="#,##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Lato" panose="020F0502020204030203" pitchFamily="34" charset="0"/>
                  <a:ea typeface="+mn-ea"/>
                  <a:cs typeface="+mn-cs"/>
                </a:defRPr>
              </a:pPr>
              <a:endParaRPr lang="sl-SI"/>
            </a:p>
          </c:txPr>
          <c:dLblPos val="inEnd"/>
          <c:showLegendKey val="0"/>
          <c:showVal val="1"/>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v>Vsota</c:v>
          </c:tx>
          <c:spPr>
            <a:solidFill>
              <a:srgbClr val="F6602F"/>
            </a:solidFill>
            <a:ln>
              <a:no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bg1"/>
                    </a:solidFill>
                    <a:latin typeface="Lato" panose="020F0502020204030203" pitchFamily="34" charset="0"/>
                    <a:ea typeface="+mn-ea"/>
                    <a:cs typeface="+mn-cs"/>
                  </a:defRPr>
                </a:pPr>
                <a:endParaRPr lang="sl-SI"/>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7"/>
              <c:pt idx="0">
                <c:v>APAC</c:v>
              </c:pt>
              <c:pt idx="1">
                <c:v>EU</c:v>
              </c:pt>
              <c:pt idx="2">
                <c:v>US</c:v>
              </c:pt>
              <c:pt idx="3">
                <c:v>EMEA</c:v>
              </c:pt>
              <c:pt idx="4">
                <c:v>LATAM</c:v>
              </c:pt>
              <c:pt idx="5">
                <c:v>Africa</c:v>
              </c:pt>
              <c:pt idx="6">
                <c:v>Canada</c:v>
              </c:pt>
            </c:strLit>
          </c:cat>
          <c:val>
            <c:numLit>
              <c:formatCode>General</c:formatCode>
              <c:ptCount val="7"/>
              <c:pt idx="0">
                <c:v>12755.326499999997</c:v>
              </c:pt>
              <c:pt idx="1">
                <c:v>10373.157000000003</c:v>
              </c:pt>
              <c:pt idx="2">
                <c:v>8631.5770000000011</c:v>
              </c:pt>
              <c:pt idx="3">
                <c:v>7660.6439999999993</c:v>
              </c:pt>
              <c:pt idx="4">
                <c:v>3233.688000000001</c:v>
              </c:pt>
              <c:pt idx="5">
                <c:v>1936.338</c:v>
              </c:pt>
              <c:pt idx="6">
                <c:v>1345.4399999999998</c:v>
              </c:pt>
            </c:numLit>
          </c:val>
          <c:extLst>
            <c:ext xmlns:c16="http://schemas.microsoft.com/office/drawing/2014/chart" uri="{C3380CC4-5D6E-409C-BE32-E72D297353CC}">
              <c16:uniqueId val="{00000000-A9BB-46B5-98FA-EA85863F3E73}"/>
            </c:ext>
          </c:extLst>
        </c:ser>
        <c:dLbls>
          <c:showLegendKey val="0"/>
          <c:showVal val="0"/>
          <c:showCatName val="0"/>
          <c:showSerName val="0"/>
          <c:showPercent val="0"/>
          <c:showBubbleSize val="0"/>
        </c:dLbls>
        <c:gapWidth val="53"/>
        <c:overlap val="-27"/>
        <c:axId val="815922687"/>
        <c:axId val="815919807"/>
      </c:barChart>
      <c:catAx>
        <c:axId val="8159226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Lato" panose="020F0502020204030203" pitchFamily="34" charset="0"/>
                <a:ea typeface="+mn-ea"/>
                <a:cs typeface="+mn-cs"/>
              </a:defRPr>
            </a:pPr>
            <a:endParaRPr lang="sl-SI"/>
          </a:p>
        </c:txPr>
        <c:crossAx val="815919807"/>
        <c:crosses val="autoZero"/>
        <c:auto val="1"/>
        <c:lblAlgn val="ctr"/>
        <c:lblOffset val="100"/>
        <c:noMultiLvlLbl val="0"/>
      </c:catAx>
      <c:valAx>
        <c:axId val="815919807"/>
        <c:scaling>
          <c:orientation val="minMax"/>
        </c:scaling>
        <c:delete val="1"/>
        <c:axPos val="l"/>
        <c:numFmt formatCode="#,##0,&quot;K&quot;" sourceLinked="0"/>
        <c:majorTickMark val="none"/>
        <c:minorTickMark val="none"/>
        <c:tickLblPos val="nextTo"/>
        <c:crossAx val="815922687"/>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sl-SI"/>
    </a:p>
  </c:txPr>
  <c:printSettings>
    <c:headerFooter/>
    <c:pageMargins b="0.75" l="0.7" r="0.7" t="0.75" header="0.3" footer="0.3"/>
    <c:pageSetup/>
  </c:printSettings>
  <c:userShapes r:id="rId3"/>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ivotFmts>
      <c:pivotFmt>
        <c:idx val="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19050" cap="rnd">
            <a:solidFill>
              <a:schemeClr val="bg1"/>
            </a:solidFill>
            <a:round/>
          </a:ln>
          <a:effectLst/>
        </c:spPr>
        <c:marker>
          <c:symbol val="circle"/>
          <c:size val="4"/>
          <c:spPr>
            <a:solidFill>
              <a:schemeClr val="bg1"/>
            </a:solidFill>
            <a:ln w="9525">
              <a:solidFill>
                <a:schemeClr val="bg1"/>
              </a:solidFill>
            </a:ln>
            <a:effectLst/>
          </c:spPr>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extLst>
        </c:dLbl>
      </c:pivotFmt>
      <c:pivotFmt>
        <c:idx val="2"/>
        <c:spPr>
          <a:gradFill>
            <a:gsLst>
              <a:gs pos="0">
                <a:schemeClr val="accent2">
                  <a:lumMod val="20000"/>
                  <a:lumOff val="80000"/>
                </a:schemeClr>
              </a:gs>
              <a:gs pos="74000">
                <a:schemeClr val="accent2">
                  <a:lumMod val="40000"/>
                  <a:lumOff val="60000"/>
                </a:schemeClr>
              </a:gs>
              <a:gs pos="83000">
                <a:schemeClr val="accent2">
                  <a:lumMod val="60000"/>
                  <a:lumOff val="40000"/>
                </a:schemeClr>
              </a:gs>
              <a:gs pos="100000">
                <a:schemeClr val="accent2">
                  <a:lumMod val="75000"/>
                </a:schemeClr>
              </a:gs>
            </a:gsLst>
            <a:lin ang="5400000" scaled="1"/>
          </a:gra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extLst>
        </c:dLbl>
      </c:pivotFmt>
    </c:pivotFmts>
    <c:plotArea>
      <c:layout/>
      <c:areaChart>
        <c:grouping val="standard"/>
        <c:varyColors val="1"/>
        <c:ser>
          <c:idx val="1"/>
          <c:order val="1"/>
          <c:tx>
            <c:v>Sum of Sales2</c:v>
          </c:tx>
          <c:spPr>
            <a:gradFill>
              <a:gsLst>
                <a:gs pos="0">
                  <a:schemeClr val="accent2">
                    <a:lumMod val="20000"/>
                    <a:lumOff val="80000"/>
                  </a:schemeClr>
                </a:gs>
                <a:gs pos="74000">
                  <a:schemeClr val="accent2">
                    <a:lumMod val="40000"/>
                    <a:lumOff val="60000"/>
                  </a:schemeClr>
                </a:gs>
                <a:gs pos="83000">
                  <a:schemeClr val="accent2">
                    <a:lumMod val="60000"/>
                    <a:lumOff val="40000"/>
                  </a:schemeClr>
                </a:gs>
                <a:gs pos="100000">
                  <a:schemeClr val="accent2">
                    <a:lumMod val="75000"/>
                  </a:schemeClr>
                </a:gs>
              </a:gsLst>
              <a:lin ang="5400000" scaled="1"/>
            </a:gradFill>
            <a:ln>
              <a:noFill/>
            </a:ln>
            <a:effectLst/>
          </c:spPr>
          <c:cat>
            <c:strLit>
              <c:ptCount val="12"/>
              <c:pt idx="0">
                <c:v>Jan</c:v>
              </c:pt>
              <c:pt idx="1">
                <c:v>Feb</c:v>
              </c:pt>
              <c:pt idx="2">
                <c:v>Mar</c:v>
              </c:pt>
              <c:pt idx="3">
                <c:v>Apr</c:v>
              </c:pt>
              <c:pt idx="4">
                <c:v>May</c:v>
              </c:pt>
              <c:pt idx="5">
                <c:v>Jun</c:v>
              </c:pt>
              <c:pt idx="6">
                <c:v>Jul</c:v>
              </c:pt>
              <c:pt idx="7">
                <c:v>Aug</c:v>
              </c:pt>
              <c:pt idx="8">
                <c:v>Sep</c:v>
              </c:pt>
              <c:pt idx="9">
                <c:v>Oct</c:v>
              </c:pt>
              <c:pt idx="10">
                <c:v>Nov</c:v>
              </c:pt>
              <c:pt idx="11">
                <c:v>Dec</c:v>
              </c:pt>
            </c:strLit>
          </c:cat>
          <c:val>
            <c:numLit>
              <c:formatCode>General</c:formatCode>
              <c:ptCount val="12"/>
              <c:pt idx="0">
                <c:v>808.56299999999999</c:v>
              </c:pt>
              <c:pt idx="1">
                <c:v>2455.67</c:v>
              </c:pt>
              <c:pt idx="2">
                <c:v>12565.766300000001</c:v>
              </c:pt>
              <c:pt idx="3">
                <c:v>2582.8010000000013</c:v>
              </c:pt>
              <c:pt idx="4">
                <c:v>0</c:v>
              </c:pt>
              <c:pt idx="5">
                <c:v>11480.492699999997</c:v>
              </c:pt>
              <c:pt idx="6">
                <c:v>3844.6560000000009</c:v>
              </c:pt>
              <c:pt idx="7">
                <c:v>6769.1215000000011</c:v>
              </c:pt>
              <c:pt idx="8">
                <c:v>5429.1</c:v>
              </c:pt>
              <c:pt idx="9">
                <c:v>0</c:v>
              </c:pt>
              <c:pt idx="10">
                <c:v>0</c:v>
              </c:pt>
              <c:pt idx="11">
                <c:v>0</c:v>
              </c:pt>
            </c:numLit>
          </c:val>
          <c:extLst>
            <c:ext xmlns:c16="http://schemas.microsoft.com/office/drawing/2014/chart" uri="{C3380CC4-5D6E-409C-BE32-E72D297353CC}">
              <c16:uniqueId val="{00000000-1455-44CB-AD9E-911A36E1BAF5}"/>
            </c:ext>
          </c:extLst>
        </c:ser>
        <c:dLbls>
          <c:showLegendKey val="0"/>
          <c:showVal val="0"/>
          <c:showCatName val="0"/>
          <c:showSerName val="0"/>
          <c:showPercent val="0"/>
          <c:showBubbleSize val="0"/>
        </c:dLbls>
        <c:axId val="611294543"/>
        <c:axId val="611295023"/>
      </c:areaChart>
      <c:lineChart>
        <c:grouping val="standard"/>
        <c:varyColors val="1"/>
        <c:ser>
          <c:idx val="0"/>
          <c:order val="0"/>
          <c:tx>
            <c:v>Sum of Sales</c:v>
          </c:tx>
          <c:spPr>
            <a:ln w="19050" cap="rnd">
              <a:solidFill>
                <a:schemeClr val="bg1"/>
              </a:solidFill>
              <a:round/>
            </a:ln>
            <a:effectLst/>
          </c:spPr>
          <c:marker>
            <c:symbol val="circle"/>
            <c:size val="4"/>
            <c:spPr>
              <a:solidFill>
                <a:schemeClr val="bg1"/>
              </a:solidFill>
              <a:ln w="9525">
                <a:solidFill>
                  <a:schemeClr val="bg1"/>
                </a:solidFill>
              </a:ln>
              <a:effectLst/>
            </c:spPr>
          </c:marker>
          <c:cat>
            <c:strLit>
              <c:ptCount val="12"/>
              <c:pt idx="0">
                <c:v>Jan</c:v>
              </c:pt>
              <c:pt idx="1">
                <c:v>Feb</c:v>
              </c:pt>
              <c:pt idx="2">
                <c:v>Mar</c:v>
              </c:pt>
              <c:pt idx="3">
                <c:v>Apr</c:v>
              </c:pt>
              <c:pt idx="4">
                <c:v>May</c:v>
              </c:pt>
              <c:pt idx="5">
                <c:v>Jun</c:v>
              </c:pt>
              <c:pt idx="6">
                <c:v>Jul</c:v>
              </c:pt>
              <c:pt idx="7">
                <c:v>Aug</c:v>
              </c:pt>
              <c:pt idx="8">
                <c:v>Sep</c:v>
              </c:pt>
              <c:pt idx="9">
                <c:v>Oct</c:v>
              </c:pt>
              <c:pt idx="10">
                <c:v>Nov</c:v>
              </c:pt>
              <c:pt idx="11">
                <c:v>Dec</c:v>
              </c:pt>
            </c:strLit>
          </c:cat>
          <c:val>
            <c:numLit>
              <c:formatCode>General</c:formatCode>
              <c:ptCount val="12"/>
              <c:pt idx="0">
                <c:v>808.56299999999999</c:v>
              </c:pt>
              <c:pt idx="1">
                <c:v>2455.67</c:v>
              </c:pt>
              <c:pt idx="2">
                <c:v>12565.766300000001</c:v>
              </c:pt>
              <c:pt idx="3">
                <c:v>2582.8010000000013</c:v>
              </c:pt>
              <c:pt idx="4">
                <c:v>0</c:v>
              </c:pt>
              <c:pt idx="5">
                <c:v>11480.492699999997</c:v>
              </c:pt>
              <c:pt idx="6">
                <c:v>3844.6560000000009</c:v>
              </c:pt>
              <c:pt idx="7">
                <c:v>6769.1215000000011</c:v>
              </c:pt>
              <c:pt idx="8">
                <c:v>5429.1</c:v>
              </c:pt>
              <c:pt idx="9">
                <c:v>0</c:v>
              </c:pt>
              <c:pt idx="10">
                <c:v>0</c:v>
              </c:pt>
              <c:pt idx="11">
                <c:v>0</c:v>
              </c:pt>
            </c:numLit>
          </c:val>
          <c:smooth val="0"/>
          <c:extLst>
            <c:ext xmlns:c16="http://schemas.microsoft.com/office/drawing/2014/chart" uri="{C3380CC4-5D6E-409C-BE32-E72D297353CC}">
              <c16:uniqueId val="{00000001-1455-44CB-AD9E-911A36E1BAF5}"/>
            </c:ext>
          </c:extLst>
        </c:ser>
        <c:dLbls>
          <c:showLegendKey val="0"/>
          <c:showVal val="0"/>
          <c:showCatName val="0"/>
          <c:showSerName val="0"/>
          <c:showPercent val="0"/>
          <c:showBubbleSize val="0"/>
        </c:dLbls>
        <c:marker val="1"/>
        <c:smooth val="0"/>
        <c:axId val="611294543"/>
        <c:axId val="611295023"/>
      </c:lineChart>
      <c:catAx>
        <c:axId val="6112945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sl-SI"/>
          </a:p>
        </c:txPr>
        <c:crossAx val="611295023"/>
        <c:crosses val="autoZero"/>
        <c:auto val="1"/>
        <c:lblAlgn val="ctr"/>
        <c:lblOffset val="100"/>
        <c:noMultiLvlLbl val="0"/>
      </c:catAx>
      <c:valAx>
        <c:axId val="611295023"/>
        <c:scaling>
          <c:orientation val="minMax"/>
        </c:scaling>
        <c:delete val="0"/>
        <c:axPos val="l"/>
        <c:numFmt formatCode="#,##0,&quot;K&quot;"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sl-SI"/>
          </a:p>
        </c:txPr>
        <c:crossAx val="611294543"/>
        <c:crosses val="autoZero"/>
        <c:crossBetween val="between"/>
      </c:valAx>
      <c:spPr>
        <a:solidFill>
          <a:schemeClr val="tx1">
            <a:lumMod val="75000"/>
            <a:lumOff val="2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tx1">
        <a:lumMod val="75000"/>
        <a:lumOff val="25000"/>
        <a:alpha val="93000"/>
      </a:schemeClr>
    </a:solidFill>
    <a:ln w="9525" cap="flat" cmpd="sng" algn="ctr">
      <a:solidFill>
        <a:schemeClr val="bg1">
          <a:alpha val="96000"/>
        </a:schemeClr>
      </a:solidFill>
      <a:round/>
    </a:ln>
    <a:effectLst/>
  </c:spPr>
  <c:txPr>
    <a:bodyPr/>
    <a:lstStyle/>
    <a:p>
      <a:pPr>
        <a:defRPr/>
      </a:pPr>
      <a:endParaRPr lang="sl-SI"/>
    </a:p>
  </c:txPr>
  <c:printSettings>
    <c:headerFooter/>
    <c:pageMargins b="0.75" l="0.7" r="0.7" t="0.75" header="0.3" footer="0.3"/>
    <c:pageSetup/>
  </c:printSettings>
  <c:extLst/>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title>
    <c:autoTitleDeleted val="0"/>
    <c:plotArea>
      <c:layout/>
      <c:scatterChart>
        <c:scatterStyle val="lineMarker"/>
        <c:varyColors val="0"/>
        <c:ser>
          <c:idx val="0"/>
          <c:order val="0"/>
          <c:tx>
            <c:v>cena</c:v>
          </c:tx>
          <c:spPr>
            <a:ln w="28575">
              <a:noFill/>
            </a:ln>
          </c:spPr>
          <c:trendline>
            <c:trendlineType val="linear"/>
            <c:dispRSqr val="0"/>
            <c:dispEq val="0"/>
          </c:trendline>
          <c:xVal>
            <c:numLit>
              <c:formatCode>General</c:formatCode>
              <c:ptCount val="9"/>
              <c:pt idx="0">
                <c:v>42.76</c:v>
              </c:pt>
              <c:pt idx="1">
                <c:v>195.38</c:v>
              </c:pt>
              <c:pt idx="2">
                <c:v>35.67</c:v>
              </c:pt>
              <c:pt idx="3">
                <c:v>217.63</c:v>
              </c:pt>
              <c:pt idx="4">
                <c:v>74.73</c:v>
              </c:pt>
              <c:pt idx="5">
                <c:v>130.55000000000001</c:v>
              </c:pt>
              <c:pt idx="6">
                <c:v>42.97</c:v>
              </c:pt>
              <c:pt idx="7">
                <c:v>151.13</c:v>
              </c:pt>
              <c:pt idx="8">
                <c:v>54.93</c:v>
              </c:pt>
            </c:numLit>
          </c:xVal>
          <c:yVal>
            <c:numLit>
              <c:formatCode>General</c:formatCode>
              <c:ptCount val="9"/>
              <c:pt idx="0">
                <c:v>19.45</c:v>
              </c:pt>
              <c:pt idx="1">
                <c:v>93.96</c:v>
              </c:pt>
              <c:pt idx="2">
                <c:v>20.85</c:v>
              </c:pt>
              <c:pt idx="3">
                <c:v>107.16</c:v>
              </c:pt>
              <c:pt idx="4">
                <c:v>34.03</c:v>
              </c:pt>
              <c:pt idx="5">
                <c:v>87.8</c:v>
              </c:pt>
              <c:pt idx="6">
                <c:v>17.927</c:v>
              </c:pt>
              <c:pt idx="7">
                <c:v>91.51</c:v>
              </c:pt>
              <c:pt idx="8">
                <c:v>29.47</c:v>
              </c:pt>
            </c:numLit>
          </c:yVal>
          <c:smooth val="0"/>
          <c:extLst>
            <c:ext xmlns:c16="http://schemas.microsoft.com/office/drawing/2014/chart" uri="{C3380CC4-5D6E-409C-BE32-E72D297353CC}">
              <c16:uniqueId val="{00000001-FA14-47FD-B272-0AAF3CEE2529}"/>
            </c:ext>
          </c:extLst>
        </c:ser>
        <c:dLbls>
          <c:showLegendKey val="0"/>
          <c:showVal val="0"/>
          <c:showCatName val="0"/>
          <c:showSerName val="0"/>
          <c:showPercent val="0"/>
          <c:showBubbleSize val="0"/>
        </c:dLbls>
        <c:axId val="252763136"/>
        <c:axId val="252764928"/>
      </c:scatterChart>
      <c:valAx>
        <c:axId val="252763136"/>
        <c:scaling>
          <c:orientation val="minMax"/>
        </c:scaling>
        <c:delete val="0"/>
        <c:axPos val="b"/>
        <c:numFmt formatCode="General" sourceLinked="1"/>
        <c:majorTickMark val="out"/>
        <c:minorTickMark val="none"/>
        <c:tickLblPos val="nextTo"/>
        <c:crossAx val="252764928"/>
        <c:crosses val="autoZero"/>
        <c:crossBetween val="midCat"/>
      </c:valAx>
      <c:valAx>
        <c:axId val="252764928"/>
        <c:scaling>
          <c:orientation val="minMax"/>
        </c:scaling>
        <c:delete val="0"/>
        <c:axPos val="l"/>
        <c:majorGridlines/>
        <c:numFmt formatCode="General" sourceLinked="1"/>
        <c:majorTickMark val="out"/>
        <c:minorTickMark val="none"/>
        <c:tickLblPos val="nextTo"/>
        <c:crossAx val="252763136"/>
        <c:crosses val="autoZero"/>
        <c:crossBetween val="midCat"/>
      </c:valAx>
    </c:plotArea>
    <c:legend>
      <c:legendPos val="b"/>
      <c:overlay val="0"/>
    </c:legend>
    <c:plotVisOnly val="1"/>
    <c:dispBlanksAs val="gap"/>
    <c:showDLblsOverMax val="0"/>
  </c:chart>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sl-SI"/>
              <a:t>Kombinirani graf</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clustered"/>
        <c:varyColors val="0"/>
        <c:ser>
          <c:idx val="0"/>
          <c:order val="0"/>
          <c:tx>
            <c:strRef>
              <c:f>[3]GRAF!$B$468</c:f>
              <c:strCache>
                <c:ptCount val="1"/>
                <c:pt idx="0">
                  <c:v>Deževni dnevi</c:v>
                </c:pt>
              </c:strCache>
            </c:strRef>
          </c:tx>
          <c:spPr>
            <a:solidFill>
              <a:schemeClr val="accent1"/>
            </a:solidFill>
            <a:ln>
              <a:noFill/>
            </a:ln>
            <a:effectLst/>
          </c:spPr>
          <c:invertIfNegative val="0"/>
          <c:cat>
            <c:strRef>
              <c:f>[3]GRAF!$A$469:$A$480</c:f>
              <c:strCache>
                <c:ptCount val="12"/>
                <c:pt idx="0">
                  <c:v>Jan</c:v>
                </c:pt>
                <c:pt idx="1">
                  <c:v>Feb</c:v>
                </c:pt>
                <c:pt idx="2">
                  <c:v>Mar</c:v>
                </c:pt>
                <c:pt idx="3">
                  <c:v>Apr</c:v>
                </c:pt>
                <c:pt idx="4">
                  <c:v>Maj</c:v>
                </c:pt>
                <c:pt idx="5">
                  <c:v>Jun</c:v>
                </c:pt>
                <c:pt idx="6">
                  <c:v>Jul</c:v>
                </c:pt>
                <c:pt idx="7">
                  <c:v>Avg</c:v>
                </c:pt>
                <c:pt idx="8">
                  <c:v>Sep</c:v>
                </c:pt>
                <c:pt idx="9">
                  <c:v>Okt</c:v>
                </c:pt>
                <c:pt idx="10">
                  <c:v>Nov</c:v>
                </c:pt>
                <c:pt idx="11">
                  <c:v>Dec</c:v>
                </c:pt>
              </c:strCache>
            </c:strRef>
          </c:cat>
          <c:val>
            <c:numRef>
              <c:f>[3]GRAF!$B$469:$B$480</c:f>
              <c:numCache>
                <c:formatCode>General</c:formatCode>
                <c:ptCount val="12"/>
                <c:pt idx="0">
                  <c:v>12</c:v>
                </c:pt>
                <c:pt idx="1">
                  <c:v>11</c:v>
                </c:pt>
                <c:pt idx="2">
                  <c:v>10</c:v>
                </c:pt>
                <c:pt idx="3">
                  <c:v>9</c:v>
                </c:pt>
                <c:pt idx="4">
                  <c:v>8</c:v>
                </c:pt>
                <c:pt idx="5">
                  <c:v>6</c:v>
                </c:pt>
                <c:pt idx="6">
                  <c:v>4</c:v>
                </c:pt>
                <c:pt idx="7">
                  <c:v>6</c:v>
                </c:pt>
                <c:pt idx="8">
                  <c:v>7</c:v>
                </c:pt>
                <c:pt idx="9">
                  <c:v>8</c:v>
                </c:pt>
                <c:pt idx="10">
                  <c:v>10</c:v>
                </c:pt>
                <c:pt idx="11">
                  <c:v>11</c:v>
                </c:pt>
              </c:numCache>
            </c:numRef>
          </c:val>
          <c:extLst>
            <c:ext xmlns:c16="http://schemas.microsoft.com/office/drawing/2014/chart" uri="{C3380CC4-5D6E-409C-BE32-E72D297353CC}">
              <c16:uniqueId val="{00000000-DC92-4118-B785-0172C9A985BF}"/>
            </c:ext>
          </c:extLst>
        </c:ser>
        <c:dLbls>
          <c:showLegendKey val="0"/>
          <c:showVal val="0"/>
          <c:showCatName val="0"/>
          <c:showSerName val="0"/>
          <c:showPercent val="0"/>
          <c:showBubbleSize val="0"/>
        </c:dLbls>
        <c:gapWidth val="219"/>
        <c:overlap val="-27"/>
        <c:axId val="253182336"/>
        <c:axId val="253183872"/>
      </c:barChart>
      <c:lineChart>
        <c:grouping val="standard"/>
        <c:varyColors val="0"/>
        <c:ser>
          <c:idx val="1"/>
          <c:order val="1"/>
          <c:tx>
            <c:strRef>
              <c:f>[3]GRAF!$C$468</c:f>
              <c:strCache>
                <c:ptCount val="1"/>
                <c:pt idx="0">
                  <c:v>temperatura</c:v>
                </c:pt>
              </c:strCache>
            </c:strRef>
          </c:tx>
          <c:spPr>
            <a:ln w="28575" cap="rnd">
              <a:solidFill>
                <a:schemeClr val="accent2"/>
              </a:solidFill>
              <a:round/>
            </a:ln>
            <a:effectLst/>
          </c:spPr>
          <c:marker>
            <c:symbol val="none"/>
          </c:marker>
          <c:cat>
            <c:strRef>
              <c:f>[3]GRAF!$A$469:$A$480</c:f>
              <c:strCache>
                <c:ptCount val="12"/>
                <c:pt idx="0">
                  <c:v>Jan</c:v>
                </c:pt>
                <c:pt idx="1">
                  <c:v>Feb</c:v>
                </c:pt>
                <c:pt idx="2">
                  <c:v>Mar</c:v>
                </c:pt>
                <c:pt idx="3">
                  <c:v>Apr</c:v>
                </c:pt>
                <c:pt idx="4">
                  <c:v>Maj</c:v>
                </c:pt>
                <c:pt idx="5">
                  <c:v>Jun</c:v>
                </c:pt>
                <c:pt idx="6">
                  <c:v>Jul</c:v>
                </c:pt>
                <c:pt idx="7">
                  <c:v>Avg</c:v>
                </c:pt>
                <c:pt idx="8">
                  <c:v>Sep</c:v>
                </c:pt>
                <c:pt idx="9">
                  <c:v>Okt</c:v>
                </c:pt>
                <c:pt idx="10">
                  <c:v>Nov</c:v>
                </c:pt>
                <c:pt idx="11">
                  <c:v>Dec</c:v>
                </c:pt>
              </c:strCache>
            </c:strRef>
          </c:cat>
          <c:val>
            <c:numRef>
              <c:f>[3]GRAF!$C$469:$C$480</c:f>
              <c:numCache>
                <c:formatCode>General</c:formatCode>
                <c:ptCount val="12"/>
                <c:pt idx="0">
                  <c:v>3.57</c:v>
                </c:pt>
                <c:pt idx="1">
                  <c:v>4.7</c:v>
                </c:pt>
                <c:pt idx="2">
                  <c:v>5.3</c:v>
                </c:pt>
                <c:pt idx="3">
                  <c:v>6.6</c:v>
                </c:pt>
                <c:pt idx="4">
                  <c:v>8.8000000000000007</c:v>
                </c:pt>
                <c:pt idx="5">
                  <c:v>12.3</c:v>
                </c:pt>
                <c:pt idx="6">
                  <c:v>15.1</c:v>
                </c:pt>
                <c:pt idx="7">
                  <c:v>11.1</c:v>
                </c:pt>
                <c:pt idx="8">
                  <c:v>9.73</c:v>
                </c:pt>
                <c:pt idx="9">
                  <c:v>9.8000000000000007</c:v>
                </c:pt>
                <c:pt idx="10">
                  <c:v>6.6</c:v>
                </c:pt>
                <c:pt idx="11">
                  <c:v>5</c:v>
                </c:pt>
              </c:numCache>
            </c:numRef>
          </c:val>
          <c:smooth val="0"/>
          <c:extLst>
            <c:ext xmlns:c16="http://schemas.microsoft.com/office/drawing/2014/chart" uri="{C3380CC4-5D6E-409C-BE32-E72D297353CC}">
              <c16:uniqueId val="{00000001-DC92-4118-B785-0172C9A985BF}"/>
            </c:ext>
          </c:extLst>
        </c:ser>
        <c:dLbls>
          <c:showLegendKey val="0"/>
          <c:showVal val="0"/>
          <c:showCatName val="0"/>
          <c:showSerName val="0"/>
          <c:showPercent val="0"/>
          <c:showBubbleSize val="0"/>
        </c:dLbls>
        <c:marker val="1"/>
        <c:smooth val="0"/>
        <c:axId val="253182336"/>
        <c:axId val="253183872"/>
      </c:lineChart>
      <c:catAx>
        <c:axId val="2531823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53183872"/>
        <c:crosses val="autoZero"/>
        <c:auto val="1"/>
        <c:lblAlgn val="ctr"/>
        <c:lblOffset val="100"/>
        <c:noMultiLvlLbl val="0"/>
      </c:catAx>
      <c:valAx>
        <c:axId val="25318387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5318233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sl-SI"/>
              <a:t>Proizvodnja</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sl-SI"/>
        </a:p>
      </c:txPr>
    </c:title>
    <c:autoTitleDeleted val="0"/>
    <c:plotArea>
      <c:layout/>
      <c:barChart>
        <c:barDir val="col"/>
        <c:grouping val="clustered"/>
        <c:varyColors val="0"/>
        <c:ser>
          <c:idx val="0"/>
          <c:order val="0"/>
          <c:tx>
            <c:strRef>
              <c:f>[3]GRAF!$A$15</c:f>
              <c:strCache>
                <c:ptCount val="1"/>
                <c:pt idx="0">
                  <c:v>Miha</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[3]GRAF!$B$14:$F$14</c:f>
              <c:strCache>
                <c:ptCount val="5"/>
                <c:pt idx="0">
                  <c:v>Ponedeljek</c:v>
                </c:pt>
                <c:pt idx="1">
                  <c:v>Torek</c:v>
                </c:pt>
                <c:pt idx="2">
                  <c:v>Sreda</c:v>
                </c:pt>
                <c:pt idx="3">
                  <c:v>Četrtek</c:v>
                </c:pt>
                <c:pt idx="4">
                  <c:v>Petek</c:v>
                </c:pt>
              </c:strCache>
            </c:strRef>
          </c:cat>
          <c:val>
            <c:numRef>
              <c:f>[3]GRAF!$B$15:$F$15</c:f>
              <c:numCache>
                <c:formatCode>General</c:formatCode>
                <c:ptCount val="5"/>
                <c:pt idx="0">
                  <c:v>202</c:v>
                </c:pt>
                <c:pt idx="1">
                  <c:v>812</c:v>
                </c:pt>
                <c:pt idx="2">
                  <c:v>407</c:v>
                </c:pt>
                <c:pt idx="3">
                  <c:v>591</c:v>
                </c:pt>
                <c:pt idx="4">
                  <c:v>706</c:v>
                </c:pt>
              </c:numCache>
            </c:numRef>
          </c:val>
          <c:extLst>
            <c:ext xmlns:c16="http://schemas.microsoft.com/office/drawing/2014/chart" uri="{C3380CC4-5D6E-409C-BE32-E72D297353CC}">
              <c16:uniqueId val="{00000000-EC77-4CC4-9FF3-C0D28505D329}"/>
            </c:ext>
          </c:extLst>
        </c:ser>
        <c:ser>
          <c:idx val="1"/>
          <c:order val="1"/>
          <c:tx>
            <c:strRef>
              <c:f>[3]GRAF!$A$16</c:f>
              <c:strCache>
                <c:ptCount val="1"/>
                <c:pt idx="0">
                  <c:v>Janez</c:v>
                </c:pt>
              </c:strCache>
            </c:strRef>
          </c:tx>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[3]GRAF!$B$14:$F$14</c:f>
              <c:strCache>
                <c:ptCount val="5"/>
                <c:pt idx="0">
                  <c:v>Ponedeljek</c:v>
                </c:pt>
                <c:pt idx="1">
                  <c:v>Torek</c:v>
                </c:pt>
                <c:pt idx="2">
                  <c:v>Sreda</c:v>
                </c:pt>
                <c:pt idx="3">
                  <c:v>Četrtek</c:v>
                </c:pt>
                <c:pt idx="4">
                  <c:v>Petek</c:v>
                </c:pt>
              </c:strCache>
            </c:strRef>
          </c:cat>
          <c:val>
            <c:numRef>
              <c:f>[3]GRAF!$B$16:$F$16</c:f>
              <c:numCache>
                <c:formatCode>General</c:formatCode>
                <c:ptCount val="5"/>
                <c:pt idx="0">
                  <c:v>342</c:v>
                </c:pt>
                <c:pt idx="1">
                  <c:v>492</c:v>
                </c:pt>
                <c:pt idx="2">
                  <c:v>301</c:v>
                </c:pt>
                <c:pt idx="3">
                  <c:v>570</c:v>
                </c:pt>
                <c:pt idx="4">
                  <c:v>829</c:v>
                </c:pt>
              </c:numCache>
            </c:numRef>
          </c:val>
          <c:extLst>
            <c:ext xmlns:c16="http://schemas.microsoft.com/office/drawing/2014/chart" uri="{C3380CC4-5D6E-409C-BE32-E72D297353CC}">
              <c16:uniqueId val="{00000001-EC77-4CC4-9FF3-C0D28505D329}"/>
            </c:ext>
          </c:extLst>
        </c:ser>
        <c:ser>
          <c:idx val="2"/>
          <c:order val="2"/>
          <c:tx>
            <c:strRef>
              <c:f>[3]GRAF!$A$17</c:f>
              <c:strCache>
                <c:ptCount val="1"/>
                <c:pt idx="0">
                  <c:v>Gašper</c:v>
                </c:pt>
              </c:strCache>
            </c:strRef>
          </c:tx>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[3]GRAF!$B$14:$F$14</c:f>
              <c:strCache>
                <c:ptCount val="5"/>
                <c:pt idx="0">
                  <c:v>Ponedeljek</c:v>
                </c:pt>
                <c:pt idx="1">
                  <c:v>Torek</c:v>
                </c:pt>
                <c:pt idx="2">
                  <c:v>Sreda</c:v>
                </c:pt>
                <c:pt idx="3">
                  <c:v>Četrtek</c:v>
                </c:pt>
                <c:pt idx="4">
                  <c:v>Petek</c:v>
                </c:pt>
              </c:strCache>
            </c:strRef>
          </c:cat>
          <c:val>
            <c:numRef>
              <c:f>[3]GRAF!$B$17:$F$17</c:f>
              <c:numCache>
                <c:formatCode>General</c:formatCode>
                <c:ptCount val="5"/>
                <c:pt idx="0">
                  <c:v>976</c:v>
                </c:pt>
                <c:pt idx="1">
                  <c:v>956</c:v>
                </c:pt>
                <c:pt idx="2">
                  <c:v>592</c:v>
                </c:pt>
                <c:pt idx="3">
                  <c:v>420</c:v>
                </c:pt>
                <c:pt idx="4">
                  <c:v>217</c:v>
                </c:pt>
              </c:numCache>
            </c:numRef>
          </c:val>
          <c:extLst>
            <c:ext xmlns:c16="http://schemas.microsoft.com/office/drawing/2014/chart" uri="{C3380CC4-5D6E-409C-BE32-E72D297353CC}">
              <c16:uniqueId val="{00000002-EC77-4CC4-9FF3-C0D28505D329}"/>
            </c:ext>
          </c:extLst>
        </c:ser>
        <c:ser>
          <c:idx val="3"/>
          <c:order val="3"/>
          <c:tx>
            <c:strRef>
              <c:f>[3]GRAF!$A$18</c:f>
              <c:strCache>
                <c:ptCount val="1"/>
                <c:pt idx="0">
                  <c:v>Peter</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[3]GRAF!$B$14:$F$14</c:f>
              <c:strCache>
                <c:ptCount val="5"/>
                <c:pt idx="0">
                  <c:v>Ponedeljek</c:v>
                </c:pt>
                <c:pt idx="1">
                  <c:v>Torek</c:v>
                </c:pt>
                <c:pt idx="2">
                  <c:v>Sreda</c:v>
                </c:pt>
                <c:pt idx="3">
                  <c:v>Četrtek</c:v>
                </c:pt>
                <c:pt idx="4">
                  <c:v>Petek</c:v>
                </c:pt>
              </c:strCache>
            </c:strRef>
          </c:cat>
          <c:val>
            <c:numRef>
              <c:f>[3]GRAF!$B$18:$F$18</c:f>
              <c:numCache>
                <c:formatCode>General</c:formatCode>
                <c:ptCount val="5"/>
                <c:pt idx="0">
                  <c:v>916</c:v>
                </c:pt>
                <c:pt idx="1">
                  <c:v>380</c:v>
                </c:pt>
                <c:pt idx="2">
                  <c:v>666</c:v>
                </c:pt>
                <c:pt idx="3">
                  <c:v>593</c:v>
                </c:pt>
                <c:pt idx="4">
                  <c:v>343</c:v>
                </c:pt>
              </c:numCache>
            </c:numRef>
          </c:val>
          <c:extLst>
            <c:ext xmlns:c16="http://schemas.microsoft.com/office/drawing/2014/chart" uri="{C3380CC4-5D6E-409C-BE32-E72D297353CC}">
              <c16:uniqueId val="{00000003-EC77-4CC4-9FF3-C0D28505D329}"/>
            </c:ext>
          </c:extLst>
        </c:ser>
        <c:ser>
          <c:idx val="4"/>
          <c:order val="4"/>
          <c:tx>
            <c:strRef>
              <c:f>[3]GRAF!$A$19</c:f>
              <c:strCache>
                <c:ptCount val="1"/>
                <c:pt idx="0">
                  <c:v>Franc</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[3]GRAF!$B$14:$F$14</c:f>
              <c:strCache>
                <c:ptCount val="5"/>
                <c:pt idx="0">
                  <c:v>Ponedeljek</c:v>
                </c:pt>
                <c:pt idx="1">
                  <c:v>Torek</c:v>
                </c:pt>
                <c:pt idx="2">
                  <c:v>Sreda</c:v>
                </c:pt>
                <c:pt idx="3">
                  <c:v>Četrtek</c:v>
                </c:pt>
                <c:pt idx="4">
                  <c:v>Petek</c:v>
                </c:pt>
              </c:strCache>
            </c:strRef>
          </c:cat>
          <c:val>
            <c:numRef>
              <c:f>[3]GRAF!$B$19:$F$19</c:f>
              <c:numCache>
                <c:formatCode>General</c:formatCode>
                <c:ptCount val="5"/>
                <c:pt idx="0">
                  <c:v>473</c:v>
                </c:pt>
                <c:pt idx="1">
                  <c:v>692</c:v>
                </c:pt>
                <c:pt idx="2">
                  <c:v>319</c:v>
                </c:pt>
                <c:pt idx="3">
                  <c:v>761</c:v>
                </c:pt>
                <c:pt idx="4">
                  <c:v>261</c:v>
                </c:pt>
              </c:numCache>
            </c:numRef>
          </c:val>
          <c:extLst>
            <c:ext xmlns:c16="http://schemas.microsoft.com/office/drawing/2014/chart" uri="{C3380CC4-5D6E-409C-BE32-E72D297353CC}">
              <c16:uniqueId val="{00000004-EC77-4CC4-9FF3-C0D28505D329}"/>
            </c:ext>
          </c:extLst>
        </c:ser>
        <c:dLbls>
          <c:dLblPos val="outEnd"/>
          <c:showLegendKey val="0"/>
          <c:showVal val="1"/>
          <c:showCatName val="0"/>
          <c:showSerName val="0"/>
          <c:showPercent val="0"/>
          <c:showBubbleSize val="0"/>
        </c:dLbls>
        <c:gapWidth val="100"/>
        <c:overlap val="-24"/>
        <c:axId val="1710961232"/>
        <c:axId val="1710972464"/>
      </c:barChart>
      <c:catAx>
        <c:axId val="1710961232"/>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sl-SI"/>
          </a:p>
        </c:txPr>
        <c:crossAx val="1710972464"/>
        <c:crosses val="autoZero"/>
        <c:auto val="1"/>
        <c:lblAlgn val="ctr"/>
        <c:lblOffset val="100"/>
        <c:noMultiLvlLbl val="0"/>
      </c:catAx>
      <c:valAx>
        <c:axId val="1710972464"/>
        <c:scaling>
          <c:orientation val="minMax"/>
        </c:scaling>
        <c:delete val="0"/>
        <c:axPos val="l"/>
        <c:majorGridlines>
          <c:spPr>
            <a:ln w="9525" cap="flat" cmpd="sng" algn="ctr">
              <a:solidFill>
                <a:schemeClr val="lt1">
                  <a:lumMod val="95000"/>
                  <a:alpha val="10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sl-SI"/>
          </a:p>
        </c:txPr>
        <c:crossAx val="171096123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sl-SI"/>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sl-SI"/>
              <a:t>Proizvodnja</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sl-SI"/>
        </a:p>
      </c:txPr>
    </c:title>
    <c:autoTitleDeleted val="0"/>
    <c:plotArea>
      <c:layout/>
      <c:lineChart>
        <c:grouping val="standard"/>
        <c:varyColors val="0"/>
        <c:ser>
          <c:idx val="0"/>
          <c:order val="0"/>
          <c:tx>
            <c:strRef>
              <c:f>[3]GRAF!$A$59</c:f>
              <c:strCache>
                <c:ptCount val="1"/>
                <c:pt idx="0">
                  <c:v>Miha</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[3]GRAF!$B$59:$F$59</c:f>
              <c:numCache>
                <c:formatCode>General</c:formatCode>
                <c:ptCount val="5"/>
                <c:pt idx="0">
                  <c:v>202</c:v>
                </c:pt>
                <c:pt idx="1">
                  <c:v>812</c:v>
                </c:pt>
                <c:pt idx="2">
                  <c:v>407</c:v>
                </c:pt>
                <c:pt idx="3">
                  <c:v>591</c:v>
                </c:pt>
                <c:pt idx="4">
                  <c:v>706</c:v>
                </c:pt>
              </c:numCache>
            </c:numRef>
          </c:val>
          <c:smooth val="0"/>
          <c:extLst>
            <c:ext xmlns:c16="http://schemas.microsoft.com/office/drawing/2014/chart" uri="{C3380CC4-5D6E-409C-BE32-E72D297353CC}">
              <c16:uniqueId val="{00000000-D515-4C77-B199-7B7E380D22D5}"/>
            </c:ext>
          </c:extLst>
        </c:ser>
        <c:ser>
          <c:idx val="1"/>
          <c:order val="1"/>
          <c:tx>
            <c:strRef>
              <c:f>[3]GRAF!$A$60</c:f>
              <c:strCache>
                <c:ptCount val="1"/>
                <c:pt idx="0">
                  <c:v>Janez</c:v>
                </c:pt>
              </c:strCache>
            </c:strRef>
          </c:tx>
          <c:spPr>
            <a:ln w="31750" cap="rnd">
              <a:solidFill>
                <a:schemeClr val="accent2"/>
              </a:solidFill>
              <a:round/>
            </a:ln>
            <a:effectLst/>
          </c:spPr>
          <c:marker>
            <c:symbol val="circle"/>
            <c:size val="17"/>
            <c:spPr>
              <a:solidFill>
                <a:schemeClr val="accent2"/>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[3]GRAF!$B$60:$F$60</c:f>
              <c:numCache>
                <c:formatCode>General</c:formatCode>
                <c:ptCount val="5"/>
                <c:pt idx="0">
                  <c:v>342</c:v>
                </c:pt>
                <c:pt idx="1">
                  <c:v>492</c:v>
                </c:pt>
                <c:pt idx="2">
                  <c:v>301</c:v>
                </c:pt>
                <c:pt idx="3">
                  <c:v>570</c:v>
                </c:pt>
                <c:pt idx="4">
                  <c:v>829</c:v>
                </c:pt>
              </c:numCache>
            </c:numRef>
          </c:val>
          <c:smooth val="0"/>
          <c:extLst>
            <c:ext xmlns:c16="http://schemas.microsoft.com/office/drawing/2014/chart" uri="{C3380CC4-5D6E-409C-BE32-E72D297353CC}">
              <c16:uniqueId val="{00000001-D515-4C77-B199-7B7E380D22D5}"/>
            </c:ext>
          </c:extLst>
        </c:ser>
        <c:ser>
          <c:idx val="2"/>
          <c:order val="2"/>
          <c:tx>
            <c:strRef>
              <c:f>[3]GRAF!$A$61</c:f>
              <c:strCache>
                <c:ptCount val="1"/>
                <c:pt idx="0">
                  <c:v>Gašper</c:v>
                </c:pt>
              </c:strCache>
            </c:strRef>
          </c:tx>
          <c:spPr>
            <a:ln w="31750" cap="rnd">
              <a:solidFill>
                <a:schemeClr val="accent3"/>
              </a:solidFill>
              <a:round/>
            </a:ln>
            <a:effectLst/>
          </c:spPr>
          <c:marker>
            <c:symbol val="circle"/>
            <c:size val="17"/>
            <c:spPr>
              <a:solidFill>
                <a:schemeClr val="accent3"/>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[3]GRAF!$B$61:$F$61</c:f>
              <c:numCache>
                <c:formatCode>General</c:formatCode>
                <c:ptCount val="5"/>
                <c:pt idx="0">
                  <c:v>976</c:v>
                </c:pt>
                <c:pt idx="1">
                  <c:v>956</c:v>
                </c:pt>
                <c:pt idx="2">
                  <c:v>592</c:v>
                </c:pt>
                <c:pt idx="3">
                  <c:v>420</c:v>
                </c:pt>
                <c:pt idx="4">
                  <c:v>217</c:v>
                </c:pt>
              </c:numCache>
            </c:numRef>
          </c:val>
          <c:smooth val="0"/>
          <c:extLst>
            <c:ext xmlns:c16="http://schemas.microsoft.com/office/drawing/2014/chart" uri="{C3380CC4-5D6E-409C-BE32-E72D297353CC}">
              <c16:uniqueId val="{00000002-D515-4C77-B199-7B7E380D22D5}"/>
            </c:ext>
          </c:extLst>
        </c:ser>
        <c:ser>
          <c:idx val="3"/>
          <c:order val="3"/>
          <c:tx>
            <c:strRef>
              <c:f>[3]GRAF!$A$62</c:f>
              <c:strCache>
                <c:ptCount val="1"/>
                <c:pt idx="0">
                  <c:v>Peter</c:v>
                </c:pt>
              </c:strCache>
            </c:strRef>
          </c:tx>
          <c:spPr>
            <a:ln w="31750" cap="rnd">
              <a:solidFill>
                <a:schemeClr val="accent4"/>
              </a:solidFill>
              <a:round/>
            </a:ln>
            <a:effectLst/>
          </c:spPr>
          <c:marker>
            <c:symbol val="circle"/>
            <c:size val="17"/>
            <c:spPr>
              <a:solidFill>
                <a:schemeClr val="accent4"/>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[3]GRAF!$B$62:$F$62</c:f>
              <c:numCache>
                <c:formatCode>General</c:formatCode>
                <c:ptCount val="5"/>
                <c:pt idx="0">
                  <c:v>916</c:v>
                </c:pt>
                <c:pt idx="1">
                  <c:v>380</c:v>
                </c:pt>
                <c:pt idx="2">
                  <c:v>666</c:v>
                </c:pt>
                <c:pt idx="3">
                  <c:v>593</c:v>
                </c:pt>
                <c:pt idx="4">
                  <c:v>343</c:v>
                </c:pt>
              </c:numCache>
            </c:numRef>
          </c:val>
          <c:smooth val="0"/>
          <c:extLst>
            <c:ext xmlns:c16="http://schemas.microsoft.com/office/drawing/2014/chart" uri="{C3380CC4-5D6E-409C-BE32-E72D297353CC}">
              <c16:uniqueId val="{00000003-D515-4C77-B199-7B7E380D22D5}"/>
            </c:ext>
          </c:extLst>
        </c:ser>
        <c:ser>
          <c:idx val="4"/>
          <c:order val="4"/>
          <c:tx>
            <c:strRef>
              <c:f>[3]GRAF!$A$63</c:f>
              <c:strCache>
                <c:ptCount val="1"/>
                <c:pt idx="0">
                  <c:v>Franc</c:v>
                </c:pt>
              </c:strCache>
            </c:strRef>
          </c:tx>
          <c:spPr>
            <a:ln w="31750" cap="rnd">
              <a:solidFill>
                <a:schemeClr val="accent5"/>
              </a:solidFill>
              <a:round/>
            </a:ln>
            <a:effectLst/>
          </c:spPr>
          <c:marker>
            <c:symbol val="circle"/>
            <c:size val="17"/>
            <c:spPr>
              <a:solidFill>
                <a:schemeClr val="accent5"/>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[3]GRAF!$B$63:$F$63</c:f>
              <c:numCache>
                <c:formatCode>General</c:formatCode>
                <c:ptCount val="5"/>
                <c:pt idx="0">
                  <c:v>473</c:v>
                </c:pt>
                <c:pt idx="1">
                  <c:v>692</c:v>
                </c:pt>
                <c:pt idx="2">
                  <c:v>319</c:v>
                </c:pt>
                <c:pt idx="3">
                  <c:v>761</c:v>
                </c:pt>
                <c:pt idx="4">
                  <c:v>261</c:v>
                </c:pt>
              </c:numCache>
            </c:numRef>
          </c:val>
          <c:smooth val="0"/>
          <c:extLst>
            <c:ext xmlns:c16="http://schemas.microsoft.com/office/drawing/2014/chart" uri="{C3380CC4-5D6E-409C-BE32-E72D297353CC}">
              <c16:uniqueId val="{00000004-D515-4C77-B199-7B7E380D22D5}"/>
            </c:ext>
          </c:extLst>
        </c:ser>
        <c:dLbls>
          <c:dLblPos val="ctr"/>
          <c:showLegendKey val="0"/>
          <c:showVal val="1"/>
          <c:showCatName val="0"/>
          <c:showSerName val="0"/>
          <c:showPercent val="0"/>
          <c:showBubbleSize val="0"/>
        </c:dLbls>
        <c:marker val="1"/>
        <c:smooth val="0"/>
        <c:axId val="1583126544"/>
        <c:axId val="1583134032"/>
      </c:lineChart>
      <c:catAx>
        <c:axId val="1583126544"/>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sl-SI"/>
          </a:p>
        </c:txPr>
        <c:crossAx val="1583134032"/>
        <c:crosses val="autoZero"/>
        <c:auto val="1"/>
        <c:lblAlgn val="ctr"/>
        <c:lblOffset val="100"/>
        <c:noMultiLvlLbl val="0"/>
      </c:catAx>
      <c:valAx>
        <c:axId val="158313403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General" sourceLinked="1"/>
        <c:majorTickMark val="none"/>
        <c:minorTickMark val="none"/>
        <c:tickLblPos val="nextTo"/>
        <c:crossAx val="1583126544"/>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sl-SI"/>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sl-SI"/>
        </a:p>
      </c:txPr>
    </c:title>
    <c:autoTitleDeleted val="0"/>
    <c:plotArea>
      <c:layout/>
      <c:pieChart>
        <c:varyColors val="1"/>
        <c:ser>
          <c:idx val="0"/>
          <c:order val="0"/>
          <c:tx>
            <c:strRef>
              <c:f>[3]GRAF!$A$87</c:f>
              <c:strCache>
                <c:ptCount val="1"/>
                <c:pt idx="0">
                  <c:v>Miha</c:v>
                </c:pt>
              </c:strCache>
            </c:strRef>
          </c:tx>
          <c:dPt>
            <c:idx val="0"/>
            <c:bubble3D val="0"/>
            <c:spPr>
              <a:solidFill>
                <a:schemeClr val="accent1"/>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8EB3-40B2-BF5E-E234B132C0AB}"/>
              </c:ext>
            </c:extLst>
          </c:dPt>
          <c:dPt>
            <c:idx val="1"/>
            <c:bubble3D val="0"/>
            <c:spPr>
              <a:solidFill>
                <a:schemeClr val="accent2"/>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8EB3-40B2-BF5E-E234B132C0AB}"/>
              </c:ext>
            </c:extLst>
          </c:dPt>
          <c:dPt>
            <c:idx val="2"/>
            <c:bubble3D val="0"/>
            <c:spPr>
              <a:solidFill>
                <a:schemeClr val="accent3"/>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8EB3-40B2-BF5E-E234B132C0AB}"/>
              </c:ext>
            </c:extLst>
          </c:dPt>
          <c:dPt>
            <c:idx val="3"/>
            <c:bubble3D val="0"/>
            <c:spPr>
              <a:solidFill>
                <a:schemeClr val="accent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8EB3-40B2-BF5E-E234B132C0AB}"/>
              </c:ext>
            </c:extLst>
          </c:dPt>
          <c:dPt>
            <c:idx val="4"/>
            <c:bubble3D val="0"/>
            <c:spPr>
              <a:solidFill>
                <a:schemeClr val="accent5"/>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9-8EB3-40B2-BF5E-E234B132C0AB}"/>
              </c:ext>
            </c:extLst>
          </c:dPt>
          <c:dLbls>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sl-SI"/>
              </a:p>
            </c:txPr>
            <c:dLblPos val="ct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[3]GRAF!$B$86:$F$86</c:f>
              <c:strCache>
                <c:ptCount val="5"/>
                <c:pt idx="0">
                  <c:v>Ponedeljek</c:v>
                </c:pt>
                <c:pt idx="1">
                  <c:v>Torek</c:v>
                </c:pt>
                <c:pt idx="2">
                  <c:v>Sreda</c:v>
                </c:pt>
                <c:pt idx="3">
                  <c:v>Četrtek</c:v>
                </c:pt>
                <c:pt idx="4">
                  <c:v>Petek</c:v>
                </c:pt>
              </c:strCache>
            </c:strRef>
          </c:cat>
          <c:val>
            <c:numRef>
              <c:f>[3]GRAF!$B$87:$F$87</c:f>
              <c:numCache>
                <c:formatCode>General</c:formatCode>
                <c:ptCount val="5"/>
                <c:pt idx="0">
                  <c:v>202</c:v>
                </c:pt>
                <c:pt idx="1">
                  <c:v>812</c:v>
                </c:pt>
                <c:pt idx="2">
                  <c:v>407</c:v>
                </c:pt>
                <c:pt idx="3">
                  <c:v>591</c:v>
                </c:pt>
                <c:pt idx="4">
                  <c:v>706</c:v>
                </c:pt>
              </c:numCache>
            </c:numRef>
          </c:val>
          <c:extLst>
            <c:ext xmlns:c16="http://schemas.microsoft.com/office/drawing/2014/chart" uri="{C3380CC4-5D6E-409C-BE32-E72D297353CC}">
              <c16:uniqueId val="{0000000A-8EB3-40B2-BF5E-E234B132C0AB}"/>
            </c:ext>
          </c:extLst>
        </c:ser>
        <c:dLbls>
          <c:dLblPos val="ctr"/>
          <c:showLegendKey val="0"/>
          <c:showVal val="0"/>
          <c:showCatName val="0"/>
          <c:showSerName val="0"/>
          <c:showPercent val="1"/>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sl-SI"/>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sl-SI"/>
              <a:t>Proizvodnja</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sl-SI"/>
        </a:p>
      </c:txPr>
    </c:title>
    <c:autoTitleDeleted val="0"/>
    <c:plotArea>
      <c:layout>
        <c:manualLayout>
          <c:layoutTarget val="inner"/>
          <c:xMode val="edge"/>
          <c:yMode val="edge"/>
          <c:x val="9.6278119757401984E-2"/>
          <c:y val="5.0223978919631103E-2"/>
          <c:w val="0.81439880557828626"/>
          <c:h val="0.54886226178249453"/>
        </c:manualLayout>
      </c:layout>
      <c:areaChart>
        <c:grouping val="standard"/>
        <c:varyColors val="0"/>
        <c:ser>
          <c:idx val="0"/>
          <c:order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cat>
            <c:strRef>
              <c:f>[3]GRAF!$A$157:$A$161</c:f>
              <c:strCache>
                <c:ptCount val="5"/>
                <c:pt idx="0">
                  <c:v>Miha</c:v>
                </c:pt>
                <c:pt idx="1">
                  <c:v>Janez</c:v>
                </c:pt>
                <c:pt idx="2">
                  <c:v>Gašper</c:v>
                </c:pt>
                <c:pt idx="3">
                  <c:v>Peter</c:v>
                </c:pt>
                <c:pt idx="4">
                  <c:v>Franc</c:v>
                </c:pt>
              </c:strCache>
            </c:strRef>
          </c:cat>
          <c:val>
            <c:numRef>
              <c:f>[3]GRAF!$B$157:$B$161</c:f>
              <c:numCache>
                <c:formatCode>General</c:formatCode>
                <c:ptCount val="5"/>
                <c:pt idx="0">
                  <c:v>202</c:v>
                </c:pt>
                <c:pt idx="1">
                  <c:v>342</c:v>
                </c:pt>
                <c:pt idx="2">
                  <c:v>976</c:v>
                </c:pt>
                <c:pt idx="3">
                  <c:v>916</c:v>
                </c:pt>
                <c:pt idx="4">
                  <c:v>473</c:v>
                </c:pt>
              </c:numCache>
            </c:numRef>
          </c:val>
          <c:extLst>
            <c:ext xmlns:c16="http://schemas.microsoft.com/office/drawing/2014/chart" uri="{C3380CC4-5D6E-409C-BE32-E72D297353CC}">
              <c16:uniqueId val="{00000000-51F4-4B42-9F36-C4393A74FBDF}"/>
            </c:ext>
          </c:extLst>
        </c:ser>
        <c:ser>
          <c:idx val="1"/>
          <c:order val="1"/>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cat>
            <c:strRef>
              <c:f>[3]GRAF!$A$157:$A$161</c:f>
              <c:strCache>
                <c:ptCount val="5"/>
                <c:pt idx="0">
                  <c:v>Miha</c:v>
                </c:pt>
                <c:pt idx="1">
                  <c:v>Janez</c:v>
                </c:pt>
                <c:pt idx="2">
                  <c:v>Gašper</c:v>
                </c:pt>
                <c:pt idx="3">
                  <c:v>Peter</c:v>
                </c:pt>
                <c:pt idx="4">
                  <c:v>Franc</c:v>
                </c:pt>
              </c:strCache>
            </c:strRef>
          </c:cat>
          <c:val>
            <c:numRef>
              <c:f>[3]GRAF!$C$157:$C$161</c:f>
              <c:numCache>
                <c:formatCode>General</c:formatCode>
                <c:ptCount val="5"/>
                <c:pt idx="0">
                  <c:v>812</c:v>
                </c:pt>
                <c:pt idx="1">
                  <c:v>492</c:v>
                </c:pt>
                <c:pt idx="2">
                  <c:v>956</c:v>
                </c:pt>
                <c:pt idx="3">
                  <c:v>380</c:v>
                </c:pt>
                <c:pt idx="4">
                  <c:v>692</c:v>
                </c:pt>
              </c:numCache>
            </c:numRef>
          </c:val>
          <c:extLst>
            <c:ext xmlns:c16="http://schemas.microsoft.com/office/drawing/2014/chart" uri="{C3380CC4-5D6E-409C-BE32-E72D297353CC}">
              <c16:uniqueId val="{00000001-51F4-4B42-9F36-C4393A74FBDF}"/>
            </c:ext>
          </c:extLst>
        </c:ser>
        <c:ser>
          <c:idx val="2"/>
          <c:order val="2"/>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cat>
            <c:strRef>
              <c:f>[3]GRAF!$A$157:$A$161</c:f>
              <c:strCache>
                <c:ptCount val="5"/>
                <c:pt idx="0">
                  <c:v>Miha</c:v>
                </c:pt>
                <c:pt idx="1">
                  <c:v>Janez</c:v>
                </c:pt>
                <c:pt idx="2">
                  <c:v>Gašper</c:v>
                </c:pt>
                <c:pt idx="3">
                  <c:v>Peter</c:v>
                </c:pt>
                <c:pt idx="4">
                  <c:v>Franc</c:v>
                </c:pt>
              </c:strCache>
            </c:strRef>
          </c:cat>
          <c:val>
            <c:numRef>
              <c:f>[3]GRAF!$D$157:$D$161</c:f>
              <c:numCache>
                <c:formatCode>General</c:formatCode>
                <c:ptCount val="5"/>
                <c:pt idx="0">
                  <c:v>407</c:v>
                </c:pt>
                <c:pt idx="1">
                  <c:v>301</c:v>
                </c:pt>
                <c:pt idx="2">
                  <c:v>592</c:v>
                </c:pt>
                <c:pt idx="3">
                  <c:v>666</c:v>
                </c:pt>
                <c:pt idx="4">
                  <c:v>319</c:v>
                </c:pt>
              </c:numCache>
            </c:numRef>
          </c:val>
          <c:extLst>
            <c:ext xmlns:c16="http://schemas.microsoft.com/office/drawing/2014/chart" uri="{C3380CC4-5D6E-409C-BE32-E72D297353CC}">
              <c16:uniqueId val="{00000002-51F4-4B42-9F36-C4393A74FBDF}"/>
            </c:ext>
          </c:extLst>
        </c:ser>
        <c:ser>
          <c:idx val="3"/>
          <c:order val="3"/>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cat>
            <c:strRef>
              <c:f>[3]GRAF!$A$157:$A$161</c:f>
              <c:strCache>
                <c:ptCount val="5"/>
                <c:pt idx="0">
                  <c:v>Miha</c:v>
                </c:pt>
                <c:pt idx="1">
                  <c:v>Janez</c:v>
                </c:pt>
                <c:pt idx="2">
                  <c:v>Gašper</c:v>
                </c:pt>
                <c:pt idx="3">
                  <c:v>Peter</c:v>
                </c:pt>
                <c:pt idx="4">
                  <c:v>Franc</c:v>
                </c:pt>
              </c:strCache>
            </c:strRef>
          </c:cat>
          <c:val>
            <c:numRef>
              <c:f>[3]GRAF!$E$157:$E$161</c:f>
              <c:numCache>
                <c:formatCode>General</c:formatCode>
                <c:ptCount val="5"/>
                <c:pt idx="0">
                  <c:v>591</c:v>
                </c:pt>
                <c:pt idx="1">
                  <c:v>570</c:v>
                </c:pt>
                <c:pt idx="2">
                  <c:v>420</c:v>
                </c:pt>
                <c:pt idx="3">
                  <c:v>593</c:v>
                </c:pt>
                <c:pt idx="4">
                  <c:v>761</c:v>
                </c:pt>
              </c:numCache>
            </c:numRef>
          </c:val>
          <c:extLst>
            <c:ext xmlns:c16="http://schemas.microsoft.com/office/drawing/2014/chart" uri="{C3380CC4-5D6E-409C-BE32-E72D297353CC}">
              <c16:uniqueId val="{00000003-51F4-4B42-9F36-C4393A74FBDF}"/>
            </c:ext>
          </c:extLst>
        </c:ser>
        <c:ser>
          <c:idx val="4"/>
          <c:order val="4"/>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cat>
            <c:strRef>
              <c:f>[3]GRAF!$A$157:$A$161</c:f>
              <c:strCache>
                <c:ptCount val="5"/>
                <c:pt idx="0">
                  <c:v>Miha</c:v>
                </c:pt>
                <c:pt idx="1">
                  <c:v>Janez</c:v>
                </c:pt>
                <c:pt idx="2">
                  <c:v>Gašper</c:v>
                </c:pt>
                <c:pt idx="3">
                  <c:v>Peter</c:v>
                </c:pt>
                <c:pt idx="4">
                  <c:v>Franc</c:v>
                </c:pt>
              </c:strCache>
            </c:strRef>
          </c:cat>
          <c:val>
            <c:numRef>
              <c:f>[3]GRAF!$F$157:$F$161</c:f>
              <c:numCache>
                <c:formatCode>General</c:formatCode>
                <c:ptCount val="5"/>
                <c:pt idx="0">
                  <c:v>706</c:v>
                </c:pt>
                <c:pt idx="1">
                  <c:v>829</c:v>
                </c:pt>
                <c:pt idx="2">
                  <c:v>217</c:v>
                </c:pt>
                <c:pt idx="3">
                  <c:v>343</c:v>
                </c:pt>
                <c:pt idx="4">
                  <c:v>261</c:v>
                </c:pt>
              </c:numCache>
            </c:numRef>
          </c:val>
          <c:extLst>
            <c:ext xmlns:c16="http://schemas.microsoft.com/office/drawing/2014/chart" uri="{C3380CC4-5D6E-409C-BE32-E72D297353CC}">
              <c16:uniqueId val="{00000004-51F4-4B42-9F36-C4393A74FBDF}"/>
            </c:ext>
          </c:extLst>
        </c:ser>
        <c:dLbls>
          <c:showLegendKey val="0"/>
          <c:showVal val="0"/>
          <c:showCatName val="0"/>
          <c:showSerName val="0"/>
          <c:showPercent val="0"/>
          <c:showBubbleSize val="0"/>
        </c:dLbls>
        <c:axId val="1844939680"/>
        <c:axId val="1844914304"/>
      </c:areaChart>
      <c:catAx>
        <c:axId val="1844939680"/>
        <c:scaling>
          <c:orientation val="minMax"/>
        </c:scaling>
        <c:delete val="0"/>
        <c:axPos val="b"/>
        <c:numFmt formatCode="General" sourceLinked="1"/>
        <c:majorTickMark val="out"/>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sl-SI"/>
          </a:p>
        </c:txPr>
        <c:crossAx val="1844914304"/>
        <c:crosses val="autoZero"/>
        <c:auto val="1"/>
        <c:lblAlgn val="ctr"/>
        <c:lblOffset val="100"/>
        <c:noMultiLvlLbl val="0"/>
      </c:catAx>
      <c:valAx>
        <c:axId val="1844914304"/>
        <c:scaling>
          <c:orientation val="minMax"/>
        </c:scaling>
        <c:delete val="0"/>
        <c:axPos val="l"/>
        <c:majorGridlines>
          <c:spPr>
            <a:ln w="9525" cap="flat" cmpd="sng" algn="ctr">
              <a:solidFill>
                <a:schemeClr val="lt1">
                  <a:lumMod val="95000"/>
                  <a:alpha val="10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sl-SI"/>
          </a:p>
        </c:txPr>
        <c:crossAx val="1844939680"/>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sl-SI"/>
        </a:p>
      </c:txPr>
    </c:legend>
    <c:plotVisOnly val="1"/>
    <c:dispBlanksAs val="zero"/>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sl-SI"/>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sl-SI"/>
        </a:p>
      </c:txPr>
    </c:title>
    <c:autoTitleDeleted val="0"/>
    <c:plotArea>
      <c:layout/>
      <c:barChart>
        <c:barDir val="bar"/>
        <c:grouping val="clustered"/>
        <c:varyColors val="0"/>
        <c:ser>
          <c:idx val="0"/>
          <c:order val="0"/>
          <c:tx>
            <c:strRef>
              <c:f>[3]GRAF!$B$120</c:f>
              <c:strCache>
                <c:ptCount val="1"/>
                <c:pt idx="0">
                  <c:v>Ponedeljek</c:v>
                </c:pt>
              </c:strCache>
            </c:strRef>
          </c:tx>
          <c:spPr>
            <a:solidFill>
              <a:schemeClr val="accent6">
                <a:alpha val="85000"/>
              </a:schemeClr>
            </a:solidFill>
            <a:ln w="9525" cap="flat" cmpd="sng" algn="ctr">
              <a:solidFill>
                <a:schemeClr val="lt1">
                  <a:alpha val="50000"/>
                </a:schemeClr>
              </a:solidFill>
              <a:round/>
            </a:ln>
            <a:effectLst/>
          </c:spPr>
          <c:invertIfNegative val="0"/>
          <c:dLbls>
            <c:spPr>
              <a:solidFill>
                <a:schemeClr val="tx1"/>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[3]GRAF!$A$121:$A$125</c:f>
              <c:strCache>
                <c:ptCount val="5"/>
                <c:pt idx="0">
                  <c:v>Miha</c:v>
                </c:pt>
                <c:pt idx="1">
                  <c:v>Janez</c:v>
                </c:pt>
                <c:pt idx="2">
                  <c:v>Gašper</c:v>
                </c:pt>
                <c:pt idx="3">
                  <c:v>Peter</c:v>
                </c:pt>
                <c:pt idx="4">
                  <c:v>Franc</c:v>
                </c:pt>
              </c:strCache>
            </c:strRef>
          </c:cat>
          <c:val>
            <c:numRef>
              <c:f>[3]GRAF!$B$121:$B$125</c:f>
              <c:numCache>
                <c:formatCode>General</c:formatCode>
                <c:ptCount val="5"/>
                <c:pt idx="0">
                  <c:v>202</c:v>
                </c:pt>
                <c:pt idx="1">
                  <c:v>342</c:v>
                </c:pt>
                <c:pt idx="2">
                  <c:v>976</c:v>
                </c:pt>
                <c:pt idx="3">
                  <c:v>916</c:v>
                </c:pt>
                <c:pt idx="4">
                  <c:v>473</c:v>
                </c:pt>
              </c:numCache>
            </c:numRef>
          </c:val>
          <c:extLst>
            <c:ext xmlns:c16="http://schemas.microsoft.com/office/drawing/2014/chart" uri="{C3380CC4-5D6E-409C-BE32-E72D297353CC}">
              <c16:uniqueId val="{00000000-5129-49C1-A28A-E7821D2CF577}"/>
            </c:ext>
          </c:extLst>
        </c:ser>
        <c:dLbls>
          <c:dLblPos val="inEnd"/>
          <c:showLegendKey val="0"/>
          <c:showVal val="1"/>
          <c:showCatName val="0"/>
          <c:showSerName val="0"/>
          <c:showPercent val="0"/>
          <c:showBubbleSize val="0"/>
        </c:dLbls>
        <c:gapWidth val="65"/>
        <c:axId val="1844928864"/>
        <c:axId val="1844937600"/>
      </c:barChart>
      <c:catAx>
        <c:axId val="1844928864"/>
        <c:scaling>
          <c:orientation val="minMax"/>
        </c:scaling>
        <c:delete val="0"/>
        <c:axPos val="l"/>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sl-SI"/>
          </a:p>
        </c:txPr>
        <c:crossAx val="1844937600"/>
        <c:crosses val="autoZero"/>
        <c:auto val="1"/>
        <c:lblAlgn val="ctr"/>
        <c:lblOffset val="100"/>
        <c:noMultiLvlLbl val="0"/>
      </c:catAx>
      <c:valAx>
        <c:axId val="1844937600"/>
        <c:scaling>
          <c:orientation val="minMax"/>
        </c:scaling>
        <c:delete val="0"/>
        <c:axPos val="b"/>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sl-SI"/>
          </a:p>
        </c:txPr>
        <c:crossAx val="1844928864"/>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sl-SI"/>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accent1"/>
            </a:solidFill>
            <a:ln>
              <a:solidFill>
                <a:schemeClr val="tx1"/>
              </a:solidFill>
            </a:ln>
            <a:effectLst/>
          </c:spPr>
          <c:invertIfNegative val="0"/>
          <c:dPt>
            <c:idx val="0"/>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1-187D-47DD-B434-84D5C58A8D06}"/>
              </c:ext>
            </c:extLst>
          </c:dPt>
          <c:dPt>
            <c:idx val="1"/>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3-187D-47DD-B434-84D5C58A8D06}"/>
              </c:ext>
            </c:extLst>
          </c:dPt>
          <c:dPt>
            <c:idx val="2"/>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5-187D-47DD-B434-84D5C58A8D06}"/>
              </c:ext>
            </c:extLst>
          </c:dPt>
          <c:dPt>
            <c:idx val="3"/>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7-187D-47DD-B434-84D5C58A8D06}"/>
              </c:ext>
            </c:extLst>
          </c:dPt>
          <c:dPt>
            <c:idx val="4"/>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9-187D-47DD-B434-84D5C58A8D06}"/>
              </c:ext>
            </c:extLst>
          </c:dPt>
          <c:dPt>
            <c:idx val="7"/>
            <c:invertIfNegative val="0"/>
            <c:bubble3D val="0"/>
            <c:spPr>
              <a:solidFill>
                <a:schemeClr val="accent6"/>
              </a:solidFill>
              <a:ln>
                <a:solidFill>
                  <a:schemeClr val="tx1"/>
                </a:solidFill>
              </a:ln>
              <a:effectLst/>
            </c:spPr>
            <c:extLst>
              <c:ext xmlns:c16="http://schemas.microsoft.com/office/drawing/2014/chart" uri="{C3380CC4-5D6E-409C-BE32-E72D297353CC}">
                <c16:uniqueId val="{0000000B-187D-47DD-B434-84D5C58A8D06}"/>
              </c:ext>
            </c:extLst>
          </c:dPt>
          <c:dPt>
            <c:idx val="8"/>
            <c:invertIfNegative val="0"/>
            <c:bubble3D val="0"/>
            <c:spPr>
              <a:solidFill>
                <a:schemeClr val="accent6"/>
              </a:solidFill>
              <a:ln>
                <a:solidFill>
                  <a:schemeClr val="tx1"/>
                </a:solidFill>
              </a:ln>
              <a:effectLst/>
            </c:spPr>
            <c:extLst>
              <c:ext xmlns:c16="http://schemas.microsoft.com/office/drawing/2014/chart" uri="{C3380CC4-5D6E-409C-BE32-E72D297353CC}">
                <c16:uniqueId val="{0000000D-187D-47DD-B434-84D5C58A8D06}"/>
              </c:ext>
            </c:extLst>
          </c:dPt>
          <c:dPt>
            <c:idx val="9"/>
            <c:invertIfNegative val="0"/>
            <c:bubble3D val="0"/>
            <c:spPr>
              <a:solidFill>
                <a:schemeClr val="accent6"/>
              </a:solidFill>
              <a:ln>
                <a:solidFill>
                  <a:schemeClr val="tx1"/>
                </a:solidFill>
              </a:ln>
              <a:effectLst/>
            </c:spPr>
            <c:extLst>
              <c:ext xmlns:c16="http://schemas.microsoft.com/office/drawing/2014/chart" uri="{C3380CC4-5D6E-409C-BE32-E72D297353CC}">
                <c16:uniqueId val="{0000000F-187D-47DD-B434-84D5C58A8D06}"/>
              </c:ext>
            </c:extLst>
          </c:dPt>
          <c:dPt>
            <c:idx val="10"/>
            <c:invertIfNegative val="0"/>
            <c:bubble3D val="0"/>
            <c:spPr>
              <a:solidFill>
                <a:schemeClr val="accent6"/>
              </a:solidFill>
              <a:ln>
                <a:solidFill>
                  <a:schemeClr val="tx1"/>
                </a:solidFill>
              </a:ln>
              <a:effectLst/>
            </c:spPr>
            <c:extLst>
              <c:ext xmlns:c16="http://schemas.microsoft.com/office/drawing/2014/chart" uri="{C3380CC4-5D6E-409C-BE32-E72D297353CC}">
                <c16:uniqueId val="{00000011-187D-47DD-B434-84D5C58A8D06}"/>
              </c:ext>
            </c:extLst>
          </c:dPt>
          <c:dPt>
            <c:idx val="11"/>
            <c:invertIfNegative val="0"/>
            <c:bubble3D val="0"/>
            <c:spPr>
              <a:solidFill>
                <a:schemeClr val="accent6"/>
              </a:solidFill>
              <a:ln>
                <a:solidFill>
                  <a:schemeClr val="tx1"/>
                </a:solidFill>
              </a:ln>
              <a:effectLst/>
            </c:spPr>
            <c:extLst>
              <c:ext xmlns:c16="http://schemas.microsoft.com/office/drawing/2014/chart" uri="{C3380CC4-5D6E-409C-BE32-E72D297353CC}">
                <c16:uniqueId val="{00000013-187D-47DD-B434-84D5C58A8D06}"/>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9"/>
              <c:pt idx="0">
                <c:v>Fruit A</c:v>
              </c:pt>
              <c:pt idx="1">
                <c:v>Fruit B</c:v>
              </c:pt>
              <c:pt idx="2">
                <c:v>Fruit C</c:v>
              </c:pt>
              <c:pt idx="3">
                <c:v>Fruit D</c:v>
              </c:pt>
              <c:pt idx="4">
                <c:v>Fruit E</c:v>
              </c:pt>
              <c:pt idx="5">
                <c:v> </c:v>
              </c:pt>
              <c:pt idx="7">
                <c:v>Food A</c:v>
              </c:pt>
              <c:pt idx="8">
                <c:v>Food B</c:v>
              </c:pt>
              <c:pt idx="9">
                <c:v>Food C</c:v>
              </c:pt>
              <c:pt idx="10">
                <c:v>Food D</c:v>
              </c:pt>
              <c:pt idx="11">
                <c:v>Food E</c:v>
              </c:pt>
              <c:pt idx="12">
                <c:v> </c:v>
              </c:pt>
              <c:pt idx="14">
                <c:v>Drink A</c:v>
              </c:pt>
              <c:pt idx="15">
                <c:v>Drink B</c:v>
              </c:pt>
              <c:pt idx="16">
                <c:v>Drink C</c:v>
              </c:pt>
              <c:pt idx="17">
                <c:v>Drink D</c:v>
              </c:pt>
              <c:pt idx="18">
                <c:v>Drink E</c:v>
              </c:pt>
            </c:strLit>
          </c:cat>
          <c:val>
            <c:numLit>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Lit>
          </c:val>
          <c:extLst>
            <c:ext xmlns:c16="http://schemas.microsoft.com/office/drawing/2014/chart" uri="{C3380CC4-5D6E-409C-BE32-E72D297353CC}">
              <c16:uniqueId val="{00000014-187D-47DD-B434-84D5C58A8D06}"/>
            </c:ext>
          </c:extLst>
        </c:ser>
        <c:dLbls>
          <c:showLegendKey val="0"/>
          <c:showVal val="0"/>
          <c:showCatName val="0"/>
          <c:showSerName val="0"/>
          <c:showPercent val="0"/>
          <c:showBubbleSize val="0"/>
        </c:dLbls>
        <c:gapWidth val="50"/>
        <c:axId val="1987472751"/>
        <c:axId val="1987478991"/>
      </c:barChart>
      <c:catAx>
        <c:axId val="1987472751"/>
        <c:scaling>
          <c:orientation val="maxMin"/>
        </c:scaling>
        <c:delete val="0"/>
        <c:axPos val="l"/>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987478991"/>
        <c:crosses val="autoZero"/>
        <c:auto val="1"/>
        <c:lblAlgn val="ctr"/>
        <c:lblOffset val="100"/>
        <c:noMultiLvlLbl val="0"/>
      </c:catAx>
      <c:valAx>
        <c:axId val="1987478991"/>
        <c:scaling>
          <c:orientation val="minMax"/>
        </c:scaling>
        <c:delete val="1"/>
        <c:axPos val="t"/>
        <c:numFmt formatCode="General" sourceLinked="1"/>
        <c:majorTickMark val="none"/>
        <c:minorTickMark val="none"/>
        <c:tickLblPos val="nextTo"/>
        <c:crossAx val="1987472751"/>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v>Fruit</c:v>
          </c:tx>
          <c:spPr>
            <a:solidFill>
              <a:schemeClr val="accent1"/>
            </a:solidFill>
            <a:ln w="19050">
              <a:solidFill>
                <a:schemeClr val="bg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5"/>
              <c:pt idx="0">
                <c:v>A</c:v>
              </c:pt>
              <c:pt idx="1">
                <c:v>B</c:v>
              </c:pt>
              <c:pt idx="2">
                <c:v>C</c:v>
              </c:pt>
              <c:pt idx="3">
                <c:v>D</c:v>
              </c:pt>
              <c:pt idx="4">
                <c:v>E</c:v>
              </c:pt>
            </c:strLit>
          </c:cat>
          <c:val>
            <c:numLit>
              <c:formatCode>General</c:formatCode>
              <c:ptCount val="5"/>
              <c:pt idx="0">
                <c:v>33.1</c:v>
              </c:pt>
              <c:pt idx="1">
                <c:v>20</c:v>
              </c:pt>
              <c:pt idx="2">
                <c:v>23.2</c:v>
              </c:pt>
              <c:pt idx="3">
                <c:v>20.5</c:v>
              </c:pt>
              <c:pt idx="4">
                <c:v>43.5</c:v>
              </c:pt>
            </c:numLit>
          </c:val>
          <c:extLst>
            <c:ext xmlns:c16="http://schemas.microsoft.com/office/drawing/2014/chart" uri="{C3380CC4-5D6E-409C-BE32-E72D297353CC}">
              <c16:uniqueId val="{00000000-F9CA-4A1A-BB17-0AE6407C290A}"/>
            </c:ext>
          </c:extLst>
        </c:ser>
        <c:ser>
          <c:idx val="1"/>
          <c:order val="1"/>
          <c:tx>
            <c:v>Spacing1</c:v>
          </c:tx>
          <c:spPr>
            <a:noFill/>
            <a:ln>
              <a:noFill/>
            </a:ln>
            <a:effectLst/>
          </c:spPr>
          <c:invertIfNegative val="0"/>
          <c:cat>
            <c:strLit>
              <c:ptCount val="5"/>
              <c:pt idx="0">
                <c:v>A</c:v>
              </c:pt>
              <c:pt idx="1">
                <c:v>B</c:v>
              </c:pt>
              <c:pt idx="2">
                <c:v>C</c:v>
              </c:pt>
              <c:pt idx="3">
                <c:v>D</c:v>
              </c:pt>
              <c:pt idx="4">
                <c:v>E</c:v>
              </c:pt>
            </c:strLit>
          </c:cat>
          <c:val>
            <c:numLit>
              <c:formatCode>General</c:formatCode>
              <c:ptCount val="5"/>
              <c:pt idx="0">
                <c:v>14.75</c:v>
              </c:pt>
              <c:pt idx="1">
                <c:v>27.85</c:v>
              </c:pt>
              <c:pt idx="2">
                <c:v>24.650000000000002</c:v>
              </c:pt>
              <c:pt idx="3">
                <c:v>27.35</c:v>
              </c:pt>
              <c:pt idx="4">
                <c:v>4.3500000000000014</c:v>
              </c:pt>
            </c:numLit>
          </c:val>
          <c:extLst>
            <c:ext xmlns:c16="http://schemas.microsoft.com/office/drawing/2014/chart" uri="{C3380CC4-5D6E-409C-BE32-E72D297353CC}">
              <c16:uniqueId val="{00000001-F9CA-4A1A-BB17-0AE6407C290A}"/>
            </c:ext>
          </c:extLst>
        </c:ser>
        <c:ser>
          <c:idx val="2"/>
          <c:order val="2"/>
          <c:tx>
            <c:v>Food</c:v>
          </c:tx>
          <c:spPr>
            <a:solidFill>
              <a:schemeClr val="accent3"/>
            </a:solidFill>
            <a:ln w="19050">
              <a:solidFill>
                <a:schemeClr val="bg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5"/>
              <c:pt idx="0">
                <c:v>A</c:v>
              </c:pt>
              <c:pt idx="1">
                <c:v>B</c:v>
              </c:pt>
              <c:pt idx="2">
                <c:v>C</c:v>
              </c:pt>
              <c:pt idx="3">
                <c:v>D</c:v>
              </c:pt>
              <c:pt idx="4">
                <c:v>E</c:v>
              </c:pt>
            </c:strLit>
          </c:cat>
          <c:val>
            <c:numLit>
              <c:formatCode>General</c:formatCode>
              <c:ptCount val="5"/>
              <c:pt idx="0">
                <c:v>21.6</c:v>
              </c:pt>
              <c:pt idx="1">
                <c:v>26.8</c:v>
              </c:pt>
              <c:pt idx="2">
                <c:v>42.3</c:v>
              </c:pt>
              <c:pt idx="3">
                <c:v>35.1</c:v>
              </c:pt>
              <c:pt idx="4">
                <c:v>32.4</c:v>
              </c:pt>
            </c:numLit>
          </c:val>
          <c:extLst>
            <c:ext xmlns:c16="http://schemas.microsoft.com/office/drawing/2014/chart" uri="{C3380CC4-5D6E-409C-BE32-E72D297353CC}">
              <c16:uniqueId val="{00000002-F9CA-4A1A-BB17-0AE6407C290A}"/>
            </c:ext>
          </c:extLst>
        </c:ser>
        <c:ser>
          <c:idx val="3"/>
          <c:order val="3"/>
          <c:tx>
            <c:v>Spacing2</c:v>
          </c:tx>
          <c:spPr>
            <a:noFill/>
            <a:ln>
              <a:noFill/>
            </a:ln>
            <a:effectLst/>
          </c:spPr>
          <c:invertIfNegative val="0"/>
          <c:cat>
            <c:strLit>
              <c:ptCount val="5"/>
              <c:pt idx="0">
                <c:v>A</c:v>
              </c:pt>
              <c:pt idx="1">
                <c:v>B</c:v>
              </c:pt>
              <c:pt idx="2">
                <c:v>C</c:v>
              </c:pt>
              <c:pt idx="3">
                <c:v>D</c:v>
              </c:pt>
              <c:pt idx="4">
                <c:v>E</c:v>
              </c:pt>
            </c:strLit>
          </c:cat>
          <c:val>
            <c:numLit>
              <c:formatCode>General</c:formatCode>
              <c:ptCount val="5"/>
              <c:pt idx="0">
                <c:v>24.93</c:v>
              </c:pt>
              <c:pt idx="1">
                <c:v>19.73</c:v>
              </c:pt>
              <c:pt idx="2">
                <c:v>4.230000000000004</c:v>
              </c:pt>
              <c:pt idx="3">
                <c:v>3.5100000000000051</c:v>
              </c:pt>
              <c:pt idx="4">
                <c:v>3.240000000000002</c:v>
              </c:pt>
            </c:numLit>
          </c:val>
          <c:extLst>
            <c:ext xmlns:c16="http://schemas.microsoft.com/office/drawing/2014/chart" uri="{C3380CC4-5D6E-409C-BE32-E72D297353CC}">
              <c16:uniqueId val="{00000003-F9CA-4A1A-BB17-0AE6407C290A}"/>
            </c:ext>
          </c:extLst>
        </c:ser>
        <c:ser>
          <c:idx val="4"/>
          <c:order val="4"/>
          <c:tx>
            <c:v>Drink</c:v>
          </c:tx>
          <c:spPr>
            <a:solidFill>
              <a:schemeClr val="accent5"/>
            </a:solidFill>
            <a:ln w="19050">
              <a:solidFill>
                <a:schemeClr val="bg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5"/>
              <c:pt idx="0">
                <c:v>A</c:v>
              </c:pt>
              <c:pt idx="1">
                <c:v>B</c:v>
              </c:pt>
              <c:pt idx="2">
                <c:v>C</c:v>
              </c:pt>
              <c:pt idx="3">
                <c:v>D</c:v>
              </c:pt>
              <c:pt idx="4">
                <c:v>E</c:v>
              </c:pt>
            </c:strLit>
          </c:cat>
          <c:val>
            <c:numLit>
              <c:formatCode>General</c:formatCode>
              <c:ptCount val="5"/>
              <c:pt idx="0">
                <c:v>45.1</c:v>
              </c:pt>
              <c:pt idx="1">
                <c:v>24.1</c:v>
              </c:pt>
              <c:pt idx="2">
                <c:v>47.9</c:v>
              </c:pt>
              <c:pt idx="3">
                <c:v>45.3</c:v>
              </c:pt>
              <c:pt idx="4">
                <c:v>35.4</c:v>
              </c:pt>
            </c:numLit>
          </c:val>
          <c:extLst>
            <c:ext xmlns:c16="http://schemas.microsoft.com/office/drawing/2014/chart" uri="{C3380CC4-5D6E-409C-BE32-E72D297353CC}">
              <c16:uniqueId val="{00000004-F9CA-4A1A-BB17-0AE6407C290A}"/>
            </c:ext>
          </c:extLst>
        </c:ser>
        <c:ser>
          <c:idx val="5"/>
          <c:order val="5"/>
          <c:tx>
            <c:v>Spacing3</c:v>
          </c:tx>
          <c:spPr>
            <a:noFill/>
            <a:ln>
              <a:noFill/>
            </a:ln>
            <a:effectLst/>
          </c:spPr>
          <c:invertIfNegative val="0"/>
          <c:cat>
            <c:strLit>
              <c:ptCount val="5"/>
              <c:pt idx="0">
                <c:v>A</c:v>
              </c:pt>
              <c:pt idx="1">
                <c:v>B</c:v>
              </c:pt>
              <c:pt idx="2">
                <c:v>C</c:v>
              </c:pt>
              <c:pt idx="3">
                <c:v>D</c:v>
              </c:pt>
              <c:pt idx="4">
                <c:v>E</c:v>
              </c:pt>
            </c:strLit>
          </c:cat>
          <c:val>
            <c:numLit>
              <c:formatCode>General</c:formatCode>
              <c:ptCount val="5"/>
              <c:pt idx="0">
                <c:v>7.5900000000000034</c:v>
              </c:pt>
              <c:pt idx="1">
                <c:v>28.590000000000003</c:v>
              </c:pt>
              <c:pt idx="2">
                <c:v>4.7900000000000063</c:v>
              </c:pt>
              <c:pt idx="3">
                <c:v>4.5300000000000011</c:v>
              </c:pt>
              <c:pt idx="4">
                <c:v>3.5400000000000063</c:v>
              </c:pt>
            </c:numLit>
          </c:val>
          <c:extLst>
            <c:ext xmlns:c16="http://schemas.microsoft.com/office/drawing/2014/chart" uri="{C3380CC4-5D6E-409C-BE32-E72D297353CC}">
              <c16:uniqueId val="{00000005-F9CA-4A1A-BB17-0AE6407C290A}"/>
            </c:ext>
          </c:extLst>
        </c:ser>
        <c:dLbls>
          <c:showLegendKey val="0"/>
          <c:showVal val="0"/>
          <c:showCatName val="0"/>
          <c:showSerName val="0"/>
          <c:showPercent val="0"/>
          <c:showBubbleSize val="0"/>
        </c:dLbls>
        <c:gapWidth val="0"/>
        <c:overlap val="100"/>
        <c:axId val="1831530591"/>
        <c:axId val="1831517279"/>
      </c:barChart>
      <c:scatterChart>
        <c:scatterStyle val="lineMarker"/>
        <c:varyColors val="0"/>
        <c:ser>
          <c:idx val="6"/>
          <c:order val="6"/>
          <c:spPr>
            <a:ln w="25400" cap="rnd">
              <a:noFill/>
              <a:round/>
            </a:ln>
            <a:effectLst/>
          </c:spPr>
          <c:marker>
            <c:symbol val="none"/>
          </c:marker>
          <c:dLbls>
            <c:dLbl>
              <c:idx val="0"/>
              <c:tx>
                <c:rich>
                  <a:bodyPr/>
                  <a:lstStyle/>
                  <a:p>
                    <a:fld id="{6F229385-F264-45BD-91A3-2A2DB6636FE8}" type="CELLRANGE">
                      <a:rPr lang="en-US" altLang="zh-CN"/>
                      <a:pPr/>
                      <a:t>[OBSEG CELIC]</a:t>
                    </a:fld>
                    <a:endParaRPr lang="sl-SI"/>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F9CA-4A1A-BB17-0AE6407C290A}"/>
                </c:ext>
              </c:extLst>
            </c:dLbl>
            <c:dLbl>
              <c:idx val="1"/>
              <c:tx>
                <c:rich>
                  <a:bodyPr/>
                  <a:lstStyle/>
                  <a:p>
                    <a:fld id="{47ACA605-3E52-4965-BEA5-6456E1B1D2B8}" type="CELLRANGE">
                      <a:rPr lang="sl-SI"/>
                      <a:pPr/>
                      <a:t>[OBSEG CELIC]</a:t>
                    </a:fld>
                    <a:endParaRPr lang="sl-SI"/>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F9CA-4A1A-BB17-0AE6407C290A}"/>
                </c:ext>
              </c:extLst>
            </c:dLbl>
            <c:dLbl>
              <c:idx val="2"/>
              <c:tx>
                <c:rich>
                  <a:bodyPr/>
                  <a:lstStyle/>
                  <a:p>
                    <a:fld id="{06FBB581-C385-47AB-AF65-2BE6C4D99056}" type="CELLRANGE">
                      <a:rPr lang="sl-SI"/>
                      <a:pPr/>
                      <a:t>[OBSEG CELIC]</a:t>
                    </a:fld>
                    <a:endParaRPr lang="sl-SI"/>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F9CA-4A1A-BB17-0AE6407C290A}"/>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t"/>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xVal>
            <c:numLit>
              <c:formatCode>General</c:formatCode>
              <c:ptCount val="3"/>
              <c:pt idx="0">
                <c:v>6</c:v>
              </c:pt>
              <c:pt idx="1">
                <c:v>6</c:v>
              </c:pt>
              <c:pt idx="2">
                <c:v>6</c:v>
              </c:pt>
            </c:numLit>
          </c:xVal>
          <c:yVal>
            <c:numLit>
              <c:formatCode>General</c:formatCode>
              <c:ptCount val="3"/>
              <c:pt idx="0">
                <c:v>0</c:v>
              </c:pt>
              <c:pt idx="1">
                <c:v>47.85</c:v>
              </c:pt>
              <c:pt idx="2">
                <c:v>94.38</c:v>
              </c:pt>
            </c:numLit>
          </c:yVal>
          <c:smooth val="0"/>
          <c:extLst>
            <c:ext xmlns:c15="http://schemas.microsoft.com/office/drawing/2012/chart" uri="{02D57815-91ED-43cb-92C2-25804820EDAC}">
              <c15:datalabelsRange>
                <c15:f>{"Fruit"\"Food"\"Drink"}</c15:f>
                <c15:dlblRangeCache>
                  <c:ptCount val="3"/>
                  <c:pt idx="0">
                    <c:v>Fruit</c:v>
                  </c:pt>
                  <c:pt idx="1">
                    <c:v>Food</c:v>
                  </c:pt>
                  <c:pt idx="2">
                    <c:v>Drink</c:v>
                  </c:pt>
                </c15:dlblRangeCache>
              </c15:datalabelsRange>
            </c:ext>
            <c:ext xmlns:c16="http://schemas.microsoft.com/office/drawing/2014/chart" uri="{C3380CC4-5D6E-409C-BE32-E72D297353CC}">
              <c16:uniqueId val="{00000009-F9CA-4A1A-BB17-0AE6407C290A}"/>
            </c:ext>
          </c:extLst>
        </c:ser>
        <c:dLbls>
          <c:showLegendKey val="0"/>
          <c:showVal val="0"/>
          <c:showCatName val="0"/>
          <c:showSerName val="0"/>
          <c:showPercent val="0"/>
          <c:showBubbleSize val="0"/>
        </c:dLbls>
        <c:axId val="1831530591"/>
        <c:axId val="1831517279"/>
      </c:scatterChart>
      <c:catAx>
        <c:axId val="1831530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831517279"/>
        <c:crosses val="autoZero"/>
        <c:auto val="1"/>
        <c:lblAlgn val="ctr"/>
        <c:lblOffset val="100"/>
        <c:noMultiLvlLbl val="0"/>
      </c:catAx>
      <c:valAx>
        <c:axId val="1831517279"/>
        <c:scaling>
          <c:orientation val="minMax"/>
          <c:max val="150"/>
          <c:min val="0"/>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831530591"/>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accent1"/>
            </a:solidFill>
            <a:ln>
              <a:solidFill>
                <a:schemeClr val="tx1"/>
              </a:solidFill>
            </a:ln>
            <a:effectLst/>
          </c:spPr>
          <c:invertIfNegative val="0"/>
          <c:dPt>
            <c:idx val="0"/>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1-E972-4601-9242-93D0E0ACE28E}"/>
              </c:ext>
            </c:extLst>
          </c:dPt>
          <c:dPt>
            <c:idx val="1"/>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3-E972-4601-9242-93D0E0ACE28E}"/>
              </c:ext>
            </c:extLst>
          </c:dPt>
          <c:dPt>
            <c:idx val="2"/>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5-E972-4601-9242-93D0E0ACE28E}"/>
              </c:ext>
            </c:extLst>
          </c:dPt>
          <c:dPt>
            <c:idx val="3"/>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7-E972-4601-9242-93D0E0ACE28E}"/>
              </c:ext>
            </c:extLst>
          </c:dPt>
          <c:dPt>
            <c:idx val="4"/>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9-E972-4601-9242-93D0E0ACE28E}"/>
              </c:ext>
            </c:extLst>
          </c:dPt>
          <c:dPt>
            <c:idx val="7"/>
            <c:invertIfNegative val="0"/>
            <c:bubble3D val="0"/>
            <c:spPr>
              <a:solidFill>
                <a:schemeClr val="accent6"/>
              </a:solidFill>
              <a:ln>
                <a:solidFill>
                  <a:schemeClr val="tx1"/>
                </a:solidFill>
              </a:ln>
              <a:effectLst/>
            </c:spPr>
            <c:extLst>
              <c:ext xmlns:c16="http://schemas.microsoft.com/office/drawing/2014/chart" uri="{C3380CC4-5D6E-409C-BE32-E72D297353CC}">
                <c16:uniqueId val="{0000000B-E972-4601-9242-93D0E0ACE28E}"/>
              </c:ext>
            </c:extLst>
          </c:dPt>
          <c:dPt>
            <c:idx val="8"/>
            <c:invertIfNegative val="0"/>
            <c:bubble3D val="0"/>
            <c:spPr>
              <a:solidFill>
                <a:schemeClr val="accent6"/>
              </a:solidFill>
              <a:ln>
                <a:solidFill>
                  <a:schemeClr val="tx1"/>
                </a:solidFill>
              </a:ln>
              <a:effectLst/>
            </c:spPr>
            <c:extLst>
              <c:ext xmlns:c16="http://schemas.microsoft.com/office/drawing/2014/chart" uri="{C3380CC4-5D6E-409C-BE32-E72D297353CC}">
                <c16:uniqueId val="{0000000D-E972-4601-9242-93D0E0ACE28E}"/>
              </c:ext>
            </c:extLst>
          </c:dPt>
          <c:dPt>
            <c:idx val="9"/>
            <c:invertIfNegative val="0"/>
            <c:bubble3D val="0"/>
            <c:spPr>
              <a:solidFill>
                <a:schemeClr val="accent6"/>
              </a:solidFill>
              <a:ln>
                <a:solidFill>
                  <a:schemeClr val="tx1"/>
                </a:solidFill>
              </a:ln>
              <a:effectLst/>
            </c:spPr>
            <c:extLst>
              <c:ext xmlns:c16="http://schemas.microsoft.com/office/drawing/2014/chart" uri="{C3380CC4-5D6E-409C-BE32-E72D297353CC}">
                <c16:uniqueId val="{0000000F-E972-4601-9242-93D0E0ACE28E}"/>
              </c:ext>
            </c:extLst>
          </c:dPt>
          <c:dPt>
            <c:idx val="10"/>
            <c:invertIfNegative val="0"/>
            <c:bubble3D val="0"/>
            <c:spPr>
              <a:solidFill>
                <a:schemeClr val="accent6"/>
              </a:solidFill>
              <a:ln>
                <a:solidFill>
                  <a:schemeClr val="tx1"/>
                </a:solidFill>
              </a:ln>
              <a:effectLst/>
            </c:spPr>
            <c:extLst>
              <c:ext xmlns:c16="http://schemas.microsoft.com/office/drawing/2014/chart" uri="{C3380CC4-5D6E-409C-BE32-E72D297353CC}">
                <c16:uniqueId val="{00000011-E972-4601-9242-93D0E0ACE28E}"/>
              </c:ext>
            </c:extLst>
          </c:dPt>
          <c:dPt>
            <c:idx val="11"/>
            <c:invertIfNegative val="0"/>
            <c:bubble3D val="0"/>
            <c:spPr>
              <a:solidFill>
                <a:schemeClr val="accent6"/>
              </a:solidFill>
              <a:ln>
                <a:solidFill>
                  <a:schemeClr val="tx1"/>
                </a:solidFill>
              </a:ln>
              <a:effectLst/>
            </c:spPr>
            <c:extLst>
              <c:ext xmlns:c16="http://schemas.microsoft.com/office/drawing/2014/chart" uri="{C3380CC4-5D6E-409C-BE32-E72D297353CC}">
                <c16:uniqueId val="{00000013-E972-4601-9242-93D0E0ACE28E}"/>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9"/>
              <c:pt idx="0">
                <c:v>Fruit A</c:v>
              </c:pt>
              <c:pt idx="1">
                <c:v>Fruit B</c:v>
              </c:pt>
              <c:pt idx="2">
                <c:v>Fruit C</c:v>
              </c:pt>
              <c:pt idx="3">
                <c:v>Fruit D</c:v>
              </c:pt>
              <c:pt idx="4">
                <c:v>Fruit E</c:v>
              </c:pt>
              <c:pt idx="5">
                <c:v> </c:v>
              </c:pt>
              <c:pt idx="7">
                <c:v>Food A</c:v>
              </c:pt>
              <c:pt idx="8">
                <c:v>Food B</c:v>
              </c:pt>
              <c:pt idx="9">
                <c:v>Food C</c:v>
              </c:pt>
              <c:pt idx="10">
                <c:v>Food D</c:v>
              </c:pt>
              <c:pt idx="11">
                <c:v>Food E</c:v>
              </c:pt>
              <c:pt idx="12">
                <c:v> </c:v>
              </c:pt>
              <c:pt idx="14">
                <c:v>Drink A</c:v>
              </c:pt>
              <c:pt idx="15">
                <c:v>Drink B</c:v>
              </c:pt>
              <c:pt idx="16">
                <c:v>Drink C</c:v>
              </c:pt>
              <c:pt idx="17">
                <c:v>Drink D</c:v>
              </c:pt>
              <c:pt idx="18">
                <c:v>Drink E</c:v>
              </c:pt>
            </c:strLit>
          </c:cat>
          <c:val>
            <c:numLit>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Lit>
          </c:val>
          <c:extLst>
            <c:ext xmlns:c16="http://schemas.microsoft.com/office/drawing/2014/chart" uri="{C3380CC4-5D6E-409C-BE32-E72D297353CC}">
              <c16:uniqueId val="{00000014-E972-4601-9242-93D0E0ACE28E}"/>
            </c:ext>
          </c:extLst>
        </c:ser>
        <c:dLbls>
          <c:showLegendKey val="0"/>
          <c:showVal val="0"/>
          <c:showCatName val="0"/>
          <c:showSerName val="0"/>
          <c:showPercent val="0"/>
          <c:showBubbleSize val="0"/>
        </c:dLbls>
        <c:gapWidth val="50"/>
        <c:axId val="1987472751"/>
        <c:axId val="1987478991"/>
      </c:barChart>
      <c:catAx>
        <c:axId val="1987472751"/>
        <c:scaling>
          <c:orientation val="maxMin"/>
        </c:scaling>
        <c:delete val="0"/>
        <c:axPos val="l"/>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987478991"/>
        <c:crosses val="autoZero"/>
        <c:auto val="1"/>
        <c:lblAlgn val="ctr"/>
        <c:lblOffset val="100"/>
        <c:noMultiLvlLbl val="0"/>
      </c:catAx>
      <c:valAx>
        <c:axId val="1987478991"/>
        <c:scaling>
          <c:orientation val="minMax"/>
        </c:scaling>
        <c:delete val="1"/>
        <c:axPos val="t"/>
        <c:numFmt formatCode="General" sourceLinked="1"/>
        <c:majorTickMark val="none"/>
        <c:minorTickMark val="none"/>
        <c:tickLblPos val="nextTo"/>
        <c:crossAx val="1987472751"/>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bar"/>
        <c:grouping val="clustered"/>
        <c:varyColors val="0"/>
        <c:ser>
          <c:idx val="0"/>
          <c:order val="0"/>
          <c:spPr>
            <a:solidFill>
              <a:schemeClr val="accent1"/>
            </a:solidFill>
            <a:ln>
              <a:noFill/>
            </a:ln>
            <a:effectLst/>
          </c:spPr>
          <c:invertIfNegative val="0"/>
          <c:cat>
            <c:multiLvlStrRef>
              <c:f>'[3]Graf NAPREDNI'!$A$59:$B$77</c:f>
              <c:multiLvlStrCache>
                <c:ptCount val="19"/>
                <c:lvl>
                  <c:pt idx="0">
                    <c:v>A</c:v>
                  </c:pt>
                  <c:pt idx="1">
                    <c:v>B</c:v>
                  </c:pt>
                  <c:pt idx="2">
                    <c:v>C</c:v>
                  </c:pt>
                  <c:pt idx="3">
                    <c:v>D</c:v>
                  </c:pt>
                  <c:pt idx="4">
                    <c:v>E</c:v>
                  </c:pt>
                  <c:pt idx="7">
                    <c:v>A</c:v>
                  </c:pt>
                  <c:pt idx="8">
                    <c:v>B</c:v>
                  </c:pt>
                  <c:pt idx="9">
                    <c:v>C</c:v>
                  </c:pt>
                  <c:pt idx="10">
                    <c:v>D</c:v>
                  </c:pt>
                  <c:pt idx="11">
                    <c:v>E</c:v>
                  </c:pt>
                  <c:pt idx="14">
                    <c:v>A</c:v>
                  </c:pt>
                  <c:pt idx="15">
                    <c:v>B</c:v>
                  </c:pt>
                  <c:pt idx="16">
                    <c:v>C</c:v>
                  </c:pt>
                  <c:pt idx="17">
                    <c:v>D</c:v>
                  </c:pt>
                  <c:pt idx="18">
                    <c:v>E</c:v>
                  </c:pt>
                </c:lvl>
                <c:lvl>
                  <c:pt idx="0">
                    <c:v>Fruit</c:v>
                  </c:pt>
                  <c:pt idx="5">
                    <c:v> </c:v>
                  </c:pt>
                  <c:pt idx="7">
                    <c:v>Food</c:v>
                  </c:pt>
                  <c:pt idx="12">
                    <c:v> </c:v>
                  </c:pt>
                  <c:pt idx="14">
                    <c:v>Drink</c:v>
                  </c:pt>
                </c:lvl>
              </c:multiLvlStrCache>
            </c:multiLvlStrRef>
          </c:cat>
          <c:val>
            <c:numRef>
              <c:f>'[3]Graf NAPREDNI'!$C$59:$C$77</c:f>
              <c:numCache>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Cache>
            </c:numRef>
          </c:val>
          <c:extLst>
            <c:ext xmlns:c16="http://schemas.microsoft.com/office/drawing/2014/chart" uri="{C3380CC4-5D6E-409C-BE32-E72D297353CC}">
              <c16:uniqueId val="{00000000-122C-4A1B-ADC8-02EBA7298DED}"/>
            </c:ext>
          </c:extLst>
        </c:ser>
        <c:dLbls>
          <c:showLegendKey val="0"/>
          <c:showVal val="0"/>
          <c:showCatName val="0"/>
          <c:showSerName val="0"/>
          <c:showPercent val="0"/>
          <c:showBubbleSize val="0"/>
        </c:dLbls>
        <c:gapWidth val="50"/>
        <c:axId val="1179166240"/>
        <c:axId val="1179152928"/>
      </c:barChart>
      <c:catAx>
        <c:axId val="11791662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52928"/>
        <c:crosses val="autoZero"/>
        <c:auto val="1"/>
        <c:lblAlgn val="ctr"/>
        <c:lblOffset val="100"/>
        <c:noMultiLvlLbl val="0"/>
      </c:catAx>
      <c:valAx>
        <c:axId val="1179152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66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bar"/>
        <c:grouping val="clustered"/>
        <c:varyColors val="0"/>
        <c:ser>
          <c:idx val="0"/>
          <c:order val="0"/>
          <c:spPr>
            <a:solidFill>
              <a:schemeClr val="accent1"/>
            </a:solidFill>
            <a:ln>
              <a:noFill/>
            </a:ln>
            <a:effectLst/>
          </c:spPr>
          <c:invertIfNegative val="0"/>
          <c:cat>
            <c:multiLvlStrRef>
              <c:f>'[3]Graf NAPREDNI'!$A$59:$B$77</c:f>
              <c:multiLvlStrCache>
                <c:ptCount val="19"/>
                <c:lvl>
                  <c:pt idx="0">
                    <c:v>A</c:v>
                  </c:pt>
                  <c:pt idx="1">
                    <c:v>B</c:v>
                  </c:pt>
                  <c:pt idx="2">
                    <c:v>C</c:v>
                  </c:pt>
                  <c:pt idx="3">
                    <c:v>D</c:v>
                  </c:pt>
                  <c:pt idx="4">
                    <c:v>E</c:v>
                  </c:pt>
                  <c:pt idx="7">
                    <c:v>A</c:v>
                  </c:pt>
                  <c:pt idx="8">
                    <c:v>B</c:v>
                  </c:pt>
                  <c:pt idx="9">
                    <c:v>C</c:v>
                  </c:pt>
                  <c:pt idx="10">
                    <c:v>D</c:v>
                  </c:pt>
                  <c:pt idx="11">
                    <c:v>E</c:v>
                  </c:pt>
                  <c:pt idx="14">
                    <c:v>A</c:v>
                  </c:pt>
                  <c:pt idx="15">
                    <c:v>B</c:v>
                  </c:pt>
                  <c:pt idx="16">
                    <c:v>C</c:v>
                  </c:pt>
                  <c:pt idx="17">
                    <c:v>D</c:v>
                  </c:pt>
                  <c:pt idx="18">
                    <c:v>E</c:v>
                  </c:pt>
                </c:lvl>
                <c:lvl>
                  <c:pt idx="0">
                    <c:v>Fruit</c:v>
                  </c:pt>
                  <c:pt idx="5">
                    <c:v> </c:v>
                  </c:pt>
                  <c:pt idx="7">
                    <c:v>Food</c:v>
                  </c:pt>
                  <c:pt idx="12">
                    <c:v> </c:v>
                  </c:pt>
                  <c:pt idx="14">
                    <c:v>Drink</c:v>
                  </c:pt>
                </c:lvl>
              </c:multiLvlStrCache>
            </c:multiLvlStrRef>
          </c:cat>
          <c:val>
            <c:numRef>
              <c:f>'[3]Graf NAPREDNI'!$C$59:$C$77</c:f>
              <c:numCache>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Cache>
            </c:numRef>
          </c:val>
          <c:extLst>
            <c:ext xmlns:c16="http://schemas.microsoft.com/office/drawing/2014/chart" uri="{C3380CC4-5D6E-409C-BE32-E72D297353CC}">
              <c16:uniqueId val="{00000000-27B4-4393-BA8F-0191B1AC8A49}"/>
            </c:ext>
          </c:extLst>
        </c:ser>
        <c:dLbls>
          <c:showLegendKey val="0"/>
          <c:showVal val="0"/>
          <c:showCatName val="0"/>
          <c:showSerName val="0"/>
          <c:showPercent val="0"/>
          <c:showBubbleSize val="0"/>
        </c:dLbls>
        <c:gapWidth val="50"/>
        <c:axId val="1179166240"/>
        <c:axId val="1179152928"/>
      </c:barChart>
      <c:catAx>
        <c:axId val="1179166240"/>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52928"/>
        <c:crosses val="autoZero"/>
        <c:auto val="1"/>
        <c:lblAlgn val="ctr"/>
        <c:lblOffset val="100"/>
        <c:noMultiLvlLbl val="0"/>
      </c:catAx>
      <c:valAx>
        <c:axId val="1179152928"/>
        <c:scaling>
          <c:orientation val="minMax"/>
        </c:scaling>
        <c:delete val="0"/>
        <c:axPos val="t"/>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66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accent6"/>
            </a:solidFill>
            <a:ln>
              <a:solidFill>
                <a:schemeClr val="accent1">
                  <a:alpha val="86000"/>
                </a:schemeClr>
              </a:solidFill>
            </a:ln>
            <a:effectLst/>
          </c:spPr>
          <c:invertIfNegative val="0"/>
          <c:dPt>
            <c:idx val="7"/>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1-C313-4886-9B2C-AB236D454A4B}"/>
              </c:ext>
            </c:extLst>
          </c:dPt>
          <c:dPt>
            <c:idx val="8"/>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3-C313-4886-9B2C-AB236D454A4B}"/>
              </c:ext>
            </c:extLst>
          </c:dPt>
          <c:dPt>
            <c:idx val="9"/>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5-C313-4886-9B2C-AB236D454A4B}"/>
              </c:ext>
            </c:extLst>
          </c:dPt>
          <c:dPt>
            <c:idx val="10"/>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7-C313-4886-9B2C-AB236D454A4B}"/>
              </c:ext>
            </c:extLst>
          </c:dPt>
          <c:dPt>
            <c:idx val="11"/>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9-C313-4886-9B2C-AB236D454A4B}"/>
              </c:ext>
            </c:extLst>
          </c:dPt>
          <c:dPt>
            <c:idx val="14"/>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0B-C313-4886-9B2C-AB236D454A4B}"/>
              </c:ext>
            </c:extLst>
          </c:dPt>
          <c:dPt>
            <c:idx val="15"/>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0D-C313-4886-9B2C-AB236D454A4B}"/>
              </c:ext>
            </c:extLst>
          </c:dPt>
          <c:dPt>
            <c:idx val="16"/>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0F-C313-4886-9B2C-AB236D454A4B}"/>
              </c:ext>
            </c:extLst>
          </c:dPt>
          <c:dPt>
            <c:idx val="17"/>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11-C313-4886-9B2C-AB236D454A4B}"/>
              </c:ext>
            </c:extLst>
          </c:dPt>
          <c:dPt>
            <c:idx val="18"/>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13-C313-4886-9B2C-AB236D454A4B}"/>
              </c:ext>
            </c:extLst>
          </c:dPt>
          <c:cat>
            <c:multiLvlStrRef>
              <c:f>'[3]Graf NAPREDNI'!$A$59:$B$77</c:f>
              <c:multiLvlStrCache>
                <c:ptCount val="19"/>
                <c:lvl>
                  <c:pt idx="0">
                    <c:v>A</c:v>
                  </c:pt>
                  <c:pt idx="1">
                    <c:v>B</c:v>
                  </c:pt>
                  <c:pt idx="2">
                    <c:v>C</c:v>
                  </c:pt>
                  <c:pt idx="3">
                    <c:v>D</c:v>
                  </c:pt>
                  <c:pt idx="4">
                    <c:v>E</c:v>
                  </c:pt>
                  <c:pt idx="7">
                    <c:v>A</c:v>
                  </c:pt>
                  <c:pt idx="8">
                    <c:v>B</c:v>
                  </c:pt>
                  <c:pt idx="9">
                    <c:v>C</c:v>
                  </c:pt>
                  <c:pt idx="10">
                    <c:v>D</c:v>
                  </c:pt>
                  <c:pt idx="11">
                    <c:v>E</c:v>
                  </c:pt>
                  <c:pt idx="14">
                    <c:v>A</c:v>
                  </c:pt>
                  <c:pt idx="15">
                    <c:v>B</c:v>
                  </c:pt>
                  <c:pt idx="16">
                    <c:v>C</c:v>
                  </c:pt>
                  <c:pt idx="17">
                    <c:v>D</c:v>
                  </c:pt>
                  <c:pt idx="18">
                    <c:v>E</c:v>
                  </c:pt>
                </c:lvl>
                <c:lvl>
                  <c:pt idx="0">
                    <c:v>Fruit</c:v>
                  </c:pt>
                  <c:pt idx="5">
                    <c:v> </c:v>
                  </c:pt>
                  <c:pt idx="7">
                    <c:v>Food</c:v>
                  </c:pt>
                  <c:pt idx="12">
                    <c:v> </c:v>
                  </c:pt>
                  <c:pt idx="14">
                    <c:v>Drink</c:v>
                  </c:pt>
                </c:lvl>
              </c:multiLvlStrCache>
            </c:multiLvlStrRef>
          </c:cat>
          <c:val>
            <c:numRef>
              <c:f>'[3]Graf NAPREDNI'!$C$59:$C$77</c:f>
              <c:numCache>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Cache>
            </c:numRef>
          </c:val>
          <c:extLst>
            <c:ext xmlns:c16="http://schemas.microsoft.com/office/drawing/2014/chart" uri="{C3380CC4-5D6E-409C-BE32-E72D297353CC}">
              <c16:uniqueId val="{00000014-C313-4886-9B2C-AB236D454A4B}"/>
            </c:ext>
          </c:extLst>
        </c:ser>
        <c:dLbls>
          <c:showLegendKey val="0"/>
          <c:showVal val="0"/>
          <c:showCatName val="0"/>
          <c:showSerName val="0"/>
          <c:showPercent val="0"/>
          <c:showBubbleSize val="0"/>
        </c:dLbls>
        <c:gapWidth val="50"/>
        <c:axId val="1179166240"/>
        <c:axId val="1179152928"/>
      </c:barChart>
      <c:catAx>
        <c:axId val="1179166240"/>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52928"/>
        <c:crosses val="autoZero"/>
        <c:auto val="1"/>
        <c:lblAlgn val="ctr"/>
        <c:lblOffset val="100"/>
        <c:noMultiLvlLbl val="0"/>
      </c:catAx>
      <c:valAx>
        <c:axId val="1179152928"/>
        <c:scaling>
          <c:orientation val="minMax"/>
        </c:scaling>
        <c:delete val="0"/>
        <c:axPos val="t"/>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66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accent6"/>
            </a:solidFill>
            <a:ln>
              <a:solidFill>
                <a:schemeClr val="accent1">
                  <a:alpha val="86000"/>
                </a:schemeClr>
              </a:solidFill>
            </a:ln>
            <a:effectLst/>
          </c:spPr>
          <c:invertIfNegative val="0"/>
          <c:dPt>
            <c:idx val="7"/>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1-6FC8-4043-ABFF-0E8F8B6E1653}"/>
              </c:ext>
            </c:extLst>
          </c:dPt>
          <c:dPt>
            <c:idx val="8"/>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3-6FC8-4043-ABFF-0E8F8B6E1653}"/>
              </c:ext>
            </c:extLst>
          </c:dPt>
          <c:dPt>
            <c:idx val="9"/>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5-6FC8-4043-ABFF-0E8F8B6E1653}"/>
              </c:ext>
            </c:extLst>
          </c:dPt>
          <c:dPt>
            <c:idx val="10"/>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7-6FC8-4043-ABFF-0E8F8B6E1653}"/>
              </c:ext>
            </c:extLst>
          </c:dPt>
          <c:dPt>
            <c:idx val="11"/>
            <c:invertIfNegative val="0"/>
            <c:bubble3D val="0"/>
            <c:spPr>
              <a:solidFill>
                <a:srgbClr val="00B050"/>
              </a:solidFill>
              <a:ln>
                <a:solidFill>
                  <a:schemeClr val="accent1">
                    <a:alpha val="86000"/>
                  </a:schemeClr>
                </a:solidFill>
              </a:ln>
              <a:effectLst/>
            </c:spPr>
            <c:extLst>
              <c:ext xmlns:c16="http://schemas.microsoft.com/office/drawing/2014/chart" uri="{C3380CC4-5D6E-409C-BE32-E72D297353CC}">
                <c16:uniqueId val="{00000009-6FC8-4043-ABFF-0E8F8B6E1653}"/>
              </c:ext>
            </c:extLst>
          </c:dPt>
          <c:dPt>
            <c:idx val="14"/>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0B-6FC8-4043-ABFF-0E8F8B6E1653}"/>
              </c:ext>
            </c:extLst>
          </c:dPt>
          <c:dPt>
            <c:idx val="15"/>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0D-6FC8-4043-ABFF-0E8F8B6E1653}"/>
              </c:ext>
            </c:extLst>
          </c:dPt>
          <c:dPt>
            <c:idx val="16"/>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0F-6FC8-4043-ABFF-0E8F8B6E1653}"/>
              </c:ext>
            </c:extLst>
          </c:dPt>
          <c:dPt>
            <c:idx val="17"/>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11-6FC8-4043-ABFF-0E8F8B6E1653}"/>
              </c:ext>
            </c:extLst>
          </c:dPt>
          <c:dPt>
            <c:idx val="18"/>
            <c:invertIfNegative val="0"/>
            <c:bubble3D val="0"/>
            <c:spPr>
              <a:solidFill>
                <a:srgbClr val="0070C0"/>
              </a:solidFill>
              <a:ln>
                <a:solidFill>
                  <a:schemeClr val="accent1">
                    <a:alpha val="86000"/>
                  </a:schemeClr>
                </a:solidFill>
              </a:ln>
              <a:effectLst/>
            </c:spPr>
            <c:extLst>
              <c:ext xmlns:c16="http://schemas.microsoft.com/office/drawing/2014/chart" uri="{C3380CC4-5D6E-409C-BE32-E72D297353CC}">
                <c16:uniqueId val="{00000013-6FC8-4043-ABFF-0E8F8B6E1653}"/>
              </c:ext>
            </c:extLst>
          </c:dPt>
          <c:cat>
            <c:multiLvlStrRef>
              <c:f>'[3]Graf NAPREDNI'!$A$59:$B$77</c:f>
              <c:multiLvlStrCache>
                <c:ptCount val="19"/>
                <c:lvl>
                  <c:pt idx="0">
                    <c:v>A</c:v>
                  </c:pt>
                  <c:pt idx="1">
                    <c:v>B</c:v>
                  </c:pt>
                  <c:pt idx="2">
                    <c:v>C</c:v>
                  </c:pt>
                  <c:pt idx="3">
                    <c:v>D</c:v>
                  </c:pt>
                  <c:pt idx="4">
                    <c:v>E</c:v>
                  </c:pt>
                  <c:pt idx="7">
                    <c:v>A</c:v>
                  </c:pt>
                  <c:pt idx="8">
                    <c:v>B</c:v>
                  </c:pt>
                  <c:pt idx="9">
                    <c:v>C</c:v>
                  </c:pt>
                  <c:pt idx="10">
                    <c:v>D</c:v>
                  </c:pt>
                  <c:pt idx="11">
                    <c:v>E</c:v>
                  </c:pt>
                  <c:pt idx="14">
                    <c:v>A</c:v>
                  </c:pt>
                  <c:pt idx="15">
                    <c:v>B</c:v>
                  </c:pt>
                  <c:pt idx="16">
                    <c:v>C</c:v>
                  </c:pt>
                  <c:pt idx="17">
                    <c:v>D</c:v>
                  </c:pt>
                  <c:pt idx="18">
                    <c:v>E</c:v>
                  </c:pt>
                </c:lvl>
                <c:lvl>
                  <c:pt idx="0">
                    <c:v>Fruit</c:v>
                  </c:pt>
                  <c:pt idx="5">
                    <c:v> </c:v>
                  </c:pt>
                  <c:pt idx="7">
                    <c:v>Food</c:v>
                  </c:pt>
                  <c:pt idx="12">
                    <c:v> </c:v>
                  </c:pt>
                  <c:pt idx="14">
                    <c:v>Drink</c:v>
                  </c:pt>
                </c:lvl>
              </c:multiLvlStrCache>
            </c:multiLvlStrRef>
          </c:cat>
          <c:val>
            <c:numRef>
              <c:f>'[3]Graf NAPREDNI'!$C$59:$C$77</c:f>
              <c:numCache>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Cache>
            </c:numRef>
          </c:val>
          <c:extLst>
            <c:ext xmlns:c16="http://schemas.microsoft.com/office/drawing/2014/chart" uri="{C3380CC4-5D6E-409C-BE32-E72D297353CC}">
              <c16:uniqueId val="{00000014-6FC8-4043-ABFF-0E8F8B6E1653}"/>
            </c:ext>
          </c:extLst>
        </c:ser>
        <c:dLbls>
          <c:showLegendKey val="0"/>
          <c:showVal val="0"/>
          <c:showCatName val="0"/>
          <c:showSerName val="0"/>
          <c:showPercent val="0"/>
          <c:showBubbleSize val="0"/>
        </c:dLbls>
        <c:gapWidth val="50"/>
        <c:axId val="1179166240"/>
        <c:axId val="1179152928"/>
      </c:barChart>
      <c:catAx>
        <c:axId val="1179166240"/>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52928"/>
        <c:crosses val="autoZero"/>
        <c:auto val="1"/>
        <c:lblAlgn val="ctr"/>
        <c:lblOffset val="100"/>
        <c:noMultiLvlLbl val="0"/>
      </c:catAx>
      <c:valAx>
        <c:axId val="1179152928"/>
        <c:scaling>
          <c:orientation val="minMax"/>
        </c:scaling>
        <c:delete val="0"/>
        <c:axPos val="t"/>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66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accent6"/>
            </a:solidFill>
            <a:ln>
              <a:solidFill>
                <a:schemeClr val="tx1"/>
              </a:solidFill>
            </a:ln>
            <a:effectLst/>
          </c:spPr>
          <c:invertIfNegative val="0"/>
          <c:dPt>
            <c:idx val="7"/>
            <c:invertIfNegative val="0"/>
            <c:bubble3D val="0"/>
            <c:spPr>
              <a:solidFill>
                <a:srgbClr val="00B050"/>
              </a:solidFill>
              <a:ln>
                <a:solidFill>
                  <a:schemeClr val="tx1">
                    <a:alpha val="60000"/>
                  </a:schemeClr>
                </a:solidFill>
              </a:ln>
              <a:effectLst/>
            </c:spPr>
            <c:extLst>
              <c:ext xmlns:c16="http://schemas.microsoft.com/office/drawing/2014/chart" uri="{C3380CC4-5D6E-409C-BE32-E72D297353CC}">
                <c16:uniqueId val="{00000001-78A1-4BDF-98DF-47FD72EE2A62}"/>
              </c:ext>
            </c:extLst>
          </c:dPt>
          <c:dPt>
            <c:idx val="8"/>
            <c:invertIfNegative val="0"/>
            <c:bubble3D val="0"/>
            <c:spPr>
              <a:solidFill>
                <a:srgbClr val="00B050"/>
              </a:solidFill>
              <a:ln>
                <a:solidFill>
                  <a:schemeClr val="tx1"/>
                </a:solidFill>
              </a:ln>
              <a:effectLst/>
            </c:spPr>
            <c:extLst>
              <c:ext xmlns:c16="http://schemas.microsoft.com/office/drawing/2014/chart" uri="{C3380CC4-5D6E-409C-BE32-E72D297353CC}">
                <c16:uniqueId val="{00000003-78A1-4BDF-98DF-47FD72EE2A62}"/>
              </c:ext>
            </c:extLst>
          </c:dPt>
          <c:dPt>
            <c:idx val="9"/>
            <c:invertIfNegative val="0"/>
            <c:bubble3D val="0"/>
            <c:spPr>
              <a:solidFill>
                <a:srgbClr val="00B050"/>
              </a:solidFill>
              <a:ln>
                <a:solidFill>
                  <a:schemeClr val="tx1"/>
                </a:solidFill>
              </a:ln>
              <a:effectLst/>
            </c:spPr>
            <c:extLst>
              <c:ext xmlns:c16="http://schemas.microsoft.com/office/drawing/2014/chart" uri="{C3380CC4-5D6E-409C-BE32-E72D297353CC}">
                <c16:uniqueId val="{00000005-78A1-4BDF-98DF-47FD72EE2A62}"/>
              </c:ext>
            </c:extLst>
          </c:dPt>
          <c:dPt>
            <c:idx val="10"/>
            <c:invertIfNegative val="0"/>
            <c:bubble3D val="0"/>
            <c:spPr>
              <a:solidFill>
                <a:srgbClr val="00B050"/>
              </a:solidFill>
              <a:ln>
                <a:solidFill>
                  <a:schemeClr val="tx1"/>
                </a:solidFill>
              </a:ln>
              <a:effectLst/>
            </c:spPr>
            <c:extLst>
              <c:ext xmlns:c16="http://schemas.microsoft.com/office/drawing/2014/chart" uri="{C3380CC4-5D6E-409C-BE32-E72D297353CC}">
                <c16:uniqueId val="{00000007-78A1-4BDF-98DF-47FD72EE2A62}"/>
              </c:ext>
            </c:extLst>
          </c:dPt>
          <c:dPt>
            <c:idx val="11"/>
            <c:invertIfNegative val="0"/>
            <c:bubble3D val="0"/>
            <c:spPr>
              <a:solidFill>
                <a:srgbClr val="00B050"/>
              </a:solidFill>
              <a:ln>
                <a:solidFill>
                  <a:schemeClr val="tx1"/>
                </a:solidFill>
              </a:ln>
              <a:effectLst/>
            </c:spPr>
            <c:extLst>
              <c:ext xmlns:c16="http://schemas.microsoft.com/office/drawing/2014/chart" uri="{C3380CC4-5D6E-409C-BE32-E72D297353CC}">
                <c16:uniqueId val="{00000009-78A1-4BDF-98DF-47FD72EE2A62}"/>
              </c:ext>
            </c:extLst>
          </c:dPt>
          <c:dPt>
            <c:idx val="14"/>
            <c:invertIfNegative val="0"/>
            <c:bubble3D val="0"/>
            <c:spPr>
              <a:solidFill>
                <a:srgbClr val="0070C0"/>
              </a:solidFill>
              <a:ln>
                <a:solidFill>
                  <a:schemeClr val="tx1"/>
                </a:solidFill>
              </a:ln>
              <a:effectLst/>
            </c:spPr>
            <c:extLst>
              <c:ext xmlns:c16="http://schemas.microsoft.com/office/drawing/2014/chart" uri="{C3380CC4-5D6E-409C-BE32-E72D297353CC}">
                <c16:uniqueId val="{0000000B-78A1-4BDF-98DF-47FD72EE2A62}"/>
              </c:ext>
            </c:extLst>
          </c:dPt>
          <c:dPt>
            <c:idx val="15"/>
            <c:invertIfNegative val="0"/>
            <c:bubble3D val="0"/>
            <c:spPr>
              <a:solidFill>
                <a:srgbClr val="0070C0"/>
              </a:solidFill>
              <a:ln>
                <a:solidFill>
                  <a:schemeClr val="tx1"/>
                </a:solidFill>
              </a:ln>
              <a:effectLst/>
            </c:spPr>
            <c:extLst>
              <c:ext xmlns:c16="http://schemas.microsoft.com/office/drawing/2014/chart" uri="{C3380CC4-5D6E-409C-BE32-E72D297353CC}">
                <c16:uniqueId val="{0000000D-78A1-4BDF-98DF-47FD72EE2A62}"/>
              </c:ext>
            </c:extLst>
          </c:dPt>
          <c:dPt>
            <c:idx val="16"/>
            <c:invertIfNegative val="0"/>
            <c:bubble3D val="0"/>
            <c:spPr>
              <a:solidFill>
                <a:srgbClr val="0070C0"/>
              </a:solidFill>
              <a:ln>
                <a:solidFill>
                  <a:schemeClr val="tx1"/>
                </a:solidFill>
              </a:ln>
              <a:effectLst/>
            </c:spPr>
            <c:extLst>
              <c:ext xmlns:c16="http://schemas.microsoft.com/office/drawing/2014/chart" uri="{C3380CC4-5D6E-409C-BE32-E72D297353CC}">
                <c16:uniqueId val="{0000000F-78A1-4BDF-98DF-47FD72EE2A62}"/>
              </c:ext>
            </c:extLst>
          </c:dPt>
          <c:dPt>
            <c:idx val="17"/>
            <c:invertIfNegative val="0"/>
            <c:bubble3D val="0"/>
            <c:spPr>
              <a:solidFill>
                <a:srgbClr val="0070C0"/>
              </a:solidFill>
              <a:ln>
                <a:solidFill>
                  <a:schemeClr val="tx1"/>
                </a:solidFill>
              </a:ln>
              <a:effectLst/>
            </c:spPr>
            <c:extLst>
              <c:ext xmlns:c16="http://schemas.microsoft.com/office/drawing/2014/chart" uri="{C3380CC4-5D6E-409C-BE32-E72D297353CC}">
                <c16:uniqueId val="{00000011-78A1-4BDF-98DF-47FD72EE2A62}"/>
              </c:ext>
            </c:extLst>
          </c:dPt>
          <c:dPt>
            <c:idx val="18"/>
            <c:invertIfNegative val="0"/>
            <c:bubble3D val="0"/>
            <c:spPr>
              <a:solidFill>
                <a:srgbClr val="0070C0"/>
              </a:solidFill>
              <a:ln>
                <a:solidFill>
                  <a:schemeClr val="tx1"/>
                </a:solidFill>
              </a:ln>
              <a:effectLst/>
            </c:spPr>
            <c:extLst>
              <c:ext xmlns:c16="http://schemas.microsoft.com/office/drawing/2014/chart" uri="{C3380CC4-5D6E-409C-BE32-E72D297353CC}">
                <c16:uniqueId val="{00000013-78A1-4BDF-98DF-47FD72EE2A62}"/>
              </c:ext>
            </c:extLst>
          </c:dPt>
          <c:cat>
            <c:multiLvlStrRef>
              <c:f>'[3]Graf NAPREDNI'!$A$59:$B$77</c:f>
              <c:multiLvlStrCache>
                <c:ptCount val="19"/>
                <c:lvl>
                  <c:pt idx="0">
                    <c:v>A</c:v>
                  </c:pt>
                  <c:pt idx="1">
                    <c:v>B</c:v>
                  </c:pt>
                  <c:pt idx="2">
                    <c:v>C</c:v>
                  </c:pt>
                  <c:pt idx="3">
                    <c:v>D</c:v>
                  </c:pt>
                  <c:pt idx="4">
                    <c:v>E</c:v>
                  </c:pt>
                  <c:pt idx="7">
                    <c:v>A</c:v>
                  </c:pt>
                  <c:pt idx="8">
                    <c:v>B</c:v>
                  </c:pt>
                  <c:pt idx="9">
                    <c:v>C</c:v>
                  </c:pt>
                  <c:pt idx="10">
                    <c:v>D</c:v>
                  </c:pt>
                  <c:pt idx="11">
                    <c:v>E</c:v>
                  </c:pt>
                  <c:pt idx="14">
                    <c:v>A</c:v>
                  </c:pt>
                  <c:pt idx="15">
                    <c:v>B</c:v>
                  </c:pt>
                  <c:pt idx="16">
                    <c:v>C</c:v>
                  </c:pt>
                  <c:pt idx="17">
                    <c:v>D</c:v>
                  </c:pt>
                  <c:pt idx="18">
                    <c:v>E</c:v>
                  </c:pt>
                </c:lvl>
                <c:lvl>
                  <c:pt idx="0">
                    <c:v>Fruit</c:v>
                  </c:pt>
                  <c:pt idx="5">
                    <c:v> </c:v>
                  </c:pt>
                  <c:pt idx="7">
                    <c:v>Food</c:v>
                  </c:pt>
                  <c:pt idx="12">
                    <c:v> </c:v>
                  </c:pt>
                  <c:pt idx="14">
                    <c:v>Drink</c:v>
                  </c:pt>
                </c:lvl>
              </c:multiLvlStrCache>
            </c:multiLvlStrRef>
          </c:cat>
          <c:val>
            <c:numRef>
              <c:f>'[3]Graf NAPREDNI'!$C$59:$C$77</c:f>
              <c:numCache>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Cache>
            </c:numRef>
          </c:val>
          <c:extLst>
            <c:ext xmlns:c16="http://schemas.microsoft.com/office/drawing/2014/chart" uri="{C3380CC4-5D6E-409C-BE32-E72D297353CC}">
              <c16:uniqueId val="{00000014-78A1-4BDF-98DF-47FD72EE2A62}"/>
            </c:ext>
          </c:extLst>
        </c:ser>
        <c:dLbls>
          <c:showLegendKey val="0"/>
          <c:showVal val="0"/>
          <c:showCatName val="0"/>
          <c:showSerName val="0"/>
          <c:showPercent val="0"/>
          <c:showBubbleSize val="0"/>
        </c:dLbls>
        <c:gapWidth val="50"/>
        <c:axId val="1179166240"/>
        <c:axId val="1179152928"/>
      </c:barChart>
      <c:catAx>
        <c:axId val="1179166240"/>
        <c:scaling>
          <c:orientation val="maxMin"/>
        </c:scaling>
        <c:delete val="0"/>
        <c:axPos val="l"/>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52928"/>
        <c:crosses val="autoZero"/>
        <c:auto val="1"/>
        <c:lblAlgn val="ctr"/>
        <c:lblOffset val="100"/>
        <c:noMultiLvlLbl val="0"/>
      </c:catAx>
      <c:valAx>
        <c:axId val="1179152928"/>
        <c:scaling>
          <c:orientation val="minMax"/>
        </c:scaling>
        <c:delete val="0"/>
        <c:axPos val="t"/>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1791662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accent1"/>
            </a:solidFill>
            <a:ln>
              <a:solidFill>
                <a:schemeClr val="tx1"/>
              </a:solidFill>
            </a:ln>
            <a:effectLst/>
          </c:spPr>
          <c:invertIfNegative val="0"/>
          <c:dPt>
            <c:idx val="0"/>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1-B226-47A6-B9C8-CC4BF0FBACB6}"/>
              </c:ext>
            </c:extLst>
          </c:dPt>
          <c:dPt>
            <c:idx val="1"/>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3-B226-47A6-B9C8-CC4BF0FBACB6}"/>
              </c:ext>
            </c:extLst>
          </c:dPt>
          <c:dPt>
            <c:idx val="2"/>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5-B226-47A6-B9C8-CC4BF0FBACB6}"/>
              </c:ext>
            </c:extLst>
          </c:dPt>
          <c:dPt>
            <c:idx val="3"/>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7-B226-47A6-B9C8-CC4BF0FBACB6}"/>
              </c:ext>
            </c:extLst>
          </c:dPt>
          <c:dPt>
            <c:idx val="4"/>
            <c:invertIfNegative val="0"/>
            <c:bubble3D val="0"/>
            <c:spPr>
              <a:solidFill>
                <a:schemeClr val="accent2">
                  <a:lumMod val="60000"/>
                  <a:lumOff val="40000"/>
                </a:schemeClr>
              </a:solidFill>
              <a:ln>
                <a:solidFill>
                  <a:schemeClr val="tx1"/>
                </a:solidFill>
              </a:ln>
              <a:effectLst/>
            </c:spPr>
            <c:extLst>
              <c:ext xmlns:c16="http://schemas.microsoft.com/office/drawing/2014/chart" uri="{C3380CC4-5D6E-409C-BE32-E72D297353CC}">
                <c16:uniqueId val="{00000009-B226-47A6-B9C8-CC4BF0FBACB6}"/>
              </c:ext>
            </c:extLst>
          </c:dPt>
          <c:dPt>
            <c:idx val="7"/>
            <c:invertIfNegative val="0"/>
            <c:bubble3D val="0"/>
            <c:spPr>
              <a:solidFill>
                <a:schemeClr val="accent6"/>
              </a:solidFill>
              <a:ln>
                <a:solidFill>
                  <a:schemeClr val="tx1"/>
                </a:solidFill>
              </a:ln>
              <a:effectLst/>
            </c:spPr>
            <c:extLst>
              <c:ext xmlns:c16="http://schemas.microsoft.com/office/drawing/2014/chart" uri="{C3380CC4-5D6E-409C-BE32-E72D297353CC}">
                <c16:uniqueId val="{0000000B-B226-47A6-B9C8-CC4BF0FBACB6}"/>
              </c:ext>
            </c:extLst>
          </c:dPt>
          <c:dPt>
            <c:idx val="8"/>
            <c:invertIfNegative val="0"/>
            <c:bubble3D val="0"/>
            <c:spPr>
              <a:solidFill>
                <a:schemeClr val="accent6"/>
              </a:solidFill>
              <a:ln>
                <a:solidFill>
                  <a:schemeClr val="tx1"/>
                </a:solidFill>
              </a:ln>
              <a:effectLst/>
            </c:spPr>
            <c:extLst>
              <c:ext xmlns:c16="http://schemas.microsoft.com/office/drawing/2014/chart" uri="{C3380CC4-5D6E-409C-BE32-E72D297353CC}">
                <c16:uniqueId val="{0000000D-B226-47A6-B9C8-CC4BF0FBACB6}"/>
              </c:ext>
            </c:extLst>
          </c:dPt>
          <c:dPt>
            <c:idx val="9"/>
            <c:invertIfNegative val="0"/>
            <c:bubble3D val="0"/>
            <c:spPr>
              <a:solidFill>
                <a:schemeClr val="accent6"/>
              </a:solidFill>
              <a:ln>
                <a:solidFill>
                  <a:schemeClr val="tx1"/>
                </a:solidFill>
              </a:ln>
              <a:effectLst/>
            </c:spPr>
            <c:extLst>
              <c:ext xmlns:c16="http://schemas.microsoft.com/office/drawing/2014/chart" uri="{C3380CC4-5D6E-409C-BE32-E72D297353CC}">
                <c16:uniqueId val="{0000000F-B226-47A6-B9C8-CC4BF0FBACB6}"/>
              </c:ext>
            </c:extLst>
          </c:dPt>
          <c:dPt>
            <c:idx val="10"/>
            <c:invertIfNegative val="0"/>
            <c:bubble3D val="0"/>
            <c:spPr>
              <a:solidFill>
                <a:schemeClr val="accent6"/>
              </a:solidFill>
              <a:ln>
                <a:solidFill>
                  <a:schemeClr val="tx1"/>
                </a:solidFill>
              </a:ln>
              <a:effectLst/>
            </c:spPr>
            <c:extLst>
              <c:ext xmlns:c16="http://schemas.microsoft.com/office/drawing/2014/chart" uri="{C3380CC4-5D6E-409C-BE32-E72D297353CC}">
                <c16:uniqueId val="{00000011-B226-47A6-B9C8-CC4BF0FBACB6}"/>
              </c:ext>
            </c:extLst>
          </c:dPt>
          <c:dPt>
            <c:idx val="11"/>
            <c:invertIfNegative val="0"/>
            <c:bubble3D val="0"/>
            <c:spPr>
              <a:solidFill>
                <a:schemeClr val="accent6"/>
              </a:solidFill>
              <a:ln>
                <a:solidFill>
                  <a:schemeClr val="tx1"/>
                </a:solidFill>
              </a:ln>
              <a:effectLst/>
            </c:spPr>
            <c:extLst>
              <c:ext xmlns:c16="http://schemas.microsoft.com/office/drawing/2014/chart" uri="{C3380CC4-5D6E-409C-BE32-E72D297353CC}">
                <c16:uniqueId val="{00000013-B226-47A6-B9C8-CC4BF0FBACB6}"/>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9"/>
              <c:pt idx="0">
                <c:v>Fruit A</c:v>
              </c:pt>
              <c:pt idx="1">
                <c:v>Fruit B</c:v>
              </c:pt>
              <c:pt idx="2">
                <c:v>Fruit C</c:v>
              </c:pt>
              <c:pt idx="3">
                <c:v>Fruit D</c:v>
              </c:pt>
              <c:pt idx="4">
                <c:v>Fruit E</c:v>
              </c:pt>
              <c:pt idx="5">
                <c:v> </c:v>
              </c:pt>
              <c:pt idx="7">
                <c:v>Food A</c:v>
              </c:pt>
              <c:pt idx="8">
                <c:v>Food B</c:v>
              </c:pt>
              <c:pt idx="9">
                <c:v>Food C</c:v>
              </c:pt>
              <c:pt idx="10">
                <c:v>Food D</c:v>
              </c:pt>
              <c:pt idx="11">
                <c:v>Food E</c:v>
              </c:pt>
              <c:pt idx="12">
                <c:v> </c:v>
              </c:pt>
              <c:pt idx="14">
                <c:v>Drink A</c:v>
              </c:pt>
              <c:pt idx="15">
                <c:v>Drink B</c:v>
              </c:pt>
              <c:pt idx="16">
                <c:v>Drink C</c:v>
              </c:pt>
              <c:pt idx="17">
                <c:v>Drink D</c:v>
              </c:pt>
              <c:pt idx="18">
                <c:v>Drink E</c:v>
              </c:pt>
            </c:strLit>
          </c:cat>
          <c:val>
            <c:numLit>
              <c:formatCode>General</c:formatCode>
              <c:ptCount val="19"/>
              <c:pt idx="0">
                <c:v>33.1</c:v>
              </c:pt>
              <c:pt idx="1">
                <c:v>20</c:v>
              </c:pt>
              <c:pt idx="2">
                <c:v>23.2</c:v>
              </c:pt>
              <c:pt idx="3">
                <c:v>20.5</c:v>
              </c:pt>
              <c:pt idx="4">
                <c:v>43.5</c:v>
              </c:pt>
              <c:pt idx="7">
                <c:v>21.6</c:v>
              </c:pt>
              <c:pt idx="8">
                <c:v>26.8</c:v>
              </c:pt>
              <c:pt idx="9">
                <c:v>42.3</c:v>
              </c:pt>
              <c:pt idx="10">
                <c:v>35.1</c:v>
              </c:pt>
              <c:pt idx="11">
                <c:v>32.4</c:v>
              </c:pt>
              <c:pt idx="14">
                <c:v>21.6</c:v>
              </c:pt>
              <c:pt idx="15">
                <c:v>26.8</c:v>
              </c:pt>
              <c:pt idx="16">
                <c:v>42.3</c:v>
              </c:pt>
              <c:pt idx="17">
                <c:v>35.1</c:v>
              </c:pt>
              <c:pt idx="18">
                <c:v>32.4</c:v>
              </c:pt>
            </c:numLit>
          </c:val>
          <c:extLst>
            <c:ext xmlns:c16="http://schemas.microsoft.com/office/drawing/2014/chart" uri="{C3380CC4-5D6E-409C-BE32-E72D297353CC}">
              <c16:uniqueId val="{00000014-B226-47A6-B9C8-CC4BF0FBACB6}"/>
            </c:ext>
          </c:extLst>
        </c:ser>
        <c:dLbls>
          <c:showLegendKey val="0"/>
          <c:showVal val="0"/>
          <c:showCatName val="0"/>
          <c:showSerName val="0"/>
          <c:showPercent val="0"/>
          <c:showBubbleSize val="0"/>
        </c:dLbls>
        <c:gapWidth val="50"/>
        <c:axId val="1987472751"/>
        <c:axId val="1987478991"/>
      </c:barChart>
      <c:catAx>
        <c:axId val="1987472751"/>
        <c:scaling>
          <c:orientation val="maxMin"/>
        </c:scaling>
        <c:delete val="0"/>
        <c:axPos val="l"/>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987478991"/>
        <c:crosses val="autoZero"/>
        <c:auto val="1"/>
        <c:lblAlgn val="ctr"/>
        <c:lblOffset val="100"/>
        <c:noMultiLvlLbl val="0"/>
      </c:catAx>
      <c:valAx>
        <c:axId val="1987478991"/>
        <c:scaling>
          <c:orientation val="minMax"/>
        </c:scaling>
        <c:delete val="1"/>
        <c:axPos val="t"/>
        <c:numFmt formatCode="General" sourceLinked="1"/>
        <c:majorTickMark val="none"/>
        <c:minorTickMark val="none"/>
        <c:tickLblPos val="nextTo"/>
        <c:crossAx val="1987472751"/>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v>Fruit</c:v>
          </c:tx>
          <c:spPr>
            <a:solidFill>
              <a:schemeClr val="accent1"/>
            </a:solidFill>
            <a:ln w="19050">
              <a:solidFill>
                <a:schemeClr val="bg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5"/>
              <c:pt idx="0">
                <c:v>A</c:v>
              </c:pt>
              <c:pt idx="1">
                <c:v>B</c:v>
              </c:pt>
              <c:pt idx="2">
                <c:v>C</c:v>
              </c:pt>
              <c:pt idx="3">
                <c:v>D</c:v>
              </c:pt>
              <c:pt idx="4">
                <c:v>E</c:v>
              </c:pt>
            </c:strLit>
          </c:cat>
          <c:val>
            <c:numLit>
              <c:formatCode>General</c:formatCode>
              <c:ptCount val="5"/>
              <c:pt idx="0">
                <c:v>33.1</c:v>
              </c:pt>
              <c:pt idx="1">
                <c:v>20</c:v>
              </c:pt>
              <c:pt idx="2">
                <c:v>23.2</c:v>
              </c:pt>
              <c:pt idx="3">
                <c:v>20.5</c:v>
              </c:pt>
              <c:pt idx="4">
                <c:v>43.5</c:v>
              </c:pt>
            </c:numLit>
          </c:val>
          <c:extLst>
            <c:ext xmlns:c16="http://schemas.microsoft.com/office/drawing/2014/chart" uri="{C3380CC4-5D6E-409C-BE32-E72D297353CC}">
              <c16:uniqueId val="{00000000-1F3A-4AD5-B013-E4357990EBFB}"/>
            </c:ext>
          </c:extLst>
        </c:ser>
        <c:ser>
          <c:idx val="1"/>
          <c:order val="1"/>
          <c:tx>
            <c:v>Spacing1</c:v>
          </c:tx>
          <c:spPr>
            <a:noFill/>
            <a:ln>
              <a:noFill/>
            </a:ln>
            <a:effectLst/>
          </c:spPr>
          <c:invertIfNegative val="0"/>
          <c:cat>
            <c:strLit>
              <c:ptCount val="5"/>
              <c:pt idx="0">
                <c:v>A</c:v>
              </c:pt>
              <c:pt idx="1">
                <c:v>B</c:v>
              </c:pt>
              <c:pt idx="2">
                <c:v>C</c:v>
              </c:pt>
              <c:pt idx="3">
                <c:v>D</c:v>
              </c:pt>
              <c:pt idx="4">
                <c:v>E</c:v>
              </c:pt>
            </c:strLit>
          </c:cat>
          <c:val>
            <c:numLit>
              <c:formatCode>General</c:formatCode>
              <c:ptCount val="5"/>
              <c:pt idx="0">
                <c:v>14.75</c:v>
              </c:pt>
              <c:pt idx="1">
                <c:v>27.85</c:v>
              </c:pt>
              <c:pt idx="2">
                <c:v>24.650000000000002</c:v>
              </c:pt>
              <c:pt idx="3">
                <c:v>27.35</c:v>
              </c:pt>
              <c:pt idx="4">
                <c:v>4.3500000000000014</c:v>
              </c:pt>
            </c:numLit>
          </c:val>
          <c:extLst>
            <c:ext xmlns:c16="http://schemas.microsoft.com/office/drawing/2014/chart" uri="{C3380CC4-5D6E-409C-BE32-E72D297353CC}">
              <c16:uniqueId val="{00000001-1F3A-4AD5-B013-E4357990EBFB}"/>
            </c:ext>
          </c:extLst>
        </c:ser>
        <c:ser>
          <c:idx val="2"/>
          <c:order val="2"/>
          <c:tx>
            <c:v>Food</c:v>
          </c:tx>
          <c:spPr>
            <a:solidFill>
              <a:schemeClr val="accent3"/>
            </a:solidFill>
            <a:ln w="19050">
              <a:solidFill>
                <a:schemeClr val="bg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5"/>
              <c:pt idx="0">
                <c:v>A</c:v>
              </c:pt>
              <c:pt idx="1">
                <c:v>B</c:v>
              </c:pt>
              <c:pt idx="2">
                <c:v>C</c:v>
              </c:pt>
              <c:pt idx="3">
                <c:v>D</c:v>
              </c:pt>
              <c:pt idx="4">
                <c:v>E</c:v>
              </c:pt>
            </c:strLit>
          </c:cat>
          <c:val>
            <c:numLit>
              <c:formatCode>General</c:formatCode>
              <c:ptCount val="5"/>
              <c:pt idx="0">
                <c:v>21.6</c:v>
              </c:pt>
              <c:pt idx="1">
                <c:v>26.8</c:v>
              </c:pt>
              <c:pt idx="2">
                <c:v>42.3</c:v>
              </c:pt>
              <c:pt idx="3">
                <c:v>35.1</c:v>
              </c:pt>
              <c:pt idx="4">
                <c:v>32.4</c:v>
              </c:pt>
            </c:numLit>
          </c:val>
          <c:extLst>
            <c:ext xmlns:c16="http://schemas.microsoft.com/office/drawing/2014/chart" uri="{C3380CC4-5D6E-409C-BE32-E72D297353CC}">
              <c16:uniqueId val="{00000002-1F3A-4AD5-B013-E4357990EBFB}"/>
            </c:ext>
          </c:extLst>
        </c:ser>
        <c:ser>
          <c:idx val="3"/>
          <c:order val="3"/>
          <c:tx>
            <c:v>Spacing2</c:v>
          </c:tx>
          <c:spPr>
            <a:noFill/>
            <a:ln>
              <a:noFill/>
            </a:ln>
            <a:effectLst/>
          </c:spPr>
          <c:invertIfNegative val="0"/>
          <c:cat>
            <c:strLit>
              <c:ptCount val="5"/>
              <c:pt idx="0">
                <c:v>A</c:v>
              </c:pt>
              <c:pt idx="1">
                <c:v>B</c:v>
              </c:pt>
              <c:pt idx="2">
                <c:v>C</c:v>
              </c:pt>
              <c:pt idx="3">
                <c:v>D</c:v>
              </c:pt>
              <c:pt idx="4">
                <c:v>E</c:v>
              </c:pt>
            </c:strLit>
          </c:cat>
          <c:val>
            <c:numLit>
              <c:formatCode>General</c:formatCode>
              <c:ptCount val="5"/>
              <c:pt idx="0">
                <c:v>24.93</c:v>
              </c:pt>
              <c:pt idx="1">
                <c:v>19.73</c:v>
              </c:pt>
              <c:pt idx="2">
                <c:v>4.230000000000004</c:v>
              </c:pt>
              <c:pt idx="3">
                <c:v>3.5100000000000051</c:v>
              </c:pt>
              <c:pt idx="4">
                <c:v>3.240000000000002</c:v>
              </c:pt>
            </c:numLit>
          </c:val>
          <c:extLst>
            <c:ext xmlns:c16="http://schemas.microsoft.com/office/drawing/2014/chart" uri="{C3380CC4-5D6E-409C-BE32-E72D297353CC}">
              <c16:uniqueId val="{00000003-1F3A-4AD5-B013-E4357990EBFB}"/>
            </c:ext>
          </c:extLst>
        </c:ser>
        <c:ser>
          <c:idx val="4"/>
          <c:order val="4"/>
          <c:tx>
            <c:v>Drink</c:v>
          </c:tx>
          <c:spPr>
            <a:solidFill>
              <a:schemeClr val="accent5"/>
            </a:solidFill>
            <a:ln w="19050">
              <a:solidFill>
                <a:schemeClr val="bg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5"/>
              <c:pt idx="0">
                <c:v>A</c:v>
              </c:pt>
              <c:pt idx="1">
                <c:v>B</c:v>
              </c:pt>
              <c:pt idx="2">
                <c:v>C</c:v>
              </c:pt>
              <c:pt idx="3">
                <c:v>D</c:v>
              </c:pt>
              <c:pt idx="4">
                <c:v>E</c:v>
              </c:pt>
            </c:strLit>
          </c:cat>
          <c:val>
            <c:numLit>
              <c:formatCode>General</c:formatCode>
              <c:ptCount val="5"/>
              <c:pt idx="0">
                <c:v>45.1</c:v>
              </c:pt>
              <c:pt idx="1">
                <c:v>24.1</c:v>
              </c:pt>
              <c:pt idx="2">
                <c:v>47.9</c:v>
              </c:pt>
              <c:pt idx="3">
                <c:v>45.3</c:v>
              </c:pt>
              <c:pt idx="4">
                <c:v>35.4</c:v>
              </c:pt>
            </c:numLit>
          </c:val>
          <c:extLst>
            <c:ext xmlns:c16="http://schemas.microsoft.com/office/drawing/2014/chart" uri="{C3380CC4-5D6E-409C-BE32-E72D297353CC}">
              <c16:uniqueId val="{00000004-1F3A-4AD5-B013-E4357990EBFB}"/>
            </c:ext>
          </c:extLst>
        </c:ser>
        <c:ser>
          <c:idx val="5"/>
          <c:order val="5"/>
          <c:tx>
            <c:v>Spacing3</c:v>
          </c:tx>
          <c:spPr>
            <a:noFill/>
            <a:ln>
              <a:noFill/>
            </a:ln>
            <a:effectLst/>
          </c:spPr>
          <c:invertIfNegative val="0"/>
          <c:cat>
            <c:strLit>
              <c:ptCount val="5"/>
              <c:pt idx="0">
                <c:v>A</c:v>
              </c:pt>
              <c:pt idx="1">
                <c:v>B</c:v>
              </c:pt>
              <c:pt idx="2">
                <c:v>C</c:v>
              </c:pt>
              <c:pt idx="3">
                <c:v>D</c:v>
              </c:pt>
              <c:pt idx="4">
                <c:v>E</c:v>
              </c:pt>
            </c:strLit>
          </c:cat>
          <c:val>
            <c:numLit>
              <c:formatCode>General</c:formatCode>
              <c:ptCount val="5"/>
              <c:pt idx="0">
                <c:v>7.5900000000000034</c:v>
              </c:pt>
              <c:pt idx="1">
                <c:v>28.590000000000003</c:v>
              </c:pt>
              <c:pt idx="2">
                <c:v>4.7900000000000063</c:v>
              </c:pt>
              <c:pt idx="3">
                <c:v>4.5300000000000011</c:v>
              </c:pt>
              <c:pt idx="4">
                <c:v>3.5400000000000063</c:v>
              </c:pt>
            </c:numLit>
          </c:val>
          <c:extLst>
            <c:ext xmlns:c16="http://schemas.microsoft.com/office/drawing/2014/chart" uri="{C3380CC4-5D6E-409C-BE32-E72D297353CC}">
              <c16:uniqueId val="{00000005-1F3A-4AD5-B013-E4357990EBFB}"/>
            </c:ext>
          </c:extLst>
        </c:ser>
        <c:dLbls>
          <c:showLegendKey val="0"/>
          <c:showVal val="0"/>
          <c:showCatName val="0"/>
          <c:showSerName val="0"/>
          <c:showPercent val="0"/>
          <c:showBubbleSize val="0"/>
        </c:dLbls>
        <c:gapWidth val="0"/>
        <c:overlap val="100"/>
        <c:axId val="1831530591"/>
        <c:axId val="1831517279"/>
      </c:barChart>
      <c:scatterChart>
        <c:scatterStyle val="lineMarker"/>
        <c:varyColors val="0"/>
        <c:ser>
          <c:idx val="6"/>
          <c:order val="6"/>
          <c:spPr>
            <a:ln w="25400" cap="rnd">
              <a:noFill/>
              <a:round/>
            </a:ln>
            <a:effectLst/>
          </c:spPr>
          <c:marker>
            <c:symbol val="none"/>
          </c:marker>
          <c:dLbls>
            <c:dLbl>
              <c:idx val="0"/>
              <c:tx>
                <c:rich>
                  <a:bodyPr/>
                  <a:lstStyle/>
                  <a:p>
                    <a:fld id="{550E83B5-1A08-424E-93F2-9892CE05BCFC}" type="CELLRANGE">
                      <a:rPr lang="en-US" altLang="zh-CN"/>
                      <a:pPr/>
                      <a:t>[OBSEG CELIC]</a:t>
                    </a:fld>
                    <a:endParaRPr lang="sl-SI"/>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1F3A-4AD5-B013-E4357990EBFB}"/>
                </c:ext>
              </c:extLst>
            </c:dLbl>
            <c:dLbl>
              <c:idx val="1"/>
              <c:tx>
                <c:rich>
                  <a:bodyPr/>
                  <a:lstStyle/>
                  <a:p>
                    <a:fld id="{88773B41-63BA-4622-91FB-15222E88EEA5}" type="CELLRANGE">
                      <a:rPr lang="sl-SI"/>
                      <a:pPr/>
                      <a:t>[OBSEG CELIC]</a:t>
                    </a:fld>
                    <a:endParaRPr lang="sl-SI"/>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1F3A-4AD5-B013-E4357990EBFB}"/>
                </c:ext>
              </c:extLst>
            </c:dLbl>
            <c:dLbl>
              <c:idx val="2"/>
              <c:tx>
                <c:rich>
                  <a:bodyPr/>
                  <a:lstStyle/>
                  <a:p>
                    <a:fld id="{19264A1E-556C-450B-BC28-B7D004579EF0}" type="CELLRANGE">
                      <a:rPr lang="sl-SI"/>
                      <a:pPr/>
                      <a:t>[OBSEG CELIC]</a:t>
                    </a:fld>
                    <a:endParaRPr lang="sl-SI"/>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1F3A-4AD5-B013-E4357990EBFB}"/>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t"/>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xVal>
            <c:numLit>
              <c:formatCode>General</c:formatCode>
              <c:ptCount val="3"/>
              <c:pt idx="0">
                <c:v>6</c:v>
              </c:pt>
              <c:pt idx="1">
                <c:v>6</c:v>
              </c:pt>
              <c:pt idx="2">
                <c:v>6</c:v>
              </c:pt>
            </c:numLit>
          </c:xVal>
          <c:yVal>
            <c:numLit>
              <c:formatCode>General</c:formatCode>
              <c:ptCount val="3"/>
              <c:pt idx="0">
                <c:v>0</c:v>
              </c:pt>
              <c:pt idx="1">
                <c:v>47.85</c:v>
              </c:pt>
              <c:pt idx="2">
                <c:v>94.38</c:v>
              </c:pt>
            </c:numLit>
          </c:yVal>
          <c:smooth val="0"/>
          <c:extLst>
            <c:ext xmlns:c15="http://schemas.microsoft.com/office/drawing/2012/chart" uri="{02D57815-91ED-43cb-92C2-25804820EDAC}">
              <c15:datalabelsRange>
                <c15:f>{"Fruit"\"Food"\"Drink"}</c15:f>
                <c15:dlblRangeCache>
                  <c:ptCount val="3"/>
                  <c:pt idx="0">
                    <c:v>Fruit</c:v>
                  </c:pt>
                  <c:pt idx="1">
                    <c:v>Food</c:v>
                  </c:pt>
                  <c:pt idx="2">
                    <c:v>Drink</c:v>
                  </c:pt>
                </c15:dlblRangeCache>
              </c15:datalabelsRange>
            </c:ext>
            <c:ext xmlns:c16="http://schemas.microsoft.com/office/drawing/2014/chart" uri="{C3380CC4-5D6E-409C-BE32-E72D297353CC}">
              <c16:uniqueId val="{00000009-1F3A-4AD5-B013-E4357990EBFB}"/>
            </c:ext>
          </c:extLst>
        </c:ser>
        <c:dLbls>
          <c:showLegendKey val="0"/>
          <c:showVal val="0"/>
          <c:showCatName val="0"/>
          <c:showSerName val="0"/>
          <c:showPercent val="0"/>
          <c:showBubbleSize val="0"/>
        </c:dLbls>
        <c:axId val="1831530591"/>
        <c:axId val="1831517279"/>
      </c:scatterChart>
      <c:catAx>
        <c:axId val="1831530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831517279"/>
        <c:crosses val="autoZero"/>
        <c:auto val="1"/>
        <c:lblAlgn val="ctr"/>
        <c:lblOffset val="100"/>
        <c:noMultiLvlLbl val="0"/>
      </c:catAx>
      <c:valAx>
        <c:axId val="1831517279"/>
        <c:scaling>
          <c:orientation val="minMax"/>
          <c:max val="150"/>
          <c:min val="0"/>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831530591"/>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stacked"/>
        <c:varyColors val="0"/>
        <c:ser>
          <c:idx val="0"/>
          <c:order val="0"/>
          <c:tx>
            <c:strRef>
              <c:f>'[3]Graf NAPREDNI'!$B$455</c:f>
              <c:strCache>
                <c:ptCount val="1"/>
                <c:pt idx="0">
                  <c:v>Fruit</c:v>
                </c:pt>
              </c:strCache>
            </c:strRef>
          </c:tx>
          <c:spPr>
            <a:solidFill>
              <a:schemeClr val="accent1"/>
            </a:solidFill>
            <a:ln>
              <a:noFill/>
            </a:ln>
            <a:effectLst/>
          </c:spPr>
          <c:invertIfNegative val="0"/>
          <c:cat>
            <c:strRef>
              <c:f>'[3]Graf NAPREDNI'!$A$456:$A$460</c:f>
              <c:strCache>
                <c:ptCount val="5"/>
                <c:pt idx="0">
                  <c:v>A</c:v>
                </c:pt>
                <c:pt idx="1">
                  <c:v>B</c:v>
                </c:pt>
                <c:pt idx="2">
                  <c:v>C</c:v>
                </c:pt>
                <c:pt idx="3">
                  <c:v>D</c:v>
                </c:pt>
                <c:pt idx="4">
                  <c:v>E</c:v>
                </c:pt>
              </c:strCache>
            </c:strRef>
          </c:cat>
          <c:val>
            <c:numRef>
              <c:f>'[3]Graf NAPREDNI'!$B$456:$B$460</c:f>
              <c:numCache>
                <c:formatCode>General</c:formatCode>
                <c:ptCount val="5"/>
                <c:pt idx="0">
                  <c:v>33.1</c:v>
                </c:pt>
                <c:pt idx="1">
                  <c:v>20</c:v>
                </c:pt>
                <c:pt idx="2">
                  <c:v>23.2</c:v>
                </c:pt>
                <c:pt idx="3">
                  <c:v>20.5</c:v>
                </c:pt>
                <c:pt idx="4">
                  <c:v>43.5</c:v>
                </c:pt>
              </c:numCache>
            </c:numRef>
          </c:val>
          <c:extLst>
            <c:ext xmlns:c16="http://schemas.microsoft.com/office/drawing/2014/chart" uri="{C3380CC4-5D6E-409C-BE32-E72D297353CC}">
              <c16:uniqueId val="{00000000-68B0-4DB1-A8D4-0B250F865A93}"/>
            </c:ext>
          </c:extLst>
        </c:ser>
        <c:ser>
          <c:idx val="1"/>
          <c:order val="1"/>
          <c:tx>
            <c:strRef>
              <c:f>'[3]Graf NAPREDNI'!$C$455</c:f>
              <c:strCache>
                <c:ptCount val="1"/>
                <c:pt idx="0">
                  <c:v>Spacing1</c:v>
                </c:pt>
              </c:strCache>
            </c:strRef>
          </c:tx>
          <c:spPr>
            <a:solidFill>
              <a:schemeClr val="accent2"/>
            </a:solidFill>
            <a:ln>
              <a:noFill/>
            </a:ln>
            <a:effectLst/>
          </c:spPr>
          <c:invertIfNegative val="0"/>
          <c:cat>
            <c:strRef>
              <c:f>'[3]Graf NAPREDNI'!$A$456:$A$460</c:f>
              <c:strCache>
                <c:ptCount val="5"/>
                <c:pt idx="0">
                  <c:v>A</c:v>
                </c:pt>
                <c:pt idx="1">
                  <c:v>B</c:v>
                </c:pt>
                <c:pt idx="2">
                  <c:v>C</c:v>
                </c:pt>
                <c:pt idx="3">
                  <c:v>D</c:v>
                </c:pt>
                <c:pt idx="4">
                  <c:v>E</c:v>
                </c:pt>
              </c:strCache>
            </c:strRef>
          </c:cat>
          <c:val>
            <c:numRef>
              <c:f>'[3]Graf NAPREDNI'!$C$456:$C$460</c:f>
              <c:numCache>
                <c:formatCode>General</c:formatCode>
                <c:ptCount val="5"/>
                <c:pt idx="0">
                  <c:v>27.85</c:v>
                </c:pt>
                <c:pt idx="1">
                  <c:v>24.650000000000002</c:v>
                </c:pt>
                <c:pt idx="2">
                  <c:v>27.35</c:v>
                </c:pt>
                <c:pt idx="3">
                  <c:v>4.3500000000000014</c:v>
                </c:pt>
                <c:pt idx="4">
                  <c:v>36.410000000000004</c:v>
                </c:pt>
              </c:numCache>
            </c:numRef>
          </c:val>
          <c:extLst>
            <c:ext xmlns:c16="http://schemas.microsoft.com/office/drawing/2014/chart" uri="{C3380CC4-5D6E-409C-BE32-E72D297353CC}">
              <c16:uniqueId val="{00000001-68B0-4DB1-A8D4-0B250F865A93}"/>
            </c:ext>
          </c:extLst>
        </c:ser>
        <c:ser>
          <c:idx val="2"/>
          <c:order val="2"/>
          <c:tx>
            <c:strRef>
              <c:f>'[3]Graf NAPREDNI'!$D$455</c:f>
              <c:strCache>
                <c:ptCount val="1"/>
                <c:pt idx="0">
                  <c:v>Food</c:v>
                </c:pt>
              </c:strCache>
            </c:strRef>
          </c:tx>
          <c:spPr>
            <a:solidFill>
              <a:schemeClr val="accent3"/>
            </a:solidFill>
            <a:ln>
              <a:noFill/>
            </a:ln>
            <a:effectLst/>
          </c:spPr>
          <c:invertIfNegative val="0"/>
          <c:cat>
            <c:strRef>
              <c:f>'[3]Graf NAPREDNI'!$A$456:$A$460</c:f>
              <c:strCache>
                <c:ptCount val="5"/>
                <c:pt idx="0">
                  <c:v>A</c:v>
                </c:pt>
                <c:pt idx="1">
                  <c:v>B</c:v>
                </c:pt>
                <c:pt idx="2">
                  <c:v>C</c:v>
                </c:pt>
                <c:pt idx="3">
                  <c:v>D</c:v>
                </c:pt>
                <c:pt idx="4">
                  <c:v>E</c:v>
                </c:pt>
              </c:strCache>
            </c:strRef>
          </c:cat>
          <c:val>
            <c:numRef>
              <c:f>'[3]Graf NAPREDNI'!$D$456:$D$460</c:f>
              <c:numCache>
                <c:formatCode>General</c:formatCode>
                <c:ptCount val="5"/>
                <c:pt idx="0">
                  <c:v>21.6</c:v>
                </c:pt>
                <c:pt idx="1">
                  <c:v>26.8</c:v>
                </c:pt>
                <c:pt idx="2">
                  <c:v>42.3</c:v>
                </c:pt>
                <c:pt idx="3">
                  <c:v>35.1</c:v>
                </c:pt>
                <c:pt idx="4">
                  <c:v>32.4</c:v>
                </c:pt>
              </c:numCache>
            </c:numRef>
          </c:val>
          <c:extLst>
            <c:ext xmlns:c16="http://schemas.microsoft.com/office/drawing/2014/chart" uri="{C3380CC4-5D6E-409C-BE32-E72D297353CC}">
              <c16:uniqueId val="{00000002-68B0-4DB1-A8D4-0B250F865A93}"/>
            </c:ext>
          </c:extLst>
        </c:ser>
        <c:ser>
          <c:idx val="3"/>
          <c:order val="3"/>
          <c:tx>
            <c:strRef>
              <c:f>'[3]Graf NAPREDNI'!$E$455</c:f>
              <c:strCache>
                <c:ptCount val="1"/>
                <c:pt idx="0">
                  <c:v>Spacing2</c:v>
                </c:pt>
              </c:strCache>
            </c:strRef>
          </c:tx>
          <c:spPr>
            <a:solidFill>
              <a:schemeClr val="accent4"/>
            </a:solidFill>
            <a:ln>
              <a:noFill/>
            </a:ln>
            <a:effectLst/>
          </c:spPr>
          <c:invertIfNegative val="0"/>
          <c:cat>
            <c:strRef>
              <c:f>'[3]Graf NAPREDNI'!$A$456:$A$460</c:f>
              <c:strCache>
                <c:ptCount val="5"/>
                <c:pt idx="0">
                  <c:v>A</c:v>
                </c:pt>
                <c:pt idx="1">
                  <c:v>B</c:v>
                </c:pt>
                <c:pt idx="2">
                  <c:v>C</c:v>
                </c:pt>
                <c:pt idx="3">
                  <c:v>D</c:v>
                </c:pt>
                <c:pt idx="4">
                  <c:v>E</c:v>
                </c:pt>
              </c:strCache>
            </c:strRef>
          </c:cat>
          <c:val>
            <c:numRef>
              <c:f>'[3]Graf NAPREDNI'!$E$456:$E$460</c:f>
              <c:numCache>
                <c:formatCode>General</c:formatCode>
                <c:ptCount val="5"/>
                <c:pt idx="0">
                  <c:v>19.73</c:v>
                </c:pt>
                <c:pt idx="1">
                  <c:v>4.230000000000004</c:v>
                </c:pt>
                <c:pt idx="2">
                  <c:v>3.5100000000000051</c:v>
                </c:pt>
                <c:pt idx="3">
                  <c:v>3.240000000000002</c:v>
                </c:pt>
                <c:pt idx="4">
                  <c:v>30.635000000000005</c:v>
                </c:pt>
              </c:numCache>
            </c:numRef>
          </c:val>
          <c:extLst>
            <c:ext xmlns:c16="http://schemas.microsoft.com/office/drawing/2014/chart" uri="{C3380CC4-5D6E-409C-BE32-E72D297353CC}">
              <c16:uniqueId val="{00000003-68B0-4DB1-A8D4-0B250F865A93}"/>
            </c:ext>
          </c:extLst>
        </c:ser>
        <c:ser>
          <c:idx val="4"/>
          <c:order val="4"/>
          <c:tx>
            <c:strRef>
              <c:f>'[3]Graf NAPREDNI'!$F$455</c:f>
              <c:strCache>
                <c:ptCount val="1"/>
                <c:pt idx="0">
                  <c:v>Drink</c:v>
                </c:pt>
              </c:strCache>
            </c:strRef>
          </c:tx>
          <c:spPr>
            <a:solidFill>
              <a:schemeClr val="accent5"/>
            </a:solidFill>
            <a:ln>
              <a:noFill/>
            </a:ln>
            <a:effectLst/>
          </c:spPr>
          <c:invertIfNegative val="0"/>
          <c:cat>
            <c:strRef>
              <c:f>'[3]Graf NAPREDNI'!$A$456:$A$460</c:f>
              <c:strCache>
                <c:ptCount val="5"/>
                <c:pt idx="0">
                  <c:v>A</c:v>
                </c:pt>
                <c:pt idx="1">
                  <c:v>B</c:v>
                </c:pt>
                <c:pt idx="2">
                  <c:v>C</c:v>
                </c:pt>
                <c:pt idx="3">
                  <c:v>D</c:v>
                </c:pt>
                <c:pt idx="4">
                  <c:v>E</c:v>
                </c:pt>
              </c:strCache>
            </c:strRef>
          </c:cat>
          <c:val>
            <c:numRef>
              <c:f>'[3]Graf NAPREDNI'!$F$456:$F$460</c:f>
              <c:numCache>
                <c:formatCode>General</c:formatCode>
                <c:ptCount val="5"/>
                <c:pt idx="0">
                  <c:v>45.1</c:v>
                </c:pt>
                <c:pt idx="1">
                  <c:v>24.1</c:v>
                </c:pt>
                <c:pt idx="2">
                  <c:v>47.9</c:v>
                </c:pt>
                <c:pt idx="3">
                  <c:v>45.3</c:v>
                </c:pt>
                <c:pt idx="4">
                  <c:v>35.4</c:v>
                </c:pt>
              </c:numCache>
            </c:numRef>
          </c:val>
          <c:extLst>
            <c:ext xmlns:c16="http://schemas.microsoft.com/office/drawing/2014/chart" uri="{C3380CC4-5D6E-409C-BE32-E72D297353CC}">
              <c16:uniqueId val="{00000004-68B0-4DB1-A8D4-0B250F865A93}"/>
            </c:ext>
          </c:extLst>
        </c:ser>
        <c:ser>
          <c:idx val="5"/>
          <c:order val="5"/>
          <c:tx>
            <c:strRef>
              <c:f>'[3]Graf NAPREDNI'!$G$455</c:f>
              <c:strCache>
                <c:ptCount val="1"/>
                <c:pt idx="0">
                  <c:v>Spacing3</c:v>
                </c:pt>
              </c:strCache>
            </c:strRef>
          </c:tx>
          <c:spPr>
            <a:solidFill>
              <a:schemeClr val="accent6"/>
            </a:solidFill>
            <a:ln>
              <a:noFill/>
            </a:ln>
            <a:effectLst/>
          </c:spPr>
          <c:invertIfNegative val="0"/>
          <c:cat>
            <c:strRef>
              <c:f>'[3]Graf NAPREDNI'!$A$456:$A$460</c:f>
              <c:strCache>
                <c:ptCount val="5"/>
                <c:pt idx="0">
                  <c:v>A</c:v>
                </c:pt>
                <c:pt idx="1">
                  <c:v>B</c:v>
                </c:pt>
                <c:pt idx="2">
                  <c:v>C</c:v>
                </c:pt>
                <c:pt idx="3">
                  <c:v>D</c:v>
                </c:pt>
                <c:pt idx="4">
                  <c:v>E</c:v>
                </c:pt>
              </c:strCache>
            </c:strRef>
          </c:cat>
          <c:val>
            <c:numRef>
              <c:f>'[3]Graf NAPREDNI'!$G$456:$G$460</c:f>
              <c:numCache>
                <c:formatCode>General</c:formatCode>
                <c:ptCount val="5"/>
                <c:pt idx="0">
                  <c:v>28.590000000000003</c:v>
                </c:pt>
                <c:pt idx="1">
                  <c:v>4.7900000000000063</c:v>
                </c:pt>
                <c:pt idx="2">
                  <c:v>4.5300000000000011</c:v>
                </c:pt>
                <c:pt idx="3">
                  <c:v>3.5400000000000063</c:v>
                </c:pt>
                <c:pt idx="4">
                  <c:v>23.760000000000005</c:v>
                </c:pt>
              </c:numCache>
            </c:numRef>
          </c:val>
          <c:extLst>
            <c:ext xmlns:c16="http://schemas.microsoft.com/office/drawing/2014/chart" uri="{C3380CC4-5D6E-409C-BE32-E72D297353CC}">
              <c16:uniqueId val="{00000005-68B0-4DB1-A8D4-0B250F865A93}"/>
            </c:ext>
          </c:extLst>
        </c:ser>
        <c:dLbls>
          <c:showLegendKey val="0"/>
          <c:showVal val="0"/>
          <c:showCatName val="0"/>
          <c:showSerName val="0"/>
          <c:showPercent val="0"/>
          <c:showBubbleSize val="0"/>
        </c:dLbls>
        <c:gapWidth val="150"/>
        <c:overlap val="100"/>
        <c:axId val="1288816864"/>
        <c:axId val="1288837248"/>
      </c:barChart>
      <c:catAx>
        <c:axId val="1288816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37248"/>
        <c:crosses val="autoZero"/>
        <c:auto val="1"/>
        <c:lblAlgn val="ctr"/>
        <c:lblOffset val="100"/>
        <c:noMultiLvlLbl val="0"/>
      </c:catAx>
      <c:valAx>
        <c:axId val="12888372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16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stacked"/>
        <c:varyColors val="0"/>
        <c:ser>
          <c:idx val="0"/>
          <c:order val="0"/>
          <c:tx>
            <c:strRef>
              <c:f>'[3]Graf NAPREDNI'!$B$455</c:f>
              <c:strCache>
                <c:ptCount val="1"/>
                <c:pt idx="0">
                  <c:v>Fruit</c:v>
                </c:pt>
              </c:strCache>
            </c:strRef>
          </c:tx>
          <c:spPr>
            <a:solidFill>
              <a:schemeClr val="accent1"/>
            </a:solidFill>
            <a:ln>
              <a:noFill/>
            </a:ln>
            <a:effectLst/>
          </c:spPr>
          <c:invertIfNegative val="0"/>
          <c:cat>
            <c:strRef>
              <c:f>'[3]Graf NAPREDNI'!$A$456:$A$460</c:f>
              <c:strCache>
                <c:ptCount val="5"/>
                <c:pt idx="0">
                  <c:v>A</c:v>
                </c:pt>
                <c:pt idx="1">
                  <c:v>B</c:v>
                </c:pt>
                <c:pt idx="2">
                  <c:v>C</c:v>
                </c:pt>
                <c:pt idx="3">
                  <c:v>D</c:v>
                </c:pt>
                <c:pt idx="4">
                  <c:v>E</c:v>
                </c:pt>
              </c:strCache>
            </c:strRef>
          </c:cat>
          <c:val>
            <c:numRef>
              <c:f>'[3]Graf NAPREDNI'!$B$456:$B$460</c:f>
              <c:numCache>
                <c:formatCode>General</c:formatCode>
                <c:ptCount val="5"/>
                <c:pt idx="0">
                  <c:v>33.1</c:v>
                </c:pt>
                <c:pt idx="1">
                  <c:v>20</c:v>
                </c:pt>
                <c:pt idx="2">
                  <c:v>23.2</c:v>
                </c:pt>
                <c:pt idx="3">
                  <c:v>20.5</c:v>
                </c:pt>
                <c:pt idx="4">
                  <c:v>43.5</c:v>
                </c:pt>
              </c:numCache>
            </c:numRef>
          </c:val>
          <c:extLst>
            <c:ext xmlns:c16="http://schemas.microsoft.com/office/drawing/2014/chart" uri="{C3380CC4-5D6E-409C-BE32-E72D297353CC}">
              <c16:uniqueId val="{00000000-BC70-479E-ABAC-792F76A2F5EC}"/>
            </c:ext>
          </c:extLst>
        </c:ser>
        <c:ser>
          <c:idx val="1"/>
          <c:order val="1"/>
          <c:tx>
            <c:strRef>
              <c:f>'[3]Graf NAPREDNI'!$C$455</c:f>
              <c:strCache>
                <c:ptCount val="1"/>
                <c:pt idx="0">
                  <c:v>Spacing1</c:v>
                </c:pt>
              </c:strCache>
            </c:strRef>
          </c:tx>
          <c:spPr>
            <a:solidFill>
              <a:schemeClr val="accent2"/>
            </a:solidFill>
            <a:ln>
              <a:noFill/>
            </a:ln>
            <a:effectLst/>
          </c:spPr>
          <c:invertIfNegative val="0"/>
          <c:cat>
            <c:strRef>
              <c:f>'[3]Graf NAPREDNI'!$A$456:$A$460</c:f>
              <c:strCache>
                <c:ptCount val="5"/>
                <c:pt idx="0">
                  <c:v>A</c:v>
                </c:pt>
                <c:pt idx="1">
                  <c:v>B</c:v>
                </c:pt>
                <c:pt idx="2">
                  <c:v>C</c:v>
                </c:pt>
                <c:pt idx="3">
                  <c:v>D</c:v>
                </c:pt>
                <c:pt idx="4">
                  <c:v>E</c:v>
                </c:pt>
              </c:strCache>
            </c:strRef>
          </c:cat>
          <c:val>
            <c:numRef>
              <c:f>'[3]Graf NAPREDNI'!$C$456:$C$460</c:f>
              <c:numCache>
                <c:formatCode>General</c:formatCode>
                <c:ptCount val="5"/>
                <c:pt idx="0">
                  <c:v>27.85</c:v>
                </c:pt>
                <c:pt idx="1">
                  <c:v>24.650000000000002</c:v>
                </c:pt>
                <c:pt idx="2">
                  <c:v>27.35</c:v>
                </c:pt>
                <c:pt idx="3">
                  <c:v>4.3500000000000014</c:v>
                </c:pt>
                <c:pt idx="4">
                  <c:v>36.410000000000004</c:v>
                </c:pt>
              </c:numCache>
            </c:numRef>
          </c:val>
          <c:extLst>
            <c:ext xmlns:c16="http://schemas.microsoft.com/office/drawing/2014/chart" uri="{C3380CC4-5D6E-409C-BE32-E72D297353CC}">
              <c16:uniqueId val="{00000001-BC70-479E-ABAC-792F76A2F5EC}"/>
            </c:ext>
          </c:extLst>
        </c:ser>
        <c:ser>
          <c:idx val="2"/>
          <c:order val="2"/>
          <c:tx>
            <c:strRef>
              <c:f>'[3]Graf NAPREDNI'!$D$455</c:f>
              <c:strCache>
                <c:ptCount val="1"/>
                <c:pt idx="0">
                  <c:v>Food</c:v>
                </c:pt>
              </c:strCache>
            </c:strRef>
          </c:tx>
          <c:spPr>
            <a:solidFill>
              <a:schemeClr val="accent3"/>
            </a:solidFill>
            <a:ln>
              <a:noFill/>
            </a:ln>
            <a:effectLst/>
          </c:spPr>
          <c:invertIfNegative val="0"/>
          <c:cat>
            <c:strRef>
              <c:f>'[3]Graf NAPREDNI'!$A$456:$A$460</c:f>
              <c:strCache>
                <c:ptCount val="5"/>
                <c:pt idx="0">
                  <c:v>A</c:v>
                </c:pt>
                <c:pt idx="1">
                  <c:v>B</c:v>
                </c:pt>
                <c:pt idx="2">
                  <c:v>C</c:v>
                </c:pt>
                <c:pt idx="3">
                  <c:v>D</c:v>
                </c:pt>
                <c:pt idx="4">
                  <c:v>E</c:v>
                </c:pt>
              </c:strCache>
            </c:strRef>
          </c:cat>
          <c:val>
            <c:numRef>
              <c:f>'[3]Graf NAPREDNI'!$D$456:$D$460</c:f>
              <c:numCache>
                <c:formatCode>General</c:formatCode>
                <c:ptCount val="5"/>
                <c:pt idx="0">
                  <c:v>21.6</c:v>
                </c:pt>
                <c:pt idx="1">
                  <c:v>26.8</c:v>
                </c:pt>
                <c:pt idx="2">
                  <c:v>42.3</c:v>
                </c:pt>
                <c:pt idx="3">
                  <c:v>35.1</c:v>
                </c:pt>
                <c:pt idx="4">
                  <c:v>32.4</c:v>
                </c:pt>
              </c:numCache>
            </c:numRef>
          </c:val>
          <c:extLst>
            <c:ext xmlns:c16="http://schemas.microsoft.com/office/drawing/2014/chart" uri="{C3380CC4-5D6E-409C-BE32-E72D297353CC}">
              <c16:uniqueId val="{00000002-BC70-479E-ABAC-792F76A2F5EC}"/>
            </c:ext>
          </c:extLst>
        </c:ser>
        <c:ser>
          <c:idx val="3"/>
          <c:order val="3"/>
          <c:tx>
            <c:strRef>
              <c:f>'[3]Graf NAPREDNI'!$E$455</c:f>
              <c:strCache>
                <c:ptCount val="1"/>
                <c:pt idx="0">
                  <c:v>Spacing2</c:v>
                </c:pt>
              </c:strCache>
            </c:strRef>
          </c:tx>
          <c:spPr>
            <a:solidFill>
              <a:schemeClr val="accent4"/>
            </a:solidFill>
            <a:ln>
              <a:noFill/>
            </a:ln>
            <a:effectLst/>
          </c:spPr>
          <c:invertIfNegative val="0"/>
          <c:cat>
            <c:strRef>
              <c:f>'[3]Graf NAPREDNI'!$A$456:$A$460</c:f>
              <c:strCache>
                <c:ptCount val="5"/>
                <c:pt idx="0">
                  <c:v>A</c:v>
                </c:pt>
                <c:pt idx="1">
                  <c:v>B</c:v>
                </c:pt>
                <c:pt idx="2">
                  <c:v>C</c:v>
                </c:pt>
                <c:pt idx="3">
                  <c:v>D</c:v>
                </c:pt>
                <c:pt idx="4">
                  <c:v>E</c:v>
                </c:pt>
              </c:strCache>
            </c:strRef>
          </c:cat>
          <c:val>
            <c:numRef>
              <c:f>'[3]Graf NAPREDNI'!$E$456:$E$460</c:f>
              <c:numCache>
                <c:formatCode>General</c:formatCode>
                <c:ptCount val="5"/>
                <c:pt idx="0">
                  <c:v>19.73</c:v>
                </c:pt>
                <c:pt idx="1">
                  <c:v>4.230000000000004</c:v>
                </c:pt>
                <c:pt idx="2">
                  <c:v>3.5100000000000051</c:v>
                </c:pt>
                <c:pt idx="3">
                  <c:v>3.240000000000002</c:v>
                </c:pt>
                <c:pt idx="4">
                  <c:v>30.635000000000005</c:v>
                </c:pt>
              </c:numCache>
            </c:numRef>
          </c:val>
          <c:extLst>
            <c:ext xmlns:c16="http://schemas.microsoft.com/office/drawing/2014/chart" uri="{C3380CC4-5D6E-409C-BE32-E72D297353CC}">
              <c16:uniqueId val="{00000003-BC70-479E-ABAC-792F76A2F5EC}"/>
            </c:ext>
          </c:extLst>
        </c:ser>
        <c:ser>
          <c:idx val="4"/>
          <c:order val="4"/>
          <c:tx>
            <c:strRef>
              <c:f>'[3]Graf NAPREDNI'!$F$455</c:f>
              <c:strCache>
                <c:ptCount val="1"/>
                <c:pt idx="0">
                  <c:v>Drink</c:v>
                </c:pt>
              </c:strCache>
            </c:strRef>
          </c:tx>
          <c:spPr>
            <a:solidFill>
              <a:schemeClr val="accent5"/>
            </a:solidFill>
            <a:ln>
              <a:noFill/>
            </a:ln>
            <a:effectLst/>
          </c:spPr>
          <c:invertIfNegative val="0"/>
          <c:cat>
            <c:strRef>
              <c:f>'[3]Graf NAPREDNI'!$A$456:$A$460</c:f>
              <c:strCache>
                <c:ptCount val="5"/>
                <c:pt idx="0">
                  <c:v>A</c:v>
                </c:pt>
                <c:pt idx="1">
                  <c:v>B</c:v>
                </c:pt>
                <c:pt idx="2">
                  <c:v>C</c:v>
                </c:pt>
                <c:pt idx="3">
                  <c:v>D</c:v>
                </c:pt>
                <c:pt idx="4">
                  <c:v>E</c:v>
                </c:pt>
              </c:strCache>
            </c:strRef>
          </c:cat>
          <c:val>
            <c:numRef>
              <c:f>'[3]Graf NAPREDNI'!$F$456:$F$460</c:f>
              <c:numCache>
                <c:formatCode>General</c:formatCode>
                <c:ptCount val="5"/>
                <c:pt idx="0">
                  <c:v>45.1</c:v>
                </c:pt>
                <c:pt idx="1">
                  <c:v>24.1</c:v>
                </c:pt>
                <c:pt idx="2">
                  <c:v>47.9</c:v>
                </c:pt>
                <c:pt idx="3">
                  <c:v>45.3</c:v>
                </c:pt>
                <c:pt idx="4">
                  <c:v>35.4</c:v>
                </c:pt>
              </c:numCache>
            </c:numRef>
          </c:val>
          <c:extLst>
            <c:ext xmlns:c16="http://schemas.microsoft.com/office/drawing/2014/chart" uri="{C3380CC4-5D6E-409C-BE32-E72D297353CC}">
              <c16:uniqueId val="{00000004-BC70-479E-ABAC-792F76A2F5EC}"/>
            </c:ext>
          </c:extLst>
        </c:ser>
        <c:ser>
          <c:idx val="5"/>
          <c:order val="5"/>
          <c:tx>
            <c:strRef>
              <c:f>'[3]Graf NAPREDNI'!$G$455</c:f>
              <c:strCache>
                <c:ptCount val="1"/>
                <c:pt idx="0">
                  <c:v>Spacing3</c:v>
                </c:pt>
              </c:strCache>
            </c:strRef>
          </c:tx>
          <c:spPr>
            <a:solidFill>
              <a:schemeClr val="accent6"/>
            </a:solidFill>
            <a:ln>
              <a:noFill/>
            </a:ln>
            <a:effectLst/>
          </c:spPr>
          <c:invertIfNegative val="0"/>
          <c:cat>
            <c:strRef>
              <c:f>'[3]Graf NAPREDNI'!$A$456:$A$460</c:f>
              <c:strCache>
                <c:ptCount val="5"/>
                <c:pt idx="0">
                  <c:v>A</c:v>
                </c:pt>
                <c:pt idx="1">
                  <c:v>B</c:v>
                </c:pt>
                <c:pt idx="2">
                  <c:v>C</c:v>
                </c:pt>
                <c:pt idx="3">
                  <c:v>D</c:v>
                </c:pt>
                <c:pt idx="4">
                  <c:v>E</c:v>
                </c:pt>
              </c:strCache>
            </c:strRef>
          </c:cat>
          <c:val>
            <c:numRef>
              <c:f>'[3]Graf NAPREDNI'!$G$456:$G$460</c:f>
              <c:numCache>
                <c:formatCode>General</c:formatCode>
                <c:ptCount val="5"/>
                <c:pt idx="0">
                  <c:v>28.590000000000003</c:v>
                </c:pt>
                <c:pt idx="1">
                  <c:v>4.7900000000000063</c:v>
                </c:pt>
                <c:pt idx="2">
                  <c:v>4.5300000000000011</c:v>
                </c:pt>
                <c:pt idx="3">
                  <c:v>3.5400000000000063</c:v>
                </c:pt>
                <c:pt idx="4">
                  <c:v>23.760000000000005</c:v>
                </c:pt>
              </c:numCache>
            </c:numRef>
          </c:val>
          <c:extLst>
            <c:ext xmlns:c16="http://schemas.microsoft.com/office/drawing/2014/chart" uri="{C3380CC4-5D6E-409C-BE32-E72D297353CC}">
              <c16:uniqueId val="{00000005-BC70-479E-ABAC-792F76A2F5EC}"/>
            </c:ext>
          </c:extLst>
        </c:ser>
        <c:dLbls>
          <c:showLegendKey val="0"/>
          <c:showVal val="0"/>
          <c:showCatName val="0"/>
          <c:showSerName val="0"/>
          <c:showPercent val="0"/>
          <c:showBubbleSize val="0"/>
        </c:dLbls>
        <c:gapWidth val="150"/>
        <c:overlap val="100"/>
        <c:axId val="1288816864"/>
        <c:axId val="1288837248"/>
      </c:barChart>
      <c:catAx>
        <c:axId val="1288816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37248"/>
        <c:crosses val="autoZero"/>
        <c:auto val="1"/>
        <c:lblAlgn val="ctr"/>
        <c:lblOffset val="100"/>
        <c:noMultiLvlLbl val="0"/>
      </c:catAx>
      <c:valAx>
        <c:axId val="12888372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16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stacked"/>
        <c:varyColors val="0"/>
        <c:ser>
          <c:idx val="0"/>
          <c:order val="0"/>
          <c:tx>
            <c:strRef>
              <c:f>'[3]Graf NAPREDNI'!$B$455</c:f>
              <c:strCache>
                <c:ptCount val="1"/>
                <c:pt idx="0">
                  <c:v>Fruit</c:v>
                </c:pt>
              </c:strCache>
            </c:strRef>
          </c:tx>
          <c:spPr>
            <a:noFill/>
            <a:ln>
              <a:noFill/>
            </a:ln>
            <a:effectLst/>
          </c:spPr>
          <c:invertIfNegative val="0"/>
          <c:cat>
            <c:strRef>
              <c:f>'[3]Graf NAPREDNI'!$A$456:$A$460</c:f>
              <c:strCache>
                <c:ptCount val="5"/>
                <c:pt idx="0">
                  <c:v>A</c:v>
                </c:pt>
                <c:pt idx="1">
                  <c:v>B</c:v>
                </c:pt>
                <c:pt idx="2">
                  <c:v>C</c:v>
                </c:pt>
                <c:pt idx="3">
                  <c:v>D</c:v>
                </c:pt>
                <c:pt idx="4">
                  <c:v>E</c:v>
                </c:pt>
              </c:strCache>
            </c:strRef>
          </c:cat>
          <c:val>
            <c:numRef>
              <c:f>'[3]Graf NAPREDNI'!$B$456:$B$460</c:f>
              <c:numCache>
                <c:formatCode>General</c:formatCode>
                <c:ptCount val="5"/>
                <c:pt idx="0">
                  <c:v>33.1</c:v>
                </c:pt>
                <c:pt idx="1">
                  <c:v>20</c:v>
                </c:pt>
                <c:pt idx="2">
                  <c:v>23.2</c:v>
                </c:pt>
                <c:pt idx="3">
                  <c:v>20.5</c:v>
                </c:pt>
                <c:pt idx="4">
                  <c:v>43.5</c:v>
                </c:pt>
              </c:numCache>
            </c:numRef>
          </c:val>
          <c:extLst>
            <c:ext xmlns:c16="http://schemas.microsoft.com/office/drawing/2014/chart" uri="{C3380CC4-5D6E-409C-BE32-E72D297353CC}">
              <c16:uniqueId val="{00000000-D026-4435-ADD6-9F4B3A802B34}"/>
            </c:ext>
          </c:extLst>
        </c:ser>
        <c:ser>
          <c:idx val="1"/>
          <c:order val="1"/>
          <c:tx>
            <c:strRef>
              <c:f>'[3]Graf NAPREDNI'!$C$455</c:f>
              <c:strCache>
                <c:ptCount val="1"/>
                <c:pt idx="0">
                  <c:v>Spacing1</c:v>
                </c:pt>
              </c:strCache>
            </c:strRef>
          </c:tx>
          <c:spPr>
            <a:solidFill>
              <a:schemeClr val="accent2"/>
            </a:solidFill>
            <a:ln>
              <a:noFill/>
            </a:ln>
            <a:effectLst/>
          </c:spPr>
          <c:invertIfNegative val="0"/>
          <c:cat>
            <c:strRef>
              <c:f>'[3]Graf NAPREDNI'!$A$456:$A$460</c:f>
              <c:strCache>
                <c:ptCount val="5"/>
                <c:pt idx="0">
                  <c:v>A</c:v>
                </c:pt>
                <c:pt idx="1">
                  <c:v>B</c:v>
                </c:pt>
                <c:pt idx="2">
                  <c:v>C</c:v>
                </c:pt>
                <c:pt idx="3">
                  <c:v>D</c:v>
                </c:pt>
                <c:pt idx="4">
                  <c:v>E</c:v>
                </c:pt>
              </c:strCache>
            </c:strRef>
          </c:cat>
          <c:val>
            <c:numRef>
              <c:f>'[3]Graf NAPREDNI'!$C$456:$C$460</c:f>
              <c:numCache>
                <c:formatCode>General</c:formatCode>
                <c:ptCount val="5"/>
                <c:pt idx="0">
                  <c:v>27.85</c:v>
                </c:pt>
                <c:pt idx="1">
                  <c:v>24.650000000000002</c:v>
                </c:pt>
                <c:pt idx="2">
                  <c:v>27.35</c:v>
                </c:pt>
                <c:pt idx="3">
                  <c:v>4.3500000000000014</c:v>
                </c:pt>
                <c:pt idx="4">
                  <c:v>36.410000000000004</c:v>
                </c:pt>
              </c:numCache>
            </c:numRef>
          </c:val>
          <c:extLst>
            <c:ext xmlns:c16="http://schemas.microsoft.com/office/drawing/2014/chart" uri="{C3380CC4-5D6E-409C-BE32-E72D297353CC}">
              <c16:uniqueId val="{00000001-D026-4435-ADD6-9F4B3A802B34}"/>
            </c:ext>
          </c:extLst>
        </c:ser>
        <c:ser>
          <c:idx val="2"/>
          <c:order val="2"/>
          <c:tx>
            <c:strRef>
              <c:f>'[3]Graf NAPREDNI'!$D$455</c:f>
              <c:strCache>
                <c:ptCount val="1"/>
                <c:pt idx="0">
                  <c:v>Food</c:v>
                </c:pt>
              </c:strCache>
            </c:strRef>
          </c:tx>
          <c:spPr>
            <a:solidFill>
              <a:schemeClr val="accent3"/>
            </a:solidFill>
            <a:ln>
              <a:noFill/>
            </a:ln>
            <a:effectLst/>
          </c:spPr>
          <c:invertIfNegative val="0"/>
          <c:cat>
            <c:strRef>
              <c:f>'[3]Graf NAPREDNI'!$A$456:$A$460</c:f>
              <c:strCache>
                <c:ptCount val="5"/>
                <c:pt idx="0">
                  <c:v>A</c:v>
                </c:pt>
                <c:pt idx="1">
                  <c:v>B</c:v>
                </c:pt>
                <c:pt idx="2">
                  <c:v>C</c:v>
                </c:pt>
                <c:pt idx="3">
                  <c:v>D</c:v>
                </c:pt>
                <c:pt idx="4">
                  <c:v>E</c:v>
                </c:pt>
              </c:strCache>
            </c:strRef>
          </c:cat>
          <c:val>
            <c:numRef>
              <c:f>'[3]Graf NAPREDNI'!$D$456:$D$460</c:f>
              <c:numCache>
                <c:formatCode>General</c:formatCode>
                <c:ptCount val="5"/>
                <c:pt idx="0">
                  <c:v>21.6</c:v>
                </c:pt>
                <c:pt idx="1">
                  <c:v>26.8</c:v>
                </c:pt>
                <c:pt idx="2">
                  <c:v>42.3</c:v>
                </c:pt>
                <c:pt idx="3">
                  <c:v>35.1</c:v>
                </c:pt>
                <c:pt idx="4">
                  <c:v>32.4</c:v>
                </c:pt>
              </c:numCache>
            </c:numRef>
          </c:val>
          <c:extLst>
            <c:ext xmlns:c16="http://schemas.microsoft.com/office/drawing/2014/chart" uri="{C3380CC4-5D6E-409C-BE32-E72D297353CC}">
              <c16:uniqueId val="{00000002-D026-4435-ADD6-9F4B3A802B34}"/>
            </c:ext>
          </c:extLst>
        </c:ser>
        <c:ser>
          <c:idx val="3"/>
          <c:order val="3"/>
          <c:tx>
            <c:strRef>
              <c:f>'[3]Graf NAPREDNI'!$E$455</c:f>
              <c:strCache>
                <c:ptCount val="1"/>
                <c:pt idx="0">
                  <c:v>Spacing2</c:v>
                </c:pt>
              </c:strCache>
            </c:strRef>
          </c:tx>
          <c:spPr>
            <a:solidFill>
              <a:schemeClr val="accent4"/>
            </a:solidFill>
            <a:ln>
              <a:noFill/>
            </a:ln>
            <a:effectLst/>
          </c:spPr>
          <c:invertIfNegative val="0"/>
          <c:cat>
            <c:strRef>
              <c:f>'[3]Graf NAPREDNI'!$A$456:$A$460</c:f>
              <c:strCache>
                <c:ptCount val="5"/>
                <c:pt idx="0">
                  <c:v>A</c:v>
                </c:pt>
                <c:pt idx="1">
                  <c:v>B</c:v>
                </c:pt>
                <c:pt idx="2">
                  <c:v>C</c:v>
                </c:pt>
                <c:pt idx="3">
                  <c:v>D</c:v>
                </c:pt>
                <c:pt idx="4">
                  <c:v>E</c:v>
                </c:pt>
              </c:strCache>
            </c:strRef>
          </c:cat>
          <c:val>
            <c:numRef>
              <c:f>'[3]Graf NAPREDNI'!$E$456:$E$460</c:f>
              <c:numCache>
                <c:formatCode>General</c:formatCode>
                <c:ptCount val="5"/>
                <c:pt idx="0">
                  <c:v>19.73</c:v>
                </c:pt>
                <c:pt idx="1">
                  <c:v>4.230000000000004</c:v>
                </c:pt>
                <c:pt idx="2">
                  <c:v>3.5100000000000051</c:v>
                </c:pt>
                <c:pt idx="3">
                  <c:v>3.240000000000002</c:v>
                </c:pt>
                <c:pt idx="4">
                  <c:v>30.635000000000005</c:v>
                </c:pt>
              </c:numCache>
            </c:numRef>
          </c:val>
          <c:extLst>
            <c:ext xmlns:c16="http://schemas.microsoft.com/office/drawing/2014/chart" uri="{C3380CC4-5D6E-409C-BE32-E72D297353CC}">
              <c16:uniqueId val="{00000003-D026-4435-ADD6-9F4B3A802B34}"/>
            </c:ext>
          </c:extLst>
        </c:ser>
        <c:ser>
          <c:idx val="4"/>
          <c:order val="4"/>
          <c:tx>
            <c:strRef>
              <c:f>'[3]Graf NAPREDNI'!$F$455</c:f>
              <c:strCache>
                <c:ptCount val="1"/>
                <c:pt idx="0">
                  <c:v>Drink</c:v>
                </c:pt>
              </c:strCache>
            </c:strRef>
          </c:tx>
          <c:spPr>
            <a:solidFill>
              <a:schemeClr val="accent5"/>
            </a:solidFill>
            <a:ln>
              <a:noFill/>
            </a:ln>
            <a:effectLst/>
          </c:spPr>
          <c:invertIfNegative val="0"/>
          <c:cat>
            <c:strRef>
              <c:f>'[3]Graf NAPREDNI'!$A$456:$A$460</c:f>
              <c:strCache>
                <c:ptCount val="5"/>
                <c:pt idx="0">
                  <c:v>A</c:v>
                </c:pt>
                <c:pt idx="1">
                  <c:v>B</c:v>
                </c:pt>
                <c:pt idx="2">
                  <c:v>C</c:v>
                </c:pt>
                <c:pt idx="3">
                  <c:v>D</c:v>
                </c:pt>
                <c:pt idx="4">
                  <c:v>E</c:v>
                </c:pt>
              </c:strCache>
            </c:strRef>
          </c:cat>
          <c:val>
            <c:numRef>
              <c:f>'[3]Graf NAPREDNI'!$F$456:$F$460</c:f>
              <c:numCache>
                <c:formatCode>General</c:formatCode>
                <c:ptCount val="5"/>
                <c:pt idx="0">
                  <c:v>45.1</c:v>
                </c:pt>
                <c:pt idx="1">
                  <c:v>24.1</c:v>
                </c:pt>
                <c:pt idx="2">
                  <c:v>47.9</c:v>
                </c:pt>
                <c:pt idx="3">
                  <c:v>45.3</c:v>
                </c:pt>
                <c:pt idx="4">
                  <c:v>35.4</c:v>
                </c:pt>
              </c:numCache>
            </c:numRef>
          </c:val>
          <c:extLst>
            <c:ext xmlns:c16="http://schemas.microsoft.com/office/drawing/2014/chart" uri="{C3380CC4-5D6E-409C-BE32-E72D297353CC}">
              <c16:uniqueId val="{00000004-D026-4435-ADD6-9F4B3A802B34}"/>
            </c:ext>
          </c:extLst>
        </c:ser>
        <c:ser>
          <c:idx val="5"/>
          <c:order val="5"/>
          <c:tx>
            <c:strRef>
              <c:f>'[3]Graf NAPREDNI'!$G$455</c:f>
              <c:strCache>
                <c:ptCount val="1"/>
                <c:pt idx="0">
                  <c:v>Spacing3</c:v>
                </c:pt>
              </c:strCache>
            </c:strRef>
          </c:tx>
          <c:spPr>
            <a:solidFill>
              <a:schemeClr val="accent6"/>
            </a:solidFill>
            <a:ln>
              <a:noFill/>
            </a:ln>
            <a:effectLst/>
          </c:spPr>
          <c:invertIfNegative val="0"/>
          <c:cat>
            <c:strRef>
              <c:f>'[3]Graf NAPREDNI'!$A$456:$A$460</c:f>
              <c:strCache>
                <c:ptCount val="5"/>
                <c:pt idx="0">
                  <c:v>A</c:v>
                </c:pt>
                <c:pt idx="1">
                  <c:v>B</c:v>
                </c:pt>
                <c:pt idx="2">
                  <c:v>C</c:v>
                </c:pt>
                <c:pt idx="3">
                  <c:v>D</c:v>
                </c:pt>
                <c:pt idx="4">
                  <c:v>E</c:v>
                </c:pt>
              </c:strCache>
            </c:strRef>
          </c:cat>
          <c:val>
            <c:numRef>
              <c:f>'[3]Graf NAPREDNI'!$G$456:$G$460</c:f>
              <c:numCache>
                <c:formatCode>General</c:formatCode>
                <c:ptCount val="5"/>
                <c:pt idx="0">
                  <c:v>28.590000000000003</c:v>
                </c:pt>
                <c:pt idx="1">
                  <c:v>4.7900000000000063</c:v>
                </c:pt>
                <c:pt idx="2">
                  <c:v>4.5300000000000011</c:v>
                </c:pt>
                <c:pt idx="3">
                  <c:v>3.5400000000000063</c:v>
                </c:pt>
                <c:pt idx="4">
                  <c:v>23.760000000000005</c:v>
                </c:pt>
              </c:numCache>
            </c:numRef>
          </c:val>
          <c:extLst>
            <c:ext xmlns:c16="http://schemas.microsoft.com/office/drawing/2014/chart" uri="{C3380CC4-5D6E-409C-BE32-E72D297353CC}">
              <c16:uniqueId val="{00000005-D026-4435-ADD6-9F4B3A802B34}"/>
            </c:ext>
          </c:extLst>
        </c:ser>
        <c:dLbls>
          <c:showLegendKey val="0"/>
          <c:showVal val="0"/>
          <c:showCatName val="0"/>
          <c:showSerName val="0"/>
          <c:showPercent val="0"/>
          <c:showBubbleSize val="0"/>
        </c:dLbls>
        <c:gapWidth val="0"/>
        <c:overlap val="100"/>
        <c:axId val="1288816864"/>
        <c:axId val="1288837248"/>
      </c:barChart>
      <c:catAx>
        <c:axId val="1288816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37248"/>
        <c:crosses val="autoZero"/>
        <c:auto val="1"/>
        <c:lblAlgn val="ctr"/>
        <c:lblOffset val="100"/>
        <c:noMultiLvlLbl val="0"/>
      </c:catAx>
      <c:valAx>
        <c:axId val="12888372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16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stacked"/>
        <c:varyColors val="0"/>
        <c:ser>
          <c:idx val="0"/>
          <c:order val="0"/>
          <c:tx>
            <c:strRef>
              <c:f>'[3]Graf NAPREDNI'!$B$455</c:f>
              <c:strCache>
                <c:ptCount val="1"/>
                <c:pt idx="0">
                  <c:v>Fruit</c:v>
                </c:pt>
              </c:strCache>
            </c:strRef>
          </c:tx>
          <c:spPr>
            <a:noFill/>
            <a:ln>
              <a:noFill/>
            </a:ln>
            <a:effectLst/>
          </c:spPr>
          <c:invertIfNegative val="0"/>
          <c:cat>
            <c:strRef>
              <c:f>'[3]Graf NAPREDNI'!$A$456:$A$460</c:f>
              <c:strCache>
                <c:ptCount val="5"/>
                <c:pt idx="0">
                  <c:v>A</c:v>
                </c:pt>
                <c:pt idx="1">
                  <c:v>B</c:v>
                </c:pt>
                <c:pt idx="2">
                  <c:v>C</c:v>
                </c:pt>
                <c:pt idx="3">
                  <c:v>D</c:v>
                </c:pt>
                <c:pt idx="4">
                  <c:v>E</c:v>
                </c:pt>
              </c:strCache>
            </c:strRef>
          </c:cat>
          <c:val>
            <c:numRef>
              <c:f>'[3]Graf NAPREDNI'!$B$456:$B$460</c:f>
              <c:numCache>
                <c:formatCode>General</c:formatCode>
                <c:ptCount val="5"/>
                <c:pt idx="0">
                  <c:v>33.1</c:v>
                </c:pt>
                <c:pt idx="1">
                  <c:v>20</c:v>
                </c:pt>
                <c:pt idx="2">
                  <c:v>23.2</c:v>
                </c:pt>
                <c:pt idx="3">
                  <c:v>20.5</c:v>
                </c:pt>
                <c:pt idx="4">
                  <c:v>43.5</c:v>
                </c:pt>
              </c:numCache>
            </c:numRef>
          </c:val>
          <c:extLst>
            <c:ext xmlns:c16="http://schemas.microsoft.com/office/drawing/2014/chart" uri="{C3380CC4-5D6E-409C-BE32-E72D297353CC}">
              <c16:uniqueId val="{00000000-A174-4FF7-A7ED-1DD234893E69}"/>
            </c:ext>
          </c:extLst>
        </c:ser>
        <c:ser>
          <c:idx val="1"/>
          <c:order val="1"/>
          <c:tx>
            <c:strRef>
              <c:f>'[3]Graf NAPREDNI'!$C$455</c:f>
              <c:strCache>
                <c:ptCount val="1"/>
                <c:pt idx="0">
                  <c:v>Spacing1</c:v>
                </c:pt>
              </c:strCache>
            </c:strRef>
          </c:tx>
          <c:spPr>
            <a:solidFill>
              <a:schemeClr val="accent2"/>
            </a:solidFill>
            <a:ln>
              <a:noFill/>
            </a:ln>
            <a:effectLst/>
          </c:spPr>
          <c:invertIfNegative val="0"/>
          <c:cat>
            <c:strRef>
              <c:f>'[3]Graf NAPREDNI'!$A$456:$A$460</c:f>
              <c:strCache>
                <c:ptCount val="5"/>
                <c:pt idx="0">
                  <c:v>A</c:v>
                </c:pt>
                <c:pt idx="1">
                  <c:v>B</c:v>
                </c:pt>
                <c:pt idx="2">
                  <c:v>C</c:v>
                </c:pt>
                <c:pt idx="3">
                  <c:v>D</c:v>
                </c:pt>
                <c:pt idx="4">
                  <c:v>E</c:v>
                </c:pt>
              </c:strCache>
            </c:strRef>
          </c:cat>
          <c:val>
            <c:numRef>
              <c:f>'[3]Graf NAPREDNI'!$C$456:$C$460</c:f>
              <c:numCache>
                <c:formatCode>General</c:formatCode>
                <c:ptCount val="5"/>
                <c:pt idx="0">
                  <c:v>27.85</c:v>
                </c:pt>
                <c:pt idx="1">
                  <c:v>24.650000000000002</c:v>
                </c:pt>
                <c:pt idx="2">
                  <c:v>27.35</c:v>
                </c:pt>
                <c:pt idx="3">
                  <c:v>4.3500000000000014</c:v>
                </c:pt>
                <c:pt idx="4">
                  <c:v>36.410000000000004</c:v>
                </c:pt>
              </c:numCache>
            </c:numRef>
          </c:val>
          <c:extLst>
            <c:ext xmlns:c16="http://schemas.microsoft.com/office/drawing/2014/chart" uri="{C3380CC4-5D6E-409C-BE32-E72D297353CC}">
              <c16:uniqueId val="{00000001-A174-4FF7-A7ED-1DD234893E69}"/>
            </c:ext>
          </c:extLst>
        </c:ser>
        <c:ser>
          <c:idx val="2"/>
          <c:order val="2"/>
          <c:tx>
            <c:strRef>
              <c:f>'[3]Graf NAPREDNI'!$D$455</c:f>
              <c:strCache>
                <c:ptCount val="1"/>
                <c:pt idx="0">
                  <c:v>Food</c:v>
                </c:pt>
              </c:strCache>
            </c:strRef>
          </c:tx>
          <c:spPr>
            <a:solidFill>
              <a:schemeClr val="accent3"/>
            </a:solidFill>
            <a:ln>
              <a:noFill/>
            </a:ln>
            <a:effectLst/>
          </c:spPr>
          <c:invertIfNegative val="0"/>
          <c:cat>
            <c:strRef>
              <c:f>'[3]Graf NAPREDNI'!$A$456:$A$460</c:f>
              <c:strCache>
                <c:ptCount val="5"/>
                <c:pt idx="0">
                  <c:v>A</c:v>
                </c:pt>
                <c:pt idx="1">
                  <c:v>B</c:v>
                </c:pt>
                <c:pt idx="2">
                  <c:v>C</c:v>
                </c:pt>
                <c:pt idx="3">
                  <c:v>D</c:v>
                </c:pt>
                <c:pt idx="4">
                  <c:v>E</c:v>
                </c:pt>
              </c:strCache>
            </c:strRef>
          </c:cat>
          <c:val>
            <c:numRef>
              <c:f>'[3]Graf NAPREDNI'!$D$456:$D$460</c:f>
              <c:numCache>
                <c:formatCode>General</c:formatCode>
                <c:ptCount val="5"/>
                <c:pt idx="0">
                  <c:v>21.6</c:v>
                </c:pt>
                <c:pt idx="1">
                  <c:v>26.8</c:v>
                </c:pt>
                <c:pt idx="2">
                  <c:v>42.3</c:v>
                </c:pt>
                <c:pt idx="3">
                  <c:v>35.1</c:v>
                </c:pt>
                <c:pt idx="4">
                  <c:v>32.4</c:v>
                </c:pt>
              </c:numCache>
            </c:numRef>
          </c:val>
          <c:extLst>
            <c:ext xmlns:c16="http://schemas.microsoft.com/office/drawing/2014/chart" uri="{C3380CC4-5D6E-409C-BE32-E72D297353CC}">
              <c16:uniqueId val="{00000002-A174-4FF7-A7ED-1DD234893E69}"/>
            </c:ext>
          </c:extLst>
        </c:ser>
        <c:ser>
          <c:idx val="3"/>
          <c:order val="3"/>
          <c:tx>
            <c:strRef>
              <c:f>'[3]Graf NAPREDNI'!$E$455</c:f>
              <c:strCache>
                <c:ptCount val="1"/>
                <c:pt idx="0">
                  <c:v>Spacing2</c:v>
                </c:pt>
              </c:strCache>
            </c:strRef>
          </c:tx>
          <c:spPr>
            <a:solidFill>
              <a:schemeClr val="accent4"/>
            </a:solidFill>
            <a:ln>
              <a:noFill/>
            </a:ln>
            <a:effectLst/>
          </c:spPr>
          <c:invertIfNegative val="0"/>
          <c:cat>
            <c:strRef>
              <c:f>'[3]Graf NAPREDNI'!$A$456:$A$460</c:f>
              <c:strCache>
                <c:ptCount val="5"/>
                <c:pt idx="0">
                  <c:v>A</c:v>
                </c:pt>
                <c:pt idx="1">
                  <c:v>B</c:v>
                </c:pt>
                <c:pt idx="2">
                  <c:v>C</c:v>
                </c:pt>
                <c:pt idx="3">
                  <c:v>D</c:v>
                </c:pt>
                <c:pt idx="4">
                  <c:v>E</c:v>
                </c:pt>
              </c:strCache>
            </c:strRef>
          </c:cat>
          <c:val>
            <c:numRef>
              <c:f>'[3]Graf NAPREDNI'!$E$456:$E$460</c:f>
              <c:numCache>
                <c:formatCode>General</c:formatCode>
                <c:ptCount val="5"/>
                <c:pt idx="0">
                  <c:v>19.73</c:v>
                </c:pt>
                <c:pt idx="1">
                  <c:v>4.230000000000004</c:v>
                </c:pt>
                <c:pt idx="2">
                  <c:v>3.5100000000000051</c:v>
                </c:pt>
                <c:pt idx="3">
                  <c:v>3.240000000000002</c:v>
                </c:pt>
                <c:pt idx="4">
                  <c:v>30.635000000000005</c:v>
                </c:pt>
              </c:numCache>
            </c:numRef>
          </c:val>
          <c:extLst>
            <c:ext xmlns:c16="http://schemas.microsoft.com/office/drawing/2014/chart" uri="{C3380CC4-5D6E-409C-BE32-E72D297353CC}">
              <c16:uniqueId val="{00000003-A174-4FF7-A7ED-1DD234893E69}"/>
            </c:ext>
          </c:extLst>
        </c:ser>
        <c:ser>
          <c:idx val="4"/>
          <c:order val="4"/>
          <c:tx>
            <c:strRef>
              <c:f>'[3]Graf NAPREDNI'!$F$455</c:f>
              <c:strCache>
                <c:ptCount val="1"/>
                <c:pt idx="0">
                  <c:v>Drink</c:v>
                </c:pt>
              </c:strCache>
            </c:strRef>
          </c:tx>
          <c:spPr>
            <a:solidFill>
              <a:schemeClr val="accent5"/>
            </a:solidFill>
            <a:ln>
              <a:noFill/>
            </a:ln>
            <a:effectLst/>
          </c:spPr>
          <c:invertIfNegative val="0"/>
          <c:cat>
            <c:strRef>
              <c:f>'[3]Graf NAPREDNI'!$A$456:$A$460</c:f>
              <c:strCache>
                <c:ptCount val="5"/>
                <c:pt idx="0">
                  <c:v>A</c:v>
                </c:pt>
                <c:pt idx="1">
                  <c:v>B</c:v>
                </c:pt>
                <c:pt idx="2">
                  <c:v>C</c:v>
                </c:pt>
                <c:pt idx="3">
                  <c:v>D</c:v>
                </c:pt>
                <c:pt idx="4">
                  <c:v>E</c:v>
                </c:pt>
              </c:strCache>
            </c:strRef>
          </c:cat>
          <c:val>
            <c:numRef>
              <c:f>'[3]Graf NAPREDNI'!$F$456:$F$460</c:f>
              <c:numCache>
                <c:formatCode>General</c:formatCode>
                <c:ptCount val="5"/>
                <c:pt idx="0">
                  <c:v>45.1</c:v>
                </c:pt>
                <c:pt idx="1">
                  <c:v>24.1</c:v>
                </c:pt>
                <c:pt idx="2">
                  <c:v>47.9</c:v>
                </c:pt>
                <c:pt idx="3">
                  <c:v>45.3</c:v>
                </c:pt>
                <c:pt idx="4">
                  <c:v>35.4</c:v>
                </c:pt>
              </c:numCache>
            </c:numRef>
          </c:val>
          <c:extLst>
            <c:ext xmlns:c16="http://schemas.microsoft.com/office/drawing/2014/chart" uri="{C3380CC4-5D6E-409C-BE32-E72D297353CC}">
              <c16:uniqueId val="{00000004-A174-4FF7-A7ED-1DD234893E69}"/>
            </c:ext>
          </c:extLst>
        </c:ser>
        <c:ser>
          <c:idx val="5"/>
          <c:order val="5"/>
          <c:tx>
            <c:strRef>
              <c:f>'[3]Graf NAPREDNI'!$G$455</c:f>
              <c:strCache>
                <c:ptCount val="1"/>
                <c:pt idx="0">
                  <c:v>Spacing3</c:v>
                </c:pt>
              </c:strCache>
            </c:strRef>
          </c:tx>
          <c:spPr>
            <a:solidFill>
              <a:schemeClr val="accent6"/>
            </a:solidFill>
            <a:ln>
              <a:noFill/>
            </a:ln>
            <a:effectLst/>
          </c:spPr>
          <c:invertIfNegative val="0"/>
          <c:cat>
            <c:strRef>
              <c:f>'[3]Graf NAPREDNI'!$A$456:$A$460</c:f>
              <c:strCache>
                <c:ptCount val="5"/>
                <c:pt idx="0">
                  <c:v>A</c:v>
                </c:pt>
                <c:pt idx="1">
                  <c:v>B</c:v>
                </c:pt>
                <c:pt idx="2">
                  <c:v>C</c:v>
                </c:pt>
                <c:pt idx="3">
                  <c:v>D</c:v>
                </c:pt>
                <c:pt idx="4">
                  <c:v>E</c:v>
                </c:pt>
              </c:strCache>
            </c:strRef>
          </c:cat>
          <c:val>
            <c:numRef>
              <c:f>'[3]Graf NAPREDNI'!$G$456:$G$460</c:f>
              <c:numCache>
                <c:formatCode>General</c:formatCode>
                <c:ptCount val="5"/>
                <c:pt idx="0">
                  <c:v>28.590000000000003</c:v>
                </c:pt>
                <c:pt idx="1">
                  <c:v>4.7900000000000063</c:v>
                </c:pt>
                <c:pt idx="2">
                  <c:v>4.5300000000000011</c:v>
                </c:pt>
                <c:pt idx="3">
                  <c:v>3.5400000000000063</c:v>
                </c:pt>
                <c:pt idx="4">
                  <c:v>23.760000000000005</c:v>
                </c:pt>
              </c:numCache>
            </c:numRef>
          </c:val>
          <c:extLst>
            <c:ext xmlns:c16="http://schemas.microsoft.com/office/drawing/2014/chart" uri="{C3380CC4-5D6E-409C-BE32-E72D297353CC}">
              <c16:uniqueId val="{00000005-A174-4FF7-A7ED-1DD234893E69}"/>
            </c:ext>
          </c:extLst>
        </c:ser>
        <c:dLbls>
          <c:showLegendKey val="0"/>
          <c:showVal val="0"/>
          <c:showCatName val="0"/>
          <c:showSerName val="0"/>
          <c:showPercent val="0"/>
          <c:showBubbleSize val="0"/>
        </c:dLbls>
        <c:gapWidth val="0"/>
        <c:overlap val="100"/>
        <c:axId val="1288816864"/>
        <c:axId val="1288837248"/>
      </c:barChart>
      <c:catAx>
        <c:axId val="1288816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37248"/>
        <c:crosses val="autoZero"/>
        <c:auto val="1"/>
        <c:lblAlgn val="ctr"/>
        <c:lblOffset val="100"/>
        <c:noMultiLvlLbl val="0"/>
      </c:catAx>
      <c:valAx>
        <c:axId val="12888372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88816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19050" cap="flat" cmpd="sng" algn="ctr">
      <a:solidFill>
        <a:schemeClr val="bg1"/>
      </a:solidFill>
      <a:round/>
    </a:ln>
    <a:effectLst/>
  </c:spPr>
  <c:txPr>
    <a:bodyPr/>
    <a:lstStyle/>
    <a:p>
      <a:pPr>
        <a:defRPr/>
      </a:pPr>
      <a:endParaRPr lang="sl-SI"/>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sl-SI"/>
              <a:t>Proizvodnja</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sl-SI"/>
        </a:p>
      </c:txPr>
    </c:title>
    <c:autoTitleDeleted val="0"/>
    <c:plotArea>
      <c:layout/>
      <c:lineChart>
        <c:grouping val="standard"/>
        <c:varyColors val="0"/>
        <c:ser>
          <c:idx val="0"/>
          <c:order val="0"/>
          <c:tx>
            <c:strRef>
              <c:f>[3]GRAF!$A$59</c:f>
              <c:strCache>
                <c:ptCount val="1"/>
                <c:pt idx="0">
                  <c:v>Miha</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[3]GRAF!$B$59:$F$59</c:f>
              <c:numCache>
                <c:formatCode>General</c:formatCode>
                <c:ptCount val="5"/>
                <c:pt idx="0">
                  <c:v>202</c:v>
                </c:pt>
                <c:pt idx="1">
                  <c:v>812</c:v>
                </c:pt>
                <c:pt idx="2">
                  <c:v>407</c:v>
                </c:pt>
                <c:pt idx="3">
                  <c:v>591</c:v>
                </c:pt>
                <c:pt idx="4">
                  <c:v>706</c:v>
                </c:pt>
              </c:numCache>
            </c:numRef>
          </c:val>
          <c:smooth val="0"/>
          <c:extLst>
            <c:ext xmlns:c16="http://schemas.microsoft.com/office/drawing/2014/chart" uri="{C3380CC4-5D6E-409C-BE32-E72D297353CC}">
              <c16:uniqueId val="{00000000-E6C9-4816-B379-B4C5B7AA5D77}"/>
            </c:ext>
          </c:extLst>
        </c:ser>
        <c:ser>
          <c:idx val="1"/>
          <c:order val="1"/>
          <c:tx>
            <c:strRef>
              <c:f>[3]GRAF!$A$60</c:f>
              <c:strCache>
                <c:ptCount val="1"/>
                <c:pt idx="0">
                  <c:v>Janez</c:v>
                </c:pt>
              </c:strCache>
            </c:strRef>
          </c:tx>
          <c:spPr>
            <a:ln w="31750" cap="rnd">
              <a:solidFill>
                <a:schemeClr val="accent2"/>
              </a:solidFill>
              <a:round/>
            </a:ln>
            <a:effectLst/>
          </c:spPr>
          <c:marker>
            <c:symbol val="circle"/>
            <c:size val="17"/>
            <c:spPr>
              <a:solidFill>
                <a:schemeClr val="accent2"/>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[3]GRAF!$B$60:$F$60</c:f>
              <c:numCache>
                <c:formatCode>General</c:formatCode>
                <c:ptCount val="5"/>
                <c:pt idx="0">
                  <c:v>342</c:v>
                </c:pt>
                <c:pt idx="1">
                  <c:v>492</c:v>
                </c:pt>
                <c:pt idx="2">
                  <c:v>301</c:v>
                </c:pt>
                <c:pt idx="3">
                  <c:v>570</c:v>
                </c:pt>
                <c:pt idx="4">
                  <c:v>829</c:v>
                </c:pt>
              </c:numCache>
            </c:numRef>
          </c:val>
          <c:smooth val="0"/>
          <c:extLst>
            <c:ext xmlns:c16="http://schemas.microsoft.com/office/drawing/2014/chart" uri="{C3380CC4-5D6E-409C-BE32-E72D297353CC}">
              <c16:uniqueId val="{00000001-E6C9-4816-B379-B4C5B7AA5D77}"/>
            </c:ext>
          </c:extLst>
        </c:ser>
        <c:ser>
          <c:idx val="2"/>
          <c:order val="2"/>
          <c:tx>
            <c:strRef>
              <c:f>[3]GRAF!$A$61</c:f>
              <c:strCache>
                <c:ptCount val="1"/>
                <c:pt idx="0">
                  <c:v>Gašper</c:v>
                </c:pt>
              </c:strCache>
            </c:strRef>
          </c:tx>
          <c:spPr>
            <a:ln w="31750" cap="rnd">
              <a:solidFill>
                <a:schemeClr val="accent3"/>
              </a:solidFill>
              <a:round/>
            </a:ln>
            <a:effectLst/>
          </c:spPr>
          <c:marker>
            <c:symbol val="circle"/>
            <c:size val="17"/>
            <c:spPr>
              <a:solidFill>
                <a:schemeClr val="accent3"/>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[3]GRAF!$B$61:$F$61</c:f>
              <c:numCache>
                <c:formatCode>General</c:formatCode>
                <c:ptCount val="5"/>
                <c:pt idx="0">
                  <c:v>976</c:v>
                </c:pt>
                <c:pt idx="1">
                  <c:v>956</c:v>
                </c:pt>
                <c:pt idx="2">
                  <c:v>592</c:v>
                </c:pt>
                <c:pt idx="3">
                  <c:v>420</c:v>
                </c:pt>
                <c:pt idx="4">
                  <c:v>217</c:v>
                </c:pt>
              </c:numCache>
            </c:numRef>
          </c:val>
          <c:smooth val="0"/>
          <c:extLst>
            <c:ext xmlns:c16="http://schemas.microsoft.com/office/drawing/2014/chart" uri="{C3380CC4-5D6E-409C-BE32-E72D297353CC}">
              <c16:uniqueId val="{00000002-E6C9-4816-B379-B4C5B7AA5D77}"/>
            </c:ext>
          </c:extLst>
        </c:ser>
        <c:ser>
          <c:idx val="3"/>
          <c:order val="3"/>
          <c:tx>
            <c:strRef>
              <c:f>[3]GRAF!$A$62</c:f>
              <c:strCache>
                <c:ptCount val="1"/>
                <c:pt idx="0">
                  <c:v>Peter</c:v>
                </c:pt>
              </c:strCache>
            </c:strRef>
          </c:tx>
          <c:spPr>
            <a:ln w="31750" cap="rnd">
              <a:solidFill>
                <a:schemeClr val="accent4"/>
              </a:solidFill>
              <a:round/>
            </a:ln>
            <a:effectLst/>
          </c:spPr>
          <c:marker>
            <c:symbol val="circle"/>
            <c:size val="17"/>
            <c:spPr>
              <a:solidFill>
                <a:schemeClr val="accent4"/>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[3]GRAF!$B$62:$F$62</c:f>
              <c:numCache>
                <c:formatCode>General</c:formatCode>
                <c:ptCount val="5"/>
                <c:pt idx="0">
                  <c:v>916</c:v>
                </c:pt>
                <c:pt idx="1">
                  <c:v>380</c:v>
                </c:pt>
                <c:pt idx="2">
                  <c:v>666</c:v>
                </c:pt>
                <c:pt idx="3">
                  <c:v>593</c:v>
                </c:pt>
                <c:pt idx="4">
                  <c:v>343</c:v>
                </c:pt>
              </c:numCache>
            </c:numRef>
          </c:val>
          <c:smooth val="0"/>
          <c:extLst>
            <c:ext xmlns:c16="http://schemas.microsoft.com/office/drawing/2014/chart" uri="{C3380CC4-5D6E-409C-BE32-E72D297353CC}">
              <c16:uniqueId val="{00000003-E6C9-4816-B379-B4C5B7AA5D77}"/>
            </c:ext>
          </c:extLst>
        </c:ser>
        <c:ser>
          <c:idx val="4"/>
          <c:order val="4"/>
          <c:tx>
            <c:strRef>
              <c:f>[3]GRAF!$A$63</c:f>
              <c:strCache>
                <c:ptCount val="1"/>
                <c:pt idx="0">
                  <c:v>Franc</c:v>
                </c:pt>
              </c:strCache>
            </c:strRef>
          </c:tx>
          <c:spPr>
            <a:ln w="31750" cap="rnd">
              <a:solidFill>
                <a:schemeClr val="accent5"/>
              </a:solidFill>
              <a:round/>
            </a:ln>
            <a:effectLst/>
          </c:spPr>
          <c:marker>
            <c:symbol val="circle"/>
            <c:size val="17"/>
            <c:spPr>
              <a:solidFill>
                <a:schemeClr val="accent5"/>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[3]GRAF!$B$57:$F$58</c:f>
              <c:strCache>
                <c:ptCount val="5"/>
                <c:pt idx="0">
                  <c:v>Ponedeljek</c:v>
                </c:pt>
                <c:pt idx="1">
                  <c:v>Torek</c:v>
                </c:pt>
                <c:pt idx="2">
                  <c:v>Sreda</c:v>
                </c:pt>
                <c:pt idx="3">
                  <c:v>Četrtek</c:v>
                </c:pt>
                <c:pt idx="4">
                  <c:v>Petek</c:v>
                </c:pt>
              </c:strCache>
            </c:strRef>
          </c:cat>
          <c:val>
            <c:numRef>
              <c:f>[3]GRAF!$B$63:$F$63</c:f>
              <c:numCache>
                <c:formatCode>General</c:formatCode>
                <c:ptCount val="5"/>
                <c:pt idx="0">
                  <c:v>473</c:v>
                </c:pt>
                <c:pt idx="1">
                  <c:v>692</c:v>
                </c:pt>
                <c:pt idx="2">
                  <c:v>319</c:v>
                </c:pt>
                <c:pt idx="3">
                  <c:v>761</c:v>
                </c:pt>
                <c:pt idx="4">
                  <c:v>261</c:v>
                </c:pt>
              </c:numCache>
            </c:numRef>
          </c:val>
          <c:smooth val="0"/>
          <c:extLst>
            <c:ext xmlns:c16="http://schemas.microsoft.com/office/drawing/2014/chart" uri="{C3380CC4-5D6E-409C-BE32-E72D297353CC}">
              <c16:uniqueId val="{00000004-E6C9-4816-B379-B4C5B7AA5D77}"/>
            </c:ext>
          </c:extLst>
        </c:ser>
        <c:dLbls>
          <c:dLblPos val="ctr"/>
          <c:showLegendKey val="0"/>
          <c:showVal val="1"/>
          <c:showCatName val="0"/>
          <c:showSerName val="0"/>
          <c:showPercent val="0"/>
          <c:showBubbleSize val="0"/>
        </c:dLbls>
        <c:marker val="1"/>
        <c:smooth val="0"/>
        <c:axId val="1583126544"/>
        <c:axId val="1583134032"/>
      </c:lineChart>
      <c:catAx>
        <c:axId val="1583126544"/>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sl-SI"/>
          </a:p>
        </c:txPr>
        <c:crossAx val="1583134032"/>
        <c:crosses val="autoZero"/>
        <c:auto val="1"/>
        <c:lblAlgn val="ctr"/>
        <c:lblOffset val="100"/>
        <c:noMultiLvlLbl val="0"/>
      </c:catAx>
      <c:valAx>
        <c:axId val="158313403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General" sourceLinked="1"/>
        <c:majorTickMark val="none"/>
        <c:minorTickMark val="none"/>
        <c:tickLblPos val="nextTo"/>
        <c:crossAx val="1583126544"/>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sl-SI"/>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1 </a:t>
            </a:r>
            <a:r>
              <a:rPr lang="sl-SI"/>
              <a:t>Prilagodite barvo mrežne črte</a:t>
            </a:r>
            <a:endParaRPr lang="en-US" baseline="0"/>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v>43661</c:v>
          </c:tx>
          <c:spPr>
            <a:solidFill>
              <a:schemeClr val="accent1"/>
            </a:solidFill>
            <a:ln>
              <a:noFill/>
            </a:ln>
            <a:effectLst/>
            <a:sp3d/>
          </c:spPr>
          <c:invertIfNegative val="0"/>
          <c:cat>
            <c:strLit>
              <c:ptCount val="1"/>
              <c:pt idx="0">
                <c:v>Sales</c:v>
              </c:pt>
            </c:strLit>
          </c:cat>
          <c:val>
            <c:numLit>
              <c:formatCode>General</c:formatCode>
              <c:ptCount val="1"/>
              <c:pt idx="0">
                <c:v>1741089</c:v>
              </c:pt>
            </c:numLit>
          </c:val>
          <c:extLst>
            <c:ext xmlns:c16="http://schemas.microsoft.com/office/drawing/2014/chart" uri="{C3380CC4-5D6E-409C-BE32-E72D297353CC}">
              <c16:uniqueId val="{00000000-28A5-4999-918D-E7F027ED772F}"/>
            </c:ext>
          </c:extLst>
        </c:ser>
        <c:ser>
          <c:idx val="1"/>
          <c:order val="1"/>
          <c:tx>
            <c:v>43665</c:v>
          </c:tx>
          <c:spPr>
            <a:solidFill>
              <a:schemeClr val="accent2"/>
            </a:solidFill>
            <a:ln>
              <a:noFill/>
            </a:ln>
            <a:effectLst/>
            <a:sp3d/>
          </c:spPr>
          <c:invertIfNegative val="0"/>
          <c:cat>
            <c:strLit>
              <c:ptCount val="1"/>
              <c:pt idx="0">
                <c:v>Sales</c:v>
              </c:pt>
            </c:strLit>
          </c:cat>
          <c:val>
            <c:numLit>
              <c:formatCode>General</c:formatCode>
              <c:ptCount val="1"/>
              <c:pt idx="0">
                <c:v>5149890</c:v>
              </c:pt>
            </c:numLit>
          </c:val>
          <c:extLst>
            <c:ext xmlns:c16="http://schemas.microsoft.com/office/drawing/2014/chart" uri="{C3380CC4-5D6E-409C-BE32-E72D297353CC}">
              <c16:uniqueId val="{00000001-28A5-4999-918D-E7F027ED772F}"/>
            </c:ext>
          </c:extLst>
        </c:ser>
        <c:ser>
          <c:idx val="2"/>
          <c:order val="2"/>
          <c:tx>
            <c:v>43672</c:v>
          </c:tx>
          <c:spPr>
            <a:solidFill>
              <a:schemeClr val="accent3"/>
            </a:solidFill>
            <a:ln>
              <a:noFill/>
            </a:ln>
            <a:effectLst/>
            <a:sp3d/>
          </c:spPr>
          <c:invertIfNegative val="0"/>
          <c:cat>
            <c:strLit>
              <c:ptCount val="1"/>
              <c:pt idx="0">
                <c:v>Sales</c:v>
              </c:pt>
            </c:strLit>
          </c:cat>
          <c:val>
            <c:numLit>
              <c:formatCode>General</c:formatCode>
              <c:ptCount val="1"/>
              <c:pt idx="0">
                <c:v>2300710</c:v>
              </c:pt>
            </c:numLit>
          </c:val>
          <c:extLst>
            <c:ext xmlns:c16="http://schemas.microsoft.com/office/drawing/2014/chart" uri="{C3380CC4-5D6E-409C-BE32-E72D297353CC}">
              <c16:uniqueId val="{00000002-28A5-4999-918D-E7F027ED772F}"/>
            </c:ext>
          </c:extLst>
        </c:ser>
        <c:ser>
          <c:idx val="3"/>
          <c:order val="3"/>
          <c:tx>
            <c:v>43688</c:v>
          </c:tx>
          <c:spPr>
            <a:solidFill>
              <a:schemeClr val="accent4"/>
            </a:solidFill>
            <a:ln>
              <a:noFill/>
            </a:ln>
            <a:effectLst/>
            <a:sp3d/>
          </c:spPr>
          <c:invertIfNegative val="0"/>
          <c:cat>
            <c:strLit>
              <c:ptCount val="1"/>
              <c:pt idx="0">
                <c:v>Sales</c:v>
              </c:pt>
            </c:strLit>
          </c:cat>
          <c:val>
            <c:numLit>
              <c:formatCode>General</c:formatCode>
              <c:ptCount val="1"/>
              <c:pt idx="0">
                <c:v>1148912</c:v>
              </c:pt>
            </c:numLit>
          </c:val>
          <c:extLst>
            <c:ext xmlns:c16="http://schemas.microsoft.com/office/drawing/2014/chart" uri="{C3380CC4-5D6E-409C-BE32-E72D297353CC}">
              <c16:uniqueId val="{00000003-28A5-4999-918D-E7F027ED772F}"/>
            </c:ext>
          </c:extLst>
        </c:ser>
        <c:ser>
          <c:idx val="4"/>
          <c:order val="4"/>
          <c:tx>
            <c:v>43692</c:v>
          </c:tx>
          <c:spPr>
            <a:solidFill>
              <a:schemeClr val="accent5"/>
            </a:solidFill>
            <a:ln>
              <a:noFill/>
            </a:ln>
            <a:effectLst/>
            <a:sp3d/>
          </c:spPr>
          <c:invertIfNegative val="0"/>
          <c:cat>
            <c:strLit>
              <c:ptCount val="1"/>
              <c:pt idx="0">
                <c:v>Sales</c:v>
              </c:pt>
            </c:strLit>
          </c:cat>
          <c:val>
            <c:numLit>
              <c:formatCode>General</c:formatCode>
              <c:ptCount val="1"/>
              <c:pt idx="0">
                <c:v>4599112</c:v>
              </c:pt>
            </c:numLit>
          </c:val>
          <c:extLst>
            <c:ext xmlns:c16="http://schemas.microsoft.com/office/drawing/2014/chart" uri="{C3380CC4-5D6E-409C-BE32-E72D297353CC}">
              <c16:uniqueId val="{00000004-28A5-4999-918D-E7F027ED772F}"/>
            </c:ext>
          </c:extLst>
        </c:ser>
        <c:ser>
          <c:idx val="5"/>
          <c:order val="5"/>
          <c:tx>
            <c:v>43699</c:v>
          </c:tx>
          <c:spPr>
            <a:solidFill>
              <a:schemeClr val="accent6"/>
            </a:solidFill>
            <a:ln>
              <a:noFill/>
            </a:ln>
            <a:effectLst/>
            <a:sp3d/>
          </c:spPr>
          <c:invertIfNegative val="0"/>
          <c:cat>
            <c:strLit>
              <c:ptCount val="1"/>
              <c:pt idx="0">
                <c:v>Sales</c:v>
              </c:pt>
            </c:strLit>
          </c:cat>
          <c:val>
            <c:numLit>
              <c:formatCode>General</c:formatCode>
              <c:ptCount val="1"/>
              <c:pt idx="0">
                <c:v>1917080</c:v>
              </c:pt>
            </c:numLit>
          </c:val>
          <c:extLst>
            <c:ext xmlns:c16="http://schemas.microsoft.com/office/drawing/2014/chart" uri="{C3380CC4-5D6E-409C-BE32-E72D297353CC}">
              <c16:uniqueId val="{00000005-28A5-4999-918D-E7F027ED772F}"/>
            </c:ext>
          </c:extLst>
        </c:ser>
        <c:ser>
          <c:idx val="6"/>
          <c:order val="6"/>
          <c:tx>
            <c:v>43701</c:v>
          </c:tx>
          <c:spPr>
            <a:solidFill>
              <a:schemeClr val="accent1">
                <a:lumMod val="60000"/>
              </a:schemeClr>
            </a:solidFill>
            <a:ln>
              <a:noFill/>
            </a:ln>
            <a:effectLst/>
            <a:sp3d/>
          </c:spPr>
          <c:invertIfNegative val="0"/>
          <c:cat>
            <c:strLit>
              <c:ptCount val="1"/>
              <c:pt idx="0">
                <c:v>Sales</c:v>
              </c:pt>
            </c:strLit>
          </c:cat>
          <c:val>
            <c:numLit>
              <c:formatCode>General</c:formatCode>
              <c:ptCount val="1"/>
              <c:pt idx="0">
                <c:v>1757908</c:v>
              </c:pt>
            </c:numLit>
          </c:val>
          <c:extLst>
            <c:ext xmlns:c16="http://schemas.microsoft.com/office/drawing/2014/chart" uri="{C3380CC4-5D6E-409C-BE32-E72D297353CC}">
              <c16:uniqueId val="{00000006-28A5-4999-918D-E7F027ED772F}"/>
            </c:ext>
          </c:extLst>
        </c:ser>
        <c:ser>
          <c:idx val="7"/>
          <c:order val="7"/>
          <c:tx>
            <c:v>43723</c:v>
          </c:tx>
          <c:spPr>
            <a:solidFill>
              <a:schemeClr val="accent2">
                <a:lumMod val="60000"/>
              </a:schemeClr>
            </a:solidFill>
            <a:ln>
              <a:noFill/>
            </a:ln>
            <a:effectLst/>
            <a:sp3d/>
          </c:spPr>
          <c:invertIfNegative val="0"/>
          <c:cat>
            <c:strLit>
              <c:ptCount val="1"/>
              <c:pt idx="0">
                <c:v>Sales</c:v>
              </c:pt>
            </c:strLit>
          </c:cat>
          <c:val>
            <c:numLit>
              <c:formatCode>General</c:formatCode>
              <c:ptCount val="1"/>
              <c:pt idx="0">
                <c:v>1209282</c:v>
              </c:pt>
            </c:numLit>
          </c:val>
          <c:extLst>
            <c:ext xmlns:c16="http://schemas.microsoft.com/office/drawing/2014/chart" uri="{C3380CC4-5D6E-409C-BE32-E72D297353CC}">
              <c16:uniqueId val="{00000007-28A5-4999-918D-E7F027ED772F}"/>
            </c:ext>
          </c:extLst>
        </c:ser>
        <c:ser>
          <c:idx val="8"/>
          <c:order val="8"/>
          <c:tx>
            <c:v>43725</c:v>
          </c:tx>
          <c:spPr>
            <a:solidFill>
              <a:schemeClr val="accent3">
                <a:lumMod val="60000"/>
              </a:schemeClr>
            </a:solidFill>
            <a:ln>
              <a:noFill/>
            </a:ln>
            <a:effectLst/>
            <a:sp3d/>
          </c:spPr>
          <c:invertIfNegative val="0"/>
          <c:cat>
            <c:strLit>
              <c:ptCount val="1"/>
              <c:pt idx="0">
                <c:v>Sales</c:v>
              </c:pt>
            </c:strLit>
          </c:cat>
          <c:val>
            <c:numLit>
              <c:formatCode>General</c:formatCode>
              <c:ptCount val="1"/>
              <c:pt idx="0">
                <c:v>1581662</c:v>
              </c:pt>
            </c:numLit>
          </c:val>
          <c:extLst>
            <c:ext xmlns:c16="http://schemas.microsoft.com/office/drawing/2014/chart" uri="{C3380CC4-5D6E-409C-BE32-E72D297353CC}">
              <c16:uniqueId val="{00000008-28A5-4999-918D-E7F027ED772F}"/>
            </c:ext>
          </c:extLst>
        </c:ser>
        <c:ser>
          <c:idx val="9"/>
          <c:order val="9"/>
          <c:tx>
            <c:v>43754</c:v>
          </c:tx>
          <c:spPr>
            <a:solidFill>
              <a:schemeClr val="accent4">
                <a:lumMod val="60000"/>
              </a:schemeClr>
            </a:solidFill>
            <a:ln>
              <a:noFill/>
            </a:ln>
            <a:effectLst/>
            <a:sp3d/>
          </c:spPr>
          <c:invertIfNegative val="0"/>
          <c:cat>
            <c:strLit>
              <c:ptCount val="1"/>
              <c:pt idx="0">
                <c:v>Sales</c:v>
              </c:pt>
            </c:strLit>
          </c:cat>
          <c:val>
            <c:numLit>
              <c:formatCode>General</c:formatCode>
              <c:ptCount val="1"/>
              <c:pt idx="0">
                <c:v>8376043</c:v>
              </c:pt>
            </c:numLit>
          </c:val>
          <c:extLst>
            <c:ext xmlns:c16="http://schemas.microsoft.com/office/drawing/2014/chart" uri="{C3380CC4-5D6E-409C-BE32-E72D297353CC}">
              <c16:uniqueId val="{00000009-28A5-4999-918D-E7F027ED772F}"/>
            </c:ext>
          </c:extLst>
        </c:ser>
        <c:ser>
          <c:idx val="10"/>
          <c:order val="10"/>
          <c:tx>
            <c:v>43763</c:v>
          </c:tx>
          <c:spPr>
            <a:solidFill>
              <a:schemeClr val="accent5">
                <a:lumMod val="60000"/>
              </a:schemeClr>
            </a:solidFill>
            <a:ln>
              <a:noFill/>
            </a:ln>
            <a:effectLst/>
            <a:sp3d/>
          </c:spPr>
          <c:invertIfNegative val="0"/>
          <c:cat>
            <c:strLit>
              <c:ptCount val="1"/>
              <c:pt idx="0">
                <c:v>Sales</c:v>
              </c:pt>
            </c:strLit>
          </c:cat>
          <c:val>
            <c:numLit>
              <c:formatCode>General</c:formatCode>
              <c:ptCount val="1"/>
              <c:pt idx="0">
                <c:v>1978299</c:v>
              </c:pt>
            </c:numLit>
          </c:val>
          <c:extLst>
            <c:ext xmlns:c16="http://schemas.microsoft.com/office/drawing/2014/chart" uri="{C3380CC4-5D6E-409C-BE32-E72D297353CC}">
              <c16:uniqueId val="{0000000A-28A5-4999-918D-E7F027ED772F}"/>
            </c:ext>
          </c:extLst>
        </c:ser>
        <c:ser>
          <c:idx val="11"/>
          <c:order val="11"/>
          <c:tx>
            <c:v>43774</c:v>
          </c:tx>
          <c:spPr>
            <a:solidFill>
              <a:schemeClr val="accent6">
                <a:lumMod val="60000"/>
              </a:schemeClr>
            </a:solidFill>
            <a:ln>
              <a:noFill/>
            </a:ln>
            <a:effectLst/>
            <a:sp3d/>
          </c:spPr>
          <c:invertIfNegative val="0"/>
          <c:cat>
            <c:strLit>
              <c:ptCount val="1"/>
              <c:pt idx="0">
                <c:v>Sales</c:v>
              </c:pt>
            </c:strLit>
          </c:cat>
          <c:val>
            <c:numLit>
              <c:formatCode>General</c:formatCode>
              <c:ptCount val="1"/>
              <c:pt idx="0">
                <c:v>914785</c:v>
              </c:pt>
            </c:numLit>
          </c:val>
          <c:extLst>
            <c:ext xmlns:c16="http://schemas.microsoft.com/office/drawing/2014/chart" uri="{C3380CC4-5D6E-409C-BE32-E72D297353CC}">
              <c16:uniqueId val="{0000000B-28A5-4999-918D-E7F027ED772F}"/>
            </c:ext>
          </c:extLst>
        </c:ser>
        <c:ser>
          <c:idx val="12"/>
          <c:order val="12"/>
          <c:tx>
            <c:v>43788</c:v>
          </c:tx>
          <c:spPr>
            <a:solidFill>
              <a:schemeClr val="accent1">
                <a:lumMod val="80000"/>
                <a:lumOff val="20000"/>
              </a:schemeClr>
            </a:solidFill>
            <a:ln>
              <a:noFill/>
            </a:ln>
            <a:effectLst/>
            <a:sp3d/>
          </c:spPr>
          <c:invertIfNegative val="0"/>
          <c:cat>
            <c:strLit>
              <c:ptCount val="1"/>
              <c:pt idx="0">
                <c:v>Sales</c:v>
              </c:pt>
            </c:strLit>
          </c:cat>
          <c:val>
            <c:numLit>
              <c:formatCode>General</c:formatCode>
              <c:ptCount val="1"/>
              <c:pt idx="0">
                <c:v>1711222</c:v>
              </c:pt>
            </c:numLit>
          </c:val>
          <c:extLst>
            <c:ext xmlns:c16="http://schemas.microsoft.com/office/drawing/2014/chart" uri="{C3380CC4-5D6E-409C-BE32-E72D297353CC}">
              <c16:uniqueId val="{0000000C-28A5-4999-918D-E7F027ED772F}"/>
            </c:ext>
          </c:extLst>
        </c:ser>
        <c:ser>
          <c:idx val="13"/>
          <c:order val="13"/>
          <c:tx>
            <c:v>43796</c:v>
          </c:tx>
          <c:spPr>
            <a:solidFill>
              <a:schemeClr val="accent2">
                <a:lumMod val="80000"/>
                <a:lumOff val="20000"/>
              </a:schemeClr>
            </a:solidFill>
            <a:ln>
              <a:noFill/>
            </a:ln>
            <a:effectLst/>
            <a:sp3d/>
          </c:spPr>
          <c:invertIfNegative val="0"/>
          <c:cat>
            <c:strLit>
              <c:ptCount val="1"/>
              <c:pt idx="0">
                <c:v>Sales</c:v>
              </c:pt>
            </c:strLit>
          </c:cat>
          <c:val>
            <c:numLit>
              <c:formatCode>General</c:formatCode>
              <c:ptCount val="1"/>
              <c:pt idx="0">
                <c:v>1257231</c:v>
              </c:pt>
            </c:numLit>
          </c:val>
          <c:extLst>
            <c:ext xmlns:c16="http://schemas.microsoft.com/office/drawing/2014/chart" uri="{C3380CC4-5D6E-409C-BE32-E72D297353CC}">
              <c16:uniqueId val="{0000000D-28A5-4999-918D-E7F027ED772F}"/>
            </c:ext>
          </c:extLst>
        </c:ser>
        <c:ser>
          <c:idx val="14"/>
          <c:order val="14"/>
          <c:tx>
            <c:v>43794</c:v>
          </c:tx>
          <c:spPr>
            <a:solidFill>
              <a:schemeClr val="accent3">
                <a:lumMod val="80000"/>
                <a:lumOff val="20000"/>
              </a:schemeClr>
            </a:solidFill>
            <a:ln>
              <a:noFill/>
            </a:ln>
            <a:effectLst/>
            <a:sp3d/>
          </c:spPr>
          <c:invertIfNegative val="0"/>
          <c:cat>
            <c:strLit>
              <c:ptCount val="1"/>
              <c:pt idx="0">
                <c:v>Sales</c:v>
              </c:pt>
            </c:strLit>
          </c:cat>
          <c:val>
            <c:numLit>
              <c:formatCode>General</c:formatCode>
              <c:ptCount val="1"/>
              <c:pt idx="0">
                <c:v>4078740</c:v>
              </c:pt>
            </c:numLit>
          </c:val>
          <c:extLst>
            <c:ext xmlns:c16="http://schemas.microsoft.com/office/drawing/2014/chart" uri="{C3380CC4-5D6E-409C-BE32-E72D297353CC}">
              <c16:uniqueId val="{0000000E-28A5-4999-918D-E7F027ED772F}"/>
            </c:ext>
          </c:extLst>
        </c:ser>
        <c:ser>
          <c:idx val="15"/>
          <c:order val="15"/>
          <c:tx>
            <c:v>43798</c:v>
          </c:tx>
          <c:spPr>
            <a:solidFill>
              <a:schemeClr val="accent4">
                <a:lumMod val="80000"/>
                <a:lumOff val="20000"/>
              </a:schemeClr>
            </a:solidFill>
            <a:ln>
              <a:noFill/>
            </a:ln>
            <a:effectLst/>
            <a:sp3d/>
          </c:spPr>
          <c:invertIfNegative val="0"/>
          <c:cat>
            <c:strLit>
              <c:ptCount val="1"/>
              <c:pt idx="0">
                <c:v>Sales</c:v>
              </c:pt>
            </c:strLit>
          </c:cat>
          <c:val>
            <c:numLit>
              <c:formatCode>General</c:formatCode>
              <c:ptCount val="1"/>
              <c:pt idx="0">
                <c:v>5897652</c:v>
              </c:pt>
            </c:numLit>
          </c:val>
          <c:extLst>
            <c:ext xmlns:c16="http://schemas.microsoft.com/office/drawing/2014/chart" uri="{C3380CC4-5D6E-409C-BE32-E72D297353CC}">
              <c16:uniqueId val="{0000000F-28A5-4999-918D-E7F027ED772F}"/>
            </c:ext>
          </c:extLst>
        </c:ser>
        <c:ser>
          <c:idx val="16"/>
          <c:order val="16"/>
          <c:tx>
            <c:v>43824</c:v>
          </c:tx>
          <c:spPr>
            <a:solidFill>
              <a:schemeClr val="accent5">
                <a:lumMod val="80000"/>
                <a:lumOff val="20000"/>
              </a:schemeClr>
            </a:solidFill>
            <a:ln>
              <a:noFill/>
            </a:ln>
            <a:effectLst/>
            <a:sp3d/>
          </c:spPr>
          <c:invertIfNegative val="0"/>
          <c:cat>
            <c:strLit>
              <c:ptCount val="1"/>
              <c:pt idx="0">
                <c:v>Sales</c:v>
              </c:pt>
            </c:strLit>
          </c:cat>
          <c:val>
            <c:numLit>
              <c:formatCode>General</c:formatCode>
              <c:ptCount val="1"/>
              <c:pt idx="0">
                <c:v>4852863</c:v>
              </c:pt>
            </c:numLit>
          </c:val>
          <c:extLst>
            <c:ext xmlns:c16="http://schemas.microsoft.com/office/drawing/2014/chart" uri="{C3380CC4-5D6E-409C-BE32-E72D297353CC}">
              <c16:uniqueId val="{00000010-28A5-4999-918D-E7F027ED772F}"/>
            </c:ext>
          </c:extLst>
        </c:ser>
        <c:ser>
          <c:idx val="17"/>
          <c:order val="17"/>
          <c:tx>
            <c:v>43826</c:v>
          </c:tx>
          <c:spPr>
            <a:solidFill>
              <a:schemeClr val="accent6">
                <a:lumMod val="80000"/>
                <a:lumOff val="20000"/>
              </a:schemeClr>
            </a:solidFill>
            <a:ln>
              <a:noFill/>
            </a:ln>
            <a:effectLst/>
            <a:sp3d/>
          </c:spPr>
          <c:invertIfNegative val="0"/>
          <c:cat>
            <c:strLit>
              <c:ptCount val="1"/>
              <c:pt idx="0">
                <c:v>Sales</c:v>
              </c:pt>
            </c:strLit>
          </c:cat>
          <c:val>
            <c:numLit>
              <c:formatCode>General</c:formatCode>
              <c:ptCount val="1"/>
              <c:pt idx="0">
                <c:v>4687422</c:v>
              </c:pt>
            </c:numLit>
          </c:val>
          <c:extLst>
            <c:ext xmlns:c16="http://schemas.microsoft.com/office/drawing/2014/chart" uri="{C3380CC4-5D6E-409C-BE32-E72D297353CC}">
              <c16:uniqueId val="{00000011-28A5-4999-918D-E7F027ED772F}"/>
            </c:ext>
          </c:extLst>
        </c:ser>
        <c:ser>
          <c:idx val="18"/>
          <c:order val="18"/>
          <c:tx>
            <c:v>43829</c:v>
          </c:tx>
          <c:spPr>
            <a:solidFill>
              <a:schemeClr val="accent1">
                <a:lumMod val="80000"/>
              </a:schemeClr>
            </a:solidFill>
            <a:ln>
              <a:noFill/>
            </a:ln>
            <a:effectLst/>
            <a:sp3d/>
          </c:spPr>
          <c:invertIfNegative val="0"/>
          <c:cat>
            <c:strLit>
              <c:ptCount val="1"/>
              <c:pt idx="0">
                <c:v>Sales</c:v>
              </c:pt>
            </c:strLit>
          </c:cat>
          <c:val>
            <c:numLit>
              <c:formatCode>General</c:formatCode>
              <c:ptCount val="1"/>
              <c:pt idx="0">
                <c:v>1838220</c:v>
              </c:pt>
            </c:numLit>
          </c:val>
          <c:extLst>
            <c:ext xmlns:c16="http://schemas.microsoft.com/office/drawing/2014/chart" uri="{C3380CC4-5D6E-409C-BE32-E72D297353CC}">
              <c16:uniqueId val="{00000012-28A5-4999-918D-E7F027ED772F}"/>
            </c:ext>
          </c:extLst>
        </c:ser>
        <c:ser>
          <c:idx val="19"/>
          <c:order val="19"/>
          <c:tx>
            <c:v>43845</c:v>
          </c:tx>
          <c:spPr>
            <a:solidFill>
              <a:schemeClr val="accent2">
                <a:lumMod val="80000"/>
              </a:schemeClr>
            </a:solidFill>
            <a:ln>
              <a:noFill/>
            </a:ln>
            <a:effectLst/>
            <a:sp3d/>
          </c:spPr>
          <c:invertIfNegative val="0"/>
          <c:cat>
            <c:strLit>
              <c:ptCount val="1"/>
              <c:pt idx="0">
                <c:v>Sales</c:v>
              </c:pt>
            </c:strLit>
          </c:cat>
          <c:val>
            <c:numLit>
              <c:formatCode>General</c:formatCode>
              <c:ptCount val="1"/>
              <c:pt idx="0">
                <c:v>1958181</c:v>
              </c:pt>
            </c:numLit>
          </c:val>
          <c:extLst>
            <c:ext xmlns:c16="http://schemas.microsoft.com/office/drawing/2014/chart" uri="{C3380CC4-5D6E-409C-BE32-E72D297353CC}">
              <c16:uniqueId val="{00000013-28A5-4999-918D-E7F027ED772F}"/>
            </c:ext>
          </c:extLst>
        </c:ser>
        <c:ser>
          <c:idx val="20"/>
          <c:order val="20"/>
          <c:tx>
            <c:v>43855</c:v>
          </c:tx>
          <c:spPr>
            <a:solidFill>
              <a:schemeClr val="accent3">
                <a:lumMod val="80000"/>
              </a:schemeClr>
            </a:solidFill>
            <a:ln>
              <a:noFill/>
            </a:ln>
            <a:effectLst/>
            <a:sp3d/>
          </c:spPr>
          <c:invertIfNegative val="0"/>
          <c:cat>
            <c:strLit>
              <c:ptCount val="1"/>
              <c:pt idx="0">
                <c:v>Sales</c:v>
              </c:pt>
            </c:strLit>
          </c:cat>
          <c:val>
            <c:numLit>
              <c:formatCode>General</c:formatCode>
              <c:ptCount val="1"/>
              <c:pt idx="0">
                <c:v>1370705</c:v>
              </c:pt>
            </c:numLit>
          </c:val>
          <c:extLst>
            <c:ext xmlns:c16="http://schemas.microsoft.com/office/drawing/2014/chart" uri="{C3380CC4-5D6E-409C-BE32-E72D297353CC}">
              <c16:uniqueId val="{00000014-28A5-4999-918D-E7F027ED772F}"/>
            </c:ext>
          </c:extLst>
        </c:ser>
        <c:ser>
          <c:idx val="21"/>
          <c:order val="21"/>
          <c:tx>
            <c:v>43859</c:v>
          </c:tx>
          <c:spPr>
            <a:solidFill>
              <a:schemeClr val="accent4">
                <a:lumMod val="80000"/>
              </a:schemeClr>
            </a:solidFill>
            <a:ln>
              <a:noFill/>
            </a:ln>
            <a:effectLst/>
            <a:sp3d/>
          </c:spPr>
          <c:invertIfNegative val="0"/>
          <c:cat>
            <c:strLit>
              <c:ptCount val="1"/>
              <c:pt idx="0">
                <c:v>Sales</c:v>
              </c:pt>
            </c:strLit>
          </c:cat>
          <c:val>
            <c:numLit>
              <c:formatCode>General</c:formatCode>
              <c:ptCount val="1"/>
              <c:pt idx="0">
                <c:v>1683109</c:v>
              </c:pt>
            </c:numLit>
          </c:val>
          <c:extLst>
            <c:ext xmlns:c16="http://schemas.microsoft.com/office/drawing/2014/chart" uri="{C3380CC4-5D6E-409C-BE32-E72D297353CC}">
              <c16:uniqueId val="{00000015-28A5-4999-918D-E7F027ED772F}"/>
            </c:ext>
          </c:extLst>
        </c:ser>
        <c:ser>
          <c:idx val="22"/>
          <c:order val="22"/>
          <c:tx>
            <c:v>43831</c:v>
          </c:tx>
          <c:spPr>
            <a:solidFill>
              <a:schemeClr val="accent5">
                <a:lumMod val="80000"/>
              </a:schemeClr>
            </a:solidFill>
            <a:ln>
              <a:noFill/>
            </a:ln>
            <a:effectLst/>
            <a:sp3d/>
          </c:spPr>
          <c:invertIfNegative val="0"/>
          <c:cat>
            <c:strLit>
              <c:ptCount val="1"/>
              <c:pt idx="0">
                <c:v>Sales</c:v>
              </c:pt>
            </c:strLit>
          </c:cat>
          <c:val>
            <c:numLit>
              <c:formatCode>General</c:formatCode>
              <c:ptCount val="1"/>
              <c:pt idx="0">
                <c:v>5664927</c:v>
              </c:pt>
            </c:numLit>
          </c:val>
          <c:extLst>
            <c:ext xmlns:c16="http://schemas.microsoft.com/office/drawing/2014/chart" uri="{C3380CC4-5D6E-409C-BE32-E72D297353CC}">
              <c16:uniqueId val="{00000016-28A5-4999-918D-E7F027ED772F}"/>
            </c:ext>
          </c:extLst>
        </c:ser>
        <c:ser>
          <c:idx val="23"/>
          <c:order val="23"/>
          <c:tx>
            <c:v>43832</c:v>
          </c:tx>
          <c:spPr>
            <a:solidFill>
              <a:schemeClr val="accent6">
                <a:lumMod val="80000"/>
              </a:schemeClr>
            </a:solidFill>
            <a:ln>
              <a:noFill/>
            </a:ln>
            <a:effectLst/>
            <a:sp3d/>
          </c:spPr>
          <c:invertIfNegative val="0"/>
          <c:cat>
            <c:strLit>
              <c:ptCount val="1"/>
              <c:pt idx="0">
                <c:v>Sales</c:v>
              </c:pt>
            </c:strLit>
          </c:cat>
          <c:val>
            <c:numLit>
              <c:formatCode>General</c:formatCode>
              <c:ptCount val="1"/>
              <c:pt idx="0">
                <c:v>7239424</c:v>
              </c:pt>
            </c:numLit>
          </c:val>
          <c:extLst>
            <c:ext xmlns:c16="http://schemas.microsoft.com/office/drawing/2014/chart" uri="{C3380CC4-5D6E-409C-BE32-E72D297353CC}">
              <c16:uniqueId val="{00000017-28A5-4999-918D-E7F027ED772F}"/>
            </c:ext>
          </c:extLst>
        </c:ser>
        <c:ser>
          <c:idx val="24"/>
          <c:order val="24"/>
          <c:tx>
            <c:v>43832</c:v>
          </c:tx>
          <c:spPr>
            <a:solidFill>
              <a:schemeClr val="accent1">
                <a:lumMod val="60000"/>
                <a:lumOff val="40000"/>
              </a:schemeClr>
            </a:solidFill>
            <a:ln>
              <a:noFill/>
            </a:ln>
            <a:effectLst/>
            <a:sp3d/>
          </c:spPr>
          <c:invertIfNegative val="0"/>
          <c:cat>
            <c:strLit>
              <c:ptCount val="1"/>
              <c:pt idx="0">
                <c:v>Sales</c:v>
              </c:pt>
            </c:strLit>
          </c:cat>
          <c:val>
            <c:numLit>
              <c:formatCode>General</c:formatCode>
              <c:ptCount val="1"/>
              <c:pt idx="0">
                <c:v>7874500</c:v>
              </c:pt>
            </c:numLit>
          </c:val>
          <c:extLst>
            <c:ext xmlns:c16="http://schemas.microsoft.com/office/drawing/2014/chart" uri="{C3380CC4-5D6E-409C-BE32-E72D297353CC}">
              <c16:uniqueId val="{00000018-28A5-4999-918D-E7F027ED772F}"/>
            </c:ext>
          </c:extLst>
        </c:ser>
        <c:ser>
          <c:idx val="25"/>
          <c:order val="25"/>
          <c:tx>
            <c:v>43832</c:v>
          </c:tx>
          <c:spPr>
            <a:solidFill>
              <a:schemeClr val="accent2">
                <a:lumMod val="60000"/>
                <a:lumOff val="40000"/>
              </a:schemeClr>
            </a:solidFill>
            <a:ln>
              <a:noFill/>
            </a:ln>
            <a:effectLst/>
            <a:sp3d/>
          </c:spPr>
          <c:invertIfNegative val="0"/>
          <c:cat>
            <c:strLit>
              <c:ptCount val="1"/>
              <c:pt idx="0">
                <c:v>Sales</c:v>
              </c:pt>
            </c:strLit>
          </c:cat>
          <c:val>
            <c:numLit>
              <c:formatCode>General</c:formatCode>
              <c:ptCount val="1"/>
              <c:pt idx="0">
                <c:v>1096869</c:v>
              </c:pt>
            </c:numLit>
          </c:val>
          <c:extLst>
            <c:ext xmlns:c16="http://schemas.microsoft.com/office/drawing/2014/chart" uri="{C3380CC4-5D6E-409C-BE32-E72D297353CC}">
              <c16:uniqueId val="{00000019-28A5-4999-918D-E7F027ED772F}"/>
            </c:ext>
          </c:extLst>
        </c:ser>
        <c:dLbls>
          <c:showLegendKey val="0"/>
          <c:showVal val="0"/>
          <c:showCatName val="0"/>
          <c:showSerName val="0"/>
          <c:showPercent val="0"/>
          <c:showBubbleSize val="0"/>
        </c:dLbls>
        <c:gapWidth val="150"/>
        <c:shape val="box"/>
        <c:axId val="2080831360"/>
        <c:axId val="2080833856"/>
        <c:axId val="0"/>
      </c:bar3DChart>
      <c:catAx>
        <c:axId val="20808313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080833856"/>
        <c:crosses val="autoZero"/>
        <c:auto val="1"/>
        <c:lblAlgn val="ctr"/>
        <c:lblOffset val="100"/>
        <c:noMultiLvlLbl val="0"/>
      </c:catAx>
      <c:valAx>
        <c:axId val="2080833856"/>
        <c:scaling>
          <c:orientation val="minMax"/>
        </c:scaling>
        <c:delete val="0"/>
        <c:axPos val="r"/>
        <c:majorGridlines>
          <c:spPr>
            <a:ln w="9525" cap="flat" cmpd="sng" algn="ctr">
              <a:solidFill>
                <a:srgbClr val="FF0000"/>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080831360"/>
        <c:crosses val="max"/>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2 </a:t>
            </a:r>
            <a:r>
              <a:rPr lang="sl-SI"/>
              <a:t>kombinirani</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clustered"/>
        <c:varyColors val="0"/>
        <c:ser>
          <c:idx val="0"/>
          <c:order val="0"/>
          <c:tx>
            <c:v>Cost</c:v>
          </c:tx>
          <c:spPr>
            <a:solidFill>
              <a:schemeClr val="accent1"/>
            </a:solidFill>
            <a:ln>
              <a:noFill/>
            </a:ln>
            <a:effectLst/>
          </c:spPr>
          <c:invertIfNegative val="0"/>
          <c:cat>
            <c:numLit>
              <c:formatCode>General</c:formatCode>
              <c:ptCount val="26"/>
              <c:pt idx="0">
                <c:v>20871</c:v>
              </c:pt>
              <c:pt idx="1">
                <c:v>13685</c:v>
              </c:pt>
              <c:pt idx="2">
                <c:v>14823</c:v>
              </c:pt>
              <c:pt idx="3">
                <c:v>17190</c:v>
              </c:pt>
              <c:pt idx="4">
                <c:v>17154</c:v>
              </c:pt>
              <c:pt idx="5">
                <c:v>7499</c:v>
              </c:pt>
              <c:pt idx="6">
                <c:v>21434</c:v>
              </c:pt>
              <c:pt idx="7">
                <c:v>6914</c:v>
              </c:pt>
              <c:pt idx="8">
                <c:v>13657</c:v>
              </c:pt>
              <c:pt idx="9">
                <c:v>18783</c:v>
              </c:pt>
              <c:pt idx="10">
                <c:v>20190</c:v>
              </c:pt>
              <c:pt idx="11">
                <c:v>16053</c:v>
              </c:pt>
              <c:pt idx="12">
                <c:v>23338</c:v>
              </c:pt>
              <c:pt idx="13">
                <c:v>10057</c:v>
              </c:pt>
              <c:pt idx="14">
                <c:v>7734</c:v>
              </c:pt>
              <c:pt idx="15">
                <c:v>8574</c:v>
              </c:pt>
              <c:pt idx="16">
                <c:v>9483</c:v>
              </c:pt>
              <c:pt idx="17">
                <c:v>9276</c:v>
              </c:pt>
              <c:pt idx="18">
                <c:v>5176</c:v>
              </c:pt>
              <c:pt idx="19">
                <c:v>18575</c:v>
              </c:pt>
              <c:pt idx="20">
                <c:v>8472</c:v>
              </c:pt>
              <c:pt idx="21">
                <c:v>13193</c:v>
              </c:pt>
              <c:pt idx="22">
                <c:v>5099</c:v>
              </c:pt>
              <c:pt idx="23">
                <c:v>12797</c:v>
              </c:pt>
              <c:pt idx="24">
                <c:v>19610</c:v>
              </c:pt>
              <c:pt idx="25">
                <c:v>13048</c:v>
              </c:pt>
            </c:numLit>
          </c:cat>
          <c:val>
            <c:numLit>
              <c:formatCode>General</c:formatCode>
              <c:ptCount val="26"/>
              <c:pt idx="0">
                <c:v>620927</c:v>
              </c:pt>
              <c:pt idx="1">
                <c:v>2532956</c:v>
              </c:pt>
              <c:pt idx="2">
                <c:v>598287</c:v>
              </c:pt>
              <c:pt idx="3">
                <c:v>319550</c:v>
              </c:pt>
              <c:pt idx="4">
                <c:v>1698227</c:v>
              </c:pt>
              <c:pt idx="5">
                <c:v>913322</c:v>
              </c:pt>
              <c:pt idx="6">
                <c:v>876327</c:v>
              </c:pt>
              <c:pt idx="7">
                <c:v>342811</c:v>
              </c:pt>
              <c:pt idx="8">
                <c:v>616396</c:v>
              </c:pt>
              <c:pt idx="9">
                <c:v>4116020</c:v>
              </c:pt>
              <c:pt idx="10">
                <c:v>660000</c:v>
              </c:pt>
              <c:pt idx="11">
                <c:v>228876</c:v>
              </c:pt>
              <c:pt idx="12">
                <c:v>729835</c:v>
              </c:pt>
              <c:pt idx="13">
                <c:v>553551</c:v>
              </c:pt>
              <c:pt idx="14">
                <c:v>1244348</c:v>
              </c:pt>
              <c:pt idx="15">
                <c:v>2686453</c:v>
              </c:pt>
              <c:pt idx="16">
                <c:v>2076115</c:v>
              </c:pt>
              <c:pt idx="17">
                <c:v>1904840</c:v>
              </c:pt>
              <c:pt idx="18">
                <c:v>740195</c:v>
              </c:pt>
              <c:pt idx="19">
                <c:v>525195</c:v>
              </c:pt>
              <c:pt idx="20">
                <c:v>488559</c:v>
              </c:pt>
              <c:pt idx="21">
                <c:v>516876</c:v>
              </c:pt>
              <c:pt idx="22">
                <c:v>1698733</c:v>
              </c:pt>
              <c:pt idx="23">
                <c:v>2476489</c:v>
              </c:pt>
              <c:pt idx="24">
                <c:v>3219058</c:v>
              </c:pt>
              <c:pt idx="25">
                <c:v>498938</c:v>
              </c:pt>
            </c:numLit>
          </c:val>
          <c:extLst>
            <c:ext xmlns:c16="http://schemas.microsoft.com/office/drawing/2014/chart" uri="{C3380CC4-5D6E-409C-BE32-E72D297353CC}">
              <c16:uniqueId val="{00000000-506B-4B1A-8729-D171734D05B1}"/>
            </c:ext>
          </c:extLst>
        </c:ser>
        <c:dLbls>
          <c:showLegendKey val="0"/>
          <c:showVal val="0"/>
          <c:showCatName val="0"/>
          <c:showSerName val="0"/>
          <c:showPercent val="0"/>
          <c:showBubbleSize val="0"/>
        </c:dLbls>
        <c:gapWidth val="219"/>
        <c:overlap val="-27"/>
        <c:axId val="1715052128"/>
        <c:axId val="1715052960"/>
      </c:barChart>
      <c:lineChart>
        <c:grouping val="standard"/>
        <c:varyColors val="0"/>
        <c:ser>
          <c:idx val="1"/>
          <c:order val="1"/>
          <c:tx>
            <c:v>Sales</c:v>
          </c:tx>
          <c:spPr>
            <a:ln w="28575" cap="rnd">
              <a:solidFill>
                <a:schemeClr val="accent2"/>
              </a:solidFill>
              <a:round/>
            </a:ln>
            <a:effectLst/>
          </c:spPr>
          <c:marker>
            <c:symbol val="none"/>
          </c:marker>
          <c:cat>
            <c:numLit>
              <c:formatCode>General</c:formatCode>
              <c:ptCount val="26"/>
              <c:pt idx="0">
                <c:v>20871</c:v>
              </c:pt>
              <c:pt idx="1">
                <c:v>13685</c:v>
              </c:pt>
              <c:pt idx="2">
                <c:v>14823</c:v>
              </c:pt>
              <c:pt idx="3">
                <c:v>17190</c:v>
              </c:pt>
              <c:pt idx="4">
                <c:v>17154</c:v>
              </c:pt>
              <c:pt idx="5">
                <c:v>7499</c:v>
              </c:pt>
              <c:pt idx="6">
                <c:v>21434</c:v>
              </c:pt>
              <c:pt idx="7">
                <c:v>6914</c:v>
              </c:pt>
              <c:pt idx="8">
                <c:v>13657</c:v>
              </c:pt>
              <c:pt idx="9">
                <c:v>18783</c:v>
              </c:pt>
              <c:pt idx="10">
                <c:v>20190</c:v>
              </c:pt>
              <c:pt idx="11">
                <c:v>16053</c:v>
              </c:pt>
              <c:pt idx="12">
                <c:v>23338</c:v>
              </c:pt>
              <c:pt idx="13">
                <c:v>10057</c:v>
              </c:pt>
              <c:pt idx="14">
                <c:v>7734</c:v>
              </c:pt>
              <c:pt idx="15">
                <c:v>8574</c:v>
              </c:pt>
              <c:pt idx="16">
                <c:v>9483</c:v>
              </c:pt>
              <c:pt idx="17">
                <c:v>9276</c:v>
              </c:pt>
              <c:pt idx="18">
                <c:v>5176</c:v>
              </c:pt>
              <c:pt idx="19">
                <c:v>18575</c:v>
              </c:pt>
              <c:pt idx="20">
                <c:v>8472</c:v>
              </c:pt>
              <c:pt idx="21">
                <c:v>13193</c:v>
              </c:pt>
              <c:pt idx="22">
                <c:v>5099</c:v>
              </c:pt>
              <c:pt idx="23">
                <c:v>12797</c:v>
              </c:pt>
              <c:pt idx="24">
                <c:v>19610</c:v>
              </c:pt>
              <c:pt idx="25">
                <c:v>13048</c:v>
              </c:pt>
            </c:numLit>
          </c:cat>
          <c:val>
            <c:numLit>
              <c:formatCode>General</c:formatCode>
              <c:ptCount val="26"/>
              <c:pt idx="0">
                <c:v>1741089</c:v>
              </c:pt>
              <c:pt idx="1">
                <c:v>5149890</c:v>
              </c:pt>
              <c:pt idx="2">
                <c:v>2300710</c:v>
              </c:pt>
              <c:pt idx="3">
                <c:v>1148912</c:v>
              </c:pt>
              <c:pt idx="4">
                <c:v>4599112</c:v>
              </c:pt>
              <c:pt idx="5">
                <c:v>1917080</c:v>
              </c:pt>
              <c:pt idx="6">
                <c:v>1757908</c:v>
              </c:pt>
              <c:pt idx="7">
                <c:v>1209282</c:v>
              </c:pt>
              <c:pt idx="8">
                <c:v>1581662</c:v>
              </c:pt>
              <c:pt idx="9">
                <c:v>8376043</c:v>
              </c:pt>
              <c:pt idx="10">
                <c:v>1978299</c:v>
              </c:pt>
              <c:pt idx="11">
                <c:v>914785</c:v>
              </c:pt>
              <c:pt idx="12">
                <c:v>1711222</c:v>
              </c:pt>
              <c:pt idx="13">
                <c:v>1257231</c:v>
              </c:pt>
              <c:pt idx="14">
                <c:v>4078740</c:v>
              </c:pt>
              <c:pt idx="15">
                <c:v>5897652</c:v>
              </c:pt>
              <c:pt idx="16">
                <c:v>4852863</c:v>
              </c:pt>
              <c:pt idx="17">
                <c:v>4687422</c:v>
              </c:pt>
              <c:pt idx="18">
                <c:v>1838220</c:v>
              </c:pt>
              <c:pt idx="19">
                <c:v>1958181</c:v>
              </c:pt>
              <c:pt idx="20">
                <c:v>1370705</c:v>
              </c:pt>
              <c:pt idx="21">
                <c:v>1683109</c:v>
              </c:pt>
              <c:pt idx="22">
                <c:v>5664927</c:v>
              </c:pt>
              <c:pt idx="23">
                <c:v>7239424</c:v>
              </c:pt>
              <c:pt idx="24">
                <c:v>7874500</c:v>
              </c:pt>
              <c:pt idx="25">
                <c:v>1096869</c:v>
              </c:pt>
            </c:numLit>
          </c:val>
          <c:smooth val="0"/>
          <c:extLst>
            <c:ext xmlns:c16="http://schemas.microsoft.com/office/drawing/2014/chart" uri="{C3380CC4-5D6E-409C-BE32-E72D297353CC}">
              <c16:uniqueId val="{00000001-506B-4B1A-8729-D171734D05B1}"/>
            </c:ext>
          </c:extLst>
        </c:ser>
        <c:dLbls>
          <c:showLegendKey val="0"/>
          <c:showVal val="0"/>
          <c:showCatName val="0"/>
          <c:showSerName val="0"/>
          <c:showPercent val="0"/>
          <c:showBubbleSize val="0"/>
        </c:dLbls>
        <c:marker val="1"/>
        <c:smooth val="0"/>
        <c:axId val="2075837248"/>
        <c:axId val="2005470192"/>
      </c:lineChart>
      <c:catAx>
        <c:axId val="17150521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15052960"/>
        <c:crosses val="autoZero"/>
        <c:auto val="1"/>
        <c:lblAlgn val="ctr"/>
        <c:lblOffset val="100"/>
        <c:noMultiLvlLbl val="0"/>
      </c:catAx>
      <c:valAx>
        <c:axId val="17150529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15052128"/>
        <c:crosses val="autoZero"/>
        <c:crossBetween val="between"/>
      </c:valAx>
      <c:valAx>
        <c:axId val="2005470192"/>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075837248"/>
        <c:crosses val="max"/>
        <c:crossBetween val="between"/>
      </c:valAx>
      <c:catAx>
        <c:axId val="2075837248"/>
        <c:scaling>
          <c:orientation val="minMax"/>
        </c:scaling>
        <c:delete val="1"/>
        <c:axPos val="b"/>
        <c:numFmt formatCode="General" sourceLinked="1"/>
        <c:majorTickMark val="out"/>
        <c:minorTickMark val="none"/>
        <c:tickLblPos val="nextTo"/>
        <c:crossAx val="2005470192"/>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3 </a:t>
            </a:r>
            <a:r>
              <a:rPr lang="sl-SI"/>
              <a:t>tortni</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pieChart>
        <c:varyColors val="1"/>
        <c:ser>
          <c:idx val="0"/>
          <c:order val="0"/>
          <c:tx>
            <c:v>Count</c:v>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9709-4BC5-86CA-FDAFD1350B6C}"/>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9709-4BC5-86CA-FDAFD1350B6C}"/>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9709-4BC5-86CA-FDAFD1350B6C}"/>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9709-4BC5-86CA-FDAFD1350B6C}"/>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9709-4BC5-86CA-FDAFD1350B6C}"/>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B-9709-4BC5-86CA-FDAFD1350B6C}"/>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D-9709-4BC5-86CA-FDAFD1350B6C}"/>
              </c:ext>
            </c:extLst>
          </c:dPt>
          <c:dLbls>
            <c:dLbl>
              <c:idx val="4"/>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bg1"/>
                      </a:solidFill>
                      <a:latin typeface="+mn-lt"/>
                      <a:ea typeface="+mn-ea"/>
                      <a:cs typeface="+mn-cs"/>
                    </a:defRPr>
                  </a:pPr>
                  <a:endParaRPr lang="sl-SI"/>
                </a:p>
              </c:txPr>
              <c:dLblPos val="inEnd"/>
              <c:showLegendKey val="0"/>
              <c:showVal val="1"/>
              <c:showCatName val="0"/>
              <c:showSerName val="0"/>
              <c:showPercent val="0"/>
              <c:showBubbleSize val="0"/>
              <c:extLst>
                <c:ext xmlns:c16="http://schemas.microsoft.com/office/drawing/2014/chart" uri="{C3380CC4-5D6E-409C-BE32-E72D297353CC}">
                  <c16:uniqueId val="{00000009-9709-4BC5-86CA-FDAFD1350B6C}"/>
                </c:ext>
              </c:extLst>
            </c:dLbl>
            <c:dLbl>
              <c:idx val="6"/>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bg1"/>
                      </a:solidFill>
                      <a:latin typeface="+mn-lt"/>
                      <a:ea typeface="+mn-ea"/>
                      <a:cs typeface="+mn-cs"/>
                    </a:defRPr>
                  </a:pPr>
                  <a:endParaRPr lang="sl-SI"/>
                </a:p>
              </c:txPr>
              <c:dLblPos val="inEnd"/>
              <c:showLegendKey val="0"/>
              <c:showVal val="1"/>
              <c:showCatName val="0"/>
              <c:showSerName val="0"/>
              <c:showPercent val="0"/>
              <c:showBubbleSize val="0"/>
              <c:extLst>
                <c:ext xmlns:c16="http://schemas.microsoft.com/office/drawing/2014/chart" uri="{C3380CC4-5D6E-409C-BE32-E72D297353CC}">
                  <c16:uniqueId val="{0000000D-9709-4BC5-86CA-FDAFD1350B6C}"/>
                </c:ext>
              </c:extLst>
            </c:dLbl>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tx1">
                        <a:lumMod val="75000"/>
                        <a:lumOff val="25000"/>
                      </a:schemeClr>
                    </a:solidFill>
                    <a:latin typeface="+mn-lt"/>
                    <a:ea typeface="+mn-ea"/>
                    <a:cs typeface="+mn-cs"/>
                  </a:defRPr>
                </a:pPr>
                <a:endParaRPr lang="sl-SI"/>
              </a:p>
            </c:txPr>
            <c:dLblPos val="inEnd"/>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7"/>
              <c:pt idx="0">
                <c:v>ABC Corporation</c:v>
              </c:pt>
              <c:pt idx="1">
                <c:v>Bridges Company</c:v>
              </c:pt>
              <c:pt idx="2">
                <c:v>Timefall Inc.</c:v>
              </c:pt>
              <c:pt idx="3">
                <c:v>Chiral Corporation</c:v>
              </c:pt>
              <c:pt idx="4">
                <c:v>Titan Industries</c:v>
              </c:pt>
              <c:pt idx="5">
                <c:v>Eagle Security</c:v>
              </c:pt>
              <c:pt idx="6">
                <c:v>Sol Company</c:v>
              </c:pt>
            </c:strLit>
          </c:cat>
          <c:val>
            <c:numLit>
              <c:formatCode>General</c:formatCode>
              <c:ptCount val="7"/>
              <c:pt idx="0">
                <c:v>1</c:v>
              </c:pt>
              <c:pt idx="1">
                <c:v>1</c:v>
              </c:pt>
              <c:pt idx="2">
                <c:v>7</c:v>
              </c:pt>
              <c:pt idx="3">
                <c:v>1</c:v>
              </c:pt>
              <c:pt idx="4">
                <c:v>12</c:v>
              </c:pt>
              <c:pt idx="5">
                <c:v>3</c:v>
              </c:pt>
              <c:pt idx="6">
                <c:v>1</c:v>
              </c:pt>
            </c:numLit>
          </c:val>
          <c:extLst>
            <c:ext xmlns:c16="http://schemas.microsoft.com/office/drawing/2014/chart" uri="{C3380CC4-5D6E-409C-BE32-E72D297353CC}">
              <c16:uniqueId val="{0000000E-9709-4BC5-86CA-FDAFD1350B6C}"/>
            </c:ext>
          </c:extLst>
        </c:ser>
        <c:dLbls>
          <c:dLblPos val="inEnd"/>
          <c:showLegendKey val="0"/>
          <c:showVal val="1"/>
          <c:showCatName val="0"/>
          <c:showSerName val="0"/>
          <c:showPercent val="0"/>
          <c:showBubbleSize val="0"/>
          <c:showLeaderLines val="1"/>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Ex-04 Original Chart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lineChart>
        <c:grouping val="standard"/>
        <c:varyColors val="0"/>
        <c:ser>
          <c:idx val="0"/>
          <c:order val="0"/>
          <c:tx>
            <c:v>Cost</c:v>
          </c:tx>
          <c:spPr>
            <a:ln w="28575" cap="rnd">
              <a:solidFill>
                <a:schemeClr val="accent1"/>
              </a:solidFill>
              <a:round/>
            </a:ln>
            <a:effectLst/>
          </c:spPr>
          <c:marker>
            <c:symbol val="none"/>
          </c:marker>
          <c:val>
            <c:numLit>
              <c:formatCode>General</c:formatCode>
              <c:ptCount val="26"/>
              <c:pt idx="0">
                <c:v>620927</c:v>
              </c:pt>
              <c:pt idx="1">
                <c:v>2532956</c:v>
              </c:pt>
              <c:pt idx="2">
                <c:v>598287</c:v>
              </c:pt>
              <c:pt idx="3">
                <c:v>319550</c:v>
              </c:pt>
              <c:pt idx="4">
                <c:v>1698227</c:v>
              </c:pt>
              <c:pt idx="5">
                <c:v>913322</c:v>
              </c:pt>
              <c:pt idx="6">
                <c:v>876327</c:v>
              </c:pt>
              <c:pt idx="7">
                <c:v>342811</c:v>
              </c:pt>
              <c:pt idx="8">
                <c:v>616396</c:v>
              </c:pt>
              <c:pt idx="9">
                <c:v>4116020</c:v>
              </c:pt>
              <c:pt idx="10">
                <c:v>660000</c:v>
              </c:pt>
              <c:pt idx="11">
                <c:v>228876</c:v>
              </c:pt>
              <c:pt idx="12">
                <c:v>729835</c:v>
              </c:pt>
              <c:pt idx="13">
                <c:v>553551</c:v>
              </c:pt>
              <c:pt idx="14">
                <c:v>1244348</c:v>
              </c:pt>
              <c:pt idx="15">
                <c:v>2686453</c:v>
              </c:pt>
              <c:pt idx="16">
                <c:v>2076115</c:v>
              </c:pt>
              <c:pt idx="17">
                <c:v>1904840</c:v>
              </c:pt>
              <c:pt idx="18">
                <c:v>740195</c:v>
              </c:pt>
              <c:pt idx="19">
                <c:v>525195</c:v>
              </c:pt>
              <c:pt idx="20">
                <c:v>488559</c:v>
              </c:pt>
              <c:pt idx="21">
                <c:v>516876</c:v>
              </c:pt>
              <c:pt idx="22">
                <c:v>1698733</c:v>
              </c:pt>
              <c:pt idx="23">
                <c:v>2476489</c:v>
              </c:pt>
              <c:pt idx="24">
                <c:v>3219058</c:v>
              </c:pt>
              <c:pt idx="25">
                <c:v>498938</c:v>
              </c:pt>
            </c:numLit>
          </c:val>
          <c:smooth val="0"/>
          <c:extLst>
            <c:ext xmlns:c16="http://schemas.microsoft.com/office/drawing/2014/chart" uri="{C3380CC4-5D6E-409C-BE32-E72D297353CC}">
              <c16:uniqueId val="{00000000-9F9B-497F-A046-B1387C573A6D}"/>
            </c:ext>
          </c:extLst>
        </c:ser>
        <c:ser>
          <c:idx val="1"/>
          <c:order val="1"/>
          <c:tx>
            <c:v>Sales</c:v>
          </c:tx>
          <c:spPr>
            <a:ln w="28575" cap="rnd">
              <a:solidFill>
                <a:schemeClr val="accent2"/>
              </a:solidFill>
              <a:round/>
            </a:ln>
            <a:effectLst/>
          </c:spPr>
          <c:marker>
            <c:symbol val="none"/>
          </c:marker>
          <c:val>
            <c:numLit>
              <c:formatCode>General</c:formatCode>
              <c:ptCount val="26"/>
              <c:pt idx="0">
                <c:v>1741089</c:v>
              </c:pt>
              <c:pt idx="1">
                <c:v>5149890</c:v>
              </c:pt>
              <c:pt idx="2">
                <c:v>2300710</c:v>
              </c:pt>
              <c:pt idx="3">
                <c:v>1148912</c:v>
              </c:pt>
              <c:pt idx="4">
                <c:v>4599112</c:v>
              </c:pt>
              <c:pt idx="5">
                <c:v>1917080</c:v>
              </c:pt>
              <c:pt idx="6">
                <c:v>1757908</c:v>
              </c:pt>
              <c:pt idx="7">
                <c:v>1209282</c:v>
              </c:pt>
              <c:pt idx="8">
                <c:v>1581662</c:v>
              </c:pt>
              <c:pt idx="9">
                <c:v>8376043</c:v>
              </c:pt>
              <c:pt idx="10">
                <c:v>1978299</c:v>
              </c:pt>
              <c:pt idx="11">
                <c:v>914785</c:v>
              </c:pt>
              <c:pt idx="12">
                <c:v>1711222</c:v>
              </c:pt>
              <c:pt idx="13">
                <c:v>1257231</c:v>
              </c:pt>
              <c:pt idx="14">
                <c:v>4078740</c:v>
              </c:pt>
              <c:pt idx="15">
                <c:v>5897652</c:v>
              </c:pt>
              <c:pt idx="16">
                <c:v>4852863</c:v>
              </c:pt>
              <c:pt idx="17">
                <c:v>4687422</c:v>
              </c:pt>
              <c:pt idx="18">
                <c:v>1838220</c:v>
              </c:pt>
              <c:pt idx="19">
                <c:v>1958181</c:v>
              </c:pt>
              <c:pt idx="20">
                <c:v>1370705</c:v>
              </c:pt>
              <c:pt idx="21">
                <c:v>1683109</c:v>
              </c:pt>
              <c:pt idx="22">
                <c:v>5664927</c:v>
              </c:pt>
              <c:pt idx="23">
                <c:v>7239424</c:v>
              </c:pt>
              <c:pt idx="24">
                <c:v>7874500</c:v>
              </c:pt>
              <c:pt idx="25">
                <c:v>1096869</c:v>
              </c:pt>
            </c:numLit>
          </c:val>
          <c:smooth val="0"/>
          <c:extLst>
            <c:ext xmlns:c16="http://schemas.microsoft.com/office/drawing/2014/chart" uri="{C3380CC4-5D6E-409C-BE32-E72D297353CC}">
              <c16:uniqueId val="{00000001-9F9B-497F-A046-B1387C573A6D}"/>
            </c:ext>
          </c:extLst>
        </c:ser>
        <c:dLbls>
          <c:showLegendKey val="0"/>
          <c:showVal val="0"/>
          <c:showCatName val="0"/>
          <c:showSerName val="0"/>
          <c:showPercent val="0"/>
          <c:showBubbleSize val="0"/>
        </c:dLbls>
        <c:smooth val="0"/>
        <c:axId val="1997345487"/>
        <c:axId val="1997340911"/>
      </c:lineChart>
      <c:catAx>
        <c:axId val="1997345487"/>
        <c:scaling>
          <c:orientation val="minMax"/>
        </c:scaling>
        <c:delete val="0"/>
        <c:axPos val="b"/>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997340911"/>
        <c:crosses val="autoZero"/>
        <c:auto val="1"/>
        <c:lblAlgn val="ctr"/>
        <c:lblOffset val="100"/>
        <c:noMultiLvlLbl val="0"/>
      </c:catAx>
      <c:valAx>
        <c:axId val="1997340911"/>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99734548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r>
              <a:rPr lang="sl-SI"/>
              <a:t>Račun in stroški</a:t>
            </a:r>
            <a:endParaRPr lang="en-US"/>
          </a:p>
        </c:rich>
      </c:tx>
      <c:overlay val="0"/>
      <c:spPr>
        <a:noFill/>
        <a:ln>
          <a:noFill/>
        </a:ln>
        <a:effectLst/>
      </c:spPr>
      <c:txPr>
        <a:bodyPr rot="0" spcFirstLastPara="1" vertOverflow="ellipsis" vert="horz" wrap="square" anchor="ctr" anchorCtr="1"/>
        <a:lstStyle/>
        <a:p>
          <a:pPr>
            <a:defRPr sz="1500" b="1" i="0" u="none" strike="noStrike" kern="1200" cap="all" spc="100" normalizeH="0" baseline="0">
              <a:solidFill>
                <a:schemeClr val="lt1"/>
              </a:solidFill>
              <a:latin typeface="+mn-lt"/>
              <a:ea typeface="+mn-ea"/>
              <a:cs typeface="+mn-cs"/>
            </a:defRPr>
          </a:pPr>
          <a:endParaRPr lang="sl-SI"/>
        </a:p>
      </c:txPr>
    </c:title>
    <c:autoTitleDeleted val="0"/>
    <c:plotArea>
      <c:layout/>
      <c:barChart>
        <c:barDir val="bar"/>
        <c:grouping val="clustered"/>
        <c:varyColors val="0"/>
        <c:ser>
          <c:idx val="0"/>
          <c:order val="0"/>
          <c:tx>
            <c:v>Cost</c:v>
          </c:tx>
          <c:spPr>
            <a:pattFill prst="ltUpDiag">
              <a:fgClr>
                <a:schemeClr val="accent1"/>
              </a:fgClr>
              <a:bgClr>
                <a:schemeClr val="lt1"/>
              </a:bgClr>
            </a:pattFill>
            <a:ln>
              <a:noFill/>
            </a:ln>
            <a:effectLst/>
          </c:spPr>
          <c:invertIfNegative val="0"/>
          <c:cat>
            <c:strLit>
              <c:ptCount val="26"/>
              <c:pt idx="0">
                <c:v>SFC-154</c:v>
              </c:pt>
              <c:pt idx="1">
                <c:v>SFC-156</c:v>
              </c:pt>
              <c:pt idx="2">
                <c:v>SFC-167</c:v>
              </c:pt>
              <c:pt idx="3">
                <c:v>SFC-170</c:v>
              </c:pt>
              <c:pt idx="4">
                <c:v>SFC-175</c:v>
              </c:pt>
              <c:pt idx="5">
                <c:v>SFC-180</c:v>
              </c:pt>
              <c:pt idx="6">
                <c:v>SFC-210</c:v>
              </c:pt>
              <c:pt idx="7">
                <c:v>SFC-216</c:v>
              </c:pt>
              <c:pt idx="8">
                <c:v>SFC-219</c:v>
              </c:pt>
              <c:pt idx="9">
                <c:v>SFC-244</c:v>
              </c:pt>
              <c:pt idx="10">
                <c:v>SFC-209</c:v>
              </c:pt>
              <c:pt idx="11">
                <c:v>SFC-203</c:v>
              </c:pt>
              <c:pt idx="12">
                <c:v>SFC-213</c:v>
              </c:pt>
              <c:pt idx="13">
                <c:v>SFC-230</c:v>
              </c:pt>
              <c:pt idx="14">
                <c:v>SFC-237</c:v>
              </c:pt>
              <c:pt idx="15">
                <c:v>SFC-183</c:v>
              </c:pt>
              <c:pt idx="16">
                <c:v>SFC-210</c:v>
              </c:pt>
              <c:pt idx="17">
                <c:v>SFC-240</c:v>
              </c:pt>
              <c:pt idx="18">
                <c:v>SFC-178</c:v>
              </c:pt>
              <c:pt idx="19">
                <c:v>SFC-219</c:v>
              </c:pt>
              <c:pt idx="20">
                <c:v>SFC-228</c:v>
              </c:pt>
              <c:pt idx="21">
                <c:v>SFC-182</c:v>
              </c:pt>
              <c:pt idx="22">
                <c:v>SFC-189</c:v>
              </c:pt>
              <c:pt idx="23">
                <c:v>SFC-196</c:v>
              </c:pt>
              <c:pt idx="24">
                <c:v>SFC-219</c:v>
              </c:pt>
              <c:pt idx="25">
                <c:v>SFC-247</c:v>
              </c:pt>
            </c:strLit>
          </c:cat>
          <c:val>
            <c:numLit>
              <c:formatCode>General</c:formatCode>
              <c:ptCount val="26"/>
              <c:pt idx="0">
                <c:v>620927</c:v>
              </c:pt>
              <c:pt idx="1">
                <c:v>2532956</c:v>
              </c:pt>
              <c:pt idx="2">
                <c:v>598287</c:v>
              </c:pt>
              <c:pt idx="3">
                <c:v>319550</c:v>
              </c:pt>
              <c:pt idx="4">
                <c:v>1698227</c:v>
              </c:pt>
              <c:pt idx="5">
                <c:v>913322</c:v>
              </c:pt>
              <c:pt idx="6">
                <c:v>876327</c:v>
              </c:pt>
              <c:pt idx="7">
                <c:v>342811</c:v>
              </c:pt>
              <c:pt idx="8">
                <c:v>616396</c:v>
              </c:pt>
              <c:pt idx="9">
                <c:v>4116020</c:v>
              </c:pt>
              <c:pt idx="10">
                <c:v>660000</c:v>
              </c:pt>
              <c:pt idx="11">
                <c:v>228876</c:v>
              </c:pt>
              <c:pt idx="12">
                <c:v>729835</c:v>
              </c:pt>
              <c:pt idx="13">
                <c:v>553551</c:v>
              </c:pt>
              <c:pt idx="14">
                <c:v>1244348</c:v>
              </c:pt>
              <c:pt idx="15">
                <c:v>2686453</c:v>
              </c:pt>
              <c:pt idx="16">
                <c:v>2076115</c:v>
              </c:pt>
              <c:pt idx="17">
                <c:v>1904840</c:v>
              </c:pt>
              <c:pt idx="18">
                <c:v>740195</c:v>
              </c:pt>
              <c:pt idx="19">
                <c:v>525195</c:v>
              </c:pt>
              <c:pt idx="20">
                <c:v>488559</c:v>
              </c:pt>
              <c:pt idx="21">
                <c:v>516876</c:v>
              </c:pt>
              <c:pt idx="22">
                <c:v>1698733</c:v>
              </c:pt>
              <c:pt idx="23">
                <c:v>2476489</c:v>
              </c:pt>
              <c:pt idx="24">
                <c:v>3219058</c:v>
              </c:pt>
              <c:pt idx="25">
                <c:v>498938</c:v>
              </c:pt>
            </c:numLit>
          </c:val>
          <c:extLst>
            <c:ext xmlns:c16="http://schemas.microsoft.com/office/drawing/2014/chart" uri="{C3380CC4-5D6E-409C-BE32-E72D297353CC}">
              <c16:uniqueId val="{00000000-5091-4B8E-A0C1-9F7CE0FBB5D9}"/>
            </c:ext>
          </c:extLst>
        </c:ser>
        <c:dLbls>
          <c:showLegendKey val="0"/>
          <c:showVal val="0"/>
          <c:showCatName val="0"/>
          <c:showSerName val="0"/>
          <c:showPercent val="0"/>
          <c:showBubbleSize val="0"/>
        </c:dLbls>
        <c:gapWidth val="269"/>
        <c:overlap val="-20"/>
        <c:axId val="2000182943"/>
        <c:axId val="2000180447"/>
      </c:barChart>
      <c:catAx>
        <c:axId val="2000182943"/>
        <c:scaling>
          <c:orientation val="minMax"/>
        </c:scaling>
        <c:delete val="0"/>
        <c:axPos val="l"/>
        <c:numFmt formatCode="General" sourceLinked="1"/>
        <c:majorTickMark val="none"/>
        <c:minorTickMark val="none"/>
        <c:tickLblPos val="nextTo"/>
        <c:spPr>
          <a:noFill/>
          <a:ln w="3175" cap="flat" cmpd="sng" algn="ctr">
            <a:solidFill>
              <a:schemeClr val="accent1">
                <a:lumMod val="60000"/>
                <a:lumOff val="40000"/>
              </a:schemeClr>
            </a:solidFill>
            <a:round/>
          </a:ln>
          <a:effectLst/>
        </c:spPr>
        <c:txPr>
          <a:bodyPr rot="-60000000" spcFirstLastPara="1" vertOverflow="ellipsis" vert="horz" wrap="square" anchor="ctr" anchorCtr="1"/>
          <a:lstStyle/>
          <a:p>
            <a:pPr>
              <a:defRPr sz="800" b="0" i="0" u="none" strike="noStrike" kern="1200" cap="all" spc="150" normalizeH="0" baseline="0">
                <a:solidFill>
                  <a:schemeClr val="lt1"/>
                </a:solidFill>
                <a:latin typeface="+mn-lt"/>
                <a:ea typeface="+mn-ea"/>
                <a:cs typeface="+mn-cs"/>
              </a:defRPr>
            </a:pPr>
            <a:endParaRPr lang="sl-SI"/>
          </a:p>
        </c:txPr>
        <c:crossAx val="2000180447"/>
        <c:crosses val="autoZero"/>
        <c:auto val="1"/>
        <c:lblAlgn val="ctr"/>
        <c:lblOffset val="100"/>
        <c:noMultiLvlLbl val="0"/>
      </c:catAx>
      <c:valAx>
        <c:axId val="2000180447"/>
        <c:scaling>
          <c:orientation val="minMax"/>
        </c:scaling>
        <c:delete val="0"/>
        <c:axPos val="b"/>
        <c:majorGridlines>
          <c:spPr>
            <a:ln w="9525" cap="flat" cmpd="sng" algn="ctr">
              <a:solidFill>
                <a:schemeClr val="lt1">
                  <a:alpha val="2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solidFill>
                <a:latin typeface="+mn-lt"/>
                <a:ea typeface="+mn-ea"/>
                <a:cs typeface="+mn-cs"/>
              </a:defRPr>
            </a:pPr>
            <a:endParaRPr lang="sl-SI"/>
          </a:p>
        </c:txPr>
        <c:crossAx val="200018294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accent1"/>
    </a:solidFill>
    <a:ln w="9525" cap="flat" cmpd="sng" algn="ctr">
      <a:solidFill>
        <a:schemeClr val="accent1"/>
      </a:solidFill>
      <a:round/>
    </a:ln>
    <a:effectLst/>
  </c:spPr>
  <c:txPr>
    <a:bodyPr/>
    <a:lstStyle/>
    <a:p>
      <a:pPr>
        <a:defRPr/>
      </a:pPr>
      <a:endParaRPr lang="sl-SI"/>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sl-SI"/>
              <a:t>Dodaj sekundarno os</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lineChart>
        <c:grouping val="standard"/>
        <c:varyColors val="0"/>
        <c:ser>
          <c:idx val="1"/>
          <c:order val="1"/>
          <c:tx>
            <c:v>Cost</c:v>
          </c:tx>
          <c:spPr>
            <a:ln w="28575" cap="rnd">
              <a:solidFill>
                <a:schemeClr val="accent2"/>
              </a:solidFill>
              <a:round/>
            </a:ln>
            <a:effectLst/>
          </c:spPr>
          <c:marker>
            <c:symbol val="none"/>
          </c:marker>
          <c:val>
            <c:numLit>
              <c:formatCode>General</c:formatCode>
              <c:ptCount val="26"/>
              <c:pt idx="0">
                <c:v>620927</c:v>
              </c:pt>
              <c:pt idx="1">
                <c:v>2532956</c:v>
              </c:pt>
              <c:pt idx="2">
                <c:v>598287</c:v>
              </c:pt>
              <c:pt idx="3">
                <c:v>319550</c:v>
              </c:pt>
              <c:pt idx="4">
                <c:v>1698227</c:v>
              </c:pt>
              <c:pt idx="5">
                <c:v>913322</c:v>
              </c:pt>
              <c:pt idx="6">
                <c:v>876327</c:v>
              </c:pt>
              <c:pt idx="7">
                <c:v>342811</c:v>
              </c:pt>
              <c:pt idx="8">
                <c:v>616396</c:v>
              </c:pt>
              <c:pt idx="9">
                <c:v>4116020</c:v>
              </c:pt>
              <c:pt idx="10">
                <c:v>660000</c:v>
              </c:pt>
              <c:pt idx="11">
                <c:v>228876</c:v>
              </c:pt>
              <c:pt idx="12">
                <c:v>729835</c:v>
              </c:pt>
              <c:pt idx="13">
                <c:v>553551</c:v>
              </c:pt>
              <c:pt idx="14">
                <c:v>1244348</c:v>
              </c:pt>
              <c:pt idx="15">
                <c:v>2686453</c:v>
              </c:pt>
              <c:pt idx="16">
                <c:v>2076115</c:v>
              </c:pt>
              <c:pt idx="17">
                <c:v>1904840</c:v>
              </c:pt>
              <c:pt idx="18">
                <c:v>740195</c:v>
              </c:pt>
              <c:pt idx="19">
                <c:v>525195</c:v>
              </c:pt>
              <c:pt idx="20">
                <c:v>488559</c:v>
              </c:pt>
              <c:pt idx="21">
                <c:v>516876</c:v>
              </c:pt>
              <c:pt idx="22">
                <c:v>1698733</c:v>
              </c:pt>
              <c:pt idx="23">
                <c:v>2476489</c:v>
              </c:pt>
              <c:pt idx="24">
                <c:v>3219058</c:v>
              </c:pt>
              <c:pt idx="25">
                <c:v>498938</c:v>
              </c:pt>
            </c:numLit>
          </c:val>
          <c:smooth val="0"/>
          <c:extLst>
            <c:ext xmlns:c16="http://schemas.microsoft.com/office/drawing/2014/chart" uri="{C3380CC4-5D6E-409C-BE32-E72D297353CC}">
              <c16:uniqueId val="{00000000-6E7B-41D6-BAAE-3B352F2BD4DB}"/>
            </c:ext>
          </c:extLst>
        </c:ser>
        <c:dLbls>
          <c:showLegendKey val="0"/>
          <c:showVal val="0"/>
          <c:showCatName val="0"/>
          <c:showSerName val="0"/>
          <c:showPercent val="0"/>
          <c:showBubbleSize val="0"/>
        </c:dLbls>
        <c:marker val="1"/>
        <c:smooth val="0"/>
        <c:axId val="1784195023"/>
        <c:axId val="1784196687"/>
      </c:lineChart>
      <c:lineChart>
        <c:grouping val="standard"/>
        <c:varyColors val="0"/>
        <c:ser>
          <c:idx val="0"/>
          <c:order val="0"/>
          <c:tx>
            <c:v>Misc. Fees</c:v>
          </c:tx>
          <c:spPr>
            <a:ln w="28575" cap="rnd">
              <a:solidFill>
                <a:schemeClr val="accent1"/>
              </a:solidFill>
              <a:round/>
            </a:ln>
            <a:effectLst/>
          </c:spPr>
          <c:marker>
            <c:symbol val="none"/>
          </c:marker>
          <c:val>
            <c:numLit>
              <c:formatCode>General</c:formatCode>
              <c:ptCount val="26"/>
              <c:pt idx="0">
                <c:v>20871</c:v>
              </c:pt>
              <c:pt idx="1">
                <c:v>13685</c:v>
              </c:pt>
              <c:pt idx="2">
                <c:v>14823</c:v>
              </c:pt>
              <c:pt idx="3">
                <c:v>17190</c:v>
              </c:pt>
              <c:pt idx="4">
                <c:v>17154</c:v>
              </c:pt>
              <c:pt idx="5">
                <c:v>7499</c:v>
              </c:pt>
              <c:pt idx="6">
                <c:v>21434</c:v>
              </c:pt>
              <c:pt idx="7">
                <c:v>6914</c:v>
              </c:pt>
              <c:pt idx="8">
                <c:v>13657</c:v>
              </c:pt>
              <c:pt idx="9">
                <c:v>18783</c:v>
              </c:pt>
              <c:pt idx="10">
                <c:v>20190</c:v>
              </c:pt>
              <c:pt idx="11">
                <c:v>16053</c:v>
              </c:pt>
              <c:pt idx="12">
                <c:v>23338</c:v>
              </c:pt>
              <c:pt idx="13">
                <c:v>10057</c:v>
              </c:pt>
              <c:pt idx="14">
                <c:v>7734</c:v>
              </c:pt>
              <c:pt idx="15">
                <c:v>8574</c:v>
              </c:pt>
              <c:pt idx="16">
                <c:v>9483</c:v>
              </c:pt>
              <c:pt idx="17">
                <c:v>9276</c:v>
              </c:pt>
              <c:pt idx="18">
                <c:v>5176</c:v>
              </c:pt>
              <c:pt idx="19">
                <c:v>18575</c:v>
              </c:pt>
              <c:pt idx="20">
                <c:v>8472</c:v>
              </c:pt>
              <c:pt idx="21">
                <c:v>13193</c:v>
              </c:pt>
              <c:pt idx="22">
                <c:v>5099</c:v>
              </c:pt>
              <c:pt idx="23">
                <c:v>12797</c:v>
              </c:pt>
              <c:pt idx="24">
                <c:v>19610</c:v>
              </c:pt>
              <c:pt idx="25">
                <c:v>13048</c:v>
              </c:pt>
            </c:numLit>
          </c:val>
          <c:smooth val="0"/>
          <c:extLst>
            <c:ext xmlns:c16="http://schemas.microsoft.com/office/drawing/2014/chart" uri="{C3380CC4-5D6E-409C-BE32-E72D297353CC}">
              <c16:uniqueId val="{00000001-6E7B-41D6-BAAE-3B352F2BD4DB}"/>
            </c:ext>
          </c:extLst>
        </c:ser>
        <c:dLbls>
          <c:showLegendKey val="0"/>
          <c:showVal val="0"/>
          <c:showCatName val="0"/>
          <c:showSerName val="0"/>
          <c:showPercent val="0"/>
          <c:showBubbleSize val="0"/>
        </c:dLbls>
        <c:marker val="1"/>
        <c:smooth val="0"/>
        <c:axId val="1422878000"/>
        <c:axId val="1422875504"/>
      </c:lineChart>
      <c:catAx>
        <c:axId val="1784195023"/>
        <c:scaling>
          <c:orientation val="minMax"/>
        </c:scaling>
        <c:delete val="0"/>
        <c:axPos val="b"/>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84196687"/>
        <c:crosses val="autoZero"/>
        <c:auto val="1"/>
        <c:lblAlgn val="ctr"/>
        <c:lblOffset val="100"/>
        <c:noMultiLvlLbl val="0"/>
      </c:catAx>
      <c:valAx>
        <c:axId val="178419668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84195023"/>
        <c:crosses val="autoZero"/>
        <c:crossBetween val="between"/>
      </c:valAx>
      <c:valAx>
        <c:axId val="1422875504"/>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422878000"/>
        <c:crosses val="max"/>
        <c:crossBetween val="between"/>
      </c:valAx>
      <c:catAx>
        <c:axId val="1422878000"/>
        <c:scaling>
          <c:orientation val="minMax"/>
        </c:scaling>
        <c:delete val="1"/>
        <c:axPos val="b"/>
        <c:majorTickMark val="out"/>
        <c:minorTickMark val="none"/>
        <c:tickLblPos val="nextTo"/>
        <c:crossAx val="142287550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sl-SI"/>
              <a:t>Prikaz v milijonih</a:t>
            </a:r>
            <a:endParaRPr lang="en-US" baseline="0"/>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clustered"/>
        <c:varyColors val="0"/>
        <c:ser>
          <c:idx val="0"/>
          <c:order val="0"/>
          <c:tx>
            <c:v>Sales</c:v>
          </c:tx>
          <c:spPr>
            <a:solidFill>
              <a:schemeClr val="accent1"/>
            </a:solidFill>
            <a:ln>
              <a:noFill/>
            </a:ln>
            <a:effectLst/>
          </c:spPr>
          <c:invertIfNegative val="0"/>
          <c:cat>
            <c:strLit>
              <c:ptCount val="26"/>
              <c:pt idx="0">
                <c:v>SFC-154</c:v>
              </c:pt>
              <c:pt idx="1">
                <c:v>SFC-156</c:v>
              </c:pt>
              <c:pt idx="2">
                <c:v>SFC-167</c:v>
              </c:pt>
              <c:pt idx="3">
                <c:v>SFC-170</c:v>
              </c:pt>
              <c:pt idx="4">
                <c:v>SFC-175</c:v>
              </c:pt>
              <c:pt idx="5">
                <c:v>SFC-180</c:v>
              </c:pt>
              <c:pt idx="6">
                <c:v>SFC-210</c:v>
              </c:pt>
              <c:pt idx="7">
                <c:v>SFC-216</c:v>
              </c:pt>
              <c:pt idx="8">
                <c:v>SFC-219</c:v>
              </c:pt>
              <c:pt idx="9">
                <c:v>SFC-244</c:v>
              </c:pt>
              <c:pt idx="10">
                <c:v>SFC-209</c:v>
              </c:pt>
              <c:pt idx="11">
                <c:v>SFC-203</c:v>
              </c:pt>
              <c:pt idx="12">
                <c:v>SFC-213</c:v>
              </c:pt>
              <c:pt idx="13">
                <c:v>SFC-230</c:v>
              </c:pt>
              <c:pt idx="14">
                <c:v>SFC-237</c:v>
              </c:pt>
              <c:pt idx="15">
                <c:v>SFC-183</c:v>
              </c:pt>
              <c:pt idx="16">
                <c:v>SFC-210</c:v>
              </c:pt>
              <c:pt idx="17">
                <c:v>SFC-240</c:v>
              </c:pt>
              <c:pt idx="18">
                <c:v>SFC-178</c:v>
              </c:pt>
              <c:pt idx="19">
                <c:v>SFC-219</c:v>
              </c:pt>
              <c:pt idx="20">
                <c:v>SFC-228</c:v>
              </c:pt>
              <c:pt idx="21">
                <c:v>SFC-182</c:v>
              </c:pt>
              <c:pt idx="22">
                <c:v>SFC-189</c:v>
              </c:pt>
              <c:pt idx="23">
                <c:v>SFC-196</c:v>
              </c:pt>
              <c:pt idx="24">
                <c:v>SFC-219</c:v>
              </c:pt>
              <c:pt idx="25">
                <c:v>SFC-247</c:v>
              </c:pt>
            </c:strLit>
          </c:cat>
          <c:val>
            <c:numLit>
              <c:formatCode>General</c:formatCode>
              <c:ptCount val="26"/>
              <c:pt idx="0">
                <c:v>1741089</c:v>
              </c:pt>
              <c:pt idx="1">
                <c:v>5149890</c:v>
              </c:pt>
              <c:pt idx="2">
                <c:v>2300710</c:v>
              </c:pt>
              <c:pt idx="3">
                <c:v>1148912</c:v>
              </c:pt>
              <c:pt idx="4">
                <c:v>4599112</c:v>
              </c:pt>
              <c:pt idx="5">
                <c:v>1917080</c:v>
              </c:pt>
              <c:pt idx="6">
                <c:v>1757908</c:v>
              </c:pt>
              <c:pt idx="7">
                <c:v>1209282</c:v>
              </c:pt>
              <c:pt idx="8">
                <c:v>1581662</c:v>
              </c:pt>
              <c:pt idx="9">
                <c:v>8376043</c:v>
              </c:pt>
              <c:pt idx="10">
                <c:v>1978299</c:v>
              </c:pt>
              <c:pt idx="11">
                <c:v>914785</c:v>
              </c:pt>
              <c:pt idx="12">
                <c:v>1711222</c:v>
              </c:pt>
              <c:pt idx="13">
                <c:v>1257231</c:v>
              </c:pt>
              <c:pt idx="14">
                <c:v>4078740</c:v>
              </c:pt>
              <c:pt idx="15">
                <c:v>5897652</c:v>
              </c:pt>
              <c:pt idx="16">
                <c:v>4852863</c:v>
              </c:pt>
              <c:pt idx="17">
                <c:v>4687422</c:v>
              </c:pt>
              <c:pt idx="18">
                <c:v>1838220</c:v>
              </c:pt>
              <c:pt idx="19">
                <c:v>1958181</c:v>
              </c:pt>
              <c:pt idx="20">
                <c:v>1370705</c:v>
              </c:pt>
              <c:pt idx="21">
                <c:v>1683109</c:v>
              </c:pt>
              <c:pt idx="22">
                <c:v>5664927</c:v>
              </c:pt>
              <c:pt idx="23">
                <c:v>7239424</c:v>
              </c:pt>
              <c:pt idx="24">
                <c:v>7874500</c:v>
              </c:pt>
              <c:pt idx="25">
                <c:v>1096869</c:v>
              </c:pt>
            </c:numLit>
          </c:val>
          <c:extLst>
            <c:ext xmlns:c16="http://schemas.microsoft.com/office/drawing/2014/chart" uri="{C3380CC4-5D6E-409C-BE32-E72D297353CC}">
              <c16:uniqueId val="{00000000-099C-4AD3-A263-8BC8959FDFCD}"/>
            </c:ext>
          </c:extLst>
        </c:ser>
        <c:dLbls>
          <c:showLegendKey val="0"/>
          <c:showVal val="0"/>
          <c:showCatName val="0"/>
          <c:showSerName val="0"/>
          <c:showPercent val="0"/>
          <c:showBubbleSize val="0"/>
        </c:dLbls>
        <c:gapWidth val="219"/>
        <c:overlap val="-27"/>
        <c:axId val="1749226543"/>
        <c:axId val="1749218223"/>
      </c:barChart>
      <c:catAx>
        <c:axId val="17492265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49218223"/>
        <c:crosses val="autoZero"/>
        <c:auto val="1"/>
        <c:lblAlgn val="ctr"/>
        <c:lblOffset val="100"/>
        <c:noMultiLvlLbl val="0"/>
      </c:catAx>
      <c:valAx>
        <c:axId val="1749218223"/>
        <c:scaling>
          <c:orientation val="minMax"/>
          <c:min val="1000000.9999999999"/>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49226543"/>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tx>
            <c:v>Y (Car Price)</c:v>
          </c:tx>
          <c:spPr>
            <a:ln w="19050" cap="rnd">
              <a:noFill/>
              <a:round/>
            </a:ln>
            <a:effectLst/>
          </c:spPr>
          <c:marker>
            <c:symbol val="circle"/>
            <c:size val="5"/>
            <c:spPr>
              <a:solidFill>
                <a:schemeClr val="accent1"/>
              </a:solidFill>
              <a:ln w="9525">
                <a:solidFill>
                  <a:schemeClr val="accent1"/>
                </a:solidFill>
              </a:ln>
              <a:effectLst/>
            </c:spPr>
          </c:marker>
          <c:trendline>
            <c:spPr>
              <a:ln w="19050" cap="rnd">
                <a:solidFill>
                  <a:schemeClr val="accent1"/>
                </a:solidFill>
                <a:prstDash val="sysDot"/>
              </a:ln>
              <a:effectLst/>
            </c:spPr>
            <c:trendlineType val="linear"/>
            <c:dispRSqr val="0"/>
            <c:dispEq val="0"/>
          </c:trendline>
          <c:xVal>
            <c:numLit>
              <c:formatCode>General</c:formatCode>
              <c:ptCount val="9"/>
              <c:pt idx="0">
                <c:v>42763</c:v>
              </c:pt>
              <c:pt idx="1">
                <c:v>195387</c:v>
              </c:pt>
              <c:pt idx="2">
                <c:v>35672</c:v>
              </c:pt>
              <c:pt idx="3">
                <c:v>217637</c:v>
              </c:pt>
              <c:pt idx="4">
                <c:v>74734</c:v>
              </c:pt>
              <c:pt idx="5">
                <c:v>130550</c:v>
              </c:pt>
              <c:pt idx="6">
                <c:v>42976</c:v>
              </c:pt>
              <c:pt idx="7">
                <c:v>151132</c:v>
              </c:pt>
              <c:pt idx="8">
                <c:v>54936</c:v>
              </c:pt>
            </c:numLit>
          </c:xVal>
          <c:yVal>
            <c:numLit>
              <c:formatCode>General</c:formatCode>
              <c:ptCount val="9"/>
              <c:pt idx="0">
                <c:v>19455</c:v>
              </c:pt>
              <c:pt idx="1">
                <c:v>93965</c:v>
              </c:pt>
              <c:pt idx="2">
                <c:v>20858</c:v>
              </c:pt>
              <c:pt idx="3">
                <c:v>107164</c:v>
              </c:pt>
              <c:pt idx="4">
                <c:v>34036</c:v>
              </c:pt>
              <c:pt idx="5">
                <c:v>87806</c:v>
              </c:pt>
              <c:pt idx="6">
                <c:v>17927</c:v>
              </c:pt>
              <c:pt idx="7">
                <c:v>91518</c:v>
              </c:pt>
              <c:pt idx="8">
                <c:v>29479</c:v>
              </c:pt>
            </c:numLit>
          </c:yVal>
          <c:smooth val="0"/>
          <c:extLst>
            <c:ext xmlns:c16="http://schemas.microsoft.com/office/drawing/2014/chart" uri="{C3380CC4-5D6E-409C-BE32-E72D297353CC}">
              <c16:uniqueId val="{00000001-E647-49CD-AD88-7DCF14BEAAB9}"/>
            </c:ext>
          </c:extLst>
        </c:ser>
        <c:dLbls>
          <c:showLegendKey val="0"/>
          <c:showVal val="0"/>
          <c:showCatName val="0"/>
          <c:showSerName val="0"/>
          <c:showPercent val="0"/>
          <c:showBubbleSize val="0"/>
        </c:dLbls>
        <c:axId val="956617567"/>
        <c:axId val="973428031"/>
      </c:scatterChart>
      <c:valAx>
        <c:axId val="956617567"/>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Salary</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sl-SI"/>
            </a:p>
          </c:txPr>
        </c:title>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973428031"/>
        <c:crosses val="autoZero"/>
        <c:crossBetween val="midCat"/>
      </c:valAx>
      <c:valAx>
        <c:axId val="973428031"/>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Car Price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sl-SI"/>
            </a:p>
          </c:txPr>
        </c:title>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956617567"/>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Plant Growth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scatterChart>
        <c:scatterStyle val="lineMarker"/>
        <c:varyColors val="0"/>
        <c:ser>
          <c:idx val="0"/>
          <c:order val="0"/>
          <c:tx>
            <c:v>Zantedeschia</c:v>
          </c:tx>
          <c:spPr>
            <a:ln w="19050" cap="rnd">
              <a:solidFill>
                <a:schemeClr val="accent1"/>
              </a:solidFill>
              <a:round/>
            </a:ln>
            <a:effectLst/>
          </c:spPr>
          <c:marker>
            <c:symbol val="none"/>
          </c:marker>
          <c:xVal>
            <c:numLit>
              <c:formatCode>General</c:formatCode>
              <c:ptCount val="21"/>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numLit>
          </c:xVal>
          <c:yVal>
            <c:numLit>
              <c:formatCode>General</c:formatCode>
              <c:ptCount val="21"/>
              <c:pt idx="0">
                <c:v>0</c:v>
              </c:pt>
              <c:pt idx="1">
                <c:v>2</c:v>
              </c:pt>
              <c:pt idx="2">
                <c:v>6</c:v>
              </c:pt>
              <c:pt idx="3">
                <c:v>6</c:v>
              </c:pt>
              <c:pt idx="4">
                <c:v>10</c:v>
              </c:pt>
              <c:pt idx="5">
                <c:v>11</c:v>
              </c:pt>
              <c:pt idx="6">
                <c:v>13</c:v>
              </c:pt>
              <c:pt idx="7">
                <c:v>14</c:v>
              </c:pt>
              <c:pt idx="8">
                <c:v>15</c:v>
              </c:pt>
              <c:pt idx="9">
                <c:v>16</c:v>
              </c:pt>
              <c:pt idx="10">
                <c:v>17</c:v>
              </c:pt>
              <c:pt idx="11">
                <c:v>25</c:v>
              </c:pt>
              <c:pt idx="12">
                <c:v>27</c:v>
              </c:pt>
              <c:pt idx="13">
                <c:v>30</c:v>
              </c:pt>
              <c:pt idx="14">
                <c:v>32</c:v>
              </c:pt>
              <c:pt idx="15">
                <c:v>34</c:v>
              </c:pt>
              <c:pt idx="16">
                <c:v>36</c:v>
              </c:pt>
              <c:pt idx="17">
                <c:v>37</c:v>
              </c:pt>
              <c:pt idx="18">
                <c:v>39</c:v>
              </c:pt>
              <c:pt idx="19">
                <c:v>40</c:v>
              </c:pt>
              <c:pt idx="20">
                <c:v>40</c:v>
              </c:pt>
            </c:numLit>
          </c:yVal>
          <c:smooth val="0"/>
          <c:extLst>
            <c:ext xmlns:c16="http://schemas.microsoft.com/office/drawing/2014/chart" uri="{C3380CC4-5D6E-409C-BE32-E72D297353CC}">
              <c16:uniqueId val="{00000000-7F1D-45FC-AB05-C6CC77839AF4}"/>
            </c:ext>
          </c:extLst>
        </c:ser>
        <c:ser>
          <c:idx val="1"/>
          <c:order val="1"/>
          <c:tx>
            <c:v>Celosia</c:v>
          </c:tx>
          <c:spPr>
            <a:ln w="19050" cap="rnd">
              <a:solidFill>
                <a:schemeClr val="accent2"/>
              </a:solidFill>
              <a:round/>
            </a:ln>
            <a:effectLst/>
          </c:spPr>
          <c:marker>
            <c:symbol val="none"/>
          </c:marker>
          <c:xVal>
            <c:numLit>
              <c:formatCode>General</c:formatCode>
              <c:ptCount val="21"/>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numLit>
          </c:xVal>
          <c:yVal>
            <c:numLit>
              <c:formatCode>General</c:formatCode>
              <c:ptCount val="21"/>
              <c:pt idx="0">
                <c:v>0</c:v>
              </c:pt>
              <c:pt idx="1">
                <c:v>0</c:v>
              </c:pt>
              <c:pt idx="2">
                <c:v>0</c:v>
              </c:pt>
              <c:pt idx="3">
                <c:v>0</c:v>
              </c:pt>
              <c:pt idx="4">
                <c:v>0</c:v>
              </c:pt>
              <c:pt idx="5">
                <c:v>0</c:v>
              </c:pt>
              <c:pt idx="6">
                <c:v>1</c:v>
              </c:pt>
              <c:pt idx="7">
                <c:v>1</c:v>
              </c:pt>
              <c:pt idx="8">
                <c:v>2</c:v>
              </c:pt>
              <c:pt idx="9">
                <c:v>2</c:v>
              </c:pt>
              <c:pt idx="10">
                <c:v>3</c:v>
              </c:pt>
              <c:pt idx="11">
                <c:v>3</c:v>
              </c:pt>
              <c:pt idx="12">
                <c:v>4</c:v>
              </c:pt>
              <c:pt idx="13">
                <c:v>8</c:v>
              </c:pt>
              <c:pt idx="14">
                <c:v>10</c:v>
              </c:pt>
              <c:pt idx="15">
                <c:v>13</c:v>
              </c:pt>
              <c:pt idx="16">
                <c:v>16</c:v>
              </c:pt>
              <c:pt idx="17">
                <c:v>20</c:v>
              </c:pt>
              <c:pt idx="18">
                <c:v>23</c:v>
              </c:pt>
              <c:pt idx="19">
                <c:v>25</c:v>
              </c:pt>
              <c:pt idx="20">
                <c:v>25</c:v>
              </c:pt>
            </c:numLit>
          </c:yVal>
          <c:smooth val="0"/>
          <c:extLst>
            <c:ext xmlns:c16="http://schemas.microsoft.com/office/drawing/2014/chart" uri="{C3380CC4-5D6E-409C-BE32-E72D297353CC}">
              <c16:uniqueId val="{00000001-7F1D-45FC-AB05-C6CC77839AF4}"/>
            </c:ext>
          </c:extLst>
        </c:ser>
        <c:ser>
          <c:idx val="2"/>
          <c:order val="2"/>
          <c:tx>
            <c:v>Calendula</c:v>
          </c:tx>
          <c:spPr>
            <a:ln w="19050" cap="rnd">
              <a:solidFill>
                <a:schemeClr val="accent3"/>
              </a:solidFill>
              <a:round/>
            </a:ln>
            <a:effectLst/>
          </c:spPr>
          <c:marker>
            <c:symbol val="none"/>
          </c:marker>
          <c:xVal>
            <c:numLit>
              <c:formatCode>General</c:formatCode>
              <c:ptCount val="21"/>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numLit>
          </c:xVal>
          <c:yVal>
            <c:numLit>
              <c:formatCode>General</c:formatCode>
              <c:ptCount val="21"/>
              <c:pt idx="0">
                <c:v>0</c:v>
              </c:pt>
              <c:pt idx="1">
                <c:v>1</c:v>
              </c:pt>
              <c:pt idx="2">
                <c:v>2</c:v>
              </c:pt>
              <c:pt idx="3">
                <c:v>2</c:v>
              </c:pt>
              <c:pt idx="4">
                <c:v>2</c:v>
              </c:pt>
              <c:pt idx="5">
                <c:v>2</c:v>
              </c:pt>
              <c:pt idx="6">
                <c:v>3</c:v>
              </c:pt>
              <c:pt idx="7">
                <c:v>4</c:v>
              </c:pt>
              <c:pt idx="8">
                <c:v>5</c:v>
              </c:pt>
              <c:pt idx="9">
                <c:v>7</c:v>
              </c:pt>
              <c:pt idx="10">
                <c:v>9</c:v>
              </c:pt>
              <c:pt idx="11">
                <c:v>11</c:v>
              </c:pt>
              <c:pt idx="12">
                <c:v>12</c:v>
              </c:pt>
              <c:pt idx="13">
                <c:v>13</c:v>
              </c:pt>
              <c:pt idx="14">
                <c:v>14</c:v>
              </c:pt>
              <c:pt idx="15">
                <c:v>15</c:v>
              </c:pt>
              <c:pt idx="16">
                <c:v>15</c:v>
              </c:pt>
              <c:pt idx="17">
                <c:v>15</c:v>
              </c:pt>
              <c:pt idx="18">
                <c:v>15</c:v>
              </c:pt>
              <c:pt idx="19">
                <c:v>15</c:v>
              </c:pt>
              <c:pt idx="20">
                <c:v>15</c:v>
              </c:pt>
            </c:numLit>
          </c:yVal>
          <c:smooth val="0"/>
          <c:extLst>
            <c:ext xmlns:c16="http://schemas.microsoft.com/office/drawing/2014/chart" uri="{C3380CC4-5D6E-409C-BE32-E72D297353CC}">
              <c16:uniqueId val="{00000002-7F1D-45FC-AB05-C6CC77839AF4}"/>
            </c:ext>
          </c:extLst>
        </c:ser>
        <c:dLbls>
          <c:showLegendKey val="0"/>
          <c:showVal val="0"/>
          <c:showCatName val="0"/>
          <c:showSerName val="0"/>
          <c:showPercent val="0"/>
          <c:showBubbleSize val="0"/>
        </c:dLbls>
        <c:axId val="865578207"/>
        <c:axId val="865754223"/>
      </c:scatterChart>
      <c:valAx>
        <c:axId val="865578207"/>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Period</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sl-SI"/>
            </a:p>
          </c:txPr>
        </c:title>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865754223"/>
        <c:crosses val="autoZero"/>
        <c:crossBetween val="midCat"/>
      </c:valAx>
      <c:valAx>
        <c:axId val="86575422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Height</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sl-SI"/>
            </a:p>
          </c:txPr>
        </c:title>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865578207"/>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doughnutChart>
        <c:varyColors val="1"/>
        <c:ser>
          <c:idx val="0"/>
          <c:order val="0"/>
          <c:tx>
            <c:v>Donut</c:v>
          </c:tx>
          <c:dPt>
            <c:idx val="0"/>
            <c:bubble3D val="0"/>
            <c:spPr>
              <a:solidFill>
                <a:srgbClr val="FF0000"/>
              </a:solidFill>
              <a:ln>
                <a:noFill/>
              </a:ln>
              <a:effectLst/>
            </c:spPr>
            <c:extLst>
              <c:ext xmlns:c16="http://schemas.microsoft.com/office/drawing/2014/chart" uri="{C3380CC4-5D6E-409C-BE32-E72D297353CC}">
                <c16:uniqueId val="{00000001-151C-4B58-A449-20608BFD587E}"/>
              </c:ext>
            </c:extLst>
          </c:dPt>
          <c:dPt>
            <c:idx val="1"/>
            <c:bubble3D val="0"/>
            <c:spPr>
              <a:solidFill>
                <a:srgbClr val="FFFF00"/>
              </a:solidFill>
              <a:ln>
                <a:noFill/>
              </a:ln>
              <a:effectLst/>
            </c:spPr>
            <c:extLst>
              <c:ext xmlns:c16="http://schemas.microsoft.com/office/drawing/2014/chart" uri="{C3380CC4-5D6E-409C-BE32-E72D297353CC}">
                <c16:uniqueId val="{00000003-151C-4B58-A449-20608BFD587E}"/>
              </c:ext>
            </c:extLst>
          </c:dPt>
          <c:dPt>
            <c:idx val="2"/>
            <c:bubble3D val="0"/>
            <c:spPr>
              <a:solidFill>
                <a:srgbClr val="92D050"/>
              </a:solidFill>
              <a:ln>
                <a:noFill/>
              </a:ln>
              <a:effectLst/>
            </c:spPr>
            <c:extLst>
              <c:ext xmlns:c16="http://schemas.microsoft.com/office/drawing/2014/chart" uri="{C3380CC4-5D6E-409C-BE32-E72D297353CC}">
                <c16:uniqueId val="{00000005-151C-4B58-A449-20608BFD587E}"/>
              </c:ext>
            </c:extLst>
          </c:dPt>
          <c:dPt>
            <c:idx val="3"/>
            <c:bubble3D val="0"/>
            <c:spPr>
              <a:noFill/>
              <a:ln>
                <a:noFill/>
              </a:ln>
              <a:effectLst/>
            </c:spPr>
            <c:extLst>
              <c:ext xmlns:c16="http://schemas.microsoft.com/office/drawing/2014/chart" uri="{C3380CC4-5D6E-409C-BE32-E72D297353CC}">
                <c16:uniqueId val="{00000007-151C-4B58-A449-20608BFD587E}"/>
              </c:ext>
            </c:extLst>
          </c:dPt>
          <c:val>
            <c:numLit>
              <c:formatCode>General</c:formatCode>
              <c:ptCount val="4"/>
              <c:pt idx="0">
                <c:v>25</c:v>
              </c:pt>
              <c:pt idx="1">
                <c:v>50</c:v>
              </c:pt>
              <c:pt idx="2">
                <c:v>25</c:v>
              </c:pt>
              <c:pt idx="3">
                <c:v>100</c:v>
              </c:pt>
            </c:numLit>
          </c:val>
          <c:extLst>
            <c:ext xmlns:c16="http://schemas.microsoft.com/office/drawing/2014/chart" uri="{C3380CC4-5D6E-409C-BE32-E72D297353CC}">
              <c16:uniqueId val="{00000008-151C-4B58-A449-20608BFD587E}"/>
            </c:ext>
          </c:extLst>
        </c:ser>
        <c:dLbls>
          <c:showLegendKey val="0"/>
          <c:showVal val="0"/>
          <c:showCatName val="0"/>
          <c:showSerName val="0"/>
          <c:showPercent val="0"/>
          <c:showBubbleSize val="0"/>
          <c:showLeaderLines val="1"/>
        </c:dLbls>
        <c:firstSliceAng val="270"/>
        <c:holeSize val="50"/>
      </c:doughnutChart>
      <c:pieChart>
        <c:varyColors val="1"/>
        <c:ser>
          <c:idx val="1"/>
          <c:order val="1"/>
          <c:tx>
            <c:v>Pie</c:v>
          </c:tx>
          <c:dPt>
            <c:idx val="0"/>
            <c:bubble3D val="0"/>
            <c:spPr>
              <a:noFill/>
              <a:ln>
                <a:noFill/>
              </a:ln>
              <a:effectLst/>
            </c:spPr>
            <c:extLst>
              <c:ext xmlns:c16="http://schemas.microsoft.com/office/drawing/2014/chart" uri="{C3380CC4-5D6E-409C-BE32-E72D297353CC}">
                <c16:uniqueId val="{0000000A-151C-4B58-A449-20608BFD587E}"/>
              </c:ext>
            </c:extLst>
          </c:dPt>
          <c:dPt>
            <c:idx val="1"/>
            <c:bubble3D val="0"/>
            <c:spPr>
              <a:solidFill>
                <a:schemeClr val="tx1"/>
              </a:solidFill>
              <a:ln>
                <a:noFill/>
              </a:ln>
              <a:effectLst/>
            </c:spPr>
            <c:extLst>
              <c:ext xmlns:c16="http://schemas.microsoft.com/office/drawing/2014/chart" uri="{C3380CC4-5D6E-409C-BE32-E72D297353CC}">
                <c16:uniqueId val="{0000000C-151C-4B58-A449-20608BFD587E}"/>
              </c:ext>
            </c:extLst>
          </c:dPt>
          <c:dPt>
            <c:idx val="2"/>
            <c:bubble3D val="0"/>
            <c:spPr>
              <a:noFill/>
              <a:ln>
                <a:noFill/>
              </a:ln>
              <a:effectLst/>
            </c:spPr>
            <c:extLst>
              <c:ext xmlns:c16="http://schemas.microsoft.com/office/drawing/2014/chart" uri="{C3380CC4-5D6E-409C-BE32-E72D297353CC}">
                <c16:uniqueId val="{0000000E-151C-4B58-A449-20608BFD587E}"/>
              </c:ext>
            </c:extLst>
          </c:dPt>
          <c:dPt>
            <c:idx val="3"/>
            <c:bubble3D val="0"/>
            <c:spPr>
              <a:solidFill>
                <a:schemeClr val="accent4"/>
              </a:solidFill>
              <a:ln>
                <a:noFill/>
              </a:ln>
              <a:effectLst/>
            </c:spPr>
            <c:extLst>
              <c:ext xmlns:c16="http://schemas.microsoft.com/office/drawing/2014/chart" uri="{C3380CC4-5D6E-409C-BE32-E72D297353CC}">
                <c16:uniqueId val="{00000010-151C-4B58-A449-20608BFD587E}"/>
              </c:ext>
            </c:extLst>
          </c:dPt>
          <c:val>
            <c:numLit>
              <c:formatCode>General</c:formatCode>
              <c:ptCount val="4"/>
              <c:pt idx="0">
                <c:v>75</c:v>
              </c:pt>
              <c:pt idx="1">
                <c:v>1</c:v>
              </c:pt>
              <c:pt idx="2">
                <c:v>124</c:v>
              </c:pt>
            </c:numLit>
          </c:val>
          <c:extLst>
            <c:ext xmlns:c16="http://schemas.microsoft.com/office/drawing/2014/chart" uri="{C3380CC4-5D6E-409C-BE32-E72D297353CC}">
              <c16:uniqueId val="{00000011-151C-4B58-A449-20608BFD587E}"/>
            </c:ext>
          </c:extLst>
        </c:ser>
        <c:dLbls>
          <c:showLegendKey val="0"/>
          <c:showVal val="0"/>
          <c:showCatName val="0"/>
          <c:showSerName val="0"/>
          <c:showPercent val="0"/>
          <c:showBubbleSize val="0"/>
          <c:showLeaderLines val="1"/>
        </c:dLbls>
        <c:firstSliceAng val="270"/>
      </c:pieChart>
      <c:spPr>
        <a:noFill/>
        <a:ln>
          <a:noFill/>
        </a:ln>
        <a:effectLst/>
      </c:spPr>
    </c:plotArea>
    <c:plotVisOnly val="1"/>
    <c:dispBlanksAs val="gap"/>
    <c:showDLblsOverMax val="0"/>
  </c:chart>
  <c:spPr>
    <a:noFill/>
    <a:ln w="9525" cap="flat" cmpd="sng" algn="ctr">
      <a:noFill/>
      <a:round/>
    </a:ln>
    <a:effectLst/>
  </c:spPr>
  <c:txPr>
    <a:bodyPr/>
    <a:lstStyle/>
    <a:p>
      <a:pPr>
        <a:defRPr/>
      </a:pPr>
      <a:endParaRPr lang="sl-SI"/>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[2]GRAFI!$A$5</c:f>
              <c:strCache>
                <c:ptCount val="1"/>
                <c:pt idx="0">
                  <c:v>43661</c:v>
                </c:pt>
              </c:strCache>
            </c:strRef>
          </c:tx>
          <c:spPr>
            <a:solidFill>
              <a:schemeClr val="accent1"/>
            </a:solidFill>
            <a:ln>
              <a:noFill/>
            </a:ln>
            <a:effectLst/>
            <a:sp3d/>
          </c:spPr>
          <c:invertIfNegative val="0"/>
          <c:cat>
            <c:strRef>
              <c:f>[2]GRAFI!$G$4</c:f>
              <c:strCache>
                <c:ptCount val="1"/>
                <c:pt idx="0">
                  <c:v>Prodaja</c:v>
                </c:pt>
              </c:strCache>
            </c:strRef>
          </c:cat>
          <c:val>
            <c:numRef>
              <c:f>[2]GRAFI!$G$5</c:f>
              <c:numCache>
                <c:formatCode>General</c:formatCode>
                <c:ptCount val="1"/>
                <c:pt idx="0">
                  <c:v>1741089</c:v>
                </c:pt>
              </c:numCache>
            </c:numRef>
          </c:val>
          <c:extLst>
            <c:ext xmlns:c16="http://schemas.microsoft.com/office/drawing/2014/chart" uri="{C3380CC4-5D6E-409C-BE32-E72D297353CC}">
              <c16:uniqueId val="{00000000-9FD9-41A2-9D2E-08FC7BC9B216}"/>
            </c:ext>
          </c:extLst>
        </c:ser>
        <c:ser>
          <c:idx val="1"/>
          <c:order val="1"/>
          <c:tx>
            <c:strRef>
              <c:f>[2]GRAFI!$A$6</c:f>
              <c:strCache>
                <c:ptCount val="1"/>
                <c:pt idx="0">
                  <c:v>43665</c:v>
                </c:pt>
              </c:strCache>
            </c:strRef>
          </c:tx>
          <c:spPr>
            <a:solidFill>
              <a:schemeClr val="accent2"/>
            </a:solidFill>
            <a:ln>
              <a:noFill/>
            </a:ln>
            <a:effectLst/>
            <a:sp3d/>
          </c:spPr>
          <c:invertIfNegative val="0"/>
          <c:cat>
            <c:strRef>
              <c:f>[2]GRAFI!$G$4</c:f>
              <c:strCache>
                <c:ptCount val="1"/>
                <c:pt idx="0">
                  <c:v>Prodaja</c:v>
                </c:pt>
              </c:strCache>
            </c:strRef>
          </c:cat>
          <c:val>
            <c:numRef>
              <c:f>[2]GRAFI!$G$6</c:f>
              <c:numCache>
                <c:formatCode>General</c:formatCode>
                <c:ptCount val="1"/>
                <c:pt idx="0">
                  <c:v>5149890</c:v>
                </c:pt>
              </c:numCache>
            </c:numRef>
          </c:val>
          <c:extLst>
            <c:ext xmlns:c16="http://schemas.microsoft.com/office/drawing/2014/chart" uri="{C3380CC4-5D6E-409C-BE32-E72D297353CC}">
              <c16:uniqueId val="{00000001-9FD9-41A2-9D2E-08FC7BC9B216}"/>
            </c:ext>
          </c:extLst>
        </c:ser>
        <c:ser>
          <c:idx val="2"/>
          <c:order val="2"/>
          <c:tx>
            <c:strRef>
              <c:f>[2]GRAFI!$A$7</c:f>
              <c:strCache>
                <c:ptCount val="1"/>
                <c:pt idx="0">
                  <c:v>43672</c:v>
                </c:pt>
              </c:strCache>
            </c:strRef>
          </c:tx>
          <c:spPr>
            <a:solidFill>
              <a:schemeClr val="accent3"/>
            </a:solidFill>
            <a:ln>
              <a:noFill/>
            </a:ln>
            <a:effectLst/>
            <a:sp3d/>
          </c:spPr>
          <c:invertIfNegative val="0"/>
          <c:cat>
            <c:strRef>
              <c:f>[2]GRAFI!$G$4</c:f>
              <c:strCache>
                <c:ptCount val="1"/>
                <c:pt idx="0">
                  <c:v>Prodaja</c:v>
                </c:pt>
              </c:strCache>
            </c:strRef>
          </c:cat>
          <c:val>
            <c:numRef>
              <c:f>[2]GRAFI!$G$7</c:f>
              <c:numCache>
                <c:formatCode>General</c:formatCode>
                <c:ptCount val="1"/>
                <c:pt idx="0">
                  <c:v>2300710</c:v>
                </c:pt>
              </c:numCache>
            </c:numRef>
          </c:val>
          <c:extLst>
            <c:ext xmlns:c16="http://schemas.microsoft.com/office/drawing/2014/chart" uri="{C3380CC4-5D6E-409C-BE32-E72D297353CC}">
              <c16:uniqueId val="{00000002-9FD9-41A2-9D2E-08FC7BC9B216}"/>
            </c:ext>
          </c:extLst>
        </c:ser>
        <c:ser>
          <c:idx val="3"/>
          <c:order val="3"/>
          <c:tx>
            <c:strRef>
              <c:f>[2]GRAFI!$A$8</c:f>
              <c:strCache>
                <c:ptCount val="1"/>
                <c:pt idx="0">
                  <c:v>43688</c:v>
                </c:pt>
              </c:strCache>
            </c:strRef>
          </c:tx>
          <c:spPr>
            <a:solidFill>
              <a:schemeClr val="accent4"/>
            </a:solidFill>
            <a:ln>
              <a:noFill/>
            </a:ln>
            <a:effectLst/>
            <a:sp3d/>
          </c:spPr>
          <c:invertIfNegative val="0"/>
          <c:cat>
            <c:strRef>
              <c:f>[2]GRAFI!$G$4</c:f>
              <c:strCache>
                <c:ptCount val="1"/>
                <c:pt idx="0">
                  <c:v>Prodaja</c:v>
                </c:pt>
              </c:strCache>
            </c:strRef>
          </c:cat>
          <c:val>
            <c:numRef>
              <c:f>[2]GRAFI!$G$8</c:f>
              <c:numCache>
                <c:formatCode>General</c:formatCode>
                <c:ptCount val="1"/>
                <c:pt idx="0">
                  <c:v>1148912</c:v>
                </c:pt>
              </c:numCache>
            </c:numRef>
          </c:val>
          <c:extLst>
            <c:ext xmlns:c16="http://schemas.microsoft.com/office/drawing/2014/chart" uri="{C3380CC4-5D6E-409C-BE32-E72D297353CC}">
              <c16:uniqueId val="{00000003-9FD9-41A2-9D2E-08FC7BC9B216}"/>
            </c:ext>
          </c:extLst>
        </c:ser>
        <c:ser>
          <c:idx val="4"/>
          <c:order val="4"/>
          <c:tx>
            <c:strRef>
              <c:f>[2]GRAFI!$A$9</c:f>
              <c:strCache>
                <c:ptCount val="1"/>
                <c:pt idx="0">
                  <c:v>43692</c:v>
                </c:pt>
              </c:strCache>
            </c:strRef>
          </c:tx>
          <c:spPr>
            <a:solidFill>
              <a:schemeClr val="accent5"/>
            </a:solidFill>
            <a:ln>
              <a:noFill/>
            </a:ln>
            <a:effectLst/>
            <a:sp3d/>
          </c:spPr>
          <c:invertIfNegative val="0"/>
          <c:cat>
            <c:strRef>
              <c:f>[2]GRAFI!$G$4</c:f>
              <c:strCache>
                <c:ptCount val="1"/>
                <c:pt idx="0">
                  <c:v>Prodaja</c:v>
                </c:pt>
              </c:strCache>
            </c:strRef>
          </c:cat>
          <c:val>
            <c:numRef>
              <c:f>[2]GRAFI!$G$9</c:f>
              <c:numCache>
                <c:formatCode>General</c:formatCode>
                <c:ptCount val="1"/>
                <c:pt idx="0">
                  <c:v>4599112</c:v>
                </c:pt>
              </c:numCache>
            </c:numRef>
          </c:val>
          <c:extLst>
            <c:ext xmlns:c16="http://schemas.microsoft.com/office/drawing/2014/chart" uri="{C3380CC4-5D6E-409C-BE32-E72D297353CC}">
              <c16:uniqueId val="{00000004-9FD9-41A2-9D2E-08FC7BC9B216}"/>
            </c:ext>
          </c:extLst>
        </c:ser>
        <c:ser>
          <c:idx val="5"/>
          <c:order val="5"/>
          <c:tx>
            <c:strRef>
              <c:f>[2]GRAFI!$A$10</c:f>
              <c:strCache>
                <c:ptCount val="1"/>
                <c:pt idx="0">
                  <c:v>43699</c:v>
                </c:pt>
              </c:strCache>
            </c:strRef>
          </c:tx>
          <c:spPr>
            <a:solidFill>
              <a:schemeClr val="accent6"/>
            </a:solidFill>
            <a:ln>
              <a:noFill/>
            </a:ln>
            <a:effectLst/>
            <a:sp3d/>
          </c:spPr>
          <c:invertIfNegative val="0"/>
          <c:cat>
            <c:strRef>
              <c:f>[2]GRAFI!$G$4</c:f>
              <c:strCache>
                <c:ptCount val="1"/>
                <c:pt idx="0">
                  <c:v>Prodaja</c:v>
                </c:pt>
              </c:strCache>
            </c:strRef>
          </c:cat>
          <c:val>
            <c:numRef>
              <c:f>[2]GRAFI!$G$10</c:f>
              <c:numCache>
                <c:formatCode>General</c:formatCode>
                <c:ptCount val="1"/>
                <c:pt idx="0">
                  <c:v>1917080</c:v>
                </c:pt>
              </c:numCache>
            </c:numRef>
          </c:val>
          <c:extLst>
            <c:ext xmlns:c16="http://schemas.microsoft.com/office/drawing/2014/chart" uri="{C3380CC4-5D6E-409C-BE32-E72D297353CC}">
              <c16:uniqueId val="{00000005-9FD9-41A2-9D2E-08FC7BC9B216}"/>
            </c:ext>
          </c:extLst>
        </c:ser>
        <c:ser>
          <c:idx val="6"/>
          <c:order val="6"/>
          <c:tx>
            <c:strRef>
              <c:f>[2]GRAFI!$A$11</c:f>
              <c:strCache>
                <c:ptCount val="1"/>
                <c:pt idx="0">
                  <c:v>43701</c:v>
                </c:pt>
              </c:strCache>
            </c:strRef>
          </c:tx>
          <c:spPr>
            <a:solidFill>
              <a:schemeClr val="accent1">
                <a:lumMod val="60000"/>
              </a:schemeClr>
            </a:solidFill>
            <a:ln>
              <a:noFill/>
            </a:ln>
            <a:effectLst/>
            <a:sp3d/>
          </c:spPr>
          <c:invertIfNegative val="0"/>
          <c:cat>
            <c:strRef>
              <c:f>[2]GRAFI!$G$4</c:f>
              <c:strCache>
                <c:ptCount val="1"/>
                <c:pt idx="0">
                  <c:v>Prodaja</c:v>
                </c:pt>
              </c:strCache>
            </c:strRef>
          </c:cat>
          <c:val>
            <c:numRef>
              <c:f>[2]GRAFI!$G$11</c:f>
              <c:numCache>
                <c:formatCode>General</c:formatCode>
                <c:ptCount val="1"/>
                <c:pt idx="0">
                  <c:v>1757908</c:v>
                </c:pt>
              </c:numCache>
            </c:numRef>
          </c:val>
          <c:extLst>
            <c:ext xmlns:c16="http://schemas.microsoft.com/office/drawing/2014/chart" uri="{C3380CC4-5D6E-409C-BE32-E72D297353CC}">
              <c16:uniqueId val="{00000006-9FD9-41A2-9D2E-08FC7BC9B216}"/>
            </c:ext>
          </c:extLst>
        </c:ser>
        <c:ser>
          <c:idx val="7"/>
          <c:order val="7"/>
          <c:tx>
            <c:strRef>
              <c:f>[2]GRAFI!$A$12</c:f>
              <c:strCache>
                <c:ptCount val="1"/>
                <c:pt idx="0">
                  <c:v>43723</c:v>
                </c:pt>
              </c:strCache>
            </c:strRef>
          </c:tx>
          <c:spPr>
            <a:solidFill>
              <a:schemeClr val="accent2">
                <a:lumMod val="60000"/>
              </a:schemeClr>
            </a:solidFill>
            <a:ln>
              <a:noFill/>
            </a:ln>
            <a:effectLst/>
            <a:sp3d/>
          </c:spPr>
          <c:invertIfNegative val="0"/>
          <c:cat>
            <c:strRef>
              <c:f>[2]GRAFI!$G$4</c:f>
              <c:strCache>
                <c:ptCount val="1"/>
                <c:pt idx="0">
                  <c:v>Prodaja</c:v>
                </c:pt>
              </c:strCache>
            </c:strRef>
          </c:cat>
          <c:val>
            <c:numRef>
              <c:f>[2]GRAFI!$G$12</c:f>
              <c:numCache>
                <c:formatCode>General</c:formatCode>
                <c:ptCount val="1"/>
                <c:pt idx="0">
                  <c:v>1209282</c:v>
                </c:pt>
              </c:numCache>
            </c:numRef>
          </c:val>
          <c:extLst>
            <c:ext xmlns:c16="http://schemas.microsoft.com/office/drawing/2014/chart" uri="{C3380CC4-5D6E-409C-BE32-E72D297353CC}">
              <c16:uniqueId val="{00000007-9FD9-41A2-9D2E-08FC7BC9B216}"/>
            </c:ext>
          </c:extLst>
        </c:ser>
        <c:ser>
          <c:idx val="8"/>
          <c:order val="8"/>
          <c:tx>
            <c:strRef>
              <c:f>[2]GRAFI!$A$13</c:f>
              <c:strCache>
                <c:ptCount val="1"/>
                <c:pt idx="0">
                  <c:v>43725</c:v>
                </c:pt>
              </c:strCache>
            </c:strRef>
          </c:tx>
          <c:spPr>
            <a:solidFill>
              <a:schemeClr val="accent3">
                <a:lumMod val="60000"/>
              </a:schemeClr>
            </a:solidFill>
            <a:ln>
              <a:noFill/>
            </a:ln>
            <a:effectLst/>
            <a:sp3d/>
          </c:spPr>
          <c:invertIfNegative val="0"/>
          <c:cat>
            <c:strRef>
              <c:f>[2]GRAFI!$G$4</c:f>
              <c:strCache>
                <c:ptCount val="1"/>
                <c:pt idx="0">
                  <c:v>Prodaja</c:v>
                </c:pt>
              </c:strCache>
            </c:strRef>
          </c:cat>
          <c:val>
            <c:numRef>
              <c:f>[2]GRAFI!$G$13</c:f>
              <c:numCache>
                <c:formatCode>General</c:formatCode>
                <c:ptCount val="1"/>
                <c:pt idx="0">
                  <c:v>1581662</c:v>
                </c:pt>
              </c:numCache>
            </c:numRef>
          </c:val>
          <c:extLst>
            <c:ext xmlns:c16="http://schemas.microsoft.com/office/drawing/2014/chart" uri="{C3380CC4-5D6E-409C-BE32-E72D297353CC}">
              <c16:uniqueId val="{00000008-9FD9-41A2-9D2E-08FC7BC9B216}"/>
            </c:ext>
          </c:extLst>
        </c:ser>
        <c:ser>
          <c:idx val="9"/>
          <c:order val="9"/>
          <c:tx>
            <c:strRef>
              <c:f>[2]GRAFI!$A$14</c:f>
              <c:strCache>
                <c:ptCount val="1"/>
                <c:pt idx="0">
                  <c:v>43754</c:v>
                </c:pt>
              </c:strCache>
            </c:strRef>
          </c:tx>
          <c:spPr>
            <a:solidFill>
              <a:schemeClr val="accent4">
                <a:lumMod val="60000"/>
              </a:schemeClr>
            </a:solidFill>
            <a:ln>
              <a:noFill/>
            </a:ln>
            <a:effectLst/>
            <a:sp3d/>
          </c:spPr>
          <c:invertIfNegative val="0"/>
          <c:cat>
            <c:strRef>
              <c:f>[2]GRAFI!$G$4</c:f>
              <c:strCache>
                <c:ptCount val="1"/>
                <c:pt idx="0">
                  <c:v>Prodaja</c:v>
                </c:pt>
              </c:strCache>
            </c:strRef>
          </c:cat>
          <c:val>
            <c:numRef>
              <c:f>[2]GRAFI!$G$14</c:f>
              <c:numCache>
                <c:formatCode>General</c:formatCode>
                <c:ptCount val="1"/>
                <c:pt idx="0">
                  <c:v>8376043</c:v>
                </c:pt>
              </c:numCache>
            </c:numRef>
          </c:val>
          <c:extLst>
            <c:ext xmlns:c16="http://schemas.microsoft.com/office/drawing/2014/chart" uri="{C3380CC4-5D6E-409C-BE32-E72D297353CC}">
              <c16:uniqueId val="{00000009-9FD9-41A2-9D2E-08FC7BC9B216}"/>
            </c:ext>
          </c:extLst>
        </c:ser>
        <c:ser>
          <c:idx val="10"/>
          <c:order val="10"/>
          <c:tx>
            <c:strRef>
              <c:f>[2]GRAFI!$A$15</c:f>
              <c:strCache>
                <c:ptCount val="1"/>
                <c:pt idx="0">
                  <c:v>43763</c:v>
                </c:pt>
              </c:strCache>
            </c:strRef>
          </c:tx>
          <c:spPr>
            <a:solidFill>
              <a:schemeClr val="accent5">
                <a:lumMod val="60000"/>
              </a:schemeClr>
            </a:solidFill>
            <a:ln>
              <a:noFill/>
            </a:ln>
            <a:effectLst/>
            <a:sp3d/>
          </c:spPr>
          <c:invertIfNegative val="0"/>
          <c:cat>
            <c:strRef>
              <c:f>[2]GRAFI!$G$4</c:f>
              <c:strCache>
                <c:ptCount val="1"/>
                <c:pt idx="0">
                  <c:v>Prodaja</c:v>
                </c:pt>
              </c:strCache>
            </c:strRef>
          </c:cat>
          <c:val>
            <c:numRef>
              <c:f>[2]GRAFI!$G$15</c:f>
              <c:numCache>
                <c:formatCode>General</c:formatCode>
                <c:ptCount val="1"/>
                <c:pt idx="0">
                  <c:v>1978299</c:v>
                </c:pt>
              </c:numCache>
            </c:numRef>
          </c:val>
          <c:extLst>
            <c:ext xmlns:c16="http://schemas.microsoft.com/office/drawing/2014/chart" uri="{C3380CC4-5D6E-409C-BE32-E72D297353CC}">
              <c16:uniqueId val="{0000000A-9FD9-41A2-9D2E-08FC7BC9B216}"/>
            </c:ext>
          </c:extLst>
        </c:ser>
        <c:ser>
          <c:idx val="11"/>
          <c:order val="11"/>
          <c:tx>
            <c:strRef>
              <c:f>[2]GRAFI!$A$16</c:f>
              <c:strCache>
                <c:ptCount val="1"/>
                <c:pt idx="0">
                  <c:v>43774</c:v>
                </c:pt>
              </c:strCache>
            </c:strRef>
          </c:tx>
          <c:spPr>
            <a:solidFill>
              <a:schemeClr val="accent6">
                <a:lumMod val="60000"/>
              </a:schemeClr>
            </a:solidFill>
            <a:ln>
              <a:noFill/>
            </a:ln>
            <a:effectLst/>
            <a:sp3d/>
          </c:spPr>
          <c:invertIfNegative val="0"/>
          <c:cat>
            <c:strRef>
              <c:f>[2]GRAFI!$G$4</c:f>
              <c:strCache>
                <c:ptCount val="1"/>
                <c:pt idx="0">
                  <c:v>Prodaja</c:v>
                </c:pt>
              </c:strCache>
            </c:strRef>
          </c:cat>
          <c:val>
            <c:numRef>
              <c:f>[2]GRAFI!$G$16</c:f>
              <c:numCache>
                <c:formatCode>General</c:formatCode>
                <c:ptCount val="1"/>
                <c:pt idx="0">
                  <c:v>914785</c:v>
                </c:pt>
              </c:numCache>
            </c:numRef>
          </c:val>
          <c:extLst>
            <c:ext xmlns:c16="http://schemas.microsoft.com/office/drawing/2014/chart" uri="{C3380CC4-5D6E-409C-BE32-E72D297353CC}">
              <c16:uniqueId val="{0000000B-9FD9-41A2-9D2E-08FC7BC9B216}"/>
            </c:ext>
          </c:extLst>
        </c:ser>
        <c:ser>
          <c:idx val="12"/>
          <c:order val="12"/>
          <c:tx>
            <c:strRef>
              <c:f>[2]GRAFI!$A$17</c:f>
              <c:strCache>
                <c:ptCount val="1"/>
                <c:pt idx="0">
                  <c:v>43788</c:v>
                </c:pt>
              </c:strCache>
            </c:strRef>
          </c:tx>
          <c:spPr>
            <a:solidFill>
              <a:schemeClr val="accent1">
                <a:lumMod val="80000"/>
                <a:lumOff val="20000"/>
              </a:schemeClr>
            </a:solidFill>
            <a:ln>
              <a:noFill/>
            </a:ln>
            <a:effectLst/>
            <a:sp3d/>
          </c:spPr>
          <c:invertIfNegative val="0"/>
          <c:cat>
            <c:strRef>
              <c:f>[2]GRAFI!$G$4</c:f>
              <c:strCache>
                <c:ptCount val="1"/>
                <c:pt idx="0">
                  <c:v>Prodaja</c:v>
                </c:pt>
              </c:strCache>
            </c:strRef>
          </c:cat>
          <c:val>
            <c:numRef>
              <c:f>[2]GRAFI!$G$17</c:f>
              <c:numCache>
                <c:formatCode>General</c:formatCode>
                <c:ptCount val="1"/>
                <c:pt idx="0">
                  <c:v>1711222</c:v>
                </c:pt>
              </c:numCache>
            </c:numRef>
          </c:val>
          <c:extLst>
            <c:ext xmlns:c16="http://schemas.microsoft.com/office/drawing/2014/chart" uri="{C3380CC4-5D6E-409C-BE32-E72D297353CC}">
              <c16:uniqueId val="{0000000C-9FD9-41A2-9D2E-08FC7BC9B216}"/>
            </c:ext>
          </c:extLst>
        </c:ser>
        <c:ser>
          <c:idx val="13"/>
          <c:order val="13"/>
          <c:tx>
            <c:strRef>
              <c:f>[2]GRAFI!$A$18</c:f>
              <c:strCache>
                <c:ptCount val="1"/>
                <c:pt idx="0">
                  <c:v>43796</c:v>
                </c:pt>
              </c:strCache>
            </c:strRef>
          </c:tx>
          <c:spPr>
            <a:solidFill>
              <a:schemeClr val="accent2">
                <a:lumMod val="80000"/>
                <a:lumOff val="20000"/>
              </a:schemeClr>
            </a:solidFill>
            <a:ln>
              <a:noFill/>
            </a:ln>
            <a:effectLst/>
            <a:sp3d/>
          </c:spPr>
          <c:invertIfNegative val="0"/>
          <c:cat>
            <c:strRef>
              <c:f>[2]GRAFI!$G$4</c:f>
              <c:strCache>
                <c:ptCount val="1"/>
                <c:pt idx="0">
                  <c:v>Prodaja</c:v>
                </c:pt>
              </c:strCache>
            </c:strRef>
          </c:cat>
          <c:val>
            <c:numRef>
              <c:f>[2]GRAFI!$G$18</c:f>
              <c:numCache>
                <c:formatCode>General</c:formatCode>
                <c:ptCount val="1"/>
                <c:pt idx="0">
                  <c:v>1257231</c:v>
                </c:pt>
              </c:numCache>
            </c:numRef>
          </c:val>
          <c:extLst>
            <c:ext xmlns:c16="http://schemas.microsoft.com/office/drawing/2014/chart" uri="{C3380CC4-5D6E-409C-BE32-E72D297353CC}">
              <c16:uniqueId val="{0000000D-9FD9-41A2-9D2E-08FC7BC9B216}"/>
            </c:ext>
          </c:extLst>
        </c:ser>
        <c:ser>
          <c:idx val="14"/>
          <c:order val="14"/>
          <c:tx>
            <c:strRef>
              <c:f>[2]GRAFI!$A$19</c:f>
              <c:strCache>
                <c:ptCount val="1"/>
                <c:pt idx="0">
                  <c:v>43794</c:v>
                </c:pt>
              </c:strCache>
            </c:strRef>
          </c:tx>
          <c:spPr>
            <a:solidFill>
              <a:schemeClr val="accent3">
                <a:lumMod val="80000"/>
                <a:lumOff val="20000"/>
              </a:schemeClr>
            </a:solidFill>
            <a:ln>
              <a:noFill/>
            </a:ln>
            <a:effectLst/>
            <a:sp3d/>
          </c:spPr>
          <c:invertIfNegative val="0"/>
          <c:cat>
            <c:strRef>
              <c:f>[2]GRAFI!$G$4</c:f>
              <c:strCache>
                <c:ptCount val="1"/>
                <c:pt idx="0">
                  <c:v>Prodaja</c:v>
                </c:pt>
              </c:strCache>
            </c:strRef>
          </c:cat>
          <c:val>
            <c:numRef>
              <c:f>[2]GRAFI!$G$19</c:f>
              <c:numCache>
                <c:formatCode>General</c:formatCode>
                <c:ptCount val="1"/>
                <c:pt idx="0">
                  <c:v>4078740</c:v>
                </c:pt>
              </c:numCache>
            </c:numRef>
          </c:val>
          <c:extLst>
            <c:ext xmlns:c16="http://schemas.microsoft.com/office/drawing/2014/chart" uri="{C3380CC4-5D6E-409C-BE32-E72D297353CC}">
              <c16:uniqueId val="{0000000E-9FD9-41A2-9D2E-08FC7BC9B216}"/>
            </c:ext>
          </c:extLst>
        </c:ser>
        <c:ser>
          <c:idx val="15"/>
          <c:order val="15"/>
          <c:tx>
            <c:strRef>
              <c:f>[2]GRAFI!$A$20</c:f>
              <c:strCache>
                <c:ptCount val="1"/>
                <c:pt idx="0">
                  <c:v>43798</c:v>
                </c:pt>
              </c:strCache>
            </c:strRef>
          </c:tx>
          <c:spPr>
            <a:solidFill>
              <a:schemeClr val="accent4">
                <a:lumMod val="80000"/>
                <a:lumOff val="20000"/>
              </a:schemeClr>
            </a:solidFill>
            <a:ln>
              <a:noFill/>
            </a:ln>
            <a:effectLst/>
            <a:sp3d/>
          </c:spPr>
          <c:invertIfNegative val="0"/>
          <c:cat>
            <c:strRef>
              <c:f>[2]GRAFI!$G$4</c:f>
              <c:strCache>
                <c:ptCount val="1"/>
                <c:pt idx="0">
                  <c:v>Prodaja</c:v>
                </c:pt>
              </c:strCache>
            </c:strRef>
          </c:cat>
          <c:val>
            <c:numRef>
              <c:f>[2]GRAFI!$G$20</c:f>
              <c:numCache>
                <c:formatCode>General</c:formatCode>
                <c:ptCount val="1"/>
                <c:pt idx="0">
                  <c:v>5897652</c:v>
                </c:pt>
              </c:numCache>
            </c:numRef>
          </c:val>
          <c:extLst>
            <c:ext xmlns:c16="http://schemas.microsoft.com/office/drawing/2014/chart" uri="{C3380CC4-5D6E-409C-BE32-E72D297353CC}">
              <c16:uniqueId val="{0000000F-9FD9-41A2-9D2E-08FC7BC9B216}"/>
            </c:ext>
          </c:extLst>
        </c:ser>
        <c:ser>
          <c:idx val="16"/>
          <c:order val="16"/>
          <c:tx>
            <c:strRef>
              <c:f>[2]GRAFI!$A$21</c:f>
              <c:strCache>
                <c:ptCount val="1"/>
                <c:pt idx="0">
                  <c:v>43824</c:v>
                </c:pt>
              </c:strCache>
            </c:strRef>
          </c:tx>
          <c:spPr>
            <a:solidFill>
              <a:schemeClr val="accent5">
                <a:lumMod val="80000"/>
                <a:lumOff val="20000"/>
              </a:schemeClr>
            </a:solidFill>
            <a:ln>
              <a:noFill/>
            </a:ln>
            <a:effectLst/>
            <a:sp3d/>
          </c:spPr>
          <c:invertIfNegative val="0"/>
          <c:cat>
            <c:strRef>
              <c:f>[2]GRAFI!$G$4</c:f>
              <c:strCache>
                <c:ptCount val="1"/>
                <c:pt idx="0">
                  <c:v>Prodaja</c:v>
                </c:pt>
              </c:strCache>
            </c:strRef>
          </c:cat>
          <c:val>
            <c:numRef>
              <c:f>[2]GRAFI!$G$21</c:f>
              <c:numCache>
                <c:formatCode>General</c:formatCode>
                <c:ptCount val="1"/>
                <c:pt idx="0">
                  <c:v>4852863</c:v>
                </c:pt>
              </c:numCache>
            </c:numRef>
          </c:val>
          <c:extLst>
            <c:ext xmlns:c16="http://schemas.microsoft.com/office/drawing/2014/chart" uri="{C3380CC4-5D6E-409C-BE32-E72D297353CC}">
              <c16:uniqueId val="{00000010-9FD9-41A2-9D2E-08FC7BC9B216}"/>
            </c:ext>
          </c:extLst>
        </c:ser>
        <c:ser>
          <c:idx val="17"/>
          <c:order val="17"/>
          <c:tx>
            <c:strRef>
              <c:f>[2]GRAFI!$A$22</c:f>
              <c:strCache>
                <c:ptCount val="1"/>
                <c:pt idx="0">
                  <c:v>43826</c:v>
                </c:pt>
              </c:strCache>
            </c:strRef>
          </c:tx>
          <c:spPr>
            <a:solidFill>
              <a:schemeClr val="accent6">
                <a:lumMod val="80000"/>
                <a:lumOff val="20000"/>
              </a:schemeClr>
            </a:solidFill>
            <a:ln>
              <a:noFill/>
            </a:ln>
            <a:effectLst/>
            <a:sp3d/>
          </c:spPr>
          <c:invertIfNegative val="0"/>
          <c:cat>
            <c:strRef>
              <c:f>[2]GRAFI!$G$4</c:f>
              <c:strCache>
                <c:ptCount val="1"/>
                <c:pt idx="0">
                  <c:v>Prodaja</c:v>
                </c:pt>
              </c:strCache>
            </c:strRef>
          </c:cat>
          <c:val>
            <c:numRef>
              <c:f>[2]GRAFI!$G$22</c:f>
              <c:numCache>
                <c:formatCode>General</c:formatCode>
                <c:ptCount val="1"/>
                <c:pt idx="0">
                  <c:v>4687422</c:v>
                </c:pt>
              </c:numCache>
            </c:numRef>
          </c:val>
          <c:extLst>
            <c:ext xmlns:c16="http://schemas.microsoft.com/office/drawing/2014/chart" uri="{C3380CC4-5D6E-409C-BE32-E72D297353CC}">
              <c16:uniqueId val="{00000011-9FD9-41A2-9D2E-08FC7BC9B216}"/>
            </c:ext>
          </c:extLst>
        </c:ser>
        <c:ser>
          <c:idx val="18"/>
          <c:order val="18"/>
          <c:tx>
            <c:strRef>
              <c:f>[2]GRAFI!$A$23</c:f>
              <c:strCache>
                <c:ptCount val="1"/>
                <c:pt idx="0">
                  <c:v>43829</c:v>
                </c:pt>
              </c:strCache>
            </c:strRef>
          </c:tx>
          <c:spPr>
            <a:solidFill>
              <a:schemeClr val="accent1">
                <a:lumMod val="80000"/>
              </a:schemeClr>
            </a:solidFill>
            <a:ln>
              <a:noFill/>
            </a:ln>
            <a:effectLst/>
            <a:sp3d/>
          </c:spPr>
          <c:invertIfNegative val="0"/>
          <c:cat>
            <c:strRef>
              <c:f>[2]GRAFI!$G$4</c:f>
              <c:strCache>
                <c:ptCount val="1"/>
                <c:pt idx="0">
                  <c:v>Prodaja</c:v>
                </c:pt>
              </c:strCache>
            </c:strRef>
          </c:cat>
          <c:val>
            <c:numRef>
              <c:f>[2]GRAFI!$G$23</c:f>
              <c:numCache>
                <c:formatCode>General</c:formatCode>
                <c:ptCount val="1"/>
                <c:pt idx="0">
                  <c:v>1838220</c:v>
                </c:pt>
              </c:numCache>
            </c:numRef>
          </c:val>
          <c:extLst>
            <c:ext xmlns:c16="http://schemas.microsoft.com/office/drawing/2014/chart" uri="{C3380CC4-5D6E-409C-BE32-E72D297353CC}">
              <c16:uniqueId val="{00000012-9FD9-41A2-9D2E-08FC7BC9B216}"/>
            </c:ext>
          </c:extLst>
        </c:ser>
        <c:ser>
          <c:idx val="19"/>
          <c:order val="19"/>
          <c:tx>
            <c:strRef>
              <c:f>[2]GRAFI!$A$24</c:f>
              <c:strCache>
                <c:ptCount val="1"/>
                <c:pt idx="0">
                  <c:v>43845</c:v>
                </c:pt>
              </c:strCache>
            </c:strRef>
          </c:tx>
          <c:spPr>
            <a:solidFill>
              <a:schemeClr val="accent2">
                <a:lumMod val="80000"/>
              </a:schemeClr>
            </a:solidFill>
            <a:ln>
              <a:noFill/>
            </a:ln>
            <a:effectLst/>
            <a:sp3d/>
          </c:spPr>
          <c:invertIfNegative val="0"/>
          <c:cat>
            <c:strRef>
              <c:f>[2]GRAFI!$G$4</c:f>
              <c:strCache>
                <c:ptCount val="1"/>
                <c:pt idx="0">
                  <c:v>Prodaja</c:v>
                </c:pt>
              </c:strCache>
            </c:strRef>
          </c:cat>
          <c:val>
            <c:numRef>
              <c:f>[2]GRAFI!$G$24</c:f>
              <c:numCache>
                <c:formatCode>General</c:formatCode>
                <c:ptCount val="1"/>
                <c:pt idx="0">
                  <c:v>1958181</c:v>
                </c:pt>
              </c:numCache>
            </c:numRef>
          </c:val>
          <c:extLst>
            <c:ext xmlns:c16="http://schemas.microsoft.com/office/drawing/2014/chart" uri="{C3380CC4-5D6E-409C-BE32-E72D297353CC}">
              <c16:uniqueId val="{00000013-9FD9-41A2-9D2E-08FC7BC9B216}"/>
            </c:ext>
          </c:extLst>
        </c:ser>
        <c:ser>
          <c:idx val="20"/>
          <c:order val="20"/>
          <c:tx>
            <c:strRef>
              <c:f>[2]GRAFI!$A$25</c:f>
              <c:strCache>
                <c:ptCount val="1"/>
                <c:pt idx="0">
                  <c:v>43855</c:v>
                </c:pt>
              </c:strCache>
            </c:strRef>
          </c:tx>
          <c:spPr>
            <a:solidFill>
              <a:schemeClr val="accent3">
                <a:lumMod val="80000"/>
              </a:schemeClr>
            </a:solidFill>
            <a:ln>
              <a:noFill/>
            </a:ln>
            <a:effectLst/>
            <a:sp3d/>
          </c:spPr>
          <c:invertIfNegative val="0"/>
          <c:cat>
            <c:strRef>
              <c:f>[2]GRAFI!$G$4</c:f>
              <c:strCache>
                <c:ptCount val="1"/>
                <c:pt idx="0">
                  <c:v>Prodaja</c:v>
                </c:pt>
              </c:strCache>
            </c:strRef>
          </c:cat>
          <c:val>
            <c:numRef>
              <c:f>[2]GRAFI!$G$25</c:f>
              <c:numCache>
                <c:formatCode>General</c:formatCode>
                <c:ptCount val="1"/>
                <c:pt idx="0">
                  <c:v>1370705</c:v>
                </c:pt>
              </c:numCache>
            </c:numRef>
          </c:val>
          <c:extLst>
            <c:ext xmlns:c16="http://schemas.microsoft.com/office/drawing/2014/chart" uri="{C3380CC4-5D6E-409C-BE32-E72D297353CC}">
              <c16:uniqueId val="{00000014-9FD9-41A2-9D2E-08FC7BC9B216}"/>
            </c:ext>
          </c:extLst>
        </c:ser>
        <c:ser>
          <c:idx val="21"/>
          <c:order val="21"/>
          <c:tx>
            <c:strRef>
              <c:f>[2]GRAFI!$A$26</c:f>
              <c:strCache>
                <c:ptCount val="1"/>
                <c:pt idx="0">
                  <c:v>43859</c:v>
                </c:pt>
              </c:strCache>
            </c:strRef>
          </c:tx>
          <c:spPr>
            <a:solidFill>
              <a:schemeClr val="accent4">
                <a:lumMod val="80000"/>
              </a:schemeClr>
            </a:solidFill>
            <a:ln>
              <a:noFill/>
            </a:ln>
            <a:effectLst/>
            <a:sp3d/>
          </c:spPr>
          <c:invertIfNegative val="0"/>
          <c:cat>
            <c:strRef>
              <c:f>[2]GRAFI!$G$4</c:f>
              <c:strCache>
                <c:ptCount val="1"/>
                <c:pt idx="0">
                  <c:v>Prodaja</c:v>
                </c:pt>
              </c:strCache>
            </c:strRef>
          </c:cat>
          <c:val>
            <c:numRef>
              <c:f>[2]GRAFI!$G$26</c:f>
              <c:numCache>
                <c:formatCode>General</c:formatCode>
                <c:ptCount val="1"/>
                <c:pt idx="0">
                  <c:v>1683109</c:v>
                </c:pt>
              </c:numCache>
            </c:numRef>
          </c:val>
          <c:extLst>
            <c:ext xmlns:c16="http://schemas.microsoft.com/office/drawing/2014/chart" uri="{C3380CC4-5D6E-409C-BE32-E72D297353CC}">
              <c16:uniqueId val="{00000015-9FD9-41A2-9D2E-08FC7BC9B216}"/>
            </c:ext>
          </c:extLst>
        </c:ser>
        <c:ser>
          <c:idx val="22"/>
          <c:order val="22"/>
          <c:tx>
            <c:strRef>
              <c:f>[2]GRAFI!$A$27</c:f>
              <c:strCache>
                <c:ptCount val="1"/>
                <c:pt idx="0">
                  <c:v>43831</c:v>
                </c:pt>
              </c:strCache>
            </c:strRef>
          </c:tx>
          <c:spPr>
            <a:solidFill>
              <a:schemeClr val="accent5">
                <a:lumMod val="80000"/>
              </a:schemeClr>
            </a:solidFill>
            <a:ln>
              <a:noFill/>
            </a:ln>
            <a:effectLst/>
            <a:sp3d/>
          </c:spPr>
          <c:invertIfNegative val="0"/>
          <c:cat>
            <c:strRef>
              <c:f>[2]GRAFI!$G$4</c:f>
              <c:strCache>
                <c:ptCount val="1"/>
                <c:pt idx="0">
                  <c:v>Prodaja</c:v>
                </c:pt>
              </c:strCache>
            </c:strRef>
          </c:cat>
          <c:val>
            <c:numRef>
              <c:f>[2]GRAFI!$G$27</c:f>
              <c:numCache>
                <c:formatCode>General</c:formatCode>
                <c:ptCount val="1"/>
                <c:pt idx="0">
                  <c:v>5664927</c:v>
                </c:pt>
              </c:numCache>
            </c:numRef>
          </c:val>
          <c:extLst>
            <c:ext xmlns:c16="http://schemas.microsoft.com/office/drawing/2014/chart" uri="{C3380CC4-5D6E-409C-BE32-E72D297353CC}">
              <c16:uniqueId val="{00000016-9FD9-41A2-9D2E-08FC7BC9B216}"/>
            </c:ext>
          </c:extLst>
        </c:ser>
        <c:ser>
          <c:idx val="23"/>
          <c:order val="23"/>
          <c:tx>
            <c:strRef>
              <c:f>[2]GRAFI!$A$28</c:f>
              <c:strCache>
                <c:ptCount val="1"/>
                <c:pt idx="0">
                  <c:v>43832</c:v>
                </c:pt>
              </c:strCache>
            </c:strRef>
          </c:tx>
          <c:spPr>
            <a:solidFill>
              <a:schemeClr val="accent6">
                <a:lumMod val="80000"/>
              </a:schemeClr>
            </a:solidFill>
            <a:ln>
              <a:noFill/>
            </a:ln>
            <a:effectLst/>
            <a:sp3d/>
          </c:spPr>
          <c:invertIfNegative val="0"/>
          <c:cat>
            <c:strRef>
              <c:f>[2]GRAFI!$G$4</c:f>
              <c:strCache>
                <c:ptCount val="1"/>
                <c:pt idx="0">
                  <c:v>Prodaja</c:v>
                </c:pt>
              </c:strCache>
            </c:strRef>
          </c:cat>
          <c:val>
            <c:numRef>
              <c:f>[2]GRAFI!$G$28</c:f>
              <c:numCache>
                <c:formatCode>General</c:formatCode>
                <c:ptCount val="1"/>
                <c:pt idx="0">
                  <c:v>7239424</c:v>
                </c:pt>
              </c:numCache>
            </c:numRef>
          </c:val>
          <c:extLst>
            <c:ext xmlns:c16="http://schemas.microsoft.com/office/drawing/2014/chart" uri="{C3380CC4-5D6E-409C-BE32-E72D297353CC}">
              <c16:uniqueId val="{00000017-9FD9-41A2-9D2E-08FC7BC9B216}"/>
            </c:ext>
          </c:extLst>
        </c:ser>
        <c:ser>
          <c:idx val="24"/>
          <c:order val="24"/>
          <c:tx>
            <c:strRef>
              <c:f>[2]GRAFI!$A$29</c:f>
              <c:strCache>
                <c:ptCount val="1"/>
                <c:pt idx="0">
                  <c:v>43832</c:v>
                </c:pt>
              </c:strCache>
            </c:strRef>
          </c:tx>
          <c:spPr>
            <a:solidFill>
              <a:schemeClr val="accent1">
                <a:lumMod val="60000"/>
                <a:lumOff val="40000"/>
              </a:schemeClr>
            </a:solidFill>
            <a:ln>
              <a:noFill/>
            </a:ln>
            <a:effectLst/>
            <a:sp3d/>
          </c:spPr>
          <c:invertIfNegative val="0"/>
          <c:cat>
            <c:strRef>
              <c:f>[2]GRAFI!$G$4</c:f>
              <c:strCache>
                <c:ptCount val="1"/>
                <c:pt idx="0">
                  <c:v>Prodaja</c:v>
                </c:pt>
              </c:strCache>
            </c:strRef>
          </c:cat>
          <c:val>
            <c:numRef>
              <c:f>[2]GRAFI!$G$29</c:f>
              <c:numCache>
                <c:formatCode>General</c:formatCode>
                <c:ptCount val="1"/>
                <c:pt idx="0">
                  <c:v>7874500</c:v>
                </c:pt>
              </c:numCache>
            </c:numRef>
          </c:val>
          <c:extLst>
            <c:ext xmlns:c16="http://schemas.microsoft.com/office/drawing/2014/chart" uri="{C3380CC4-5D6E-409C-BE32-E72D297353CC}">
              <c16:uniqueId val="{00000018-9FD9-41A2-9D2E-08FC7BC9B216}"/>
            </c:ext>
          </c:extLst>
        </c:ser>
        <c:ser>
          <c:idx val="25"/>
          <c:order val="25"/>
          <c:tx>
            <c:strRef>
              <c:f>[2]GRAFI!$A$30</c:f>
              <c:strCache>
                <c:ptCount val="1"/>
                <c:pt idx="0">
                  <c:v>43832</c:v>
                </c:pt>
              </c:strCache>
            </c:strRef>
          </c:tx>
          <c:spPr>
            <a:solidFill>
              <a:schemeClr val="accent2">
                <a:lumMod val="60000"/>
                <a:lumOff val="40000"/>
              </a:schemeClr>
            </a:solidFill>
            <a:ln>
              <a:noFill/>
            </a:ln>
            <a:effectLst/>
            <a:sp3d/>
          </c:spPr>
          <c:invertIfNegative val="0"/>
          <c:cat>
            <c:strRef>
              <c:f>[2]GRAFI!$G$4</c:f>
              <c:strCache>
                <c:ptCount val="1"/>
                <c:pt idx="0">
                  <c:v>Prodaja</c:v>
                </c:pt>
              </c:strCache>
            </c:strRef>
          </c:cat>
          <c:val>
            <c:numRef>
              <c:f>[2]GRAFI!$G$30</c:f>
              <c:numCache>
                <c:formatCode>General</c:formatCode>
                <c:ptCount val="1"/>
                <c:pt idx="0">
                  <c:v>1096869</c:v>
                </c:pt>
              </c:numCache>
            </c:numRef>
          </c:val>
          <c:extLst>
            <c:ext xmlns:c16="http://schemas.microsoft.com/office/drawing/2014/chart" uri="{C3380CC4-5D6E-409C-BE32-E72D297353CC}">
              <c16:uniqueId val="{00000019-9FD9-41A2-9D2E-08FC7BC9B216}"/>
            </c:ext>
          </c:extLst>
        </c:ser>
        <c:dLbls>
          <c:showLegendKey val="0"/>
          <c:showVal val="0"/>
          <c:showCatName val="0"/>
          <c:showSerName val="0"/>
          <c:showPercent val="0"/>
          <c:showBubbleSize val="0"/>
        </c:dLbls>
        <c:gapWidth val="150"/>
        <c:shape val="box"/>
        <c:axId val="1691733056"/>
        <c:axId val="1691735968"/>
        <c:axId val="0"/>
      </c:bar3DChart>
      <c:catAx>
        <c:axId val="1691733056"/>
        <c:scaling>
          <c:orientation val="minMax"/>
        </c:scaling>
        <c:delete val="0"/>
        <c:axPos val="b"/>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691735968"/>
        <c:crosses val="autoZero"/>
        <c:auto val="1"/>
        <c:lblAlgn val="ctr"/>
        <c:lblOffset val="100"/>
        <c:noMultiLvlLbl val="0"/>
      </c:catAx>
      <c:valAx>
        <c:axId val="1691735968"/>
        <c:scaling>
          <c:orientation val="minMax"/>
        </c:scaling>
        <c:delete val="0"/>
        <c:axPos val="l"/>
        <c:majorGridlines>
          <c:spPr>
            <a:ln w="9525" cap="flat" cmpd="sng" algn="ctr">
              <a:solidFill>
                <a:srgbClr val="FF0000"/>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69173305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sl-SI"/>
              <a:t>3 TORTNI</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sl-SI"/>
        </a:p>
      </c:txPr>
    </c:title>
    <c:autoTitleDeleted val="0"/>
    <c:plotArea>
      <c:layout/>
      <c:pieChart>
        <c:varyColors val="1"/>
        <c:ser>
          <c:idx val="0"/>
          <c:order val="0"/>
          <c:tx>
            <c:strRef>
              <c:f>[2]GRAFI!$B$127</c:f>
              <c:strCache>
                <c:ptCount val="1"/>
                <c:pt idx="0">
                  <c:v>Štetje</c:v>
                </c:pt>
              </c:strCache>
            </c:strRef>
          </c:tx>
          <c:dPt>
            <c:idx val="0"/>
            <c:bubble3D val="0"/>
            <c:spPr>
              <a:solidFill>
                <a:schemeClr val="accent1"/>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E0CA-4E39-A526-1EDC3B9A00FC}"/>
              </c:ext>
            </c:extLst>
          </c:dPt>
          <c:dPt>
            <c:idx val="1"/>
            <c:bubble3D val="0"/>
            <c:spPr>
              <a:solidFill>
                <a:schemeClr val="accent2"/>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E0CA-4E39-A526-1EDC3B9A00FC}"/>
              </c:ext>
            </c:extLst>
          </c:dPt>
          <c:dPt>
            <c:idx val="2"/>
            <c:bubble3D val="0"/>
            <c:spPr>
              <a:solidFill>
                <a:schemeClr val="accent3"/>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E0CA-4E39-A526-1EDC3B9A00FC}"/>
              </c:ext>
            </c:extLst>
          </c:dPt>
          <c:dPt>
            <c:idx val="3"/>
            <c:bubble3D val="0"/>
            <c:spPr>
              <a:solidFill>
                <a:schemeClr val="accent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E0CA-4E39-A526-1EDC3B9A00FC}"/>
              </c:ext>
            </c:extLst>
          </c:dPt>
          <c:dPt>
            <c:idx val="4"/>
            <c:bubble3D val="0"/>
            <c:spPr>
              <a:solidFill>
                <a:schemeClr val="accent5"/>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9-E0CA-4E39-A526-1EDC3B9A00FC}"/>
              </c:ext>
            </c:extLst>
          </c:dPt>
          <c:dPt>
            <c:idx val="5"/>
            <c:bubble3D val="0"/>
            <c:spPr>
              <a:solidFill>
                <a:schemeClr val="accent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B-E0CA-4E39-A526-1EDC3B9A00FC}"/>
              </c:ext>
            </c:extLst>
          </c:dPt>
          <c:dPt>
            <c:idx val="6"/>
            <c:bubble3D val="0"/>
            <c:spPr>
              <a:solidFill>
                <a:schemeClr val="accent1">
                  <a:lumMod val="60000"/>
                </a:schemeClr>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D-E0CA-4E39-A526-1EDC3B9A00FC}"/>
              </c:ext>
            </c:extLst>
          </c:dPt>
          <c:dLbls>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sl-SI"/>
              </a:p>
            </c:txPr>
            <c:dLblPos val="ct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[2]GRAFI!$A$128:$A$134</c:f>
              <c:strCache>
                <c:ptCount val="7"/>
                <c:pt idx="0">
                  <c:v>ABC Corporation</c:v>
                </c:pt>
                <c:pt idx="1">
                  <c:v>Bridges Company</c:v>
                </c:pt>
                <c:pt idx="2">
                  <c:v>Timefall Inc.</c:v>
                </c:pt>
                <c:pt idx="3">
                  <c:v>Chiral Corporation</c:v>
                </c:pt>
                <c:pt idx="4">
                  <c:v>Titan Industries</c:v>
                </c:pt>
                <c:pt idx="5">
                  <c:v>Eagle Security</c:v>
                </c:pt>
                <c:pt idx="6">
                  <c:v>Sol Company</c:v>
                </c:pt>
              </c:strCache>
            </c:strRef>
          </c:cat>
          <c:val>
            <c:numRef>
              <c:f>[2]GRAFI!$B$128:$B$134</c:f>
              <c:numCache>
                <c:formatCode>General</c:formatCode>
                <c:ptCount val="7"/>
                <c:pt idx="0">
                  <c:v>1</c:v>
                </c:pt>
                <c:pt idx="1">
                  <c:v>1</c:v>
                </c:pt>
                <c:pt idx="2">
                  <c:v>7</c:v>
                </c:pt>
                <c:pt idx="3">
                  <c:v>1</c:v>
                </c:pt>
                <c:pt idx="4">
                  <c:v>12</c:v>
                </c:pt>
                <c:pt idx="5">
                  <c:v>3</c:v>
                </c:pt>
                <c:pt idx="6">
                  <c:v>1</c:v>
                </c:pt>
              </c:numCache>
            </c:numRef>
          </c:val>
          <c:extLst>
            <c:ext xmlns:c16="http://schemas.microsoft.com/office/drawing/2014/chart" uri="{C3380CC4-5D6E-409C-BE32-E72D297353CC}">
              <c16:uniqueId val="{0000000E-E0CA-4E39-A526-1EDC3B9A00FC}"/>
            </c:ext>
          </c:extLst>
        </c:ser>
        <c:dLbls>
          <c:dLblPos val="ctr"/>
          <c:showLegendKey val="0"/>
          <c:showVal val="0"/>
          <c:showCatName val="0"/>
          <c:showSerName val="0"/>
          <c:showPercent val="1"/>
          <c:showBubbleSize val="0"/>
          <c:showLeaderLines val="1"/>
        </c:dLbls>
        <c:firstSliceAng val="0"/>
      </c:pie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sl-SI"/>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lineChart>
        <c:grouping val="standard"/>
        <c:varyColors val="0"/>
        <c:ser>
          <c:idx val="0"/>
          <c:order val="0"/>
          <c:tx>
            <c:strRef>
              <c:f>[2]GRAFI!$F$4</c:f>
              <c:strCache>
                <c:ptCount val="1"/>
                <c:pt idx="0">
                  <c:v>Cena</c:v>
                </c:pt>
              </c:strCache>
            </c:strRef>
          </c:tx>
          <c:spPr>
            <a:ln w="28575" cap="rnd">
              <a:solidFill>
                <a:schemeClr val="accent1"/>
              </a:solidFill>
              <a:round/>
            </a:ln>
            <a:effectLst/>
          </c:spPr>
          <c:marker>
            <c:symbol val="none"/>
          </c:marker>
          <c:val>
            <c:numRef>
              <c:f>[2]GRAFI!$F$5:$F$30</c:f>
              <c:numCache>
                <c:formatCode>General</c:formatCode>
                <c:ptCount val="26"/>
                <c:pt idx="0">
                  <c:v>620927</c:v>
                </c:pt>
                <c:pt idx="1">
                  <c:v>2532956</c:v>
                </c:pt>
                <c:pt idx="2">
                  <c:v>598287</c:v>
                </c:pt>
                <c:pt idx="3">
                  <c:v>319550</c:v>
                </c:pt>
                <c:pt idx="4">
                  <c:v>1698227</c:v>
                </c:pt>
                <c:pt idx="5">
                  <c:v>913322</c:v>
                </c:pt>
                <c:pt idx="6">
                  <c:v>876327</c:v>
                </c:pt>
                <c:pt idx="7">
                  <c:v>342811</c:v>
                </c:pt>
                <c:pt idx="8">
                  <c:v>616396</c:v>
                </c:pt>
                <c:pt idx="9">
                  <c:v>4116020</c:v>
                </c:pt>
                <c:pt idx="10">
                  <c:v>660000</c:v>
                </c:pt>
                <c:pt idx="11">
                  <c:v>228876</c:v>
                </c:pt>
                <c:pt idx="12">
                  <c:v>729835</c:v>
                </c:pt>
                <c:pt idx="13">
                  <c:v>553551</c:v>
                </c:pt>
                <c:pt idx="14">
                  <c:v>1244348</c:v>
                </c:pt>
                <c:pt idx="15">
                  <c:v>2686453</c:v>
                </c:pt>
                <c:pt idx="16">
                  <c:v>2076115</c:v>
                </c:pt>
                <c:pt idx="17">
                  <c:v>1904840</c:v>
                </c:pt>
                <c:pt idx="18">
                  <c:v>740195</c:v>
                </c:pt>
                <c:pt idx="19">
                  <c:v>525195</c:v>
                </c:pt>
                <c:pt idx="20">
                  <c:v>488559</c:v>
                </c:pt>
                <c:pt idx="21">
                  <c:v>516876</c:v>
                </c:pt>
                <c:pt idx="22">
                  <c:v>1698733</c:v>
                </c:pt>
                <c:pt idx="23">
                  <c:v>2476489</c:v>
                </c:pt>
                <c:pt idx="24">
                  <c:v>3219058</c:v>
                </c:pt>
                <c:pt idx="25">
                  <c:v>498938</c:v>
                </c:pt>
              </c:numCache>
            </c:numRef>
          </c:val>
          <c:smooth val="0"/>
          <c:extLst>
            <c:ext xmlns:c16="http://schemas.microsoft.com/office/drawing/2014/chart" uri="{C3380CC4-5D6E-409C-BE32-E72D297353CC}">
              <c16:uniqueId val="{00000000-E4EE-42A7-9201-9BD9C0954638}"/>
            </c:ext>
          </c:extLst>
        </c:ser>
        <c:ser>
          <c:idx val="1"/>
          <c:order val="1"/>
          <c:tx>
            <c:strRef>
              <c:f>[2]GRAFI!$G$4</c:f>
              <c:strCache>
                <c:ptCount val="1"/>
                <c:pt idx="0">
                  <c:v>Prodaja</c:v>
                </c:pt>
              </c:strCache>
            </c:strRef>
          </c:tx>
          <c:spPr>
            <a:ln w="28575" cap="rnd">
              <a:solidFill>
                <a:schemeClr val="accent2"/>
              </a:solidFill>
              <a:round/>
            </a:ln>
            <a:effectLst/>
          </c:spPr>
          <c:marker>
            <c:symbol val="none"/>
          </c:marker>
          <c:val>
            <c:numRef>
              <c:f>[2]GRAFI!$G$5:$G$30</c:f>
              <c:numCache>
                <c:formatCode>General</c:formatCode>
                <c:ptCount val="26"/>
                <c:pt idx="0">
                  <c:v>1741089</c:v>
                </c:pt>
                <c:pt idx="1">
                  <c:v>5149890</c:v>
                </c:pt>
                <c:pt idx="2">
                  <c:v>2300710</c:v>
                </c:pt>
                <c:pt idx="3">
                  <c:v>1148912</c:v>
                </c:pt>
                <c:pt idx="4">
                  <c:v>4599112</c:v>
                </c:pt>
                <c:pt idx="5">
                  <c:v>1917080</c:v>
                </c:pt>
                <c:pt idx="6">
                  <c:v>1757908</c:v>
                </c:pt>
                <c:pt idx="7">
                  <c:v>1209282</c:v>
                </c:pt>
                <c:pt idx="8">
                  <c:v>1581662</c:v>
                </c:pt>
                <c:pt idx="9">
                  <c:v>8376043</c:v>
                </c:pt>
                <c:pt idx="10">
                  <c:v>1978299</c:v>
                </c:pt>
                <c:pt idx="11">
                  <c:v>914785</c:v>
                </c:pt>
                <c:pt idx="12">
                  <c:v>1711222</c:v>
                </c:pt>
                <c:pt idx="13">
                  <c:v>1257231</c:v>
                </c:pt>
                <c:pt idx="14">
                  <c:v>4078740</c:v>
                </c:pt>
                <c:pt idx="15">
                  <c:v>5897652</c:v>
                </c:pt>
                <c:pt idx="16">
                  <c:v>4852863</c:v>
                </c:pt>
                <c:pt idx="17">
                  <c:v>4687422</c:v>
                </c:pt>
                <c:pt idx="18">
                  <c:v>1838220</c:v>
                </c:pt>
                <c:pt idx="19">
                  <c:v>1958181</c:v>
                </c:pt>
                <c:pt idx="20">
                  <c:v>1370705</c:v>
                </c:pt>
                <c:pt idx="21">
                  <c:v>1683109</c:v>
                </c:pt>
                <c:pt idx="22">
                  <c:v>5664927</c:v>
                </c:pt>
                <c:pt idx="23">
                  <c:v>7239424</c:v>
                </c:pt>
                <c:pt idx="24">
                  <c:v>7874500</c:v>
                </c:pt>
                <c:pt idx="25">
                  <c:v>1096869</c:v>
                </c:pt>
              </c:numCache>
            </c:numRef>
          </c:val>
          <c:smooth val="0"/>
          <c:extLst>
            <c:ext xmlns:c16="http://schemas.microsoft.com/office/drawing/2014/chart" uri="{C3380CC4-5D6E-409C-BE32-E72D297353CC}">
              <c16:uniqueId val="{00000001-E4EE-42A7-9201-9BD9C0954638}"/>
            </c:ext>
          </c:extLst>
        </c:ser>
        <c:dLbls>
          <c:showLegendKey val="0"/>
          <c:showVal val="0"/>
          <c:showCatName val="0"/>
          <c:showSerName val="0"/>
          <c:showPercent val="0"/>
          <c:showBubbleSize val="0"/>
        </c:dLbls>
        <c:smooth val="0"/>
        <c:axId val="1755541216"/>
        <c:axId val="1755544960"/>
      </c:lineChart>
      <c:catAx>
        <c:axId val="1755541216"/>
        <c:scaling>
          <c:orientation val="minMax"/>
        </c:scaling>
        <c:delete val="0"/>
        <c:axPos val="b"/>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55544960"/>
        <c:crosses val="autoZero"/>
        <c:auto val="1"/>
        <c:lblAlgn val="ctr"/>
        <c:lblOffset val="100"/>
        <c:noMultiLvlLbl val="0"/>
      </c:catAx>
      <c:valAx>
        <c:axId val="17555449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755541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sl-SI"/>
        </a:p>
      </c:txPr>
    </c:title>
    <c:autoTitleDeleted val="0"/>
    <c:plotArea>
      <c:layout/>
      <c:scatterChart>
        <c:scatterStyle val="lineMarker"/>
        <c:varyColors val="0"/>
        <c:ser>
          <c:idx val="1"/>
          <c:order val="1"/>
          <c:tx>
            <c:strRef>
              <c:f>[2]GRAFI!$B$353</c:f>
              <c:strCache>
                <c:ptCount val="1"/>
                <c:pt idx="0">
                  <c:v>Zantedeschia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yVal>
            <c:numRef>
              <c:f>[2]GRAFI!$B$354:$B$374</c:f>
              <c:numCache>
                <c:formatCode>General</c:formatCode>
                <c:ptCount val="21"/>
                <c:pt idx="0">
                  <c:v>0</c:v>
                </c:pt>
                <c:pt idx="1">
                  <c:v>2</c:v>
                </c:pt>
                <c:pt idx="2">
                  <c:v>6</c:v>
                </c:pt>
                <c:pt idx="3">
                  <c:v>6</c:v>
                </c:pt>
                <c:pt idx="4">
                  <c:v>10</c:v>
                </c:pt>
                <c:pt idx="5">
                  <c:v>11</c:v>
                </c:pt>
                <c:pt idx="6">
                  <c:v>13</c:v>
                </c:pt>
                <c:pt idx="7">
                  <c:v>14</c:v>
                </c:pt>
                <c:pt idx="8">
                  <c:v>15</c:v>
                </c:pt>
                <c:pt idx="9">
                  <c:v>16</c:v>
                </c:pt>
                <c:pt idx="10">
                  <c:v>17</c:v>
                </c:pt>
                <c:pt idx="11">
                  <c:v>25</c:v>
                </c:pt>
                <c:pt idx="12">
                  <c:v>27</c:v>
                </c:pt>
                <c:pt idx="13">
                  <c:v>30</c:v>
                </c:pt>
                <c:pt idx="14">
                  <c:v>32</c:v>
                </c:pt>
                <c:pt idx="15">
                  <c:v>34</c:v>
                </c:pt>
                <c:pt idx="16">
                  <c:v>36</c:v>
                </c:pt>
                <c:pt idx="17">
                  <c:v>37</c:v>
                </c:pt>
                <c:pt idx="18">
                  <c:v>39</c:v>
                </c:pt>
                <c:pt idx="19">
                  <c:v>40</c:v>
                </c:pt>
                <c:pt idx="20">
                  <c:v>40</c:v>
                </c:pt>
              </c:numCache>
            </c:numRef>
          </c:yVal>
          <c:smooth val="0"/>
          <c:extLst>
            <c:ext xmlns:c16="http://schemas.microsoft.com/office/drawing/2014/chart" uri="{C3380CC4-5D6E-409C-BE32-E72D297353CC}">
              <c16:uniqueId val="{00000000-5AF1-41A7-A6F0-0DC28984CCF2}"/>
            </c:ext>
          </c:extLst>
        </c:ser>
        <c:ser>
          <c:idx val="2"/>
          <c:order val="2"/>
          <c:tx>
            <c:strRef>
              <c:f>[2]GRAFI!$C$353</c:f>
              <c:strCache>
                <c:ptCount val="1"/>
                <c:pt idx="0">
                  <c:v>Celosia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yVal>
            <c:numRef>
              <c:f>[2]GRAFI!$C$354:$C$374</c:f>
              <c:numCache>
                <c:formatCode>General</c:formatCode>
                <c:ptCount val="21"/>
                <c:pt idx="0">
                  <c:v>0</c:v>
                </c:pt>
                <c:pt idx="1">
                  <c:v>0</c:v>
                </c:pt>
                <c:pt idx="2">
                  <c:v>0</c:v>
                </c:pt>
                <c:pt idx="3">
                  <c:v>0</c:v>
                </c:pt>
                <c:pt idx="4">
                  <c:v>0</c:v>
                </c:pt>
                <c:pt idx="5">
                  <c:v>0</c:v>
                </c:pt>
                <c:pt idx="6">
                  <c:v>1</c:v>
                </c:pt>
                <c:pt idx="7">
                  <c:v>1</c:v>
                </c:pt>
                <c:pt idx="8">
                  <c:v>2</c:v>
                </c:pt>
                <c:pt idx="9">
                  <c:v>2</c:v>
                </c:pt>
                <c:pt idx="10">
                  <c:v>3</c:v>
                </c:pt>
                <c:pt idx="11">
                  <c:v>3</c:v>
                </c:pt>
                <c:pt idx="12">
                  <c:v>4</c:v>
                </c:pt>
                <c:pt idx="13">
                  <c:v>8</c:v>
                </c:pt>
                <c:pt idx="14">
                  <c:v>10</c:v>
                </c:pt>
                <c:pt idx="15">
                  <c:v>13</c:v>
                </c:pt>
                <c:pt idx="16">
                  <c:v>16</c:v>
                </c:pt>
                <c:pt idx="17">
                  <c:v>20</c:v>
                </c:pt>
                <c:pt idx="18">
                  <c:v>23</c:v>
                </c:pt>
                <c:pt idx="19">
                  <c:v>25</c:v>
                </c:pt>
                <c:pt idx="20">
                  <c:v>25</c:v>
                </c:pt>
              </c:numCache>
            </c:numRef>
          </c:yVal>
          <c:smooth val="0"/>
          <c:extLst>
            <c:ext xmlns:c16="http://schemas.microsoft.com/office/drawing/2014/chart" uri="{C3380CC4-5D6E-409C-BE32-E72D297353CC}">
              <c16:uniqueId val="{00000001-5AF1-41A7-A6F0-0DC28984CCF2}"/>
            </c:ext>
          </c:extLst>
        </c:ser>
        <c:ser>
          <c:idx val="3"/>
          <c:order val="3"/>
          <c:tx>
            <c:strRef>
              <c:f>[2]GRAFI!$D$353</c:f>
              <c:strCache>
                <c:ptCount val="1"/>
                <c:pt idx="0">
                  <c:v>Calendula</c:v>
                </c:pt>
              </c:strCache>
            </c:strRef>
          </c:tx>
          <c:spPr>
            <a:ln w="22225" cap="rnd">
              <a:solidFill>
                <a:schemeClr val="accent4"/>
              </a:solidFill>
              <a:round/>
            </a:ln>
            <a:effectLst/>
          </c:spPr>
          <c:marker>
            <c:symbol val="x"/>
            <c:size val="6"/>
            <c:spPr>
              <a:noFill/>
              <a:ln w="9525">
                <a:solidFill>
                  <a:schemeClr val="accent4"/>
                </a:solidFill>
                <a:round/>
              </a:ln>
              <a:effectLst/>
            </c:spPr>
          </c:marker>
          <c:yVal>
            <c:numRef>
              <c:f>[2]GRAFI!$D$354:$D$374</c:f>
              <c:numCache>
                <c:formatCode>General</c:formatCode>
                <c:ptCount val="21"/>
                <c:pt idx="0">
                  <c:v>0</c:v>
                </c:pt>
                <c:pt idx="1">
                  <c:v>1</c:v>
                </c:pt>
                <c:pt idx="2">
                  <c:v>2</c:v>
                </c:pt>
                <c:pt idx="3">
                  <c:v>2</c:v>
                </c:pt>
                <c:pt idx="4">
                  <c:v>2</c:v>
                </c:pt>
                <c:pt idx="5">
                  <c:v>2</c:v>
                </c:pt>
                <c:pt idx="6">
                  <c:v>3</c:v>
                </c:pt>
                <c:pt idx="7">
                  <c:v>4</c:v>
                </c:pt>
                <c:pt idx="8">
                  <c:v>5</c:v>
                </c:pt>
                <c:pt idx="9">
                  <c:v>7</c:v>
                </c:pt>
                <c:pt idx="10">
                  <c:v>9</c:v>
                </c:pt>
                <c:pt idx="11">
                  <c:v>11</c:v>
                </c:pt>
                <c:pt idx="12">
                  <c:v>12</c:v>
                </c:pt>
                <c:pt idx="13">
                  <c:v>13</c:v>
                </c:pt>
                <c:pt idx="14">
                  <c:v>14</c:v>
                </c:pt>
                <c:pt idx="15">
                  <c:v>15</c:v>
                </c:pt>
                <c:pt idx="16">
                  <c:v>15</c:v>
                </c:pt>
                <c:pt idx="17">
                  <c:v>15</c:v>
                </c:pt>
                <c:pt idx="18">
                  <c:v>15</c:v>
                </c:pt>
                <c:pt idx="19">
                  <c:v>15</c:v>
                </c:pt>
                <c:pt idx="20">
                  <c:v>15</c:v>
                </c:pt>
              </c:numCache>
            </c:numRef>
          </c:yVal>
          <c:smooth val="0"/>
          <c:extLst>
            <c:ext xmlns:c16="http://schemas.microsoft.com/office/drawing/2014/chart" uri="{C3380CC4-5D6E-409C-BE32-E72D297353CC}">
              <c16:uniqueId val="{00000002-5AF1-41A7-A6F0-0DC28984CCF2}"/>
            </c:ext>
          </c:extLst>
        </c:ser>
        <c:dLbls>
          <c:showLegendKey val="0"/>
          <c:showVal val="0"/>
          <c:showCatName val="0"/>
          <c:showSerName val="0"/>
          <c:showPercent val="0"/>
          <c:showBubbleSize val="0"/>
        </c:dLbls>
        <c:axId val="2047773248"/>
        <c:axId val="8650304"/>
        <c:extLst>
          <c:ext xmlns:c15="http://schemas.microsoft.com/office/drawing/2012/chart" uri="{02D57815-91ED-43cb-92C2-25804820EDAC}">
            <c15:filteredScatterSeries>
              <c15:ser>
                <c:idx val="0"/>
                <c:order val="0"/>
                <c:tx>
                  <c:strRef>
                    <c:extLst>
                      <c:ext uri="{02D57815-91ED-43cb-92C2-25804820EDAC}">
                        <c15:formulaRef>
                          <c15:sqref>[2]GRAFI!$A$353</c15:sqref>
                        </c15:formulaRef>
                      </c:ext>
                    </c:extLst>
                    <c:strCache>
                      <c:ptCount val="1"/>
                      <c:pt idx="0">
                        <c:v>Period</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yVal>
                  <c:numRef>
                    <c:extLst>
                      <c:ext uri="{02D57815-91ED-43cb-92C2-25804820EDAC}">
                        <c15:formulaRef>
                          <c15:sqref>[2]GRAFI!$A$354:$A$374</c15:sqref>
                        </c15:formulaRef>
                      </c:ext>
                    </c:extLst>
                    <c:numCache>
                      <c:formatCode>General</c:formatCode>
                      <c:ptCount val="21"/>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numCache>
                  </c:numRef>
                </c:yVal>
                <c:smooth val="0"/>
                <c:extLst>
                  <c:ext xmlns:c16="http://schemas.microsoft.com/office/drawing/2014/chart" uri="{C3380CC4-5D6E-409C-BE32-E72D297353CC}">
                    <c16:uniqueId val="{00000003-5AF1-41A7-A6F0-0DC28984CCF2}"/>
                  </c:ext>
                </c:extLst>
              </c15:ser>
            </c15:filteredScatterSeries>
          </c:ext>
        </c:extLst>
      </c:scatterChart>
      <c:valAx>
        <c:axId val="2047773248"/>
        <c:scaling>
          <c:orientation val="minMax"/>
        </c:scaling>
        <c:delete val="0"/>
        <c:axPos val="b"/>
        <c:majorGridlines>
          <c:spPr>
            <a:ln w="9525" cap="flat" cmpd="sng" algn="ctr">
              <a:solidFill>
                <a:schemeClr val="tx1">
                  <a:lumMod val="15000"/>
                  <a:lumOff val="85000"/>
                </a:schemeClr>
              </a:solidFill>
              <a:round/>
            </a:ln>
            <a:effectLst/>
          </c:spPr>
        </c:majorGridlines>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sl-SI"/>
          </a:p>
        </c:txPr>
        <c:crossAx val="8650304"/>
        <c:crosses val="autoZero"/>
        <c:crossBetween val="midCat"/>
      </c:valAx>
      <c:valAx>
        <c:axId val="8650304"/>
        <c:scaling>
          <c:orientation val="minMax"/>
        </c:scaling>
        <c:delete val="0"/>
        <c:axPos val="l"/>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2047773248"/>
        <c:crosses val="autoZero"/>
        <c:crossBetween val="midCat"/>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[2]GRAFI!$A$636:$A$647</c:f>
              <c:strCache>
                <c:ptCount val="12"/>
                <c:pt idx="0">
                  <c:v>jan</c:v>
                </c:pt>
                <c:pt idx="1">
                  <c:v>feb</c:v>
                </c:pt>
                <c:pt idx="2">
                  <c:v>mar</c:v>
                </c:pt>
                <c:pt idx="3">
                  <c:v>apr</c:v>
                </c:pt>
                <c:pt idx="4">
                  <c:v>maj</c:v>
                </c:pt>
                <c:pt idx="5">
                  <c:v>jun</c:v>
                </c:pt>
                <c:pt idx="6">
                  <c:v>jul</c:v>
                </c:pt>
                <c:pt idx="7">
                  <c:v>avg</c:v>
                </c:pt>
                <c:pt idx="8">
                  <c:v>sep</c:v>
                </c:pt>
                <c:pt idx="9">
                  <c:v>okt</c:v>
                </c:pt>
                <c:pt idx="10">
                  <c:v>nov</c:v>
                </c:pt>
                <c:pt idx="11">
                  <c:v>dec</c:v>
                </c:pt>
              </c:strCache>
            </c:strRef>
          </c:cat>
          <c:val>
            <c:numRef>
              <c:f>[2]GRAFI!$B$636:$B$647</c:f>
              <c:numCache>
                <c:formatCode>General</c:formatCode>
                <c:ptCount val="12"/>
                <c:pt idx="0">
                  <c:v>3131</c:v>
                </c:pt>
                <c:pt idx="1">
                  <c:v>5432</c:v>
                </c:pt>
                <c:pt idx="2">
                  <c:v>2145</c:v>
                </c:pt>
                <c:pt idx="3">
                  <c:v>4212</c:v>
                </c:pt>
                <c:pt idx="4">
                  <c:v>6703</c:v>
                </c:pt>
                <c:pt idx="5">
                  <c:v>3300</c:v>
                </c:pt>
                <c:pt idx="6">
                  <c:v>3244</c:v>
                </c:pt>
                <c:pt idx="7">
                  <c:v>5512</c:v>
                </c:pt>
                <c:pt idx="8">
                  <c:v>2234</c:v>
                </c:pt>
                <c:pt idx="9">
                  <c:v>6680</c:v>
                </c:pt>
                <c:pt idx="10">
                  <c:v>3605</c:v>
                </c:pt>
                <c:pt idx="11">
                  <c:v>5210</c:v>
                </c:pt>
              </c:numCache>
            </c:numRef>
          </c:val>
          <c:extLst>
            <c:ext xmlns:c16="http://schemas.microsoft.com/office/drawing/2014/chart" uri="{C3380CC4-5D6E-409C-BE32-E72D297353CC}">
              <c16:uniqueId val="{00000000-9630-45ED-935D-31D9218EA0D6}"/>
            </c:ext>
          </c:extLst>
        </c:ser>
        <c:dLbls>
          <c:showLegendKey val="0"/>
          <c:showVal val="0"/>
          <c:showCatName val="0"/>
          <c:showSerName val="0"/>
          <c:showPercent val="0"/>
          <c:showBubbleSize val="0"/>
        </c:dLbls>
        <c:gapWidth val="219"/>
        <c:overlap val="-27"/>
        <c:axId val="1262346943"/>
        <c:axId val="1262353663"/>
      </c:barChart>
      <c:lineChart>
        <c:grouping val="standard"/>
        <c:varyColors val="0"/>
        <c:ser>
          <c:idx val="1"/>
          <c:order val="1"/>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[2]GRAFI!$A$636:$A$647</c:f>
              <c:strCache>
                <c:ptCount val="12"/>
                <c:pt idx="0">
                  <c:v>jan</c:v>
                </c:pt>
                <c:pt idx="1">
                  <c:v>feb</c:v>
                </c:pt>
                <c:pt idx="2">
                  <c:v>mar</c:v>
                </c:pt>
                <c:pt idx="3">
                  <c:v>apr</c:v>
                </c:pt>
                <c:pt idx="4">
                  <c:v>maj</c:v>
                </c:pt>
                <c:pt idx="5">
                  <c:v>jun</c:v>
                </c:pt>
                <c:pt idx="6">
                  <c:v>jul</c:v>
                </c:pt>
                <c:pt idx="7">
                  <c:v>avg</c:v>
                </c:pt>
                <c:pt idx="8">
                  <c:v>sep</c:v>
                </c:pt>
                <c:pt idx="9">
                  <c:v>okt</c:v>
                </c:pt>
                <c:pt idx="10">
                  <c:v>nov</c:v>
                </c:pt>
                <c:pt idx="11">
                  <c:v>dec</c:v>
                </c:pt>
              </c:strCache>
            </c:strRef>
          </c:cat>
          <c:val>
            <c:numRef>
              <c:f>[2]GRAFI!$C$636:$C$647</c:f>
              <c:numCache>
                <c:formatCode>General</c:formatCode>
                <c:ptCount val="12"/>
                <c:pt idx="0">
                  <c:v>3131</c:v>
                </c:pt>
                <c:pt idx="1">
                  <c:v>8563</c:v>
                </c:pt>
                <c:pt idx="2">
                  <c:v>10708</c:v>
                </c:pt>
                <c:pt idx="3">
                  <c:v>14920</c:v>
                </c:pt>
                <c:pt idx="4">
                  <c:v>21623</c:v>
                </c:pt>
                <c:pt idx="5">
                  <c:v>24923</c:v>
                </c:pt>
                <c:pt idx="6">
                  <c:v>28167</c:v>
                </c:pt>
                <c:pt idx="7">
                  <c:v>33679</c:v>
                </c:pt>
                <c:pt idx="8">
                  <c:v>35913</c:v>
                </c:pt>
                <c:pt idx="9">
                  <c:v>42593</c:v>
                </c:pt>
                <c:pt idx="10">
                  <c:v>46198</c:v>
                </c:pt>
                <c:pt idx="11">
                  <c:v>51408</c:v>
                </c:pt>
              </c:numCache>
            </c:numRef>
          </c:val>
          <c:smooth val="0"/>
          <c:extLst>
            <c:ext xmlns:c16="http://schemas.microsoft.com/office/drawing/2014/chart" uri="{C3380CC4-5D6E-409C-BE32-E72D297353CC}">
              <c16:uniqueId val="{00000001-9630-45ED-935D-31D9218EA0D6}"/>
            </c:ext>
          </c:extLst>
        </c:ser>
        <c:dLbls>
          <c:showLegendKey val="0"/>
          <c:showVal val="0"/>
          <c:showCatName val="0"/>
          <c:showSerName val="0"/>
          <c:showPercent val="0"/>
          <c:showBubbleSize val="0"/>
        </c:dLbls>
        <c:marker val="1"/>
        <c:smooth val="0"/>
        <c:axId val="1262346943"/>
        <c:axId val="1262353663"/>
      </c:lineChart>
      <c:catAx>
        <c:axId val="12623469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62353663"/>
        <c:crosses val="autoZero"/>
        <c:auto val="1"/>
        <c:lblAlgn val="ctr"/>
        <c:lblOffset val="100"/>
        <c:noMultiLvlLbl val="0"/>
      </c:catAx>
      <c:valAx>
        <c:axId val="126235366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26234694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'[4]data-1'!$B$1</c:f>
              <c:strCache>
                <c:ptCount val="1"/>
                <c:pt idx="0">
                  <c:v>Sales($)</c:v>
                </c:pt>
              </c:strCache>
            </c:strRef>
          </c:tx>
          <c:spPr>
            <a:solidFill>
              <a:schemeClr val="accent1"/>
            </a:solidFill>
            <a:ln>
              <a:noFill/>
            </a:ln>
            <a:effectLst/>
          </c:spPr>
          <c:invertIfNegative val="0"/>
          <c:cat>
            <c:strRef>
              <c:f>'[4]data-1'!$A$2:$A$7</c:f>
              <c:strCache>
                <c:ptCount val="6"/>
                <c:pt idx="0">
                  <c:v>Hoodie</c:v>
                </c:pt>
                <c:pt idx="1">
                  <c:v>T-shirt</c:v>
                </c:pt>
                <c:pt idx="2">
                  <c:v>Sweater</c:v>
                </c:pt>
                <c:pt idx="3">
                  <c:v>Skirt</c:v>
                </c:pt>
                <c:pt idx="4">
                  <c:v>Trousers</c:v>
                </c:pt>
                <c:pt idx="5">
                  <c:v>Jacket</c:v>
                </c:pt>
              </c:strCache>
            </c:strRef>
          </c:cat>
          <c:val>
            <c:numRef>
              <c:f>'[4]data-1'!$B$2:$B$7</c:f>
              <c:numCache>
                <c:formatCode>General</c:formatCode>
                <c:ptCount val="6"/>
                <c:pt idx="0">
                  <c:v>300</c:v>
                </c:pt>
                <c:pt idx="1">
                  <c:v>380</c:v>
                </c:pt>
                <c:pt idx="2">
                  <c:v>500</c:v>
                </c:pt>
                <c:pt idx="3">
                  <c:v>480</c:v>
                </c:pt>
                <c:pt idx="4">
                  <c:v>520</c:v>
                </c:pt>
                <c:pt idx="5">
                  <c:v>325</c:v>
                </c:pt>
              </c:numCache>
            </c:numRef>
          </c:val>
          <c:extLst>
            <c:ext xmlns:c16="http://schemas.microsoft.com/office/drawing/2014/chart" uri="{C3380CC4-5D6E-409C-BE32-E72D297353CC}">
              <c16:uniqueId val="{00000000-7804-4CF6-8B21-426CC6EB78E4}"/>
            </c:ext>
          </c:extLst>
        </c:ser>
        <c:dLbls>
          <c:showLegendKey val="0"/>
          <c:showVal val="0"/>
          <c:showCatName val="0"/>
          <c:showSerName val="0"/>
          <c:showPercent val="0"/>
          <c:showBubbleSize val="0"/>
        </c:dLbls>
        <c:gapWidth val="219"/>
        <c:overlap val="-27"/>
        <c:axId val="511774576"/>
        <c:axId val="511776544"/>
      </c:barChart>
      <c:lineChart>
        <c:grouping val="standard"/>
        <c:varyColors val="0"/>
        <c:ser>
          <c:idx val="1"/>
          <c:order val="1"/>
          <c:tx>
            <c:strRef>
              <c:f>'[4]data-1'!$C$1</c:f>
              <c:strCache>
                <c:ptCount val="1"/>
                <c:pt idx="0">
                  <c:v>Average</c:v>
                </c:pt>
              </c:strCache>
            </c:strRef>
          </c:tx>
          <c:spPr>
            <a:ln w="28575" cap="rnd">
              <a:solidFill>
                <a:schemeClr val="accent2"/>
              </a:solidFill>
              <a:round/>
            </a:ln>
            <a:effectLst/>
          </c:spPr>
          <c:marker>
            <c:symbol val="none"/>
          </c:marker>
          <c:dLbls>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804-4CF6-8B21-426CC6EB78E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'[4]data-1'!$A$2:$A$7</c:f>
              <c:strCache>
                <c:ptCount val="6"/>
                <c:pt idx="0">
                  <c:v>Hoodie</c:v>
                </c:pt>
                <c:pt idx="1">
                  <c:v>T-shirt</c:v>
                </c:pt>
                <c:pt idx="2">
                  <c:v>Sweater</c:v>
                </c:pt>
                <c:pt idx="3">
                  <c:v>Skirt</c:v>
                </c:pt>
                <c:pt idx="4">
                  <c:v>Trousers</c:v>
                </c:pt>
                <c:pt idx="5">
                  <c:v>Jacket</c:v>
                </c:pt>
              </c:strCache>
            </c:strRef>
          </c:cat>
          <c:val>
            <c:numRef>
              <c:f>'[4]data-1'!$C$2:$C$7</c:f>
              <c:numCache>
                <c:formatCode>General</c:formatCode>
                <c:ptCount val="6"/>
                <c:pt idx="0">
                  <c:v>417.5</c:v>
                </c:pt>
                <c:pt idx="1">
                  <c:v>417.5</c:v>
                </c:pt>
                <c:pt idx="2">
                  <c:v>417.5</c:v>
                </c:pt>
                <c:pt idx="3">
                  <c:v>417.5</c:v>
                </c:pt>
                <c:pt idx="4">
                  <c:v>417.5</c:v>
                </c:pt>
                <c:pt idx="5">
                  <c:v>417.5</c:v>
                </c:pt>
              </c:numCache>
            </c:numRef>
          </c:val>
          <c:smooth val="0"/>
          <c:extLst>
            <c:ext xmlns:c16="http://schemas.microsoft.com/office/drawing/2014/chart" uri="{C3380CC4-5D6E-409C-BE32-E72D297353CC}">
              <c16:uniqueId val="{00000002-7804-4CF6-8B21-426CC6EB78E4}"/>
            </c:ext>
          </c:extLst>
        </c:ser>
        <c:dLbls>
          <c:showLegendKey val="0"/>
          <c:showVal val="0"/>
          <c:showCatName val="0"/>
          <c:showSerName val="0"/>
          <c:showPercent val="0"/>
          <c:showBubbleSize val="0"/>
        </c:dLbls>
        <c:marker val="1"/>
        <c:smooth val="0"/>
        <c:axId val="511774576"/>
        <c:axId val="511776544"/>
      </c:lineChart>
      <c:catAx>
        <c:axId val="5117745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511776544"/>
        <c:crosses val="autoZero"/>
        <c:auto val="1"/>
        <c:lblAlgn val="ctr"/>
        <c:lblOffset val="100"/>
        <c:noMultiLvlLbl val="0"/>
      </c:catAx>
      <c:valAx>
        <c:axId val="511776544"/>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5117745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Gantt Chart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bar"/>
        <c:grouping val="stacked"/>
        <c:varyColors val="0"/>
        <c:ser>
          <c:idx val="0"/>
          <c:order val="0"/>
          <c:spPr>
            <a:noFill/>
            <a:ln>
              <a:noFill/>
            </a:ln>
            <a:effectLst/>
          </c:spPr>
          <c:invertIfNegative val="0"/>
          <c:cat>
            <c:strRef>
              <c:f>'[5]quick gantt'!$A$2:$A$9</c:f>
              <c:strCache>
                <c:ptCount val="8"/>
                <c:pt idx="0">
                  <c:v>Gather demand</c:v>
                </c:pt>
                <c:pt idx="1">
                  <c:v>UI design</c:v>
                </c:pt>
                <c:pt idx="2">
                  <c:v>Coding</c:v>
                </c:pt>
                <c:pt idx="3">
                  <c:v>testing and feedback</c:v>
                </c:pt>
                <c:pt idx="4">
                  <c:v>Fix bugs</c:v>
                </c:pt>
                <c:pt idx="5">
                  <c:v>testing</c:v>
                </c:pt>
                <c:pt idx="6">
                  <c:v>Release new version</c:v>
                </c:pt>
                <c:pt idx="7">
                  <c:v>Article writing</c:v>
                </c:pt>
              </c:strCache>
            </c:strRef>
          </c:cat>
          <c:val>
            <c:numRef>
              <c:f>'[5]quick gantt'!$B$2:$B$9</c:f>
              <c:numCache>
                <c:formatCode>General</c:formatCode>
                <c:ptCount val="8"/>
                <c:pt idx="0">
                  <c:v>43711</c:v>
                </c:pt>
                <c:pt idx="1">
                  <c:v>43721</c:v>
                </c:pt>
                <c:pt idx="2">
                  <c:v>43744</c:v>
                </c:pt>
                <c:pt idx="3">
                  <c:v>43789</c:v>
                </c:pt>
                <c:pt idx="4">
                  <c:v>43794</c:v>
                </c:pt>
                <c:pt idx="5">
                  <c:v>43801</c:v>
                </c:pt>
                <c:pt idx="6">
                  <c:v>43809</c:v>
                </c:pt>
                <c:pt idx="7">
                  <c:v>43814</c:v>
                </c:pt>
              </c:numCache>
            </c:numRef>
          </c:val>
          <c:extLst>
            <c:ext xmlns:c16="http://schemas.microsoft.com/office/drawing/2014/chart" uri="{C3380CC4-5D6E-409C-BE32-E72D297353CC}">
              <c16:uniqueId val="{00000000-3CD0-470A-B289-13DF642BD8AE}"/>
            </c:ext>
          </c:extLst>
        </c:ser>
        <c:ser>
          <c:idx val="1"/>
          <c:order val="1"/>
          <c:tx>
            <c:v>Duration</c:v>
          </c:tx>
          <c:spPr>
            <a:solidFill>
              <a:schemeClr val="bg1">
                <a:lumMod val="65000"/>
              </a:schemeClr>
            </a:solidFill>
            <a:ln>
              <a:noFill/>
            </a:ln>
            <a:effectLst>
              <a:outerShdw blurRad="50800" dist="38100" dir="2700000" algn="tl" rotWithShape="0">
                <a:prstClr val="black">
                  <a:alpha val="40000"/>
                </a:prstClr>
              </a:outerShdw>
            </a:effectLst>
            <a:scene3d>
              <a:camera prst="orthographicFront"/>
              <a:lightRig rig="threePt" dir="t"/>
            </a:scene3d>
            <a:sp3d>
              <a:bevelT w="88900"/>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sl-SI"/>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'[5]quick gantt'!$D$2:$D$9</c:f>
              <c:numCache>
                <c:formatCode>General</c:formatCode>
                <c:ptCount val="8"/>
                <c:pt idx="0">
                  <c:v>7</c:v>
                </c:pt>
                <c:pt idx="1">
                  <c:v>32</c:v>
                </c:pt>
                <c:pt idx="2">
                  <c:v>40</c:v>
                </c:pt>
                <c:pt idx="3">
                  <c:v>10</c:v>
                </c:pt>
                <c:pt idx="4">
                  <c:v>15</c:v>
                </c:pt>
                <c:pt idx="5">
                  <c:v>7</c:v>
                </c:pt>
                <c:pt idx="6">
                  <c:v>2</c:v>
                </c:pt>
                <c:pt idx="7">
                  <c:v>8</c:v>
                </c:pt>
              </c:numCache>
            </c:numRef>
          </c:val>
          <c:extLst>
            <c:ext xmlns:c16="http://schemas.microsoft.com/office/drawing/2014/chart" uri="{C3380CC4-5D6E-409C-BE32-E72D297353CC}">
              <c16:uniqueId val="{00000001-3CD0-470A-B289-13DF642BD8AE}"/>
            </c:ext>
          </c:extLst>
        </c:ser>
        <c:dLbls>
          <c:showLegendKey val="0"/>
          <c:showVal val="0"/>
          <c:showCatName val="0"/>
          <c:showSerName val="0"/>
          <c:showPercent val="0"/>
          <c:showBubbleSize val="0"/>
        </c:dLbls>
        <c:gapWidth val="10"/>
        <c:overlap val="100"/>
        <c:axId val="305940144"/>
        <c:axId val="186922832"/>
      </c:barChart>
      <c:catAx>
        <c:axId val="305940144"/>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86922832"/>
        <c:crosses val="autoZero"/>
        <c:auto val="1"/>
        <c:lblAlgn val="ctr"/>
        <c:lblOffset val="100"/>
        <c:noMultiLvlLbl val="0"/>
      </c:catAx>
      <c:valAx>
        <c:axId val="186922832"/>
        <c:scaling>
          <c:orientation val="minMax"/>
          <c:min val="43711"/>
        </c:scaling>
        <c:delete val="0"/>
        <c:axPos val="t"/>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30594014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en-US" b="1"/>
              <a:t>Sales by Sales Team</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barChart>
        <c:barDir val="col"/>
        <c:grouping val="stacked"/>
        <c:varyColors val="0"/>
        <c:ser>
          <c:idx val="0"/>
          <c:order val="0"/>
          <c:tx>
            <c:strRef>
              <c:f>'[6]Stacked Column 2'!$D$4</c:f>
              <c:strCache>
                <c:ptCount val="1"/>
                <c:pt idx="0">
                  <c:v>Target Not Met</c:v>
                </c:pt>
              </c:strCache>
            </c:strRef>
          </c:tx>
          <c:spPr>
            <a:solidFill>
              <a:schemeClr val="accent1"/>
            </a:solidFill>
            <a:ln>
              <a:noFill/>
            </a:ln>
            <a:effectLst/>
          </c:spPr>
          <c:invertIfNegative val="0"/>
          <c:cat>
            <c:strRef>
              <c:f>'[6]Stacked Column 2'!$B$5:$B$9</c:f>
              <c:strCache>
                <c:ptCount val="5"/>
                <c:pt idx="0">
                  <c:v>Sales Team A</c:v>
                </c:pt>
                <c:pt idx="1">
                  <c:v>Sales Team B</c:v>
                </c:pt>
                <c:pt idx="2">
                  <c:v>Sales Team C</c:v>
                </c:pt>
                <c:pt idx="3">
                  <c:v>Sales Team D</c:v>
                </c:pt>
                <c:pt idx="4">
                  <c:v>Sales Team E</c:v>
                </c:pt>
              </c:strCache>
            </c:strRef>
          </c:cat>
          <c:val>
            <c:numRef>
              <c:f>'[6]Stacked Column 2'!$D$5:$D$9</c:f>
              <c:numCache>
                <c:formatCode>General</c:formatCode>
                <c:ptCount val="5"/>
                <c:pt idx="2">
                  <c:v>11099</c:v>
                </c:pt>
              </c:numCache>
            </c:numRef>
          </c:val>
          <c:extLst>
            <c:ext xmlns:c16="http://schemas.microsoft.com/office/drawing/2014/chart" uri="{C3380CC4-5D6E-409C-BE32-E72D297353CC}">
              <c16:uniqueId val="{00000000-DB28-41EB-8629-A66D7B84DE24}"/>
            </c:ext>
          </c:extLst>
        </c:ser>
        <c:ser>
          <c:idx val="1"/>
          <c:order val="1"/>
          <c:tx>
            <c:strRef>
              <c:f>'[6]Stacked Column 2'!$E$4</c:f>
              <c:strCache>
                <c:ptCount val="1"/>
                <c:pt idx="0">
                  <c:v>Target Met</c:v>
                </c:pt>
              </c:strCache>
            </c:strRef>
          </c:tx>
          <c:spPr>
            <a:solidFill>
              <a:schemeClr val="accent2"/>
            </a:solidFill>
            <a:ln>
              <a:noFill/>
            </a:ln>
            <a:effectLst/>
          </c:spPr>
          <c:invertIfNegative val="0"/>
          <c:cat>
            <c:strRef>
              <c:f>'[6]Stacked Column 2'!$B$5:$B$9</c:f>
              <c:strCache>
                <c:ptCount val="5"/>
                <c:pt idx="0">
                  <c:v>Sales Team A</c:v>
                </c:pt>
                <c:pt idx="1">
                  <c:v>Sales Team B</c:v>
                </c:pt>
                <c:pt idx="2">
                  <c:v>Sales Team C</c:v>
                </c:pt>
                <c:pt idx="3">
                  <c:v>Sales Team D</c:v>
                </c:pt>
                <c:pt idx="4">
                  <c:v>Sales Team E</c:v>
                </c:pt>
              </c:strCache>
            </c:strRef>
          </c:cat>
          <c:val>
            <c:numRef>
              <c:f>'[6]Stacked Column 2'!$E$5:$E$9</c:f>
              <c:numCache>
                <c:formatCode>General</c:formatCode>
                <c:ptCount val="5"/>
                <c:pt idx="0">
                  <c:v>15271</c:v>
                </c:pt>
                <c:pt idx="1">
                  <c:v>13427</c:v>
                </c:pt>
                <c:pt idx="3">
                  <c:v>12894</c:v>
                </c:pt>
                <c:pt idx="4">
                  <c:v>26379</c:v>
                </c:pt>
              </c:numCache>
            </c:numRef>
          </c:val>
          <c:extLst>
            <c:ext xmlns:c16="http://schemas.microsoft.com/office/drawing/2014/chart" uri="{C3380CC4-5D6E-409C-BE32-E72D297353CC}">
              <c16:uniqueId val="{00000001-DB28-41EB-8629-A66D7B84DE24}"/>
            </c:ext>
          </c:extLst>
        </c:ser>
        <c:dLbls>
          <c:showLegendKey val="0"/>
          <c:showVal val="0"/>
          <c:showCatName val="0"/>
          <c:showSerName val="0"/>
          <c:showPercent val="0"/>
          <c:showBubbleSize val="0"/>
        </c:dLbls>
        <c:gapWidth val="150"/>
        <c:overlap val="100"/>
        <c:axId val="1655843263"/>
        <c:axId val="1655837983"/>
      </c:barChart>
      <c:lineChart>
        <c:grouping val="standard"/>
        <c:varyColors val="0"/>
        <c:ser>
          <c:idx val="2"/>
          <c:order val="2"/>
          <c:tx>
            <c:strRef>
              <c:f>'[6]Stacked Column 2'!$F$4</c:f>
              <c:strCache>
                <c:ptCount val="1"/>
                <c:pt idx="0">
                  <c:v>Sales Target</c:v>
                </c:pt>
              </c:strCache>
            </c:strRef>
          </c:tx>
          <c:spPr>
            <a:ln w="22225" cap="rnd">
              <a:solidFill>
                <a:schemeClr val="accent3"/>
              </a:solidFill>
              <a:round/>
              <a:headEnd type="triangle"/>
              <a:tailEnd type="triangle"/>
            </a:ln>
            <a:effectLst/>
          </c:spPr>
          <c:marker>
            <c:symbol val="none"/>
          </c:marker>
          <c:cat>
            <c:strRef>
              <c:f>'[6]Stacked Column 2'!$B$5:$B$9</c:f>
              <c:strCache>
                <c:ptCount val="5"/>
                <c:pt idx="0">
                  <c:v>Sales Team A</c:v>
                </c:pt>
                <c:pt idx="1">
                  <c:v>Sales Team B</c:v>
                </c:pt>
                <c:pt idx="2">
                  <c:v>Sales Team C</c:v>
                </c:pt>
                <c:pt idx="3">
                  <c:v>Sales Team D</c:v>
                </c:pt>
                <c:pt idx="4">
                  <c:v>Sales Team E</c:v>
                </c:pt>
              </c:strCache>
            </c:strRef>
          </c:cat>
          <c:val>
            <c:numRef>
              <c:f>'[6]Stacked Column 2'!$F$5:$F$9</c:f>
              <c:numCache>
                <c:formatCode>General</c:formatCode>
                <c:ptCount val="5"/>
                <c:pt idx="0">
                  <c:v>12000</c:v>
                </c:pt>
                <c:pt idx="1">
                  <c:v>12000</c:v>
                </c:pt>
                <c:pt idx="2">
                  <c:v>12000</c:v>
                </c:pt>
                <c:pt idx="3">
                  <c:v>12000</c:v>
                </c:pt>
                <c:pt idx="4">
                  <c:v>12000</c:v>
                </c:pt>
              </c:numCache>
            </c:numRef>
          </c:val>
          <c:smooth val="0"/>
          <c:extLst>
            <c:ext xmlns:c16="http://schemas.microsoft.com/office/drawing/2014/chart" uri="{C3380CC4-5D6E-409C-BE32-E72D297353CC}">
              <c16:uniqueId val="{00000002-DB28-41EB-8629-A66D7B84DE24}"/>
            </c:ext>
          </c:extLst>
        </c:ser>
        <c:dLbls>
          <c:showLegendKey val="0"/>
          <c:showVal val="0"/>
          <c:showCatName val="0"/>
          <c:showSerName val="0"/>
          <c:showPercent val="0"/>
          <c:showBubbleSize val="0"/>
        </c:dLbls>
        <c:marker val="1"/>
        <c:smooth val="0"/>
        <c:axId val="1655843263"/>
        <c:axId val="1655837983"/>
      </c:lineChart>
      <c:catAx>
        <c:axId val="165584326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655837983"/>
        <c:crosses val="autoZero"/>
        <c:auto val="1"/>
        <c:lblAlgn val="ctr"/>
        <c:lblOffset val="100"/>
        <c:noMultiLvlLbl val="0"/>
      </c:catAx>
      <c:valAx>
        <c:axId val="1655837983"/>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16558432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P&amp;L Line Items</a:t>
            </a:r>
          </a:p>
        </c:rich>
      </c:tx>
      <c:layout>
        <c:manualLayout>
          <c:xMode val="edge"/>
          <c:yMode val="edge"/>
          <c:x val="0.42095470866141732"/>
          <c:y val="5.3619302949061663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l-SI"/>
        </a:p>
      </c:txPr>
    </c:title>
    <c:autoTitleDeleted val="0"/>
    <c:plotArea>
      <c:layout>
        <c:manualLayout>
          <c:layoutTarget val="inner"/>
          <c:xMode val="edge"/>
          <c:yMode val="edge"/>
          <c:x val="1.7452010498687668E-2"/>
          <c:y val="0.12900804289544238"/>
          <c:w val="0.96767109711286092"/>
          <c:h val="0.79637133830121098"/>
        </c:manualLayout>
      </c:layout>
      <c:barChart>
        <c:barDir val="col"/>
        <c:grouping val="clustered"/>
        <c:varyColors val="0"/>
        <c:ser>
          <c:idx val="0"/>
          <c:order val="0"/>
          <c:tx>
            <c:strRef>
              <c:f>[7]Column!$C$1</c:f>
              <c:strCache>
                <c:ptCount val="1"/>
                <c:pt idx="0">
                  <c:v>CY</c:v>
                </c:pt>
              </c:strCache>
            </c:strRef>
          </c:tx>
          <c:spPr>
            <a:solidFill>
              <a:schemeClr val="accent1">
                <a:lumMod val="5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sl-SI"/>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[7]Column!$B$2:$B$7</c:f>
              <c:strCache>
                <c:ptCount val="6"/>
                <c:pt idx="0">
                  <c:v>Revenue</c:v>
                </c:pt>
                <c:pt idx="1">
                  <c:v>Sales Salaries</c:v>
                </c:pt>
                <c:pt idx="2">
                  <c:v>Admin Salaries</c:v>
                </c:pt>
                <c:pt idx="3">
                  <c:v>Rent &amp; Utilities</c:v>
                </c:pt>
                <c:pt idx="4">
                  <c:v>Legal &amp; Insurance</c:v>
                </c:pt>
                <c:pt idx="5">
                  <c:v>Other</c:v>
                </c:pt>
              </c:strCache>
            </c:strRef>
          </c:cat>
          <c:val>
            <c:numRef>
              <c:f>[7]Column!$C$2:$C$7</c:f>
              <c:numCache>
                <c:formatCode>General</c:formatCode>
                <c:ptCount val="6"/>
                <c:pt idx="0">
                  <c:v>8854</c:v>
                </c:pt>
                <c:pt idx="1">
                  <c:v>5007</c:v>
                </c:pt>
                <c:pt idx="2">
                  <c:v>5733</c:v>
                </c:pt>
                <c:pt idx="3">
                  <c:v>3206</c:v>
                </c:pt>
                <c:pt idx="4">
                  <c:v>4040</c:v>
                </c:pt>
                <c:pt idx="5">
                  <c:v>2902</c:v>
                </c:pt>
              </c:numCache>
            </c:numRef>
          </c:val>
          <c:extLst>
            <c:ext xmlns:c16="http://schemas.microsoft.com/office/drawing/2014/chart" uri="{C3380CC4-5D6E-409C-BE32-E72D297353CC}">
              <c16:uniqueId val="{00000000-C561-4BFF-AFAA-31423CF13694}"/>
            </c:ext>
          </c:extLst>
        </c:ser>
        <c:ser>
          <c:idx val="1"/>
          <c:order val="1"/>
          <c:tx>
            <c:strRef>
              <c:f>[7]Column!$D$1</c:f>
              <c:strCache>
                <c:ptCount val="1"/>
                <c:pt idx="0">
                  <c:v>PY</c:v>
                </c:pt>
              </c:strCache>
            </c:strRef>
          </c:tx>
          <c:spPr>
            <a:solidFill>
              <a:schemeClr val="accent2">
                <a:lumMod val="75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sl-SI"/>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[7]Column!$B$2:$B$7</c:f>
              <c:strCache>
                <c:ptCount val="6"/>
                <c:pt idx="0">
                  <c:v>Revenue</c:v>
                </c:pt>
                <c:pt idx="1">
                  <c:v>Sales Salaries</c:v>
                </c:pt>
                <c:pt idx="2">
                  <c:v>Admin Salaries</c:v>
                </c:pt>
                <c:pt idx="3">
                  <c:v>Rent &amp; Utilities</c:v>
                </c:pt>
                <c:pt idx="4">
                  <c:v>Legal &amp; Insurance</c:v>
                </c:pt>
                <c:pt idx="5">
                  <c:v>Other</c:v>
                </c:pt>
              </c:strCache>
            </c:strRef>
          </c:cat>
          <c:val>
            <c:numRef>
              <c:f>[7]Column!$D$2:$D$7</c:f>
              <c:numCache>
                <c:formatCode>General</c:formatCode>
                <c:ptCount val="6"/>
                <c:pt idx="0">
                  <c:v>9850</c:v>
                </c:pt>
                <c:pt idx="1">
                  <c:v>5486</c:v>
                </c:pt>
                <c:pt idx="2">
                  <c:v>5333</c:v>
                </c:pt>
                <c:pt idx="3">
                  <c:v>3120</c:v>
                </c:pt>
                <c:pt idx="4">
                  <c:v>3980</c:v>
                </c:pt>
                <c:pt idx="5">
                  <c:v>2602</c:v>
                </c:pt>
              </c:numCache>
            </c:numRef>
          </c:val>
          <c:extLst>
            <c:ext xmlns:c16="http://schemas.microsoft.com/office/drawing/2014/chart" uri="{C3380CC4-5D6E-409C-BE32-E72D297353CC}">
              <c16:uniqueId val="{00000001-C561-4BFF-AFAA-31423CF13694}"/>
            </c:ext>
          </c:extLst>
        </c:ser>
        <c:dLbls>
          <c:showLegendKey val="0"/>
          <c:showVal val="0"/>
          <c:showCatName val="0"/>
          <c:showSerName val="0"/>
          <c:showPercent val="0"/>
          <c:showBubbleSize val="0"/>
        </c:dLbls>
        <c:gapWidth val="18"/>
        <c:axId val="559281536"/>
        <c:axId val="559281864"/>
      </c:barChart>
      <c:catAx>
        <c:axId val="559281536"/>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crossAx val="559281864"/>
        <c:crosses val="autoZero"/>
        <c:auto val="1"/>
        <c:lblAlgn val="ctr"/>
        <c:lblOffset val="100"/>
        <c:noMultiLvlLbl val="0"/>
      </c:catAx>
      <c:valAx>
        <c:axId val="559281864"/>
        <c:scaling>
          <c:orientation val="minMax"/>
        </c:scaling>
        <c:delete val="1"/>
        <c:axPos val="l"/>
        <c:numFmt formatCode="General" sourceLinked="1"/>
        <c:majorTickMark val="none"/>
        <c:minorTickMark val="none"/>
        <c:tickLblPos val="nextTo"/>
        <c:crossAx val="559281536"/>
        <c:crosses val="autoZero"/>
        <c:crossBetween val="between"/>
      </c:valAx>
      <c:spPr>
        <a:noFill/>
        <a:ln>
          <a:noFill/>
        </a:ln>
        <a:effectLst/>
      </c:spPr>
    </c:plotArea>
    <c:legend>
      <c:legendPos val="b"/>
      <c:layout>
        <c:manualLayout>
          <c:xMode val="edge"/>
          <c:yMode val="edge"/>
          <c:x val="0.85646110236220474"/>
          <c:y val="2.8219515456010362E-2"/>
          <c:w val="9.7262362204724409E-2"/>
          <c:h val="7.104599860674251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l-SI"/>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l-SI"/>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l-S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440" b="1" i="0" u="none" strike="noStrike" baseline="0">
                <a:solidFill>
                  <a:schemeClr val="accent1">
                    <a:lumMod val="75000"/>
                  </a:schemeClr>
                </a:solidFill>
                <a:latin typeface="Arial"/>
                <a:ea typeface="Arial"/>
                <a:cs typeface="Arial"/>
              </a:defRPr>
            </a:pPr>
            <a:r>
              <a:rPr lang="en-AU">
                <a:solidFill>
                  <a:schemeClr val="accent1">
                    <a:lumMod val="75000"/>
                  </a:schemeClr>
                </a:solidFill>
              </a:rPr>
              <a:t>Monthly Reveue</a:t>
            </a:r>
            <a:r>
              <a:rPr lang="en-AU" baseline="0">
                <a:solidFill>
                  <a:schemeClr val="accent1">
                    <a:lumMod val="75000"/>
                  </a:schemeClr>
                </a:solidFill>
              </a:rPr>
              <a:t> Average</a:t>
            </a:r>
            <a:endParaRPr lang="en-AU">
              <a:solidFill>
                <a:schemeClr val="accent1">
                  <a:lumMod val="75000"/>
                </a:schemeClr>
              </a:solidFill>
            </a:endParaRPr>
          </a:p>
        </c:rich>
      </c:tx>
      <c:layout>
        <c:manualLayout>
          <c:xMode val="edge"/>
          <c:yMode val="edge"/>
          <c:x val="0.38862046376434356"/>
          <c:y val="0"/>
        </c:manualLayout>
      </c:layout>
      <c:overlay val="1"/>
    </c:title>
    <c:autoTitleDeleted val="0"/>
    <c:plotArea>
      <c:layout>
        <c:manualLayout>
          <c:layoutTarget val="inner"/>
          <c:xMode val="edge"/>
          <c:yMode val="edge"/>
          <c:x val="7.4287061124011386E-2"/>
          <c:y val="8.200353682155441E-2"/>
          <c:w val="0.90864337634070691"/>
          <c:h val="0.85816005483391011"/>
        </c:manualLayout>
      </c:layout>
      <c:lineChart>
        <c:grouping val="standard"/>
        <c:varyColors val="0"/>
        <c:ser>
          <c:idx val="1"/>
          <c:order val="0"/>
          <c:tx>
            <c:strRef>
              <c:f>[8]Data!$D$1</c:f>
              <c:strCache>
                <c:ptCount val="1"/>
                <c:pt idx="0">
                  <c:v>Jan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[8]Data!$D$2:$D$61</c:f>
              <c:numCache>
                <c:formatCode>General</c:formatCode>
                <c:ptCount val="60"/>
                <c:pt idx="0">
                  <c:v>309575</c:v>
                </c:pt>
                <c:pt idx="1">
                  <c:v>309575</c:v>
                </c:pt>
                <c:pt idx="2">
                  <c:v>309575</c:v>
                </c:pt>
                <c:pt idx="3">
                  <c:v>309575</c:v>
                </c:pt>
                <c:pt idx="4">
                  <c:v>309575</c:v>
                </c:pt>
              </c:numCache>
            </c:numRef>
          </c:val>
          <c:smooth val="0"/>
          <c:extLst>
            <c:ext xmlns:c16="http://schemas.microsoft.com/office/drawing/2014/chart" uri="{C3380CC4-5D6E-409C-BE32-E72D297353CC}">
              <c16:uniqueId val="{00000000-F4A6-49B9-8999-5A6FCCA63E1B}"/>
            </c:ext>
          </c:extLst>
        </c:ser>
        <c:ser>
          <c:idx val="0"/>
          <c:order val="1"/>
          <c:tx>
            <c:strRef>
              <c:f>[8]Data!$C$1</c:f>
              <c:strCache>
                <c:ptCount val="1"/>
                <c:pt idx="0">
                  <c:v>Jan</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[8]Data!$C$2:$C$61</c:f>
              <c:numCache>
                <c:formatCode>General</c:formatCode>
                <c:ptCount val="60"/>
                <c:pt idx="0">
                  <c:v>318725</c:v>
                </c:pt>
                <c:pt idx="1">
                  <c:v>320250</c:v>
                </c:pt>
                <c:pt idx="2">
                  <c:v>279075</c:v>
                </c:pt>
                <c:pt idx="3">
                  <c:v>292800</c:v>
                </c:pt>
                <c:pt idx="4">
                  <c:v>337025</c:v>
                </c:pt>
              </c:numCache>
            </c:numRef>
          </c:val>
          <c:smooth val="0"/>
          <c:extLst>
            <c:ext xmlns:c16="http://schemas.microsoft.com/office/drawing/2014/chart" uri="{C3380CC4-5D6E-409C-BE32-E72D297353CC}">
              <c16:uniqueId val="{00000001-F4A6-49B9-8999-5A6FCCA63E1B}"/>
            </c:ext>
          </c:extLst>
        </c:ser>
        <c:ser>
          <c:idx val="3"/>
          <c:order val="2"/>
          <c:tx>
            <c:strRef>
              <c:f>[8]Data!$G$1</c:f>
              <c:strCache>
                <c:ptCount val="1"/>
                <c:pt idx="0">
                  <c:v>Feb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[8]Data!$G$2:$G$61</c:f>
              <c:numCache>
                <c:formatCode>General</c:formatCode>
                <c:ptCount val="60"/>
                <c:pt idx="5">
                  <c:v>266570</c:v>
                </c:pt>
                <c:pt idx="6">
                  <c:v>266570</c:v>
                </c:pt>
                <c:pt idx="7">
                  <c:v>266570</c:v>
                </c:pt>
                <c:pt idx="8">
                  <c:v>266570</c:v>
                </c:pt>
                <c:pt idx="9">
                  <c:v>266570</c:v>
                </c:pt>
              </c:numCache>
            </c:numRef>
          </c:val>
          <c:smooth val="0"/>
          <c:extLst>
            <c:ext xmlns:c16="http://schemas.microsoft.com/office/drawing/2014/chart" uri="{C3380CC4-5D6E-409C-BE32-E72D297353CC}">
              <c16:uniqueId val="{00000002-F4A6-49B9-8999-5A6FCCA63E1B}"/>
            </c:ext>
          </c:extLst>
        </c:ser>
        <c:ser>
          <c:idx val="2"/>
          <c:order val="3"/>
          <c:tx>
            <c:strRef>
              <c:f>[8]Data!$F$1</c:f>
              <c:strCache>
                <c:ptCount val="1"/>
                <c:pt idx="0">
                  <c:v>Feb</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[8]Data!$F$2:$F$61</c:f>
              <c:numCache>
                <c:formatCode>General</c:formatCode>
                <c:ptCount val="60"/>
                <c:pt idx="5">
                  <c:v>301950</c:v>
                </c:pt>
                <c:pt idx="6">
                  <c:v>286700</c:v>
                </c:pt>
                <c:pt idx="7">
                  <c:v>269925</c:v>
                </c:pt>
                <c:pt idx="8">
                  <c:v>221125</c:v>
                </c:pt>
                <c:pt idx="9">
                  <c:v>253150</c:v>
                </c:pt>
              </c:numCache>
            </c:numRef>
          </c:val>
          <c:smooth val="0"/>
          <c:extLst>
            <c:ext xmlns:c16="http://schemas.microsoft.com/office/drawing/2014/chart" uri="{C3380CC4-5D6E-409C-BE32-E72D297353CC}">
              <c16:uniqueId val="{00000003-F4A6-49B9-8999-5A6FCCA63E1B}"/>
            </c:ext>
          </c:extLst>
        </c:ser>
        <c:ser>
          <c:idx val="5"/>
          <c:order val="4"/>
          <c:tx>
            <c:strRef>
              <c:f>[8]Data!$J$1</c:f>
              <c:strCache>
                <c:ptCount val="1"/>
                <c:pt idx="0">
                  <c:v>Mar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[8]Data!$J$2:$J$61</c:f>
              <c:numCache>
                <c:formatCode>General</c:formatCode>
                <c:ptCount val="60"/>
                <c:pt idx="10">
                  <c:v>359900</c:v>
                </c:pt>
                <c:pt idx="11">
                  <c:v>359900</c:v>
                </c:pt>
                <c:pt idx="12">
                  <c:v>359900</c:v>
                </c:pt>
                <c:pt idx="13">
                  <c:v>359900</c:v>
                </c:pt>
                <c:pt idx="14">
                  <c:v>359900</c:v>
                </c:pt>
              </c:numCache>
            </c:numRef>
          </c:val>
          <c:smooth val="0"/>
          <c:extLst>
            <c:ext xmlns:c16="http://schemas.microsoft.com/office/drawing/2014/chart" uri="{C3380CC4-5D6E-409C-BE32-E72D297353CC}">
              <c16:uniqueId val="{00000004-F4A6-49B9-8999-5A6FCCA63E1B}"/>
            </c:ext>
          </c:extLst>
        </c:ser>
        <c:ser>
          <c:idx val="4"/>
          <c:order val="5"/>
          <c:tx>
            <c:strRef>
              <c:f>[8]Data!$I$1</c:f>
              <c:strCache>
                <c:ptCount val="1"/>
                <c:pt idx="0">
                  <c:v>Mar</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[8]Data!$I$2:$I$61</c:f>
              <c:numCache>
                <c:formatCode>General</c:formatCode>
                <c:ptCount val="60"/>
                <c:pt idx="10">
                  <c:v>353800</c:v>
                </c:pt>
                <c:pt idx="11">
                  <c:v>369050</c:v>
                </c:pt>
                <c:pt idx="12">
                  <c:v>372100</c:v>
                </c:pt>
                <c:pt idx="13">
                  <c:v>340075</c:v>
                </c:pt>
                <c:pt idx="14">
                  <c:v>364475</c:v>
                </c:pt>
              </c:numCache>
            </c:numRef>
          </c:val>
          <c:smooth val="0"/>
          <c:extLst>
            <c:ext xmlns:c16="http://schemas.microsoft.com/office/drawing/2014/chart" uri="{C3380CC4-5D6E-409C-BE32-E72D297353CC}">
              <c16:uniqueId val="{00000005-F4A6-49B9-8999-5A6FCCA63E1B}"/>
            </c:ext>
          </c:extLst>
        </c:ser>
        <c:ser>
          <c:idx val="7"/>
          <c:order val="6"/>
          <c:tx>
            <c:strRef>
              <c:f>[8]Data!$M$1</c:f>
              <c:strCache>
                <c:ptCount val="1"/>
                <c:pt idx="0">
                  <c:v>Apr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[8]Data!$M$2:$M$61</c:f>
              <c:numCache>
                <c:formatCode>General</c:formatCode>
                <c:ptCount val="60"/>
                <c:pt idx="15">
                  <c:v>371795</c:v>
                </c:pt>
                <c:pt idx="16">
                  <c:v>371795</c:v>
                </c:pt>
                <c:pt idx="17">
                  <c:v>371795</c:v>
                </c:pt>
                <c:pt idx="18">
                  <c:v>371795</c:v>
                </c:pt>
                <c:pt idx="19">
                  <c:v>371795</c:v>
                </c:pt>
              </c:numCache>
            </c:numRef>
          </c:val>
          <c:smooth val="0"/>
          <c:extLst>
            <c:ext xmlns:c16="http://schemas.microsoft.com/office/drawing/2014/chart" uri="{C3380CC4-5D6E-409C-BE32-E72D297353CC}">
              <c16:uniqueId val="{00000006-F4A6-49B9-8999-5A6FCCA63E1B}"/>
            </c:ext>
          </c:extLst>
        </c:ser>
        <c:ser>
          <c:idx val="6"/>
          <c:order val="7"/>
          <c:tx>
            <c:strRef>
              <c:f>[8]Data!$L$1</c:f>
              <c:strCache>
                <c:ptCount val="1"/>
                <c:pt idx="0">
                  <c:v>Apr</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[8]Data!$L$2:$L$61</c:f>
              <c:numCache>
                <c:formatCode>General</c:formatCode>
                <c:ptCount val="60"/>
                <c:pt idx="15">
                  <c:v>337025</c:v>
                </c:pt>
                <c:pt idx="16">
                  <c:v>337025</c:v>
                </c:pt>
                <c:pt idx="17">
                  <c:v>385825</c:v>
                </c:pt>
                <c:pt idx="18">
                  <c:v>405650</c:v>
                </c:pt>
                <c:pt idx="19">
                  <c:v>393450</c:v>
                </c:pt>
              </c:numCache>
            </c:numRef>
          </c:val>
          <c:smooth val="0"/>
          <c:extLst>
            <c:ext xmlns:c16="http://schemas.microsoft.com/office/drawing/2014/chart" uri="{C3380CC4-5D6E-409C-BE32-E72D297353CC}">
              <c16:uniqueId val="{00000007-F4A6-49B9-8999-5A6FCCA63E1B}"/>
            </c:ext>
          </c:extLst>
        </c:ser>
        <c:ser>
          <c:idx val="9"/>
          <c:order val="8"/>
          <c:tx>
            <c:strRef>
              <c:f>[8]Data!$P$1</c:f>
              <c:strCache>
                <c:ptCount val="1"/>
                <c:pt idx="0">
                  <c:v>May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[8]Data!$P$2:$P$61</c:f>
              <c:numCache>
                <c:formatCode>General</c:formatCode>
                <c:ptCount val="60"/>
                <c:pt idx="20">
                  <c:v>383995</c:v>
                </c:pt>
                <c:pt idx="21">
                  <c:v>383995</c:v>
                </c:pt>
                <c:pt idx="22">
                  <c:v>383995</c:v>
                </c:pt>
                <c:pt idx="23">
                  <c:v>383995</c:v>
                </c:pt>
                <c:pt idx="24">
                  <c:v>383995</c:v>
                </c:pt>
              </c:numCache>
            </c:numRef>
          </c:val>
          <c:smooth val="0"/>
          <c:extLst>
            <c:ext xmlns:c16="http://schemas.microsoft.com/office/drawing/2014/chart" uri="{C3380CC4-5D6E-409C-BE32-E72D297353CC}">
              <c16:uniqueId val="{00000008-F4A6-49B9-8999-5A6FCCA63E1B}"/>
            </c:ext>
          </c:extLst>
        </c:ser>
        <c:ser>
          <c:idx val="8"/>
          <c:order val="9"/>
          <c:tx>
            <c:strRef>
              <c:f>[8]Data!$O$1</c:f>
              <c:strCache>
                <c:ptCount val="1"/>
                <c:pt idx="0">
                  <c:v>May</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[8]Data!$O$2:$O$61</c:f>
              <c:numCache>
                <c:formatCode>General</c:formatCode>
                <c:ptCount val="60"/>
                <c:pt idx="20">
                  <c:v>373625</c:v>
                </c:pt>
                <c:pt idx="21">
                  <c:v>352275</c:v>
                </c:pt>
                <c:pt idx="22">
                  <c:v>355325</c:v>
                </c:pt>
                <c:pt idx="23">
                  <c:v>430050</c:v>
                </c:pt>
                <c:pt idx="24">
                  <c:v>408700</c:v>
                </c:pt>
              </c:numCache>
            </c:numRef>
          </c:val>
          <c:smooth val="0"/>
          <c:extLst>
            <c:ext xmlns:c16="http://schemas.microsoft.com/office/drawing/2014/chart" uri="{C3380CC4-5D6E-409C-BE32-E72D297353CC}">
              <c16:uniqueId val="{00000009-F4A6-49B9-8999-5A6FCCA63E1B}"/>
            </c:ext>
          </c:extLst>
        </c:ser>
        <c:ser>
          <c:idx val="11"/>
          <c:order val="10"/>
          <c:tx>
            <c:strRef>
              <c:f>[8]Data!$S$1</c:f>
              <c:strCache>
                <c:ptCount val="1"/>
                <c:pt idx="0">
                  <c:v>Jun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[8]Data!$S$2:$S$61</c:f>
              <c:numCache>
                <c:formatCode>General</c:formatCode>
                <c:ptCount val="60"/>
                <c:pt idx="25">
                  <c:v>423035</c:v>
                </c:pt>
                <c:pt idx="26">
                  <c:v>423035</c:v>
                </c:pt>
                <c:pt idx="27">
                  <c:v>423035</c:v>
                </c:pt>
                <c:pt idx="28">
                  <c:v>423035</c:v>
                </c:pt>
                <c:pt idx="29">
                  <c:v>423035</c:v>
                </c:pt>
              </c:numCache>
            </c:numRef>
          </c:val>
          <c:smooth val="0"/>
          <c:extLst>
            <c:ext xmlns:c16="http://schemas.microsoft.com/office/drawing/2014/chart" uri="{C3380CC4-5D6E-409C-BE32-E72D297353CC}">
              <c16:uniqueId val="{0000000A-F4A6-49B9-8999-5A6FCCA63E1B}"/>
            </c:ext>
          </c:extLst>
        </c:ser>
        <c:ser>
          <c:idx val="10"/>
          <c:order val="11"/>
          <c:tx>
            <c:strRef>
              <c:f>[8]Data!$R$1</c:f>
              <c:strCache>
                <c:ptCount val="1"/>
                <c:pt idx="0">
                  <c:v>Jun</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[8]Data!$R$2:$R$61</c:f>
              <c:numCache>
                <c:formatCode>General</c:formatCode>
                <c:ptCount val="60"/>
                <c:pt idx="25">
                  <c:v>445300</c:v>
                </c:pt>
                <c:pt idx="26">
                  <c:v>431575</c:v>
                </c:pt>
                <c:pt idx="27">
                  <c:v>420900</c:v>
                </c:pt>
                <c:pt idx="28">
                  <c:v>413275</c:v>
                </c:pt>
                <c:pt idx="29">
                  <c:v>404125</c:v>
                </c:pt>
              </c:numCache>
            </c:numRef>
          </c:val>
          <c:smooth val="0"/>
          <c:extLst>
            <c:ext xmlns:c16="http://schemas.microsoft.com/office/drawing/2014/chart" uri="{C3380CC4-5D6E-409C-BE32-E72D297353CC}">
              <c16:uniqueId val="{0000000B-F4A6-49B9-8999-5A6FCCA63E1B}"/>
            </c:ext>
          </c:extLst>
        </c:ser>
        <c:ser>
          <c:idx val="13"/>
          <c:order val="12"/>
          <c:tx>
            <c:strRef>
              <c:f>[8]Data!$V$1</c:f>
              <c:strCache>
                <c:ptCount val="1"/>
                <c:pt idx="0">
                  <c:v>Jul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[8]Data!$V$2:$V$61</c:f>
              <c:numCache>
                <c:formatCode>General</c:formatCode>
                <c:ptCount val="60"/>
                <c:pt idx="30">
                  <c:v>358375</c:v>
                </c:pt>
                <c:pt idx="31">
                  <c:v>358375</c:v>
                </c:pt>
                <c:pt idx="32">
                  <c:v>358375</c:v>
                </c:pt>
                <c:pt idx="33">
                  <c:v>358375</c:v>
                </c:pt>
                <c:pt idx="34">
                  <c:v>358375</c:v>
                </c:pt>
              </c:numCache>
            </c:numRef>
          </c:val>
          <c:smooth val="0"/>
          <c:extLst>
            <c:ext xmlns:c16="http://schemas.microsoft.com/office/drawing/2014/chart" uri="{C3380CC4-5D6E-409C-BE32-E72D297353CC}">
              <c16:uniqueId val="{0000000C-F4A6-49B9-8999-5A6FCCA63E1B}"/>
            </c:ext>
          </c:extLst>
        </c:ser>
        <c:ser>
          <c:idx val="12"/>
          <c:order val="13"/>
          <c:tx>
            <c:strRef>
              <c:f>[8]Data!$U$1</c:f>
              <c:strCache>
                <c:ptCount val="1"/>
                <c:pt idx="0">
                  <c:v>Jul</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[8]Data!$U$2:$U$61</c:f>
              <c:numCache>
                <c:formatCode>General</c:formatCode>
                <c:ptCount val="60"/>
                <c:pt idx="30">
                  <c:v>382775</c:v>
                </c:pt>
                <c:pt idx="31">
                  <c:v>355325</c:v>
                </c:pt>
                <c:pt idx="32">
                  <c:v>358375</c:v>
                </c:pt>
                <c:pt idx="33">
                  <c:v>323300</c:v>
                </c:pt>
                <c:pt idx="34">
                  <c:v>372100</c:v>
                </c:pt>
              </c:numCache>
            </c:numRef>
          </c:val>
          <c:smooth val="0"/>
          <c:extLst>
            <c:ext xmlns:c16="http://schemas.microsoft.com/office/drawing/2014/chart" uri="{C3380CC4-5D6E-409C-BE32-E72D297353CC}">
              <c16:uniqueId val="{0000000D-F4A6-49B9-8999-5A6FCCA63E1B}"/>
            </c:ext>
          </c:extLst>
        </c:ser>
        <c:ser>
          <c:idx val="15"/>
          <c:order val="14"/>
          <c:tx>
            <c:strRef>
              <c:f>[8]Data!$Y$1</c:f>
              <c:strCache>
                <c:ptCount val="1"/>
                <c:pt idx="0">
                  <c:v>Aug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[8]Data!$Y$2:$Y$61</c:f>
              <c:numCache>
                <c:formatCode>General</c:formatCode>
                <c:ptCount val="60"/>
                <c:pt idx="35">
                  <c:v>330925</c:v>
                </c:pt>
                <c:pt idx="36">
                  <c:v>330925</c:v>
                </c:pt>
                <c:pt idx="37">
                  <c:v>330925</c:v>
                </c:pt>
                <c:pt idx="38">
                  <c:v>330925</c:v>
                </c:pt>
                <c:pt idx="39">
                  <c:v>330925</c:v>
                </c:pt>
              </c:numCache>
            </c:numRef>
          </c:val>
          <c:smooth val="0"/>
          <c:extLst>
            <c:ext xmlns:c16="http://schemas.microsoft.com/office/drawing/2014/chart" uri="{C3380CC4-5D6E-409C-BE32-E72D297353CC}">
              <c16:uniqueId val="{0000000E-F4A6-49B9-8999-5A6FCCA63E1B}"/>
            </c:ext>
          </c:extLst>
        </c:ser>
        <c:ser>
          <c:idx val="14"/>
          <c:order val="15"/>
          <c:tx>
            <c:strRef>
              <c:f>[8]Data!$X$1</c:f>
              <c:strCache>
                <c:ptCount val="1"/>
                <c:pt idx="0">
                  <c:v>Aug</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[8]Data!$X$2:$X$61</c:f>
              <c:numCache>
                <c:formatCode>General</c:formatCode>
                <c:ptCount val="60"/>
                <c:pt idx="35">
                  <c:v>355325</c:v>
                </c:pt>
                <c:pt idx="36">
                  <c:v>358375</c:v>
                </c:pt>
                <c:pt idx="37">
                  <c:v>306525</c:v>
                </c:pt>
                <c:pt idx="38">
                  <c:v>294325</c:v>
                </c:pt>
                <c:pt idx="39">
                  <c:v>340075</c:v>
                </c:pt>
              </c:numCache>
            </c:numRef>
          </c:val>
          <c:smooth val="0"/>
          <c:extLst>
            <c:ext xmlns:c16="http://schemas.microsoft.com/office/drawing/2014/chart" uri="{C3380CC4-5D6E-409C-BE32-E72D297353CC}">
              <c16:uniqueId val="{0000000F-F4A6-49B9-8999-5A6FCCA63E1B}"/>
            </c:ext>
          </c:extLst>
        </c:ser>
        <c:ser>
          <c:idx val="17"/>
          <c:order val="16"/>
          <c:tx>
            <c:strRef>
              <c:f>[8]Data!$AB$1</c:f>
              <c:strCache>
                <c:ptCount val="1"/>
                <c:pt idx="0">
                  <c:v>Sep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[8]Data!$AB$2:$AB$61</c:f>
              <c:numCache>
                <c:formatCode>General</c:formatCode>
                <c:ptCount val="60"/>
                <c:pt idx="40">
                  <c:v>366915</c:v>
                </c:pt>
                <c:pt idx="41">
                  <c:v>366915</c:v>
                </c:pt>
                <c:pt idx="42">
                  <c:v>366915</c:v>
                </c:pt>
                <c:pt idx="43">
                  <c:v>366915</c:v>
                </c:pt>
                <c:pt idx="44">
                  <c:v>366915</c:v>
                </c:pt>
              </c:numCache>
            </c:numRef>
          </c:val>
          <c:smooth val="0"/>
          <c:extLst>
            <c:ext xmlns:c16="http://schemas.microsoft.com/office/drawing/2014/chart" uri="{C3380CC4-5D6E-409C-BE32-E72D297353CC}">
              <c16:uniqueId val="{00000010-F4A6-49B9-8999-5A6FCCA63E1B}"/>
            </c:ext>
          </c:extLst>
        </c:ser>
        <c:ser>
          <c:idx val="16"/>
          <c:order val="17"/>
          <c:tx>
            <c:strRef>
              <c:f>[8]Data!$AA$1</c:f>
              <c:strCache>
                <c:ptCount val="1"/>
                <c:pt idx="0">
                  <c:v>Sep</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[8]Data!$AA$2:$AA$61</c:f>
              <c:numCache>
                <c:formatCode>General</c:formatCode>
                <c:ptCount val="60"/>
                <c:pt idx="40">
                  <c:v>356850</c:v>
                </c:pt>
                <c:pt idx="41">
                  <c:v>356850</c:v>
                </c:pt>
                <c:pt idx="42">
                  <c:v>324825</c:v>
                </c:pt>
                <c:pt idx="43">
                  <c:v>355325</c:v>
                </c:pt>
                <c:pt idx="44">
                  <c:v>440725</c:v>
                </c:pt>
              </c:numCache>
            </c:numRef>
          </c:val>
          <c:smooth val="0"/>
          <c:extLst>
            <c:ext xmlns:c16="http://schemas.microsoft.com/office/drawing/2014/chart" uri="{C3380CC4-5D6E-409C-BE32-E72D297353CC}">
              <c16:uniqueId val="{00000011-F4A6-49B9-8999-5A6FCCA63E1B}"/>
            </c:ext>
          </c:extLst>
        </c:ser>
        <c:ser>
          <c:idx val="19"/>
          <c:order val="18"/>
          <c:tx>
            <c:strRef>
              <c:f>[8]Data!$AE$1</c:f>
              <c:strCache>
                <c:ptCount val="1"/>
                <c:pt idx="0">
                  <c:v>Oct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[8]Data!$AE$2:$AE$61</c:f>
              <c:numCache>
                <c:formatCode>General</c:formatCode>
                <c:ptCount val="60"/>
                <c:pt idx="45">
                  <c:v>385215</c:v>
                </c:pt>
                <c:pt idx="46">
                  <c:v>385215</c:v>
                </c:pt>
                <c:pt idx="47">
                  <c:v>385215</c:v>
                </c:pt>
                <c:pt idx="48">
                  <c:v>385215</c:v>
                </c:pt>
                <c:pt idx="49">
                  <c:v>385215</c:v>
                </c:pt>
              </c:numCache>
            </c:numRef>
          </c:val>
          <c:smooth val="0"/>
          <c:extLst>
            <c:ext xmlns:c16="http://schemas.microsoft.com/office/drawing/2014/chart" uri="{C3380CC4-5D6E-409C-BE32-E72D297353CC}">
              <c16:uniqueId val="{00000012-F4A6-49B9-8999-5A6FCCA63E1B}"/>
            </c:ext>
          </c:extLst>
        </c:ser>
        <c:ser>
          <c:idx val="18"/>
          <c:order val="19"/>
          <c:tx>
            <c:strRef>
              <c:f>[8]Data!$AD$1</c:f>
              <c:strCache>
                <c:ptCount val="1"/>
                <c:pt idx="0">
                  <c:v>Oct</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[8]Data!$AD$2:$AD$61</c:f>
              <c:numCache>
                <c:formatCode>General</c:formatCode>
                <c:ptCount val="60"/>
                <c:pt idx="45">
                  <c:v>387350</c:v>
                </c:pt>
                <c:pt idx="46">
                  <c:v>356850</c:v>
                </c:pt>
                <c:pt idx="47">
                  <c:v>364475</c:v>
                </c:pt>
                <c:pt idx="48">
                  <c:v>373625</c:v>
                </c:pt>
                <c:pt idx="49">
                  <c:v>443775</c:v>
                </c:pt>
              </c:numCache>
            </c:numRef>
          </c:val>
          <c:smooth val="0"/>
          <c:extLst>
            <c:ext xmlns:c16="http://schemas.microsoft.com/office/drawing/2014/chart" uri="{C3380CC4-5D6E-409C-BE32-E72D297353CC}">
              <c16:uniqueId val="{00000013-F4A6-49B9-8999-5A6FCCA63E1B}"/>
            </c:ext>
          </c:extLst>
        </c:ser>
        <c:ser>
          <c:idx val="21"/>
          <c:order val="20"/>
          <c:tx>
            <c:strRef>
              <c:f>[8]Data!$AH$1</c:f>
              <c:strCache>
                <c:ptCount val="1"/>
                <c:pt idx="0">
                  <c:v>Nov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[8]Data!$AH$2:$AH$61</c:f>
              <c:numCache>
                <c:formatCode>General</c:formatCode>
                <c:ptCount val="60"/>
                <c:pt idx="50">
                  <c:v>349900</c:v>
                </c:pt>
                <c:pt idx="51">
                  <c:v>349900</c:v>
                </c:pt>
                <c:pt idx="52">
                  <c:v>349900</c:v>
                </c:pt>
                <c:pt idx="53">
                  <c:v>349900</c:v>
                </c:pt>
                <c:pt idx="54">
                  <c:v>349900</c:v>
                </c:pt>
              </c:numCache>
            </c:numRef>
          </c:val>
          <c:smooth val="0"/>
          <c:extLst>
            <c:ext xmlns:c16="http://schemas.microsoft.com/office/drawing/2014/chart" uri="{C3380CC4-5D6E-409C-BE32-E72D297353CC}">
              <c16:uniqueId val="{00000014-F4A6-49B9-8999-5A6FCCA63E1B}"/>
            </c:ext>
          </c:extLst>
        </c:ser>
        <c:ser>
          <c:idx val="20"/>
          <c:order val="21"/>
          <c:tx>
            <c:strRef>
              <c:f>[8]Data!$AG$1</c:f>
              <c:strCache>
                <c:ptCount val="1"/>
                <c:pt idx="0">
                  <c:v>Nov</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[8]Data!$AG$2:$AG$61</c:f>
              <c:numCache>
                <c:formatCode>General</c:formatCode>
                <c:ptCount val="60"/>
                <c:pt idx="50">
                  <c:v>303800</c:v>
                </c:pt>
                <c:pt idx="51">
                  <c:v>329050</c:v>
                </c:pt>
                <c:pt idx="52">
                  <c:v>372100</c:v>
                </c:pt>
                <c:pt idx="53">
                  <c:v>340075</c:v>
                </c:pt>
                <c:pt idx="54">
                  <c:v>404475</c:v>
                </c:pt>
              </c:numCache>
            </c:numRef>
          </c:val>
          <c:smooth val="0"/>
          <c:extLst>
            <c:ext xmlns:c16="http://schemas.microsoft.com/office/drawing/2014/chart" uri="{C3380CC4-5D6E-409C-BE32-E72D297353CC}">
              <c16:uniqueId val="{00000015-F4A6-49B9-8999-5A6FCCA63E1B}"/>
            </c:ext>
          </c:extLst>
        </c:ser>
        <c:ser>
          <c:idx val="23"/>
          <c:order val="22"/>
          <c:tx>
            <c:strRef>
              <c:f>[8]Data!$AK$1</c:f>
              <c:strCache>
                <c:ptCount val="1"/>
                <c:pt idx="0">
                  <c:v>Dec Avg</c:v>
                </c:pt>
              </c:strCache>
            </c:strRef>
          </c:tx>
          <c:spPr>
            <a:ln w="38100">
              <a:solidFill>
                <a:schemeClr val="tx2">
                  <a:lumMod val="75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[8]Data!$AK$2:$AK$61</c:f>
              <c:numCache>
                <c:formatCode>General</c:formatCode>
                <c:ptCount val="60"/>
                <c:pt idx="55">
                  <c:v>425170</c:v>
                </c:pt>
                <c:pt idx="56">
                  <c:v>425170</c:v>
                </c:pt>
                <c:pt idx="57">
                  <c:v>425170</c:v>
                </c:pt>
                <c:pt idx="58">
                  <c:v>425170</c:v>
                </c:pt>
                <c:pt idx="59">
                  <c:v>425170</c:v>
                </c:pt>
              </c:numCache>
            </c:numRef>
          </c:val>
          <c:smooth val="0"/>
          <c:extLst>
            <c:ext xmlns:c16="http://schemas.microsoft.com/office/drawing/2014/chart" uri="{C3380CC4-5D6E-409C-BE32-E72D297353CC}">
              <c16:uniqueId val="{00000016-F4A6-49B9-8999-5A6FCCA63E1B}"/>
            </c:ext>
          </c:extLst>
        </c:ser>
        <c:ser>
          <c:idx val="22"/>
          <c:order val="23"/>
          <c:tx>
            <c:strRef>
              <c:f>[8]Data!$AJ$1</c:f>
              <c:strCache>
                <c:ptCount val="1"/>
                <c:pt idx="0">
                  <c:v>Dec</c:v>
                </c:pt>
              </c:strCache>
            </c:strRef>
          </c:tx>
          <c:spPr>
            <a:ln w="38100">
              <a:solidFill>
                <a:schemeClr val="accent2">
                  <a:lumMod val="60000"/>
                  <a:lumOff val="40000"/>
                </a:schemeClr>
              </a:solidFill>
            </a:ln>
          </c:spPr>
          <c:marker>
            <c:symbol val="none"/>
          </c:marker>
          <c:cat>
            <c:strRef>
              <c:f>[8]Data!$A$2:$A$61</c:f>
              <c:strCache>
                <c:ptCount val="60"/>
                <c:pt idx="2">
                  <c:v>Jan</c:v>
                </c:pt>
                <c:pt idx="7">
                  <c:v>Feb</c:v>
                </c:pt>
                <c:pt idx="12">
                  <c:v>Mar</c:v>
                </c:pt>
                <c:pt idx="17">
                  <c:v>Apr</c:v>
                </c:pt>
                <c:pt idx="22">
                  <c:v>May</c:v>
                </c:pt>
                <c:pt idx="27">
                  <c:v>Jun</c:v>
                </c:pt>
                <c:pt idx="32">
                  <c:v>Jul</c:v>
                </c:pt>
                <c:pt idx="37">
                  <c:v>Aug</c:v>
                </c:pt>
                <c:pt idx="42">
                  <c:v>Sep</c:v>
                </c:pt>
                <c:pt idx="47">
                  <c:v>Oct</c:v>
                </c:pt>
                <c:pt idx="52">
                  <c:v>Nov</c:v>
                </c:pt>
                <c:pt idx="57">
                  <c:v>Dec</c:v>
                </c:pt>
              </c:strCache>
            </c:strRef>
          </c:cat>
          <c:val>
            <c:numRef>
              <c:f>[8]Data!$AJ$2:$AJ$61</c:f>
              <c:numCache>
                <c:formatCode>General</c:formatCode>
                <c:ptCount val="60"/>
                <c:pt idx="55">
                  <c:v>420900</c:v>
                </c:pt>
                <c:pt idx="56">
                  <c:v>390400</c:v>
                </c:pt>
                <c:pt idx="57">
                  <c:v>439200</c:v>
                </c:pt>
                <c:pt idx="58">
                  <c:v>405650</c:v>
                </c:pt>
                <c:pt idx="59">
                  <c:v>469700</c:v>
                </c:pt>
              </c:numCache>
            </c:numRef>
          </c:val>
          <c:smooth val="0"/>
          <c:extLst>
            <c:ext xmlns:c16="http://schemas.microsoft.com/office/drawing/2014/chart" uri="{C3380CC4-5D6E-409C-BE32-E72D297353CC}">
              <c16:uniqueId val="{00000017-F4A6-49B9-8999-5A6FCCA63E1B}"/>
            </c:ext>
          </c:extLst>
        </c:ser>
        <c:dLbls>
          <c:showLegendKey val="0"/>
          <c:showVal val="0"/>
          <c:showCatName val="0"/>
          <c:showSerName val="0"/>
          <c:showPercent val="0"/>
          <c:showBubbleSize val="0"/>
        </c:dLbls>
        <c:smooth val="0"/>
        <c:axId val="193897216"/>
        <c:axId val="193898752"/>
      </c:lineChart>
      <c:catAx>
        <c:axId val="193897216"/>
        <c:scaling>
          <c:orientation val="minMax"/>
        </c:scaling>
        <c:delete val="0"/>
        <c:axPos val="b"/>
        <c:numFmt formatCode="General" sourceLinked="1"/>
        <c:majorTickMark val="none"/>
        <c:minorTickMark val="none"/>
        <c:tickLblPos val="nextTo"/>
        <c:spPr>
          <a:ln>
            <a:solidFill>
              <a:sysClr val="window" lastClr="FFFFFF">
                <a:lumMod val="75000"/>
              </a:sysClr>
            </a:solidFill>
          </a:ln>
        </c:spPr>
        <c:txPr>
          <a:bodyPr rot="0" vert="horz"/>
          <a:lstStyle/>
          <a:p>
            <a:pPr>
              <a:defRPr sz="900" b="0" i="0" u="none" strike="noStrike" baseline="0">
                <a:solidFill>
                  <a:srgbClr val="000000"/>
                </a:solidFill>
                <a:latin typeface="Arial"/>
                <a:ea typeface="Arial"/>
                <a:cs typeface="Arial"/>
              </a:defRPr>
            </a:pPr>
            <a:endParaRPr lang="sl-SI"/>
          </a:p>
        </c:txPr>
        <c:crossAx val="193898752"/>
        <c:crosses val="autoZero"/>
        <c:auto val="1"/>
        <c:lblAlgn val="ctr"/>
        <c:lblOffset val="100"/>
        <c:noMultiLvlLbl val="0"/>
      </c:catAx>
      <c:valAx>
        <c:axId val="193898752"/>
        <c:scaling>
          <c:orientation val="minMax"/>
        </c:scaling>
        <c:delete val="0"/>
        <c:axPos val="l"/>
        <c:numFmt formatCode="General" sourceLinked="1"/>
        <c:majorTickMark val="out"/>
        <c:minorTickMark val="none"/>
        <c:tickLblPos val="nextTo"/>
        <c:spPr>
          <a:ln>
            <a:solidFill>
              <a:schemeClr val="bg1">
                <a:lumMod val="75000"/>
              </a:schemeClr>
            </a:solidFill>
          </a:ln>
        </c:spPr>
        <c:txPr>
          <a:bodyPr rot="0" vert="horz"/>
          <a:lstStyle/>
          <a:p>
            <a:pPr>
              <a:defRPr sz="900" b="0" i="0" u="none" strike="noStrike" baseline="0">
                <a:solidFill>
                  <a:srgbClr val="000000"/>
                </a:solidFill>
                <a:latin typeface="Arial"/>
                <a:ea typeface="Arial"/>
                <a:cs typeface="Arial"/>
              </a:defRPr>
            </a:pPr>
            <a:endParaRPr lang="sl-SI"/>
          </a:p>
        </c:txPr>
        <c:crossAx val="193897216"/>
        <c:crosses val="autoZero"/>
        <c:crossBetween val="between"/>
      </c:valAx>
      <c:spPr>
        <a:noFill/>
        <a:ln w="25400">
          <a:noFill/>
        </a:ln>
      </c:spPr>
    </c:plotArea>
    <c:plotVisOnly val="1"/>
    <c:dispBlanksAs val="gap"/>
    <c:showDLblsOverMax val="0"/>
  </c:chart>
  <c:spPr>
    <a:ln>
      <a:solidFill>
        <a:schemeClr val="bg1">
          <a:lumMod val="85000"/>
        </a:schemeClr>
      </a:solidFill>
    </a:ln>
  </c:spPr>
  <c:txPr>
    <a:bodyPr/>
    <a:lstStyle/>
    <a:p>
      <a:pPr>
        <a:defRPr sz="1200" b="0" i="0" u="none" strike="noStrike" baseline="0">
          <a:solidFill>
            <a:srgbClr val="000000"/>
          </a:solidFill>
          <a:latin typeface="Arial"/>
          <a:ea typeface="Arial"/>
          <a:cs typeface="Arial"/>
        </a:defRPr>
      </a:pPr>
      <a:endParaRPr lang="sl-SI"/>
    </a:p>
  </c:txPr>
  <c:printSettings>
    <c:headerFooter/>
    <c:pageMargins b="0.75000000000000033" l="0.70000000000000029" r="0.70000000000000029" t="0.75000000000000033" header="0.30000000000000016" footer="0.30000000000000016"/>
    <c:pageSetup/>
  </c:printSettings>
  <c:userShapes r:id="rId1"/>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val">
        <cx:f>_xlchart.v1.2</cx:f>
      </cx:numDim>
    </cx:data>
  </cx:chartData>
  <cx:chart>
    <cx:title pos="t" align="ctr" overlay="0">
      <cx:tx>
        <cx:txData>
          <cx:v>Stopničasti grafikon</cx:v>
        </cx:txData>
      </cx:tx>
      <cx:spPr>
        <a:solidFill>
          <a:schemeClr val="accent6"/>
        </a:solidFill>
      </cx:spPr>
      <cx:txPr>
        <a:bodyPr spcFirstLastPara="1" vertOverflow="ellipsis" horzOverflow="overflow" wrap="square" lIns="0" tIns="0" rIns="0" bIns="0" anchor="ctr" anchorCtr="1"/>
        <a:lstStyle/>
        <a:p>
          <a:pPr algn="ctr" rtl="0">
            <a:defRPr>
              <a:solidFill>
                <a:sysClr val="windowText" lastClr="000000"/>
              </a:solidFill>
            </a:defRPr>
          </a:pPr>
          <a:r>
            <a:rPr lang="sl-SI" sz="1400" b="0" i="0" u="none" strike="noStrike" baseline="0">
              <a:solidFill>
                <a:sysClr val="windowText" lastClr="000000"/>
              </a:solidFill>
              <a:latin typeface="Calibri" panose="020F0502020204030204"/>
            </a:rPr>
            <a:t>Stopničasti grafikon</a:t>
          </a:r>
        </a:p>
      </cx:txPr>
    </cx:title>
    <cx:plotArea>
      <cx:plotAreaRegion>
        <cx:series layoutId="waterfall" uniqueId="{0AB7C4F1-1C8A-4C57-958B-BF0D2D068864}">
          <cx:tx>
            <cx:txData>
              <cx:f>_xlchart.v1.1</cx:f>
              <cx:v>#SKLIC!</cx:v>
            </cx:txData>
          </cx:tx>
          <cx:dataLabels pos="outEnd">
            <cx:visibility seriesName="0" categoryName="0" value="1"/>
          </cx:dataLabels>
          <cx:dataId val="0"/>
          <cx:layoutPr>
            <cx:subtotals/>
          </cx:layoutPr>
        </cx:series>
      </cx:plotAreaRegion>
      <cx:axis id="0">
        <cx:catScaling gapWidth="0.5"/>
        <cx:tickLabels/>
      </cx:axis>
      <cx:axis id="1">
        <cx:valScaling/>
        <cx:majorGridlines/>
        <cx:tickLabels/>
      </cx:axis>
    </cx:plotArea>
    <cx:legend pos="t" align="ctr" overlay="0"/>
  </cx:chart>
  <cx:spPr>
    <a:noFill/>
    <a:ln>
      <a:noFill/>
    </a:ln>
    <a:effectLst/>
  </cx:spPr>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_xlchart.v1.3</cx:f>
      </cx:strDim>
      <cx:numDim type="val">
        <cx:f>_xlchart.v1.5</cx:f>
      </cx:numDim>
    </cx:data>
  </cx:chartData>
  <cx:chart>
    <cx:title pos="t" align="ctr" overlay="0">
      <cx:tx>
        <cx:txData>
          <cx:v>Pritožbe uporabnikov</cx:v>
        </cx:txData>
      </cx:tx>
      <cx:txPr>
        <a:bodyPr spcFirstLastPara="1" vertOverflow="ellipsis" horzOverflow="overflow" wrap="square" lIns="0" tIns="0" rIns="0" bIns="0" anchor="ctr" anchorCtr="1"/>
        <a:lstStyle/>
        <a:p>
          <a:pPr algn="ctr" rtl="0">
            <a:defRPr/>
          </a:pPr>
          <a:r>
            <a:rPr lang="sl-SI" sz="1400" b="0" i="0" u="none" strike="noStrike" baseline="0">
              <a:solidFill>
                <a:sysClr val="windowText" lastClr="000000">
                  <a:lumMod val="65000"/>
                  <a:lumOff val="35000"/>
                </a:sysClr>
              </a:solidFill>
              <a:latin typeface="Calibri" panose="020F0502020204030204"/>
            </a:rPr>
            <a:t>Pritožbe uporabnikov</a:t>
          </a:r>
        </a:p>
      </cx:txPr>
    </cx:title>
    <cx:plotArea>
      <cx:plotAreaRegion>
        <cx:series layoutId="clusteredColumn" uniqueId="{5E8B9D06-21F7-4E38-A093-E7EA336F9F81}">
          <cx:tx>
            <cx:txData>
              <cx:f>_xlchart.v1.4</cx:f>
              <cx:v>število</cx:v>
            </cx:txData>
          </cx:tx>
          <cx:dataId val="0"/>
          <cx:layoutPr>
            <cx:aggregation/>
          </cx:layoutPr>
          <cx:axisId val="1"/>
        </cx:series>
        <cx:series layoutId="paretoLine" ownerIdx="0" uniqueId="{C05526BC-AE38-48F9-9F95-289121DE06C9}">
          <cx:axisId val="2"/>
        </cx:series>
      </cx:plotAreaRegion>
      <cx:axis id="0">
        <cx:catScaling gapWidth="0"/>
        <cx:tickLabels/>
      </cx:axis>
      <cx:axis id="1">
        <cx:valScaling/>
        <cx:majorGridlines/>
        <cx:tickLabels/>
      </cx:axis>
      <cx:axis id="2">
        <cx:valScaling max="1" min="0"/>
        <cx:units unit="percentage"/>
        <cx:tickLabels/>
      </cx:axis>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9">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lt1"/>
    </cs:fontRef>
  </cs:wall>
</cs:chartStyle>
</file>

<file path=xl/charts/style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9.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8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1.xml><?xml version="1.0" encoding="utf-8"?>
<cs:chartStyle xmlns:cs="http://schemas.microsoft.com/office/drawing/2012/chartStyle" xmlns:a="http://schemas.openxmlformats.org/drawingml/2006/main" id="395">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2.xml><?xml version="1.0" encoding="utf-8"?>
<cs:chartStyle xmlns:cs="http://schemas.microsoft.com/office/drawing/2012/chartStyle" xmlns:a="http://schemas.openxmlformats.org/drawingml/2006/main" id="21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26">
  <cs:axisTitle>
    <cs:lnRef idx="0"/>
    <cs:fillRef idx="0"/>
    <cs:effectRef idx="0"/>
    <cs:fontRef idx="minor">
      <a:schemeClr val="lt1"/>
    </cs:fontRef>
    <cs:defRPr sz="900" b="1" kern="1200"/>
  </cs:axisTitle>
  <cs:categoryAxis>
    <cs:lnRef idx="0">
      <cs:styleClr val="0"/>
    </cs:lnRef>
    <cs:fillRef idx="0"/>
    <cs:effectRef idx="0"/>
    <cs:fontRef idx="minor">
      <a:schemeClr val="lt1"/>
    </cs:fontRef>
    <cs:spPr>
      <a:ln w="3175" cap="flat" cmpd="sng" algn="ctr">
        <a:solidFill>
          <a:schemeClr val="phClr">
            <a:lumMod val="60000"/>
            <a:lumOff val="40000"/>
          </a:schemeClr>
        </a:solidFill>
        <a:round/>
      </a:ln>
    </cs:spPr>
    <cs:defRPr sz="800" kern="1200" cap="all" spc="150" normalizeH="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phClr"/>
        </a:solidFill>
        <a:round/>
      </a:ln>
    </cs:spPr>
    <cs:defRPr sz="1000" kern="1200"/>
  </cs:chartArea>
  <cs:dataLabel>
    <cs:lnRef idx="0"/>
    <cs:fillRef idx="0">
      <cs:styleClr val="auto"/>
    </cs:fillRef>
    <cs:effectRef idx="0"/>
    <cs:fontRef idx="minor">
      <a:schemeClr val="lt1"/>
    </cs:fontRef>
    <cs:spPr>
      <a:solidFill>
        <a:schemeClr val="phClr">
          <a:alpha val="70000"/>
        </a:schemeClr>
      </a:solidFill>
    </cs:spPr>
    <cs:defRPr sz="900" kern="1200"/>
  </cs:dataLabel>
  <cs:dataLabelCallout>
    <cs:lnRef idx="0">
      <cs:styleClr val="auto"/>
    </cs:lnRef>
    <cs:fillRef idx="0"/>
    <cs:effectRef idx="0"/>
    <cs:fontRef idx="minor">
      <cs:styleClr val="auto"/>
    </cs:fontRef>
    <cs:spPr>
      <a:solidFill>
        <a:schemeClr val="lt1"/>
      </a:solidFill>
      <a:ln>
        <a:solidFill>
          <a:schemeClr val="ph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pattFill prst="ltUpDiag">
        <a:fgClr>
          <a:schemeClr val="phClr"/>
        </a:fgClr>
        <a:bgClr>
          <a:schemeClr val="lt1"/>
        </a:bgClr>
      </a:pattFill>
    </cs:spPr>
  </cs:dataPoint>
  <cs:dataPoint3D>
    <cs:lnRef idx="0"/>
    <cs:fillRef idx="0">
      <cs:styleClr val="auto"/>
    </cs:fillRef>
    <cs:effectRef idx="0"/>
    <cs:fontRef idx="minor">
      <a:schemeClr val="dk1"/>
    </cs:fontRef>
    <cs:spPr>
      <a:pattFill prst="ltUpDiag">
        <a:fgClr>
          <a:schemeClr val="phClr"/>
        </a:fgClr>
        <a:bgClr>
          <a:schemeClr val="lt1"/>
        </a:bgClr>
      </a:pattFill>
    </cs:spPr>
  </cs:dataPoint3D>
  <cs:dataPointLine>
    <cs:lnRef idx="0">
      <cs:styleClr val="auto"/>
    </cs:lnRef>
    <cs:fillRef idx="0"/>
    <cs:effectRef idx="0">
      <cs:styleClr val="auto"/>
    </cs:effectRef>
    <cs:fontRef idx="minor">
      <a:schemeClr val="dk1"/>
    </cs:fontRef>
    <cs:spPr>
      <a:ln w="34925"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a:ln w="22225">
        <a:solidFill>
          <a:schemeClr val="lt1"/>
        </a:solidFill>
        <a:round/>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styleClr val="0"/>
    </cs:lnRef>
    <cs:fillRef idx="0"/>
    <cs:effectRef idx="0"/>
    <cs:fontRef idx="minor">
      <a:schemeClr val="dk1"/>
    </cs:fontRef>
    <cs:spPr>
      <a:ln w="9525">
        <a:solidFill>
          <a:schemeClr val="phClr">
            <a:lumMod val="60000"/>
            <a:lumOff val="40000"/>
          </a:schemeClr>
        </a:solidFill>
        <a:prstDash val="dash"/>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spPr>
      <a:ln w="3175" cap="flat" cmpd="sng" algn="ctr">
        <a:solidFill>
          <a:schemeClr val="phClr">
            <a:lumMod val="60000"/>
            <a:lumOff val="40000"/>
          </a:schemeClr>
        </a:solidFill>
        <a:round/>
      </a:ln>
    </cs:spPr>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366">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2.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Scroll" dx="22" fmlaLink="$B$201" horiz="1" max="100" page="10" val="0"/>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6" Type="http://schemas.openxmlformats.org/officeDocument/2006/relationships/image" Target="../media/image30.png"/><Relationship Id="rId21" Type="http://schemas.openxmlformats.org/officeDocument/2006/relationships/image" Target="../media/image25.png"/><Relationship Id="rId42" Type="http://schemas.openxmlformats.org/officeDocument/2006/relationships/image" Target="../media/image46.png"/><Relationship Id="rId47" Type="http://schemas.openxmlformats.org/officeDocument/2006/relationships/image" Target="../media/image51.png"/><Relationship Id="rId63" Type="http://schemas.openxmlformats.org/officeDocument/2006/relationships/image" Target="../media/image67.png"/><Relationship Id="rId68" Type="http://schemas.openxmlformats.org/officeDocument/2006/relationships/image" Target="../media/image72.png"/><Relationship Id="rId84" Type="http://schemas.openxmlformats.org/officeDocument/2006/relationships/hyperlink" Target="https://www-get--digital--help-com.translate.goog/wp-content/uploads/2016/07/pivot-table-wizard1.png?_x_tr_sl=en&amp;_x_tr_tl=sl&amp;_x_tr_hl=sl&amp;_x_tr_pto=nui,sc" TargetMode="External"/><Relationship Id="rId89" Type="http://schemas.openxmlformats.org/officeDocument/2006/relationships/image" Target="../media/image83.png"/><Relationship Id="rId112" Type="http://schemas.openxmlformats.org/officeDocument/2006/relationships/image" Target="../media/image103.png"/><Relationship Id="rId16" Type="http://schemas.openxmlformats.org/officeDocument/2006/relationships/image" Target="../media/image20.png"/><Relationship Id="rId107" Type="http://schemas.openxmlformats.org/officeDocument/2006/relationships/image" Target="../media/image98.png"/><Relationship Id="rId11" Type="http://schemas.openxmlformats.org/officeDocument/2006/relationships/image" Target="../media/image15.png"/><Relationship Id="rId32" Type="http://schemas.openxmlformats.org/officeDocument/2006/relationships/image" Target="../media/image36.png"/><Relationship Id="rId37" Type="http://schemas.openxmlformats.org/officeDocument/2006/relationships/image" Target="../media/image41.png"/><Relationship Id="rId53" Type="http://schemas.openxmlformats.org/officeDocument/2006/relationships/image" Target="../media/image57.png"/><Relationship Id="rId58" Type="http://schemas.openxmlformats.org/officeDocument/2006/relationships/image" Target="../media/image62.png"/><Relationship Id="rId74" Type="http://schemas.openxmlformats.org/officeDocument/2006/relationships/image" Target="../media/image75.png"/><Relationship Id="rId79" Type="http://schemas.openxmlformats.org/officeDocument/2006/relationships/hyperlink" Target="https://www-get--digital--help-com.translate.goog/wp-content/uploads/2016/07/pivot-table-consolidate-worksheets-1.png?_x_tr_sl=en&amp;_x_tr_tl=sl&amp;_x_tr_hl=sl&amp;_x_tr_pto=nui,sc" TargetMode="External"/><Relationship Id="rId102" Type="http://schemas.openxmlformats.org/officeDocument/2006/relationships/image" Target="../media/image93.png"/><Relationship Id="rId5" Type="http://schemas.openxmlformats.org/officeDocument/2006/relationships/image" Target="../media/image9.png"/><Relationship Id="rId90" Type="http://schemas.openxmlformats.org/officeDocument/2006/relationships/image" Target="../media/image84.png"/><Relationship Id="rId95" Type="http://schemas.openxmlformats.org/officeDocument/2006/relationships/hyperlink" Target="https://www-get--digital--help-com.translate.goog/wp-content/uploads/2016/07/pivot-table-consolidate-worksheets5.png?_x_tr_sl=en&amp;_x_tr_tl=sl&amp;_x_tr_hl=sl&amp;_x_tr_pto=nui,sc" TargetMode="External"/><Relationship Id="rId22" Type="http://schemas.openxmlformats.org/officeDocument/2006/relationships/image" Target="../media/image26.png"/><Relationship Id="rId27" Type="http://schemas.openxmlformats.org/officeDocument/2006/relationships/image" Target="../media/image31.png"/><Relationship Id="rId43" Type="http://schemas.openxmlformats.org/officeDocument/2006/relationships/image" Target="../media/image47.png"/><Relationship Id="rId48" Type="http://schemas.openxmlformats.org/officeDocument/2006/relationships/image" Target="../media/image52.png"/><Relationship Id="rId64" Type="http://schemas.openxmlformats.org/officeDocument/2006/relationships/image" Target="../media/image68.png"/><Relationship Id="rId69" Type="http://schemas.openxmlformats.org/officeDocument/2006/relationships/hyperlink" Target="https://www-get--digital--help-com.translate.goog/wp-content/uploads/2016/07/unlink-pivot-table.png?_x_tr_sl=en&amp;_x_tr_tl=sl&amp;_x_tr_hl=sl&amp;_x_tr_pto=nui,sc" TargetMode="External"/><Relationship Id="rId113" Type="http://schemas.openxmlformats.org/officeDocument/2006/relationships/image" Target="../media/image104.png"/><Relationship Id="rId80" Type="http://schemas.openxmlformats.org/officeDocument/2006/relationships/image" Target="../media/image78.png"/><Relationship Id="rId85" Type="http://schemas.openxmlformats.org/officeDocument/2006/relationships/image" Target="../media/image81.png"/><Relationship Id="rId12" Type="http://schemas.openxmlformats.org/officeDocument/2006/relationships/image" Target="../media/image16.png"/><Relationship Id="rId17" Type="http://schemas.openxmlformats.org/officeDocument/2006/relationships/image" Target="../media/image21.png"/><Relationship Id="rId33" Type="http://schemas.openxmlformats.org/officeDocument/2006/relationships/image" Target="../media/image37.png"/><Relationship Id="rId38" Type="http://schemas.openxmlformats.org/officeDocument/2006/relationships/image" Target="../media/image42.png"/><Relationship Id="rId59" Type="http://schemas.openxmlformats.org/officeDocument/2006/relationships/image" Target="../media/image63.png"/><Relationship Id="rId103" Type="http://schemas.openxmlformats.org/officeDocument/2006/relationships/image" Target="../media/image94.png"/><Relationship Id="rId108" Type="http://schemas.openxmlformats.org/officeDocument/2006/relationships/image" Target="../media/image99.png"/><Relationship Id="rId54" Type="http://schemas.openxmlformats.org/officeDocument/2006/relationships/image" Target="../media/image58.png"/><Relationship Id="rId70" Type="http://schemas.openxmlformats.org/officeDocument/2006/relationships/image" Target="../media/image73.png"/><Relationship Id="rId75" Type="http://schemas.openxmlformats.org/officeDocument/2006/relationships/hyperlink" Target="https://www-get--digital--help-com.translate.goog/wp-content/uploads/2016/07/unlink-pivot-table3.png?_x_tr_sl=en&amp;_x_tr_tl=sl&amp;_x_tr_hl=sl&amp;_x_tr_pto=nui,sc" TargetMode="External"/><Relationship Id="rId91" Type="http://schemas.openxmlformats.org/officeDocument/2006/relationships/hyperlink" Target="https://www-get--digital--help-com.translate.goog/wp-content/uploads/2016/07/pivot-table-consolidate-worksheets3.png?_x_tr_sl=en&amp;_x_tr_tl=sl&amp;_x_tr_hl=sl&amp;_x_tr_pto=nui,sc" TargetMode="External"/><Relationship Id="rId96" Type="http://schemas.openxmlformats.org/officeDocument/2006/relationships/image" Target="../media/image87.png"/><Relationship Id="rId1" Type="http://schemas.openxmlformats.org/officeDocument/2006/relationships/image" Target="../media/image5.png"/><Relationship Id="rId6" Type="http://schemas.openxmlformats.org/officeDocument/2006/relationships/image" Target="../media/image10.png"/><Relationship Id="rId15" Type="http://schemas.openxmlformats.org/officeDocument/2006/relationships/image" Target="../media/image19.png"/><Relationship Id="rId23" Type="http://schemas.openxmlformats.org/officeDocument/2006/relationships/image" Target="../media/image27.png"/><Relationship Id="rId28" Type="http://schemas.openxmlformats.org/officeDocument/2006/relationships/image" Target="../media/image32.png"/><Relationship Id="rId36" Type="http://schemas.openxmlformats.org/officeDocument/2006/relationships/image" Target="../media/image40.png"/><Relationship Id="rId49" Type="http://schemas.openxmlformats.org/officeDocument/2006/relationships/image" Target="../media/image53.png"/><Relationship Id="rId57" Type="http://schemas.openxmlformats.org/officeDocument/2006/relationships/image" Target="../media/image61.png"/><Relationship Id="rId106" Type="http://schemas.openxmlformats.org/officeDocument/2006/relationships/image" Target="../media/image97.png"/><Relationship Id="rId114" Type="http://schemas.openxmlformats.org/officeDocument/2006/relationships/image" Target="../media/image1.png"/><Relationship Id="rId10" Type="http://schemas.openxmlformats.org/officeDocument/2006/relationships/image" Target="../media/image14.png"/><Relationship Id="rId31" Type="http://schemas.openxmlformats.org/officeDocument/2006/relationships/image" Target="../media/image35.png"/><Relationship Id="rId44" Type="http://schemas.openxmlformats.org/officeDocument/2006/relationships/image" Target="../media/image48.png"/><Relationship Id="rId52" Type="http://schemas.openxmlformats.org/officeDocument/2006/relationships/image" Target="../media/image56.png"/><Relationship Id="rId60" Type="http://schemas.openxmlformats.org/officeDocument/2006/relationships/image" Target="../media/image64.png"/><Relationship Id="rId65" Type="http://schemas.openxmlformats.org/officeDocument/2006/relationships/image" Target="../media/image69.png"/><Relationship Id="rId73" Type="http://schemas.openxmlformats.org/officeDocument/2006/relationships/hyperlink" Target="https://www-get--digital--help-com.translate.goog/wp-content/uploads/2016/07/unlink-pivot-table2.png?_x_tr_sl=en&amp;_x_tr_tl=sl&amp;_x_tr_hl=sl&amp;_x_tr_pto=nui,sc" TargetMode="External"/><Relationship Id="rId78" Type="http://schemas.openxmlformats.org/officeDocument/2006/relationships/image" Target="../media/image77.png"/><Relationship Id="rId81" Type="http://schemas.openxmlformats.org/officeDocument/2006/relationships/image" Target="../media/image79.png"/><Relationship Id="rId86" Type="http://schemas.openxmlformats.org/officeDocument/2006/relationships/hyperlink" Target="https://www-get--digital--help-com.translate.goog/wp-content/uploads/2016/07/pivot-table-wizard2.png?_x_tr_sl=en&amp;_x_tr_tl=sl&amp;_x_tr_hl=sl&amp;_x_tr_pto=nui,sc" TargetMode="External"/><Relationship Id="rId94" Type="http://schemas.openxmlformats.org/officeDocument/2006/relationships/image" Target="../media/image86.png"/><Relationship Id="rId99" Type="http://schemas.openxmlformats.org/officeDocument/2006/relationships/image" Target="../media/image90.png"/><Relationship Id="rId101" Type="http://schemas.openxmlformats.org/officeDocument/2006/relationships/image" Target="../media/image92.png"/><Relationship Id="rId4" Type="http://schemas.openxmlformats.org/officeDocument/2006/relationships/image" Target="../media/image8.png"/><Relationship Id="rId9" Type="http://schemas.openxmlformats.org/officeDocument/2006/relationships/image" Target="../media/image13.png"/><Relationship Id="rId13" Type="http://schemas.openxmlformats.org/officeDocument/2006/relationships/image" Target="../media/image17.png"/><Relationship Id="rId18" Type="http://schemas.openxmlformats.org/officeDocument/2006/relationships/image" Target="../media/image22.png"/><Relationship Id="rId39" Type="http://schemas.openxmlformats.org/officeDocument/2006/relationships/image" Target="../media/image43.png"/><Relationship Id="rId109" Type="http://schemas.openxmlformats.org/officeDocument/2006/relationships/image" Target="../media/image100.png"/><Relationship Id="rId34" Type="http://schemas.openxmlformats.org/officeDocument/2006/relationships/image" Target="../media/image38.png"/><Relationship Id="rId50" Type="http://schemas.openxmlformats.org/officeDocument/2006/relationships/image" Target="../media/image54.png"/><Relationship Id="rId55" Type="http://schemas.openxmlformats.org/officeDocument/2006/relationships/image" Target="../media/image59.png"/><Relationship Id="rId76" Type="http://schemas.openxmlformats.org/officeDocument/2006/relationships/image" Target="../media/image76.png"/><Relationship Id="rId97" Type="http://schemas.openxmlformats.org/officeDocument/2006/relationships/image" Target="../media/image88.png"/><Relationship Id="rId104" Type="http://schemas.openxmlformats.org/officeDocument/2006/relationships/image" Target="../media/image95.png"/><Relationship Id="rId7" Type="http://schemas.openxmlformats.org/officeDocument/2006/relationships/image" Target="../media/image11.png"/><Relationship Id="rId71" Type="http://schemas.openxmlformats.org/officeDocument/2006/relationships/hyperlink" Target="https://www-get--digital--help-com.translate.goog/wp-content/uploads/2016/07/unlink-pivot-table1.png?_x_tr_sl=en&amp;_x_tr_tl=sl&amp;_x_tr_hl=sl&amp;_x_tr_pto=nui,sc" TargetMode="External"/><Relationship Id="rId92" Type="http://schemas.openxmlformats.org/officeDocument/2006/relationships/image" Target="../media/image85.png"/><Relationship Id="rId2" Type="http://schemas.openxmlformats.org/officeDocument/2006/relationships/image" Target="../media/image6.png"/><Relationship Id="rId29" Type="http://schemas.openxmlformats.org/officeDocument/2006/relationships/image" Target="../media/image33.png"/><Relationship Id="rId24" Type="http://schemas.openxmlformats.org/officeDocument/2006/relationships/image" Target="../media/image28.png"/><Relationship Id="rId40" Type="http://schemas.openxmlformats.org/officeDocument/2006/relationships/image" Target="../media/image44.png"/><Relationship Id="rId45" Type="http://schemas.openxmlformats.org/officeDocument/2006/relationships/image" Target="../media/image49.png"/><Relationship Id="rId66" Type="http://schemas.openxmlformats.org/officeDocument/2006/relationships/image" Target="../media/image70.png"/><Relationship Id="rId87" Type="http://schemas.openxmlformats.org/officeDocument/2006/relationships/image" Target="../media/image82.png"/><Relationship Id="rId110" Type="http://schemas.openxmlformats.org/officeDocument/2006/relationships/image" Target="../media/image101.png"/><Relationship Id="rId115" Type="http://schemas.openxmlformats.org/officeDocument/2006/relationships/image" Target="../media/image105.png"/><Relationship Id="rId61" Type="http://schemas.openxmlformats.org/officeDocument/2006/relationships/image" Target="../media/image65.png"/><Relationship Id="rId82" Type="http://schemas.openxmlformats.org/officeDocument/2006/relationships/hyperlink" Target="https://www-get--digital--help-com.translate.goog/wp-content/uploads/2016/07/pivot-table-wizard.png?_x_tr_sl=en&amp;_x_tr_tl=sl&amp;_x_tr_hl=sl&amp;_x_tr_pto=nui,sc" TargetMode="External"/><Relationship Id="rId19" Type="http://schemas.openxmlformats.org/officeDocument/2006/relationships/image" Target="../media/image23.png"/><Relationship Id="rId14" Type="http://schemas.openxmlformats.org/officeDocument/2006/relationships/image" Target="../media/image18.png"/><Relationship Id="rId30" Type="http://schemas.openxmlformats.org/officeDocument/2006/relationships/image" Target="../media/image34.png"/><Relationship Id="rId35" Type="http://schemas.openxmlformats.org/officeDocument/2006/relationships/image" Target="../media/image39.png"/><Relationship Id="rId56" Type="http://schemas.openxmlformats.org/officeDocument/2006/relationships/image" Target="../media/image60.png"/><Relationship Id="rId77" Type="http://schemas.openxmlformats.org/officeDocument/2006/relationships/hyperlink" Target="https://www-get--digital--help-com.translate.goog/wp-content/uploads/2016/07/unlink-pivot-table4.png?_x_tr_sl=en&amp;_x_tr_tl=sl&amp;_x_tr_hl=sl&amp;_x_tr_pto=nui,sc" TargetMode="External"/><Relationship Id="rId100" Type="http://schemas.openxmlformats.org/officeDocument/2006/relationships/image" Target="../media/image91.png"/><Relationship Id="rId105" Type="http://schemas.openxmlformats.org/officeDocument/2006/relationships/image" Target="../media/image96.png"/><Relationship Id="rId8" Type="http://schemas.openxmlformats.org/officeDocument/2006/relationships/image" Target="../media/image12.png"/><Relationship Id="rId51" Type="http://schemas.openxmlformats.org/officeDocument/2006/relationships/image" Target="../media/image55.png"/><Relationship Id="rId72" Type="http://schemas.openxmlformats.org/officeDocument/2006/relationships/image" Target="../media/image74.png"/><Relationship Id="rId93" Type="http://schemas.openxmlformats.org/officeDocument/2006/relationships/hyperlink" Target="https://www-get--digital--help-com.translate.goog/wp-content/uploads/2016/07/pivot-table-consolidate-worksheets4.png?_x_tr_sl=en&amp;_x_tr_tl=sl&amp;_x_tr_hl=sl&amp;_x_tr_pto=nui,sc" TargetMode="External"/><Relationship Id="rId98" Type="http://schemas.openxmlformats.org/officeDocument/2006/relationships/image" Target="../media/image89.png"/><Relationship Id="rId3" Type="http://schemas.openxmlformats.org/officeDocument/2006/relationships/image" Target="../media/image7.png"/><Relationship Id="rId25" Type="http://schemas.openxmlformats.org/officeDocument/2006/relationships/image" Target="../media/image29.png"/><Relationship Id="rId46" Type="http://schemas.openxmlformats.org/officeDocument/2006/relationships/image" Target="../media/image50.png"/><Relationship Id="rId67" Type="http://schemas.openxmlformats.org/officeDocument/2006/relationships/image" Target="../media/image71.png"/><Relationship Id="rId20" Type="http://schemas.openxmlformats.org/officeDocument/2006/relationships/image" Target="../media/image24.png"/><Relationship Id="rId41" Type="http://schemas.openxmlformats.org/officeDocument/2006/relationships/image" Target="../media/image45.png"/><Relationship Id="rId62" Type="http://schemas.openxmlformats.org/officeDocument/2006/relationships/image" Target="../media/image66.png"/><Relationship Id="rId83" Type="http://schemas.openxmlformats.org/officeDocument/2006/relationships/image" Target="../media/image80.png"/><Relationship Id="rId88" Type="http://schemas.openxmlformats.org/officeDocument/2006/relationships/hyperlink" Target="https://www-get--digital--help-com.translate.goog/wp-content/uploads/2016/07/pivot-table-wizard3.png?_x_tr_sl=en&amp;_x_tr_tl=sl&amp;_x_tr_hl=sl&amp;_x_tr_pto=nui,sc" TargetMode="External"/><Relationship Id="rId111" Type="http://schemas.openxmlformats.org/officeDocument/2006/relationships/image" Target="../media/image102.png"/></Relationships>
</file>

<file path=xl/drawings/_rels/drawing3.xml.rels><?xml version="1.0" encoding="UTF-8" standalone="yes"?>
<Relationships xmlns="http://schemas.openxmlformats.org/package/2006/relationships"><Relationship Id="rId3" Type="http://schemas.openxmlformats.org/officeDocument/2006/relationships/chart" Target="../charts/chart1.xml"/><Relationship Id="rId2" Type="http://schemas.openxmlformats.org/officeDocument/2006/relationships/image" Target="../media/image107.png"/><Relationship Id="rId1" Type="http://schemas.openxmlformats.org/officeDocument/2006/relationships/image" Target="../media/image106.png"/></Relationships>
</file>

<file path=xl/drawings/_rels/drawing4.xml.rels><?xml version="1.0" encoding="UTF-8" standalone="yes"?>
<Relationships xmlns="http://schemas.openxmlformats.org/package/2006/relationships"><Relationship Id="rId13" Type="http://schemas.openxmlformats.org/officeDocument/2006/relationships/image" Target="../media/image120.png"/><Relationship Id="rId18" Type="http://schemas.openxmlformats.org/officeDocument/2006/relationships/image" Target="../media/image125.png"/><Relationship Id="rId26" Type="http://schemas.openxmlformats.org/officeDocument/2006/relationships/image" Target="../media/image133.png"/><Relationship Id="rId39" Type="http://schemas.openxmlformats.org/officeDocument/2006/relationships/image" Target="../media/image146.png"/><Relationship Id="rId21" Type="http://schemas.openxmlformats.org/officeDocument/2006/relationships/image" Target="../media/image128.png"/><Relationship Id="rId34" Type="http://schemas.openxmlformats.org/officeDocument/2006/relationships/image" Target="../media/image141.png"/><Relationship Id="rId42" Type="http://schemas.openxmlformats.org/officeDocument/2006/relationships/image" Target="../media/image149.png"/><Relationship Id="rId47" Type="http://schemas.openxmlformats.org/officeDocument/2006/relationships/image" Target="../media/image154.png"/><Relationship Id="rId50" Type="http://schemas.openxmlformats.org/officeDocument/2006/relationships/image" Target="../media/image157.png"/><Relationship Id="rId7" Type="http://schemas.openxmlformats.org/officeDocument/2006/relationships/image" Target="../media/image114.png"/><Relationship Id="rId2" Type="http://schemas.openxmlformats.org/officeDocument/2006/relationships/image" Target="../media/image109.png"/><Relationship Id="rId16" Type="http://schemas.openxmlformats.org/officeDocument/2006/relationships/image" Target="../media/image123.png"/><Relationship Id="rId29" Type="http://schemas.openxmlformats.org/officeDocument/2006/relationships/image" Target="../media/image136.png"/><Relationship Id="rId11" Type="http://schemas.openxmlformats.org/officeDocument/2006/relationships/image" Target="../media/image118.png"/><Relationship Id="rId24" Type="http://schemas.openxmlformats.org/officeDocument/2006/relationships/image" Target="../media/image131.png"/><Relationship Id="rId32" Type="http://schemas.openxmlformats.org/officeDocument/2006/relationships/image" Target="../media/image139.png"/><Relationship Id="rId37" Type="http://schemas.openxmlformats.org/officeDocument/2006/relationships/image" Target="../media/image144.png"/><Relationship Id="rId40" Type="http://schemas.openxmlformats.org/officeDocument/2006/relationships/image" Target="../media/image147.png"/><Relationship Id="rId45" Type="http://schemas.openxmlformats.org/officeDocument/2006/relationships/image" Target="../media/image152.png"/><Relationship Id="rId5" Type="http://schemas.openxmlformats.org/officeDocument/2006/relationships/image" Target="../media/image112.png"/><Relationship Id="rId15" Type="http://schemas.openxmlformats.org/officeDocument/2006/relationships/image" Target="../media/image122.png"/><Relationship Id="rId23" Type="http://schemas.openxmlformats.org/officeDocument/2006/relationships/image" Target="../media/image130.png"/><Relationship Id="rId28" Type="http://schemas.openxmlformats.org/officeDocument/2006/relationships/image" Target="../media/image135.png"/><Relationship Id="rId36" Type="http://schemas.openxmlformats.org/officeDocument/2006/relationships/image" Target="../media/image143.png"/><Relationship Id="rId49" Type="http://schemas.openxmlformats.org/officeDocument/2006/relationships/image" Target="../media/image156.png"/><Relationship Id="rId10" Type="http://schemas.openxmlformats.org/officeDocument/2006/relationships/image" Target="../media/image117.png"/><Relationship Id="rId19" Type="http://schemas.openxmlformats.org/officeDocument/2006/relationships/image" Target="../media/image126.png"/><Relationship Id="rId31" Type="http://schemas.openxmlformats.org/officeDocument/2006/relationships/image" Target="../media/image138.png"/><Relationship Id="rId44" Type="http://schemas.openxmlformats.org/officeDocument/2006/relationships/image" Target="../media/image151.png"/><Relationship Id="rId4" Type="http://schemas.openxmlformats.org/officeDocument/2006/relationships/image" Target="../media/image111.png"/><Relationship Id="rId9" Type="http://schemas.openxmlformats.org/officeDocument/2006/relationships/image" Target="../media/image116.png"/><Relationship Id="rId14" Type="http://schemas.openxmlformats.org/officeDocument/2006/relationships/image" Target="../media/image121.png"/><Relationship Id="rId22" Type="http://schemas.openxmlformats.org/officeDocument/2006/relationships/image" Target="../media/image129.png"/><Relationship Id="rId27" Type="http://schemas.openxmlformats.org/officeDocument/2006/relationships/image" Target="../media/image134.png"/><Relationship Id="rId30" Type="http://schemas.openxmlformats.org/officeDocument/2006/relationships/image" Target="../media/image137.png"/><Relationship Id="rId35" Type="http://schemas.openxmlformats.org/officeDocument/2006/relationships/image" Target="../media/image142.png"/><Relationship Id="rId43" Type="http://schemas.openxmlformats.org/officeDocument/2006/relationships/image" Target="../media/image150.png"/><Relationship Id="rId48" Type="http://schemas.openxmlformats.org/officeDocument/2006/relationships/image" Target="../media/image155.png"/><Relationship Id="rId8" Type="http://schemas.openxmlformats.org/officeDocument/2006/relationships/image" Target="../media/image115.png"/><Relationship Id="rId3" Type="http://schemas.openxmlformats.org/officeDocument/2006/relationships/image" Target="../media/image110.png"/><Relationship Id="rId12" Type="http://schemas.openxmlformats.org/officeDocument/2006/relationships/image" Target="../media/image119.png"/><Relationship Id="rId17" Type="http://schemas.openxmlformats.org/officeDocument/2006/relationships/image" Target="../media/image124.png"/><Relationship Id="rId25" Type="http://schemas.openxmlformats.org/officeDocument/2006/relationships/image" Target="../media/image132.png"/><Relationship Id="rId33" Type="http://schemas.openxmlformats.org/officeDocument/2006/relationships/image" Target="../media/image140.png"/><Relationship Id="rId38" Type="http://schemas.openxmlformats.org/officeDocument/2006/relationships/image" Target="../media/image145.png"/><Relationship Id="rId46" Type="http://schemas.openxmlformats.org/officeDocument/2006/relationships/image" Target="../media/image153.png"/><Relationship Id="rId20" Type="http://schemas.openxmlformats.org/officeDocument/2006/relationships/image" Target="../media/image127.png"/><Relationship Id="rId41" Type="http://schemas.openxmlformats.org/officeDocument/2006/relationships/image" Target="../media/image148.png"/><Relationship Id="rId1" Type="http://schemas.openxmlformats.org/officeDocument/2006/relationships/image" Target="../media/image108.png"/><Relationship Id="rId6" Type="http://schemas.openxmlformats.org/officeDocument/2006/relationships/image" Target="../media/image113.png"/></Relationships>
</file>

<file path=xl/drawings/_rels/drawing5.xml.rels><?xml version="1.0" encoding="UTF-8" standalone="yes"?>
<Relationships xmlns="http://schemas.openxmlformats.org/package/2006/relationships"><Relationship Id="rId2" Type="http://schemas.openxmlformats.org/officeDocument/2006/relationships/image" Target="../media/image159.png"/><Relationship Id="rId1" Type="http://schemas.openxmlformats.org/officeDocument/2006/relationships/image" Target="../media/image158.png"/></Relationships>
</file>

<file path=xl/drawings/_rels/drawing6.xml.rels><?xml version="1.0" encoding="UTF-8" standalone="yes"?>
<Relationships xmlns="http://schemas.openxmlformats.org/package/2006/relationships"><Relationship Id="rId8" Type="http://schemas.openxmlformats.org/officeDocument/2006/relationships/image" Target="../media/image167.png"/><Relationship Id="rId13" Type="http://schemas.openxmlformats.org/officeDocument/2006/relationships/image" Target="../media/image172.png"/><Relationship Id="rId18" Type="http://schemas.openxmlformats.org/officeDocument/2006/relationships/image" Target="../media/image177.png"/><Relationship Id="rId26" Type="http://schemas.openxmlformats.org/officeDocument/2006/relationships/image" Target="../media/image185.png"/><Relationship Id="rId3" Type="http://schemas.openxmlformats.org/officeDocument/2006/relationships/image" Target="../media/image162.png"/><Relationship Id="rId21" Type="http://schemas.openxmlformats.org/officeDocument/2006/relationships/image" Target="../media/image180.png"/><Relationship Id="rId7" Type="http://schemas.openxmlformats.org/officeDocument/2006/relationships/image" Target="../media/image166.png"/><Relationship Id="rId12" Type="http://schemas.openxmlformats.org/officeDocument/2006/relationships/image" Target="../media/image171.png"/><Relationship Id="rId17" Type="http://schemas.openxmlformats.org/officeDocument/2006/relationships/image" Target="../media/image176.png"/><Relationship Id="rId25" Type="http://schemas.openxmlformats.org/officeDocument/2006/relationships/image" Target="../media/image184.png"/><Relationship Id="rId2" Type="http://schemas.openxmlformats.org/officeDocument/2006/relationships/image" Target="../media/image161.png"/><Relationship Id="rId16" Type="http://schemas.openxmlformats.org/officeDocument/2006/relationships/image" Target="../media/image175.png"/><Relationship Id="rId20" Type="http://schemas.openxmlformats.org/officeDocument/2006/relationships/image" Target="../media/image179.png"/><Relationship Id="rId1" Type="http://schemas.openxmlformats.org/officeDocument/2006/relationships/image" Target="../media/image160.png"/><Relationship Id="rId6" Type="http://schemas.openxmlformats.org/officeDocument/2006/relationships/image" Target="../media/image165.png"/><Relationship Id="rId11" Type="http://schemas.openxmlformats.org/officeDocument/2006/relationships/image" Target="../media/image170.png"/><Relationship Id="rId24" Type="http://schemas.openxmlformats.org/officeDocument/2006/relationships/image" Target="../media/image183.png"/><Relationship Id="rId5" Type="http://schemas.openxmlformats.org/officeDocument/2006/relationships/image" Target="../media/image164.png"/><Relationship Id="rId15" Type="http://schemas.openxmlformats.org/officeDocument/2006/relationships/image" Target="../media/image174.png"/><Relationship Id="rId23" Type="http://schemas.openxmlformats.org/officeDocument/2006/relationships/image" Target="../media/image182.png"/><Relationship Id="rId10" Type="http://schemas.openxmlformats.org/officeDocument/2006/relationships/image" Target="../media/image169.png"/><Relationship Id="rId19" Type="http://schemas.openxmlformats.org/officeDocument/2006/relationships/image" Target="../media/image178.png"/><Relationship Id="rId4" Type="http://schemas.openxmlformats.org/officeDocument/2006/relationships/image" Target="../media/image163.png"/><Relationship Id="rId9" Type="http://schemas.openxmlformats.org/officeDocument/2006/relationships/image" Target="../media/image168.png"/><Relationship Id="rId14" Type="http://schemas.openxmlformats.org/officeDocument/2006/relationships/image" Target="../media/image173.png"/><Relationship Id="rId22" Type="http://schemas.openxmlformats.org/officeDocument/2006/relationships/image" Target="../media/image181.png"/><Relationship Id="rId27" Type="http://schemas.openxmlformats.org/officeDocument/2006/relationships/image" Target="../media/image186.png"/></Relationships>
</file>

<file path=xl/drawings/_rels/drawing7.xml.rels><?xml version="1.0" encoding="UTF-8" standalone="yes"?>
<Relationships xmlns="http://schemas.openxmlformats.org/package/2006/relationships"><Relationship Id="rId2" Type="http://schemas.openxmlformats.org/officeDocument/2006/relationships/image" Target="../media/image188.png"/><Relationship Id="rId1" Type="http://schemas.openxmlformats.org/officeDocument/2006/relationships/image" Target="../media/image187.png"/></Relationships>
</file>

<file path=xl/drawings/_rels/drawing8.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image" Target="../media/image189.png"/></Relationships>
</file>

<file path=xl/drawings/_rels/drawing9.xml.rels><?xml version="1.0" encoding="UTF-8" standalone="yes"?>
<Relationships xmlns="http://schemas.openxmlformats.org/package/2006/relationships"><Relationship Id="rId1" Type="http://schemas.openxmlformats.org/officeDocument/2006/relationships/chart" Target="../charts/chart3.xml"/></Relationships>
</file>

<file path=xl/drawings/_rels/drawing10.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92.png"/><Relationship Id="rId1" Type="http://schemas.openxmlformats.org/officeDocument/2006/relationships/image" Target="../media/image19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200.png"/><Relationship Id="rId3" Type="http://schemas.openxmlformats.org/officeDocument/2006/relationships/image" Target="../media/image195.png"/><Relationship Id="rId7" Type="http://schemas.openxmlformats.org/officeDocument/2006/relationships/image" Target="../media/image199.png"/><Relationship Id="rId12" Type="http://schemas.openxmlformats.org/officeDocument/2006/relationships/image" Target="../media/image204.png"/><Relationship Id="rId2" Type="http://schemas.openxmlformats.org/officeDocument/2006/relationships/image" Target="../media/image194.png"/><Relationship Id="rId1" Type="http://schemas.openxmlformats.org/officeDocument/2006/relationships/image" Target="../media/image193.png"/><Relationship Id="rId6" Type="http://schemas.openxmlformats.org/officeDocument/2006/relationships/image" Target="../media/image198.png"/><Relationship Id="rId11" Type="http://schemas.openxmlformats.org/officeDocument/2006/relationships/image" Target="../media/image203.png"/><Relationship Id="rId5" Type="http://schemas.openxmlformats.org/officeDocument/2006/relationships/image" Target="../media/image197.png"/><Relationship Id="rId10" Type="http://schemas.openxmlformats.org/officeDocument/2006/relationships/image" Target="../media/image202.png"/><Relationship Id="rId4" Type="http://schemas.openxmlformats.org/officeDocument/2006/relationships/image" Target="../media/image196.png"/><Relationship Id="rId9" Type="http://schemas.openxmlformats.org/officeDocument/2006/relationships/image" Target="../media/image20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05.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08.png"/><Relationship Id="rId2" Type="http://schemas.openxmlformats.org/officeDocument/2006/relationships/image" Target="../media/image207.png"/><Relationship Id="rId1" Type="http://schemas.openxmlformats.org/officeDocument/2006/relationships/image" Target="../media/image206.png"/><Relationship Id="rId5" Type="http://schemas.openxmlformats.org/officeDocument/2006/relationships/image" Target="../media/image210.png"/><Relationship Id="rId4" Type="http://schemas.openxmlformats.org/officeDocument/2006/relationships/image" Target="../media/image209.png"/></Relationships>
</file>

<file path=xl/drawings/_rels/drawing15.xml.rels><?xml version="1.0" encoding="UTF-8" standalone="yes"?>
<Relationships xmlns="http://schemas.openxmlformats.org/package/2006/relationships"><Relationship Id="rId3" Type="http://schemas.openxmlformats.org/officeDocument/2006/relationships/image" Target="../media/image213.png"/><Relationship Id="rId2" Type="http://schemas.openxmlformats.org/officeDocument/2006/relationships/image" Target="../media/image212.png"/><Relationship Id="rId1" Type="http://schemas.openxmlformats.org/officeDocument/2006/relationships/image" Target="../media/image211.png"/><Relationship Id="rId6" Type="http://schemas.openxmlformats.org/officeDocument/2006/relationships/image" Target="../media/image216.png"/><Relationship Id="rId5" Type="http://schemas.openxmlformats.org/officeDocument/2006/relationships/image" Target="../media/image215.png"/><Relationship Id="rId4" Type="http://schemas.openxmlformats.org/officeDocument/2006/relationships/image" Target="../media/image214.png"/></Relationships>
</file>

<file path=xl/drawings/_rels/drawing16.xml.rels><?xml version="1.0" encoding="UTF-8" standalone="yes"?>
<Relationships xmlns="http://schemas.openxmlformats.org/package/2006/relationships"><Relationship Id="rId8" Type="http://schemas.openxmlformats.org/officeDocument/2006/relationships/image" Target="../media/image224.png"/><Relationship Id="rId3" Type="http://schemas.openxmlformats.org/officeDocument/2006/relationships/image" Target="../media/image219.png"/><Relationship Id="rId7" Type="http://schemas.openxmlformats.org/officeDocument/2006/relationships/image" Target="../media/image223.png"/><Relationship Id="rId2" Type="http://schemas.openxmlformats.org/officeDocument/2006/relationships/image" Target="../media/image218.png"/><Relationship Id="rId1" Type="http://schemas.openxmlformats.org/officeDocument/2006/relationships/image" Target="../media/image217.png"/><Relationship Id="rId6" Type="http://schemas.openxmlformats.org/officeDocument/2006/relationships/image" Target="../media/image222.png"/><Relationship Id="rId5" Type="http://schemas.openxmlformats.org/officeDocument/2006/relationships/image" Target="../media/image221.png"/><Relationship Id="rId4" Type="http://schemas.openxmlformats.org/officeDocument/2006/relationships/image" Target="../media/image220.png"/></Relationships>
</file>

<file path=xl/drawings/_rels/drawing17.xml.rels><?xml version="1.0" encoding="UTF-8" standalone="yes"?>
<Relationships xmlns="http://schemas.openxmlformats.org/package/2006/relationships"><Relationship Id="rId8" Type="http://schemas.openxmlformats.org/officeDocument/2006/relationships/image" Target="../media/image232.png"/><Relationship Id="rId13" Type="http://schemas.openxmlformats.org/officeDocument/2006/relationships/image" Target="../media/image237.png"/><Relationship Id="rId18" Type="http://schemas.openxmlformats.org/officeDocument/2006/relationships/image" Target="../media/image242.png"/><Relationship Id="rId3" Type="http://schemas.openxmlformats.org/officeDocument/2006/relationships/image" Target="../media/image227.png"/><Relationship Id="rId21" Type="http://schemas.openxmlformats.org/officeDocument/2006/relationships/image" Target="../media/image245.png"/><Relationship Id="rId7" Type="http://schemas.openxmlformats.org/officeDocument/2006/relationships/image" Target="../media/image231.png"/><Relationship Id="rId12" Type="http://schemas.openxmlformats.org/officeDocument/2006/relationships/image" Target="../media/image236.png"/><Relationship Id="rId17" Type="http://schemas.openxmlformats.org/officeDocument/2006/relationships/image" Target="../media/image241.png"/><Relationship Id="rId2" Type="http://schemas.openxmlformats.org/officeDocument/2006/relationships/image" Target="../media/image226.png"/><Relationship Id="rId16" Type="http://schemas.openxmlformats.org/officeDocument/2006/relationships/image" Target="../media/image240.png"/><Relationship Id="rId20" Type="http://schemas.openxmlformats.org/officeDocument/2006/relationships/image" Target="../media/image244.png"/><Relationship Id="rId1" Type="http://schemas.openxmlformats.org/officeDocument/2006/relationships/image" Target="../media/image225.png"/><Relationship Id="rId6" Type="http://schemas.openxmlformats.org/officeDocument/2006/relationships/image" Target="../media/image230.png"/><Relationship Id="rId11" Type="http://schemas.openxmlformats.org/officeDocument/2006/relationships/image" Target="../media/image235.png"/><Relationship Id="rId5" Type="http://schemas.openxmlformats.org/officeDocument/2006/relationships/image" Target="../media/image229.png"/><Relationship Id="rId15" Type="http://schemas.openxmlformats.org/officeDocument/2006/relationships/image" Target="../media/image239.png"/><Relationship Id="rId10" Type="http://schemas.openxmlformats.org/officeDocument/2006/relationships/image" Target="../media/image234.png"/><Relationship Id="rId19" Type="http://schemas.openxmlformats.org/officeDocument/2006/relationships/image" Target="../media/image243.png"/><Relationship Id="rId4" Type="http://schemas.openxmlformats.org/officeDocument/2006/relationships/image" Target="../media/image228.png"/><Relationship Id="rId9" Type="http://schemas.openxmlformats.org/officeDocument/2006/relationships/image" Target="../media/image233.png"/><Relationship Id="rId14" Type="http://schemas.openxmlformats.org/officeDocument/2006/relationships/image" Target="../media/image238.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48.png"/><Relationship Id="rId7" Type="http://schemas.openxmlformats.org/officeDocument/2006/relationships/image" Target="../media/image252.png"/><Relationship Id="rId2" Type="http://schemas.openxmlformats.org/officeDocument/2006/relationships/image" Target="../media/image247.png"/><Relationship Id="rId1" Type="http://schemas.openxmlformats.org/officeDocument/2006/relationships/image" Target="../media/image246.png"/><Relationship Id="rId6" Type="http://schemas.openxmlformats.org/officeDocument/2006/relationships/image" Target="../media/image251.png"/><Relationship Id="rId5" Type="http://schemas.openxmlformats.org/officeDocument/2006/relationships/image" Target="../media/image250.png"/><Relationship Id="rId4" Type="http://schemas.openxmlformats.org/officeDocument/2006/relationships/image" Target="../media/image249.png"/></Relationships>
</file>

<file path=xl/drawings/_rels/drawing19.xml.rels><?xml version="1.0" encoding="UTF-8" standalone="yes"?>
<Relationships xmlns="http://schemas.openxmlformats.org/package/2006/relationships"><Relationship Id="rId8" Type="http://schemas.openxmlformats.org/officeDocument/2006/relationships/image" Target="../media/image260.png"/><Relationship Id="rId13" Type="http://schemas.openxmlformats.org/officeDocument/2006/relationships/image" Target="../media/image265.png"/><Relationship Id="rId3" Type="http://schemas.openxmlformats.org/officeDocument/2006/relationships/image" Target="../media/image255.png"/><Relationship Id="rId7" Type="http://schemas.openxmlformats.org/officeDocument/2006/relationships/image" Target="../media/image259.png"/><Relationship Id="rId12" Type="http://schemas.openxmlformats.org/officeDocument/2006/relationships/image" Target="../media/image264.png"/><Relationship Id="rId2" Type="http://schemas.openxmlformats.org/officeDocument/2006/relationships/image" Target="../media/image254.png"/><Relationship Id="rId1" Type="http://schemas.openxmlformats.org/officeDocument/2006/relationships/image" Target="../media/image253.png"/><Relationship Id="rId6" Type="http://schemas.openxmlformats.org/officeDocument/2006/relationships/image" Target="../media/image258.png"/><Relationship Id="rId11" Type="http://schemas.openxmlformats.org/officeDocument/2006/relationships/image" Target="../media/image263.png"/><Relationship Id="rId5" Type="http://schemas.openxmlformats.org/officeDocument/2006/relationships/image" Target="../media/image257.png"/><Relationship Id="rId10" Type="http://schemas.openxmlformats.org/officeDocument/2006/relationships/image" Target="../media/image262.png"/><Relationship Id="rId4" Type="http://schemas.openxmlformats.org/officeDocument/2006/relationships/image" Target="../media/image256.png"/><Relationship Id="rId9" Type="http://schemas.openxmlformats.org/officeDocument/2006/relationships/image" Target="../media/image261.png"/></Relationships>
</file>

<file path=xl/drawings/_rels/drawing20.xml.rels><?xml version="1.0" encoding="UTF-8" standalone="yes"?>
<Relationships xmlns="http://schemas.openxmlformats.org/package/2006/relationships"><Relationship Id="rId2" Type="http://schemas.openxmlformats.org/officeDocument/2006/relationships/image" Target="../media/image267.png"/><Relationship Id="rId1" Type="http://schemas.openxmlformats.org/officeDocument/2006/relationships/image" Target="../media/image266.png"/></Relationships>
</file>

<file path=xl/drawings/_rels/drawing21.xml.rels><?xml version="1.0" encoding="UTF-8" standalone="yes"?>
<Relationships xmlns="http://schemas.openxmlformats.org/package/2006/relationships"><Relationship Id="rId117" Type="http://schemas.openxmlformats.org/officeDocument/2006/relationships/image" Target="../media/image384.png"/><Relationship Id="rId21" Type="http://schemas.openxmlformats.org/officeDocument/2006/relationships/image" Target="../media/image288.png"/><Relationship Id="rId42" Type="http://schemas.openxmlformats.org/officeDocument/2006/relationships/image" Target="../media/image309.png"/><Relationship Id="rId63" Type="http://schemas.openxmlformats.org/officeDocument/2006/relationships/image" Target="../media/image330.png"/><Relationship Id="rId84" Type="http://schemas.openxmlformats.org/officeDocument/2006/relationships/image" Target="../media/image351.png"/><Relationship Id="rId138" Type="http://schemas.openxmlformats.org/officeDocument/2006/relationships/image" Target="../media/image405.png"/><Relationship Id="rId159" Type="http://schemas.openxmlformats.org/officeDocument/2006/relationships/image" Target="../media/image426.png"/><Relationship Id="rId107" Type="http://schemas.openxmlformats.org/officeDocument/2006/relationships/image" Target="../media/image374.png"/><Relationship Id="rId11" Type="http://schemas.openxmlformats.org/officeDocument/2006/relationships/image" Target="../media/image278.png"/><Relationship Id="rId32" Type="http://schemas.openxmlformats.org/officeDocument/2006/relationships/image" Target="../media/image299.png"/><Relationship Id="rId53" Type="http://schemas.openxmlformats.org/officeDocument/2006/relationships/image" Target="../media/image320.png"/><Relationship Id="rId74" Type="http://schemas.openxmlformats.org/officeDocument/2006/relationships/image" Target="../media/image341.png"/><Relationship Id="rId128" Type="http://schemas.openxmlformats.org/officeDocument/2006/relationships/image" Target="../media/image395.png"/><Relationship Id="rId149" Type="http://schemas.openxmlformats.org/officeDocument/2006/relationships/image" Target="../media/image416.png"/><Relationship Id="rId5" Type="http://schemas.openxmlformats.org/officeDocument/2006/relationships/image" Target="../media/image272.png"/><Relationship Id="rId95" Type="http://schemas.openxmlformats.org/officeDocument/2006/relationships/image" Target="../media/image362.png"/><Relationship Id="rId160" Type="http://schemas.openxmlformats.org/officeDocument/2006/relationships/image" Target="../media/image427.png"/><Relationship Id="rId22" Type="http://schemas.openxmlformats.org/officeDocument/2006/relationships/image" Target="../media/image289.png"/><Relationship Id="rId43" Type="http://schemas.openxmlformats.org/officeDocument/2006/relationships/image" Target="../media/image310.png"/><Relationship Id="rId64" Type="http://schemas.openxmlformats.org/officeDocument/2006/relationships/image" Target="../media/image331.png"/><Relationship Id="rId118" Type="http://schemas.openxmlformats.org/officeDocument/2006/relationships/image" Target="../media/image385.png"/><Relationship Id="rId139" Type="http://schemas.openxmlformats.org/officeDocument/2006/relationships/image" Target="../media/image406.png"/><Relationship Id="rId85" Type="http://schemas.openxmlformats.org/officeDocument/2006/relationships/image" Target="../media/image352.png"/><Relationship Id="rId150" Type="http://schemas.openxmlformats.org/officeDocument/2006/relationships/image" Target="../media/image417.png"/><Relationship Id="rId12" Type="http://schemas.openxmlformats.org/officeDocument/2006/relationships/image" Target="../media/image279.png"/><Relationship Id="rId17" Type="http://schemas.openxmlformats.org/officeDocument/2006/relationships/image" Target="../media/image284.png"/><Relationship Id="rId33" Type="http://schemas.openxmlformats.org/officeDocument/2006/relationships/image" Target="../media/image300.png"/><Relationship Id="rId38" Type="http://schemas.openxmlformats.org/officeDocument/2006/relationships/image" Target="../media/image305.png"/><Relationship Id="rId59" Type="http://schemas.openxmlformats.org/officeDocument/2006/relationships/image" Target="../media/image326.png"/><Relationship Id="rId103" Type="http://schemas.openxmlformats.org/officeDocument/2006/relationships/image" Target="../media/image370.png"/><Relationship Id="rId108" Type="http://schemas.openxmlformats.org/officeDocument/2006/relationships/image" Target="../media/image375.png"/><Relationship Id="rId124" Type="http://schemas.openxmlformats.org/officeDocument/2006/relationships/image" Target="../media/image391.png"/><Relationship Id="rId129" Type="http://schemas.openxmlformats.org/officeDocument/2006/relationships/image" Target="../media/image396.png"/><Relationship Id="rId54" Type="http://schemas.openxmlformats.org/officeDocument/2006/relationships/image" Target="../media/image321.png"/><Relationship Id="rId70" Type="http://schemas.openxmlformats.org/officeDocument/2006/relationships/image" Target="../media/image337.png"/><Relationship Id="rId75" Type="http://schemas.openxmlformats.org/officeDocument/2006/relationships/image" Target="../media/image342.png"/><Relationship Id="rId91" Type="http://schemas.openxmlformats.org/officeDocument/2006/relationships/image" Target="../media/image358.png"/><Relationship Id="rId96" Type="http://schemas.openxmlformats.org/officeDocument/2006/relationships/image" Target="../media/image363.png"/><Relationship Id="rId140" Type="http://schemas.openxmlformats.org/officeDocument/2006/relationships/image" Target="../media/image407.png"/><Relationship Id="rId145" Type="http://schemas.openxmlformats.org/officeDocument/2006/relationships/image" Target="../media/image412.png"/><Relationship Id="rId161" Type="http://schemas.openxmlformats.org/officeDocument/2006/relationships/image" Target="../media/image428.png"/><Relationship Id="rId166" Type="http://schemas.openxmlformats.org/officeDocument/2006/relationships/image" Target="../media/image433.png"/><Relationship Id="rId1" Type="http://schemas.openxmlformats.org/officeDocument/2006/relationships/image" Target="../media/image268.png"/><Relationship Id="rId6" Type="http://schemas.openxmlformats.org/officeDocument/2006/relationships/image" Target="../media/image273.png"/><Relationship Id="rId23" Type="http://schemas.openxmlformats.org/officeDocument/2006/relationships/image" Target="../media/image290.png"/><Relationship Id="rId28" Type="http://schemas.openxmlformats.org/officeDocument/2006/relationships/image" Target="../media/image295.png"/><Relationship Id="rId49" Type="http://schemas.openxmlformats.org/officeDocument/2006/relationships/image" Target="../media/image316.png"/><Relationship Id="rId114" Type="http://schemas.openxmlformats.org/officeDocument/2006/relationships/image" Target="../media/image381.png"/><Relationship Id="rId119" Type="http://schemas.openxmlformats.org/officeDocument/2006/relationships/image" Target="../media/image386.png"/><Relationship Id="rId44" Type="http://schemas.openxmlformats.org/officeDocument/2006/relationships/image" Target="../media/image311.png"/><Relationship Id="rId60" Type="http://schemas.openxmlformats.org/officeDocument/2006/relationships/image" Target="../media/image327.png"/><Relationship Id="rId65" Type="http://schemas.openxmlformats.org/officeDocument/2006/relationships/image" Target="../media/image332.png"/><Relationship Id="rId81" Type="http://schemas.openxmlformats.org/officeDocument/2006/relationships/image" Target="../media/image348.png"/><Relationship Id="rId86" Type="http://schemas.openxmlformats.org/officeDocument/2006/relationships/image" Target="../media/image353.png"/><Relationship Id="rId130" Type="http://schemas.openxmlformats.org/officeDocument/2006/relationships/image" Target="../media/image397.png"/><Relationship Id="rId135" Type="http://schemas.openxmlformats.org/officeDocument/2006/relationships/image" Target="../media/image402.png"/><Relationship Id="rId151" Type="http://schemas.openxmlformats.org/officeDocument/2006/relationships/image" Target="../media/image418.png"/><Relationship Id="rId156" Type="http://schemas.openxmlformats.org/officeDocument/2006/relationships/image" Target="../media/image423.png"/><Relationship Id="rId13" Type="http://schemas.openxmlformats.org/officeDocument/2006/relationships/image" Target="../media/image280.png"/><Relationship Id="rId18" Type="http://schemas.openxmlformats.org/officeDocument/2006/relationships/image" Target="../media/image285.png"/><Relationship Id="rId39" Type="http://schemas.openxmlformats.org/officeDocument/2006/relationships/image" Target="../media/image306.png"/><Relationship Id="rId109" Type="http://schemas.openxmlformats.org/officeDocument/2006/relationships/image" Target="../media/image376.png"/><Relationship Id="rId34" Type="http://schemas.openxmlformats.org/officeDocument/2006/relationships/image" Target="../media/image301.png"/><Relationship Id="rId50" Type="http://schemas.openxmlformats.org/officeDocument/2006/relationships/image" Target="../media/image317.png"/><Relationship Id="rId55" Type="http://schemas.openxmlformats.org/officeDocument/2006/relationships/image" Target="../media/image322.png"/><Relationship Id="rId76" Type="http://schemas.openxmlformats.org/officeDocument/2006/relationships/image" Target="../media/image343.png"/><Relationship Id="rId97" Type="http://schemas.openxmlformats.org/officeDocument/2006/relationships/image" Target="../media/image364.png"/><Relationship Id="rId104" Type="http://schemas.openxmlformats.org/officeDocument/2006/relationships/image" Target="../media/image371.png"/><Relationship Id="rId120" Type="http://schemas.openxmlformats.org/officeDocument/2006/relationships/image" Target="../media/image387.png"/><Relationship Id="rId125" Type="http://schemas.openxmlformats.org/officeDocument/2006/relationships/image" Target="../media/image392.png"/><Relationship Id="rId141" Type="http://schemas.openxmlformats.org/officeDocument/2006/relationships/image" Target="../media/image408.png"/><Relationship Id="rId146" Type="http://schemas.openxmlformats.org/officeDocument/2006/relationships/image" Target="../media/image413.png"/><Relationship Id="rId167" Type="http://schemas.openxmlformats.org/officeDocument/2006/relationships/image" Target="../media/image434.png"/><Relationship Id="rId7" Type="http://schemas.openxmlformats.org/officeDocument/2006/relationships/image" Target="../media/image274.png"/><Relationship Id="rId71" Type="http://schemas.openxmlformats.org/officeDocument/2006/relationships/image" Target="../media/image338.png"/><Relationship Id="rId92" Type="http://schemas.openxmlformats.org/officeDocument/2006/relationships/image" Target="../media/image359.png"/><Relationship Id="rId162" Type="http://schemas.openxmlformats.org/officeDocument/2006/relationships/image" Target="../media/image429.png"/><Relationship Id="rId2" Type="http://schemas.openxmlformats.org/officeDocument/2006/relationships/image" Target="../media/image269.png"/><Relationship Id="rId29" Type="http://schemas.openxmlformats.org/officeDocument/2006/relationships/image" Target="../media/image296.png"/><Relationship Id="rId24" Type="http://schemas.openxmlformats.org/officeDocument/2006/relationships/image" Target="../media/image291.png"/><Relationship Id="rId40" Type="http://schemas.openxmlformats.org/officeDocument/2006/relationships/image" Target="../media/image307.png"/><Relationship Id="rId45" Type="http://schemas.openxmlformats.org/officeDocument/2006/relationships/image" Target="../media/image312.png"/><Relationship Id="rId66" Type="http://schemas.openxmlformats.org/officeDocument/2006/relationships/image" Target="../media/image333.png"/><Relationship Id="rId87" Type="http://schemas.openxmlformats.org/officeDocument/2006/relationships/image" Target="../media/image354.png"/><Relationship Id="rId110" Type="http://schemas.openxmlformats.org/officeDocument/2006/relationships/image" Target="../media/image377.png"/><Relationship Id="rId115" Type="http://schemas.openxmlformats.org/officeDocument/2006/relationships/image" Target="../media/image382.png"/><Relationship Id="rId131" Type="http://schemas.openxmlformats.org/officeDocument/2006/relationships/image" Target="../media/image398.png"/><Relationship Id="rId136" Type="http://schemas.openxmlformats.org/officeDocument/2006/relationships/image" Target="../media/image403.png"/><Relationship Id="rId157" Type="http://schemas.openxmlformats.org/officeDocument/2006/relationships/image" Target="../media/image424.png"/><Relationship Id="rId61" Type="http://schemas.openxmlformats.org/officeDocument/2006/relationships/image" Target="../media/image328.png"/><Relationship Id="rId82" Type="http://schemas.openxmlformats.org/officeDocument/2006/relationships/image" Target="../media/image349.png"/><Relationship Id="rId152" Type="http://schemas.openxmlformats.org/officeDocument/2006/relationships/image" Target="../media/image419.png"/><Relationship Id="rId19" Type="http://schemas.openxmlformats.org/officeDocument/2006/relationships/image" Target="../media/image286.png"/><Relationship Id="rId14" Type="http://schemas.openxmlformats.org/officeDocument/2006/relationships/image" Target="../media/image281.png"/><Relationship Id="rId30" Type="http://schemas.openxmlformats.org/officeDocument/2006/relationships/image" Target="../media/image297.png"/><Relationship Id="rId35" Type="http://schemas.openxmlformats.org/officeDocument/2006/relationships/image" Target="../media/image302.png"/><Relationship Id="rId56" Type="http://schemas.openxmlformats.org/officeDocument/2006/relationships/image" Target="../media/image323.png"/><Relationship Id="rId77" Type="http://schemas.openxmlformats.org/officeDocument/2006/relationships/image" Target="../media/image344.png"/><Relationship Id="rId100" Type="http://schemas.openxmlformats.org/officeDocument/2006/relationships/image" Target="../media/image367.png"/><Relationship Id="rId105" Type="http://schemas.openxmlformats.org/officeDocument/2006/relationships/image" Target="../media/image372.png"/><Relationship Id="rId126" Type="http://schemas.openxmlformats.org/officeDocument/2006/relationships/image" Target="../media/image393.png"/><Relationship Id="rId147" Type="http://schemas.openxmlformats.org/officeDocument/2006/relationships/image" Target="../media/image414.png"/><Relationship Id="rId8" Type="http://schemas.openxmlformats.org/officeDocument/2006/relationships/image" Target="../media/image275.png"/><Relationship Id="rId51" Type="http://schemas.openxmlformats.org/officeDocument/2006/relationships/image" Target="../media/image318.png"/><Relationship Id="rId72" Type="http://schemas.openxmlformats.org/officeDocument/2006/relationships/image" Target="../media/image339.png"/><Relationship Id="rId93" Type="http://schemas.openxmlformats.org/officeDocument/2006/relationships/image" Target="../media/image360.png"/><Relationship Id="rId98" Type="http://schemas.openxmlformats.org/officeDocument/2006/relationships/image" Target="../media/image365.png"/><Relationship Id="rId121" Type="http://schemas.openxmlformats.org/officeDocument/2006/relationships/image" Target="../media/image388.png"/><Relationship Id="rId142" Type="http://schemas.openxmlformats.org/officeDocument/2006/relationships/image" Target="../media/image409.png"/><Relationship Id="rId163" Type="http://schemas.openxmlformats.org/officeDocument/2006/relationships/image" Target="../media/image430.png"/><Relationship Id="rId3" Type="http://schemas.openxmlformats.org/officeDocument/2006/relationships/image" Target="../media/image270.png"/><Relationship Id="rId25" Type="http://schemas.openxmlformats.org/officeDocument/2006/relationships/image" Target="../media/image292.png"/><Relationship Id="rId46" Type="http://schemas.openxmlformats.org/officeDocument/2006/relationships/image" Target="../media/image313.png"/><Relationship Id="rId67" Type="http://schemas.openxmlformats.org/officeDocument/2006/relationships/image" Target="../media/image334.png"/><Relationship Id="rId116" Type="http://schemas.openxmlformats.org/officeDocument/2006/relationships/image" Target="../media/image383.png"/><Relationship Id="rId137" Type="http://schemas.openxmlformats.org/officeDocument/2006/relationships/image" Target="../media/image404.png"/><Relationship Id="rId158" Type="http://schemas.openxmlformats.org/officeDocument/2006/relationships/image" Target="../media/image425.png"/><Relationship Id="rId20" Type="http://schemas.openxmlformats.org/officeDocument/2006/relationships/image" Target="../media/image287.png"/><Relationship Id="rId41" Type="http://schemas.openxmlformats.org/officeDocument/2006/relationships/image" Target="../media/image308.png"/><Relationship Id="rId62" Type="http://schemas.openxmlformats.org/officeDocument/2006/relationships/image" Target="../media/image329.png"/><Relationship Id="rId83" Type="http://schemas.openxmlformats.org/officeDocument/2006/relationships/image" Target="../media/image350.png"/><Relationship Id="rId88" Type="http://schemas.openxmlformats.org/officeDocument/2006/relationships/image" Target="../media/image355.png"/><Relationship Id="rId111" Type="http://schemas.openxmlformats.org/officeDocument/2006/relationships/image" Target="../media/image378.png"/><Relationship Id="rId132" Type="http://schemas.openxmlformats.org/officeDocument/2006/relationships/image" Target="../media/image399.png"/><Relationship Id="rId153" Type="http://schemas.openxmlformats.org/officeDocument/2006/relationships/image" Target="../media/image420.png"/><Relationship Id="rId15" Type="http://schemas.openxmlformats.org/officeDocument/2006/relationships/image" Target="../media/image282.png"/><Relationship Id="rId36" Type="http://schemas.openxmlformats.org/officeDocument/2006/relationships/image" Target="../media/image303.png"/><Relationship Id="rId57" Type="http://schemas.openxmlformats.org/officeDocument/2006/relationships/image" Target="../media/image324.png"/><Relationship Id="rId106" Type="http://schemas.openxmlformats.org/officeDocument/2006/relationships/image" Target="../media/image373.png"/><Relationship Id="rId127" Type="http://schemas.openxmlformats.org/officeDocument/2006/relationships/image" Target="../media/image394.png"/><Relationship Id="rId10" Type="http://schemas.openxmlformats.org/officeDocument/2006/relationships/image" Target="../media/image277.png"/><Relationship Id="rId31" Type="http://schemas.openxmlformats.org/officeDocument/2006/relationships/image" Target="../media/image298.png"/><Relationship Id="rId52" Type="http://schemas.openxmlformats.org/officeDocument/2006/relationships/image" Target="../media/image319.png"/><Relationship Id="rId73" Type="http://schemas.openxmlformats.org/officeDocument/2006/relationships/image" Target="../media/image340.png"/><Relationship Id="rId78" Type="http://schemas.openxmlformats.org/officeDocument/2006/relationships/image" Target="../media/image345.png"/><Relationship Id="rId94" Type="http://schemas.openxmlformats.org/officeDocument/2006/relationships/image" Target="../media/image361.png"/><Relationship Id="rId99" Type="http://schemas.openxmlformats.org/officeDocument/2006/relationships/image" Target="../media/image366.png"/><Relationship Id="rId101" Type="http://schemas.openxmlformats.org/officeDocument/2006/relationships/image" Target="../media/image368.png"/><Relationship Id="rId122" Type="http://schemas.openxmlformats.org/officeDocument/2006/relationships/image" Target="../media/image389.png"/><Relationship Id="rId143" Type="http://schemas.openxmlformats.org/officeDocument/2006/relationships/image" Target="../media/image410.png"/><Relationship Id="rId148" Type="http://schemas.openxmlformats.org/officeDocument/2006/relationships/image" Target="../media/image415.png"/><Relationship Id="rId164" Type="http://schemas.openxmlformats.org/officeDocument/2006/relationships/image" Target="../media/image431.png"/><Relationship Id="rId4" Type="http://schemas.openxmlformats.org/officeDocument/2006/relationships/image" Target="../media/image271.png"/><Relationship Id="rId9" Type="http://schemas.openxmlformats.org/officeDocument/2006/relationships/image" Target="../media/image276.png"/><Relationship Id="rId26" Type="http://schemas.openxmlformats.org/officeDocument/2006/relationships/image" Target="../media/image293.png"/><Relationship Id="rId47" Type="http://schemas.openxmlformats.org/officeDocument/2006/relationships/image" Target="../media/image314.png"/><Relationship Id="rId68" Type="http://schemas.openxmlformats.org/officeDocument/2006/relationships/image" Target="../media/image335.png"/><Relationship Id="rId89" Type="http://schemas.openxmlformats.org/officeDocument/2006/relationships/image" Target="../media/image356.png"/><Relationship Id="rId112" Type="http://schemas.openxmlformats.org/officeDocument/2006/relationships/image" Target="../media/image379.png"/><Relationship Id="rId133" Type="http://schemas.openxmlformats.org/officeDocument/2006/relationships/image" Target="../media/image400.png"/><Relationship Id="rId154" Type="http://schemas.openxmlformats.org/officeDocument/2006/relationships/image" Target="../media/image421.png"/><Relationship Id="rId16" Type="http://schemas.openxmlformats.org/officeDocument/2006/relationships/image" Target="../media/image283.png"/><Relationship Id="rId37" Type="http://schemas.openxmlformats.org/officeDocument/2006/relationships/image" Target="../media/image304.png"/><Relationship Id="rId58" Type="http://schemas.openxmlformats.org/officeDocument/2006/relationships/image" Target="../media/image325.png"/><Relationship Id="rId79" Type="http://schemas.openxmlformats.org/officeDocument/2006/relationships/image" Target="../media/image346.png"/><Relationship Id="rId102" Type="http://schemas.openxmlformats.org/officeDocument/2006/relationships/image" Target="../media/image369.png"/><Relationship Id="rId123" Type="http://schemas.openxmlformats.org/officeDocument/2006/relationships/image" Target="../media/image390.png"/><Relationship Id="rId144" Type="http://schemas.openxmlformats.org/officeDocument/2006/relationships/image" Target="../media/image411.png"/><Relationship Id="rId90" Type="http://schemas.openxmlformats.org/officeDocument/2006/relationships/image" Target="../media/image357.png"/><Relationship Id="rId165" Type="http://schemas.openxmlformats.org/officeDocument/2006/relationships/image" Target="../media/image432.png"/><Relationship Id="rId27" Type="http://schemas.openxmlformats.org/officeDocument/2006/relationships/image" Target="../media/image294.png"/><Relationship Id="rId48" Type="http://schemas.openxmlformats.org/officeDocument/2006/relationships/image" Target="../media/image315.png"/><Relationship Id="rId69" Type="http://schemas.openxmlformats.org/officeDocument/2006/relationships/image" Target="../media/image336.png"/><Relationship Id="rId113" Type="http://schemas.openxmlformats.org/officeDocument/2006/relationships/image" Target="../media/image380.png"/><Relationship Id="rId134" Type="http://schemas.openxmlformats.org/officeDocument/2006/relationships/image" Target="../media/image401.png"/><Relationship Id="rId80" Type="http://schemas.openxmlformats.org/officeDocument/2006/relationships/image" Target="../media/image347.png"/><Relationship Id="rId155" Type="http://schemas.openxmlformats.org/officeDocument/2006/relationships/image" Target="../media/image422.png"/></Relationships>
</file>

<file path=xl/drawings/_rels/drawing22.xml.rels><?xml version="1.0" encoding="UTF-8" standalone="yes"?>
<Relationships xmlns="http://schemas.openxmlformats.org/package/2006/relationships"><Relationship Id="rId8" Type="http://schemas.openxmlformats.org/officeDocument/2006/relationships/image" Target="../media/image442.png"/><Relationship Id="rId3" Type="http://schemas.openxmlformats.org/officeDocument/2006/relationships/image" Target="../media/image437.png"/><Relationship Id="rId7" Type="http://schemas.openxmlformats.org/officeDocument/2006/relationships/image" Target="../media/image441.png"/><Relationship Id="rId2" Type="http://schemas.openxmlformats.org/officeDocument/2006/relationships/image" Target="../media/image436.png"/><Relationship Id="rId1" Type="http://schemas.openxmlformats.org/officeDocument/2006/relationships/image" Target="../media/image435.png"/><Relationship Id="rId6" Type="http://schemas.openxmlformats.org/officeDocument/2006/relationships/image" Target="../media/image440.png"/><Relationship Id="rId11" Type="http://schemas.openxmlformats.org/officeDocument/2006/relationships/image" Target="../media/image445.png"/><Relationship Id="rId5" Type="http://schemas.openxmlformats.org/officeDocument/2006/relationships/image" Target="../media/image439.gif"/><Relationship Id="rId10" Type="http://schemas.openxmlformats.org/officeDocument/2006/relationships/image" Target="../media/image444.png"/><Relationship Id="rId4" Type="http://schemas.openxmlformats.org/officeDocument/2006/relationships/image" Target="../media/image438.png"/><Relationship Id="rId9" Type="http://schemas.openxmlformats.org/officeDocument/2006/relationships/image" Target="../media/image443.png"/></Relationships>
</file>

<file path=xl/drawings/_rels/drawing23.xml.rels><?xml version="1.0" encoding="UTF-8" standalone="yes"?>
<Relationships xmlns="http://schemas.openxmlformats.org/package/2006/relationships"><Relationship Id="rId8" Type="http://schemas.openxmlformats.org/officeDocument/2006/relationships/image" Target="../media/image453.png"/><Relationship Id="rId13" Type="http://schemas.openxmlformats.org/officeDocument/2006/relationships/image" Target="../media/image458.png"/><Relationship Id="rId3" Type="http://schemas.openxmlformats.org/officeDocument/2006/relationships/image" Target="../media/image448.png"/><Relationship Id="rId7" Type="http://schemas.openxmlformats.org/officeDocument/2006/relationships/image" Target="../media/image452.png"/><Relationship Id="rId12" Type="http://schemas.openxmlformats.org/officeDocument/2006/relationships/image" Target="../media/image457.png"/><Relationship Id="rId2" Type="http://schemas.openxmlformats.org/officeDocument/2006/relationships/image" Target="../media/image447.png"/><Relationship Id="rId16" Type="http://schemas.openxmlformats.org/officeDocument/2006/relationships/image" Target="../media/image461.png"/><Relationship Id="rId1" Type="http://schemas.openxmlformats.org/officeDocument/2006/relationships/image" Target="../media/image446.png"/><Relationship Id="rId6" Type="http://schemas.openxmlformats.org/officeDocument/2006/relationships/image" Target="../media/image451.png"/><Relationship Id="rId11" Type="http://schemas.openxmlformats.org/officeDocument/2006/relationships/image" Target="../media/image456.png"/><Relationship Id="rId5" Type="http://schemas.openxmlformats.org/officeDocument/2006/relationships/image" Target="../media/image450.png"/><Relationship Id="rId15" Type="http://schemas.openxmlformats.org/officeDocument/2006/relationships/image" Target="../media/image460.png"/><Relationship Id="rId10" Type="http://schemas.openxmlformats.org/officeDocument/2006/relationships/image" Target="../media/image455.png"/><Relationship Id="rId4" Type="http://schemas.openxmlformats.org/officeDocument/2006/relationships/image" Target="../media/image449.png"/><Relationship Id="rId9" Type="http://schemas.openxmlformats.org/officeDocument/2006/relationships/image" Target="../media/image454.png"/><Relationship Id="rId14" Type="http://schemas.openxmlformats.org/officeDocument/2006/relationships/image" Target="../media/image459.png"/></Relationships>
</file>

<file path=xl/drawings/_rels/drawing24.xml.rels><?xml version="1.0" encoding="UTF-8" standalone="yes"?>
<Relationships xmlns="http://schemas.openxmlformats.org/package/2006/relationships"><Relationship Id="rId8" Type="http://schemas.openxmlformats.org/officeDocument/2006/relationships/image" Target="../media/image464.png"/><Relationship Id="rId13" Type="http://schemas.openxmlformats.org/officeDocument/2006/relationships/image" Target="../media/image237.png"/><Relationship Id="rId3" Type="http://schemas.openxmlformats.org/officeDocument/2006/relationships/image" Target="../media/image230.png"/><Relationship Id="rId7" Type="http://schemas.openxmlformats.org/officeDocument/2006/relationships/image" Target="../media/image463.png"/><Relationship Id="rId12" Type="http://schemas.openxmlformats.org/officeDocument/2006/relationships/image" Target="../media/image236.png"/><Relationship Id="rId2" Type="http://schemas.openxmlformats.org/officeDocument/2006/relationships/image" Target="../media/image229.png"/><Relationship Id="rId1" Type="http://schemas.openxmlformats.org/officeDocument/2006/relationships/image" Target="../media/image228.png"/><Relationship Id="rId6" Type="http://schemas.openxmlformats.org/officeDocument/2006/relationships/image" Target="../media/image232.png"/><Relationship Id="rId11" Type="http://schemas.openxmlformats.org/officeDocument/2006/relationships/image" Target="../media/image235.png"/><Relationship Id="rId5" Type="http://schemas.openxmlformats.org/officeDocument/2006/relationships/image" Target="../media/image231.png"/><Relationship Id="rId10" Type="http://schemas.openxmlformats.org/officeDocument/2006/relationships/image" Target="../media/image234.png"/><Relationship Id="rId4" Type="http://schemas.openxmlformats.org/officeDocument/2006/relationships/image" Target="../media/image462.png"/><Relationship Id="rId9" Type="http://schemas.openxmlformats.org/officeDocument/2006/relationships/image" Target="../media/image233.png"/></Relationships>
</file>

<file path=xl/drawings/_rels/drawing25.xml.rels><?xml version="1.0" encoding="UTF-8" standalone="yes"?>
<Relationships xmlns="http://schemas.openxmlformats.org/package/2006/relationships"><Relationship Id="rId8" Type="http://schemas.openxmlformats.org/officeDocument/2006/relationships/image" Target="../media/image472.png"/><Relationship Id="rId13" Type="http://schemas.openxmlformats.org/officeDocument/2006/relationships/image" Target="../media/image477.png"/><Relationship Id="rId3" Type="http://schemas.openxmlformats.org/officeDocument/2006/relationships/image" Target="../media/image467.png"/><Relationship Id="rId7" Type="http://schemas.openxmlformats.org/officeDocument/2006/relationships/image" Target="../media/image471.png"/><Relationship Id="rId12" Type="http://schemas.openxmlformats.org/officeDocument/2006/relationships/image" Target="../media/image476.png"/><Relationship Id="rId2" Type="http://schemas.openxmlformats.org/officeDocument/2006/relationships/image" Target="../media/image466.png"/><Relationship Id="rId1" Type="http://schemas.openxmlformats.org/officeDocument/2006/relationships/image" Target="../media/image465.gif"/><Relationship Id="rId6" Type="http://schemas.openxmlformats.org/officeDocument/2006/relationships/image" Target="../media/image470.png"/><Relationship Id="rId11" Type="http://schemas.openxmlformats.org/officeDocument/2006/relationships/image" Target="../media/image475.png"/><Relationship Id="rId5" Type="http://schemas.openxmlformats.org/officeDocument/2006/relationships/image" Target="../media/image469.png"/><Relationship Id="rId10" Type="http://schemas.openxmlformats.org/officeDocument/2006/relationships/image" Target="../media/image474.png"/><Relationship Id="rId4" Type="http://schemas.openxmlformats.org/officeDocument/2006/relationships/image" Target="../media/image468.png"/><Relationship Id="rId9" Type="http://schemas.openxmlformats.org/officeDocument/2006/relationships/image" Target="../media/image473.png"/><Relationship Id="rId14" Type="http://schemas.openxmlformats.org/officeDocument/2006/relationships/image" Target="../media/image478.png"/></Relationships>
</file>

<file path=xl/drawings/_rels/drawing26.xml.rels><?xml version="1.0" encoding="UTF-8" standalone="yes"?>
<Relationships xmlns="http://schemas.openxmlformats.org/package/2006/relationships"><Relationship Id="rId1" Type="http://schemas.openxmlformats.org/officeDocument/2006/relationships/image" Target="../media/image479.png"/></Relationships>
</file>

<file path=xl/drawings/_rels/drawing27.xml.rels><?xml version="1.0" encoding="UTF-8" standalone="yes"?>
<Relationships xmlns="http://schemas.openxmlformats.org/package/2006/relationships"><Relationship Id="rId3" Type="http://schemas.openxmlformats.org/officeDocument/2006/relationships/image" Target="../media/image481.svg"/><Relationship Id="rId2" Type="http://schemas.openxmlformats.org/officeDocument/2006/relationships/image" Target="../media/image480.png"/><Relationship Id="rId1" Type="http://schemas.openxmlformats.org/officeDocument/2006/relationships/chart" Target="../charts/chart4.xml"/><Relationship Id="rId4" Type="http://schemas.openxmlformats.org/officeDocument/2006/relationships/chart" Target="../charts/chart5.xml"/></Relationships>
</file>

<file path=xl/drawings/_rels/drawing29.xml.rels><?xml version="1.0" encoding="UTF-8" standalone="yes"?>
<Relationships xmlns="http://schemas.openxmlformats.org/package/2006/relationships"><Relationship Id="rId8" Type="http://schemas.openxmlformats.org/officeDocument/2006/relationships/image" Target="../media/image488.png"/><Relationship Id="rId13" Type="http://schemas.openxmlformats.org/officeDocument/2006/relationships/image" Target="../media/image493.png"/><Relationship Id="rId3" Type="http://schemas.openxmlformats.org/officeDocument/2006/relationships/image" Target="../media/image484.png"/><Relationship Id="rId7" Type="http://schemas.openxmlformats.org/officeDocument/2006/relationships/image" Target="../media/image487.png"/><Relationship Id="rId12" Type="http://schemas.openxmlformats.org/officeDocument/2006/relationships/image" Target="../media/image492.png"/><Relationship Id="rId2" Type="http://schemas.openxmlformats.org/officeDocument/2006/relationships/image" Target="../media/image483.png"/><Relationship Id="rId1" Type="http://schemas.openxmlformats.org/officeDocument/2006/relationships/image" Target="../media/image482.png"/><Relationship Id="rId6" Type="http://schemas.openxmlformats.org/officeDocument/2006/relationships/image" Target="../media/image486.png"/><Relationship Id="rId11" Type="http://schemas.openxmlformats.org/officeDocument/2006/relationships/image" Target="../media/image491.png"/><Relationship Id="rId5" Type="http://schemas.openxmlformats.org/officeDocument/2006/relationships/image" Target="../media/image1.png"/><Relationship Id="rId15" Type="http://schemas.openxmlformats.org/officeDocument/2006/relationships/image" Target="../media/image495.png"/><Relationship Id="rId10" Type="http://schemas.openxmlformats.org/officeDocument/2006/relationships/image" Target="../media/image490.png"/><Relationship Id="rId4" Type="http://schemas.openxmlformats.org/officeDocument/2006/relationships/image" Target="../media/image485.png"/><Relationship Id="rId9" Type="http://schemas.openxmlformats.org/officeDocument/2006/relationships/image" Target="../media/image489.png"/><Relationship Id="rId14" Type="http://schemas.openxmlformats.org/officeDocument/2006/relationships/image" Target="../media/image494.png"/></Relationships>
</file>

<file path=xl/drawings/_rels/drawing30.xml.rels><?xml version="1.0" encoding="UTF-8" standalone="yes"?>
<Relationships xmlns="http://schemas.openxmlformats.org/package/2006/relationships"><Relationship Id="rId13" Type="http://schemas.openxmlformats.org/officeDocument/2006/relationships/image" Target="../media/image508.png"/><Relationship Id="rId18" Type="http://schemas.openxmlformats.org/officeDocument/2006/relationships/image" Target="../media/image513.png"/><Relationship Id="rId26" Type="http://schemas.openxmlformats.org/officeDocument/2006/relationships/image" Target="../media/image521.png"/><Relationship Id="rId39" Type="http://schemas.openxmlformats.org/officeDocument/2006/relationships/image" Target="../media/image534.png"/><Relationship Id="rId21" Type="http://schemas.openxmlformats.org/officeDocument/2006/relationships/image" Target="../media/image516.png"/><Relationship Id="rId34" Type="http://schemas.openxmlformats.org/officeDocument/2006/relationships/image" Target="../media/image529.png"/><Relationship Id="rId42" Type="http://schemas.openxmlformats.org/officeDocument/2006/relationships/image" Target="../media/image537.png"/><Relationship Id="rId7" Type="http://schemas.openxmlformats.org/officeDocument/2006/relationships/image" Target="../media/image502.png"/><Relationship Id="rId2" Type="http://schemas.openxmlformats.org/officeDocument/2006/relationships/image" Target="../media/image497.png"/><Relationship Id="rId16" Type="http://schemas.openxmlformats.org/officeDocument/2006/relationships/image" Target="../media/image511.png"/><Relationship Id="rId20" Type="http://schemas.openxmlformats.org/officeDocument/2006/relationships/image" Target="../media/image515.png"/><Relationship Id="rId29" Type="http://schemas.openxmlformats.org/officeDocument/2006/relationships/image" Target="../media/image524.png"/><Relationship Id="rId41" Type="http://schemas.openxmlformats.org/officeDocument/2006/relationships/image" Target="../media/image536.png"/><Relationship Id="rId1" Type="http://schemas.openxmlformats.org/officeDocument/2006/relationships/image" Target="../media/image496.png"/><Relationship Id="rId6" Type="http://schemas.openxmlformats.org/officeDocument/2006/relationships/image" Target="../media/image501.png"/><Relationship Id="rId11" Type="http://schemas.openxmlformats.org/officeDocument/2006/relationships/image" Target="../media/image506.png"/><Relationship Id="rId24" Type="http://schemas.openxmlformats.org/officeDocument/2006/relationships/image" Target="../media/image519.png"/><Relationship Id="rId32" Type="http://schemas.openxmlformats.org/officeDocument/2006/relationships/image" Target="../media/image527.png"/><Relationship Id="rId37" Type="http://schemas.openxmlformats.org/officeDocument/2006/relationships/image" Target="../media/image532.png"/><Relationship Id="rId40" Type="http://schemas.openxmlformats.org/officeDocument/2006/relationships/image" Target="../media/image535.png"/><Relationship Id="rId5" Type="http://schemas.openxmlformats.org/officeDocument/2006/relationships/image" Target="../media/image500.png"/><Relationship Id="rId15" Type="http://schemas.openxmlformats.org/officeDocument/2006/relationships/image" Target="../media/image510.png"/><Relationship Id="rId23" Type="http://schemas.openxmlformats.org/officeDocument/2006/relationships/image" Target="../media/image518.png"/><Relationship Id="rId28" Type="http://schemas.openxmlformats.org/officeDocument/2006/relationships/image" Target="../media/image523.png"/><Relationship Id="rId36" Type="http://schemas.openxmlformats.org/officeDocument/2006/relationships/image" Target="../media/image531.png"/><Relationship Id="rId10" Type="http://schemas.openxmlformats.org/officeDocument/2006/relationships/image" Target="../media/image505.png"/><Relationship Id="rId19" Type="http://schemas.openxmlformats.org/officeDocument/2006/relationships/image" Target="../media/image514.png"/><Relationship Id="rId31" Type="http://schemas.openxmlformats.org/officeDocument/2006/relationships/image" Target="../media/image526.png"/><Relationship Id="rId4" Type="http://schemas.openxmlformats.org/officeDocument/2006/relationships/image" Target="../media/image499.png"/><Relationship Id="rId9" Type="http://schemas.openxmlformats.org/officeDocument/2006/relationships/image" Target="../media/image504.png"/><Relationship Id="rId14" Type="http://schemas.openxmlformats.org/officeDocument/2006/relationships/image" Target="../media/image509.png"/><Relationship Id="rId22" Type="http://schemas.openxmlformats.org/officeDocument/2006/relationships/image" Target="../media/image517.png"/><Relationship Id="rId27" Type="http://schemas.openxmlformats.org/officeDocument/2006/relationships/image" Target="../media/image522.png"/><Relationship Id="rId30" Type="http://schemas.openxmlformats.org/officeDocument/2006/relationships/image" Target="../media/image525.png"/><Relationship Id="rId35" Type="http://schemas.openxmlformats.org/officeDocument/2006/relationships/image" Target="../media/image530.png"/><Relationship Id="rId43" Type="http://schemas.openxmlformats.org/officeDocument/2006/relationships/image" Target="../media/image538.png"/><Relationship Id="rId8" Type="http://schemas.openxmlformats.org/officeDocument/2006/relationships/image" Target="../media/image503.png"/><Relationship Id="rId3" Type="http://schemas.openxmlformats.org/officeDocument/2006/relationships/image" Target="../media/image498.png"/><Relationship Id="rId12" Type="http://schemas.openxmlformats.org/officeDocument/2006/relationships/image" Target="../media/image507.png"/><Relationship Id="rId17" Type="http://schemas.openxmlformats.org/officeDocument/2006/relationships/image" Target="../media/image512.png"/><Relationship Id="rId25" Type="http://schemas.openxmlformats.org/officeDocument/2006/relationships/image" Target="../media/image520.png"/><Relationship Id="rId33" Type="http://schemas.openxmlformats.org/officeDocument/2006/relationships/image" Target="../media/image528.png"/><Relationship Id="rId38" Type="http://schemas.openxmlformats.org/officeDocument/2006/relationships/image" Target="../media/image533.png"/></Relationships>
</file>

<file path=xl/drawings/_rels/drawing31.xml.rels><?xml version="1.0" encoding="UTF-8" standalone="yes"?>
<Relationships xmlns="http://schemas.openxmlformats.org/package/2006/relationships"><Relationship Id="rId13" Type="http://schemas.openxmlformats.org/officeDocument/2006/relationships/image" Target="../media/image551.png"/><Relationship Id="rId18" Type="http://schemas.openxmlformats.org/officeDocument/2006/relationships/image" Target="../media/image556.png"/><Relationship Id="rId26" Type="http://schemas.openxmlformats.org/officeDocument/2006/relationships/image" Target="../media/image564.png"/><Relationship Id="rId39" Type="http://schemas.openxmlformats.org/officeDocument/2006/relationships/image" Target="../media/image577.png"/><Relationship Id="rId21" Type="http://schemas.openxmlformats.org/officeDocument/2006/relationships/image" Target="../media/image559.png"/><Relationship Id="rId34" Type="http://schemas.openxmlformats.org/officeDocument/2006/relationships/image" Target="../media/image572.png"/><Relationship Id="rId42" Type="http://schemas.openxmlformats.org/officeDocument/2006/relationships/image" Target="../media/image580.png"/><Relationship Id="rId47" Type="http://schemas.openxmlformats.org/officeDocument/2006/relationships/image" Target="../media/image585.png"/><Relationship Id="rId50" Type="http://schemas.openxmlformats.org/officeDocument/2006/relationships/image" Target="../media/image588.png"/><Relationship Id="rId55" Type="http://schemas.openxmlformats.org/officeDocument/2006/relationships/image" Target="../media/image593.png"/><Relationship Id="rId7" Type="http://schemas.openxmlformats.org/officeDocument/2006/relationships/image" Target="../media/image545.png"/><Relationship Id="rId2" Type="http://schemas.openxmlformats.org/officeDocument/2006/relationships/image" Target="../media/image540.png"/><Relationship Id="rId16" Type="http://schemas.openxmlformats.org/officeDocument/2006/relationships/image" Target="../media/image554.png"/><Relationship Id="rId29" Type="http://schemas.openxmlformats.org/officeDocument/2006/relationships/image" Target="../media/image567.png"/><Relationship Id="rId11" Type="http://schemas.openxmlformats.org/officeDocument/2006/relationships/image" Target="../media/image549.png"/><Relationship Id="rId24" Type="http://schemas.openxmlformats.org/officeDocument/2006/relationships/image" Target="../media/image562.png"/><Relationship Id="rId32" Type="http://schemas.openxmlformats.org/officeDocument/2006/relationships/image" Target="../media/image570.png"/><Relationship Id="rId37" Type="http://schemas.openxmlformats.org/officeDocument/2006/relationships/image" Target="../media/image575.png"/><Relationship Id="rId40" Type="http://schemas.openxmlformats.org/officeDocument/2006/relationships/image" Target="../media/image578.png"/><Relationship Id="rId45" Type="http://schemas.openxmlformats.org/officeDocument/2006/relationships/image" Target="../media/image583.png"/><Relationship Id="rId53" Type="http://schemas.openxmlformats.org/officeDocument/2006/relationships/image" Target="../media/image591.png"/><Relationship Id="rId5" Type="http://schemas.openxmlformats.org/officeDocument/2006/relationships/image" Target="../media/image543.png"/><Relationship Id="rId10" Type="http://schemas.openxmlformats.org/officeDocument/2006/relationships/image" Target="../media/image548.png"/><Relationship Id="rId19" Type="http://schemas.openxmlformats.org/officeDocument/2006/relationships/image" Target="../media/image557.png"/><Relationship Id="rId31" Type="http://schemas.openxmlformats.org/officeDocument/2006/relationships/image" Target="../media/image569.png"/><Relationship Id="rId44" Type="http://schemas.openxmlformats.org/officeDocument/2006/relationships/image" Target="../media/image582.png"/><Relationship Id="rId52" Type="http://schemas.openxmlformats.org/officeDocument/2006/relationships/image" Target="../media/image590.png"/><Relationship Id="rId4" Type="http://schemas.openxmlformats.org/officeDocument/2006/relationships/image" Target="../media/image542.png"/><Relationship Id="rId9" Type="http://schemas.openxmlformats.org/officeDocument/2006/relationships/image" Target="../media/image547.png"/><Relationship Id="rId14" Type="http://schemas.openxmlformats.org/officeDocument/2006/relationships/image" Target="../media/image552.png"/><Relationship Id="rId22" Type="http://schemas.openxmlformats.org/officeDocument/2006/relationships/image" Target="../media/image560.png"/><Relationship Id="rId27" Type="http://schemas.openxmlformats.org/officeDocument/2006/relationships/image" Target="../media/image565.png"/><Relationship Id="rId30" Type="http://schemas.openxmlformats.org/officeDocument/2006/relationships/image" Target="../media/image568.png"/><Relationship Id="rId35" Type="http://schemas.openxmlformats.org/officeDocument/2006/relationships/image" Target="../media/image573.png"/><Relationship Id="rId43" Type="http://schemas.openxmlformats.org/officeDocument/2006/relationships/image" Target="../media/image581.png"/><Relationship Id="rId48" Type="http://schemas.openxmlformats.org/officeDocument/2006/relationships/image" Target="../media/image586.png"/><Relationship Id="rId8" Type="http://schemas.openxmlformats.org/officeDocument/2006/relationships/image" Target="../media/image546.png"/><Relationship Id="rId51" Type="http://schemas.openxmlformats.org/officeDocument/2006/relationships/image" Target="../media/image589.png"/><Relationship Id="rId3" Type="http://schemas.openxmlformats.org/officeDocument/2006/relationships/image" Target="../media/image541.png"/><Relationship Id="rId12" Type="http://schemas.openxmlformats.org/officeDocument/2006/relationships/image" Target="../media/image550.png"/><Relationship Id="rId17" Type="http://schemas.openxmlformats.org/officeDocument/2006/relationships/image" Target="../media/image555.png"/><Relationship Id="rId25" Type="http://schemas.openxmlformats.org/officeDocument/2006/relationships/image" Target="../media/image563.png"/><Relationship Id="rId33" Type="http://schemas.openxmlformats.org/officeDocument/2006/relationships/image" Target="../media/image571.png"/><Relationship Id="rId38" Type="http://schemas.openxmlformats.org/officeDocument/2006/relationships/image" Target="../media/image576.png"/><Relationship Id="rId46" Type="http://schemas.openxmlformats.org/officeDocument/2006/relationships/image" Target="../media/image584.png"/><Relationship Id="rId20" Type="http://schemas.openxmlformats.org/officeDocument/2006/relationships/image" Target="../media/image558.png"/><Relationship Id="rId41" Type="http://schemas.openxmlformats.org/officeDocument/2006/relationships/image" Target="../media/image579.png"/><Relationship Id="rId54" Type="http://schemas.openxmlformats.org/officeDocument/2006/relationships/image" Target="../media/image592.png"/><Relationship Id="rId1" Type="http://schemas.openxmlformats.org/officeDocument/2006/relationships/image" Target="../media/image539.png"/><Relationship Id="rId6" Type="http://schemas.openxmlformats.org/officeDocument/2006/relationships/image" Target="../media/image544.png"/><Relationship Id="rId15" Type="http://schemas.openxmlformats.org/officeDocument/2006/relationships/image" Target="../media/image553.png"/><Relationship Id="rId23" Type="http://schemas.openxmlformats.org/officeDocument/2006/relationships/image" Target="../media/image561.png"/><Relationship Id="rId28" Type="http://schemas.openxmlformats.org/officeDocument/2006/relationships/image" Target="../media/image566.png"/><Relationship Id="rId36" Type="http://schemas.openxmlformats.org/officeDocument/2006/relationships/image" Target="../media/image574.png"/><Relationship Id="rId49" Type="http://schemas.openxmlformats.org/officeDocument/2006/relationships/image" Target="../media/image587.png"/></Relationships>
</file>

<file path=xl/drawings/_rels/drawing32.xml.rels><?xml version="1.0" encoding="UTF-8" standalone="yes"?>
<Relationships xmlns="http://schemas.openxmlformats.org/package/2006/relationships"><Relationship Id="rId13" Type="http://schemas.openxmlformats.org/officeDocument/2006/relationships/image" Target="../media/image606.png"/><Relationship Id="rId18" Type="http://schemas.openxmlformats.org/officeDocument/2006/relationships/image" Target="../media/image611.png"/><Relationship Id="rId26" Type="http://schemas.openxmlformats.org/officeDocument/2006/relationships/image" Target="../media/image619.png"/><Relationship Id="rId3" Type="http://schemas.openxmlformats.org/officeDocument/2006/relationships/image" Target="../media/image596.png"/><Relationship Id="rId21" Type="http://schemas.openxmlformats.org/officeDocument/2006/relationships/image" Target="../media/image614.png"/><Relationship Id="rId34" Type="http://schemas.openxmlformats.org/officeDocument/2006/relationships/image" Target="../media/image627.png"/><Relationship Id="rId7" Type="http://schemas.openxmlformats.org/officeDocument/2006/relationships/image" Target="../media/image600.png"/><Relationship Id="rId12" Type="http://schemas.openxmlformats.org/officeDocument/2006/relationships/image" Target="../media/image605.png"/><Relationship Id="rId17" Type="http://schemas.openxmlformats.org/officeDocument/2006/relationships/image" Target="../media/image610.png"/><Relationship Id="rId25" Type="http://schemas.openxmlformats.org/officeDocument/2006/relationships/image" Target="../media/image618.png"/><Relationship Id="rId33" Type="http://schemas.openxmlformats.org/officeDocument/2006/relationships/image" Target="../media/image626.png"/><Relationship Id="rId2" Type="http://schemas.openxmlformats.org/officeDocument/2006/relationships/image" Target="../media/image595.png"/><Relationship Id="rId16" Type="http://schemas.openxmlformats.org/officeDocument/2006/relationships/image" Target="../media/image609.png"/><Relationship Id="rId20" Type="http://schemas.openxmlformats.org/officeDocument/2006/relationships/image" Target="../media/image613.png"/><Relationship Id="rId29" Type="http://schemas.openxmlformats.org/officeDocument/2006/relationships/image" Target="../media/image622.png"/><Relationship Id="rId1" Type="http://schemas.openxmlformats.org/officeDocument/2006/relationships/image" Target="../media/image594.png"/><Relationship Id="rId6" Type="http://schemas.openxmlformats.org/officeDocument/2006/relationships/image" Target="../media/image599.png"/><Relationship Id="rId11" Type="http://schemas.openxmlformats.org/officeDocument/2006/relationships/image" Target="../media/image604.png"/><Relationship Id="rId24" Type="http://schemas.openxmlformats.org/officeDocument/2006/relationships/image" Target="../media/image617.png"/><Relationship Id="rId32" Type="http://schemas.openxmlformats.org/officeDocument/2006/relationships/image" Target="../media/image625.png"/><Relationship Id="rId5" Type="http://schemas.openxmlformats.org/officeDocument/2006/relationships/image" Target="../media/image598.png"/><Relationship Id="rId15" Type="http://schemas.openxmlformats.org/officeDocument/2006/relationships/image" Target="../media/image608.png"/><Relationship Id="rId23" Type="http://schemas.openxmlformats.org/officeDocument/2006/relationships/image" Target="../media/image616.png"/><Relationship Id="rId28" Type="http://schemas.openxmlformats.org/officeDocument/2006/relationships/image" Target="../media/image621.png"/><Relationship Id="rId36" Type="http://schemas.openxmlformats.org/officeDocument/2006/relationships/image" Target="../media/image629.png"/><Relationship Id="rId10" Type="http://schemas.openxmlformats.org/officeDocument/2006/relationships/image" Target="../media/image603.png"/><Relationship Id="rId19" Type="http://schemas.openxmlformats.org/officeDocument/2006/relationships/image" Target="../media/image612.png"/><Relationship Id="rId31" Type="http://schemas.openxmlformats.org/officeDocument/2006/relationships/image" Target="../media/image624.png"/><Relationship Id="rId4" Type="http://schemas.openxmlformats.org/officeDocument/2006/relationships/image" Target="../media/image597.png"/><Relationship Id="rId9" Type="http://schemas.openxmlformats.org/officeDocument/2006/relationships/image" Target="../media/image602.png"/><Relationship Id="rId14" Type="http://schemas.openxmlformats.org/officeDocument/2006/relationships/image" Target="../media/image607.png"/><Relationship Id="rId22" Type="http://schemas.openxmlformats.org/officeDocument/2006/relationships/image" Target="../media/image615.png"/><Relationship Id="rId27" Type="http://schemas.openxmlformats.org/officeDocument/2006/relationships/image" Target="../media/image620.png"/><Relationship Id="rId30" Type="http://schemas.openxmlformats.org/officeDocument/2006/relationships/image" Target="../media/image623.png"/><Relationship Id="rId35" Type="http://schemas.openxmlformats.org/officeDocument/2006/relationships/image" Target="../media/image628.png"/><Relationship Id="rId8" Type="http://schemas.openxmlformats.org/officeDocument/2006/relationships/image" Target="../media/image601.png"/></Relationships>
</file>

<file path=xl/drawings/_rels/drawing33.xml.rels><?xml version="1.0" encoding="UTF-8" standalone="yes"?>
<Relationships xmlns="http://schemas.openxmlformats.org/package/2006/relationships"><Relationship Id="rId1" Type="http://schemas.openxmlformats.org/officeDocument/2006/relationships/image" Target="../media/image630.png"/></Relationships>
</file>

<file path=xl/drawings/_rels/drawing34.xml.rels><?xml version="1.0" encoding="UTF-8" standalone="yes"?>
<Relationships xmlns="http://schemas.openxmlformats.org/package/2006/relationships"><Relationship Id="rId8" Type="http://schemas.openxmlformats.org/officeDocument/2006/relationships/image" Target="../media/image638.png"/><Relationship Id="rId3" Type="http://schemas.openxmlformats.org/officeDocument/2006/relationships/image" Target="../media/image633.png"/><Relationship Id="rId7" Type="http://schemas.openxmlformats.org/officeDocument/2006/relationships/image" Target="../media/image637.png"/><Relationship Id="rId2" Type="http://schemas.openxmlformats.org/officeDocument/2006/relationships/image" Target="../media/image632.png"/><Relationship Id="rId1" Type="http://schemas.openxmlformats.org/officeDocument/2006/relationships/image" Target="../media/image631.png"/><Relationship Id="rId6" Type="http://schemas.openxmlformats.org/officeDocument/2006/relationships/image" Target="../media/image636.png"/><Relationship Id="rId5" Type="http://schemas.openxmlformats.org/officeDocument/2006/relationships/image" Target="../media/image635.png"/><Relationship Id="rId10" Type="http://schemas.openxmlformats.org/officeDocument/2006/relationships/image" Target="../media/image640.png"/><Relationship Id="rId4" Type="http://schemas.openxmlformats.org/officeDocument/2006/relationships/image" Target="../media/image634.png"/><Relationship Id="rId9" Type="http://schemas.openxmlformats.org/officeDocument/2006/relationships/image" Target="../media/image639.png"/></Relationships>
</file>

<file path=xl/drawings/_rels/drawing35.xml.rels><?xml version="1.0" encoding="UTF-8" standalone="yes"?>
<Relationships xmlns="http://schemas.openxmlformats.org/package/2006/relationships"><Relationship Id="rId8" Type="http://schemas.openxmlformats.org/officeDocument/2006/relationships/image" Target="../media/image648.png"/><Relationship Id="rId13" Type="http://schemas.openxmlformats.org/officeDocument/2006/relationships/image" Target="../media/image653.png"/><Relationship Id="rId18" Type="http://schemas.openxmlformats.org/officeDocument/2006/relationships/image" Target="../media/image658.png"/><Relationship Id="rId26" Type="http://schemas.openxmlformats.org/officeDocument/2006/relationships/image" Target="../media/image666.png"/><Relationship Id="rId3" Type="http://schemas.openxmlformats.org/officeDocument/2006/relationships/image" Target="../media/image643.png"/><Relationship Id="rId21" Type="http://schemas.openxmlformats.org/officeDocument/2006/relationships/image" Target="../media/image661.png"/><Relationship Id="rId7" Type="http://schemas.openxmlformats.org/officeDocument/2006/relationships/image" Target="../media/image647.png"/><Relationship Id="rId12" Type="http://schemas.openxmlformats.org/officeDocument/2006/relationships/image" Target="../media/image652.png"/><Relationship Id="rId17" Type="http://schemas.openxmlformats.org/officeDocument/2006/relationships/image" Target="../media/image657.png"/><Relationship Id="rId25" Type="http://schemas.openxmlformats.org/officeDocument/2006/relationships/image" Target="../media/image665.png"/><Relationship Id="rId2" Type="http://schemas.openxmlformats.org/officeDocument/2006/relationships/image" Target="../media/image642.png"/><Relationship Id="rId16" Type="http://schemas.openxmlformats.org/officeDocument/2006/relationships/image" Target="../media/image656.png"/><Relationship Id="rId20" Type="http://schemas.openxmlformats.org/officeDocument/2006/relationships/image" Target="../media/image660.png"/><Relationship Id="rId1" Type="http://schemas.openxmlformats.org/officeDocument/2006/relationships/image" Target="../media/image641.png"/><Relationship Id="rId6" Type="http://schemas.openxmlformats.org/officeDocument/2006/relationships/image" Target="../media/image646.png"/><Relationship Id="rId11" Type="http://schemas.openxmlformats.org/officeDocument/2006/relationships/image" Target="../media/image651.png"/><Relationship Id="rId24" Type="http://schemas.openxmlformats.org/officeDocument/2006/relationships/image" Target="../media/image664.png"/><Relationship Id="rId5" Type="http://schemas.openxmlformats.org/officeDocument/2006/relationships/image" Target="../media/image645.png"/><Relationship Id="rId15" Type="http://schemas.openxmlformats.org/officeDocument/2006/relationships/image" Target="../media/image655.png"/><Relationship Id="rId23" Type="http://schemas.openxmlformats.org/officeDocument/2006/relationships/image" Target="../media/image663.png"/><Relationship Id="rId10" Type="http://schemas.openxmlformats.org/officeDocument/2006/relationships/image" Target="../media/image650.png"/><Relationship Id="rId19" Type="http://schemas.openxmlformats.org/officeDocument/2006/relationships/image" Target="../media/image659.png"/><Relationship Id="rId4" Type="http://schemas.openxmlformats.org/officeDocument/2006/relationships/image" Target="../media/image644.png"/><Relationship Id="rId9" Type="http://schemas.openxmlformats.org/officeDocument/2006/relationships/image" Target="../media/image649.png"/><Relationship Id="rId14" Type="http://schemas.openxmlformats.org/officeDocument/2006/relationships/image" Target="../media/image654.png"/><Relationship Id="rId22" Type="http://schemas.openxmlformats.org/officeDocument/2006/relationships/image" Target="../media/image662.png"/><Relationship Id="rId27" Type="http://schemas.openxmlformats.org/officeDocument/2006/relationships/image" Target="../media/image667.png"/></Relationships>
</file>

<file path=xl/drawings/_rels/drawing36.xml.rels><?xml version="1.0" encoding="UTF-8" standalone="yes"?>
<Relationships xmlns="http://schemas.openxmlformats.org/package/2006/relationships"><Relationship Id="rId13" Type="http://schemas.openxmlformats.org/officeDocument/2006/relationships/image" Target="../media/image680.png"/><Relationship Id="rId18" Type="http://schemas.openxmlformats.org/officeDocument/2006/relationships/image" Target="../media/image685.png"/><Relationship Id="rId26" Type="http://schemas.openxmlformats.org/officeDocument/2006/relationships/image" Target="../media/image693.png"/><Relationship Id="rId21" Type="http://schemas.openxmlformats.org/officeDocument/2006/relationships/image" Target="../media/image688.png"/><Relationship Id="rId34" Type="http://schemas.openxmlformats.org/officeDocument/2006/relationships/image" Target="../media/image701.png"/><Relationship Id="rId7" Type="http://schemas.openxmlformats.org/officeDocument/2006/relationships/image" Target="../media/image674.png"/><Relationship Id="rId12" Type="http://schemas.openxmlformats.org/officeDocument/2006/relationships/image" Target="../media/image679.png"/><Relationship Id="rId17" Type="http://schemas.openxmlformats.org/officeDocument/2006/relationships/image" Target="../media/image684.png"/><Relationship Id="rId25" Type="http://schemas.openxmlformats.org/officeDocument/2006/relationships/image" Target="../media/image692.png"/><Relationship Id="rId33" Type="http://schemas.openxmlformats.org/officeDocument/2006/relationships/image" Target="../media/image700.png"/><Relationship Id="rId38" Type="http://schemas.openxmlformats.org/officeDocument/2006/relationships/image" Target="../media/image705.png"/><Relationship Id="rId2" Type="http://schemas.openxmlformats.org/officeDocument/2006/relationships/image" Target="../media/image669.png"/><Relationship Id="rId16" Type="http://schemas.openxmlformats.org/officeDocument/2006/relationships/image" Target="../media/image683.png"/><Relationship Id="rId20" Type="http://schemas.openxmlformats.org/officeDocument/2006/relationships/image" Target="../media/image687.png"/><Relationship Id="rId29" Type="http://schemas.openxmlformats.org/officeDocument/2006/relationships/image" Target="../media/image696.png"/><Relationship Id="rId1" Type="http://schemas.openxmlformats.org/officeDocument/2006/relationships/image" Target="../media/image668.png"/><Relationship Id="rId6" Type="http://schemas.openxmlformats.org/officeDocument/2006/relationships/image" Target="../media/image673.png"/><Relationship Id="rId11" Type="http://schemas.openxmlformats.org/officeDocument/2006/relationships/image" Target="../media/image678.png"/><Relationship Id="rId24" Type="http://schemas.openxmlformats.org/officeDocument/2006/relationships/image" Target="../media/image691.png"/><Relationship Id="rId32" Type="http://schemas.openxmlformats.org/officeDocument/2006/relationships/image" Target="../media/image699.png"/><Relationship Id="rId37" Type="http://schemas.openxmlformats.org/officeDocument/2006/relationships/image" Target="../media/image704.png"/><Relationship Id="rId5" Type="http://schemas.openxmlformats.org/officeDocument/2006/relationships/image" Target="../media/image672.png"/><Relationship Id="rId15" Type="http://schemas.openxmlformats.org/officeDocument/2006/relationships/image" Target="../media/image682.png"/><Relationship Id="rId23" Type="http://schemas.openxmlformats.org/officeDocument/2006/relationships/image" Target="../media/image690.png"/><Relationship Id="rId28" Type="http://schemas.openxmlformats.org/officeDocument/2006/relationships/image" Target="../media/image695.png"/><Relationship Id="rId36" Type="http://schemas.openxmlformats.org/officeDocument/2006/relationships/image" Target="../media/image703.png"/><Relationship Id="rId10" Type="http://schemas.openxmlformats.org/officeDocument/2006/relationships/image" Target="../media/image677.png"/><Relationship Id="rId19" Type="http://schemas.openxmlformats.org/officeDocument/2006/relationships/image" Target="../media/image686.png"/><Relationship Id="rId31" Type="http://schemas.openxmlformats.org/officeDocument/2006/relationships/image" Target="../media/image698.png"/><Relationship Id="rId4" Type="http://schemas.openxmlformats.org/officeDocument/2006/relationships/image" Target="../media/image671.png"/><Relationship Id="rId9" Type="http://schemas.openxmlformats.org/officeDocument/2006/relationships/image" Target="../media/image676.png"/><Relationship Id="rId14" Type="http://schemas.openxmlformats.org/officeDocument/2006/relationships/image" Target="../media/image681.png"/><Relationship Id="rId22" Type="http://schemas.openxmlformats.org/officeDocument/2006/relationships/image" Target="../media/image689.png"/><Relationship Id="rId27" Type="http://schemas.openxmlformats.org/officeDocument/2006/relationships/image" Target="../media/image694.png"/><Relationship Id="rId30" Type="http://schemas.openxmlformats.org/officeDocument/2006/relationships/image" Target="../media/image697.png"/><Relationship Id="rId35" Type="http://schemas.openxmlformats.org/officeDocument/2006/relationships/image" Target="../media/image702.png"/><Relationship Id="rId8" Type="http://schemas.openxmlformats.org/officeDocument/2006/relationships/image" Target="../media/image675.png"/><Relationship Id="rId3" Type="http://schemas.openxmlformats.org/officeDocument/2006/relationships/image" Target="../media/image670.png"/></Relationships>
</file>

<file path=xl/drawings/_rels/drawing37.xml.rels><?xml version="1.0" encoding="UTF-8" standalone="yes"?>
<Relationships xmlns="http://schemas.openxmlformats.org/package/2006/relationships"><Relationship Id="rId3" Type="http://schemas.openxmlformats.org/officeDocument/2006/relationships/image" Target="../media/image708.png"/><Relationship Id="rId2" Type="http://schemas.openxmlformats.org/officeDocument/2006/relationships/image" Target="../media/image707.png"/><Relationship Id="rId1" Type="http://schemas.openxmlformats.org/officeDocument/2006/relationships/image" Target="../media/image706.png"/></Relationships>
</file>

<file path=xl/drawings/_rels/drawing38.xml.rels><?xml version="1.0" encoding="UTF-8" standalone="yes"?>
<Relationships xmlns="http://schemas.openxmlformats.org/package/2006/relationships"><Relationship Id="rId13" Type="http://schemas.openxmlformats.org/officeDocument/2006/relationships/image" Target="../media/image721.png"/><Relationship Id="rId18" Type="http://schemas.openxmlformats.org/officeDocument/2006/relationships/image" Target="../media/image726.png"/><Relationship Id="rId26" Type="http://schemas.openxmlformats.org/officeDocument/2006/relationships/image" Target="../media/image734.png"/><Relationship Id="rId39" Type="http://schemas.openxmlformats.org/officeDocument/2006/relationships/image" Target="../media/image747.png"/><Relationship Id="rId21" Type="http://schemas.openxmlformats.org/officeDocument/2006/relationships/image" Target="../media/image729.png"/><Relationship Id="rId34" Type="http://schemas.openxmlformats.org/officeDocument/2006/relationships/image" Target="../media/image742.png"/><Relationship Id="rId42" Type="http://schemas.openxmlformats.org/officeDocument/2006/relationships/image" Target="../media/image750.png"/><Relationship Id="rId47" Type="http://schemas.openxmlformats.org/officeDocument/2006/relationships/image" Target="../media/image755.png"/><Relationship Id="rId7" Type="http://schemas.openxmlformats.org/officeDocument/2006/relationships/image" Target="../media/image715.png"/><Relationship Id="rId2" Type="http://schemas.openxmlformats.org/officeDocument/2006/relationships/image" Target="../media/image710.png"/><Relationship Id="rId16" Type="http://schemas.openxmlformats.org/officeDocument/2006/relationships/image" Target="../media/image724.png"/><Relationship Id="rId29" Type="http://schemas.openxmlformats.org/officeDocument/2006/relationships/image" Target="../media/image737.png"/><Relationship Id="rId1" Type="http://schemas.openxmlformats.org/officeDocument/2006/relationships/image" Target="../media/image709.png"/><Relationship Id="rId6" Type="http://schemas.openxmlformats.org/officeDocument/2006/relationships/image" Target="../media/image714.png"/><Relationship Id="rId11" Type="http://schemas.openxmlformats.org/officeDocument/2006/relationships/image" Target="../media/image719.png"/><Relationship Id="rId24" Type="http://schemas.openxmlformats.org/officeDocument/2006/relationships/image" Target="../media/image732.png"/><Relationship Id="rId32" Type="http://schemas.openxmlformats.org/officeDocument/2006/relationships/image" Target="../media/image740.png"/><Relationship Id="rId37" Type="http://schemas.openxmlformats.org/officeDocument/2006/relationships/image" Target="../media/image745.png"/><Relationship Id="rId40" Type="http://schemas.openxmlformats.org/officeDocument/2006/relationships/image" Target="../media/image748.png"/><Relationship Id="rId45" Type="http://schemas.openxmlformats.org/officeDocument/2006/relationships/image" Target="../media/image753.png"/><Relationship Id="rId5" Type="http://schemas.openxmlformats.org/officeDocument/2006/relationships/image" Target="../media/image713.png"/><Relationship Id="rId15" Type="http://schemas.openxmlformats.org/officeDocument/2006/relationships/image" Target="../media/image723.png"/><Relationship Id="rId23" Type="http://schemas.openxmlformats.org/officeDocument/2006/relationships/image" Target="../media/image731.png"/><Relationship Id="rId28" Type="http://schemas.openxmlformats.org/officeDocument/2006/relationships/image" Target="../media/image736.png"/><Relationship Id="rId36" Type="http://schemas.openxmlformats.org/officeDocument/2006/relationships/image" Target="../media/image744.png"/><Relationship Id="rId10" Type="http://schemas.openxmlformats.org/officeDocument/2006/relationships/image" Target="../media/image718.png"/><Relationship Id="rId19" Type="http://schemas.openxmlformats.org/officeDocument/2006/relationships/image" Target="../media/image727.png"/><Relationship Id="rId31" Type="http://schemas.openxmlformats.org/officeDocument/2006/relationships/image" Target="../media/image739.png"/><Relationship Id="rId44" Type="http://schemas.openxmlformats.org/officeDocument/2006/relationships/image" Target="../media/image752.png"/><Relationship Id="rId4" Type="http://schemas.openxmlformats.org/officeDocument/2006/relationships/image" Target="../media/image712.png"/><Relationship Id="rId9" Type="http://schemas.openxmlformats.org/officeDocument/2006/relationships/image" Target="../media/image717.png"/><Relationship Id="rId14" Type="http://schemas.openxmlformats.org/officeDocument/2006/relationships/image" Target="../media/image722.png"/><Relationship Id="rId22" Type="http://schemas.openxmlformats.org/officeDocument/2006/relationships/image" Target="../media/image730.png"/><Relationship Id="rId27" Type="http://schemas.openxmlformats.org/officeDocument/2006/relationships/image" Target="../media/image735.png"/><Relationship Id="rId30" Type="http://schemas.openxmlformats.org/officeDocument/2006/relationships/image" Target="../media/image738.png"/><Relationship Id="rId35" Type="http://schemas.openxmlformats.org/officeDocument/2006/relationships/image" Target="../media/image743.png"/><Relationship Id="rId43" Type="http://schemas.openxmlformats.org/officeDocument/2006/relationships/image" Target="../media/image751.png"/><Relationship Id="rId48" Type="http://schemas.openxmlformats.org/officeDocument/2006/relationships/image" Target="../media/image756.png"/><Relationship Id="rId8" Type="http://schemas.openxmlformats.org/officeDocument/2006/relationships/image" Target="../media/image716.png"/><Relationship Id="rId3" Type="http://schemas.openxmlformats.org/officeDocument/2006/relationships/image" Target="../media/image711.png"/><Relationship Id="rId12" Type="http://schemas.openxmlformats.org/officeDocument/2006/relationships/image" Target="../media/image720.png"/><Relationship Id="rId17" Type="http://schemas.openxmlformats.org/officeDocument/2006/relationships/image" Target="../media/image725.png"/><Relationship Id="rId25" Type="http://schemas.openxmlformats.org/officeDocument/2006/relationships/image" Target="../media/image733.png"/><Relationship Id="rId33" Type="http://schemas.openxmlformats.org/officeDocument/2006/relationships/image" Target="../media/image741.png"/><Relationship Id="rId38" Type="http://schemas.openxmlformats.org/officeDocument/2006/relationships/image" Target="../media/image746.png"/><Relationship Id="rId46" Type="http://schemas.openxmlformats.org/officeDocument/2006/relationships/image" Target="../media/image754.png"/><Relationship Id="rId20" Type="http://schemas.openxmlformats.org/officeDocument/2006/relationships/image" Target="../media/image728.png"/><Relationship Id="rId41" Type="http://schemas.openxmlformats.org/officeDocument/2006/relationships/image" Target="../media/image749.png"/></Relationships>
</file>

<file path=xl/drawings/_rels/drawing39.xml.rels><?xml version="1.0" encoding="UTF-8" standalone="yes"?>
<Relationships xmlns="http://schemas.openxmlformats.org/package/2006/relationships"><Relationship Id="rId3" Type="http://schemas.openxmlformats.org/officeDocument/2006/relationships/image" Target="../media/image759.png"/><Relationship Id="rId2" Type="http://schemas.openxmlformats.org/officeDocument/2006/relationships/image" Target="../media/image758.png"/><Relationship Id="rId1" Type="http://schemas.openxmlformats.org/officeDocument/2006/relationships/image" Target="../media/image757.png"/><Relationship Id="rId4" Type="http://schemas.openxmlformats.org/officeDocument/2006/relationships/image" Target="../media/image760.png"/></Relationships>
</file>

<file path=xl/drawings/_rels/drawing40.xml.rels><?xml version="1.0" encoding="UTF-8" standalone="yes"?>
<Relationships xmlns="http://schemas.openxmlformats.org/package/2006/relationships"><Relationship Id="rId8" Type="http://schemas.openxmlformats.org/officeDocument/2006/relationships/image" Target="../media/image768.png"/><Relationship Id="rId13" Type="http://schemas.openxmlformats.org/officeDocument/2006/relationships/image" Target="../media/image773.png"/><Relationship Id="rId18" Type="http://schemas.openxmlformats.org/officeDocument/2006/relationships/image" Target="../media/image778.png"/><Relationship Id="rId3" Type="http://schemas.openxmlformats.org/officeDocument/2006/relationships/image" Target="../media/image763.png"/><Relationship Id="rId7" Type="http://schemas.openxmlformats.org/officeDocument/2006/relationships/image" Target="../media/image767.png"/><Relationship Id="rId12" Type="http://schemas.openxmlformats.org/officeDocument/2006/relationships/image" Target="../media/image772.png"/><Relationship Id="rId17" Type="http://schemas.openxmlformats.org/officeDocument/2006/relationships/image" Target="../media/image777.png"/><Relationship Id="rId2" Type="http://schemas.openxmlformats.org/officeDocument/2006/relationships/image" Target="../media/image762.png"/><Relationship Id="rId16" Type="http://schemas.openxmlformats.org/officeDocument/2006/relationships/image" Target="../media/image776.png"/><Relationship Id="rId20" Type="http://schemas.openxmlformats.org/officeDocument/2006/relationships/image" Target="../media/image780.png"/><Relationship Id="rId1" Type="http://schemas.openxmlformats.org/officeDocument/2006/relationships/image" Target="../media/image761.png"/><Relationship Id="rId6" Type="http://schemas.openxmlformats.org/officeDocument/2006/relationships/image" Target="../media/image766.png"/><Relationship Id="rId11" Type="http://schemas.openxmlformats.org/officeDocument/2006/relationships/image" Target="../media/image771.png"/><Relationship Id="rId5" Type="http://schemas.openxmlformats.org/officeDocument/2006/relationships/image" Target="../media/image765.png"/><Relationship Id="rId15" Type="http://schemas.openxmlformats.org/officeDocument/2006/relationships/image" Target="../media/image775.png"/><Relationship Id="rId10" Type="http://schemas.openxmlformats.org/officeDocument/2006/relationships/image" Target="../media/image770.png"/><Relationship Id="rId19" Type="http://schemas.openxmlformats.org/officeDocument/2006/relationships/image" Target="../media/image779.png"/><Relationship Id="rId4" Type="http://schemas.openxmlformats.org/officeDocument/2006/relationships/image" Target="../media/image764.png"/><Relationship Id="rId9" Type="http://schemas.openxmlformats.org/officeDocument/2006/relationships/image" Target="../media/image769.png"/><Relationship Id="rId14" Type="http://schemas.openxmlformats.org/officeDocument/2006/relationships/image" Target="../media/image774.png"/></Relationships>
</file>

<file path=xl/drawings/_rels/drawing41.xml.rels><?xml version="1.0" encoding="UTF-8" standalone="yes"?>
<Relationships xmlns="http://schemas.openxmlformats.org/package/2006/relationships"><Relationship Id="rId26" Type="http://schemas.openxmlformats.org/officeDocument/2006/relationships/image" Target="../media/image805.png"/><Relationship Id="rId21" Type="http://schemas.openxmlformats.org/officeDocument/2006/relationships/image" Target="../media/image800.png"/><Relationship Id="rId42" Type="http://schemas.openxmlformats.org/officeDocument/2006/relationships/image" Target="../media/image821.png"/><Relationship Id="rId47" Type="http://schemas.openxmlformats.org/officeDocument/2006/relationships/image" Target="../media/image826.png"/><Relationship Id="rId63" Type="http://schemas.openxmlformats.org/officeDocument/2006/relationships/image" Target="../media/image842.png"/><Relationship Id="rId68" Type="http://schemas.openxmlformats.org/officeDocument/2006/relationships/image" Target="../media/image847.png"/><Relationship Id="rId84" Type="http://schemas.openxmlformats.org/officeDocument/2006/relationships/image" Target="../media/image857.png"/><Relationship Id="rId16" Type="http://schemas.openxmlformats.org/officeDocument/2006/relationships/image" Target="../media/image795.png"/><Relationship Id="rId11" Type="http://schemas.openxmlformats.org/officeDocument/2006/relationships/chart" Target="../charts/chart6.xml"/><Relationship Id="rId32" Type="http://schemas.openxmlformats.org/officeDocument/2006/relationships/image" Target="../media/image811.png"/><Relationship Id="rId37" Type="http://schemas.openxmlformats.org/officeDocument/2006/relationships/image" Target="../media/image816.png"/><Relationship Id="rId53" Type="http://schemas.openxmlformats.org/officeDocument/2006/relationships/image" Target="../media/image832.png"/><Relationship Id="rId58" Type="http://schemas.openxmlformats.org/officeDocument/2006/relationships/image" Target="../media/image837.png"/><Relationship Id="rId74" Type="http://schemas.openxmlformats.org/officeDocument/2006/relationships/image" Target="../media/image852.png"/><Relationship Id="rId79" Type="http://schemas.openxmlformats.org/officeDocument/2006/relationships/image" Target="../media/image853.png"/><Relationship Id="rId5" Type="http://schemas.openxmlformats.org/officeDocument/2006/relationships/image" Target="../media/image785.png"/><Relationship Id="rId19" Type="http://schemas.openxmlformats.org/officeDocument/2006/relationships/image" Target="../media/image798.png"/><Relationship Id="rId14" Type="http://schemas.openxmlformats.org/officeDocument/2006/relationships/image" Target="../media/image793.png"/><Relationship Id="rId22" Type="http://schemas.openxmlformats.org/officeDocument/2006/relationships/image" Target="../media/image801.png"/><Relationship Id="rId27" Type="http://schemas.openxmlformats.org/officeDocument/2006/relationships/image" Target="../media/image806.png"/><Relationship Id="rId30" Type="http://schemas.openxmlformats.org/officeDocument/2006/relationships/image" Target="../media/image809.png"/><Relationship Id="rId35" Type="http://schemas.openxmlformats.org/officeDocument/2006/relationships/image" Target="../media/image814.png"/><Relationship Id="rId43" Type="http://schemas.openxmlformats.org/officeDocument/2006/relationships/image" Target="../media/image822.png"/><Relationship Id="rId48" Type="http://schemas.openxmlformats.org/officeDocument/2006/relationships/image" Target="../media/image827.png"/><Relationship Id="rId56" Type="http://schemas.openxmlformats.org/officeDocument/2006/relationships/image" Target="../media/image835.png"/><Relationship Id="rId64" Type="http://schemas.openxmlformats.org/officeDocument/2006/relationships/image" Target="../media/image843.png"/><Relationship Id="rId69" Type="http://schemas.openxmlformats.org/officeDocument/2006/relationships/image" Target="../media/image848.png"/><Relationship Id="rId77" Type="http://schemas.openxmlformats.org/officeDocument/2006/relationships/chart" Target="../charts/chart10.xml"/><Relationship Id="rId8" Type="http://schemas.openxmlformats.org/officeDocument/2006/relationships/image" Target="../media/image788.png"/><Relationship Id="rId51" Type="http://schemas.openxmlformats.org/officeDocument/2006/relationships/image" Target="../media/image830.png"/><Relationship Id="rId72" Type="http://schemas.openxmlformats.org/officeDocument/2006/relationships/image" Target="../media/image851.png"/><Relationship Id="rId80" Type="http://schemas.openxmlformats.org/officeDocument/2006/relationships/image" Target="../media/image854.png"/><Relationship Id="rId85" Type="http://schemas.openxmlformats.org/officeDocument/2006/relationships/image" Target="../media/image858.png"/><Relationship Id="rId3" Type="http://schemas.openxmlformats.org/officeDocument/2006/relationships/image" Target="../media/image783.png"/><Relationship Id="rId12" Type="http://schemas.openxmlformats.org/officeDocument/2006/relationships/image" Target="../media/image791.png"/><Relationship Id="rId17" Type="http://schemas.openxmlformats.org/officeDocument/2006/relationships/image" Target="../media/image796.png"/><Relationship Id="rId25" Type="http://schemas.openxmlformats.org/officeDocument/2006/relationships/image" Target="../media/image804.png"/><Relationship Id="rId33" Type="http://schemas.openxmlformats.org/officeDocument/2006/relationships/image" Target="../media/image812.png"/><Relationship Id="rId38" Type="http://schemas.openxmlformats.org/officeDocument/2006/relationships/image" Target="../media/image817.png"/><Relationship Id="rId46" Type="http://schemas.openxmlformats.org/officeDocument/2006/relationships/image" Target="../media/image825.png"/><Relationship Id="rId59" Type="http://schemas.openxmlformats.org/officeDocument/2006/relationships/image" Target="../media/image838.png"/><Relationship Id="rId67" Type="http://schemas.openxmlformats.org/officeDocument/2006/relationships/image" Target="../media/image846.png"/><Relationship Id="rId20" Type="http://schemas.openxmlformats.org/officeDocument/2006/relationships/image" Target="../media/image799.png"/><Relationship Id="rId41" Type="http://schemas.openxmlformats.org/officeDocument/2006/relationships/image" Target="../media/image820.png"/><Relationship Id="rId54" Type="http://schemas.openxmlformats.org/officeDocument/2006/relationships/image" Target="../media/image833.png"/><Relationship Id="rId62" Type="http://schemas.openxmlformats.org/officeDocument/2006/relationships/image" Target="../media/image841.png"/><Relationship Id="rId70" Type="http://schemas.openxmlformats.org/officeDocument/2006/relationships/image" Target="../media/image849.png"/><Relationship Id="rId75" Type="http://schemas.openxmlformats.org/officeDocument/2006/relationships/chart" Target="../charts/chart8.xml"/><Relationship Id="rId83" Type="http://schemas.microsoft.com/office/2014/relationships/chartEx" Target="../charts/chartEx1.xml"/><Relationship Id="rId88" Type="http://schemas.openxmlformats.org/officeDocument/2006/relationships/chart" Target="../charts/chart12.xml"/><Relationship Id="rId1" Type="http://schemas.openxmlformats.org/officeDocument/2006/relationships/image" Target="../media/image781.png"/><Relationship Id="rId6" Type="http://schemas.openxmlformats.org/officeDocument/2006/relationships/image" Target="../media/image786.png"/><Relationship Id="rId15" Type="http://schemas.openxmlformats.org/officeDocument/2006/relationships/image" Target="../media/image794.png"/><Relationship Id="rId23" Type="http://schemas.openxmlformats.org/officeDocument/2006/relationships/image" Target="../media/image802.png"/><Relationship Id="rId28" Type="http://schemas.openxmlformats.org/officeDocument/2006/relationships/image" Target="../media/image807.png"/><Relationship Id="rId36" Type="http://schemas.openxmlformats.org/officeDocument/2006/relationships/image" Target="../media/image815.png"/><Relationship Id="rId49" Type="http://schemas.openxmlformats.org/officeDocument/2006/relationships/image" Target="../media/image828.png"/><Relationship Id="rId57" Type="http://schemas.openxmlformats.org/officeDocument/2006/relationships/image" Target="../media/image836.png"/><Relationship Id="rId10" Type="http://schemas.openxmlformats.org/officeDocument/2006/relationships/image" Target="../media/image790.png"/><Relationship Id="rId31" Type="http://schemas.openxmlformats.org/officeDocument/2006/relationships/image" Target="../media/image810.png"/><Relationship Id="rId44" Type="http://schemas.openxmlformats.org/officeDocument/2006/relationships/image" Target="../media/image823.png"/><Relationship Id="rId52" Type="http://schemas.openxmlformats.org/officeDocument/2006/relationships/image" Target="../media/image831.png"/><Relationship Id="rId60" Type="http://schemas.openxmlformats.org/officeDocument/2006/relationships/image" Target="../media/image839.png"/><Relationship Id="rId65" Type="http://schemas.openxmlformats.org/officeDocument/2006/relationships/image" Target="../media/image844.png"/><Relationship Id="rId73" Type="http://schemas.openxmlformats.org/officeDocument/2006/relationships/chart" Target="../charts/chart7.xml"/><Relationship Id="rId78" Type="http://schemas.openxmlformats.org/officeDocument/2006/relationships/chart" Target="../charts/chart11.xml"/><Relationship Id="rId81" Type="http://schemas.openxmlformats.org/officeDocument/2006/relationships/image" Target="../media/image855.png"/><Relationship Id="rId86" Type="http://schemas.openxmlformats.org/officeDocument/2006/relationships/image" Target="../media/image859.png"/><Relationship Id="rId4" Type="http://schemas.openxmlformats.org/officeDocument/2006/relationships/image" Target="../media/image784.png"/><Relationship Id="rId9" Type="http://schemas.openxmlformats.org/officeDocument/2006/relationships/image" Target="../media/image789.png"/><Relationship Id="rId13" Type="http://schemas.openxmlformats.org/officeDocument/2006/relationships/image" Target="../media/image792.png"/><Relationship Id="rId18" Type="http://schemas.openxmlformats.org/officeDocument/2006/relationships/image" Target="../media/image797.png"/><Relationship Id="rId39" Type="http://schemas.openxmlformats.org/officeDocument/2006/relationships/image" Target="../media/image818.png"/><Relationship Id="rId34" Type="http://schemas.openxmlformats.org/officeDocument/2006/relationships/image" Target="../media/image813.png"/><Relationship Id="rId50" Type="http://schemas.openxmlformats.org/officeDocument/2006/relationships/image" Target="../media/image829.png"/><Relationship Id="rId55" Type="http://schemas.openxmlformats.org/officeDocument/2006/relationships/image" Target="../media/image834.png"/><Relationship Id="rId76" Type="http://schemas.openxmlformats.org/officeDocument/2006/relationships/chart" Target="../charts/chart9.xml"/><Relationship Id="rId7" Type="http://schemas.openxmlformats.org/officeDocument/2006/relationships/image" Target="../media/image787.png"/><Relationship Id="rId71" Type="http://schemas.openxmlformats.org/officeDocument/2006/relationships/image" Target="../media/image850.png"/><Relationship Id="rId2" Type="http://schemas.openxmlformats.org/officeDocument/2006/relationships/image" Target="../media/image782.png"/><Relationship Id="rId29" Type="http://schemas.openxmlformats.org/officeDocument/2006/relationships/image" Target="../media/image808.png"/><Relationship Id="rId24" Type="http://schemas.openxmlformats.org/officeDocument/2006/relationships/image" Target="../media/image803.png"/><Relationship Id="rId40" Type="http://schemas.openxmlformats.org/officeDocument/2006/relationships/image" Target="../media/image819.png"/><Relationship Id="rId45" Type="http://schemas.openxmlformats.org/officeDocument/2006/relationships/image" Target="../media/image824.png"/><Relationship Id="rId66" Type="http://schemas.openxmlformats.org/officeDocument/2006/relationships/image" Target="../media/image845.png"/><Relationship Id="rId87" Type="http://schemas.openxmlformats.org/officeDocument/2006/relationships/image" Target="../media/image860.png"/><Relationship Id="rId61" Type="http://schemas.openxmlformats.org/officeDocument/2006/relationships/image" Target="../media/image840.png"/><Relationship Id="rId82" Type="http://schemas.openxmlformats.org/officeDocument/2006/relationships/image" Target="../media/image856.png"/></Relationships>
</file>

<file path=xl/drawings/_rels/drawing42.xml.rels><?xml version="1.0" encoding="UTF-8" standalone="yes"?>
<Relationships xmlns="http://schemas.openxmlformats.org/package/2006/relationships"><Relationship Id="rId13" Type="http://schemas.openxmlformats.org/officeDocument/2006/relationships/image" Target="../media/image872.png"/><Relationship Id="rId18" Type="http://schemas.openxmlformats.org/officeDocument/2006/relationships/image" Target="../media/image877.png"/><Relationship Id="rId26" Type="http://schemas.openxmlformats.org/officeDocument/2006/relationships/image" Target="../media/image885.png"/><Relationship Id="rId39" Type="http://schemas.openxmlformats.org/officeDocument/2006/relationships/image" Target="../media/image898.png"/><Relationship Id="rId21" Type="http://schemas.openxmlformats.org/officeDocument/2006/relationships/image" Target="../media/image880.png"/><Relationship Id="rId34" Type="http://schemas.openxmlformats.org/officeDocument/2006/relationships/image" Target="../media/image893.png"/><Relationship Id="rId42" Type="http://schemas.openxmlformats.org/officeDocument/2006/relationships/chart" Target="../charts/chart15.xml"/><Relationship Id="rId47" Type="http://schemas.openxmlformats.org/officeDocument/2006/relationships/chart" Target="../charts/chart18.xml"/><Relationship Id="rId50" Type="http://schemas.openxmlformats.org/officeDocument/2006/relationships/image" Target="../media/image902.png"/><Relationship Id="rId55" Type="http://schemas.openxmlformats.org/officeDocument/2006/relationships/chart" Target="../charts/chart25.xml"/><Relationship Id="rId7" Type="http://schemas.openxmlformats.org/officeDocument/2006/relationships/image" Target="../media/image866.png"/><Relationship Id="rId2" Type="http://schemas.openxmlformats.org/officeDocument/2006/relationships/image" Target="../media/image861.png"/><Relationship Id="rId16" Type="http://schemas.openxmlformats.org/officeDocument/2006/relationships/image" Target="../media/image875.png"/><Relationship Id="rId29" Type="http://schemas.openxmlformats.org/officeDocument/2006/relationships/image" Target="../media/image888.png"/><Relationship Id="rId11" Type="http://schemas.openxmlformats.org/officeDocument/2006/relationships/image" Target="../media/image870.png"/><Relationship Id="rId24" Type="http://schemas.openxmlformats.org/officeDocument/2006/relationships/image" Target="../media/image883.png"/><Relationship Id="rId32" Type="http://schemas.openxmlformats.org/officeDocument/2006/relationships/image" Target="../media/image891.png"/><Relationship Id="rId37" Type="http://schemas.openxmlformats.org/officeDocument/2006/relationships/image" Target="../media/image896.png"/><Relationship Id="rId40" Type="http://schemas.openxmlformats.org/officeDocument/2006/relationships/image" Target="../media/image899.png"/><Relationship Id="rId45" Type="http://schemas.openxmlformats.org/officeDocument/2006/relationships/chart" Target="../charts/chart17.xml"/><Relationship Id="rId53" Type="http://schemas.openxmlformats.org/officeDocument/2006/relationships/chart" Target="../charts/chart23.xml"/><Relationship Id="rId58" Type="http://schemas.openxmlformats.org/officeDocument/2006/relationships/chart" Target="../charts/chart26.xml"/><Relationship Id="rId5" Type="http://schemas.openxmlformats.org/officeDocument/2006/relationships/image" Target="../media/image864.png"/><Relationship Id="rId19" Type="http://schemas.openxmlformats.org/officeDocument/2006/relationships/image" Target="../media/image878.png"/><Relationship Id="rId4" Type="http://schemas.openxmlformats.org/officeDocument/2006/relationships/image" Target="../media/image863.png"/><Relationship Id="rId9" Type="http://schemas.openxmlformats.org/officeDocument/2006/relationships/image" Target="../media/image868.png"/><Relationship Id="rId14" Type="http://schemas.openxmlformats.org/officeDocument/2006/relationships/image" Target="../media/image873.png"/><Relationship Id="rId22" Type="http://schemas.openxmlformats.org/officeDocument/2006/relationships/image" Target="../media/image881.png"/><Relationship Id="rId27" Type="http://schemas.openxmlformats.org/officeDocument/2006/relationships/image" Target="../media/image886.png"/><Relationship Id="rId30" Type="http://schemas.openxmlformats.org/officeDocument/2006/relationships/image" Target="../media/image889.png"/><Relationship Id="rId35" Type="http://schemas.openxmlformats.org/officeDocument/2006/relationships/image" Target="../media/image894.png"/><Relationship Id="rId43" Type="http://schemas.openxmlformats.org/officeDocument/2006/relationships/chart" Target="../charts/chart16.xml"/><Relationship Id="rId48" Type="http://schemas.openxmlformats.org/officeDocument/2006/relationships/chart" Target="../charts/chart19.xml"/><Relationship Id="rId56" Type="http://schemas.openxmlformats.org/officeDocument/2006/relationships/image" Target="../media/image903.png"/><Relationship Id="rId8" Type="http://schemas.openxmlformats.org/officeDocument/2006/relationships/image" Target="../media/image867.png"/><Relationship Id="rId51" Type="http://schemas.openxmlformats.org/officeDocument/2006/relationships/chart" Target="../charts/chart21.xml"/><Relationship Id="rId3" Type="http://schemas.openxmlformats.org/officeDocument/2006/relationships/image" Target="../media/image862.png"/><Relationship Id="rId12" Type="http://schemas.openxmlformats.org/officeDocument/2006/relationships/image" Target="../media/image871.png"/><Relationship Id="rId17" Type="http://schemas.openxmlformats.org/officeDocument/2006/relationships/image" Target="../media/image876.png"/><Relationship Id="rId25" Type="http://schemas.openxmlformats.org/officeDocument/2006/relationships/image" Target="../media/image884.png"/><Relationship Id="rId33" Type="http://schemas.openxmlformats.org/officeDocument/2006/relationships/image" Target="../media/image892.png"/><Relationship Id="rId38" Type="http://schemas.openxmlformats.org/officeDocument/2006/relationships/image" Target="../media/image897.png"/><Relationship Id="rId46" Type="http://schemas.openxmlformats.org/officeDocument/2006/relationships/image" Target="../media/image901.png"/><Relationship Id="rId59" Type="http://schemas.openxmlformats.org/officeDocument/2006/relationships/image" Target="../media/image905.png"/><Relationship Id="rId20" Type="http://schemas.openxmlformats.org/officeDocument/2006/relationships/image" Target="../media/image879.png"/><Relationship Id="rId41" Type="http://schemas.openxmlformats.org/officeDocument/2006/relationships/chart" Target="../charts/chart14.xml"/><Relationship Id="rId54" Type="http://schemas.openxmlformats.org/officeDocument/2006/relationships/chart" Target="../charts/chart24.xml"/><Relationship Id="rId1" Type="http://schemas.openxmlformats.org/officeDocument/2006/relationships/chart" Target="../charts/chart13.xml"/><Relationship Id="rId6" Type="http://schemas.openxmlformats.org/officeDocument/2006/relationships/image" Target="../media/image865.png"/><Relationship Id="rId15" Type="http://schemas.openxmlformats.org/officeDocument/2006/relationships/image" Target="../media/image874.png"/><Relationship Id="rId23" Type="http://schemas.openxmlformats.org/officeDocument/2006/relationships/image" Target="../media/image882.png"/><Relationship Id="rId28" Type="http://schemas.openxmlformats.org/officeDocument/2006/relationships/image" Target="../media/image887.png"/><Relationship Id="rId36" Type="http://schemas.openxmlformats.org/officeDocument/2006/relationships/image" Target="../media/image895.png"/><Relationship Id="rId49" Type="http://schemas.openxmlformats.org/officeDocument/2006/relationships/chart" Target="../charts/chart20.xml"/><Relationship Id="rId57" Type="http://schemas.openxmlformats.org/officeDocument/2006/relationships/image" Target="../media/image904.png"/><Relationship Id="rId10" Type="http://schemas.openxmlformats.org/officeDocument/2006/relationships/image" Target="../media/image869.gif"/><Relationship Id="rId31" Type="http://schemas.openxmlformats.org/officeDocument/2006/relationships/image" Target="../media/image890.png"/><Relationship Id="rId44" Type="http://schemas.openxmlformats.org/officeDocument/2006/relationships/image" Target="../media/image900.png"/><Relationship Id="rId52" Type="http://schemas.openxmlformats.org/officeDocument/2006/relationships/chart" Target="../charts/chart22.xml"/><Relationship Id="rId60" Type="http://schemas.openxmlformats.org/officeDocument/2006/relationships/chart" Target="../charts/chart27.xml"/></Relationships>
</file>

<file path=xl/drawings/_rels/drawing43.xml.rels><?xml version="1.0" encoding="UTF-8" standalone="yes"?>
<Relationships xmlns="http://schemas.openxmlformats.org/package/2006/relationships"><Relationship Id="rId26" Type="http://schemas.openxmlformats.org/officeDocument/2006/relationships/image" Target="../media/image799.png"/><Relationship Id="rId117" Type="http://schemas.openxmlformats.org/officeDocument/2006/relationships/image" Target="../media/image945.png"/><Relationship Id="rId21" Type="http://schemas.openxmlformats.org/officeDocument/2006/relationships/image" Target="../media/image793.png"/><Relationship Id="rId42" Type="http://schemas.openxmlformats.org/officeDocument/2006/relationships/image" Target="../media/image815.png"/><Relationship Id="rId47" Type="http://schemas.openxmlformats.org/officeDocument/2006/relationships/image" Target="../media/image820.png"/><Relationship Id="rId63" Type="http://schemas.openxmlformats.org/officeDocument/2006/relationships/image" Target="../media/image836.png"/><Relationship Id="rId68" Type="http://schemas.openxmlformats.org/officeDocument/2006/relationships/image" Target="../media/image841.png"/><Relationship Id="rId84" Type="http://schemas.openxmlformats.org/officeDocument/2006/relationships/image" Target="../media/image917.png"/><Relationship Id="rId89" Type="http://schemas.openxmlformats.org/officeDocument/2006/relationships/image" Target="../media/image920.png"/><Relationship Id="rId112" Type="http://schemas.openxmlformats.org/officeDocument/2006/relationships/image" Target="../media/image940.png"/><Relationship Id="rId16" Type="http://schemas.openxmlformats.org/officeDocument/2006/relationships/image" Target="../media/image794.png"/><Relationship Id="rId107" Type="http://schemas.openxmlformats.org/officeDocument/2006/relationships/image" Target="../media/image935.png"/><Relationship Id="rId11" Type="http://schemas.openxmlformats.org/officeDocument/2006/relationships/chart" Target="../charts/chart35.xml"/><Relationship Id="rId32" Type="http://schemas.openxmlformats.org/officeDocument/2006/relationships/image" Target="../media/image805.png"/><Relationship Id="rId37" Type="http://schemas.openxmlformats.org/officeDocument/2006/relationships/image" Target="../media/image810.png"/><Relationship Id="rId53" Type="http://schemas.openxmlformats.org/officeDocument/2006/relationships/image" Target="../media/image826.png"/><Relationship Id="rId58" Type="http://schemas.openxmlformats.org/officeDocument/2006/relationships/image" Target="../media/image831.png"/><Relationship Id="rId74" Type="http://schemas.openxmlformats.org/officeDocument/2006/relationships/image" Target="../media/image847.png"/><Relationship Id="rId79" Type="http://schemas.openxmlformats.org/officeDocument/2006/relationships/chart" Target="../charts/chart38.xml"/><Relationship Id="rId102" Type="http://schemas.openxmlformats.org/officeDocument/2006/relationships/image" Target="../media/image931.png"/><Relationship Id="rId123" Type="http://schemas.openxmlformats.org/officeDocument/2006/relationships/chart" Target="../charts/chart45.xml"/><Relationship Id="rId5" Type="http://schemas.openxmlformats.org/officeDocument/2006/relationships/image" Target="../media/image906.png"/><Relationship Id="rId90" Type="http://schemas.openxmlformats.org/officeDocument/2006/relationships/chart" Target="../charts/chart42.xml"/><Relationship Id="rId95" Type="http://schemas.openxmlformats.org/officeDocument/2006/relationships/image" Target="../media/image924.png"/><Relationship Id="rId22" Type="http://schemas.openxmlformats.org/officeDocument/2006/relationships/image" Target="../media/image795.png"/><Relationship Id="rId27" Type="http://schemas.openxmlformats.org/officeDocument/2006/relationships/image" Target="../media/image800.png"/><Relationship Id="rId43" Type="http://schemas.openxmlformats.org/officeDocument/2006/relationships/image" Target="../media/image816.png"/><Relationship Id="rId48" Type="http://schemas.openxmlformats.org/officeDocument/2006/relationships/image" Target="../media/image821.png"/><Relationship Id="rId64" Type="http://schemas.openxmlformats.org/officeDocument/2006/relationships/image" Target="../media/image837.png"/><Relationship Id="rId69" Type="http://schemas.openxmlformats.org/officeDocument/2006/relationships/image" Target="../media/image842.png"/><Relationship Id="rId113" Type="http://schemas.openxmlformats.org/officeDocument/2006/relationships/image" Target="../media/image941.png"/><Relationship Id="rId118" Type="http://schemas.openxmlformats.org/officeDocument/2006/relationships/image" Target="../media/image946.png"/><Relationship Id="rId80" Type="http://schemas.openxmlformats.org/officeDocument/2006/relationships/chart" Target="../charts/chart39.xml"/><Relationship Id="rId85" Type="http://schemas.openxmlformats.org/officeDocument/2006/relationships/image" Target="../media/image918.png"/><Relationship Id="rId12" Type="http://schemas.openxmlformats.org/officeDocument/2006/relationships/image" Target="../media/image909.png"/><Relationship Id="rId17" Type="http://schemas.openxmlformats.org/officeDocument/2006/relationships/image" Target="../media/image911.png"/><Relationship Id="rId33" Type="http://schemas.openxmlformats.org/officeDocument/2006/relationships/image" Target="../media/image806.png"/><Relationship Id="rId38" Type="http://schemas.openxmlformats.org/officeDocument/2006/relationships/image" Target="../media/image811.png"/><Relationship Id="rId59" Type="http://schemas.openxmlformats.org/officeDocument/2006/relationships/image" Target="../media/image832.png"/><Relationship Id="rId103" Type="http://schemas.openxmlformats.org/officeDocument/2006/relationships/image" Target="../media/image932.png"/><Relationship Id="rId108" Type="http://schemas.openxmlformats.org/officeDocument/2006/relationships/image" Target="../media/image936.png"/><Relationship Id="rId124" Type="http://schemas.openxmlformats.org/officeDocument/2006/relationships/image" Target="../media/image951.png"/><Relationship Id="rId54" Type="http://schemas.openxmlformats.org/officeDocument/2006/relationships/image" Target="../media/image827.png"/><Relationship Id="rId70" Type="http://schemas.openxmlformats.org/officeDocument/2006/relationships/image" Target="../media/image843.png"/><Relationship Id="rId75" Type="http://schemas.openxmlformats.org/officeDocument/2006/relationships/image" Target="../media/image848.png"/><Relationship Id="rId91" Type="http://schemas.openxmlformats.org/officeDocument/2006/relationships/image" Target="../media/image921.png"/><Relationship Id="rId96" Type="http://schemas.openxmlformats.org/officeDocument/2006/relationships/image" Target="../media/image925.png"/><Relationship Id="rId1" Type="http://schemas.openxmlformats.org/officeDocument/2006/relationships/chart" Target="../charts/chart28.xml"/><Relationship Id="rId6" Type="http://schemas.openxmlformats.org/officeDocument/2006/relationships/chart" Target="../charts/chart32.xml"/><Relationship Id="rId23" Type="http://schemas.openxmlformats.org/officeDocument/2006/relationships/image" Target="../media/image796.png"/><Relationship Id="rId28" Type="http://schemas.openxmlformats.org/officeDocument/2006/relationships/image" Target="../media/image801.png"/><Relationship Id="rId49" Type="http://schemas.openxmlformats.org/officeDocument/2006/relationships/image" Target="../media/image822.png"/><Relationship Id="rId114" Type="http://schemas.openxmlformats.org/officeDocument/2006/relationships/image" Target="../media/image942.png"/><Relationship Id="rId119" Type="http://schemas.openxmlformats.org/officeDocument/2006/relationships/image" Target="../media/image947.png"/><Relationship Id="rId44" Type="http://schemas.openxmlformats.org/officeDocument/2006/relationships/image" Target="../media/image817.png"/><Relationship Id="rId60" Type="http://schemas.openxmlformats.org/officeDocument/2006/relationships/image" Target="../media/image833.png"/><Relationship Id="rId65" Type="http://schemas.openxmlformats.org/officeDocument/2006/relationships/image" Target="../media/image838.png"/><Relationship Id="rId81" Type="http://schemas.openxmlformats.org/officeDocument/2006/relationships/chart" Target="../charts/chart40.xml"/><Relationship Id="rId86" Type="http://schemas.openxmlformats.org/officeDocument/2006/relationships/image" Target="../media/image919.png"/><Relationship Id="rId13" Type="http://schemas.openxmlformats.org/officeDocument/2006/relationships/chart" Target="../charts/chart36.xml"/><Relationship Id="rId18" Type="http://schemas.openxmlformats.org/officeDocument/2006/relationships/image" Target="../media/image912.png"/><Relationship Id="rId39" Type="http://schemas.openxmlformats.org/officeDocument/2006/relationships/image" Target="../media/image812.png"/><Relationship Id="rId109" Type="http://schemas.openxmlformats.org/officeDocument/2006/relationships/image" Target="../media/image937.png"/><Relationship Id="rId34" Type="http://schemas.openxmlformats.org/officeDocument/2006/relationships/image" Target="../media/image807.png"/><Relationship Id="rId50" Type="http://schemas.openxmlformats.org/officeDocument/2006/relationships/image" Target="../media/image823.png"/><Relationship Id="rId55" Type="http://schemas.openxmlformats.org/officeDocument/2006/relationships/image" Target="../media/image828.png"/><Relationship Id="rId76" Type="http://schemas.openxmlformats.org/officeDocument/2006/relationships/image" Target="../media/image849.png"/><Relationship Id="rId97" Type="http://schemas.openxmlformats.org/officeDocument/2006/relationships/image" Target="../media/image926.png"/><Relationship Id="rId104" Type="http://schemas.openxmlformats.org/officeDocument/2006/relationships/image" Target="../media/image933.png"/><Relationship Id="rId120" Type="http://schemas.openxmlformats.org/officeDocument/2006/relationships/image" Target="../media/image948.png"/><Relationship Id="rId125" Type="http://schemas.openxmlformats.org/officeDocument/2006/relationships/chart" Target="../charts/chart46.xml"/><Relationship Id="rId7" Type="http://schemas.openxmlformats.org/officeDocument/2006/relationships/chart" Target="../charts/chart33.xml"/><Relationship Id="rId71" Type="http://schemas.openxmlformats.org/officeDocument/2006/relationships/image" Target="../media/image844.png"/><Relationship Id="rId92" Type="http://schemas.openxmlformats.org/officeDocument/2006/relationships/chart" Target="../charts/chart43.xml"/><Relationship Id="rId2" Type="http://schemas.openxmlformats.org/officeDocument/2006/relationships/chart" Target="../charts/chart29.xml"/><Relationship Id="rId29" Type="http://schemas.openxmlformats.org/officeDocument/2006/relationships/image" Target="../media/image802.png"/><Relationship Id="rId24" Type="http://schemas.openxmlformats.org/officeDocument/2006/relationships/image" Target="../media/image797.png"/><Relationship Id="rId40" Type="http://schemas.openxmlformats.org/officeDocument/2006/relationships/image" Target="../media/image813.png"/><Relationship Id="rId45" Type="http://schemas.openxmlformats.org/officeDocument/2006/relationships/image" Target="../media/image818.png"/><Relationship Id="rId66" Type="http://schemas.openxmlformats.org/officeDocument/2006/relationships/image" Target="../media/image839.png"/><Relationship Id="rId87" Type="http://schemas.microsoft.com/office/2014/relationships/chartEx" Target="../charts/chartEx2.xml"/><Relationship Id="rId110" Type="http://schemas.openxmlformats.org/officeDocument/2006/relationships/image" Target="../media/image938.png"/><Relationship Id="rId115" Type="http://schemas.openxmlformats.org/officeDocument/2006/relationships/image" Target="../media/image943.png"/><Relationship Id="rId61" Type="http://schemas.openxmlformats.org/officeDocument/2006/relationships/image" Target="../media/image834.png"/><Relationship Id="rId82" Type="http://schemas.openxmlformats.org/officeDocument/2006/relationships/image" Target="../media/image915.png"/><Relationship Id="rId19" Type="http://schemas.openxmlformats.org/officeDocument/2006/relationships/image" Target="../media/image913.png"/><Relationship Id="rId14" Type="http://schemas.openxmlformats.org/officeDocument/2006/relationships/chart" Target="../charts/chart37.xml"/><Relationship Id="rId30" Type="http://schemas.openxmlformats.org/officeDocument/2006/relationships/image" Target="../media/image803.png"/><Relationship Id="rId35" Type="http://schemas.openxmlformats.org/officeDocument/2006/relationships/image" Target="../media/image808.png"/><Relationship Id="rId56" Type="http://schemas.openxmlformats.org/officeDocument/2006/relationships/image" Target="../media/image829.png"/><Relationship Id="rId77" Type="http://schemas.openxmlformats.org/officeDocument/2006/relationships/image" Target="../media/image850.png"/><Relationship Id="rId100" Type="http://schemas.openxmlformats.org/officeDocument/2006/relationships/image" Target="../media/image929.png"/><Relationship Id="rId105" Type="http://schemas.openxmlformats.org/officeDocument/2006/relationships/chart" Target="../charts/chart44.xml"/><Relationship Id="rId126" Type="http://schemas.openxmlformats.org/officeDocument/2006/relationships/chart" Target="../charts/chart47.xml"/><Relationship Id="rId8" Type="http://schemas.openxmlformats.org/officeDocument/2006/relationships/chart" Target="../charts/chart34.xml"/><Relationship Id="rId51" Type="http://schemas.openxmlformats.org/officeDocument/2006/relationships/image" Target="../media/image824.png"/><Relationship Id="rId72" Type="http://schemas.openxmlformats.org/officeDocument/2006/relationships/image" Target="../media/image845.png"/><Relationship Id="rId93" Type="http://schemas.openxmlformats.org/officeDocument/2006/relationships/image" Target="../media/image922.png"/><Relationship Id="rId98" Type="http://schemas.openxmlformats.org/officeDocument/2006/relationships/image" Target="../media/image927.png"/><Relationship Id="rId121" Type="http://schemas.openxmlformats.org/officeDocument/2006/relationships/image" Target="../media/image949.png"/><Relationship Id="rId3" Type="http://schemas.openxmlformats.org/officeDocument/2006/relationships/chart" Target="../charts/chart30.xml"/><Relationship Id="rId25" Type="http://schemas.openxmlformats.org/officeDocument/2006/relationships/image" Target="../media/image798.png"/><Relationship Id="rId46" Type="http://schemas.openxmlformats.org/officeDocument/2006/relationships/image" Target="../media/image819.png"/><Relationship Id="rId67" Type="http://schemas.openxmlformats.org/officeDocument/2006/relationships/image" Target="../media/image840.png"/><Relationship Id="rId116" Type="http://schemas.openxmlformats.org/officeDocument/2006/relationships/image" Target="../media/image944.png"/><Relationship Id="rId20" Type="http://schemas.openxmlformats.org/officeDocument/2006/relationships/image" Target="../media/image914.png"/><Relationship Id="rId41" Type="http://schemas.openxmlformats.org/officeDocument/2006/relationships/image" Target="../media/image814.png"/><Relationship Id="rId62" Type="http://schemas.openxmlformats.org/officeDocument/2006/relationships/image" Target="../media/image835.png"/><Relationship Id="rId83" Type="http://schemas.openxmlformats.org/officeDocument/2006/relationships/image" Target="../media/image916.png"/><Relationship Id="rId88" Type="http://schemas.openxmlformats.org/officeDocument/2006/relationships/chart" Target="../charts/chart41.xml"/><Relationship Id="rId111" Type="http://schemas.openxmlformats.org/officeDocument/2006/relationships/image" Target="../media/image939.png"/><Relationship Id="rId15" Type="http://schemas.openxmlformats.org/officeDocument/2006/relationships/image" Target="../media/image910.png"/><Relationship Id="rId36" Type="http://schemas.openxmlformats.org/officeDocument/2006/relationships/image" Target="../media/image809.png"/><Relationship Id="rId57" Type="http://schemas.openxmlformats.org/officeDocument/2006/relationships/image" Target="../media/image830.png"/><Relationship Id="rId106" Type="http://schemas.openxmlformats.org/officeDocument/2006/relationships/image" Target="../media/image934.png"/><Relationship Id="rId127" Type="http://schemas.openxmlformats.org/officeDocument/2006/relationships/image" Target="../media/image952.png"/><Relationship Id="rId10" Type="http://schemas.openxmlformats.org/officeDocument/2006/relationships/image" Target="../media/image908.png"/><Relationship Id="rId31" Type="http://schemas.openxmlformats.org/officeDocument/2006/relationships/image" Target="../media/image804.png"/><Relationship Id="rId52" Type="http://schemas.openxmlformats.org/officeDocument/2006/relationships/image" Target="../media/image825.png"/><Relationship Id="rId73" Type="http://schemas.openxmlformats.org/officeDocument/2006/relationships/image" Target="../media/image846.png"/><Relationship Id="rId78" Type="http://schemas.openxmlformats.org/officeDocument/2006/relationships/image" Target="../media/image851.png"/><Relationship Id="rId94" Type="http://schemas.openxmlformats.org/officeDocument/2006/relationships/image" Target="../media/image923.png"/><Relationship Id="rId99" Type="http://schemas.openxmlformats.org/officeDocument/2006/relationships/image" Target="../media/image928.png"/><Relationship Id="rId101" Type="http://schemas.openxmlformats.org/officeDocument/2006/relationships/image" Target="../media/image930.png"/><Relationship Id="rId122" Type="http://schemas.openxmlformats.org/officeDocument/2006/relationships/image" Target="../media/image950.png"/><Relationship Id="rId4" Type="http://schemas.openxmlformats.org/officeDocument/2006/relationships/chart" Target="../charts/chart31.xml"/><Relationship Id="rId9" Type="http://schemas.openxmlformats.org/officeDocument/2006/relationships/image" Target="../media/image907.png"/></Relationships>
</file>

<file path=xl/drawings/_rels/drawing45.xml.rels><?xml version="1.0" encoding="UTF-8" standalone="yes"?>
<Relationships xmlns="http://schemas.openxmlformats.org/package/2006/relationships"><Relationship Id="rId8" Type="http://schemas.openxmlformats.org/officeDocument/2006/relationships/image" Target="../media/image960.png"/><Relationship Id="rId13" Type="http://schemas.openxmlformats.org/officeDocument/2006/relationships/image" Target="../media/image965.png"/><Relationship Id="rId18" Type="http://schemas.openxmlformats.org/officeDocument/2006/relationships/image" Target="../media/image970.png"/><Relationship Id="rId3" Type="http://schemas.openxmlformats.org/officeDocument/2006/relationships/image" Target="../media/image955.png"/><Relationship Id="rId7" Type="http://schemas.openxmlformats.org/officeDocument/2006/relationships/image" Target="../media/image959.png"/><Relationship Id="rId12" Type="http://schemas.openxmlformats.org/officeDocument/2006/relationships/image" Target="../media/image964.png"/><Relationship Id="rId17" Type="http://schemas.openxmlformats.org/officeDocument/2006/relationships/image" Target="../media/image969.png"/><Relationship Id="rId2" Type="http://schemas.openxmlformats.org/officeDocument/2006/relationships/image" Target="../media/image954.png"/><Relationship Id="rId16" Type="http://schemas.openxmlformats.org/officeDocument/2006/relationships/image" Target="../media/image968.png"/><Relationship Id="rId20" Type="http://schemas.openxmlformats.org/officeDocument/2006/relationships/image" Target="../media/image972.png"/><Relationship Id="rId1" Type="http://schemas.openxmlformats.org/officeDocument/2006/relationships/image" Target="../media/image953.png"/><Relationship Id="rId6" Type="http://schemas.openxmlformats.org/officeDocument/2006/relationships/image" Target="../media/image958.png"/><Relationship Id="rId11" Type="http://schemas.openxmlformats.org/officeDocument/2006/relationships/image" Target="../media/image963.png"/><Relationship Id="rId5" Type="http://schemas.openxmlformats.org/officeDocument/2006/relationships/image" Target="../media/image957.png"/><Relationship Id="rId15" Type="http://schemas.openxmlformats.org/officeDocument/2006/relationships/image" Target="../media/image967.png"/><Relationship Id="rId10" Type="http://schemas.openxmlformats.org/officeDocument/2006/relationships/image" Target="../media/image962.png"/><Relationship Id="rId19" Type="http://schemas.openxmlformats.org/officeDocument/2006/relationships/image" Target="../media/image971.png"/><Relationship Id="rId4" Type="http://schemas.openxmlformats.org/officeDocument/2006/relationships/image" Target="../media/image956.png"/><Relationship Id="rId9" Type="http://schemas.openxmlformats.org/officeDocument/2006/relationships/image" Target="../media/image961.png"/><Relationship Id="rId14" Type="http://schemas.openxmlformats.org/officeDocument/2006/relationships/image" Target="../media/image966.png"/></Relationships>
</file>

<file path=xl/drawings/_rels/drawing46.xml.rels><?xml version="1.0" encoding="UTF-8" standalone="yes"?>
<Relationships xmlns="http://schemas.openxmlformats.org/package/2006/relationships"><Relationship Id="rId8" Type="http://schemas.openxmlformats.org/officeDocument/2006/relationships/image" Target="../media/image980.png"/><Relationship Id="rId13" Type="http://schemas.openxmlformats.org/officeDocument/2006/relationships/image" Target="../media/image985.png"/><Relationship Id="rId3" Type="http://schemas.openxmlformats.org/officeDocument/2006/relationships/image" Target="../media/image975.png"/><Relationship Id="rId7" Type="http://schemas.openxmlformats.org/officeDocument/2006/relationships/image" Target="../media/image979.png"/><Relationship Id="rId12" Type="http://schemas.openxmlformats.org/officeDocument/2006/relationships/image" Target="../media/image984.png"/><Relationship Id="rId2" Type="http://schemas.openxmlformats.org/officeDocument/2006/relationships/image" Target="../media/image974.png"/><Relationship Id="rId1" Type="http://schemas.openxmlformats.org/officeDocument/2006/relationships/image" Target="../media/image973.png"/><Relationship Id="rId6" Type="http://schemas.openxmlformats.org/officeDocument/2006/relationships/image" Target="../media/image978.png"/><Relationship Id="rId11" Type="http://schemas.openxmlformats.org/officeDocument/2006/relationships/image" Target="../media/image983.png"/><Relationship Id="rId5" Type="http://schemas.openxmlformats.org/officeDocument/2006/relationships/image" Target="../media/image977.png"/><Relationship Id="rId10" Type="http://schemas.openxmlformats.org/officeDocument/2006/relationships/image" Target="../media/image982.png"/><Relationship Id="rId4" Type="http://schemas.openxmlformats.org/officeDocument/2006/relationships/image" Target="../media/image976.png"/><Relationship Id="rId9" Type="http://schemas.openxmlformats.org/officeDocument/2006/relationships/image" Target="../media/image981.png"/><Relationship Id="rId14" Type="http://schemas.openxmlformats.org/officeDocument/2006/relationships/image" Target="../media/image986.png"/></Relationships>
</file>

<file path=xl/drawings/_rels/drawing47.xml.rels><?xml version="1.0" encoding="UTF-8" standalone="yes"?>
<Relationships xmlns="http://schemas.openxmlformats.org/package/2006/relationships"><Relationship Id="rId8" Type="http://schemas.openxmlformats.org/officeDocument/2006/relationships/image" Target="../media/image994.png"/><Relationship Id="rId13" Type="http://schemas.openxmlformats.org/officeDocument/2006/relationships/image" Target="../media/image999.png"/><Relationship Id="rId18" Type="http://schemas.openxmlformats.org/officeDocument/2006/relationships/image" Target="../media/image1004.png"/><Relationship Id="rId3" Type="http://schemas.openxmlformats.org/officeDocument/2006/relationships/image" Target="../media/image989.png"/><Relationship Id="rId21" Type="http://schemas.openxmlformats.org/officeDocument/2006/relationships/image" Target="../media/image1007.png"/><Relationship Id="rId7" Type="http://schemas.openxmlformats.org/officeDocument/2006/relationships/image" Target="../media/image993.png"/><Relationship Id="rId12" Type="http://schemas.openxmlformats.org/officeDocument/2006/relationships/image" Target="../media/image998.png"/><Relationship Id="rId17" Type="http://schemas.openxmlformats.org/officeDocument/2006/relationships/image" Target="../media/image1003.png"/><Relationship Id="rId2" Type="http://schemas.openxmlformats.org/officeDocument/2006/relationships/image" Target="../media/image988.png"/><Relationship Id="rId16" Type="http://schemas.openxmlformats.org/officeDocument/2006/relationships/image" Target="../media/image1002.png"/><Relationship Id="rId20" Type="http://schemas.openxmlformats.org/officeDocument/2006/relationships/image" Target="../media/image1006.png"/><Relationship Id="rId1" Type="http://schemas.openxmlformats.org/officeDocument/2006/relationships/image" Target="../media/image987.png"/><Relationship Id="rId6" Type="http://schemas.openxmlformats.org/officeDocument/2006/relationships/image" Target="../media/image992.png"/><Relationship Id="rId11" Type="http://schemas.openxmlformats.org/officeDocument/2006/relationships/image" Target="../media/image997.png"/><Relationship Id="rId24" Type="http://schemas.openxmlformats.org/officeDocument/2006/relationships/image" Target="../media/image1010.png"/><Relationship Id="rId5" Type="http://schemas.openxmlformats.org/officeDocument/2006/relationships/image" Target="../media/image991.png"/><Relationship Id="rId15" Type="http://schemas.openxmlformats.org/officeDocument/2006/relationships/image" Target="../media/image1001.png"/><Relationship Id="rId23" Type="http://schemas.openxmlformats.org/officeDocument/2006/relationships/image" Target="../media/image1009.png"/><Relationship Id="rId10" Type="http://schemas.openxmlformats.org/officeDocument/2006/relationships/image" Target="../media/image996.png"/><Relationship Id="rId19" Type="http://schemas.openxmlformats.org/officeDocument/2006/relationships/image" Target="../media/image1005.png"/><Relationship Id="rId4" Type="http://schemas.openxmlformats.org/officeDocument/2006/relationships/image" Target="../media/image990.png"/><Relationship Id="rId9" Type="http://schemas.openxmlformats.org/officeDocument/2006/relationships/image" Target="../media/image995.png"/><Relationship Id="rId14" Type="http://schemas.openxmlformats.org/officeDocument/2006/relationships/image" Target="../media/image1000.png"/><Relationship Id="rId22" Type="http://schemas.openxmlformats.org/officeDocument/2006/relationships/image" Target="../media/image1008.png"/></Relationships>
</file>

<file path=xl/drawings/_rels/drawing48.xml.rels><?xml version="1.0" encoding="UTF-8" standalone="yes"?>
<Relationships xmlns="http://schemas.openxmlformats.org/package/2006/relationships"><Relationship Id="rId8" Type="http://schemas.openxmlformats.org/officeDocument/2006/relationships/image" Target="../media/image1018.png"/><Relationship Id="rId13" Type="http://schemas.openxmlformats.org/officeDocument/2006/relationships/image" Target="../media/image1021.png"/><Relationship Id="rId18" Type="http://schemas.openxmlformats.org/officeDocument/2006/relationships/image" Target="../media/image1025.png"/><Relationship Id="rId3" Type="http://schemas.openxmlformats.org/officeDocument/2006/relationships/image" Target="../media/image1013.png"/><Relationship Id="rId21" Type="http://schemas.openxmlformats.org/officeDocument/2006/relationships/image" Target="../media/image1028.png"/><Relationship Id="rId7" Type="http://schemas.openxmlformats.org/officeDocument/2006/relationships/image" Target="../media/image1017.png"/><Relationship Id="rId12" Type="http://schemas.openxmlformats.org/officeDocument/2006/relationships/image" Target="../media/image1020.png"/><Relationship Id="rId17" Type="http://schemas.openxmlformats.org/officeDocument/2006/relationships/image" Target="../media/image1024.png"/><Relationship Id="rId25" Type="http://schemas.openxmlformats.org/officeDocument/2006/relationships/image" Target="../media/image1032.png"/><Relationship Id="rId2" Type="http://schemas.openxmlformats.org/officeDocument/2006/relationships/image" Target="../media/image1012.png"/><Relationship Id="rId16" Type="http://schemas.openxmlformats.org/officeDocument/2006/relationships/image" Target="../media/image1023.png"/><Relationship Id="rId20" Type="http://schemas.openxmlformats.org/officeDocument/2006/relationships/image" Target="../media/image1027.png"/><Relationship Id="rId1" Type="http://schemas.openxmlformats.org/officeDocument/2006/relationships/image" Target="../media/image1011.png"/><Relationship Id="rId6" Type="http://schemas.openxmlformats.org/officeDocument/2006/relationships/image" Target="../media/image1016.png"/><Relationship Id="rId11" Type="http://schemas.openxmlformats.org/officeDocument/2006/relationships/image" Target="../media/image954.png"/><Relationship Id="rId24" Type="http://schemas.openxmlformats.org/officeDocument/2006/relationships/image" Target="../media/image1031.png"/><Relationship Id="rId5" Type="http://schemas.openxmlformats.org/officeDocument/2006/relationships/image" Target="../media/image1015.png"/><Relationship Id="rId15" Type="http://schemas.openxmlformats.org/officeDocument/2006/relationships/image" Target="../media/image962.png"/><Relationship Id="rId23" Type="http://schemas.openxmlformats.org/officeDocument/2006/relationships/image" Target="../media/image1030.png"/><Relationship Id="rId10" Type="http://schemas.openxmlformats.org/officeDocument/2006/relationships/image" Target="../media/image961.png"/><Relationship Id="rId19" Type="http://schemas.openxmlformats.org/officeDocument/2006/relationships/image" Target="../media/image1026.png"/><Relationship Id="rId4" Type="http://schemas.openxmlformats.org/officeDocument/2006/relationships/image" Target="../media/image1014.png"/><Relationship Id="rId9" Type="http://schemas.openxmlformats.org/officeDocument/2006/relationships/image" Target="../media/image1019.png"/><Relationship Id="rId14" Type="http://schemas.openxmlformats.org/officeDocument/2006/relationships/image" Target="../media/image1022.png"/><Relationship Id="rId22" Type="http://schemas.openxmlformats.org/officeDocument/2006/relationships/image" Target="../media/image1029.png"/></Relationships>
</file>

<file path=xl/drawings/_rels/drawing49.xml.rels><?xml version="1.0" encoding="UTF-8" standalone="yes"?>
<Relationships xmlns="http://schemas.openxmlformats.org/package/2006/relationships"><Relationship Id="rId13" Type="http://schemas.openxmlformats.org/officeDocument/2006/relationships/image" Target="../media/image1038.png"/><Relationship Id="rId18" Type="http://schemas.openxmlformats.org/officeDocument/2006/relationships/image" Target="../media/image1043.png"/><Relationship Id="rId26" Type="http://schemas.openxmlformats.org/officeDocument/2006/relationships/image" Target="../media/image1051.jpeg"/><Relationship Id="rId39" Type="http://schemas.openxmlformats.org/officeDocument/2006/relationships/image" Target="../media/image1064.png"/><Relationship Id="rId21" Type="http://schemas.openxmlformats.org/officeDocument/2006/relationships/image" Target="../media/image1046.jpeg"/><Relationship Id="rId34" Type="http://schemas.openxmlformats.org/officeDocument/2006/relationships/image" Target="../media/image1059.jpeg"/><Relationship Id="rId42" Type="http://schemas.openxmlformats.org/officeDocument/2006/relationships/image" Target="../media/image1067.png"/><Relationship Id="rId7" Type="http://schemas.openxmlformats.org/officeDocument/2006/relationships/image" Target="../media/image960.png"/><Relationship Id="rId2" Type="http://schemas.openxmlformats.org/officeDocument/2006/relationships/image" Target="../media/image956.png"/><Relationship Id="rId16" Type="http://schemas.openxmlformats.org/officeDocument/2006/relationships/image" Target="../media/image1041.png"/><Relationship Id="rId20" Type="http://schemas.openxmlformats.org/officeDocument/2006/relationships/image" Target="../media/image1045.png"/><Relationship Id="rId29" Type="http://schemas.openxmlformats.org/officeDocument/2006/relationships/image" Target="../media/image1054.jpeg"/><Relationship Id="rId41" Type="http://schemas.openxmlformats.org/officeDocument/2006/relationships/image" Target="../media/image1066.png"/><Relationship Id="rId1" Type="http://schemas.openxmlformats.org/officeDocument/2006/relationships/image" Target="../media/image954.png"/><Relationship Id="rId6" Type="http://schemas.openxmlformats.org/officeDocument/2006/relationships/image" Target="../media/image959.png"/><Relationship Id="rId11" Type="http://schemas.openxmlformats.org/officeDocument/2006/relationships/image" Target="../media/image1036.png"/><Relationship Id="rId24" Type="http://schemas.openxmlformats.org/officeDocument/2006/relationships/image" Target="../media/image1049.jpeg"/><Relationship Id="rId32" Type="http://schemas.openxmlformats.org/officeDocument/2006/relationships/image" Target="../media/image1057.jpeg"/><Relationship Id="rId37" Type="http://schemas.openxmlformats.org/officeDocument/2006/relationships/image" Target="../media/image1062.png"/><Relationship Id="rId40" Type="http://schemas.openxmlformats.org/officeDocument/2006/relationships/image" Target="../media/image1065.png"/><Relationship Id="rId5" Type="http://schemas.openxmlformats.org/officeDocument/2006/relationships/image" Target="../media/image958.png"/><Relationship Id="rId15" Type="http://schemas.openxmlformats.org/officeDocument/2006/relationships/image" Target="../media/image1040.png"/><Relationship Id="rId23" Type="http://schemas.openxmlformats.org/officeDocument/2006/relationships/image" Target="../media/image1048.jpeg"/><Relationship Id="rId28" Type="http://schemas.openxmlformats.org/officeDocument/2006/relationships/image" Target="../media/image1053.jpeg"/><Relationship Id="rId36" Type="http://schemas.openxmlformats.org/officeDocument/2006/relationships/image" Target="../media/image1061.png"/><Relationship Id="rId10" Type="http://schemas.openxmlformats.org/officeDocument/2006/relationships/image" Target="../media/image1035.png"/><Relationship Id="rId19" Type="http://schemas.openxmlformats.org/officeDocument/2006/relationships/image" Target="../media/image1044.png"/><Relationship Id="rId31" Type="http://schemas.openxmlformats.org/officeDocument/2006/relationships/image" Target="../media/image1056.jpeg"/><Relationship Id="rId4" Type="http://schemas.openxmlformats.org/officeDocument/2006/relationships/image" Target="../media/image957.png"/><Relationship Id="rId9" Type="http://schemas.openxmlformats.org/officeDocument/2006/relationships/image" Target="../media/image1034.png"/><Relationship Id="rId14" Type="http://schemas.openxmlformats.org/officeDocument/2006/relationships/image" Target="../media/image1039.png"/><Relationship Id="rId22" Type="http://schemas.openxmlformats.org/officeDocument/2006/relationships/image" Target="../media/image1047.jpeg"/><Relationship Id="rId27" Type="http://schemas.openxmlformats.org/officeDocument/2006/relationships/image" Target="../media/image1052.jpeg"/><Relationship Id="rId30" Type="http://schemas.openxmlformats.org/officeDocument/2006/relationships/image" Target="../media/image1055.jpeg"/><Relationship Id="rId35" Type="http://schemas.openxmlformats.org/officeDocument/2006/relationships/image" Target="../media/image1060.jpeg"/><Relationship Id="rId43" Type="http://schemas.openxmlformats.org/officeDocument/2006/relationships/image" Target="../media/image1068.png"/><Relationship Id="rId8" Type="http://schemas.openxmlformats.org/officeDocument/2006/relationships/image" Target="../media/image1033.png"/><Relationship Id="rId3" Type="http://schemas.openxmlformats.org/officeDocument/2006/relationships/image" Target="../media/image955.png"/><Relationship Id="rId12" Type="http://schemas.openxmlformats.org/officeDocument/2006/relationships/image" Target="../media/image1037.png"/><Relationship Id="rId17" Type="http://schemas.openxmlformats.org/officeDocument/2006/relationships/image" Target="../media/image1042.png"/><Relationship Id="rId25" Type="http://schemas.openxmlformats.org/officeDocument/2006/relationships/image" Target="../media/image1050.jpeg"/><Relationship Id="rId33" Type="http://schemas.openxmlformats.org/officeDocument/2006/relationships/image" Target="../media/image1058.jpeg"/><Relationship Id="rId38" Type="http://schemas.openxmlformats.org/officeDocument/2006/relationships/image" Target="../media/image1063.png"/></Relationships>
</file>

<file path=xl/drawings/_rels/drawing50.xml.rels><?xml version="1.0" encoding="UTF-8" standalone="yes"?>
<Relationships xmlns="http://schemas.openxmlformats.org/package/2006/relationships"><Relationship Id="rId8" Type="http://schemas.openxmlformats.org/officeDocument/2006/relationships/image" Target="../media/image1075.png"/><Relationship Id="rId13" Type="http://schemas.openxmlformats.org/officeDocument/2006/relationships/image" Target="../media/image1080.png"/><Relationship Id="rId3" Type="http://schemas.openxmlformats.org/officeDocument/2006/relationships/image" Target="../media/image1071.png"/><Relationship Id="rId7" Type="http://schemas.openxmlformats.org/officeDocument/2006/relationships/image" Target="../media/image954.png"/><Relationship Id="rId12" Type="http://schemas.openxmlformats.org/officeDocument/2006/relationships/image" Target="../media/image1079.png"/><Relationship Id="rId2" Type="http://schemas.openxmlformats.org/officeDocument/2006/relationships/image" Target="../media/image1070.png"/><Relationship Id="rId1" Type="http://schemas.openxmlformats.org/officeDocument/2006/relationships/image" Target="../media/image1069.png"/><Relationship Id="rId6" Type="http://schemas.openxmlformats.org/officeDocument/2006/relationships/image" Target="../media/image1074.png"/><Relationship Id="rId11" Type="http://schemas.openxmlformats.org/officeDocument/2006/relationships/image" Target="../media/image1078.png"/><Relationship Id="rId5" Type="http://schemas.openxmlformats.org/officeDocument/2006/relationships/image" Target="../media/image1073.png"/><Relationship Id="rId15" Type="http://schemas.openxmlformats.org/officeDocument/2006/relationships/image" Target="../media/image1082.png"/><Relationship Id="rId10" Type="http://schemas.openxmlformats.org/officeDocument/2006/relationships/image" Target="../media/image1077.png"/><Relationship Id="rId4" Type="http://schemas.openxmlformats.org/officeDocument/2006/relationships/image" Target="../media/image1072.png"/><Relationship Id="rId9" Type="http://schemas.openxmlformats.org/officeDocument/2006/relationships/image" Target="../media/image1076.png"/><Relationship Id="rId14" Type="http://schemas.openxmlformats.org/officeDocument/2006/relationships/image" Target="../media/image1081.png"/></Relationships>
</file>

<file path=xl/drawings/_rels/drawing51.xml.rels><?xml version="1.0" encoding="UTF-8" standalone="yes"?>
<Relationships xmlns="http://schemas.openxmlformats.org/package/2006/relationships"><Relationship Id="rId13" Type="http://schemas.openxmlformats.org/officeDocument/2006/relationships/image" Target="../media/image1095.png"/><Relationship Id="rId18" Type="http://schemas.openxmlformats.org/officeDocument/2006/relationships/image" Target="../media/image1100.png"/><Relationship Id="rId26" Type="http://schemas.openxmlformats.org/officeDocument/2006/relationships/image" Target="../media/image1108.png"/><Relationship Id="rId39" Type="http://schemas.openxmlformats.org/officeDocument/2006/relationships/image" Target="../media/image1121.png"/><Relationship Id="rId21" Type="http://schemas.openxmlformats.org/officeDocument/2006/relationships/image" Target="../media/image1103.png"/><Relationship Id="rId34" Type="http://schemas.openxmlformats.org/officeDocument/2006/relationships/image" Target="../media/image1116.png"/><Relationship Id="rId7" Type="http://schemas.openxmlformats.org/officeDocument/2006/relationships/image" Target="../media/image1089.png"/><Relationship Id="rId2" Type="http://schemas.openxmlformats.org/officeDocument/2006/relationships/image" Target="../media/image1084.png"/><Relationship Id="rId16" Type="http://schemas.openxmlformats.org/officeDocument/2006/relationships/image" Target="../media/image1098.png"/><Relationship Id="rId20" Type="http://schemas.openxmlformats.org/officeDocument/2006/relationships/image" Target="../media/image1102.png"/><Relationship Id="rId29" Type="http://schemas.openxmlformats.org/officeDocument/2006/relationships/image" Target="../media/image1111.png"/><Relationship Id="rId41" Type="http://schemas.openxmlformats.org/officeDocument/2006/relationships/image" Target="../media/image1123.png"/><Relationship Id="rId1" Type="http://schemas.openxmlformats.org/officeDocument/2006/relationships/image" Target="../media/image1083.png"/><Relationship Id="rId6" Type="http://schemas.openxmlformats.org/officeDocument/2006/relationships/image" Target="../media/image1088.png"/><Relationship Id="rId11" Type="http://schemas.openxmlformats.org/officeDocument/2006/relationships/image" Target="../media/image1093.png"/><Relationship Id="rId24" Type="http://schemas.openxmlformats.org/officeDocument/2006/relationships/image" Target="../media/image1106.png"/><Relationship Id="rId32" Type="http://schemas.openxmlformats.org/officeDocument/2006/relationships/image" Target="../media/image1114.png"/><Relationship Id="rId37" Type="http://schemas.openxmlformats.org/officeDocument/2006/relationships/image" Target="../media/image1119.png"/><Relationship Id="rId40" Type="http://schemas.openxmlformats.org/officeDocument/2006/relationships/image" Target="../media/image1122.png"/><Relationship Id="rId5" Type="http://schemas.openxmlformats.org/officeDocument/2006/relationships/image" Target="../media/image1087.png"/><Relationship Id="rId15" Type="http://schemas.openxmlformats.org/officeDocument/2006/relationships/image" Target="../media/image1097.png"/><Relationship Id="rId23" Type="http://schemas.openxmlformats.org/officeDocument/2006/relationships/image" Target="../media/image1105.png"/><Relationship Id="rId28" Type="http://schemas.openxmlformats.org/officeDocument/2006/relationships/image" Target="../media/image1110.png"/><Relationship Id="rId36" Type="http://schemas.openxmlformats.org/officeDocument/2006/relationships/image" Target="../media/image1118.png"/><Relationship Id="rId10" Type="http://schemas.openxmlformats.org/officeDocument/2006/relationships/image" Target="../media/image1092.png"/><Relationship Id="rId19" Type="http://schemas.openxmlformats.org/officeDocument/2006/relationships/image" Target="../media/image1101.png"/><Relationship Id="rId31" Type="http://schemas.openxmlformats.org/officeDocument/2006/relationships/image" Target="../media/image1113.png"/><Relationship Id="rId4" Type="http://schemas.openxmlformats.org/officeDocument/2006/relationships/image" Target="../media/image1086.png"/><Relationship Id="rId9" Type="http://schemas.openxmlformats.org/officeDocument/2006/relationships/image" Target="../media/image1091.png"/><Relationship Id="rId14" Type="http://schemas.openxmlformats.org/officeDocument/2006/relationships/image" Target="../media/image1096.png"/><Relationship Id="rId22" Type="http://schemas.openxmlformats.org/officeDocument/2006/relationships/image" Target="../media/image1104.png"/><Relationship Id="rId27" Type="http://schemas.openxmlformats.org/officeDocument/2006/relationships/image" Target="../media/image1109.png"/><Relationship Id="rId30" Type="http://schemas.openxmlformats.org/officeDocument/2006/relationships/image" Target="../media/image1112.png"/><Relationship Id="rId35" Type="http://schemas.openxmlformats.org/officeDocument/2006/relationships/image" Target="../media/image1117.png"/><Relationship Id="rId8" Type="http://schemas.openxmlformats.org/officeDocument/2006/relationships/image" Target="../media/image1090.png"/><Relationship Id="rId3" Type="http://schemas.openxmlformats.org/officeDocument/2006/relationships/image" Target="../media/image1085.png"/><Relationship Id="rId12" Type="http://schemas.openxmlformats.org/officeDocument/2006/relationships/image" Target="../media/image1094.png"/><Relationship Id="rId17" Type="http://schemas.openxmlformats.org/officeDocument/2006/relationships/image" Target="../media/image1099.png"/><Relationship Id="rId25" Type="http://schemas.openxmlformats.org/officeDocument/2006/relationships/image" Target="../media/image1107.png"/><Relationship Id="rId33" Type="http://schemas.openxmlformats.org/officeDocument/2006/relationships/image" Target="../media/image1115.png"/><Relationship Id="rId38" Type="http://schemas.openxmlformats.org/officeDocument/2006/relationships/image" Target="../media/image1120.png"/></Relationships>
</file>

<file path=xl/drawings/_rels/drawing52.xml.rels><?xml version="1.0" encoding="UTF-8" standalone="yes"?>
<Relationships xmlns="http://schemas.openxmlformats.org/package/2006/relationships"><Relationship Id="rId3" Type="http://schemas.openxmlformats.org/officeDocument/2006/relationships/image" Target="../media/image1126.png"/><Relationship Id="rId7" Type="http://schemas.openxmlformats.org/officeDocument/2006/relationships/image" Target="../media/image1130.png"/><Relationship Id="rId2" Type="http://schemas.openxmlformats.org/officeDocument/2006/relationships/image" Target="../media/image1125.png"/><Relationship Id="rId1" Type="http://schemas.openxmlformats.org/officeDocument/2006/relationships/image" Target="../media/image1124.png"/><Relationship Id="rId6" Type="http://schemas.openxmlformats.org/officeDocument/2006/relationships/image" Target="../media/image1129.png"/><Relationship Id="rId5" Type="http://schemas.openxmlformats.org/officeDocument/2006/relationships/image" Target="../media/image1128.png"/><Relationship Id="rId4" Type="http://schemas.openxmlformats.org/officeDocument/2006/relationships/image" Target="../media/image1127.png"/></Relationships>
</file>

<file path=xl/drawings/_rels/drawing53.xml.rels><?xml version="1.0" encoding="UTF-8" standalone="yes"?>
<Relationships xmlns="http://schemas.openxmlformats.org/package/2006/relationships"><Relationship Id="rId8" Type="http://schemas.openxmlformats.org/officeDocument/2006/relationships/image" Target="../media/image1138.png"/><Relationship Id="rId13" Type="http://schemas.openxmlformats.org/officeDocument/2006/relationships/image" Target="../media/image1143.png"/><Relationship Id="rId3" Type="http://schemas.openxmlformats.org/officeDocument/2006/relationships/image" Target="../media/image1133.png"/><Relationship Id="rId7" Type="http://schemas.openxmlformats.org/officeDocument/2006/relationships/image" Target="../media/image1137.png"/><Relationship Id="rId12" Type="http://schemas.openxmlformats.org/officeDocument/2006/relationships/image" Target="../media/image1142.png"/><Relationship Id="rId2" Type="http://schemas.openxmlformats.org/officeDocument/2006/relationships/image" Target="../media/image1132.png"/><Relationship Id="rId1" Type="http://schemas.openxmlformats.org/officeDocument/2006/relationships/image" Target="../media/image1131.png"/><Relationship Id="rId6" Type="http://schemas.openxmlformats.org/officeDocument/2006/relationships/image" Target="../media/image1136.png"/><Relationship Id="rId11" Type="http://schemas.openxmlformats.org/officeDocument/2006/relationships/image" Target="../media/image1141.png"/><Relationship Id="rId5" Type="http://schemas.openxmlformats.org/officeDocument/2006/relationships/image" Target="../media/image1135.png"/><Relationship Id="rId15" Type="http://schemas.openxmlformats.org/officeDocument/2006/relationships/image" Target="../media/image1145.png"/><Relationship Id="rId10" Type="http://schemas.openxmlformats.org/officeDocument/2006/relationships/image" Target="../media/image1140.png"/><Relationship Id="rId4" Type="http://schemas.openxmlformats.org/officeDocument/2006/relationships/image" Target="../media/image1134.png"/><Relationship Id="rId9" Type="http://schemas.openxmlformats.org/officeDocument/2006/relationships/image" Target="../media/image1139.png"/><Relationship Id="rId14" Type="http://schemas.openxmlformats.org/officeDocument/2006/relationships/image" Target="../media/image1144.png"/></Relationships>
</file>

<file path=xl/drawings/_rels/drawing54.xml.rels><?xml version="1.0" encoding="UTF-8" standalone="yes"?>
<Relationships xmlns="http://schemas.openxmlformats.org/package/2006/relationships"><Relationship Id="rId8" Type="http://schemas.openxmlformats.org/officeDocument/2006/relationships/image" Target="../media/image1153.png"/><Relationship Id="rId13" Type="http://schemas.openxmlformats.org/officeDocument/2006/relationships/image" Target="../media/image1158.png"/><Relationship Id="rId18" Type="http://schemas.openxmlformats.org/officeDocument/2006/relationships/image" Target="../media/image1163.png"/><Relationship Id="rId3" Type="http://schemas.openxmlformats.org/officeDocument/2006/relationships/image" Target="../media/image1148.png"/><Relationship Id="rId21" Type="http://schemas.openxmlformats.org/officeDocument/2006/relationships/image" Target="../media/image1166.png"/><Relationship Id="rId7" Type="http://schemas.openxmlformats.org/officeDocument/2006/relationships/image" Target="../media/image1152.png"/><Relationship Id="rId12" Type="http://schemas.openxmlformats.org/officeDocument/2006/relationships/image" Target="../media/image1157.png"/><Relationship Id="rId17" Type="http://schemas.openxmlformats.org/officeDocument/2006/relationships/image" Target="../media/image1162.png"/><Relationship Id="rId25" Type="http://schemas.openxmlformats.org/officeDocument/2006/relationships/image" Target="../media/image1170.png"/><Relationship Id="rId2" Type="http://schemas.openxmlformats.org/officeDocument/2006/relationships/image" Target="../media/image1147.png"/><Relationship Id="rId16" Type="http://schemas.openxmlformats.org/officeDocument/2006/relationships/image" Target="../media/image1161.png"/><Relationship Id="rId20" Type="http://schemas.openxmlformats.org/officeDocument/2006/relationships/image" Target="../media/image1165.png"/><Relationship Id="rId1" Type="http://schemas.openxmlformats.org/officeDocument/2006/relationships/image" Target="../media/image1146.png"/><Relationship Id="rId6" Type="http://schemas.openxmlformats.org/officeDocument/2006/relationships/image" Target="../media/image1151.png"/><Relationship Id="rId11" Type="http://schemas.openxmlformats.org/officeDocument/2006/relationships/image" Target="../media/image1156.png"/><Relationship Id="rId24" Type="http://schemas.openxmlformats.org/officeDocument/2006/relationships/image" Target="../media/image1169.png"/><Relationship Id="rId5" Type="http://schemas.openxmlformats.org/officeDocument/2006/relationships/image" Target="../media/image1150.png"/><Relationship Id="rId15" Type="http://schemas.openxmlformats.org/officeDocument/2006/relationships/image" Target="../media/image1160.png"/><Relationship Id="rId23" Type="http://schemas.openxmlformats.org/officeDocument/2006/relationships/image" Target="../media/image1168.png"/><Relationship Id="rId10" Type="http://schemas.openxmlformats.org/officeDocument/2006/relationships/image" Target="../media/image1155.png"/><Relationship Id="rId19" Type="http://schemas.openxmlformats.org/officeDocument/2006/relationships/image" Target="../media/image1164.png"/><Relationship Id="rId4" Type="http://schemas.openxmlformats.org/officeDocument/2006/relationships/image" Target="../media/image1149.png"/><Relationship Id="rId9" Type="http://schemas.openxmlformats.org/officeDocument/2006/relationships/image" Target="../media/image1154.png"/><Relationship Id="rId14" Type="http://schemas.openxmlformats.org/officeDocument/2006/relationships/image" Target="../media/image1159.png"/><Relationship Id="rId22" Type="http://schemas.openxmlformats.org/officeDocument/2006/relationships/image" Target="../media/image1167.png"/></Relationships>
</file>

<file path=xl/drawings/drawing1.xml><?xml version="1.0" encoding="utf-8"?>
<xdr:wsDr xmlns:xdr="http://schemas.openxmlformats.org/drawingml/2006/spreadsheetDrawing" xmlns:a="http://schemas.openxmlformats.org/drawingml/2006/main">
  <xdr:twoCellAnchor editAs="oneCell">
    <xdr:from>
      <xdr:col>7</xdr:col>
      <xdr:colOff>12886</xdr:colOff>
      <xdr:row>0</xdr:row>
      <xdr:rowOff>113179</xdr:rowOff>
    </xdr:from>
    <xdr:to>
      <xdr:col>8</xdr:col>
      <xdr:colOff>523315</xdr:colOff>
      <xdr:row>5</xdr:row>
      <xdr:rowOff>30817</xdr:rowOff>
    </xdr:to>
    <xdr:pic>
      <xdr:nvPicPr>
        <xdr:cNvPr id="2" name="Slika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5481357" y="113179"/>
          <a:ext cx="1115546" cy="1127873"/>
        </a:xfrm>
        <a:prstGeom prst="rect">
          <a:avLst/>
        </a:prstGeom>
      </xdr:spPr>
    </xdr:pic>
    <xdr:clientData/>
  </xdr:twoCellAnchor>
  <xdr:twoCellAnchor editAs="oneCell">
    <xdr:from>
      <xdr:col>0</xdr:col>
      <xdr:colOff>0</xdr:colOff>
      <xdr:row>16</xdr:row>
      <xdr:rowOff>0</xdr:rowOff>
    </xdr:from>
    <xdr:to>
      <xdr:col>0</xdr:col>
      <xdr:colOff>304800</xdr:colOff>
      <xdr:row>17</xdr:row>
      <xdr:rowOff>114300</xdr:rowOff>
    </xdr:to>
    <xdr:sp macro="" textlink="">
      <xdr:nvSpPr>
        <xdr:cNvPr id="1025" name="AutoShape 1">
          <a:extLst>
            <a:ext uri="{FF2B5EF4-FFF2-40B4-BE49-F238E27FC236}">
              <a16:creationId xmlns:a16="http://schemas.microsoft.com/office/drawing/2014/main" id="{00000000-0008-0000-0000-000001040000}"/>
            </a:ext>
          </a:extLst>
        </xdr:cNvPr>
        <xdr:cNvSpPr>
          <a:spLocks noChangeAspect="1" noChangeArrowheads="1"/>
        </xdr:cNvSpPr>
      </xdr:nvSpPr>
      <xdr:spPr bwMode="auto">
        <a:xfrm>
          <a:off x="0" y="3857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16</xdr:row>
      <xdr:rowOff>0</xdr:rowOff>
    </xdr:from>
    <xdr:to>
      <xdr:col>10</xdr:col>
      <xdr:colOff>560989</xdr:colOff>
      <xdr:row>35</xdr:row>
      <xdr:rowOff>151925</xdr:rowOff>
    </xdr:to>
    <xdr:pic>
      <xdr:nvPicPr>
        <xdr:cNvPr id="3" name="Slika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0" y="3857625"/>
          <a:ext cx="7885714" cy="3809524"/>
        </a:xfrm>
        <a:prstGeom prst="rect">
          <a:avLst/>
        </a:prstGeom>
      </xdr:spPr>
    </xdr:pic>
    <xdr:clientData/>
  </xdr:twoCellAnchor>
  <xdr:twoCellAnchor editAs="oneCell">
    <xdr:from>
      <xdr:col>0</xdr:col>
      <xdr:colOff>0</xdr:colOff>
      <xdr:row>39</xdr:row>
      <xdr:rowOff>0</xdr:rowOff>
    </xdr:from>
    <xdr:to>
      <xdr:col>7</xdr:col>
      <xdr:colOff>485027</xdr:colOff>
      <xdr:row>54</xdr:row>
      <xdr:rowOff>9167</xdr:rowOff>
    </xdr:to>
    <xdr:pic>
      <xdr:nvPicPr>
        <xdr:cNvPr id="4" name="Slika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0" y="7962900"/>
          <a:ext cx="5980952" cy="2866667"/>
        </a:xfrm>
        <a:prstGeom prst="rect">
          <a:avLst/>
        </a:prstGeom>
      </xdr:spPr>
    </xdr:pic>
    <xdr:clientData/>
  </xdr:twoCellAnchor>
  <xdr:twoCellAnchor editAs="oneCell">
    <xdr:from>
      <xdr:col>0</xdr:col>
      <xdr:colOff>0</xdr:colOff>
      <xdr:row>76</xdr:row>
      <xdr:rowOff>0</xdr:rowOff>
    </xdr:from>
    <xdr:to>
      <xdr:col>0</xdr:col>
      <xdr:colOff>304800</xdr:colOff>
      <xdr:row>77</xdr:row>
      <xdr:rowOff>114300</xdr:rowOff>
    </xdr:to>
    <xdr:sp macro="" textlink="">
      <xdr:nvSpPr>
        <xdr:cNvPr id="6" name="AutoShape 1">
          <a:extLst>
            <a:ext uri="{FF2B5EF4-FFF2-40B4-BE49-F238E27FC236}">
              <a16:creationId xmlns:a16="http://schemas.microsoft.com/office/drawing/2014/main" id="{00000000-0008-0000-0000-000006000000}"/>
            </a:ext>
          </a:extLst>
        </xdr:cNvPr>
        <xdr:cNvSpPr>
          <a:spLocks noChangeAspect="1" noChangeArrowheads="1"/>
        </xdr:cNvSpPr>
      </xdr:nvSpPr>
      <xdr:spPr bwMode="auto">
        <a:xfrm>
          <a:off x="0" y="15344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95250</xdr:colOff>
      <xdr:row>57</xdr:row>
      <xdr:rowOff>76200</xdr:rowOff>
    </xdr:from>
    <xdr:to>
      <xdr:col>13</xdr:col>
      <xdr:colOff>84582</xdr:colOff>
      <xdr:row>79</xdr:row>
      <xdr:rowOff>28057</xdr:rowOff>
    </xdr:to>
    <xdr:pic>
      <xdr:nvPicPr>
        <xdr:cNvPr id="7" name="Slika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95250" y="11801475"/>
          <a:ext cx="9142857" cy="41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1066800</xdr:colOff>
      <xdr:row>144</xdr:row>
      <xdr:rowOff>0</xdr:rowOff>
    </xdr:from>
    <xdr:to>
      <xdr:col>11</xdr:col>
      <xdr:colOff>476250</xdr:colOff>
      <xdr:row>161</xdr:row>
      <xdr:rowOff>57150</xdr:rowOff>
    </xdr:to>
    <xdr:pic>
      <xdr:nvPicPr>
        <xdr:cNvPr id="4" name="Slika 3" descr="Ustvari pogovorno okno vrtilne tabele">
          <a:extLst>
            <a:ext uri="{FF2B5EF4-FFF2-40B4-BE49-F238E27FC236}">
              <a16:creationId xmlns:a16="http://schemas.microsoft.com/office/drawing/2014/main" id="{00000000-0008-0000-0100-000004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72050" y="24031575"/>
          <a:ext cx="3686175" cy="3295650"/>
        </a:xfrm>
        <a:prstGeom prst="rect">
          <a:avLst/>
        </a:prstGeom>
        <a:noFill/>
        <a:ln>
          <a:noFill/>
        </a:ln>
      </xdr:spPr>
    </xdr:pic>
    <xdr:clientData/>
  </xdr:twoCellAnchor>
  <xdr:twoCellAnchor editAs="oneCell">
    <xdr:from>
      <xdr:col>9</xdr:col>
      <xdr:colOff>12838</xdr:colOff>
      <xdr:row>169</xdr:row>
      <xdr:rowOff>18635</xdr:rowOff>
    </xdr:from>
    <xdr:to>
      <xdr:col>12</xdr:col>
      <xdr:colOff>670063</xdr:colOff>
      <xdr:row>192</xdr:row>
      <xdr:rowOff>56735</xdr:rowOff>
    </xdr:to>
    <xdr:pic>
      <xdr:nvPicPr>
        <xdr:cNvPr id="5" name="Slika 4" descr="Povlecite polja na območja">
          <a:extLst>
            <a:ext uri="{FF2B5EF4-FFF2-40B4-BE49-F238E27FC236}">
              <a16:creationId xmlns:a16="http://schemas.microsoft.com/office/drawing/2014/main" id="{00000000-0008-0000-01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986795" y="32411918"/>
          <a:ext cx="2495964" cy="4518992"/>
        </a:xfrm>
        <a:prstGeom prst="rect">
          <a:avLst/>
        </a:prstGeom>
        <a:noFill/>
        <a:ln>
          <a:noFill/>
        </a:ln>
      </xdr:spPr>
    </xdr:pic>
    <xdr:clientData/>
  </xdr:twoCellAnchor>
  <xdr:twoCellAnchor editAs="oneCell">
    <xdr:from>
      <xdr:col>0</xdr:col>
      <xdr:colOff>647700</xdr:colOff>
      <xdr:row>219</xdr:row>
      <xdr:rowOff>28575</xdr:rowOff>
    </xdr:from>
    <xdr:to>
      <xdr:col>5</xdr:col>
      <xdr:colOff>361950</xdr:colOff>
      <xdr:row>233</xdr:row>
      <xdr:rowOff>9525</xdr:rowOff>
    </xdr:to>
    <xdr:pic>
      <xdr:nvPicPr>
        <xdr:cNvPr id="7" name="Slika 6" descr="Razvrsti od največjega do najmanjšega">
          <a:extLst>
            <a:ext uri="{FF2B5EF4-FFF2-40B4-BE49-F238E27FC236}">
              <a16:creationId xmlns:a16="http://schemas.microsoft.com/office/drawing/2014/main" id="{00000000-0008-0000-0100-000007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47700" y="20735925"/>
          <a:ext cx="3619500" cy="2647950"/>
        </a:xfrm>
        <a:prstGeom prst="rect">
          <a:avLst/>
        </a:prstGeom>
        <a:noFill/>
        <a:ln>
          <a:noFill/>
        </a:ln>
      </xdr:spPr>
    </xdr:pic>
    <xdr:clientData/>
  </xdr:twoCellAnchor>
  <xdr:twoCellAnchor editAs="oneCell">
    <xdr:from>
      <xdr:col>1</xdr:col>
      <xdr:colOff>26505</xdr:colOff>
      <xdr:row>277</xdr:row>
      <xdr:rowOff>2071</xdr:rowOff>
    </xdr:from>
    <xdr:to>
      <xdr:col>3</xdr:col>
      <xdr:colOff>432767</xdr:colOff>
      <xdr:row>290</xdr:row>
      <xdr:rowOff>173521</xdr:rowOff>
    </xdr:to>
    <xdr:pic>
      <xdr:nvPicPr>
        <xdr:cNvPr id="10" name="Slika 9" descr="Nastavitve polja vrednosti">
          <a:extLst>
            <a:ext uri="{FF2B5EF4-FFF2-40B4-BE49-F238E27FC236}">
              <a16:creationId xmlns:a16="http://schemas.microsoft.com/office/drawing/2014/main" id="{00000000-0008-0000-0100-00000A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47092" y="54112354"/>
          <a:ext cx="1905414" cy="2647950"/>
        </a:xfrm>
        <a:prstGeom prst="rect">
          <a:avLst/>
        </a:prstGeom>
        <a:noFill/>
        <a:ln>
          <a:noFill/>
        </a:ln>
      </xdr:spPr>
    </xdr:pic>
    <xdr:clientData/>
  </xdr:twoCellAnchor>
  <xdr:twoCellAnchor editAs="oneCell">
    <xdr:from>
      <xdr:col>6</xdr:col>
      <xdr:colOff>0</xdr:colOff>
      <xdr:row>295</xdr:row>
      <xdr:rowOff>38100</xdr:rowOff>
    </xdr:from>
    <xdr:to>
      <xdr:col>11</xdr:col>
      <xdr:colOff>352425</xdr:colOff>
      <xdr:row>311</xdr:row>
      <xdr:rowOff>28575</xdr:rowOff>
    </xdr:to>
    <xdr:pic>
      <xdr:nvPicPr>
        <xdr:cNvPr id="11" name="Slika 10" descr="Povzemi polje vrednosti po">
          <a:extLst>
            <a:ext uri="{FF2B5EF4-FFF2-40B4-BE49-F238E27FC236}">
              <a16:creationId xmlns:a16="http://schemas.microsoft.com/office/drawing/2014/main" id="{00000000-0008-0000-0100-00000B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981575" y="54978300"/>
          <a:ext cx="3552825" cy="3038475"/>
        </a:xfrm>
        <a:prstGeom prst="rect">
          <a:avLst/>
        </a:prstGeom>
        <a:noFill/>
        <a:ln>
          <a:noFill/>
        </a:ln>
      </xdr:spPr>
    </xdr:pic>
    <xdr:clientData/>
  </xdr:twoCellAnchor>
  <xdr:twoCellAnchor editAs="oneCell">
    <xdr:from>
      <xdr:col>1</xdr:col>
      <xdr:colOff>9525</xdr:colOff>
      <xdr:row>326</xdr:row>
      <xdr:rowOff>12424</xdr:rowOff>
    </xdr:from>
    <xdr:to>
      <xdr:col>6</xdr:col>
      <xdr:colOff>333375</xdr:colOff>
      <xdr:row>340</xdr:row>
      <xdr:rowOff>98149</xdr:rowOff>
    </xdr:to>
    <xdr:pic>
      <xdr:nvPicPr>
        <xdr:cNvPr id="15" name="Slika 14" descr="Vrtilni grafikon">
          <a:extLst>
            <a:ext uri="{FF2B5EF4-FFF2-40B4-BE49-F238E27FC236}">
              <a16:creationId xmlns:a16="http://schemas.microsoft.com/office/drawing/2014/main" id="{00000000-0008-0000-0100-00000F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30112" y="63755381"/>
          <a:ext cx="4589393" cy="2752725"/>
        </a:xfrm>
        <a:prstGeom prst="rect">
          <a:avLst/>
        </a:prstGeom>
        <a:noFill/>
        <a:ln>
          <a:noFill/>
        </a:ln>
      </xdr:spPr>
    </xdr:pic>
    <xdr:clientData/>
  </xdr:twoCellAnchor>
  <xdr:twoCellAnchor editAs="oneCell">
    <xdr:from>
      <xdr:col>1</xdr:col>
      <xdr:colOff>25676</xdr:colOff>
      <xdr:row>345</xdr:row>
      <xdr:rowOff>14495</xdr:rowOff>
    </xdr:from>
    <xdr:to>
      <xdr:col>4</xdr:col>
      <xdr:colOff>404633</xdr:colOff>
      <xdr:row>358</xdr:row>
      <xdr:rowOff>26560</xdr:rowOff>
    </xdr:to>
    <xdr:pic>
      <xdr:nvPicPr>
        <xdr:cNvPr id="16" name="Slika 15" descr="Vrteča miza">
          <a:extLst>
            <a:ext uri="{FF2B5EF4-FFF2-40B4-BE49-F238E27FC236}">
              <a16:creationId xmlns:a16="http://schemas.microsoft.com/office/drawing/2014/main" id="{00000000-0008-0000-0100-000010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46263" y="67517756"/>
          <a:ext cx="2739500" cy="2488565"/>
        </a:xfrm>
        <a:prstGeom prst="rect">
          <a:avLst/>
        </a:prstGeom>
        <a:noFill/>
        <a:ln>
          <a:noFill/>
        </a:ln>
      </xdr:spPr>
    </xdr:pic>
    <xdr:clientData/>
  </xdr:twoCellAnchor>
  <xdr:twoCellAnchor editAs="oneCell">
    <xdr:from>
      <xdr:col>1</xdr:col>
      <xdr:colOff>24848</xdr:colOff>
      <xdr:row>368</xdr:row>
      <xdr:rowOff>23191</xdr:rowOff>
    </xdr:from>
    <xdr:to>
      <xdr:col>5</xdr:col>
      <xdr:colOff>795103</xdr:colOff>
      <xdr:row>392</xdr:row>
      <xdr:rowOff>31446</xdr:rowOff>
    </xdr:to>
    <xdr:pic>
      <xdr:nvPicPr>
        <xdr:cNvPr id="17" name="Slika 16" descr="Skupina 1">
          <a:extLst>
            <a:ext uri="{FF2B5EF4-FFF2-40B4-BE49-F238E27FC236}">
              <a16:creationId xmlns:a16="http://schemas.microsoft.com/office/drawing/2014/main" id="{00000000-0008-0000-0100-000011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45435" y="72230974"/>
          <a:ext cx="3959059" cy="4580255"/>
        </a:xfrm>
        <a:prstGeom prst="rect">
          <a:avLst/>
        </a:prstGeom>
        <a:noFill/>
        <a:ln>
          <a:noFill/>
        </a:ln>
      </xdr:spPr>
    </xdr:pic>
    <xdr:clientData/>
  </xdr:twoCellAnchor>
  <xdr:twoCellAnchor editAs="oneCell">
    <xdr:from>
      <xdr:col>1</xdr:col>
      <xdr:colOff>209550</xdr:colOff>
      <xdr:row>397</xdr:row>
      <xdr:rowOff>9525</xdr:rowOff>
    </xdr:from>
    <xdr:to>
      <xdr:col>5</xdr:col>
      <xdr:colOff>979805</xdr:colOff>
      <xdr:row>426</xdr:row>
      <xdr:rowOff>19050</xdr:rowOff>
    </xdr:to>
    <xdr:pic>
      <xdr:nvPicPr>
        <xdr:cNvPr id="18" name="Slika 17" descr="Skupina 2">
          <a:extLst>
            <a:ext uri="{FF2B5EF4-FFF2-40B4-BE49-F238E27FC236}">
              <a16:creationId xmlns:a16="http://schemas.microsoft.com/office/drawing/2014/main" id="{00000000-0008-0000-0100-000012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33450" y="67570350"/>
          <a:ext cx="3951605" cy="5534025"/>
        </a:xfrm>
        <a:prstGeom prst="rect">
          <a:avLst/>
        </a:prstGeom>
        <a:noFill/>
        <a:ln>
          <a:noFill/>
        </a:ln>
      </xdr:spPr>
    </xdr:pic>
    <xdr:clientData/>
  </xdr:twoCellAnchor>
  <xdr:twoCellAnchor editAs="oneCell">
    <xdr:from>
      <xdr:col>1</xdr:col>
      <xdr:colOff>114300</xdr:colOff>
      <xdr:row>430</xdr:row>
      <xdr:rowOff>66675</xdr:rowOff>
    </xdr:from>
    <xdr:to>
      <xdr:col>4</xdr:col>
      <xdr:colOff>496570</xdr:colOff>
      <xdr:row>445</xdr:row>
      <xdr:rowOff>79375</xdr:rowOff>
    </xdr:to>
    <xdr:pic>
      <xdr:nvPicPr>
        <xdr:cNvPr id="19" name="Slika 18" descr="Dve skupini vrtilnih tabel v Excelu">
          <a:extLst>
            <a:ext uri="{FF2B5EF4-FFF2-40B4-BE49-F238E27FC236}">
              <a16:creationId xmlns:a16="http://schemas.microsoft.com/office/drawing/2014/main" id="{00000000-0008-0000-0100-000013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38200" y="73990200"/>
          <a:ext cx="2734945" cy="2870200"/>
        </a:xfrm>
        <a:prstGeom prst="rect">
          <a:avLst/>
        </a:prstGeom>
        <a:noFill/>
        <a:ln>
          <a:noFill/>
        </a:ln>
      </xdr:spPr>
    </xdr:pic>
    <xdr:clientData/>
  </xdr:twoCellAnchor>
  <xdr:twoCellAnchor editAs="oneCell">
    <xdr:from>
      <xdr:col>0</xdr:col>
      <xdr:colOff>581025</xdr:colOff>
      <xdr:row>449</xdr:row>
      <xdr:rowOff>123825</xdr:rowOff>
    </xdr:from>
    <xdr:to>
      <xdr:col>4</xdr:col>
      <xdr:colOff>239395</xdr:colOff>
      <xdr:row>457</xdr:row>
      <xdr:rowOff>134620</xdr:rowOff>
    </xdr:to>
    <xdr:pic>
      <xdr:nvPicPr>
        <xdr:cNvPr id="20" name="Slika 19" descr="Strnjene skupine">
          <a:extLst>
            <a:ext uri="{FF2B5EF4-FFF2-40B4-BE49-F238E27FC236}">
              <a16:creationId xmlns:a16="http://schemas.microsoft.com/office/drawing/2014/main" id="{00000000-0008-0000-0100-000014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81025" y="77666850"/>
          <a:ext cx="2734945" cy="1534795"/>
        </a:xfrm>
        <a:prstGeom prst="rect">
          <a:avLst/>
        </a:prstGeom>
        <a:noFill/>
        <a:ln>
          <a:noFill/>
        </a:ln>
      </xdr:spPr>
    </xdr:pic>
    <xdr:clientData/>
  </xdr:twoCellAnchor>
  <xdr:twoCellAnchor editAs="oneCell">
    <xdr:from>
      <xdr:col>8</xdr:col>
      <xdr:colOff>315566</xdr:colOff>
      <xdr:row>525</xdr:row>
      <xdr:rowOff>149087</xdr:rowOff>
    </xdr:from>
    <xdr:to>
      <xdr:col>12</xdr:col>
      <xdr:colOff>213332</xdr:colOff>
      <xdr:row>550</xdr:row>
      <xdr:rowOff>161153</xdr:rowOff>
    </xdr:to>
    <xdr:pic>
      <xdr:nvPicPr>
        <xdr:cNvPr id="24" name="Slika 23" descr="Podokno s polji vrtilne tabele">
          <a:extLst>
            <a:ext uri="{FF2B5EF4-FFF2-40B4-BE49-F238E27FC236}">
              <a16:creationId xmlns:a16="http://schemas.microsoft.com/office/drawing/2014/main" id="{00000000-0008-0000-0100-000018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527523" y="114672717"/>
          <a:ext cx="2498505" cy="4998196"/>
        </a:xfrm>
        <a:prstGeom prst="rect">
          <a:avLst/>
        </a:prstGeom>
        <a:noFill/>
        <a:ln>
          <a:noFill/>
        </a:ln>
      </xdr:spPr>
    </xdr:pic>
    <xdr:clientData/>
  </xdr:twoCellAnchor>
  <xdr:twoCellAnchor editAs="oneCell">
    <xdr:from>
      <xdr:col>0</xdr:col>
      <xdr:colOff>714375</xdr:colOff>
      <xdr:row>556</xdr:row>
      <xdr:rowOff>38100</xdr:rowOff>
    </xdr:from>
    <xdr:to>
      <xdr:col>4</xdr:col>
      <xdr:colOff>770890</xdr:colOff>
      <xdr:row>578</xdr:row>
      <xdr:rowOff>45085</xdr:rowOff>
    </xdr:to>
    <xdr:pic>
      <xdr:nvPicPr>
        <xdr:cNvPr id="25" name="Slika 24" descr="Več vrsticnih polj">
          <a:extLst>
            <a:ext uri="{FF2B5EF4-FFF2-40B4-BE49-F238E27FC236}">
              <a16:creationId xmlns:a16="http://schemas.microsoft.com/office/drawing/2014/main" id="{00000000-0008-0000-0100-000019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14375" y="100517325"/>
          <a:ext cx="3133090" cy="4197985"/>
        </a:xfrm>
        <a:prstGeom prst="rect">
          <a:avLst/>
        </a:prstGeom>
        <a:noFill/>
        <a:ln>
          <a:noFill/>
        </a:ln>
      </xdr:spPr>
    </xdr:pic>
    <xdr:clientData/>
  </xdr:twoCellAnchor>
  <xdr:twoCellAnchor editAs="oneCell">
    <xdr:from>
      <xdr:col>6</xdr:col>
      <xdr:colOff>533400</xdr:colOff>
      <xdr:row>581</xdr:row>
      <xdr:rowOff>57150</xdr:rowOff>
    </xdr:from>
    <xdr:to>
      <xdr:col>10</xdr:col>
      <xdr:colOff>431165</xdr:colOff>
      <xdr:row>606</xdr:row>
      <xdr:rowOff>69215</xdr:rowOff>
    </xdr:to>
    <xdr:pic>
      <xdr:nvPicPr>
        <xdr:cNvPr id="26" name="Slika 25" descr="Podokno s polji vrtilne tabele">
          <a:extLst>
            <a:ext uri="{FF2B5EF4-FFF2-40B4-BE49-F238E27FC236}">
              <a16:creationId xmlns:a16="http://schemas.microsoft.com/office/drawing/2014/main" id="{00000000-0008-0000-0100-00001A000000}"/>
            </a:ext>
          </a:extLst>
        </xdr:cNvPr>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5514975" y="123996450"/>
          <a:ext cx="2488565" cy="4993640"/>
        </a:xfrm>
        <a:prstGeom prst="rect">
          <a:avLst/>
        </a:prstGeom>
        <a:noFill/>
        <a:ln>
          <a:noFill/>
        </a:ln>
      </xdr:spPr>
    </xdr:pic>
    <xdr:clientData/>
  </xdr:twoCellAnchor>
  <xdr:twoCellAnchor editAs="oneCell">
    <xdr:from>
      <xdr:col>0</xdr:col>
      <xdr:colOff>657225</xdr:colOff>
      <xdr:row>618</xdr:row>
      <xdr:rowOff>38100</xdr:rowOff>
    </xdr:from>
    <xdr:to>
      <xdr:col>7</xdr:col>
      <xdr:colOff>226695</xdr:colOff>
      <xdr:row>638</xdr:row>
      <xdr:rowOff>44450</xdr:rowOff>
    </xdr:to>
    <xdr:pic>
      <xdr:nvPicPr>
        <xdr:cNvPr id="27" name="Slika 26" descr="Nastavitve polja vrednosti">
          <a:extLst>
            <a:ext uri="{FF2B5EF4-FFF2-40B4-BE49-F238E27FC236}">
              <a16:creationId xmlns:a16="http://schemas.microsoft.com/office/drawing/2014/main" id="{00000000-0008-0000-0100-00001B000000}"/>
            </a:ext>
          </a:extLst>
        </xdr:cNvPr>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57225" y="113299875"/>
          <a:ext cx="5160645" cy="3816350"/>
        </a:xfrm>
        <a:prstGeom prst="rect">
          <a:avLst/>
        </a:prstGeom>
        <a:noFill/>
        <a:ln>
          <a:noFill/>
        </a:ln>
      </xdr:spPr>
    </xdr:pic>
    <xdr:clientData/>
  </xdr:twoCellAnchor>
  <xdr:twoCellAnchor editAs="oneCell">
    <xdr:from>
      <xdr:col>1</xdr:col>
      <xdr:colOff>0</xdr:colOff>
      <xdr:row>643</xdr:row>
      <xdr:rowOff>9525</xdr:rowOff>
    </xdr:from>
    <xdr:to>
      <xdr:col>5</xdr:col>
      <xdr:colOff>372745</xdr:colOff>
      <xdr:row>658</xdr:row>
      <xdr:rowOff>189230</xdr:rowOff>
    </xdr:to>
    <xdr:pic>
      <xdr:nvPicPr>
        <xdr:cNvPr id="28" name="Slika 27" descr="Prikaži vrednosti kot">
          <a:extLst>
            <a:ext uri="{FF2B5EF4-FFF2-40B4-BE49-F238E27FC236}">
              <a16:creationId xmlns:a16="http://schemas.microsoft.com/office/drawing/2014/main" id="{00000000-0008-0000-0100-00001C000000}"/>
            </a:ext>
          </a:extLst>
        </xdr:cNvPr>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23900" y="118243350"/>
          <a:ext cx="3554095" cy="3037205"/>
        </a:xfrm>
        <a:prstGeom prst="rect">
          <a:avLst/>
        </a:prstGeom>
        <a:noFill/>
        <a:ln>
          <a:noFill/>
        </a:ln>
      </xdr:spPr>
    </xdr:pic>
    <xdr:clientData/>
  </xdr:twoCellAnchor>
  <xdr:twoCellAnchor editAs="oneCell">
    <xdr:from>
      <xdr:col>1</xdr:col>
      <xdr:colOff>47625</xdr:colOff>
      <xdr:row>664</xdr:row>
      <xdr:rowOff>38100</xdr:rowOff>
    </xdr:from>
    <xdr:to>
      <xdr:col>5</xdr:col>
      <xdr:colOff>483870</xdr:colOff>
      <xdr:row>677</xdr:row>
      <xdr:rowOff>50165</xdr:rowOff>
    </xdr:to>
    <xdr:pic>
      <xdr:nvPicPr>
        <xdr:cNvPr id="29" name="Slika 28" descr="% skupne vsote">
          <a:extLst>
            <a:ext uri="{FF2B5EF4-FFF2-40B4-BE49-F238E27FC236}">
              <a16:creationId xmlns:a16="http://schemas.microsoft.com/office/drawing/2014/main" id="{00000000-0008-0000-0100-00001D000000}"/>
            </a:ext>
          </a:extLst>
        </xdr:cNvPr>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71525" y="122291475"/>
          <a:ext cx="3617595" cy="2488565"/>
        </a:xfrm>
        <a:prstGeom prst="rect">
          <a:avLst/>
        </a:prstGeom>
        <a:noFill/>
        <a:ln>
          <a:noFill/>
        </a:ln>
      </xdr:spPr>
    </xdr:pic>
    <xdr:clientData/>
  </xdr:twoCellAnchor>
  <xdr:twoCellAnchor editAs="oneCell">
    <xdr:from>
      <xdr:col>8</xdr:col>
      <xdr:colOff>19050</xdr:colOff>
      <xdr:row>678</xdr:row>
      <xdr:rowOff>114300</xdr:rowOff>
    </xdr:from>
    <xdr:to>
      <xdr:col>11</xdr:col>
      <xdr:colOff>526415</xdr:colOff>
      <xdr:row>703</xdr:row>
      <xdr:rowOff>78740</xdr:rowOff>
    </xdr:to>
    <xdr:pic>
      <xdr:nvPicPr>
        <xdr:cNvPr id="30" name="Slika 29" descr="Podokno s polji vrtilne tabele">
          <a:extLst>
            <a:ext uri="{FF2B5EF4-FFF2-40B4-BE49-F238E27FC236}">
              <a16:creationId xmlns:a16="http://schemas.microsoft.com/office/drawing/2014/main" id="{00000000-0008-0000-0100-00001E000000}"/>
            </a:ext>
          </a:extLst>
        </xdr:cNvPr>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219825" y="143446500"/>
          <a:ext cx="2488565" cy="4993640"/>
        </a:xfrm>
        <a:prstGeom prst="rect">
          <a:avLst/>
        </a:prstGeom>
        <a:noFill/>
        <a:ln>
          <a:noFill/>
        </a:ln>
      </xdr:spPr>
    </xdr:pic>
    <xdr:clientData/>
  </xdr:twoCellAnchor>
  <xdr:twoCellAnchor editAs="oneCell">
    <xdr:from>
      <xdr:col>1</xdr:col>
      <xdr:colOff>85725</xdr:colOff>
      <xdr:row>709</xdr:row>
      <xdr:rowOff>19050</xdr:rowOff>
    </xdr:from>
    <xdr:to>
      <xdr:col>4</xdr:col>
      <xdr:colOff>659130</xdr:colOff>
      <xdr:row>724</xdr:row>
      <xdr:rowOff>31750</xdr:rowOff>
    </xdr:to>
    <xdr:pic>
      <xdr:nvPicPr>
        <xdr:cNvPr id="31" name="Slika 30" descr="Več polj za filtriranje poročil">
          <a:extLst>
            <a:ext uri="{FF2B5EF4-FFF2-40B4-BE49-F238E27FC236}">
              <a16:creationId xmlns:a16="http://schemas.microsoft.com/office/drawing/2014/main" id="{00000000-0008-0000-0100-00001F000000}"/>
            </a:ext>
          </a:extLst>
        </xdr:cNvPr>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09625" y="132588000"/>
          <a:ext cx="2926080" cy="2870200"/>
        </a:xfrm>
        <a:prstGeom prst="rect">
          <a:avLst/>
        </a:prstGeom>
        <a:noFill/>
        <a:ln>
          <a:noFill/>
        </a:ln>
      </xdr:spPr>
    </xdr:pic>
    <xdr:clientData/>
  </xdr:twoCellAnchor>
  <xdr:twoCellAnchor editAs="oneCell">
    <xdr:from>
      <xdr:col>6</xdr:col>
      <xdr:colOff>409575</xdr:colOff>
      <xdr:row>726</xdr:row>
      <xdr:rowOff>19050</xdr:rowOff>
    </xdr:from>
    <xdr:to>
      <xdr:col>10</xdr:col>
      <xdr:colOff>307340</xdr:colOff>
      <xdr:row>748</xdr:row>
      <xdr:rowOff>96520</xdr:rowOff>
    </xdr:to>
    <xdr:pic>
      <xdr:nvPicPr>
        <xdr:cNvPr id="32" name="Slika 31" descr="Podokno s polji vrtilne tabele">
          <a:extLst>
            <a:ext uri="{FF2B5EF4-FFF2-40B4-BE49-F238E27FC236}">
              <a16:creationId xmlns:a16="http://schemas.microsoft.com/office/drawing/2014/main" id="{00000000-0008-0000-0100-000020000000}"/>
            </a:ext>
          </a:extLst>
        </xdr:cNvPr>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5391150" y="153171525"/>
          <a:ext cx="2488565" cy="4516120"/>
        </a:xfrm>
        <a:prstGeom prst="rect">
          <a:avLst/>
        </a:prstGeom>
        <a:noFill/>
        <a:ln>
          <a:noFill/>
        </a:ln>
      </xdr:spPr>
    </xdr:pic>
    <xdr:clientData/>
  </xdr:twoCellAnchor>
  <xdr:twoCellAnchor editAs="oneCell">
    <xdr:from>
      <xdr:col>1</xdr:col>
      <xdr:colOff>76200</xdr:colOff>
      <xdr:row>754</xdr:row>
      <xdr:rowOff>85725</xdr:rowOff>
    </xdr:from>
    <xdr:to>
      <xdr:col>5</xdr:col>
      <xdr:colOff>846455</xdr:colOff>
      <xdr:row>785</xdr:row>
      <xdr:rowOff>8255</xdr:rowOff>
    </xdr:to>
    <xdr:pic>
      <xdr:nvPicPr>
        <xdr:cNvPr id="33" name="Slika 32" descr="Nastavitve polja vrednosti">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0100" y="143284575"/>
          <a:ext cx="3951605" cy="5828030"/>
        </a:xfrm>
        <a:prstGeom prst="rect">
          <a:avLst/>
        </a:prstGeom>
        <a:noFill/>
        <a:ln>
          <a:noFill/>
        </a:ln>
      </xdr:spPr>
    </xdr:pic>
    <xdr:clientData/>
  </xdr:twoCellAnchor>
  <xdr:twoCellAnchor editAs="oneCell">
    <xdr:from>
      <xdr:col>1</xdr:col>
      <xdr:colOff>76200</xdr:colOff>
      <xdr:row>788</xdr:row>
      <xdr:rowOff>152400</xdr:rowOff>
    </xdr:from>
    <xdr:to>
      <xdr:col>5</xdr:col>
      <xdr:colOff>448945</xdr:colOff>
      <xdr:row>804</xdr:row>
      <xdr:rowOff>93981</xdr:rowOff>
    </xdr:to>
    <xdr:pic>
      <xdr:nvPicPr>
        <xdr:cNvPr id="34" name="Slika 33" descr="Izberite Štetje">
          <a:extLst>
            <a:ext uri="{FF2B5EF4-FFF2-40B4-BE49-F238E27FC236}">
              <a16:creationId xmlns:a16="http://schemas.microsoft.com/office/drawing/2014/main" id="{00000000-0008-0000-0100-000022000000}"/>
            </a:ext>
          </a:extLst>
        </xdr:cNvPr>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00100" y="149637750"/>
          <a:ext cx="3554095" cy="3037205"/>
        </a:xfrm>
        <a:prstGeom prst="rect">
          <a:avLst/>
        </a:prstGeom>
        <a:noFill/>
        <a:ln>
          <a:noFill/>
        </a:ln>
      </xdr:spPr>
    </xdr:pic>
    <xdr:clientData/>
  </xdr:twoCellAnchor>
  <xdr:twoCellAnchor editAs="oneCell">
    <xdr:from>
      <xdr:col>1</xdr:col>
      <xdr:colOff>47625</xdr:colOff>
      <xdr:row>811</xdr:row>
      <xdr:rowOff>28575</xdr:rowOff>
    </xdr:from>
    <xdr:to>
      <xdr:col>5</xdr:col>
      <xdr:colOff>913765</xdr:colOff>
      <xdr:row>842</xdr:row>
      <xdr:rowOff>142240</xdr:rowOff>
    </xdr:to>
    <xdr:pic>
      <xdr:nvPicPr>
        <xdr:cNvPr id="35" name="Slika 34" descr="Skupina">
          <a:extLst>
            <a:ext uri="{FF2B5EF4-FFF2-40B4-BE49-F238E27FC236}">
              <a16:creationId xmlns:a16="http://schemas.microsoft.com/office/drawing/2014/main" id="{00000000-0008-0000-0100-000023000000}"/>
            </a:ext>
          </a:extLst>
        </xdr:cNvPr>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71525" y="153914475"/>
          <a:ext cx="4047490" cy="6019165"/>
        </a:xfrm>
        <a:prstGeom prst="rect">
          <a:avLst/>
        </a:prstGeom>
        <a:noFill/>
        <a:ln>
          <a:noFill/>
        </a:ln>
      </xdr:spPr>
    </xdr:pic>
    <xdr:clientData/>
  </xdr:twoCellAnchor>
  <xdr:twoCellAnchor editAs="oneCell">
    <xdr:from>
      <xdr:col>1</xdr:col>
      <xdr:colOff>66675</xdr:colOff>
      <xdr:row>846</xdr:row>
      <xdr:rowOff>209550</xdr:rowOff>
    </xdr:from>
    <xdr:to>
      <xdr:col>3</xdr:col>
      <xdr:colOff>582930</xdr:colOff>
      <xdr:row>855</xdr:row>
      <xdr:rowOff>77471</xdr:rowOff>
    </xdr:to>
    <xdr:pic>
      <xdr:nvPicPr>
        <xdr:cNvPr id="36" name="Slika 35" descr="Možnosti združevanja">
          <a:extLst>
            <a:ext uri="{FF2B5EF4-FFF2-40B4-BE49-F238E27FC236}">
              <a16:creationId xmlns:a16="http://schemas.microsoft.com/office/drawing/2014/main" id="{00000000-0008-0000-0100-000024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90575" y="176945925"/>
          <a:ext cx="2011680" cy="1630045"/>
        </a:xfrm>
        <a:prstGeom prst="rect">
          <a:avLst/>
        </a:prstGeom>
        <a:noFill/>
        <a:ln>
          <a:noFill/>
        </a:ln>
      </xdr:spPr>
    </xdr:pic>
    <xdr:clientData/>
  </xdr:twoCellAnchor>
  <xdr:twoCellAnchor editAs="oneCell">
    <xdr:from>
      <xdr:col>1</xdr:col>
      <xdr:colOff>0</xdr:colOff>
      <xdr:row>861</xdr:row>
      <xdr:rowOff>0</xdr:rowOff>
    </xdr:from>
    <xdr:to>
      <xdr:col>4</xdr:col>
      <xdr:colOff>478155</xdr:colOff>
      <xdr:row>877</xdr:row>
      <xdr:rowOff>13335</xdr:rowOff>
    </xdr:to>
    <xdr:pic>
      <xdr:nvPicPr>
        <xdr:cNvPr id="37" name="Slika 36" descr="Porazdelitev frekvence v Excelu">
          <a:extLst>
            <a:ext uri="{FF2B5EF4-FFF2-40B4-BE49-F238E27FC236}">
              <a16:creationId xmlns:a16="http://schemas.microsoft.com/office/drawing/2014/main" id="{00000000-0008-0000-0100-000025000000}"/>
            </a:ext>
          </a:extLst>
        </xdr:cNvPr>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23900" y="163668075"/>
          <a:ext cx="2830830" cy="3061335"/>
        </a:xfrm>
        <a:prstGeom prst="rect">
          <a:avLst/>
        </a:prstGeom>
        <a:noFill/>
        <a:ln>
          <a:noFill/>
        </a:ln>
      </xdr:spPr>
    </xdr:pic>
    <xdr:clientData/>
  </xdr:twoCellAnchor>
  <xdr:twoCellAnchor editAs="oneCell">
    <xdr:from>
      <xdr:col>1</xdr:col>
      <xdr:colOff>0</xdr:colOff>
      <xdr:row>885</xdr:row>
      <xdr:rowOff>0</xdr:rowOff>
    </xdr:from>
    <xdr:to>
      <xdr:col>7</xdr:col>
      <xdr:colOff>102235</xdr:colOff>
      <xdr:row>890</xdr:row>
      <xdr:rowOff>1905</xdr:rowOff>
    </xdr:to>
    <xdr:pic>
      <xdr:nvPicPr>
        <xdr:cNvPr id="38" name="Slika 37" descr="Kliknite vrtilni grafikon">
          <a:extLst>
            <a:ext uri="{FF2B5EF4-FFF2-40B4-BE49-F238E27FC236}">
              <a16:creationId xmlns:a16="http://schemas.microsoft.com/office/drawing/2014/main" id="{00000000-0008-0000-0100-000026000000}"/>
            </a:ext>
          </a:extLst>
        </xdr:cNvPr>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900" y="184223025"/>
          <a:ext cx="4969510" cy="954405"/>
        </a:xfrm>
        <a:prstGeom prst="rect">
          <a:avLst/>
        </a:prstGeom>
        <a:noFill/>
        <a:ln>
          <a:noFill/>
        </a:ln>
      </xdr:spPr>
    </xdr:pic>
    <xdr:clientData/>
  </xdr:twoCellAnchor>
  <xdr:twoCellAnchor editAs="oneCell">
    <xdr:from>
      <xdr:col>1</xdr:col>
      <xdr:colOff>161925</xdr:colOff>
      <xdr:row>896</xdr:row>
      <xdr:rowOff>161925</xdr:rowOff>
    </xdr:from>
    <xdr:to>
      <xdr:col>6</xdr:col>
      <xdr:colOff>484505</xdr:colOff>
      <xdr:row>911</xdr:row>
      <xdr:rowOff>55880</xdr:rowOff>
    </xdr:to>
    <xdr:pic>
      <xdr:nvPicPr>
        <xdr:cNvPr id="39" name="Slika 38" descr="Vrtilni grafikon v Excelu">
          <a:extLst>
            <a:ext uri="{FF2B5EF4-FFF2-40B4-BE49-F238E27FC236}">
              <a16:creationId xmlns:a16="http://schemas.microsoft.com/office/drawing/2014/main" id="{00000000-0008-0000-0100-000027000000}"/>
            </a:ext>
          </a:extLst>
        </xdr:cNvPr>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85825" y="170173650"/>
          <a:ext cx="4580255" cy="2751455"/>
        </a:xfrm>
        <a:prstGeom prst="rect">
          <a:avLst/>
        </a:prstGeom>
        <a:noFill/>
        <a:ln>
          <a:noFill/>
        </a:ln>
      </xdr:spPr>
    </xdr:pic>
    <xdr:clientData/>
  </xdr:twoCellAnchor>
  <xdr:twoCellAnchor editAs="oneCell">
    <xdr:from>
      <xdr:col>8</xdr:col>
      <xdr:colOff>76200</xdr:colOff>
      <xdr:row>917</xdr:row>
      <xdr:rowOff>171450</xdr:rowOff>
    </xdr:from>
    <xdr:to>
      <xdr:col>15</xdr:col>
      <xdr:colOff>731354</xdr:colOff>
      <xdr:row>930</xdr:row>
      <xdr:rowOff>180976</xdr:rowOff>
    </xdr:to>
    <xdr:pic>
      <xdr:nvPicPr>
        <xdr:cNvPr id="40" name="Slika 39" descr="Dvodimenzionalna vrtilna tabela v Excelu">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6276975" y="194652900"/>
          <a:ext cx="5753100" cy="2676525"/>
        </a:xfrm>
        <a:prstGeom prst="rect">
          <a:avLst/>
        </a:prstGeom>
        <a:noFill/>
        <a:ln>
          <a:noFill/>
        </a:ln>
      </xdr:spPr>
    </xdr:pic>
    <xdr:clientData/>
  </xdr:twoCellAnchor>
  <xdr:twoCellAnchor editAs="oneCell">
    <xdr:from>
      <xdr:col>1</xdr:col>
      <xdr:colOff>0</xdr:colOff>
      <xdr:row>919</xdr:row>
      <xdr:rowOff>0</xdr:rowOff>
    </xdr:from>
    <xdr:to>
      <xdr:col>7</xdr:col>
      <xdr:colOff>104775</xdr:colOff>
      <xdr:row>923</xdr:row>
      <xdr:rowOff>190500</xdr:rowOff>
    </xdr:to>
    <xdr:pic>
      <xdr:nvPicPr>
        <xdr:cNvPr id="41" name="Slika 40" descr="Kliknite vrtilni grafikon">
          <a:extLst>
            <a:ext uri="{FF2B5EF4-FFF2-40B4-BE49-F238E27FC236}">
              <a16:creationId xmlns:a16="http://schemas.microsoft.com/office/drawing/2014/main" id="{00000000-0008-0000-0100-000029000000}"/>
            </a:ext>
          </a:extLst>
        </xdr:cNvPr>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900" y="177831750"/>
          <a:ext cx="4972050" cy="952500"/>
        </a:xfrm>
        <a:prstGeom prst="rect">
          <a:avLst/>
        </a:prstGeom>
        <a:noFill/>
        <a:ln>
          <a:noFill/>
        </a:ln>
      </xdr:spPr>
    </xdr:pic>
    <xdr:clientData/>
  </xdr:twoCellAnchor>
  <xdr:twoCellAnchor editAs="oneCell">
    <xdr:from>
      <xdr:col>1</xdr:col>
      <xdr:colOff>38100</xdr:colOff>
      <xdr:row>929</xdr:row>
      <xdr:rowOff>28575</xdr:rowOff>
    </xdr:from>
    <xdr:to>
      <xdr:col>7</xdr:col>
      <xdr:colOff>95250</xdr:colOff>
      <xdr:row>945</xdr:row>
      <xdr:rowOff>9525</xdr:rowOff>
    </xdr:to>
    <xdr:pic>
      <xdr:nvPicPr>
        <xdr:cNvPr id="42" name="Slika 41" descr="Vrtilni grafikon v Excelu">
          <a:extLst>
            <a:ext uri="{FF2B5EF4-FFF2-40B4-BE49-F238E27FC236}">
              <a16:creationId xmlns:a16="http://schemas.microsoft.com/office/drawing/2014/main" id="{00000000-0008-0000-0100-00002A000000}"/>
            </a:ext>
          </a:extLst>
        </xdr:cNvPr>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58687" y="194760988"/>
          <a:ext cx="4935606" cy="3028950"/>
        </a:xfrm>
        <a:prstGeom prst="rect">
          <a:avLst/>
        </a:prstGeom>
        <a:noFill/>
        <a:ln>
          <a:noFill/>
        </a:ln>
      </xdr:spPr>
    </xdr:pic>
    <xdr:clientData/>
  </xdr:twoCellAnchor>
  <xdr:twoCellAnchor editAs="oneCell">
    <xdr:from>
      <xdr:col>1</xdr:col>
      <xdr:colOff>57150</xdr:colOff>
      <xdr:row>950</xdr:row>
      <xdr:rowOff>85725</xdr:rowOff>
    </xdr:from>
    <xdr:to>
      <xdr:col>7</xdr:col>
      <xdr:colOff>285750</xdr:colOff>
      <xdr:row>966</xdr:row>
      <xdr:rowOff>171450</xdr:rowOff>
    </xdr:to>
    <xdr:pic>
      <xdr:nvPicPr>
        <xdr:cNvPr id="43" name="Slika 42" descr="Standardni filter">
          <a:extLst>
            <a:ext uri="{FF2B5EF4-FFF2-40B4-BE49-F238E27FC236}">
              <a16:creationId xmlns:a16="http://schemas.microsoft.com/office/drawing/2014/main" id="{00000000-0008-0000-0100-00002B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81050" y="200577450"/>
          <a:ext cx="5095875" cy="3133725"/>
        </a:xfrm>
        <a:prstGeom prst="rect">
          <a:avLst/>
        </a:prstGeom>
        <a:noFill/>
        <a:ln>
          <a:noFill/>
        </a:ln>
      </xdr:spPr>
    </xdr:pic>
    <xdr:clientData/>
  </xdr:twoCellAnchor>
  <xdr:twoCellAnchor editAs="oneCell">
    <xdr:from>
      <xdr:col>1</xdr:col>
      <xdr:colOff>9525</xdr:colOff>
      <xdr:row>972</xdr:row>
      <xdr:rowOff>85725</xdr:rowOff>
    </xdr:from>
    <xdr:to>
      <xdr:col>6</xdr:col>
      <xdr:colOff>552450</xdr:colOff>
      <xdr:row>987</xdr:row>
      <xdr:rowOff>152400</xdr:rowOff>
    </xdr:to>
    <xdr:pic>
      <xdr:nvPicPr>
        <xdr:cNvPr id="44" name="Slika 43" descr="Filter poročila">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33425" y="204939900"/>
          <a:ext cx="4800600" cy="2924175"/>
        </a:xfrm>
        <a:prstGeom prst="rect">
          <a:avLst/>
        </a:prstGeom>
        <a:noFill/>
        <a:ln>
          <a:noFill/>
        </a:ln>
      </xdr:spPr>
    </xdr:pic>
    <xdr:clientData/>
  </xdr:twoCellAnchor>
  <xdr:twoCellAnchor editAs="oneCell">
    <xdr:from>
      <xdr:col>1</xdr:col>
      <xdr:colOff>0</xdr:colOff>
      <xdr:row>994</xdr:row>
      <xdr:rowOff>0</xdr:rowOff>
    </xdr:from>
    <xdr:to>
      <xdr:col>4</xdr:col>
      <xdr:colOff>171450</xdr:colOff>
      <xdr:row>999</xdr:row>
      <xdr:rowOff>0</xdr:rowOff>
    </xdr:to>
    <xdr:pic>
      <xdr:nvPicPr>
        <xdr:cNvPr id="45" name="Slika 44" descr="Spremeni vrsto grafikona">
          <a:extLst>
            <a:ext uri="{FF2B5EF4-FFF2-40B4-BE49-F238E27FC236}">
              <a16:creationId xmlns:a16="http://schemas.microsoft.com/office/drawing/2014/main" id="{00000000-0008-0000-0100-00002D000000}"/>
            </a:ext>
          </a:extLst>
        </xdr:cNvPr>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723900" y="192119250"/>
          <a:ext cx="2524125" cy="952500"/>
        </a:xfrm>
        <a:prstGeom prst="rect">
          <a:avLst/>
        </a:prstGeom>
        <a:noFill/>
        <a:ln>
          <a:noFill/>
        </a:ln>
      </xdr:spPr>
    </xdr:pic>
    <xdr:clientData/>
  </xdr:twoCellAnchor>
  <xdr:twoCellAnchor editAs="oneCell">
    <xdr:from>
      <xdr:col>1</xdr:col>
      <xdr:colOff>161925</xdr:colOff>
      <xdr:row>1002</xdr:row>
      <xdr:rowOff>66675</xdr:rowOff>
    </xdr:from>
    <xdr:to>
      <xdr:col>6</xdr:col>
      <xdr:colOff>466725</xdr:colOff>
      <xdr:row>1030</xdr:row>
      <xdr:rowOff>0</xdr:rowOff>
    </xdr:to>
    <xdr:pic>
      <xdr:nvPicPr>
        <xdr:cNvPr id="46" name="Slika 45" descr="Izberite pito">
          <a:extLst>
            <a:ext uri="{FF2B5EF4-FFF2-40B4-BE49-F238E27FC236}">
              <a16:creationId xmlns:a16="http://schemas.microsoft.com/office/drawing/2014/main" id="{00000000-0008-0000-0100-00002E000000}"/>
            </a:ext>
          </a:extLst>
        </xdr:cNvPr>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85825" y="193719450"/>
          <a:ext cx="4562475" cy="5267325"/>
        </a:xfrm>
        <a:prstGeom prst="rect">
          <a:avLst/>
        </a:prstGeom>
        <a:noFill/>
        <a:ln>
          <a:noFill/>
        </a:ln>
      </xdr:spPr>
    </xdr:pic>
    <xdr:clientData/>
  </xdr:twoCellAnchor>
  <xdr:twoCellAnchor editAs="oneCell">
    <xdr:from>
      <xdr:col>0</xdr:col>
      <xdr:colOff>695325</xdr:colOff>
      <xdr:row>1035</xdr:row>
      <xdr:rowOff>161925</xdr:rowOff>
    </xdr:from>
    <xdr:to>
      <xdr:col>6</xdr:col>
      <xdr:colOff>295275</xdr:colOff>
      <xdr:row>1050</xdr:row>
      <xdr:rowOff>57150</xdr:rowOff>
    </xdr:to>
    <xdr:pic>
      <xdr:nvPicPr>
        <xdr:cNvPr id="47" name="Slika 46" descr="Nov vrtilni grafikon">
          <a:extLst>
            <a:ext uri="{FF2B5EF4-FFF2-40B4-BE49-F238E27FC236}">
              <a16:creationId xmlns:a16="http://schemas.microsoft.com/office/drawing/2014/main" id="{00000000-0008-0000-0100-00002F000000}"/>
            </a:ext>
          </a:extLst>
        </xdr:cNvPr>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695325" y="199929750"/>
          <a:ext cx="4581525" cy="2752725"/>
        </a:xfrm>
        <a:prstGeom prst="rect">
          <a:avLst/>
        </a:prstGeom>
        <a:noFill/>
        <a:ln>
          <a:noFill/>
        </a:ln>
      </xdr:spPr>
    </xdr:pic>
    <xdr:clientData/>
  </xdr:twoCellAnchor>
  <xdr:twoCellAnchor editAs="oneCell">
    <xdr:from>
      <xdr:col>1</xdr:col>
      <xdr:colOff>57150</xdr:colOff>
      <xdr:row>1055</xdr:row>
      <xdr:rowOff>171450</xdr:rowOff>
    </xdr:from>
    <xdr:to>
      <xdr:col>4</xdr:col>
      <xdr:colOff>439420</xdr:colOff>
      <xdr:row>1068</xdr:row>
      <xdr:rowOff>183515</xdr:rowOff>
    </xdr:to>
    <xdr:pic>
      <xdr:nvPicPr>
        <xdr:cNvPr id="48" name="Slika 47" descr="Vrteča miza">
          <a:extLst>
            <a:ext uri="{FF2B5EF4-FFF2-40B4-BE49-F238E27FC236}">
              <a16:creationId xmlns:a16="http://schemas.microsoft.com/office/drawing/2014/main" id="{00000000-0008-0000-0100-000030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81050" y="204082650"/>
          <a:ext cx="2734945" cy="2488565"/>
        </a:xfrm>
        <a:prstGeom prst="rect">
          <a:avLst/>
        </a:prstGeom>
        <a:noFill/>
        <a:ln>
          <a:noFill/>
        </a:ln>
      </xdr:spPr>
    </xdr:pic>
    <xdr:clientData/>
  </xdr:twoCellAnchor>
  <xdr:twoCellAnchor editAs="oneCell">
    <xdr:from>
      <xdr:col>1</xdr:col>
      <xdr:colOff>0</xdr:colOff>
      <xdr:row>1074</xdr:row>
      <xdr:rowOff>0</xdr:rowOff>
    </xdr:from>
    <xdr:to>
      <xdr:col>5</xdr:col>
      <xdr:colOff>1040765</xdr:colOff>
      <xdr:row>1079</xdr:row>
      <xdr:rowOff>1905</xdr:rowOff>
    </xdr:to>
    <xdr:pic>
      <xdr:nvPicPr>
        <xdr:cNvPr id="49" name="Slika 48" descr="Vstavite rezalnik">
          <a:extLst>
            <a:ext uri="{FF2B5EF4-FFF2-40B4-BE49-F238E27FC236}">
              <a16:creationId xmlns:a16="http://schemas.microsoft.com/office/drawing/2014/main" id="{00000000-0008-0000-0100-000031000000}"/>
            </a:ext>
          </a:extLst>
        </xdr:cNvPr>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23900" y="207625950"/>
          <a:ext cx="4222115" cy="954405"/>
        </a:xfrm>
        <a:prstGeom prst="rect">
          <a:avLst/>
        </a:prstGeom>
        <a:noFill/>
        <a:ln>
          <a:noFill/>
        </a:ln>
      </xdr:spPr>
    </xdr:pic>
    <xdr:clientData/>
  </xdr:twoCellAnchor>
  <xdr:twoCellAnchor editAs="oneCell">
    <xdr:from>
      <xdr:col>1</xdr:col>
      <xdr:colOff>314325</xdr:colOff>
      <xdr:row>1082</xdr:row>
      <xdr:rowOff>114300</xdr:rowOff>
    </xdr:from>
    <xdr:to>
      <xdr:col>4</xdr:col>
      <xdr:colOff>212090</xdr:colOff>
      <xdr:row>1097</xdr:row>
      <xdr:rowOff>47625</xdr:rowOff>
    </xdr:to>
    <xdr:pic>
      <xdr:nvPicPr>
        <xdr:cNvPr id="50" name="Slika 49" descr="Vstavite rezalnike">
          <a:extLst>
            <a:ext uri="{FF2B5EF4-FFF2-40B4-BE49-F238E27FC236}">
              <a16:creationId xmlns:a16="http://schemas.microsoft.com/office/drawing/2014/main" id="{00000000-0008-0000-0100-000032000000}"/>
            </a:ext>
          </a:extLst>
        </xdr:cNvPr>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038225" y="209311875"/>
          <a:ext cx="2250440" cy="2790825"/>
        </a:xfrm>
        <a:prstGeom prst="rect">
          <a:avLst/>
        </a:prstGeom>
        <a:noFill/>
        <a:ln>
          <a:noFill/>
        </a:ln>
      </xdr:spPr>
    </xdr:pic>
    <xdr:clientData/>
  </xdr:twoCellAnchor>
  <xdr:twoCellAnchor editAs="oneCell">
    <xdr:from>
      <xdr:col>1</xdr:col>
      <xdr:colOff>0</xdr:colOff>
      <xdr:row>1100</xdr:row>
      <xdr:rowOff>0</xdr:rowOff>
    </xdr:from>
    <xdr:to>
      <xdr:col>6</xdr:col>
      <xdr:colOff>258445</xdr:colOff>
      <xdr:row>1116</xdr:row>
      <xdr:rowOff>13335</xdr:rowOff>
    </xdr:to>
    <xdr:pic>
      <xdr:nvPicPr>
        <xdr:cNvPr id="51" name="Slika 50" descr="Excel Slicer">
          <a:extLst>
            <a:ext uri="{FF2B5EF4-FFF2-40B4-BE49-F238E27FC236}">
              <a16:creationId xmlns:a16="http://schemas.microsoft.com/office/drawing/2014/main" id="{00000000-0008-0000-0100-000033000000}"/>
            </a:ext>
          </a:extLst>
        </xdr:cNvPr>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723900" y="212674200"/>
          <a:ext cx="4516120" cy="3061335"/>
        </a:xfrm>
        <a:prstGeom prst="rect">
          <a:avLst/>
        </a:prstGeom>
        <a:noFill/>
        <a:ln>
          <a:noFill/>
        </a:ln>
      </xdr:spPr>
    </xdr:pic>
    <xdr:clientData/>
  </xdr:twoCellAnchor>
  <xdr:twoCellAnchor editAs="oneCell">
    <xdr:from>
      <xdr:col>1</xdr:col>
      <xdr:colOff>0</xdr:colOff>
      <xdr:row>1126</xdr:row>
      <xdr:rowOff>57150</xdr:rowOff>
    </xdr:from>
    <xdr:to>
      <xdr:col>5</xdr:col>
      <xdr:colOff>1040765</xdr:colOff>
      <xdr:row>1131</xdr:row>
      <xdr:rowOff>59055</xdr:rowOff>
    </xdr:to>
    <xdr:pic>
      <xdr:nvPicPr>
        <xdr:cNvPr id="52" name="Slika 51" descr="Vstavite rezalnik">
          <a:extLst>
            <a:ext uri="{FF2B5EF4-FFF2-40B4-BE49-F238E27FC236}">
              <a16:creationId xmlns:a16="http://schemas.microsoft.com/office/drawing/2014/main" id="{00000000-0008-0000-0100-000034000000}"/>
            </a:ext>
          </a:extLst>
        </xdr:cNvPr>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23900" y="218065350"/>
          <a:ext cx="4222115" cy="954405"/>
        </a:xfrm>
        <a:prstGeom prst="rect">
          <a:avLst/>
        </a:prstGeom>
        <a:noFill/>
        <a:ln>
          <a:noFill/>
        </a:ln>
      </xdr:spPr>
    </xdr:pic>
    <xdr:clientData/>
  </xdr:twoCellAnchor>
  <xdr:twoCellAnchor editAs="oneCell">
    <xdr:from>
      <xdr:col>1</xdr:col>
      <xdr:colOff>0</xdr:colOff>
      <xdr:row>1135</xdr:row>
      <xdr:rowOff>0</xdr:rowOff>
    </xdr:from>
    <xdr:to>
      <xdr:col>3</xdr:col>
      <xdr:colOff>755015</xdr:colOff>
      <xdr:row>1149</xdr:row>
      <xdr:rowOff>123825</xdr:rowOff>
    </xdr:to>
    <xdr:pic>
      <xdr:nvPicPr>
        <xdr:cNvPr id="53" name="Slika 52" descr="Vstavite drug rezalnik">
          <a:extLst>
            <a:ext uri="{FF2B5EF4-FFF2-40B4-BE49-F238E27FC236}">
              <a16:creationId xmlns:a16="http://schemas.microsoft.com/office/drawing/2014/main" id="{00000000-0008-0000-0100-000035000000}"/>
            </a:ext>
          </a:extLst>
        </xdr:cNvPr>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23900" y="219770325"/>
          <a:ext cx="2250440" cy="2790825"/>
        </a:xfrm>
        <a:prstGeom prst="rect">
          <a:avLst/>
        </a:prstGeom>
        <a:noFill/>
        <a:ln>
          <a:noFill/>
        </a:ln>
      </xdr:spPr>
    </xdr:pic>
    <xdr:clientData/>
  </xdr:twoCellAnchor>
  <xdr:twoCellAnchor editAs="oneCell">
    <xdr:from>
      <xdr:col>0</xdr:col>
      <xdr:colOff>647700</xdr:colOff>
      <xdr:row>1155</xdr:row>
      <xdr:rowOff>66675</xdr:rowOff>
    </xdr:from>
    <xdr:to>
      <xdr:col>5</xdr:col>
      <xdr:colOff>837565</xdr:colOff>
      <xdr:row>1160</xdr:row>
      <xdr:rowOff>68580</xdr:rowOff>
    </xdr:to>
    <xdr:pic>
      <xdr:nvPicPr>
        <xdr:cNvPr id="54" name="Slika 53" descr="Spremenite slog rezalnika">
          <a:extLst>
            <a:ext uri="{FF2B5EF4-FFF2-40B4-BE49-F238E27FC236}">
              <a16:creationId xmlns:a16="http://schemas.microsoft.com/office/drawing/2014/main" id="{00000000-0008-0000-0100-000036000000}"/>
            </a:ext>
          </a:extLst>
        </xdr:cNvPr>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647700" y="223789875"/>
          <a:ext cx="4095115" cy="954405"/>
        </a:xfrm>
        <a:prstGeom prst="rect">
          <a:avLst/>
        </a:prstGeom>
        <a:noFill/>
        <a:ln>
          <a:noFill/>
        </a:ln>
      </xdr:spPr>
    </xdr:pic>
    <xdr:clientData/>
  </xdr:twoCellAnchor>
  <xdr:twoCellAnchor editAs="oneCell">
    <xdr:from>
      <xdr:col>1</xdr:col>
      <xdr:colOff>0</xdr:colOff>
      <xdr:row>1163</xdr:row>
      <xdr:rowOff>0</xdr:rowOff>
    </xdr:from>
    <xdr:to>
      <xdr:col>6</xdr:col>
      <xdr:colOff>377825</xdr:colOff>
      <xdr:row>1187</xdr:row>
      <xdr:rowOff>8255</xdr:rowOff>
    </xdr:to>
    <xdr:pic>
      <xdr:nvPicPr>
        <xdr:cNvPr id="55" name="Slika 54" descr="Več rezalnikov">
          <a:extLst>
            <a:ext uri="{FF2B5EF4-FFF2-40B4-BE49-F238E27FC236}">
              <a16:creationId xmlns:a16="http://schemas.microsoft.com/office/drawing/2014/main" id="{00000000-0008-0000-0100-000037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723900" y="225294825"/>
          <a:ext cx="4635500" cy="4580255"/>
        </a:xfrm>
        <a:prstGeom prst="rect">
          <a:avLst/>
        </a:prstGeom>
        <a:noFill/>
        <a:ln>
          <a:noFill/>
        </a:ln>
      </xdr:spPr>
    </xdr:pic>
    <xdr:clientData/>
  </xdr:twoCellAnchor>
  <xdr:twoCellAnchor editAs="oneCell">
    <xdr:from>
      <xdr:col>1</xdr:col>
      <xdr:colOff>0</xdr:colOff>
      <xdr:row>1197</xdr:row>
      <xdr:rowOff>0</xdr:rowOff>
    </xdr:from>
    <xdr:to>
      <xdr:col>3</xdr:col>
      <xdr:colOff>405130</xdr:colOff>
      <xdr:row>1202</xdr:row>
      <xdr:rowOff>1905</xdr:rowOff>
    </xdr:to>
    <xdr:pic>
      <xdr:nvPicPr>
        <xdr:cNvPr id="56" name="Slika 55" descr="Kliknite Prijavi povezave">
          <a:extLst>
            <a:ext uri="{FF2B5EF4-FFF2-40B4-BE49-F238E27FC236}">
              <a16:creationId xmlns:a16="http://schemas.microsoft.com/office/drawing/2014/main" id="{00000000-0008-0000-0100-000038000000}"/>
            </a:ext>
          </a:extLst>
        </xdr:cNvPr>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723900" y="232105200"/>
          <a:ext cx="1900555" cy="954405"/>
        </a:xfrm>
        <a:prstGeom prst="rect">
          <a:avLst/>
        </a:prstGeom>
        <a:noFill/>
        <a:ln>
          <a:noFill/>
        </a:ln>
      </xdr:spPr>
    </xdr:pic>
    <xdr:clientData/>
  </xdr:twoCellAnchor>
  <xdr:twoCellAnchor editAs="oneCell">
    <xdr:from>
      <xdr:col>1</xdr:col>
      <xdr:colOff>0</xdr:colOff>
      <xdr:row>1205</xdr:row>
      <xdr:rowOff>0</xdr:rowOff>
    </xdr:from>
    <xdr:to>
      <xdr:col>5</xdr:col>
      <xdr:colOff>78740</xdr:colOff>
      <xdr:row>1214</xdr:row>
      <xdr:rowOff>122555</xdr:rowOff>
    </xdr:to>
    <xdr:pic>
      <xdr:nvPicPr>
        <xdr:cNvPr id="57" name="Slika 56" descr="Priključite rezalnik na vrtilno tabelo">
          <a:extLst>
            <a:ext uri="{FF2B5EF4-FFF2-40B4-BE49-F238E27FC236}">
              <a16:creationId xmlns:a16="http://schemas.microsoft.com/office/drawing/2014/main" id="{00000000-0008-0000-0100-000039000000}"/>
            </a:ext>
          </a:extLst>
        </xdr:cNvPr>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723900" y="233676825"/>
          <a:ext cx="3260090" cy="1837055"/>
        </a:xfrm>
        <a:prstGeom prst="rect">
          <a:avLst/>
        </a:prstGeom>
        <a:noFill/>
        <a:ln>
          <a:noFill/>
        </a:ln>
      </xdr:spPr>
    </xdr:pic>
    <xdr:clientData/>
  </xdr:twoCellAnchor>
  <xdr:twoCellAnchor editAs="oneCell">
    <xdr:from>
      <xdr:col>1</xdr:col>
      <xdr:colOff>57149</xdr:colOff>
      <xdr:row>1222</xdr:row>
      <xdr:rowOff>38099</xdr:rowOff>
    </xdr:from>
    <xdr:to>
      <xdr:col>8</xdr:col>
      <xdr:colOff>38099</xdr:colOff>
      <xdr:row>1246</xdr:row>
      <xdr:rowOff>9524</xdr:rowOff>
    </xdr:to>
    <xdr:pic>
      <xdr:nvPicPr>
        <xdr:cNvPr id="58" name="Slika 57" descr="Več rezalnikov in vrtilne tabele">
          <a:extLst>
            <a:ext uri="{FF2B5EF4-FFF2-40B4-BE49-F238E27FC236}">
              <a16:creationId xmlns:a16="http://schemas.microsoft.com/office/drawing/2014/main" id="{00000000-0008-0000-0100-00003A000000}"/>
            </a:ext>
          </a:extLst>
        </xdr:cNvPr>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781049" y="254850899"/>
          <a:ext cx="5457825" cy="4543425"/>
        </a:xfrm>
        <a:prstGeom prst="rect">
          <a:avLst/>
        </a:prstGeom>
        <a:noFill/>
        <a:ln>
          <a:noFill/>
        </a:ln>
      </xdr:spPr>
    </xdr:pic>
    <xdr:clientData/>
  </xdr:twoCellAnchor>
  <xdr:twoCellAnchor editAs="oneCell">
    <xdr:from>
      <xdr:col>1</xdr:col>
      <xdr:colOff>0</xdr:colOff>
      <xdr:row>1258</xdr:row>
      <xdr:rowOff>0</xdr:rowOff>
    </xdr:from>
    <xdr:to>
      <xdr:col>3</xdr:col>
      <xdr:colOff>405130</xdr:colOff>
      <xdr:row>1271</xdr:row>
      <xdr:rowOff>171450</xdr:rowOff>
    </xdr:to>
    <xdr:pic>
      <xdr:nvPicPr>
        <xdr:cNvPr id="59" name="Slika 58" descr="Osveži vrtilno tabelo v Excelu">
          <a:extLst>
            <a:ext uri="{FF2B5EF4-FFF2-40B4-BE49-F238E27FC236}">
              <a16:creationId xmlns:a16="http://schemas.microsoft.com/office/drawing/2014/main" id="{00000000-0008-0000-0100-00003B000000}"/>
            </a:ext>
          </a:extLst>
        </xdr:cNvPr>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23900" y="244392450"/>
          <a:ext cx="1900555" cy="2647950"/>
        </a:xfrm>
        <a:prstGeom prst="rect">
          <a:avLst/>
        </a:prstGeom>
        <a:noFill/>
        <a:ln>
          <a:noFill/>
        </a:ln>
      </xdr:spPr>
    </xdr:pic>
    <xdr:clientData/>
  </xdr:twoCellAnchor>
  <xdr:twoCellAnchor editAs="oneCell">
    <xdr:from>
      <xdr:col>1</xdr:col>
      <xdr:colOff>0</xdr:colOff>
      <xdr:row>1282</xdr:row>
      <xdr:rowOff>0</xdr:rowOff>
    </xdr:from>
    <xdr:to>
      <xdr:col>6</xdr:col>
      <xdr:colOff>242570</xdr:colOff>
      <xdr:row>1286</xdr:row>
      <xdr:rowOff>144780</xdr:rowOff>
    </xdr:to>
    <xdr:pic>
      <xdr:nvPicPr>
        <xdr:cNvPr id="60" name="Slika 59" descr="Spremenite vir podatkov">
          <a:extLst>
            <a:ext uri="{FF2B5EF4-FFF2-40B4-BE49-F238E27FC236}">
              <a16:creationId xmlns:a16="http://schemas.microsoft.com/office/drawing/2014/main" id="{00000000-0008-0000-0100-00003C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723900" y="249278775"/>
          <a:ext cx="4500245" cy="954405"/>
        </a:xfrm>
        <a:prstGeom prst="rect">
          <a:avLst/>
        </a:prstGeom>
        <a:noFill/>
        <a:ln>
          <a:noFill/>
        </a:ln>
      </xdr:spPr>
    </xdr:pic>
    <xdr:clientData/>
  </xdr:twoCellAnchor>
  <xdr:twoCellAnchor editAs="oneCell">
    <xdr:from>
      <xdr:col>0</xdr:col>
      <xdr:colOff>495300</xdr:colOff>
      <xdr:row>1297</xdr:row>
      <xdr:rowOff>133350</xdr:rowOff>
    </xdr:from>
    <xdr:to>
      <xdr:col>6</xdr:col>
      <xdr:colOff>554990</xdr:colOff>
      <xdr:row>1302</xdr:row>
      <xdr:rowOff>135255</xdr:rowOff>
    </xdr:to>
    <xdr:pic>
      <xdr:nvPicPr>
        <xdr:cNvPr id="61" name="Slika 60" descr="Kliknite polja, elementi in kompleti">
          <a:extLst>
            <a:ext uri="{FF2B5EF4-FFF2-40B4-BE49-F238E27FC236}">
              <a16:creationId xmlns:a16="http://schemas.microsoft.com/office/drawing/2014/main" id="{00000000-0008-0000-0100-00003D000000}"/>
            </a:ext>
          </a:extLst>
        </xdr:cNvPr>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495300" y="269424150"/>
          <a:ext cx="5041265" cy="954405"/>
        </a:xfrm>
        <a:prstGeom prst="rect">
          <a:avLst/>
        </a:prstGeom>
        <a:noFill/>
        <a:ln>
          <a:noFill/>
        </a:ln>
      </xdr:spPr>
    </xdr:pic>
    <xdr:clientData/>
  </xdr:twoCellAnchor>
  <xdr:twoCellAnchor editAs="oneCell">
    <xdr:from>
      <xdr:col>1</xdr:col>
      <xdr:colOff>9525</xdr:colOff>
      <xdr:row>1311</xdr:row>
      <xdr:rowOff>133350</xdr:rowOff>
    </xdr:from>
    <xdr:to>
      <xdr:col>6</xdr:col>
      <xdr:colOff>5715</xdr:colOff>
      <xdr:row>1326</xdr:row>
      <xdr:rowOff>154305</xdr:rowOff>
    </xdr:to>
    <xdr:pic>
      <xdr:nvPicPr>
        <xdr:cNvPr id="62" name="Slika 61" descr="Vstavi izračunano polje">
          <a:extLst>
            <a:ext uri="{FF2B5EF4-FFF2-40B4-BE49-F238E27FC236}">
              <a16:creationId xmlns:a16="http://schemas.microsoft.com/office/drawing/2014/main" id="{00000000-0008-0000-0100-00003E000000}"/>
            </a:ext>
          </a:extLst>
        </xdr:cNvPr>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33425" y="272510250"/>
          <a:ext cx="4253865" cy="2926080"/>
        </a:xfrm>
        <a:prstGeom prst="rect">
          <a:avLst/>
        </a:prstGeom>
        <a:noFill/>
        <a:ln>
          <a:noFill/>
        </a:ln>
      </xdr:spPr>
    </xdr:pic>
    <xdr:clientData/>
  </xdr:twoCellAnchor>
  <xdr:twoCellAnchor editAs="oneCell">
    <xdr:from>
      <xdr:col>1</xdr:col>
      <xdr:colOff>0</xdr:colOff>
      <xdr:row>1336</xdr:row>
      <xdr:rowOff>0</xdr:rowOff>
    </xdr:from>
    <xdr:to>
      <xdr:col>5</xdr:col>
      <xdr:colOff>412750</xdr:colOff>
      <xdr:row>1349</xdr:row>
      <xdr:rowOff>12065</xdr:rowOff>
    </xdr:to>
    <xdr:pic>
      <xdr:nvPicPr>
        <xdr:cNvPr id="63" name="Slika 62" descr="Izračunano polje v Excelu">
          <a:extLst>
            <a:ext uri="{FF2B5EF4-FFF2-40B4-BE49-F238E27FC236}">
              <a16:creationId xmlns:a16="http://schemas.microsoft.com/office/drawing/2014/main" id="{00000000-0008-0000-0100-00003F000000}"/>
            </a:ext>
          </a:extLst>
        </xdr:cNvPr>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723900" y="261689850"/>
          <a:ext cx="3594100" cy="2488565"/>
        </a:xfrm>
        <a:prstGeom prst="rect">
          <a:avLst/>
        </a:prstGeom>
        <a:noFill/>
        <a:ln>
          <a:noFill/>
        </a:ln>
      </xdr:spPr>
    </xdr:pic>
    <xdr:clientData/>
  </xdr:twoCellAnchor>
  <xdr:twoCellAnchor editAs="oneCell">
    <xdr:from>
      <xdr:col>0</xdr:col>
      <xdr:colOff>590550</xdr:colOff>
      <xdr:row>1358</xdr:row>
      <xdr:rowOff>85725</xdr:rowOff>
    </xdr:from>
    <xdr:to>
      <xdr:col>7</xdr:col>
      <xdr:colOff>40640</xdr:colOff>
      <xdr:row>1363</xdr:row>
      <xdr:rowOff>87630</xdr:rowOff>
    </xdr:to>
    <xdr:pic>
      <xdr:nvPicPr>
        <xdr:cNvPr id="64" name="Slika 63" descr="Kliknite polja, elementi in kompleti">
          <a:extLst>
            <a:ext uri="{FF2B5EF4-FFF2-40B4-BE49-F238E27FC236}">
              <a16:creationId xmlns:a16="http://schemas.microsoft.com/office/drawing/2014/main" id="{00000000-0008-0000-0100-000040000000}"/>
            </a:ext>
          </a:extLst>
        </xdr:cNvPr>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590550" y="266280900"/>
          <a:ext cx="5041265" cy="954405"/>
        </a:xfrm>
        <a:prstGeom prst="rect">
          <a:avLst/>
        </a:prstGeom>
        <a:noFill/>
        <a:ln>
          <a:noFill/>
        </a:ln>
      </xdr:spPr>
    </xdr:pic>
    <xdr:clientData/>
  </xdr:twoCellAnchor>
  <xdr:twoCellAnchor editAs="oneCell">
    <xdr:from>
      <xdr:col>1</xdr:col>
      <xdr:colOff>0</xdr:colOff>
      <xdr:row>1367</xdr:row>
      <xdr:rowOff>0</xdr:rowOff>
    </xdr:from>
    <xdr:to>
      <xdr:col>4</xdr:col>
      <xdr:colOff>16510</xdr:colOff>
      <xdr:row>1375</xdr:row>
      <xdr:rowOff>153670</xdr:rowOff>
    </xdr:to>
    <xdr:pic>
      <xdr:nvPicPr>
        <xdr:cNvPr id="65" name="Slika 64" descr="Kliknite Izračunana postavka">
          <a:extLst>
            <a:ext uri="{FF2B5EF4-FFF2-40B4-BE49-F238E27FC236}">
              <a16:creationId xmlns:a16="http://schemas.microsoft.com/office/drawing/2014/main" id="{00000000-0008-0000-0100-000041000000}"/>
            </a:ext>
          </a:extLst>
        </xdr:cNvPr>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723900" y="267957300"/>
          <a:ext cx="2369185" cy="1677670"/>
        </a:xfrm>
        <a:prstGeom prst="rect">
          <a:avLst/>
        </a:prstGeom>
        <a:noFill/>
        <a:ln>
          <a:noFill/>
        </a:ln>
      </xdr:spPr>
    </xdr:pic>
    <xdr:clientData/>
  </xdr:twoCellAnchor>
  <xdr:twoCellAnchor editAs="oneCell">
    <xdr:from>
      <xdr:col>1</xdr:col>
      <xdr:colOff>0</xdr:colOff>
      <xdr:row>1383</xdr:row>
      <xdr:rowOff>0</xdr:rowOff>
    </xdr:from>
    <xdr:to>
      <xdr:col>5</xdr:col>
      <xdr:colOff>1072515</xdr:colOff>
      <xdr:row>1398</xdr:row>
      <xdr:rowOff>68580</xdr:rowOff>
    </xdr:to>
    <xdr:pic>
      <xdr:nvPicPr>
        <xdr:cNvPr id="66" name="Slika 65" descr="Vstavi izračunano postavko">
          <a:extLst>
            <a:ext uri="{FF2B5EF4-FFF2-40B4-BE49-F238E27FC236}">
              <a16:creationId xmlns:a16="http://schemas.microsoft.com/office/drawing/2014/main" id="{00000000-0008-0000-0100-000042000000}"/>
            </a:ext>
          </a:extLst>
        </xdr:cNvPr>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23900" y="271719675"/>
          <a:ext cx="4253865" cy="2926080"/>
        </a:xfrm>
        <a:prstGeom prst="rect">
          <a:avLst/>
        </a:prstGeom>
        <a:noFill/>
        <a:ln>
          <a:noFill/>
        </a:ln>
      </xdr:spPr>
    </xdr:pic>
    <xdr:clientData/>
  </xdr:twoCellAnchor>
  <xdr:twoCellAnchor editAs="oneCell">
    <xdr:from>
      <xdr:col>1</xdr:col>
      <xdr:colOff>0</xdr:colOff>
      <xdr:row>1406</xdr:row>
      <xdr:rowOff>0</xdr:rowOff>
    </xdr:from>
    <xdr:to>
      <xdr:col>4</xdr:col>
      <xdr:colOff>780415</xdr:colOff>
      <xdr:row>1424</xdr:row>
      <xdr:rowOff>5715</xdr:rowOff>
    </xdr:to>
    <xdr:pic>
      <xdr:nvPicPr>
        <xdr:cNvPr id="67" name="Slika 66" descr="Izračunane postavke v Excelu">
          <a:extLst>
            <a:ext uri="{FF2B5EF4-FFF2-40B4-BE49-F238E27FC236}">
              <a16:creationId xmlns:a16="http://schemas.microsoft.com/office/drawing/2014/main" id="{00000000-0008-0000-0100-000043000000}"/>
            </a:ext>
          </a:extLst>
        </xdr:cNvPr>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723900" y="276339300"/>
          <a:ext cx="3133090" cy="3434715"/>
        </a:xfrm>
        <a:prstGeom prst="rect">
          <a:avLst/>
        </a:prstGeom>
        <a:noFill/>
        <a:ln>
          <a:noFill/>
        </a:ln>
      </xdr:spPr>
    </xdr:pic>
    <xdr:clientData/>
  </xdr:twoCellAnchor>
  <xdr:twoCellAnchor editAs="oneCell">
    <xdr:from>
      <xdr:col>1</xdr:col>
      <xdr:colOff>0</xdr:colOff>
      <xdr:row>1785</xdr:row>
      <xdr:rowOff>0</xdr:rowOff>
    </xdr:from>
    <xdr:to>
      <xdr:col>8</xdr:col>
      <xdr:colOff>271780</xdr:colOff>
      <xdr:row>1803</xdr:row>
      <xdr:rowOff>69850</xdr:rowOff>
    </xdr:to>
    <xdr:pic>
      <xdr:nvPicPr>
        <xdr:cNvPr id="68" name="Slika 67" descr="Referenca celice">
          <a:extLst>
            <a:ext uri="{FF2B5EF4-FFF2-40B4-BE49-F238E27FC236}">
              <a16:creationId xmlns:a16="http://schemas.microsoft.com/office/drawing/2014/main" id="{00000000-0008-0000-0100-000044000000}"/>
            </a:ext>
          </a:extLst>
        </xdr:cNvPr>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723900" y="281749500"/>
          <a:ext cx="5748655" cy="3498850"/>
        </a:xfrm>
        <a:prstGeom prst="rect">
          <a:avLst/>
        </a:prstGeom>
        <a:noFill/>
        <a:ln>
          <a:noFill/>
        </a:ln>
      </xdr:spPr>
    </xdr:pic>
    <xdr:clientData/>
  </xdr:twoCellAnchor>
  <xdr:twoCellAnchor editAs="oneCell">
    <xdr:from>
      <xdr:col>1</xdr:col>
      <xdr:colOff>0</xdr:colOff>
      <xdr:row>1807</xdr:row>
      <xdr:rowOff>0</xdr:rowOff>
    </xdr:from>
    <xdr:to>
      <xdr:col>8</xdr:col>
      <xdr:colOff>271780</xdr:colOff>
      <xdr:row>1825</xdr:row>
      <xdr:rowOff>69850</xdr:rowOff>
    </xdr:to>
    <xdr:pic>
      <xdr:nvPicPr>
        <xdr:cNvPr id="69" name="Slika 68" descr="Statična referenca">
          <a:extLst>
            <a:ext uri="{FF2B5EF4-FFF2-40B4-BE49-F238E27FC236}">
              <a16:creationId xmlns:a16="http://schemas.microsoft.com/office/drawing/2014/main" id="{00000000-0008-0000-0100-000045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723900" y="285988125"/>
          <a:ext cx="5748655" cy="3498850"/>
        </a:xfrm>
        <a:prstGeom prst="rect">
          <a:avLst/>
        </a:prstGeom>
        <a:noFill/>
        <a:ln>
          <a:noFill/>
        </a:ln>
      </xdr:spPr>
    </xdr:pic>
    <xdr:clientData/>
  </xdr:twoCellAnchor>
  <xdr:twoCellAnchor editAs="oneCell">
    <xdr:from>
      <xdr:col>1</xdr:col>
      <xdr:colOff>0</xdr:colOff>
      <xdr:row>1829</xdr:row>
      <xdr:rowOff>0</xdr:rowOff>
    </xdr:from>
    <xdr:to>
      <xdr:col>8</xdr:col>
      <xdr:colOff>271780</xdr:colOff>
      <xdr:row>1847</xdr:row>
      <xdr:rowOff>69850</xdr:rowOff>
    </xdr:to>
    <xdr:pic>
      <xdr:nvPicPr>
        <xdr:cNvPr id="70" name="Slika 69" descr="GetPivotData funkcija v Excelu">
          <a:extLst>
            <a:ext uri="{FF2B5EF4-FFF2-40B4-BE49-F238E27FC236}">
              <a16:creationId xmlns:a16="http://schemas.microsoft.com/office/drawing/2014/main" id="{00000000-0008-0000-0100-000046000000}"/>
            </a:ext>
          </a:extLst>
        </xdr:cNvPr>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723900" y="290226750"/>
          <a:ext cx="5748655" cy="3498850"/>
        </a:xfrm>
        <a:prstGeom prst="rect">
          <a:avLst/>
        </a:prstGeom>
        <a:noFill/>
        <a:ln>
          <a:noFill/>
        </a:ln>
      </xdr:spPr>
    </xdr:pic>
    <xdr:clientData/>
  </xdr:twoCellAnchor>
  <xdr:twoCellAnchor editAs="oneCell">
    <xdr:from>
      <xdr:col>1</xdr:col>
      <xdr:colOff>0</xdr:colOff>
      <xdr:row>1853</xdr:row>
      <xdr:rowOff>0</xdr:rowOff>
    </xdr:from>
    <xdr:to>
      <xdr:col>8</xdr:col>
      <xdr:colOff>271780</xdr:colOff>
      <xdr:row>1871</xdr:row>
      <xdr:rowOff>69850</xdr:rowOff>
    </xdr:to>
    <xdr:pic>
      <xdr:nvPicPr>
        <xdr:cNvPr id="71" name="Slika 70" descr="Dinamična referenca">
          <a:extLst>
            <a:ext uri="{FF2B5EF4-FFF2-40B4-BE49-F238E27FC236}">
              <a16:creationId xmlns:a16="http://schemas.microsoft.com/office/drawing/2014/main" id="{00000000-0008-0000-0100-000047000000}"/>
            </a:ext>
          </a:extLst>
        </xdr:cNvPr>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23900" y="294941625"/>
          <a:ext cx="5748655" cy="3498850"/>
        </a:xfrm>
        <a:prstGeom prst="rect">
          <a:avLst/>
        </a:prstGeom>
        <a:noFill/>
        <a:ln>
          <a:noFill/>
        </a:ln>
      </xdr:spPr>
    </xdr:pic>
    <xdr:clientData/>
  </xdr:twoCellAnchor>
  <xdr:twoCellAnchor editAs="oneCell">
    <xdr:from>
      <xdr:col>1</xdr:col>
      <xdr:colOff>0</xdr:colOff>
      <xdr:row>1878</xdr:row>
      <xdr:rowOff>0</xdr:rowOff>
    </xdr:from>
    <xdr:to>
      <xdr:col>8</xdr:col>
      <xdr:colOff>271780</xdr:colOff>
      <xdr:row>1896</xdr:row>
      <xdr:rowOff>69850</xdr:rowOff>
    </xdr:to>
    <xdr:pic>
      <xdr:nvPicPr>
        <xdr:cNvPr id="72" name="Slika 71" descr="#REF!  Napaka">
          <a:extLst>
            <a:ext uri="{FF2B5EF4-FFF2-40B4-BE49-F238E27FC236}">
              <a16:creationId xmlns:a16="http://schemas.microsoft.com/office/drawing/2014/main" id="{00000000-0008-0000-0100-000048000000}"/>
            </a:ext>
          </a:extLst>
        </xdr:cNvPr>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723900" y="299894625"/>
          <a:ext cx="5748655" cy="3498850"/>
        </a:xfrm>
        <a:prstGeom prst="rect">
          <a:avLst/>
        </a:prstGeom>
        <a:noFill/>
        <a:ln>
          <a:noFill/>
        </a:ln>
      </xdr:spPr>
    </xdr:pic>
    <xdr:clientData/>
  </xdr:twoCellAnchor>
  <xdr:twoCellAnchor editAs="oneCell">
    <xdr:from>
      <xdr:col>1</xdr:col>
      <xdr:colOff>0</xdr:colOff>
      <xdr:row>1902</xdr:row>
      <xdr:rowOff>0</xdr:rowOff>
    </xdr:from>
    <xdr:to>
      <xdr:col>8</xdr:col>
      <xdr:colOff>271780</xdr:colOff>
      <xdr:row>1922</xdr:row>
      <xdr:rowOff>62230</xdr:rowOff>
    </xdr:to>
    <xdr:pic>
      <xdr:nvPicPr>
        <xdr:cNvPr id="73" name="Slika 72" descr="Dinamična funkcija GetPivotData">
          <a:extLst>
            <a:ext uri="{FF2B5EF4-FFF2-40B4-BE49-F238E27FC236}">
              <a16:creationId xmlns:a16="http://schemas.microsoft.com/office/drawing/2014/main" id="{00000000-0008-0000-0100-000049000000}"/>
            </a:ext>
          </a:extLst>
        </xdr:cNvPr>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723900" y="304609500"/>
          <a:ext cx="5748655" cy="3872230"/>
        </a:xfrm>
        <a:prstGeom prst="rect">
          <a:avLst/>
        </a:prstGeom>
        <a:noFill/>
        <a:ln>
          <a:noFill/>
        </a:ln>
      </xdr:spPr>
    </xdr:pic>
    <xdr:clientData/>
  </xdr:twoCellAnchor>
  <xdr:twoCellAnchor editAs="oneCell">
    <xdr:from>
      <xdr:col>1</xdr:col>
      <xdr:colOff>0</xdr:colOff>
      <xdr:row>1927</xdr:row>
      <xdr:rowOff>0</xdr:rowOff>
    </xdr:from>
    <xdr:to>
      <xdr:col>8</xdr:col>
      <xdr:colOff>271780</xdr:colOff>
      <xdr:row>1945</xdr:row>
      <xdr:rowOff>69850</xdr:rowOff>
    </xdr:to>
    <xdr:pic>
      <xdr:nvPicPr>
        <xdr:cNvPr id="74" name="Slika 73" descr="Skupna vsota">
          <a:extLst>
            <a:ext uri="{FF2B5EF4-FFF2-40B4-BE49-F238E27FC236}">
              <a16:creationId xmlns:a16="http://schemas.microsoft.com/office/drawing/2014/main" id="{00000000-0008-0000-0100-00004A000000}"/>
            </a:ext>
          </a:extLst>
        </xdr:cNvPr>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723900" y="309467250"/>
          <a:ext cx="5748655" cy="3498850"/>
        </a:xfrm>
        <a:prstGeom prst="rect">
          <a:avLst/>
        </a:prstGeom>
        <a:noFill/>
        <a:ln>
          <a:noFill/>
        </a:ln>
      </xdr:spPr>
    </xdr:pic>
    <xdr:clientData/>
  </xdr:twoCellAnchor>
  <xdr:twoCellAnchor editAs="oneCell">
    <xdr:from>
      <xdr:col>1</xdr:col>
      <xdr:colOff>0</xdr:colOff>
      <xdr:row>1950</xdr:row>
      <xdr:rowOff>0</xdr:rowOff>
    </xdr:from>
    <xdr:to>
      <xdr:col>8</xdr:col>
      <xdr:colOff>271780</xdr:colOff>
      <xdr:row>1968</xdr:row>
      <xdr:rowOff>69850</xdr:rowOff>
    </xdr:to>
    <xdr:pic>
      <xdr:nvPicPr>
        <xdr:cNvPr id="75" name="Slika 74" descr="Posodobljeno skupno vsoto">
          <a:extLst>
            <a:ext uri="{FF2B5EF4-FFF2-40B4-BE49-F238E27FC236}">
              <a16:creationId xmlns:a16="http://schemas.microsoft.com/office/drawing/2014/main" id="{00000000-0008-0000-0100-00004B000000}"/>
            </a:ext>
          </a:extLst>
        </xdr:cNvPr>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23900" y="313944000"/>
          <a:ext cx="5748655" cy="3498850"/>
        </a:xfrm>
        <a:prstGeom prst="rect">
          <a:avLst/>
        </a:prstGeom>
        <a:noFill/>
        <a:ln>
          <a:noFill/>
        </a:ln>
      </xdr:spPr>
    </xdr:pic>
    <xdr:clientData/>
  </xdr:twoCellAnchor>
  <xdr:twoCellAnchor editAs="oneCell">
    <xdr:from>
      <xdr:col>1</xdr:col>
      <xdr:colOff>0</xdr:colOff>
      <xdr:row>1976</xdr:row>
      <xdr:rowOff>0</xdr:rowOff>
    </xdr:from>
    <xdr:to>
      <xdr:col>5</xdr:col>
      <xdr:colOff>746760</xdr:colOff>
      <xdr:row>1983</xdr:row>
      <xdr:rowOff>177165</xdr:rowOff>
    </xdr:to>
    <xdr:pic>
      <xdr:nvPicPr>
        <xdr:cNvPr id="76" name="Slika 75" descr="Počistite polje Ustvari GetPivotData">
          <a:extLst>
            <a:ext uri="{FF2B5EF4-FFF2-40B4-BE49-F238E27FC236}">
              <a16:creationId xmlns:a16="http://schemas.microsoft.com/office/drawing/2014/main" id="{00000000-0008-0000-0100-00004C000000}"/>
            </a:ext>
          </a:extLst>
        </xdr:cNvPr>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23900" y="319135125"/>
          <a:ext cx="3928110" cy="1510665"/>
        </a:xfrm>
        <a:prstGeom prst="rect">
          <a:avLst/>
        </a:prstGeom>
        <a:noFill/>
        <a:ln>
          <a:noFill/>
        </a:ln>
      </xdr:spPr>
    </xdr:pic>
    <xdr:clientData/>
  </xdr:twoCellAnchor>
  <xdr:twoCellAnchor editAs="oneCell">
    <xdr:from>
      <xdr:col>8</xdr:col>
      <xdr:colOff>711474</xdr:colOff>
      <xdr:row>133</xdr:row>
      <xdr:rowOff>7497</xdr:rowOff>
    </xdr:from>
    <xdr:to>
      <xdr:col>14</xdr:col>
      <xdr:colOff>548617</xdr:colOff>
      <xdr:row>139</xdr:row>
      <xdr:rowOff>55746</xdr:rowOff>
    </xdr:to>
    <xdr:pic>
      <xdr:nvPicPr>
        <xdr:cNvPr id="2" name="Slika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60"/>
        <a:stretch>
          <a:fillRect/>
        </a:stretch>
      </xdr:blipFill>
      <xdr:spPr>
        <a:xfrm>
          <a:off x="6923431" y="25112084"/>
          <a:ext cx="3829360" cy="1191249"/>
        </a:xfrm>
        <a:prstGeom prst="rect">
          <a:avLst/>
        </a:prstGeom>
      </xdr:spPr>
    </xdr:pic>
    <xdr:clientData/>
  </xdr:twoCellAnchor>
  <xdr:twoCellAnchor editAs="oneCell">
    <xdr:from>
      <xdr:col>1</xdr:col>
      <xdr:colOff>9525</xdr:colOff>
      <xdr:row>17</xdr:row>
      <xdr:rowOff>123825</xdr:rowOff>
    </xdr:from>
    <xdr:to>
      <xdr:col>9</xdr:col>
      <xdr:colOff>571500</xdr:colOff>
      <xdr:row>33</xdr:row>
      <xdr:rowOff>61705</xdr:rowOff>
    </xdr:to>
    <xdr:pic>
      <xdr:nvPicPr>
        <xdr:cNvPr id="77" name="Slika 76" descr="Refresh PivotTable in Excel in C#">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33425" y="1314450"/>
          <a:ext cx="6800850" cy="3333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36</xdr:row>
      <xdr:rowOff>0</xdr:rowOff>
    </xdr:from>
    <xdr:to>
      <xdr:col>8</xdr:col>
      <xdr:colOff>609600</xdr:colOff>
      <xdr:row>63</xdr:row>
      <xdr:rowOff>136663</xdr:rowOff>
    </xdr:to>
    <xdr:pic>
      <xdr:nvPicPr>
        <xdr:cNvPr id="78" name="Slika 77" descr="https://www.get-digital-help.com/wp-content/uploads/2016/07/Discover-Pivot-Tables.png">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723900" y="4810125"/>
          <a:ext cx="6086475" cy="542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66</xdr:row>
      <xdr:rowOff>0</xdr:rowOff>
    </xdr:from>
    <xdr:to>
      <xdr:col>9</xdr:col>
      <xdr:colOff>19050</xdr:colOff>
      <xdr:row>84</xdr:row>
      <xdr:rowOff>85725</xdr:rowOff>
    </xdr:to>
    <xdr:pic>
      <xdr:nvPicPr>
        <xdr:cNvPr id="79" name="Slika 78" descr="pivot table2">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23900" y="10525125"/>
          <a:ext cx="6257925" cy="3514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86</xdr:row>
      <xdr:rowOff>0</xdr:rowOff>
    </xdr:from>
    <xdr:to>
      <xdr:col>6</xdr:col>
      <xdr:colOff>266700</xdr:colOff>
      <xdr:row>100</xdr:row>
      <xdr:rowOff>66675</xdr:rowOff>
    </xdr:to>
    <xdr:pic>
      <xdr:nvPicPr>
        <xdr:cNvPr id="80" name="Slika 79" descr="pivot table3">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723900" y="14335125"/>
          <a:ext cx="4524375" cy="273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86</xdr:row>
      <xdr:rowOff>0</xdr:rowOff>
    </xdr:from>
    <xdr:to>
      <xdr:col>14</xdr:col>
      <xdr:colOff>1098688</xdr:colOff>
      <xdr:row>99</xdr:row>
      <xdr:rowOff>76200</xdr:rowOff>
    </xdr:to>
    <xdr:pic>
      <xdr:nvPicPr>
        <xdr:cNvPr id="81" name="Slika 80" descr="pivot table slicers">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5591175" y="14335125"/>
          <a:ext cx="568642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9525</xdr:colOff>
      <xdr:row>295</xdr:row>
      <xdr:rowOff>57150</xdr:rowOff>
    </xdr:from>
    <xdr:to>
      <xdr:col>16</xdr:col>
      <xdr:colOff>328820</xdr:colOff>
      <xdr:row>311</xdr:row>
      <xdr:rowOff>66675</xdr:rowOff>
    </xdr:to>
    <xdr:pic>
      <xdr:nvPicPr>
        <xdr:cNvPr id="84" name="Slika 83" descr="vrtilna tabela - analiza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801100" y="54997350"/>
          <a:ext cx="3571875" cy="3057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571500</xdr:colOff>
      <xdr:row>322</xdr:row>
      <xdr:rowOff>0</xdr:rowOff>
    </xdr:from>
    <xdr:to>
      <xdr:col>34</xdr:col>
      <xdr:colOff>342900</xdr:colOff>
      <xdr:row>348</xdr:row>
      <xdr:rowOff>37271</xdr:rowOff>
    </xdr:to>
    <xdr:pic>
      <xdr:nvPicPr>
        <xdr:cNvPr id="85" name="Slika 84" descr="vrtilna tabela - več nivojev">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6849725" y="62912625"/>
          <a:ext cx="5867400" cy="519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295275</xdr:colOff>
      <xdr:row>1254</xdr:row>
      <xdr:rowOff>190500</xdr:rowOff>
    </xdr:from>
    <xdr:to>
      <xdr:col>5</xdr:col>
      <xdr:colOff>1066800</xdr:colOff>
      <xdr:row>1271</xdr:row>
      <xdr:rowOff>180975</xdr:rowOff>
    </xdr:to>
    <xdr:pic>
      <xdr:nvPicPr>
        <xdr:cNvPr id="87" name="Slika 86" descr="vrtilna tabela - osveži">
          <a:extLst>
            <a:ext uri="{FF2B5EF4-FFF2-40B4-BE49-F238E27FC236}">
              <a16:creationId xmlns:a16="http://schemas.microsoft.com/office/drawing/2014/main" id="{00000000-0008-0000-0100-000057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3371850" y="258603750"/>
          <a:ext cx="1600200" cy="3371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1432</xdr:row>
      <xdr:rowOff>0</xdr:rowOff>
    </xdr:from>
    <xdr:to>
      <xdr:col>6</xdr:col>
      <xdr:colOff>533400</xdr:colOff>
      <xdr:row>1451</xdr:row>
      <xdr:rowOff>152400</xdr:rowOff>
    </xdr:to>
    <xdr:pic>
      <xdr:nvPicPr>
        <xdr:cNvPr id="93" name="Slika 92" descr="prekinite povezavo z vrtilno tabelo">
          <a:hlinkClick xmlns:r="http://schemas.openxmlformats.org/officeDocument/2006/relationships" r:id="rId69"/>
          <a:extLst>
            <a:ext uri="{FF2B5EF4-FFF2-40B4-BE49-F238E27FC236}">
              <a16:creationId xmlns:a16="http://schemas.microsoft.com/office/drawing/2014/main" id="{00000000-0008-0000-0100-00005D000000}"/>
            </a:ext>
          </a:extLst>
        </xdr:cNvPr>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23900" y="301513875"/>
          <a:ext cx="4791075" cy="3771900"/>
        </a:xfrm>
        <a:prstGeom prst="rect">
          <a:avLst/>
        </a:prstGeom>
        <a:noFill/>
        <a:ln>
          <a:noFill/>
        </a:ln>
      </xdr:spPr>
    </xdr:pic>
    <xdr:clientData/>
  </xdr:twoCellAnchor>
  <xdr:twoCellAnchor editAs="oneCell">
    <xdr:from>
      <xdr:col>1</xdr:col>
      <xdr:colOff>0</xdr:colOff>
      <xdr:row>1455</xdr:row>
      <xdr:rowOff>0</xdr:rowOff>
    </xdr:from>
    <xdr:to>
      <xdr:col>6</xdr:col>
      <xdr:colOff>504825</xdr:colOff>
      <xdr:row>1489</xdr:row>
      <xdr:rowOff>57150</xdr:rowOff>
    </xdr:to>
    <xdr:pic>
      <xdr:nvPicPr>
        <xdr:cNvPr id="94" name="Slika 93" descr="prekinite povezavo vrtilne tabele1">
          <a:hlinkClick xmlns:r="http://schemas.openxmlformats.org/officeDocument/2006/relationships" r:id="rId71"/>
          <a:extLst>
            <a:ext uri="{FF2B5EF4-FFF2-40B4-BE49-F238E27FC236}">
              <a16:creationId xmlns:a16="http://schemas.microsoft.com/office/drawing/2014/main" id="{00000000-0008-0000-0100-00005E000000}"/>
            </a:ext>
          </a:extLst>
        </xdr:cNvPr>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723900" y="305904900"/>
          <a:ext cx="4762500" cy="6534150"/>
        </a:xfrm>
        <a:prstGeom prst="rect">
          <a:avLst/>
        </a:prstGeom>
        <a:noFill/>
        <a:ln>
          <a:noFill/>
        </a:ln>
      </xdr:spPr>
    </xdr:pic>
    <xdr:clientData/>
  </xdr:twoCellAnchor>
  <xdr:twoCellAnchor editAs="oneCell">
    <xdr:from>
      <xdr:col>1</xdr:col>
      <xdr:colOff>0</xdr:colOff>
      <xdr:row>1493</xdr:row>
      <xdr:rowOff>0</xdr:rowOff>
    </xdr:from>
    <xdr:to>
      <xdr:col>5</xdr:col>
      <xdr:colOff>628650</xdr:colOff>
      <xdr:row>1509</xdr:row>
      <xdr:rowOff>114300</xdr:rowOff>
    </xdr:to>
    <xdr:pic>
      <xdr:nvPicPr>
        <xdr:cNvPr id="95" name="Slika 94" descr="prekinite povezavo z vrtilno tabelo2">
          <a:hlinkClick xmlns:r="http://schemas.openxmlformats.org/officeDocument/2006/relationships" r:id="rId73"/>
          <a:extLst>
            <a:ext uri="{FF2B5EF4-FFF2-40B4-BE49-F238E27FC236}">
              <a16:creationId xmlns:a16="http://schemas.microsoft.com/office/drawing/2014/main" id="{00000000-0008-0000-0100-00005F000000}"/>
            </a:ext>
          </a:extLst>
        </xdr:cNvPr>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23900" y="313153425"/>
          <a:ext cx="3810000" cy="3162300"/>
        </a:xfrm>
        <a:prstGeom prst="rect">
          <a:avLst/>
        </a:prstGeom>
        <a:noFill/>
        <a:ln>
          <a:noFill/>
        </a:ln>
      </xdr:spPr>
    </xdr:pic>
    <xdr:clientData/>
  </xdr:twoCellAnchor>
  <xdr:twoCellAnchor editAs="oneCell">
    <xdr:from>
      <xdr:col>1</xdr:col>
      <xdr:colOff>0</xdr:colOff>
      <xdr:row>1516</xdr:row>
      <xdr:rowOff>0</xdr:rowOff>
    </xdr:from>
    <xdr:to>
      <xdr:col>5</xdr:col>
      <xdr:colOff>628650</xdr:colOff>
      <xdr:row>1532</xdr:row>
      <xdr:rowOff>114300</xdr:rowOff>
    </xdr:to>
    <xdr:pic>
      <xdr:nvPicPr>
        <xdr:cNvPr id="96" name="Slika 95" descr="prekini povezavo vrtilne tabele3">
          <a:hlinkClick xmlns:r="http://schemas.openxmlformats.org/officeDocument/2006/relationships" r:id="rId75"/>
          <a:extLst>
            <a:ext uri="{FF2B5EF4-FFF2-40B4-BE49-F238E27FC236}">
              <a16:creationId xmlns:a16="http://schemas.microsoft.com/office/drawing/2014/main" id="{00000000-0008-0000-0100-000060000000}"/>
            </a:ext>
          </a:extLst>
        </xdr:cNvPr>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723900" y="317563500"/>
          <a:ext cx="3810000" cy="3162300"/>
        </a:xfrm>
        <a:prstGeom prst="rect">
          <a:avLst/>
        </a:prstGeom>
        <a:noFill/>
        <a:ln>
          <a:noFill/>
        </a:ln>
      </xdr:spPr>
    </xdr:pic>
    <xdr:clientData/>
  </xdr:twoCellAnchor>
  <xdr:twoCellAnchor editAs="oneCell">
    <xdr:from>
      <xdr:col>1</xdr:col>
      <xdr:colOff>0</xdr:colOff>
      <xdr:row>1537</xdr:row>
      <xdr:rowOff>0</xdr:rowOff>
    </xdr:from>
    <xdr:to>
      <xdr:col>6</xdr:col>
      <xdr:colOff>523875</xdr:colOff>
      <xdr:row>1558</xdr:row>
      <xdr:rowOff>152400</xdr:rowOff>
    </xdr:to>
    <xdr:pic>
      <xdr:nvPicPr>
        <xdr:cNvPr id="97" name="Slika 96" descr="prekinite povezavo z vrtilno tabelo4">
          <a:hlinkClick xmlns:r="http://schemas.openxmlformats.org/officeDocument/2006/relationships" r:id="rId77"/>
          <a:extLst>
            <a:ext uri="{FF2B5EF4-FFF2-40B4-BE49-F238E27FC236}">
              <a16:creationId xmlns:a16="http://schemas.microsoft.com/office/drawing/2014/main" id="{00000000-0008-0000-0100-000061000000}"/>
            </a:ext>
          </a:extLst>
        </xdr:cNvPr>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723900" y="321383025"/>
          <a:ext cx="4781550" cy="4152900"/>
        </a:xfrm>
        <a:prstGeom prst="rect">
          <a:avLst/>
        </a:prstGeom>
        <a:noFill/>
        <a:ln>
          <a:noFill/>
        </a:ln>
      </xdr:spPr>
    </xdr:pic>
    <xdr:clientData/>
  </xdr:twoCellAnchor>
  <xdr:twoCellAnchor editAs="oneCell">
    <xdr:from>
      <xdr:col>1</xdr:col>
      <xdr:colOff>0</xdr:colOff>
      <xdr:row>1568</xdr:row>
      <xdr:rowOff>0</xdr:rowOff>
    </xdr:from>
    <xdr:to>
      <xdr:col>7</xdr:col>
      <xdr:colOff>228600</xdr:colOff>
      <xdr:row>1577</xdr:row>
      <xdr:rowOff>142875</xdr:rowOff>
    </xdr:to>
    <xdr:pic>
      <xdr:nvPicPr>
        <xdr:cNvPr id="98" name="Slika 97" descr="vrtilna tabela - združite delovne liste">
          <a:hlinkClick xmlns:r="http://schemas.openxmlformats.org/officeDocument/2006/relationships" r:id="rId79"/>
          <a:extLst>
            <a:ext uri="{FF2B5EF4-FFF2-40B4-BE49-F238E27FC236}">
              <a16:creationId xmlns:a16="http://schemas.microsoft.com/office/drawing/2014/main" id="{00000000-0008-0000-0100-000062000000}"/>
            </a:ext>
          </a:extLst>
        </xdr:cNvPr>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723900" y="327517125"/>
          <a:ext cx="5095875" cy="1857375"/>
        </a:xfrm>
        <a:prstGeom prst="rect">
          <a:avLst/>
        </a:prstGeom>
        <a:noFill/>
        <a:ln>
          <a:noFill/>
        </a:ln>
      </xdr:spPr>
    </xdr:pic>
    <xdr:clientData/>
  </xdr:twoCellAnchor>
  <xdr:twoCellAnchor editAs="oneCell">
    <xdr:from>
      <xdr:col>1</xdr:col>
      <xdr:colOff>0</xdr:colOff>
      <xdr:row>1581</xdr:row>
      <xdr:rowOff>0</xdr:rowOff>
    </xdr:from>
    <xdr:to>
      <xdr:col>6</xdr:col>
      <xdr:colOff>104775</xdr:colOff>
      <xdr:row>1591</xdr:row>
      <xdr:rowOff>133350</xdr:rowOff>
    </xdr:to>
    <xdr:pic>
      <xdr:nvPicPr>
        <xdr:cNvPr id="99" name="Slika 98" descr="vrtilna tabela - združi delovne liste1">
          <a:extLst>
            <a:ext uri="{FF2B5EF4-FFF2-40B4-BE49-F238E27FC236}">
              <a16:creationId xmlns:a16="http://schemas.microsoft.com/office/drawing/2014/main" id="{00000000-0008-0000-0100-000063000000}"/>
            </a:ext>
          </a:extLst>
        </xdr:cNvPr>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23900" y="330193650"/>
          <a:ext cx="4362450" cy="2038350"/>
        </a:xfrm>
        <a:prstGeom prst="rect">
          <a:avLst/>
        </a:prstGeom>
        <a:noFill/>
        <a:ln>
          <a:noFill/>
        </a:ln>
      </xdr:spPr>
    </xdr:pic>
    <xdr:clientData/>
  </xdr:twoCellAnchor>
  <xdr:twoCellAnchor editAs="oneCell">
    <xdr:from>
      <xdr:col>1</xdr:col>
      <xdr:colOff>0</xdr:colOff>
      <xdr:row>1595</xdr:row>
      <xdr:rowOff>0</xdr:rowOff>
    </xdr:from>
    <xdr:to>
      <xdr:col>5</xdr:col>
      <xdr:colOff>981075</xdr:colOff>
      <xdr:row>1611</xdr:row>
      <xdr:rowOff>142875</xdr:rowOff>
    </xdr:to>
    <xdr:pic>
      <xdr:nvPicPr>
        <xdr:cNvPr id="100" name="Slika 99" descr="vrtilna miza - čarovnik">
          <a:hlinkClick xmlns:r="http://schemas.openxmlformats.org/officeDocument/2006/relationships" r:id="rId82"/>
          <a:extLst>
            <a:ext uri="{FF2B5EF4-FFF2-40B4-BE49-F238E27FC236}">
              <a16:creationId xmlns:a16="http://schemas.microsoft.com/office/drawing/2014/main" id="{00000000-0008-0000-0100-000064000000}"/>
            </a:ext>
          </a:extLst>
        </xdr:cNvPr>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23900" y="332946375"/>
          <a:ext cx="4162425" cy="3190875"/>
        </a:xfrm>
        <a:prstGeom prst="rect">
          <a:avLst/>
        </a:prstGeom>
        <a:noFill/>
        <a:ln>
          <a:noFill/>
        </a:ln>
      </xdr:spPr>
    </xdr:pic>
    <xdr:clientData/>
  </xdr:twoCellAnchor>
  <xdr:twoCellAnchor editAs="oneCell">
    <xdr:from>
      <xdr:col>1</xdr:col>
      <xdr:colOff>0</xdr:colOff>
      <xdr:row>1616</xdr:row>
      <xdr:rowOff>0</xdr:rowOff>
    </xdr:from>
    <xdr:to>
      <xdr:col>5</xdr:col>
      <xdr:colOff>762000</xdr:colOff>
      <xdr:row>1628</xdr:row>
      <xdr:rowOff>104775</xdr:rowOff>
    </xdr:to>
    <xdr:pic>
      <xdr:nvPicPr>
        <xdr:cNvPr id="101" name="Slika 100" descr="vrtilna tabela - čarovnik1">
          <a:hlinkClick xmlns:r="http://schemas.openxmlformats.org/officeDocument/2006/relationships" r:id="rId84"/>
          <a:extLst>
            <a:ext uri="{FF2B5EF4-FFF2-40B4-BE49-F238E27FC236}">
              <a16:creationId xmlns:a16="http://schemas.microsoft.com/office/drawing/2014/main" id="{00000000-0008-0000-0100-000065000000}"/>
            </a:ext>
          </a:extLst>
        </xdr:cNvPr>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23900" y="337232625"/>
          <a:ext cx="3943350" cy="2390775"/>
        </a:xfrm>
        <a:prstGeom prst="rect">
          <a:avLst/>
        </a:prstGeom>
        <a:noFill/>
        <a:ln>
          <a:noFill/>
        </a:ln>
      </xdr:spPr>
    </xdr:pic>
    <xdr:clientData/>
  </xdr:twoCellAnchor>
  <xdr:twoCellAnchor editAs="oneCell">
    <xdr:from>
      <xdr:col>1</xdr:col>
      <xdr:colOff>0</xdr:colOff>
      <xdr:row>1637</xdr:row>
      <xdr:rowOff>0</xdr:rowOff>
    </xdr:from>
    <xdr:to>
      <xdr:col>6</xdr:col>
      <xdr:colOff>495300</xdr:colOff>
      <xdr:row>1663</xdr:row>
      <xdr:rowOff>142875</xdr:rowOff>
    </xdr:to>
    <xdr:pic>
      <xdr:nvPicPr>
        <xdr:cNvPr id="102" name="Slika 101" descr="vrtilna tabela - čarovnik2">
          <a:hlinkClick xmlns:r="http://schemas.openxmlformats.org/officeDocument/2006/relationships" r:id="rId86"/>
          <a:extLst>
            <a:ext uri="{FF2B5EF4-FFF2-40B4-BE49-F238E27FC236}">
              <a16:creationId xmlns:a16="http://schemas.microsoft.com/office/drawing/2014/main" id="{00000000-0008-0000-0100-000066000000}"/>
            </a:ext>
          </a:extLst>
        </xdr:cNvPr>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23900" y="341233125"/>
          <a:ext cx="4752975" cy="5095875"/>
        </a:xfrm>
        <a:prstGeom prst="rect">
          <a:avLst/>
        </a:prstGeom>
        <a:noFill/>
        <a:ln>
          <a:noFill/>
        </a:ln>
      </xdr:spPr>
    </xdr:pic>
    <xdr:clientData/>
  </xdr:twoCellAnchor>
  <xdr:twoCellAnchor editAs="oneCell">
    <xdr:from>
      <xdr:col>1</xdr:col>
      <xdr:colOff>0</xdr:colOff>
      <xdr:row>1671</xdr:row>
      <xdr:rowOff>0</xdr:rowOff>
    </xdr:from>
    <xdr:to>
      <xdr:col>6</xdr:col>
      <xdr:colOff>590550</xdr:colOff>
      <xdr:row>1683</xdr:row>
      <xdr:rowOff>9525</xdr:rowOff>
    </xdr:to>
    <xdr:pic>
      <xdr:nvPicPr>
        <xdr:cNvPr id="103" name="Slika 102" descr="vrtilna tabela - čarovnik3">
          <a:hlinkClick xmlns:r="http://schemas.openxmlformats.org/officeDocument/2006/relationships" r:id="rId88"/>
          <a:extLst>
            <a:ext uri="{FF2B5EF4-FFF2-40B4-BE49-F238E27FC236}">
              <a16:creationId xmlns:a16="http://schemas.microsoft.com/office/drawing/2014/main" id="{00000000-0008-0000-0100-000067000000}"/>
            </a:ext>
          </a:extLst>
        </xdr:cNvPr>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23900" y="347900625"/>
          <a:ext cx="4848225" cy="2295525"/>
        </a:xfrm>
        <a:prstGeom prst="rect">
          <a:avLst/>
        </a:prstGeom>
        <a:noFill/>
        <a:ln>
          <a:noFill/>
        </a:ln>
      </xdr:spPr>
    </xdr:pic>
    <xdr:clientData/>
  </xdr:twoCellAnchor>
  <xdr:twoCellAnchor editAs="oneCell">
    <xdr:from>
      <xdr:col>1</xdr:col>
      <xdr:colOff>0</xdr:colOff>
      <xdr:row>1686</xdr:row>
      <xdr:rowOff>0</xdr:rowOff>
    </xdr:from>
    <xdr:to>
      <xdr:col>7</xdr:col>
      <xdr:colOff>485775</xdr:colOff>
      <xdr:row>1709</xdr:row>
      <xdr:rowOff>180975</xdr:rowOff>
    </xdr:to>
    <xdr:pic>
      <xdr:nvPicPr>
        <xdr:cNvPr id="104" name="Slika 103" descr="vrtilna tabela - združite delovne liste2">
          <a:extLst>
            <a:ext uri="{FF2B5EF4-FFF2-40B4-BE49-F238E27FC236}">
              <a16:creationId xmlns:a16="http://schemas.microsoft.com/office/drawing/2014/main" id="{00000000-0008-0000-0100-000068000000}"/>
            </a:ext>
          </a:extLst>
        </xdr:cNvPr>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23900" y="347595825"/>
          <a:ext cx="5353050" cy="4562475"/>
        </a:xfrm>
        <a:prstGeom prst="rect">
          <a:avLst/>
        </a:prstGeom>
        <a:noFill/>
        <a:ln>
          <a:noFill/>
        </a:ln>
      </xdr:spPr>
    </xdr:pic>
    <xdr:clientData/>
  </xdr:twoCellAnchor>
  <xdr:twoCellAnchor editAs="oneCell">
    <xdr:from>
      <xdr:col>1</xdr:col>
      <xdr:colOff>0</xdr:colOff>
      <xdr:row>1713</xdr:row>
      <xdr:rowOff>0</xdr:rowOff>
    </xdr:from>
    <xdr:to>
      <xdr:col>3</xdr:col>
      <xdr:colOff>333375</xdr:colOff>
      <xdr:row>1727</xdr:row>
      <xdr:rowOff>85725</xdr:rowOff>
    </xdr:to>
    <xdr:pic>
      <xdr:nvPicPr>
        <xdr:cNvPr id="105" name="Slika 104" descr="vrtilna tabela - združi delovne liste3">
          <a:hlinkClick xmlns:r="http://schemas.openxmlformats.org/officeDocument/2006/relationships" r:id="rId91"/>
          <a:extLst>
            <a:ext uri="{FF2B5EF4-FFF2-40B4-BE49-F238E27FC236}">
              <a16:creationId xmlns:a16="http://schemas.microsoft.com/office/drawing/2014/main" id="{00000000-0008-0000-0100-000069000000}"/>
            </a:ext>
          </a:extLst>
        </xdr:cNvPr>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23900" y="355996875"/>
          <a:ext cx="1828800" cy="2752725"/>
        </a:xfrm>
        <a:prstGeom prst="rect">
          <a:avLst/>
        </a:prstGeom>
        <a:noFill/>
        <a:ln>
          <a:noFill/>
        </a:ln>
      </xdr:spPr>
    </xdr:pic>
    <xdr:clientData/>
  </xdr:twoCellAnchor>
  <xdr:twoCellAnchor editAs="oneCell">
    <xdr:from>
      <xdr:col>1</xdr:col>
      <xdr:colOff>0</xdr:colOff>
      <xdr:row>1731</xdr:row>
      <xdr:rowOff>0</xdr:rowOff>
    </xdr:from>
    <xdr:to>
      <xdr:col>5</xdr:col>
      <xdr:colOff>390525</xdr:colOff>
      <xdr:row>1747</xdr:row>
      <xdr:rowOff>9525</xdr:rowOff>
    </xdr:to>
    <xdr:pic>
      <xdr:nvPicPr>
        <xdr:cNvPr id="106" name="Slika 105" descr="vrtilna tabela - združite delovne liste4">
          <a:hlinkClick xmlns:r="http://schemas.openxmlformats.org/officeDocument/2006/relationships" r:id="rId93"/>
          <a:extLst>
            <a:ext uri="{FF2B5EF4-FFF2-40B4-BE49-F238E27FC236}">
              <a16:creationId xmlns:a16="http://schemas.microsoft.com/office/drawing/2014/main" id="{00000000-0008-0000-0100-00006A000000}"/>
            </a:ext>
          </a:extLst>
        </xdr:cNvPr>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723900" y="359473500"/>
          <a:ext cx="3571875" cy="3057525"/>
        </a:xfrm>
        <a:prstGeom prst="rect">
          <a:avLst/>
        </a:prstGeom>
        <a:noFill/>
        <a:ln>
          <a:noFill/>
        </a:ln>
      </xdr:spPr>
    </xdr:pic>
    <xdr:clientData/>
  </xdr:twoCellAnchor>
  <xdr:twoCellAnchor editAs="oneCell">
    <xdr:from>
      <xdr:col>1</xdr:col>
      <xdr:colOff>0</xdr:colOff>
      <xdr:row>1752</xdr:row>
      <xdr:rowOff>0</xdr:rowOff>
    </xdr:from>
    <xdr:to>
      <xdr:col>7</xdr:col>
      <xdr:colOff>221615</xdr:colOff>
      <xdr:row>1775</xdr:row>
      <xdr:rowOff>0</xdr:rowOff>
    </xdr:to>
    <xdr:pic>
      <xdr:nvPicPr>
        <xdr:cNvPr id="107" name="Slika 106" descr="vrtilna tabela - združi delovne liste5">
          <a:hlinkClick xmlns:r="http://schemas.openxmlformats.org/officeDocument/2006/relationships" r:id="rId95"/>
          <a:extLst>
            <a:ext uri="{FF2B5EF4-FFF2-40B4-BE49-F238E27FC236}">
              <a16:creationId xmlns:a16="http://schemas.microsoft.com/office/drawing/2014/main" id="{00000000-0008-0000-0100-00006B000000}"/>
            </a:ext>
          </a:extLst>
        </xdr:cNvPr>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723900" y="363569250"/>
          <a:ext cx="5088890" cy="4381500"/>
        </a:xfrm>
        <a:prstGeom prst="rect">
          <a:avLst/>
        </a:prstGeom>
        <a:noFill/>
        <a:ln>
          <a:noFill/>
        </a:ln>
      </xdr:spPr>
    </xdr:pic>
    <xdr:clientData/>
  </xdr:twoCellAnchor>
  <xdr:twoCellAnchor editAs="oneCell">
    <xdr:from>
      <xdr:col>9</xdr:col>
      <xdr:colOff>200025</xdr:colOff>
      <xdr:row>1277</xdr:row>
      <xdr:rowOff>200025</xdr:rowOff>
    </xdr:from>
    <xdr:to>
      <xdr:col>14</xdr:col>
      <xdr:colOff>802936</xdr:colOff>
      <xdr:row>1286</xdr:row>
      <xdr:rowOff>180733</xdr:rowOff>
    </xdr:to>
    <xdr:pic>
      <xdr:nvPicPr>
        <xdr:cNvPr id="86" name="Slika 85">
          <a:extLst>
            <a:ext uri="{FF2B5EF4-FFF2-40B4-BE49-F238E27FC236}">
              <a16:creationId xmlns:a16="http://schemas.microsoft.com/office/drawing/2014/main" id="{00000000-0008-0000-0100-000056000000}"/>
            </a:ext>
          </a:extLst>
        </xdr:cNvPr>
        <xdr:cNvPicPr>
          <a:picLocks noChangeAspect="1"/>
        </xdr:cNvPicPr>
      </xdr:nvPicPr>
      <xdr:blipFill>
        <a:blip xmlns:r="http://schemas.openxmlformats.org/officeDocument/2006/relationships" r:embed="rId97"/>
        <a:stretch>
          <a:fillRect/>
        </a:stretch>
      </xdr:blipFill>
      <xdr:spPr>
        <a:xfrm>
          <a:off x="7010400" y="265214100"/>
          <a:ext cx="3819048" cy="1933333"/>
        </a:xfrm>
        <a:prstGeom prst="rect">
          <a:avLst/>
        </a:prstGeom>
      </xdr:spPr>
    </xdr:pic>
    <xdr:clientData/>
  </xdr:twoCellAnchor>
  <xdr:twoCellAnchor editAs="oneCell">
    <xdr:from>
      <xdr:col>9</xdr:col>
      <xdr:colOff>180975</xdr:colOff>
      <xdr:row>1287</xdr:row>
      <xdr:rowOff>123825</xdr:rowOff>
    </xdr:from>
    <xdr:to>
      <xdr:col>15</xdr:col>
      <xdr:colOff>28879</xdr:colOff>
      <xdr:row>1296</xdr:row>
      <xdr:rowOff>28333</xdr:rowOff>
    </xdr:to>
    <xdr:pic>
      <xdr:nvPicPr>
        <xdr:cNvPr id="88" name="Slika 87">
          <a:extLst>
            <a:ext uri="{FF2B5EF4-FFF2-40B4-BE49-F238E27FC236}">
              <a16:creationId xmlns:a16="http://schemas.microsoft.com/office/drawing/2014/main" id="{00000000-0008-0000-0100-000058000000}"/>
            </a:ext>
          </a:extLst>
        </xdr:cNvPr>
        <xdr:cNvPicPr>
          <a:picLocks noChangeAspect="1"/>
        </xdr:cNvPicPr>
      </xdr:nvPicPr>
      <xdr:blipFill>
        <a:blip xmlns:r="http://schemas.openxmlformats.org/officeDocument/2006/relationships" r:embed="rId98"/>
        <a:stretch>
          <a:fillRect/>
        </a:stretch>
      </xdr:blipFill>
      <xdr:spPr>
        <a:xfrm>
          <a:off x="6991350" y="267281025"/>
          <a:ext cx="4190476" cy="1933333"/>
        </a:xfrm>
        <a:prstGeom prst="rect">
          <a:avLst/>
        </a:prstGeom>
      </xdr:spPr>
    </xdr:pic>
    <xdr:clientData/>
  </xdr:twoCellAnchor>
  <xdr:twoCellAnchor editAs="oneCell">
    <xdr:from>
      <xdr:col>4</xdr:col>
      <xdr:colOff>345799</xdr:colOff>
      <xdr:row>132</xdr:row>
      <xdr:rowOff>168965</xdr:rowOff>
    </xdr:from>
    <xdr:to>
      <xdr:col>8</xdr:col>
      <xdr:colOff>479</xdr:colOff>
      <xdr:row>138</xdr:row>
      <xdr:rowOff>159298</xdr:rowOff>
    </xdr:to>
    <xdr:pic>
      <xdr:nvPicPr>
        <xdr:cNvPr id="89" name="Slika 88">
          <a:extLst>
            <a:ext uri="{FF2B5EF4-FFF2-40B4-BE49-F238E27FC236}">
              <a16:creationId xmlns:a16="http://schemas.microsoft.com/office/drawing/2014/main" id="{00000000-0008-0000-0100-000059000000}"/>
            </a:ext>
          </a:extLst>
        </xdr:cNvPr>
        <xdr:cNvPicPr>
          <a:picLocks noChangeAspect="1"/>
        </xdr:cNvPicPr>
      </xdr:nvPicPr>
      <xdr:blipFill>
        <a:blip xmlns:r="http://schemas.openxmlformats.org/officeDocument/2006/relationships" r:embed="rId99"/>
        <a:stretch>
          <a:fillRect/>
        </a:stretch>
      </xdr:blipFill>
      <xdr:spPr>
        <a:xfrm>
          <a:off x="3426929" y="25083052"/>
          <a:ext cx="2785507" cy="1133333"/>
        </a:xfrm>
        <a:prstGeom prst="rect">
          <a:avLst/>
        </a:prstGeom>
      </xdr:spPr>
    </xdr:pic>
    <xdr:clientData/>
  </xdr:twoCellAnchor>
  <xdr:twoCellAnchor editAs="oneCell">
    <xdr:from>
      <xdr:col>0</xdr:col>
      <xdr:colOff>695325</xdr:colOff>
      <xdr:row>145</xdr:row>
      <xdr:rowOff>142875</xdr:rowOff>
    </xdr:from>
    <xdr:to>
      <xdr:col>5</xdr:col>
      <xdr:colOff>551980</xdr:colOff>
      <xdr:row>158</xdr:row>
      <xdr:rowOff>85423</xdr:rowOff>
    </xdr:to>
    <xdr:pic>
      <xdr:nvPicPr>
        <xdr:cNvPr id="90" name="Slika 89">
          <a:extLst>
            <a:ext uri="{FF2B5EF4-FFF2-40B4-BE49-F238E27FC236}">
              <a16:creationId xmlns:a16="http://schemas.microsoft.com/office/drawing/2014/main" id="{00000000-0008-0000-0100-00005A000000}"/>
            </a:ext>
          </a:extLst>
        </xdr:cNvPr>
        <xdr:cNvPicPr>
          <a:picLocks noChangeAspect="1"/>
        </xdr:cNvPicPr>
      </xdr:nvPicPr>
      <xdr:blipFill>
        <a:blip xmlns:r="http://schemas.openxmlformats.org/officeDocument/2006/relationships" r:embed="rId100"/>
        <a:stretch>
          <a:fillRect/>
        </a:stretch>
      </xdr:blipFill>
      <xdr:spPr>
        <a:xfrm>
          <a:off x="695325" y="24364950"/>
          <a:ext cx="3761905" cy="2419048"/>
        </a:xfrm>
        <a:prstGeom prst="rect">
          <a:avLst/>
        </a:prstGeom>
      </xdr:spPr>
    </xdr:pic>
    <xdr:clientData/>
  </xdr:twoCellAnchor>
  <xdr:twoCellAnchor editAs="oneCell">
    <xdr:from>
      <xdr:col>25</xdr:col>
      <xdr:colOff>0</xdr:colOff>
      <xdr:row>168</xdr:row>
      <xdr:rowOff>0</xdr:rowOff>
    </xdr:from>
    <xdr:to>
      <xdr:col>46</xdr:col>
      <xdr:colOff>84115</xdr:colOff>
      <xdr:row>199</xdr:row>
      <xdr:rowOff>151619</xdr:rowOff>
    </xdr:to>
    <xdr:pic>
      <xdr:nvPicPr>
        <xdr:cNvPr id="91" name="Slika 90">
          <a:extLst>
            <a:ext uri="{FF2B5EF4-FFF2-40B4-BE49-F238E27FC236}">
              <a16:creationId xmlns:a16="http://schemas.microsoft.com/office/drawing/2014/main" id="{00000000-0008-0000-0100-00005B000000}"/>
            </a:ext>
          </a:extLst>
        </xdr:cNvPr>
        <xdr:cNvPicPr>
          <a:picLocks noChangeAspect="1"/>
        </xdr:cNvPicPr>
      </xdr:nvPicPr>
      <xdr:blipFill>
        <a:blip xmlns:r="http://schemas.openxmlformats.org/officeDocument/2006/relationships" r:embed="rId101"/>
        <a:stretch>
          <a:fillRect/>
        </a:stretch>
      </xdr:blipFill>
      <xdr:spPr>
        <a:xfrm>
          <a:off x="16887825" y="28784550"/>
          <a:ext cx="12885714" cy="6247619"/>
        </a:xfrm>
        <a:prstGeom prst="rect">
          <a:avLst/>
        </a:prstGeom>
      </xdr:spPr>
    </xdr:pic>
    <xdr:clientData/>
  </xdr:twoCellAnchor>
  <xdr:twoCellAnchor editAs="oneCell">
    <xdr:from>
      <xdr:col>47</xdr:col>
      <xdr:colOff>0</xdr:colOff>
      <xdr:row>169</xdr:row>
      <xdr:rowOff>0</xdr:rowOff>
    </xdr:from>
    <xdr:to>
      <xdr:col>52</xdr:col>
      <xdr:colOff>218667</xdr:colOff>
      <xdr:row>183</xdr:row>
      <xdr:rowOff>66321</xdr:rowOff>
    </xdr:to>
    <xdr:pic>
      <xdr:nvPicPr>
        <xdr:cNvPr id="92" name="Slika 91">
          <a:extLst>
            <a:ext uri="{FF2B5EF4-FFF2-40B4-BE49-F238E27FC236}">
              <a16:creationId xmlns:a16="http://schemas.microsoft.com/office/drawing/2014/main" id="{00000000-0008-0000-0100-00005C000000}"/>
            </a:ext>
          </a:extLst>
        </xdr:cNvPr>
        <xdr:cNvPicPr>
          <a:picLocks noChangeAspect="1"/>
        </xdr:cNvPicPr>
      </xdr:nvPicPr>
      <xdr:blipFill>
        <a:blip xmlns:r="http://schemas.openxmlformats.org/officeDocument/2006/relationships" r:embed="rId102"/>
        <a:stretch>
          <a:fillRect/>
        </a:stretch>
      </xdr:blipFill>
      <xdr:spPr>
        <a:xfrm>
          <a:off x="30299025" y="29022675"/>
          <a:ext cx="3266667" cy="2828571"/>
        </a:xfrm>
        <a:prstGeom prst="rect">
          <a:avLst/>
        </a:prstGeom>
      </xdr:spPr>
    </xdr:pic>
    <xdr:clientData/>
  </xdr:twoCellAnchor>
  <xdr:twoCellAnchor editAs="oneCell">
    <xdr:from>
      <xdr:col>53</xdr:col>
      <xdr:colOff>0</xdr:colOff>
      <xdr:row>169</xdr:row>
      <xdr:rowOff>0</xdr:rowOff>
    </xdr:from>
    <xdr:to>
      <xdr:col>58</xdr:col>
      <xdr:colOff>152000</xdr:colOff>
      <xdr:row>190</xdr:row>
      <xdr:rowOff>151869</xdr:rowOff>
    </xdr:to>
    <xdr:pic>
      <xdr:nvPicPr>
        <xdr:cNvPr id="108" name="Slika 107">
          <a:extLst>
            <a:ext uri="{FF2B5EF4-FFF2-40B4-BE49-F238E27FC236}">
              <a16:creationId xmlns:a16="http://schemas.microsoft.com/office/drawing/2014/main" id="{00000000-0008-0000-0100-00006C000000}"/>
            </a:ext>
          </a:extLst>
        </xdr:cNvPr>
        <xdr:cNvPicPr>
          <a:picLocks noChangeAspect="1"/>
        </xdr:cNvPicPr>
      </xdr:nvPicPr>
      <xdr:blipFill>
        <a:blip xmlns:r="http://schemas.openxmlformats.org/officeDocument/2006/relationships" r:embed="rId103"/>
        <a:stretch>
          <a:fillRect/>
        </a:stretch>
      </xdr:blipFill>
      <xdr:spPr>
        <a:xfrm>
          <a:off x="33956625" y="29022675"/>
          <a:ext cx="3200000" cy="4247619"/>
        </a:xfrm>
        <a:prstGeom prst="rect">
          <a:avLst/>
        </a:prstGeom>
      </xdr:spPr>
    </xdr:pic>
    <xdr:clientData/>
  </xdr:twoCellAnchor>
  <xdr:twoCellAnchor editAs="oneCell">
    <xdr:from>
      <xdr:col>0</xdr:col>
      <xdr:colOff>171450</xdr:colOff>
      <xdr:row>199</xdr:row>
      <xdr:rowOff>28575</xdr:rowOff>
    </xdr:from>
    <xdr:to>
      <xdr:col>3</xdr:col>
      <xdr:colOff>18792</xdr:colOff>
      <xdr:row>209</xdr:row>
      <xdr:rowOff>180718</xdr:rowOff>
    </xdr:to>
    <xdr:pic>
      <xdr:nvPicPr>
        <xdr:cNvPr id="109" name="Slika 108">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104"/>
        <a:stretch>
          <a:fillRect/>
        </a:stretch>
      </xdr:blipFill>
      <xdr:spPr>
        <a:xfrm>
          <a:off x="171450" y="34909125"/>
          <a:ext cx="2066667" cy="2057143"/>
        </a:xfrm>
        <a:prstGeom prst="rect">
          <a:avLst/>
        </a:prstGeom>
      </xdr:spPr>
    </xdr:pic>
    <xdr:clientData/>
  </xdr:twoCellAnchor>
  <xdr:twoCellAnchor editAs="oneCell">
    <xdr:from>
      <xdr:col>0</xdr:col>
      <xdr:colOff>657225</xdr:colOff>
      <xdr:row>237</xdr:row>
      <xdr:rowOff>38100</xdr:rowOff>
    </xdr:from>
    <xdr:to>
      <xdr:col>3</xdr:col>
      <xdr:colOff>571233</xdr:colOff>
      <xdr:row>248</xdr:row>
      <xdr:rowOff>133076</xdr:rowOff>
    </xdr:to>
    <xdr:pic>
      <xdr:nvPicPr>
        <xdr:cNvPr id="110" name="Slika 10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105"/>
        <a:stretch>
          <a:fillRect/>
        </a:stretch>
      </xdr:blipFill>
      <xdr:spPr>
        <a:xfrm>
          <a:off x="657225" y="42452925"/>
          <a:ext cx="2133333" cy="2190476"/>
        </a:xfrm>
        <a:prstGeom prst="rect">
          <a:avLst/>
        </a:prstGeom>
      </xdr:spPr>
    </xdr:pic>
    <xdr:clientData/>
  </xdr:twoCellAnchor>
  <xdr:twoCellAnchor editAs="oneCell">
    <xdr:from>
      <xdr:col>1</xdr:col>
      <xdr:colOff>9525</xdr:colOff>
      <xdr:row>260</xdr:row>
      <xdr:rowOff>142875</xdr:rowOff>
    </xdr:from>
    <xdr:to>
      <xdr:col>3</xdr:col>
      <xdr:colOff>666481</xdr:colOff>
      <xdr:row>267</xdr:row>
      <xdr:rowOff>47470</xdr:rowOff>
    </xdr:to>
    <xdr:pic>
      <xdr:nvPicPr>
        <xdr:cNvPr id="111" name="Slika 110">
          <a:extLst>
            <a:ext uri="{FF2B5EF4-FFF2-40B4-BE49-F238E27FC236}">
              <a16:creationId xmlns:a16="http://schemas.microsoft.com/office/drawing/2014/main" id="{00000000-0008-0000-0100-00006F000000}"/>
            </a:ext>
          </a:extLst>
        </xdr:cNvPr>
        <xdr:cNvPicPr>
          <a:picLocks noChangeAspect="1"/>
        </xdr:cNvPicPr>
      </xdr:nvPicPr>
      <xdr:blipFill>
        <a:blip xmlns:r="http://schemas.openxmlformats.org/officeDocument/2006/relationships" r:embed="rId106"/>
        <a:stretch>
          <a:fillRect/>
        </a:stretch>
      </xdr:blipFill>
      <xdr:spPr>
        <a:xfrm>
          <a:off x="733425" y="47310675"/>
          <a:ext cx="2152381" cy="1238095"/>
        </a:xfrm>
        <a:prstGeom prst="rect">
          <a:avLst/>
        </a:prstGeom>
      </xdr:spPr>
    </xdr:pic>
    <xdr:clientData/>
  </xdr:twoCellAnchor>
  <xdr:twoCellAnchor editAs="oneCell">
    <xdr:from>
      <xdr:col>0</xdr:col>
      <xdr:colOff>542925</xdr:colOff>
      <xdr:row>294</xdr:row>
      <xdr:rowOff>180975</xdr:rowOff>
    </xdr:from>
    <xdr:to>
      <xdr:col>5</xdr:col>
      <xdr:colOff>685294</xdr:colOff>
      <xdr:row>310</xdr:row>
      <xdr:rowOff>171070</xdr:rowOff>
    </xdr:to>
    <xdr:pic>
      <xdr:nvPicPr>
        <xdr:cNvPr id="113" name="Slika 11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107"/>
        <a:stretch>
          <a:fillRect/>
        </a:stretch>
      </xdr:blipFill>
      <xdr:spPr>
        <a:xfrm>
          <a:off x="542925" y="54978300"/>
          <a:ext cx="4047619" cy="3038095"/>
        </a:xfrm>
        <a:prstGeom prst="rect">
          <a:avLst/>
        </a:prstGeom>
      </xdr:spPr>
    </xdr:pic>
    <xdr:clientData/>
  </xdr:twoCellAnchor>
  <xdr:twoCellAnchor editAs="oneCell">
    <xdr:from>
      <xdr:col>1</xdr:col>
      <xdr:colOff>0</xdr:colOff>
      <xdr:row>315</xdr:row>
      <xdr:rowOff>0</xdr:rowOff>
    </xdr:from>
    <xdr:to>
      <xdr:col>3</xdr:col>
      <xdr:colOff>704575</xdr:colOff>
      <xdr:row>321</xdr:row>
      <xdr:rowOff>37952</xdr:rowOff>
    </xdr:to>
    <xdr:pic>
      <xdr:nvPicPr>
        <xdr:cNvPr id="114" name="Slika 11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108"/>
        <a:stretch>
          <a:fillRect/>
        </a:stretch>
      </xdr:blipFill>
      <xdr:spPr>
        <a:xfrm>
          <a:off x="723900" y="58893075"/>
          <a:ext cx="2200000" cy="1180952"/>
        </a:xfrm>
        <a:prstGeom prst="rect">
          <a:avLst/>
        </a:prstGeom>
      </xdr:spPr>
    </xdr:pic>
    <xdr:clientData/>
  </xdr:twoCellAnchor>
  <xdr:twoCellAnchor editAs="oneCell">
    <xdr:from>
      <xdr:col>27</xdr:col>
      <xdr:colOff>200025</xdr:colOff>
      <xdr:row>114</xdr:row>
      <xdr:rowOff>85725</xdr:rowOff>
    </xdr:from>
    <xdr:to>
      <xdr:col>36</xdr:col>
      <xdr:colOff>466726</xdr:colOff>
      <xdr:row>127</xdr:row>
      <xdr:rowOff>47625</xdr:rowOff>
    </xdr:to>
    <xdr:pic>
      <xdr:nvPicPr>
        <xdr:cNvPr id="115" name="Slika 114" descr="Dvodimenzionalna vrtilna tabela v Excelu">
          <a:extLst>
            <a:ext uri="{FF2B5EF4-FFF2-40B4-BE49-F238E27FC236}">
              <a16:creationId xmlns:a16="http://schemas.microsoft.com/office/drawing/2014/main" id="{00000000-0008-0000-0100-000073000000}"/>
            </a:ext>
          </a:extLst>
        </xdr:cNvPr>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8307050" y="18183225"/>
          <a:ext cx="5753100" cy="2676525"/>
        </a:xfrm>
        <a:prstGeom prst="rect">
          <a:avLst/>
        </a:prstGeom>
        <a:noFill/>
        <a:ln>
          <a:noFill/>
        </a:ln>
      </xdr:spPr>
    </xdr:pic>
    <xdr:clientData/>
  </xdr:twoCellAnchor>
  <xdr:twoCellAnchor editAs="oneCell">
    <xdr:from>
      <xdr:col>9</xdr:col>
      <xdr:colOff>435252</xdr:colOff>
      <xdr:row>105</xdr:row>
      <xdr:rowOff>151571</xdr:rowOff>
    </xdr:from>
    <xdr:to>
      <xdr:col>13</xdr:col>
      <xdr:colOff>225402</xdr:colOff>
      <xdr:row>110</xdr:row>
      <xdr:rowOff>130304</xdr:rowOff>
    </xdr:to>
    <xdr:pic>
      <xdr:nvPicPr>
        <xdr:cNvPr id="6" name="Slika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9"/>
        <a:stretch>
          <a:fillRect/>
        </a:stretch>
      </xdr:blipFill>
      <xdr:spPr>
        <a:xfrm>
          <a:off x="7409209" y="18820571"/>
          <a:ext cx="2407454" cy="1179712"/>
        </a:xfrm>
        <a:prstGeom prst="rect">
          <a:avLst/>
        </a:prstGeom>
      </xdr:spPr>
    </xdr:pic>
    <xdr:clientData/>
  </xdr:twoCellAnchor>
  <xdr:twoCellAnchor editAs="oneCell">
    <xdr:from>
      <xdr:col>4</xdr:col>
      <xdr:colOff>9525</xdr:colOff>
      <xdr:row>168</xdr:row>
      <xdr:rowOff>228600</xdr:rowOff>
    </xdr:from>
    <xdr:to>
      <xdr:col>8</xdr:col>
      <xdr:colOff>342468</xdr:colOff>
      <xdr:row>192</xdr:row>
      <xdr:rowOff>85154</xdr:rowOff>
    </xdr:to>
    <xdr:pic>
      <xdr:nvPicPr>
        <xdr:cNvPr id="8" name="Slika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110"/>
        <a:stretch>
          <a:fillRect/>
        </a:stretch>
      </xdr:blipFill>
      <xdr:spPr>
        <a:xfrm>
          <a:off x="3086100" y="30041850"/>
          <a:ext cx="3457143" cy="4571429"/>
        </a:xfrm>
        <a:prstGeom prst="rect">
          <a:avLst/>
        </a:prstGeom>
      </xdr:spPr>
    </xdr:pic>
    <xdr:clientData/>
  </xdr:twoCellAnchor>
  <xdr:twoCellAnchor editAs="oneCell">
    <xdr:from>
      <xdr:col>13</xdr:col>
      <xdr:colOff>492815</xdr:colOff>
      <xdr:row>471</xdr:row>
      <xdr:rowOff>11596</xdr:rowOff>
    </xdr:from>
    <xdr:to>
      <xdr:col>16</xdr:col>
      <xdr:colOff>501512</xdr:colOff>
      <xdr:row>492</xdr:row>
      <xdr:rowOff>149087</xdr:rowOff>
    </xdr:to>
    <xdr:pic>
      <xdr:nvPicPr>
        <xdr:cNvPr id="9" name="Slika 8" descr="Ustvarite dvodimenzionalno vrtilno tabelo">
          <a:extLst>
            <a:ext uri="{FF2B5EF4-FFF2-40B4-BE49-F238E27FC236}">
              <a16:creationId xmlns:a16="http://schemas.microsoft.com/office/drawing/2014/main" id="{00000000-0008-0000-0100-000009000000}"/>
            </a:ext>
          </a:extLst>
        </xdr:cNvPr>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10084076" y="103593900"/>
          <a:ext cx="2493479" cy="4527274"/>
        </a:xfrm>
        <a:prstGeom prst="rect">
          <a:avLst/>
        </a:prstGeom>
        <a:noFill/>
        <a:ln>
          <a:noFill/>
        </a:ln>
      </xdr:spPr>
    </xdr:pic>
    <xdr:clientData/>
  </xdr:twoCellAnchor>
  <xdr:twoCellAnchor editAs="oneCell">
    <xdr:from>
      <xdr:col>9</xdr:col>
      <xdr:colOff>595105</xdr:colOff>
      <xdr:row>494</xdr:row>
      <xdr:rowOff>124239</xdr:rowOff>
    </xdr:from>
    <xdr:to>
      <xdr:col>18</xdr:col>
      <xdr:colOff>40998</xdr:colOff>
      <xdr:row>508</xdr:row>
      <xdr:rowOff>133764</xdr:rowOff>
    </xdr:to>
    <xdr:pic>
      <xdr:nvPicPr>
        <xdr:cNvPr id="12" name="Slika 11" descr="Dvodimenzionalna vrtilna tabela v Excelu">
          <a:extLst>
            <a:ext uri="{FF2B5EF4-FFF2-40B4-BE49-F238E27FC236}">
              <a16:creationId xmlns:a16="http://schemas.microsoft.com/office/drawing/2014/main" id="{00000000-0008-0000-0100-00000C000000}"/>
            </a:ext>
          </a:extLst>
        </xdr:cNvPr>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569062" y="108576717"/>
          <a:ext cx="5773806" cy="2676525"/>
        </a:xfrm>
        <a:prstGeom prst="rect">
          <a:avLst/>
        </a:prstGeom>
        <a:noFill/>
        <a:ln>
          <a:noFill/>
        </a:ln>
      </xdr:spPr>
    </xdr:pic>
    <xdr:clientData/>
  </xdr:twoCellAnchor>
  <xdr:twoCellAnchor editAs="oneCell">
    <xdr:from>
      <xdr:col>0</xdr:col>
      <xdr:colOff>480391</xdr:colOff>
      <xdr:row>499</xdr:row>
      <xdr:rowOff>15322</xdr:rowOff>
    </xdr:from>
    <xdr:to>
      <xdr:col>8</xdr:col>
      <xdr:colOff>212949</xdr:colOff>
      <xdr:row>519</xdr:row>
      <xdr:rowOff>175590</xdr:rowOff>
    </xdr:to>
    <xdr:pic>
      <xdr:nvPicPr>
        <xdr:cNvPr id="21" name="Slika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12"/>
        <a:stretch>
          <a:fillRect/>
        </a:stretch>
      </xdr:blipFill>
      <xdr:spPr>
        <a:xfrm>
          <a:off x="480391" y="109420300"/>
          <a:ext cx="5944515" cy="3970268"/>
        </a:xfrm>
        <a:prstGeom prst="rect">
          <a:avLst/>
        </a:prstGeom>
      </xdr:spPr>
    </xdr:pic>
    <xdr:clientData/>
  </xdr:twoCellAnchor>
  <xdr:twoCellAnchor editAs="oneCell">
    <xdr:from>
      <xdr:col>9</xdr:col>
      <xdr:colOff>604630</xdr:colOff>
      <xdr:row>463</xdr:row>
      <xdr:rowOff>82826</xdr:rowOff>
    </xdr:from>
    <xdr:to>
      <xdr:col>15</xdr:col>
      <xdr:colOff>39697</xdr:colOff>
      <xdr:row>473</xdr:row>
      <xdr:rowOff>39879</xdr:rowOff>
    </xdr:to>
    <xdr:pic>
      <xdr:nvPicPr>
        <xdr:cNvPr id="22" name="Slika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13"/>
        <a:stretch>
          <a:fillRect/>
        </a:stretch>
      </xdr:blipFill>
      <xdr:spPr>
        <a:xfrm>
          <a:off x="7578587" y="101677304"/>
          <a:ext cx="3791719" cy="2325879"/>
        </a:xfrm>
        <a:prstGeom prst="rect">
          <a:avLst/>
        </a:prstGeom>
      </xdr:spPr>
    </xdr:pic>
    <xdr:clientData/>
  </xdr:twoCellAnchor>
  <xdr:twoCellAnchor editAs="oneCell">
    <xdr:from>
      <xdr:col>11</xdr:col>
      <xdr:colOff>41412</xdr:colOff>
      <xdr:row>0</xdr:row>
      <xdr:rowOff>66261</xdr:rowOff>
    </xdr:from>
    <xdr:to>
      <xdr:col>12</xdr:col>
      <xdr:colOff>544045</xdr:colOff>
      <xdr:row>4</xdr:row>
      <xdr:rowOff>191938</xdr:rowOff>
    </xdr:to>
    <xdr:pic>
      <xdr:nvPicPr>
        <xdr:cNvPr id="3" name="Slika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14"/>
        <a:stretch>
          <a:fillRect/>
        </a:stretch>
      </xdr:blipFill>
      <xdr:spPr>
        <a:xfrm>
          <a:off x="8241195" y="66261"/>
          <a:ext cx="1115546" cy="1127873"/>
        </a:xfrm>
        <a:prstGeom prst="rect">
          <a:avLst/>
        </a:prstGeom>
      </xdr:spPr>
    </xdr:pic>
    <xdr:clientData/>
  </xdr:twoCellAnchor>
  <xdr:twoCellAnchor editAs="oneCell">
    <xdr:from>
      <xdr:col>0</xdr:col>
      <xdr:colOff>323022</xdr:colOff>
      <xdr:row>132</xdr:row>
      <xdr:rowOff>165652</xdr:rowOff>
    </xdr:from>
    <xdr:to>
      <xdr:col>3</xdr:col>
      <xdr:colOff>446140</xdr:colOff>
      <xdr:row>139</xdr:row>
      <xdr:rowOff>60723</xdr:rowOff>
    </xdr:to>
    <xdr:pic>
      <xdr:nvPicPr>
        <xdr:cNvPr id="13" name="Slika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15"/>
        <a:stretch>
          <a:fillRect/>
        </a:stretch>
      </xdr:blipFill>
      <xdr:spPr>
        <a:xfrm>
          <a:off x="323022" y="25079739"/>
          <a:ext cx="2342857" cy="122857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14</xdr:col>
      <xdr:colOff>361950</xdr:colOff>
      <xdr:row>1</xdr:row>
      <xdr:rowOff>0</xdr:rowOff>
    </xdr:from>
    <xdr:to>
      <xdr:col>19</xdr:col>
      <xdr:colOff>380602</xdr:colOff>
      <xdr:row>9</xdr:row>
      <xdr:rowOff>56917</xdr:rowOff>
    </xdr:to>
    <xdr:pic>
      <xdr:nvPicPr>
        <xdr:cNvPr id="2" name="Slika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8963025" y="190500"/>
          <a:ext cx="3180952" cy="1866667"/>
        </a:xfrm>
        <a:prstGeom prst="rect">
          <a:avLst/>
        </a:prstGeom>
      </xdr:spPr>
    </xdr:pic>
    <xdr:clientData/>
  </xdr:twoCellAnchor>
  <xdr:twoCellAnchor editAs="oneCell">
    <xdr:from>
      <xdr:col>20</xdr:col>
      <xdr:colOff>66675</xdr:colOff>
      <xdr:row>0</xdr:row>
      <xdr:rowOff>219075</xdr:rowOff>
    </xdr:from>
    <xdr:to>
      <xdr:col>27</xdr:col>
      <xdr:colOff>113761</xdr:colOff>
      <xdr:row>12</xdr:row>
      <xdr:rowOff>133030</xdr:rowOff>
    </xdr:to>
    <xdr:pic>
      <xdr:nvPicPr>
        <xdr:cNvPr id="3" name="Slika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12868275" y="219075"/>
          <a:ext cx="4314286" cy="2561905"/>
        </a:xfrm>
        <a:prstGeom prst="rect">
          <a:avLst/>
        </a:prstGeom>
      </xdr:spPr>
    </xdr:pic>
    <xdr:clientData/>
  </xdr:twoCellAnchor>
  <xdr:twoCellAnchor>
    <xdr:from>
      <xdr:col>7</xdr:col>
      <xdr:colOff>76199</xdr:colOff>
      <xdr:row>25</xdr:row>
      <xdr:rowOff>66675</xdr:rowOff>
    </xdr:from>
    <xdr:to>
      <xdr:col>16</xdr:col>
      <xdr:colOff>438149</xdr:colOff>
      <xdr:row>47</xdr:row>
      <xdr:rowOff>85725</xdr:rowOff>
    </xdr:to>
    <xdr:graphicFrame macro="">
      <xdr:nvGraphicFramePr>
        <xdr:cNvPr id="4" name="Grafikon 3">
          <a:extLst>
            <a:ext uri="{FF2B5EF4-FFF2-40B4-BE49-F238E27FC236}">
              <a16:creationId xmlns:a16="http://schemas.microsoft.com/office/drawing/2014/main" id="{00000000-0008-0000-02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458</xdr:row>
      <xdr:rowOff>0</xdr:rowOff>
    </xdr:from>
    <xdr:to>
      <xdr:col>10</xdr:col>
      <xdr:colOff>208838</xdr:colOff>
      <xdr:row>464</xdr:row>
      <xdr:rowOff>114143</xdr:rowOff>
    </xdr:to>
    <xdr:pic>
      <xdr:nvPicPr>
        <xdr:cNvPr id="132" name="Slika 131">
          <a:extLst>
            <a:ext uri="{FF2B5EF4-FFF2-40B4-BE49-F238E27FC236}">
              <a16:creationId xmlns:a16="http://schemas.microsoft.com/office/drawing/2014/main" id="{00000000-0008-0000-0300-000084000000}"/>
            </a:ext>
          </a:extLst>
        </xdr:cNvPr>
        <xdr:cNvPicPr>
          <a:picLocks noChangeAspect="1"/>
        </xdr:cNvPicPr>
      </xdr:nvPicPr>
      <xdr:blipFill>
        <a:blip xmlns:r="http://schemas.openxmlformats.org/officeDocument/2006/relationships" r:embed="rId1"/>
        <a:stretch>
          <a:fillRect/>
        </a:stretch>
      </xdr:blipFill>
      <xdr:spPr>
        <a:xfrm>
          <a:off x="609600" y="92659200"/>
          <a:ext cx="5695238" cy="1257143"/>
        </a:xfrm>
        <a:prstGeom prst="rect">
          <a:avLst/>
        </a:prstGeom>
      </xdr:spPr>
    </xdr:pic>
    <xdr:clientData/>
  </xdr:twoCellAnchor>
  <xdr:twoCellAnchor editAs="oneCell">
    <xdr:from>
      <xdr:col>0</xdr:col>
      <xdr:colOff>0</xdr:colOff>
      <xdr:row>4</xdr:row>
      <xdr:rowOff>0</xdr:rowOff>
    </xdr:from>
    <xdr:to>
      <xdr:col>9</xdr:col>
      <xdr:colOff>557212</xdr:colOff>
      <xdr:row>23</xdr:row>
      <xdr:rowOff>76200</xdr:rowOff>
    </xdr:to>
    <xdr:pic>
      <xdr:nvPicPr>
        <xdr:cNvPr id="2" name="Slika 1" descr="Filtriranje podatkov v vrtilni tabeli v Excelu – vsi filtri">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942975"/>
          <a:ext cx="6043612" cy="3943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314325</xdr:colOff>
      <xdr:row>70</xdr:row>
      <xdr:rowOff>171450</xdr:rowOff>
    </xdr:from>
    <xdr:to>
      <xdr:col>8</xdr:col>
      <xdr:colOff>9525</xdr:colOff>
      <xdr:row>92</xdr:row>
      <xdr:rowOff>9525</xdr:rowOff>
    </xdr:to>
    <xdr:pic>
      <xdr:nvPicPr>
        <xdr:cNvPr id="4" name="Slika 3" descr="Filtrirajte podatke v vrtilni tabeli v Excelu – 10 najboljših vrednosti">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4325" y="15373350"/>
          <a:ext cx="4572000" cy="402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561975</xdr:colOff>
      <xdr:row>96</xdr:row>
      <xdr:rowOff>85725</xdr:rowOff>
    </xdr:from>
    <xdr:to>
      <xdr:col>17</xdr:col>
      <xdr:colOff>581025</xdr:colOff>
      <xdr:row>104</xdr:row>
      <xdr:rowOff>171450</xdr:rowOff>
    </xdr:to>
    <xdr:pic>
      <xdr:nvPicPr>
        <xdr:cNvPr id="5" name="Slika 4" descr="Filtrirajte podatke v vrtilni tabeli v Excelu – 1. polje prvih 10">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57975" y="19831050"/>
          <a:ext cx="4286250" cy="160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66675</xdr:colOff>
      <xdr:row>110</xdr:row>
      <xdr:rowOff>57150</xdr:rowOff>
    </xdr:from>
    <xdr:to>
      <xdr:col>18</xdr:col>
      <xdr:colOff>95250</xdr:colOff>
      <xdr:row>116</xdr:row>
      <xdr:rowOff>180975</xdr:rowOff>
    </xdr:to>
    <xdr:pic>
      <xdr:nvPicPr>
        <xdr:cNvPr id="6" name="Slika 5" descr="Filtrirajte podatke v vrtilni tabeli v Excelu – polje 2 na vrhu 10">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72275" y="22564725"/>
          <a:ext cx="4295775" cy="126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542925</xdr:colOff>
      <xdr:row>121</xdr:row>
      <xdr:rowOff>180975</xdr:rowOff>
    </xdr:from>
    <xdr:to>
      <xdr:col>18</xdr:col>
      <xdr:colOff>0</xdr:colOff>
      <xdr:row>130</xdr:row>
      <xdr:rowOff>76200</xdr:rowOff>
    </xdr:to>
    <xdr:pic>
      <xdr:nvPicPr>
        <xdr:cNvPr id="7" name="Slika 6" descr="Filtrirajte podatke v vrtilni tabeli v Excelu – polje 10 najboljših 3">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8925" y="24879300"/>
          <a:ext cx="4333875" cy="160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133</xdr:row>
      <xdr:rowOff>123825</xdr:rowOff>
    </xdr:from>
    <xdr:to>
      <xdr:col>18</xdr:col>
      <xdr:colOff>76200</xdr:colOff>
      <xdr:row>142</xdr:row>
      <xdr:rowOff>9525</xdr:rowOff>
    </xdr:to>
    <xdr:pic>
      <xdr:nvPicPr>
        <xdr:cNvPr id="8" name="Slika 7" descr="Filtrirajte podatke v vrtilni tabeli v Excelu – polje 10 najboljših 4">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43700" y="27203400"/>
          <a:ext cx="4305300"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590550</xdr:colOff>
      <xdr:row>188</xdr:row>
      <xdr:rowOff>28575</xdr:rowOff>
    </xdr:from>
    <xdr:to>
      <xdr:col>9</xdr:col>
      <xdr:colOff>285750</xdr:colOff>
      <xdr:row>209</xdr:row>
      <xdr:rowOff>57150</xdr:rowOff>
    </xdr:to>
    <xdr:pic>
      <xdr:nvPicPr>
        <xdr:cNvPr id="10" name="Slika 9" descr="Filtrirajte podatke v vrtilni tabeli v Excelu – 10 najboljših vrednosti">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00150" y="34899600"/>
          <a:ext cx="4572000" cy="402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285750</xdr:colOff>
      <xdr:row>214</xdr:row>
      <xdr:rowOff>57150</xdr:rowOff>
    </xdr:from>
    <xdr:to>
      <xdr:col>17</xdr:col>
      <xdr:colOff>304800</xdr:colOff>
      <xdr:row>222</xdr:row>
      <xdr:rowOff>142875</xdr:rowOff>
    </xdr:to>
    <xdr:pic>
      <xdr:nvPicPr>
        <xdr:cNvPr id="11" name="Slika 10" descr="Filtrirajte podatke v vrtilni tabeli v Excelu – 1. polje prvih 10">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381750" y="43348275"/>
          <a:ext cx="4286250" cy="160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28575</xdr:colOff>
      <xdr:row>227</xdr:row>
      <xdr:rowOff>161925</xdr:rowOff>
    </xdr:from>
    <xdr:to>
      <xdr:col>18</xdr:col>
      <xdr:colOff>57150</xdr:colOff>
      <xdr:row>234</xdr:row>
      <xdr:rowOff>76200</xdr:rowOff>
    </xdr:to>
    <xdr:pic>
      <xdr:nvPicPr>
        <xdr:cNvPr id="12" name="Slika 11" descr="Filtrirajte podatke v vrtilni tabeli v Excelu – nabor podatkov 1">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734175" y="46024800"/>
          <a:ext cx="4295775" cy="124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600075</xdr:colOff>
      <xdr:row>239</xdr:row>
      <xdr:rowOff>19050</xdr:rowOff>
    </xdr:from>
    <xdr:to>
      <xdr:col>17</xdr:col>
      <xdr:colOff>600075</xdr:colOff>
      <xdr:row>247</xdr:row>
      <xdr:rowOff>66675</xdr:rowOff>
    </xdr:to>
    <xdr:pic>
      <xdr:nvPicPr>
        <xdr:cNvPr id="13" name="Slika 12" descr="Filtrirajte podatke v vrtilni tabeli v Excelu – nabor podatkov 3">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696075" y="48215550"/>
          <a:ext cx="4267200" cy="157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85725</xdr:colOff>
      <xdr:row>249</xdr:row>
      <xdr:rowOff>161925</xdr:rowOff>
    </xdr:from>
    <xdr:to>
      <xdr:col>18</xdr:col>
      <xdr:colOff>104775</xdr:colOff>
      <xdr:row>258</xdr:row>
      <xdr:rowOff>28575</xdr:rowOff>
    </xdr:to>
    <xdr:pic>
      <xdr:nvPicPr>
        <xdr:cNvPr id="14" name="Slika 13" descr="Filtrirajte podatke v vrtilni tabeli v Excelu – nabor podatkov 4">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791325" y="50358675"/>
          <a:ext cx="4286250"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123825</xdr:colOff>
      <xdr:row>291</xdr:row>
      <xdr:rowOff>228600</xdr:rowOff>
    </xdr:from>
    <xdr:to>
      <xdr:col>8</xdr:col>
      <xdr:colOff>428625</xdr:colOff>
      <xdr:row>312</xdr:row>
      <xdr:rowOff>161925</xdr:rowOff>
    </xdr:to>
    <xdr:pic>
      <xdr:nvPicPr>
        <xdr:cNvPr id="16" name="Slika 15" descr="Filtrirajte podatke v vrtilni tabeli v Excelu – 10 najboljših vrednosti">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33425" y="53320950"/>
          <a:ext cx="4572000" cy="402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319</xdr:row>
      <xdr:rowOff>85725</xdr:rowOff>
    </xdr:from>
    <xdr:to>
      <xdr:col>18</xdr:col>
      <xdr:colOff>171450</xdr:colOff>
      <xdr:row>327</xdr:row>
      <xdr:rowOff>171450</xdr:rowOff>
    </xdr:to>
    <xdr:pic>
      <xdr:nvPicPr>
        <xdr:cNvPr id="17" name="Slika 16" descr="Filtrirajte podatke v vrtilni tabeli v Excelu – 1. polje prvih 10">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858000" y="64893825"/>
          <a:ext cx="4286250" cy="160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304800</xdr:colOff>
      <xdr:row>334</xdr:row>
      <xdr:rowOff>47625</xdr:rowOff>
    </xdr:from>
    <xdr:to>
      <xdr:col>18</xdr:col>
      <xdr:colOff>352425</xdr:colOff>
      <xdr:row>339</xdr:row>
      <xdr:rowOff>114300</xdr:rowOff>
    </xdr:to>
    <xdr:pic>
      <xdr:nvPicPr>
        <xdr:cNvPr id="18" name="Slika 17" descr="Filtrirajte podatke v vrtilni tabeli v Excelu – vsota 20 mil 2">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010400" y="67808475"/>
          <a:ext cx="4314825"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409575</xdr:colOff>
      <xdr:row>341</xdr:row>
      <xdr:rowOff>114300</xdr:rowOff>
    </xdr:from>
    <xdr:to>
      <xdr:col>18</xdr:col>
      <xdr:colOff>419100</xdr:colOff>
      <xdr:row>349</xdr:row>
      <xdr:rowOff>152400</xdr:rowOff>
    </xdr:to>
    <xdr:pic>
      <xdr:nvPicPr>
        <xdr:cNvPr id="19" name="Slika 18" descr="Filtrirajte podatke v vrtilni tabeli v Excelu – vsota 20 mil 3">
          <a:extLst>
            <a:ext uri="{FF2B5EF4-FFF2-40B4-BE49-F238E27FC236}">
              <a16:creationId xmlns:a16="http://schemas.microsoft.com/office/drawing/2014/main" id="{00000000-0008-0000-0300-00001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115175" y="69542025"/>
          <a:ext cx="4276725"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390525</xdr:colOff>
      <xdr:row>354</xdr:row>
      <xdr:rowOff>133350</xdr:rowOff>
    </xdr:from>
    <xdr:to>
      <xdr:col>18</xdr:col>
      <xdr:colOff>409575</xdr:colOff>
      <xdr:row>362</xdr:row>
      <xdr:rowOff>180975</xdr:rowOff>
    </xdr:to>
    <xdr:pic>
      <xdr:nvPicPr>
        <xdr:cNvPr id="20" name="Slika 19" descr="Filtrirajte podatke v vrtilni tabeli v Excelu – vsota 20 mil 4">
          <a:extLst>
            <a:ext uri="{FF2B5EF4-FFF2-40B4-BE49-F238E27FC236}">
              <a16:creationId xmlns:a16="http://schemas.microsoft.com/office/drawing/2014/main" id="{00000000-0008-0000-0300-000014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096125" y="72132825"/>
          <a:ext cx="4286250" cy="157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xdr:colOff>
      <xdr:row>366</xdr:row>
      <xdr:rowOff>123825</xdr:rowOff>
    </xdr:from>
    <xdr:to>
      <xdr:col>5</xdr:col>
      <xdr:colOff>600075</xdr:colOff>
      <xdr:row>375</xdr:row>
      <xdr:rowOff>85725</xdr:rowOff>
    </xdr:to>
    <xdr:pic>
      <xdr:nvPicPr>
        <xdr:cNvPr id="21" name="Slika 20" descr="Filtrirajte podatke v vrtilni tabeli v Excelu – rezultat vsota 20 milijonov">
          <a:extLst>
            <a:ext uri="{FF2B5EF4-FFF2-40B4-BE49-F238E27FC236}">
              <a16:creationId xmlns:a16="http://schemas.microsoft.com/office/drawing/2014/main" id="{00000000-0008-0000-0300-000015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47775" y="67894200"/>
          <a:ext cx="2400300" cy="175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383</xdr:row>
      <xdr:rowOff>38100</xdr:rowOff>
    </xdr:from>
    <xdr:to>
      <xdr:col>6</xdr:col>
      <xdr:colOff>200025</xdr:colOff>
      <xdr:row>401</xdr:row>
      <xdr:rowOff>161925</xdr:rowOff>
    </xdr:to>
    <xdr:pic>
      <xdr:nvPicPr>
        <xdr:cNvPr id="22" name="Slika 21" descr="Filtrirajte podatke v vrtilni tabeli v Excelu – Top 10 nabora podatkov">
          <a:extLst>
            <a:ext uri="{FF2B5EF4-FFF2-40B4-BE49-F238E27FC236}">
              <a16:creationId xmlns:a16="http://schemas.microsoft.com/office/drawing/2014/main" id="{00000000-0008-0000-0300-00001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438275" y="71323200"/>
          <a:ext cx="2419350" cy="3552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323850</xdr:colOff>
      <xdr:row>406</xdr:row>
      <xdr:rowOff>219075</xdr:rowOff>
    </xdr:from>
    <xdr:to>
      <xdr:col>8</xdr:col>
      <xdr:colOff>600075</xdr:colOff>
      <xdr:row>428</xdr:row>
      <xdr:rowOff>114300</xdr:rowOff>
    </xdr:to>
    <xdr:pic>
      <xdr:nvPicPr>
        <xdr:cNvPr id="23" name="Slika 22" descr="Filtrirajte podatke v vrtilni tabeli v Excelu - po filtru vrednosti">
          <a:extLst>
            <a:ext uri="{FF2B5EF4-FFF2-40B4-BE49-F238E27FC236}">
              <a16:creationId xmlns:a16="http://schemas.microsoft.com/office/drawing/2014/main" id="{00000000-0008-0000-0300-000017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33450" y="75885675"/>
          <a:ext cx="4543425" cy="413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352425</xdr:colOff>
      <xdr:row>435</xdr:row>
      <xdr:rowOff>85725</xdr:rowOff>
    </xdr:from>
    <xdr:to>
      <xdr:col>18</xdr:col>
      <xdr:colOff>523875</xdr:colOff>
      <xdr:row>443</xdr:row>
      <xdr:rowOff>152400</xdr:rowOff>
    </xdr:to>
    <xdr:pic>
      <xdr:nvPicPr>
        <xdr:cNvPr id="24" name="Slika 23" descr="Filtrirajte podatke v vrtilni tabeli v Excelu - po vrednosti">
          <a:extLst>
            <a:ext uri="{FF2B5EF4-FFF2-40B4-BE49-F238E27FC236}">
              <a16:creationId xmlns:a16="http://schemas.microsoft.com/office/drawing/2014/main" id="{00000000-0008-0000-0300-00001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448425" y="88268175"/>
          <a:ext cx="5048250" cy="1590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342900</xdr:colOff>
      <xdr:row>447</xdr:row>
      <xdr:rowOff>95250</xdr:rowOff>
    </xdr:from>
    <xdr:to>
      <xdr:col>18</xdr:col>
      <xdr:colOff>504825</xdr:colOff>
      <xdr:row>455</xdr:row>
      <xdr:rowOff>133350</xdr:rowOff>
    </xdr:to>
    <xdr:pic>
      <xdr:nvPicPr>
        <xdr:cNvPr id="25" name="Slika 24" descr="Filtrirajte podatke v vrtilni tabeli v Excelu - po vrednosti 2">
          <a:extLst>
            <a:ext uri="{FF2B5EF4-FFF2-40B4-BE49-F238E27FC236}">
              <a16:creationId xmlns:a16="http://schemas.microsoft.com/office/drawing/2014/main" id="{00000000-0008-0000-0300-000019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438900" y="90611325"/>
          <a:ext cx="5038725"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457200</xdr:colOff>
      <xdr:row>458</xdr:row>
      <xdr:rowOff>19050</xdr:rowOff>
    </xdr:from>
    <xdr:to>
      <xdr:col>19</xdr:col>
      <xdr:colOff>0</xdr:colOff>
      <xdr:row>464</xdr:row>
      <xdr:rowOff>123825</xdr:rowOff>
    </xdr:to>
    <xdr:pic>
      <xdr:nvPicPr>
        <xdr:cNvPr id="26" name="Slika 25" descr="Filtrirajte podatke v vrtilni tabeli v Excelu - po vrednosti 3">
          <a:extLst>
            <a:ext uri="{FF2B5EF4-FFF2-40B4-BE49-F238E27FC236}">
              <a16:creationId xmlns:a16="http://schemas.microsoft.com/office/drawing/2014/main" id="{00000000-0008-0000-0300-00001A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553200" y="92678250"/>
          <a:ext cx="5029200" cy="124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447675</xdr:colOff>
      <xdr:row>472</xdr:row>
      <xdr:rowOff>209550</xdr:rowOff>
    </xdr:from>
    <xdr:to>
      <xdr:col>14</xdr:col>
      <xdr:colOff>419100</xdr:colOff>
      <xdr:row>478</xdr:row>
      <xdr:rowOff>95250</xdr:rowOff>
    </xdr:to>
    <xdr:pic>
      <xdr:nvPicPr>
        <xdr:cNvPr id="27" name="Slika 26" descr="Filtrirajte podatke v vrtilni tabeli v Excelu - po rezultatu vrednosti">
          <a:extLst>
            <a:ext uri="{FF2B5EF4-FFF2-40B4-BE49-F238E27FC236}">
              <a16:creationId xmlns:a16="http://schemas.microsoft.com/office/drawing/2014/main" id="{00000000-0008-0000-0300-00001B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543675" y="95678625"/>
          <a:ext cx="2409825"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304800</xdr:colOff>
      <xdr:row>483</xdr:row>
      <xdr:rowOff>66675</xdr:rowOff>
    </xdr:from>
    <xdr:to>
      <xdr:col>8</xdr:col>
      <xdr:colOff>600075</xdr:colOff>
      <xdr:row>504</xdr:row>
      <xdr:rowOff>76200</xdr:rowOff>
    </xdr:to>
    <xdr:pic>
      <xdr:nvPicPr>
        <xdr:cNvPr id="28" name="Slika 27" descr="Filtrirajte podatke v vrtilni tabeli v Excelu – filter drugih vrednosti">
          <a:extLst>
            <a:ext uri="{FF2B5EF4-FFF2-40B4-BE49-F238E27FC236}">
              <a16:creationId xmlns:a16="http://schemas.microsoft.com/office/drawing/2014/main" id="{00000000-0008-0000-0300-00001C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14400" y="90497025"/>
          <a:ext cx="4562475" cy="401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142875</xdr:colOff>
      <xdr:row>516</xdr:row>
      <xdr:rowOff>66675</xdr:rowOff>
    </xdr:from>
    <xdr:to>
      <xdr:col>8</xdr:col>
      <xdr:colOff>428625</xdr:colOff>
      <xdr:row>537</xdr:row>
      <xdr:rowOff>180975</xdr:rowOff>
    </xdr:to>
    <xdr:pic>
      <xdr:nvPicPr>
        <xdr:cNvPr id="29" name="Slika 28" descr="Filtrirajte podatke v vrtilni tabeli v Excelu - oznaka vsebuje">
          <a:extLst>
            <a:ext uri="{FF2B5EF4-FFF2-40B4-BE49-F238E27FC236}">
              <a16:creationId xmlns:a16="http://schemas.microsoft.com/office/drawing/2014/main" id="{00000000-0008-0000-0300-00001D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752475" y="97164525"/>
          <a:ext cx="4552950" cy="4114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76200</xdr:colOff>
      <xdr:row>543</xdr:row>
      <xdr:rowOff>38100</xdr:rowOff>
    </xdr:from>
    <xdr:to>
      <xdr:col>15</xdr:col>
      <xdr:colOff>457200</xdr:colOff>
      <xdr:row>551</xdr:row>
      <xdr:rowOff>104775</xdr:rowOff>
    </xdr:to>
    <xdr:pic>
      <xdr:nvPicPr>
        <xdr:cNvPr id="30" name="Slika 29" descr="Filtrirajte podatke v vrtilni tabeli v Excelu - oznaka 1">
          <a:extLst>
            <a:ext uri="{FF2B5EF4-FFF2-40B4-BE49-F238E27FC236}">
              <a16:creationId xmlns:a16="http://schemas.microsoft.com/office/drawing/2014/main" id="{00000000-0008-0000-0300-00001E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5562600" y="109642275"/>
          <a:ext cx="4038600" cy="1590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209550</xdr:colOff>
      <xdr:row>556</xdr:row>
      <xdr:rowOff>180975</xdr:rowOff>
    </xdr:from>
    <xdr:to>
      <xdr:col>15</xdr:col>
      <xdr:colOff>590550</xdr:colOff>
      <xdr:row>565</xdr:row>
      <xdr:rowOff>9525</xdr:rowOff>
    </xdr:to>
    <xdr:pic>
      <xdr:nvPicPr>
        <xdr:cNvPr id="31" name="Slika 30" descr="Filtrirajte podatke v vrtilni tabeli v Excelu - oznaka 2">
          <a:extLst>
            <a:ext uri="{FF2B5EF4-FFF2-40B4-BE49-F238E27FC236}">
              <a16:creationId xmlns:a16="http://schemas.microsoft.com/office/drawing/2014/main" id="{00000000-0008-0000-0300-00001F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5695950" y="112309275"/>
          <a:ext cx="4038600" cy="1543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171450</xdr:colOff>
      <xdr:row>585</xdr:row>
      <xdr:rowOff>66675</xdr:rowOff>
    </xdr:from>
    <xdr:to>
      <xdr:col>7</xdr:col>
      <xdr:colOff>352425</xdr:colOff>
      <xdr:row>602</xdr:row>
      <xdr:rowOff>142875</xdr:rowOff>
    </xdr:to>
    <xdr:pic>
      <xdr:nvPicPr>
        <xdr:cNvPr id="32" name="Slika 31" descr="Filtrirajte podatke v vrtilni tabeli v Excelu – iskalno polje 1">
          <a:extLst>
            <a:ext uri="{FF2B5EF4-FFF2-40B4-BE49-F238E27FC236}">
              <a16:creationId xmlns:a16="http://schemas.microsoft.com/office/drawing/2014/main" id="{00000000-0008-0000-0300-000020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000250" y="109118400"/>
          <a:ext cx="2619375" cy="4124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xdr:colOff>
      <xdr:row>608</xdr:row>
      <xdr:rowOff>209550</xdr:rowOff>
    </xdr:from>
    <xdr:to>
      <xdr:col>7</xdr:col>
      <xdr:colOff>485775</xdr:colOff>
      <xdr:row>630</xdr:row>
      <xdr:rowOff>95250</xdr:rowOff>
    </xdr:to>
    <xdr:pic>
      <xdr:nvPicPr>
        <xdr:cNvPr id="33" name="Slika 32" descr="Filtrirajte podatke v vrtilni tabeli v Excelu – iskalno polje 2">
          <a:extLst>
            <a:ext uri="{FF2B5EF4-FFF2-40B4-BE49-F238E27FC236}">
              <a16:creationId xmlns:a16="http://schemas.microsoft.com/office/drawing/2014/main" id="{00000000-0008-0000-0300-00002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095500" y="111356775"/>
          <a:ext cx="2657475" cy="4124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xdr:colOff>
      <xdr:row>648</xdr:row>
      <xdr:rowOff>95250</xdr:rowOff>
    </xdr:from>
    <xdr:to>
      <xdr:col>8</xdr:col>
      <xdr:colOff>209550</xdr:colOff>
      <xdr:row>669</xdr:row>
      <xdr:rowOff>66675</xdr:rowOff>
    </xdr:to>
    <xdr:pic>
      <xdr:nvPicPr>
        <xdr:cNvPr id="35" name="Slika 34" descr="Filtrirajte podatke v vrtilni tabeli v Excelu – iskalno polje 4">
          <a:extLst>
            <a:ext uri="{FF2B5EF4-FFF2-40B4-BE49-F238E27FC236}">
              <a16:creationId xmlns:a16="http://schemas.microsoft.com/office/drawing/2014/main" id="{00000000-0008-0000-0300-000023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47925" y="123663075"/>
          <a:ext cx="2638425" cy="397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123825</xdr:colOff>
      <xdr:row>672</xdr:row>
      <xdr:rowOff>152400</xdr:rowOff>
    </xdr:from>
    <xdr:to>
      <xdr:col>7</xdr:col>
      <xdr:colOff>304800</xdr:colOff>
      <xdr:row>694</xdr:row>
      <xdr:rowOff>57150</xdr:rowOff>
    </xdr:to>
    <xdr:pic>
      <xdr:nvPicPr>
        <xdr:cNvPr id="36" name="Slika 35" descr="Filtrirajte podatke v vrtilni tabeli v Excelu – iskalno polje 5">
          <a:extLst>
            <a:ext uri="{FF2B5EF4-FFF2-40B4-BE49-F238E27FC236}">
              <a16:creationId xmlns:a16="http://schemas.microsoft.com/office/drawing/2014/main" id="{00000000-0008-0000-0300-000024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952625" y="89877900"/>
          <a:ext cx="2619375" cy="409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561975</xdr:colOff>
      <xdr:row>636</xdr:row>
      <xdr:rowOff>19050</xdr:rowOff>
    </xdr:from>
    <xdr:to>
      <xdr:col>10</xdr:col>
      <xdr:colOff>466725</xdr:colOff>
      <xdr:row>641</xdr:row>
      <xdr:rowOff>114300</xdr:rowOff>
    </xdr:to>
    <xdr:pic>
      <xdr:nvPicPr>
        <xdr:cNvPr id="37" name="Slika 36" descr="Filtrirajte podatke v vrtilni tabeli v Excelu – iskalno polje 3">
          <a:extLst>
            <a:ext uri="{FF2B5EF4-FFF2-40B4-BE49-F238E27FC236}">
              <a16:creationId xmlns:a16="http://schemas.microsoft.com/office/drawing/2014/main" id="{00000000-0008-0000-0300-000025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4219575" y="129616200"/>
          <a:ext cx="234315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495300</xdr:colOff>
      <xdr:row>43</xdr:row>
      <xdr:rowOff>180975</xdr:rowOff>
    </xdr:from>
    <xdr:to>
      <xdr:col>16</xdr:col>
      <xdr:colOff>123414</xdr:colOff>
      <xdr:row>65</xdr:row>
      <xdr:rowOff>256623</xdr:rowOff>
    </xdr:to>
    <xdr:pic>
      <xdr:nvPicPr>
        <xdr:cNvPr id="34" name="Slika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30"/>
        <a:stretch>
          <a:fillRect/>
        </a:stretch>
      </xdr:blipFill>
      <xdr:spPr>
        <a:xfrm>
          <a:off x="6591300" y="9696450"/>
          <a:ext cx="3285714" cy="4419048"/>
        </a:xfrm>
        <a:prstGeom prst="rect">
          <a:avLst/>
        </a:prstGeom>
      </xdr:spPr>
    </xdr:pic>
    <xdr:clientData/>
  </xdr:twoCellAnchor>
  <xdr:twoCellAnchor editAs="oneCell">
    <xdr:from>
      <xdr:col>1</xdr:col>
      <xdr:colOff>85725</xdr:colOff>
      <xdr:row>45</xdr:row>
      <xdr:rowOff>171450</xdr:rowOff>
    </xdr:from>
    <xdr:to>
      <xdr:col>4</xdr:col>
      <xdr:colOff>571211</xdr:colOff>
      <xdr:row>64</xdr:row>
      <xdr:rowOff>56712</xdr:rowOff>
    </xdr:to>
    <xdr:pic>
      <xdr:nvPicPr>
        <xdr:cNvPr id="38" name="Slika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1"/>
        <a:stretch>
          <a:fillRect/>
        </a:stretch>
      </xdr:blipFill>
      <xdr:spPr>
        <a:xfrm>
          <a:off x="695325" y="9886950"/>
          <a:ext cx="2314286" cy="3504762"/>
        </a:xfrm>
        <a:prstGeom prst="rect">
          <a:avLst/>
        </a:prstGeom>
      </xdr:spPr>
    </xdr:pic>
    <xdr:clientData/>
  </xdr:twoCellAnchor>
  <xdr:twoCellAnchor editAs="oneCell">
    <xdr:from>
      <xdr:col>1</xdr:col>
      <xdr:colOff>19050</xdr:colOff>
      <xdr:row>98</xdr:row>
      <xdr:rowOff>9525</xdr:rowOff>
    </xdr:from>
    <xdr:to>
      <xdr:col>9</xdr:col>
      <xdr:colOff>456536</xdr:colOff>
      <xdr:row>104</xdr:row>
      <xdr:rowOff>57001</xdr:rowOff>
    </xdr:to>
    <xdr:pic>
      <xdr:nvPicPr>
        <xdr:cNvPr id="39" name="Slika 38">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2"/>
        <a:stretch>
          <a:fillRect/>
        </a:stretch>
      </xdr:blipFill>
      <xdr:spPr>
        <a:xfrm>
          <a:off x="628650" y="20135850"/>
          <a:ext cx="5314286" cy="1190476"/>
        </a:xfrm>
        <a:prstGeom prst="rect">
          <a:avLst/>
        </a:prstGeom>
      </xdr:spPr>
    </xdr:pic>
    <xdr:clientData/>
  </xdr:twoCellAnchor>
  <xdr:twoCellAnchor editAs="oneCell">
    <xdr:from>
      <xdr:col>0</xdr:col>
      <xdr:colOff>571500</xdr:colOff>
      <xdr:row>110</xdr:row>
      <xdr:rowOff>104775</xdr:rowOff>
    </xdr:from>
    <xdr:to>
      <xdr:col>9</xdr:col>
      <xdr:colOff>399386</xdr:colOff>
      <xdr:row>116</xdr:row>
      <xdr:rowOff>152251</xdr:rowOff>
    </xdr:to>
    <xdr:pic>
      <xdr:nvPicPr>
        <xdr:cNvPr id="40" name="Slika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2"/>
        <a:stretch>
          <a:fillRect/>
        </a:stretch>
      </xdr:blipFill>
      <xdr:spPr>
        <a:xfrm>
          <a:off x="571500" y="22612350"/>
          <a:ext cx="5314286" cy="1190476"/>
        </a:xfrm>
        <a:prstGeom prst="rect">
          <a:avLst/>
        </a:prstGeom>
      </xdr:spPr>
    </xdr:pic>
    <xdr:clientData/>
  </xdr:twoCellAnchor>
  <xdr:twoCellAnchor>
    <xdr:from>
      <xdr:col>1</xdr:col>
      <xdr:colOff>161925</xdr:colOff>
      <xdr:row>100</xdr:row>
      <xdr:rowOff>114300</xdr:rowOff>
    </xdr:from>
    <xdr:to>
      <xdr:col>3</xdr:col>
      <xdr:colOff>76200</xdr:colOff>
      <xdr:row>100</xdr:row>
      <xdr:rowOff>123825</xdr:rowOff>
    </xdr:to>
    <xdr:cxnSp macro="">
      <xdr:nvCxnSpPr>
        <xdr:cNvPr id="42" name="Raven povezovalnik 41">
          <a:extLst>
            <a:ext uri="{FF2B5EF4-FFF2-40B4-BE49-F238E27FC236}">
              <a16:creationId xmlns:a16="http://schemas.microsoft.com/office/drawing/2014/main" id="{00000000-0008-0000-0300-00002A000000}"/>
            </a:ext>
          </a:extLst>
        </xdr:cNvPr>
        <xdr:cNvCxnSpPr/>
      </xdr:nvCxnSpPr>
      <xdr:spPr>
        <a:xfrm flipV="1">
          <a:off x="771525" y="2062162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161925</xdr:colOff>
      <xdr:row>102</xdr:row>
      <xdr:rowOff>114300</xdr:rowOff>
    </xdr:from>
    <xdr:to>
      <xdr:col>3</xdr:col>
      <xdr:colOff>76200</xdr:colOff>
      <xdr:row>102</xdr:row>
      <xdr:rowOff>123825</xdr:rowOff>
    </xdr:to>
    <xdr:cxnSp macro="">
      <xdr:nvCxnSpPr>
        <xdr:cNvPr id="43" name="Raven povezovalnik 42">
          <a:extLst>
            <a:ext uri="{FF2B5EF4-FFF2-40B4-BE49-F238E27FC236}">
              <a16:creationId xmlns:a16="http://schemas.microsoft.com/office/drawing/2014/main" id="{00000000-0008-0000-0300-00002B000000}"/>
            </a:ext>
          </a:extLst>
        </xdr:cNvPr>
        <xdr:cNvCxnSpPr/>
      </xdr:nvCxnSpPr>
      <xdr:spPr>
        <a:xfrm flipV="1">
          <a:off x="771525" y="2100262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133350</xdr:colOff>
      <xdr:row>100</xdr:row>
      <xdr:rowOff>95250</xdr:rowOff>
    </xdr:from>
    <xdr:to>
      <xdr:col>1</xdr:col>
      <xdr:colOff>133350</xdr:colOff>
      <xdr:row>102</xdr:row>
      <xdr:rowOff>142875</xdr:rowOff>
    </xdr:to>
    <xdr:cxnSp macro="">
      <xdr:nvCxnSpPr>
        <xdr:cNvPr id="45" name="Raven povezovalnik 44">
          <a:extLst>
            <a:ext uri="{FF2B5EF4-FFF2-40B4-BE49-F238E27FC236}">
              <a16:creationId xmlns:a16="http://schemas.microsoft.com/office/drawing/2014/main" id="{00000000-0008-0000-0300-00002D000000}"/>
            </a:ext>
          </a:extLst>
        </xdr:cNvPr>
        <xdr:cNvCxnSpPr/>
      </xdr:nvCxnSpPr>
      <xdr:spPr>
        <a:xfrm>
          <a:off x="742950" y="2060257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95250</xdr:colOff>
      <xdr:row>100</xdr:row>
      <xdr:rowOff>85725</xdr:rowOff>
    </xdr:from>
    <xdr:to>
      <xdr:col>3</xdr:col>
      <xdr:colOff>95250</xdr:colOff>
      <xdr:row>102</xdr:row>
      <xdr:rowOff>133350</xdr:rowOff>
    </xdr:to>
    <xdr:cxnSp macro="">
      <xdr:nvCxnSpPr>
        <xdr:cNvPr id="46" name="Raven povezovalnik 45">
          <a:extLst>
            <a:ext uri="{FF2B5EF4-FFF2-40B4-BE49-F238E27FC236}">
              <a16:creationId xmlns:a16="http://schemas.microsoft.com/office/drawing/2014/main" id="{00000000-0008-0000-0300-00002E000000}"/>
            </a:ext>
          </a:extLst>
        </xdr:cNvPr>
        <xdr:cNvCxnSpPr/>
      </xdr:nvCxnSpPr>
      <xdr:spPr>
        <a:xfrm>
          <a:off x="1924050" y="205930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104775</xdr:colOff>
      <xdr:row>112</xdr:row>
      <xdr:rowOff>171450</xdr:rowOff>
    </xdr:from>
    <xdr:to>
      <xdr:col>5</xdr:col>
      <xdr:colOff>19050</xdr:colOff>
      <xdr:row>112</xdr:row>
      <xdr:rowOff>180975</xdr:rowOff>
    </xdr:to>
    <xdr:cxnSp macro="">
      <xdr:nvCxnSpPr>
        <xdr:cNvPr id="47" name="Raven povezovalnik 46">
          <a:extLst>
            <a:ext uri="{FF2B5EF4-FFF2-40B4-BE49-F238E27FC236}">
              <a16:creationId xmlns:a16="http://schemas.microsoft.com/office/drawing/2014/main" id="{00000000-0008-0000-0300-00002F000000}"/>
            </a:ext>
          </a:extLst>
        </xdr:cNvPr>
        <xdr:cNvCxnSpPr/>
      </xdr:nvCxnSpPr>
      <xdr:spPr>
        <a:xfrm flipV="1">
          <a:off x="1933575" y="2306002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104775</xdr:colOff>
      <xdr:row>114</xdr:row>
      <xdr:rowOff>171450</xdr:rowOff>
    </xdr:from>
    <xdr:to>
      <xdr:col>5</xdr:col>
      <xdr:colOff>19050</xdr:colOff>
      <xdr:row>114</xdr:row>
      <xdr:rowOff>180975</xdr:rowOff>
    </xdr:to>
    <xdr:cxnSp macro="">
      <xdr:nvCxnSpPr>
        <xdr:cNvPr id="48" name="Raven povezovalnik 47">
          <a:extLst>
            <a:ext uri="{FF2B5EF4-FFF2-40B4-BE49-F238E27FC236}">
              <a16:creationId xmlns:a16="http://schemas.microsoft.com/office/drawing/2014/main" id="{00000000-0008-0000-0300-000030000000}"/>
            </a:ext>
          </a:extLst>
        </xdr:cNvPr>
        <xdr:cNvCxnSpPr/>
      </xdr:nvCxnSpPr>
      <xdr:spPr>
        <a:xfrm flipV="1">
          <a:off x="1933575" y="2344102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76200</xdr:colOff>
      <xdr:row>112</xdr:row>
      <xdr:rowOff>152400</xdr:rowOff>
    </xdr:from>
    <xdr:to>
      <xdr:col>3</xdr:col>
      <xdr:colOff>76200</xdr:colOff>
      <xdr:row>115</xdr:row>
      <xdr:rowOff>9525</xdr:rowOff>
    </xdr:to>
    <xdr:cxnSp macro="">
      <xdr:nvCxnSpPr>
        <xdr:cNvPr id="49" name="Raven povezovalnik 48">
          <a:extLst>
            <a:ext uri="{FF2B5EF4-FFF2-40B4-BE49-F238E27FC236}">
              <a16:creationId xmlns:a16="http://schemas.microsoft.com/office/drawing/2014/main" id="{00000000-0008-0000-0300-000031000000}"/>
            </a:ext>
          </a:extLst>
        </xdr:cNvPr>
        <xdr:cNvCxnSpPr/>
      </xdr:nvCxnSpPr>
      <xdr:spPr>
        <a:xfrm>
          <a:off x="1905000" y="2304097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38100</xdr:colOff>
      <xdr:row>112</xdr:row>
      <xdr:rowOff>142875</xdr:rowOff>
    </xdr:from>
    <xdr:to>
      <xdr:col>5</xdr:col>
      <xdr:colOff>38100</xdr:colOff>
      <xdr:row>115</xdr:row>
      <xdr:rowOff>0</xdr:rowOff>
    </xdr:to>
    <xdr:cxnSp macro="">
      <xdr:nvCxnSpPr>
        <xdr:cNvPr id="50" name="Raven povezovalnik 49">
          <a:extLst>
            <a:ext uri="{FF2B5EF4-FFF2-40B4-BE49-F238E27FC236}">
              <a16:creationId xmlns:a16="http://schemas.microsoft.com/office/drawing/2014/main" id="{00000000-0008-0000-0300-000032000000}"/>
            </a:ext>
          </a:extLst>
        </xdr:cNvPr>
        <xdr:cNvCxnSpPr/>
      </xdr:nvCxnSpPr>
      <xdr:spPr>
        <a:xfrm>
          <a:off x="3086100" y="230314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9525</xdr:colOff>
      <xdr:row>122</xdr:row>
      <xdr:rowOff>114300</xdr:rowOff>
    </xdr:from>
    <xdr:to>
      <xdr:col>9</xdr:col>
      <xdr:colOff>447011</xdr:colOff>
      <xdr:row>128</xdr:row>
      <xdr:rowOff>161776</xdr:rowOff>
    </xdr:to>
    <xdr:pic>
      <xdr:nvPicPr>
        <xdr:cNvPr id="51" name="Slika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32"/>
        <a:stretch>
          <a:fillRect/>
        </a:stretch>
      </xdr:blipFill>
      <xdr:spPr>
        <a:xfrm>
          <a:off x="619125" y="25003125"/>
          <a:ext cx="5314286" cy="1190476"/>
        </a:xfrm>
        <a:prstGeom prst="rect">
          <a:avLst/>
        </a:prstGeom>
      </xdr:spPr>
    </xdr:pic>
    <xdr:clientData/>
  </xdr:twoCellAnchor>
  <xdr:twoCellAnchor>
    <xdr:from>
      <xdr:col>5</xdr:col>
      <xdr:colOff>123825</xdr:colOff>
      <xdr:row>124</xdr:row>
      <xdr:rowOff>161925</xdr:rowOff>
    </xdr:from>
    <xdr:to>
      <xdr:col>7</xdr:col>
      <xdr:colOff>38100</xdr:colOff>
      <xdr:row>124</xdr:row>
      <xdr:rowOff>171450</xdr:rowOff>
    </xdr:to>
    <xdr:cxnSp macro="">
      <xdr:nvCxnSpPr>
        <xdr:cNvPr id="52" name="Raven povezovalnik 51">
          <a:extLst>
            <a:ext uri="{FF2B5EF4-FFF2-40B4-BE49-F238E27FC236}">
              <a16:creationId xmlns:a16="http://schemas.microsoft.com/office/drawing/2014/main" id="{00000000-0008-0000-0300-000034000000}"/>
            </a:ext>
          </a:extLst>
        </xdr:cNvPr>
        <xdr:cNvCxnSpPr/>
      </xdr:nvCxnSpPr>
      <xdr:spPr>
        <a:xfrm flipV="1">
          <a:off x="3171825" y="254317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123825</xdr:colOff>
      <xdr:row>126</xdr:row>
      <xdr:rowOff>161925</xdr:rowOff>
    </xdr:from>
    <xdr:to>
      <xdr:col>7</xdr:col>
      <xdr:colOff>38100</xdr:colOff>
      <xdr:row>126</xdr:row>
      <xdr:rowOff>171450</xdr:rowOff>
    </xdr:to>
    <xdr:cxnSp macro="">
      <xdr:nvCxnSpPr>
        <xdr:cNvPr id="53" name="Raven povezovalnik 52">
          <a:extLst>
            <a:ext uri="{FF2B5EF4-FFF2-40B4-BE49-F238E27FC236}">
              <a16:creationId xmlns:a16="http://schemas.microsoft.com/office/drawing/2014/main" id="{00000000-0008-0000-0300-000035000000}"/>
            </a:ext>
          </a:extLst>
        </xdr:cNvPr>
        <xdr:cNvCxnSpPr/>
      </xdr:nvCxnSpPr>
      <xdr:spPr>
        <a:xfrm flipV="1">
          <a:off x="3171825" y="258127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95250</xdr:colOff>
      <xdr:row>124</xdr:row>
      <xdr:rowOff>142875</xdr:rowOff>
    </xdr:from>
    <xdr:to>
      <xdr:col>5</xdr:col>
      <xdr:colOff>95250</xdr:colOff>
      <xdr:row>127</xdr:row>
      <xdr:rowOff>0</xdr:rowOff>
    </xdr:to>
    <xdr:cxnSp macro="">
      <xdr:nvCxnSpPr>
        <xdr:cNvPr id="54" name="Raven povezovalnik 53">
          <a:extLst>
            <a:ext uri="{FF2B5EF4-FFF2-40B4-BE49-F238E27FC236}">
              <a16:creationId xmlns:a16="http://schemas.microsoft.com/office/drawing/2014/main" id="{00000000-0008-0000-0300-000036000000}"/>
            </a:ext>
          </a:extLst>
        </xdr:cNvPr>
        <xdr:cNvCxnSpPr/>
      </xdr:nvCxnSpPr>
      <xdr:spPr>
        <a:xfrm>
          <a:off x="3143250" y="254127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57150</xdr:colOff>
      <xdr:row>124</xdr:row>
      <xdr:rowOff>133350</xdr:rowOff>
    </xdr:from>
    <xdr:to>
      <xdr:col>7</xdr:col>
      <xdr:colOff>57150</xdr:colOff>
      <xdr:row>126</xdr:row>
      <xdr:rowOff>180975</xdr:rowOff>
    </xdr:to>
    <xdr:cxnSp macro="">
      <xdr:nvCxnSpPr>
        <xdr:cNvPr id="55" name="Raven povezovalnik 54">
          <a:extLst>
            <a:ext uri="{FF2B5EF4-FFF2-40B4-BE49-F238E27FC236}">
              <a16:creationId xmlns:a16="http://schemas.microsoft.com/office/drawing/2014/main" id="{00000000-0008-0000-0300-000037000000}"/>
            </a:ext>
          </a:extLst>
        </xdr:cNvPr>
        <xdr:cNvCxnSpPr/>
      </xdr:nvCxnSpPr>
      <xdr:spPr>
        <a:xfrm>
          <a:off x="4324350" y="2540317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57150</xdr:colOff>
      <xdr:row>134</xdr:row>
      <xdr:rowOff>47625</xdr:rowOff>
    </xdr:from>
    <xdr:to>
      <xdr:col>9</xdr:col>
      <xdr:colOff>494636</xdr:colOff>
      <xdr:row>140</xdr:row>
      <xdr:rowOff>95101</xdr:rowOff>
    </xdr:to>
    <xdr:pic>
      <xdr:nvPicPr>
        <xdr:cNvPr id="56" name="Slika 55">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32"/>
        <a:stretch>
          <a:fillRect/>
        </a:stretch>
      </xdr:blipFill>
      <xdr:spPr>
        <a:xfrm>
          <a:off x="666750" y="27317700"/>
          <a:ext cx="5314286" cy="1190476"/>
        </a:xfrm>
        <a:prstGeom prst="rect">
          <a:avLst/>
        </a:prstGeom>
      </xdr:spPr>
    </xdr:pic>
    <xdr:clientData/>
  </xdr:twoCellAnchor>
  <xdr:twoCellAnchor>
    <xdr:from>
      <xdr:col>7</xdr:col>
      <xdr:colOff>304800</xdr:colOff>
      <xdr:row>136</xdr:row>
      <xdr:rowOff>85725</xdr:rowOff>
    </xdr:from>
    <xdr:to>
      <xdr:col>9</xdr:col>
      <xdr:colOff>219075</xdr:colOff>
      <xdr:row>136</xdr:row>
      <xdr:rowOff>95250</xdr:rowOff>
    </xdr:to>
    <xdr:cxnSp macro="">
      <xdr:nvCxnSpPr>
        <xdr:cNvPr id="57" name="Raven povezovalnik 56">
          <a:extLst>
            <a:ext uri="{FF2B5EF4-FFF2-40B4-BE49-F238E27FC236}">
              <a16:creationId xmlns:a16="http://schemas.microsoft.com/office/drawing/2014/main" id="{00000000-0008-0000-0300-000039000000}"/>
            </a:ext>
          </a:extLst>
        </xdr:cNvPr>
        <xdr:cNvCxnSpPr/>
      </xdr:nvCxnSpPr>
      <xdr:spPr>
        <a:xfrm flipV="1">
          <a:off x="4572000" y="277368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304800</xdr:colOff>
      <xdr:row>138</xdr:row>
      <xdr:rowOff>85725</xdr:rowOff>
    </xdr:from>
    <xdr:to>
      <xdr:col>9</xdr:col>
      <xdr:colOff>219075</xdr:colOff>
      <xdr:row>138</xdr:row>
      <xdr:rowOff>95250</xdr:rowOff>
    </xdr:to>
    <xdr:cxnSp macro="">
      <xdr:nvCxnSpPr>
        <xdr:cNvPr id="58" name="Raven povezovalnik 57">
          <a:extLst>
            <a:ext uri="{FF2B5EF4-FFF2-40B4-BE49-F238E27FC236}">
              <a16:creationId xmlns:a16="http://schemas.microsoft.com/office/drawing/2014/main" id="{00000000-0008-0000-0300-00003A000000}"/>
            </a:ext>
          </a:extLst>
        </xdr:cNvPr>
        <xdr:cNvCxnSpPr/>
      </xdr:nvCxnSpPr>
      <xdr:spPr>
        <a:xfrm flipV="1">
          <a:off x="4572000" y="281178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276225</xdr:colOff>
      <xdr:row>136</xdr:row>
      <xdr:rowOff>66675</xdr:rowOff>
    </xdr:from>
    <xdr:to>
      <xdr:col>7</xdr:col>
      <xdr:colOff>276225</xdr:colOff>
      <xdr:row>138</xdr:row>
      <xdr:rowOff>114300</xdr:rowOff>
    </xdr:to>
    <xdr:cxnSp macro="">
      <xdr:nvCxnSpPr>
        <xdr:cNvPr id="59" name="Raven povezovalnik 58">
          <a:extLst>
            <a:ext uri="{FF2B5EF4-FFF2-40B4-BE49-F238E27FC236}">
              <a16:creationId xmlns:a16="http://schemas.microsoft.com/office/drawing/2014/main" id="{00000000-0008-0000-0300-00003B000000}"/>
            </a:ext>
          </a:extLst>
        </xdr:cNvPr>
        <xdr:cNvCxnSpPr/>
      </xdr:nvCxnSpPr>
      <xdr:spPr>
        <a:xfrm>
          <a:off x="4543425" y="277177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238125</xdr:colOff>
      <xdr:row>136</xdr:row>
      <xdr:rowOff>57150</xdr:rowOff>
    </xdr:from>
    <xdr:to>
      <xdr:col>9</xdr:col>
      <xdr:colOff>238125</xdr:colOff>
      <xdr:row>138</xdr:row>
      <xdr:rowOff>104775</xdr:rowOff>
    </xdr:to>
    <xdr:cxnSp macro="">
      <xdr:nvCxnSpPr>
        <xdr:cNvPr id="60" name="Raven povezovalnik 59">
          <a:extLst>
            <a:ext uri="{FF2B5EF4-FFF2-40B4-BE49-F238E27FC236}">
              <a16:creationId xmlns:a16="http://schemas.microsoft.com/office/drawing/2014/main" id="{00000000-0008-0000-0300-00003C000000}"/>
            </a:ext>
          </a:extLst>
        </xdr:cNvPr>
        <xdr:cNvCxnSpPr/>
      </xdr:nvCxnSpPr>
      <xdr:spPr>
        <a:xfrm>
          <a:off x="5724525" y="277082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381000</xdr:colOff>
      <xdr:row>145</xdr:row>
      <xdr:rowOff>76200</xdr:rowOff>
    </xdr:from>
    <xdr:to>
      <xdr:col>6</xdr:col>
      <xdr:colOff>380695</xdr:colOff>
      <xdr:row>157</xdr:row>
      <xdr:rowOff>94952</xdr:rowOff>
    </xdr:to>
    <xdr:pic>
      <xdr:nvPicPr>
        <xdr:cNvPr id="61" name="Slika 60">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33"/>
        <a:stretch>
          <a:fillRect/>
        </a:stretch>
      </xdr:blipFill>
      <xdr:spPr>
        <a:xfrm>
          <a:off x="1600200" y="29489400"/>
          <a:ext cx="2438095" cy="2380952"/>
        </a:xfrm>
        <a:prstGeom prst="rect">
          <a:avLst/>
        </a:prstGeom>
      </xdr:spPr>
    </xdr:pic>
    <xdr:clientData/>
  </xdr:twoCellAnchor>
  <xdr:twoCellAnchor editAs="oneCell">
    <xdr:from>
      <xdr:col>1</xdr:col>
      <xdr:colOff>95250</xdr:colOff>
      <xdr:row>163</xdr:row>
      <xdr:rowOff>47625</xdr:rowOff>
    </xdr:from>
    <xdr:to>
      <xdr:col>4</xdr:col>
      <xdr:colOff>475974</xdr:colOff>
      <xdr:row>175</xdr:row>
      <xdr:rowOff>152101</xdr:rowOff>
    </xdr:to>
    <xdr:pic>
      <xdr:nvPicPr>
        <xdr:cNvPr id="62" name="Slika 61">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34"/>
        <a:stretch>
          <a:fillRect/>
        </a:stretch>
      </xdr:blipFill>
      <xdr:spPr>
        <a:xfrm>
          <a:off x="704850" y="33042225"/>
          <a:ext cx="2209524" cy="2390476"/>
        </a:xfrm>
        <a:prstGeom prst="rect">
          <a:avLst/>
        </a:prstGeom>
      </xdr:spPr>
    </xdr:pic>
    <xdr:clientData/>
  </xdr:twoCellAnchor>
  <xdr:twoCellAnchor editAs="oneCell">
    <xdr:from>
      <xdr:col>1</xdr:col>
      <xdr:colOff>19050</xdr:colOff>
      <xdr:row>214</xdr:row>
      <xdr:rowOff>152400</xdr:rowOff>
    </xdr:from>
    <xdr:to>
      <xdr:col>9</xdr:col>
      <xdr:colOff>456536</xdr:colOff>
      <xdr:row>221</xdr:row>
      <xdr:rowOff>9376</xdr:rowOff>
    </xdr:to>
    <xdr:pic>
      <xdr:nvPicPr>
        <xdr:cNvPr id="63" name="Slika 62">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32"/>
        <a:stretch>
          <a:fillRect/>
        </a:stretch>
      </xdr:blipFill>
      <xdr:spPr>
        <a:xfrm>
          <a:off x="628650" y="43443525"/>
          <a:ext cx="5314286" cy="1190476"/>
        </a:xfrm>
        <a:prstGeom prst="rect">
          <a:avLst/>
        </a:prstGeom>
      </xdr:spPr>
    </xdr:pic>
    <xdr:clientData/>
  </xdr:twoCellAnchor>
  <xdr:twoCellAnchor>
    <xdr:from>
      <xdr:col>1</xdr:col>
      <xdr:colOff>161925</xdr:colOff>
      <xdr:row>217</xdr:row>
      <xdr:rowOff>66675</xdr:rowOff>
    </xdr:from>
    <xdr:to>
      <xdr:col>3</xdr:col>
      <xdr:colOff>76200</xdr:colOff>
      <xdr:row>217</xdr:row>
      <xdr:rowOff>76200</xdr:rowOff>
    </xdr:to>
    <xdr:cxnSp macro="">
      <xdr:nvCxnSpPr>
        <xdr:cNvPr id="64" name="Raven povezovalnik 63">
          <a:extLst>
            <a:ext uri="{FF2B5EF4-FFF2-40B4-BE49-F238E27FC236}">
              <a16:creationId xmlns:a16="http://schemas.microsoft.com/office/drawing/2014/main" id="{00000000-0008-0000-0300-000040000000}"/>
            </a:ext>
          </a:extLst>
        </xdr:cNvPr>
        <xdr:cNvCxnSpPr/>
      </xdr:nvCxnSpPr>
      <xdr:spPr>
        <a:xfrm flipV="1">
          <a:off x="771525" y="439293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161925</xdr:colOff>
      <xdr:row>219</xdr:row>
      <xdr:rowOff>66675</xdr:rowOff>
    </xdr:from>
    <xdr:to>
      <xdr:col>3</xdr:col>
      <xdr:colOff>76200</xdr:colOff>
      <xdr:row>219</xdr:row>
      <xdr:rowOff>76200</xdr:rowOff>
    </xdr:to>
    <xdr:cxnSp macro="">
      <xdr:nvCxnSpPr>
        <xdr:cNvPr id="65" name="Raven povezovalnik 64">
          <a:extLst>
            <a:ext uri="{FF2B5EF4-FFF2-40B4-BE49-F238E27FC236}">
              <a16:creationId xmlns:a16="http://schemas.microsoft.com/office/drawing/2014/main" id="{00000000-0008-0000-0300-000041000000}"/>
            </a:ext>
          </a:extLst>
        </xdr:cNvPr>
        <xdr:cNvCxnSpPr/>
      </xdr:nvCxnSpPr>
      <xdr:spPr>
        <a:xfrm flipV="1">
          <a:off x="771525" y="443103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133350</xdr:colOff>
      <xdr:row>217</xdr:row>
      <xdr:rowOff>47625</xdr:rowOff>
    </xdr:from>
    <xdr:to>
      <xdr:col>1</xdr:col>
      <xdr:colOff>133350</xdr:colOff>
      <xdr:row>219</xdr:row>
      <xdr:rowOff>95250</xdr:rowOff>
    </xdr:to>
    <xdr:cxnSp macro="">
      <xdr:nvCxnSpPr>
        <xdr:cNvPr id="66" name="Raven povezovalnik 65">
          <a:extLst>
            <a:ext uri="{FF2B5EF4-FFF2-40B4-BE49-F238E27FC236}">
              <a16:creationId xmlns:a16="http://schemas.microsoft.com/office/drawing/2014/main" id="{00000000-0008-0000-0300-000042000000}"/>
            </a:ext>
          </a:extLst>
        </xdr:cNvPr>
        <xdr:cNvCxnSpPr/>
      </xdr:nvCxnSpPr>
      <xdr:spPr>
        <a:xfrm>
          <a:off x="742950" y="439102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95250</xdr:colOff>
      <xdr:row>217</xdr:row>
      <xdr:rowOff>38100</xdr:rowOff>
    </xdr:from>
    <xdr:to>
      <xdr:col>3</xdr:col>
      <xdr:colOff>95250</xdr:colOff>
      <xdr:row>219</xdr:row>
      <xdr:rowOff>85725</xdr:rowOff>
    </xdr:to>
    <xdr:cxnSp macro="">
      <xdr:nvCxnSpPr>
        <xdr:cNvPr id="67" name="Raven povezovalnik 66">
          <a:extLst>
            <a:ext uri="{FF2B5EF4-FFF2-40B4-BE49-F238E27FC236}">
              <a16:creationId xmlns:a16="http://schemas.microsoft.com/office/drawing/2014/main" id="{00000000-0008-0000-0300-000043000000}"/>
            </a:ext>
          </a:extLst>
        </xdr:cNvPr>
        <xdr:cNvCxnSpPr/>
      </xdr:nvCxnSpPr>
      <xdr:spPr>
        <a:xfrm>
          <a:off x="1924050" y="439007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227</xdr:row>
      <xdr:rowOff>0</xdr:rowOff>
    </xdr:from>
    <xdr:to>
      <xdr:col>9</xdr:col>
      <xdr:colOff>532724</xdr:colOff>
      <xdr:row>233</xdr:row>
      <xdr:rowOff>161762</xdr:rowOff>
    </xdr:to>
    <xdr:pic>
      <xdr:nvPicPr>
        <xdr:cNvPr id="68" name="Slika 67">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35"/>
        <a:stretch>
          <a:fillRect/>
        </a:stretch>
      </xdr:blipFill>
      <xdr:spPr>
        <a:xfrm>
          <a:off x="609600" y="45862875"/>
          <a:ext cx="5409524" cy="1304762"/>
        </a:xfrm>
        <a:prstGeom prst="rect">
          <a:avLst/>
        </a:prstGeom>
      </xdr:spPr>
    </xdr:pic>
    <xdr:clientData/>
  </xdr:twoCellAnchor>
  <xdr:twoCellAnchor>
    <xdr:from>
      <xdr:col>3</xdr:col>
      <xdr:colOff>228600</xdr:colOff>
      <xdr:row>229</xdr:row>
      <xdr:rowOff>76200</xdr:rowOff>
    </xdr:from>
    <xdr:to>
      <xdr:col>5</xdr:col>
      <xdr:colOff>142875</xdr:colOff>
      <xdr:row>229</xdr:row>
      <xdr:rowOff>85725</xdr:rowOff>
    </xdr:to>
    <xdr:cxnSp macro="">
      <xdr:nvCxnSpPr>
        <xdr:cNvPr id="69" name="Raven povezovalnik 68">
          <a:extLst>
            <a:ext uri="{FF2B5EF4-FFF2-40B4-BE49-F238E27FC236}">
              <a16:creationId xmlns:a16="http://schemas.microsoft.com/office/drawing/2014/main" id="{00000000-0008-0000-0300-000045000000}"/>
            </a:ext>
          </a:extLst>
        </xdr:cNvPr>
        <xdr:cNvCxnSpPr/>
      </xdr:nvCxnSpPr>
      <xdr:spPr>
        <a:xfrm flipV="1">
          <a:off x="2057400" y="463200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228600</xdr:colOff>
      <xdr:row>231</xdr:row>
      <xdr:rowOff>76200</xdr:rowOff>
    </xdr:from>
    <xdr:to>
      <xdr:col>5</xdr:col>
      <xdr:colOff>142875</xdr:colOff>
      <xdr:row>231</xdr:row>
      <xdr:rowOff>85725</xdr:rowOff>
    </xdr:to>
    <xdr:cxnSp macro="">
      <xdr:nvCxnSpPr>
        <xdr:cNvPr id="70" name="Raven povezovalnik 69">
          <a:extLst>
            <a:ext uri="{FF2B5EF4-FFF2-40B4-BE49-F238E27FC236}">
              <a16:creationId xmlns:a16="http://schemas.microsoft.com/office/drawing/2014/main" id="{00000000-0008-0000-0300-000046000000}"/>
            </a:ext>
          </a:extLst>
        </xdr:cNvPr>
        <xdr:cNvCxnSpPr/>
      </xdr:nvCxnSpPr>
      <xdr:spPr>
        <a:xfrm flipV="1">
          <a:off x="2057400" y="467010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200025</xdr:colOff>
      <xdr:row>229</xdr:row>
      <xdr:rowOff>57150</xdr:rowOff>
    </xdr:from>
    <xdr:to>
      <xdr:col>3</xdr:col>
      <xdr:colOff>200025</xdr:colOff>
      <xdr:row>231</xdr:row>
      <xdr:rowOff>104775</xdr:rowOff>
    </xdr:to>
    <xdr:cxnSp macro="">
      <xdr:nvCxnSpPr>
        <xdr:cNvPr id="71" name="Raven povezovalnik 70">
          <a:extLst>
            <a:ext uri="{FF2B5EF4-FFF2-40B4-BE49-F238E27FC236}">
              <a16:creationId xmlns:a16="http://schemas.microsoft.com/office/drawing/2014/main" id="{00000000-0008-0000-0300-000047000000}"/>
            </a:ext>
          </a:extLst>
        </xdr:cNvPr>
        <xdr:cNvCxnSpPr/>
      </xdr:nvCxnSpPr>
      <xdr:spPr>
        <a:xfrm>
          <a:off x="2028825" y="463010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161925</xdr:colOff>
      <xdr:row>229</xdr:row>
      <xdr:rowOff>47625</xdr:rowOff>
    </xdr:from>
    <xdr:to>
      <xdr:col>5</xdr:col>
      <xdr:colOff>161925</xdr:colOff>
      <xdr:row>231</xdr:row>
      <xdr:rowOff>95250</xdr:rowOff>
    </xdr:to>
    <xdr:cxnSp macro="">
      <xdr:nvCxnSpPr>
        <xdr:cNvPr id="72" name="Raven povezovalnik 71">
          <a:extLst>
            <a:ext uri="{FF2B5EF4-FFF2-40B4-BE49-F238E27FC236}">
              <a16:creationId xmlns:a16="http://schemas.microsoft.com/office/drawing/2014/main" id="{00000000-0008-0000-0300-000048000000}"/>
            </a:ext>
          </a:extLst>
        </xdr:cNvPr>
        <xdr:cNvCxnSpPr/>
      </xdr:nvCxnSpPr>
      <xdr:spPr>
        <a:xfrm>
          <a:off x="3209925" y="462915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239</xdr:row>
      <xdr:rowOff>0</xdr:rowOff>
    </xdr:from>
    <xdr:to>
      <xdr:col>9</xdr:col>
      <xdr:colOff>485105</xdr:colOff>
      <xdr:row>245</xdr:row>
      <xdr:rowOff>133190</xdr:rowOff>
    </xdr:to>
    <xdr:pic>
      <xdr:nvPicPr>
        <xdr:cNvPr id="73" name="Slika 7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36"/>
        <a:stretch>
          <a:fillRect/>
        </a:stretch>
      </xdr:blipFill>
      <xdr:spPr>
        <a:xfrm>
          <a:off x="609600" y="48196500"/>
          <a:ext cx="5361905" cy="1276190"/>
        </a:xfrm>
        <a:prstGeom prst="rect">
          <a:avLst/>
        </a:prstGeom>
      </xdr:spPr>
    </xdr:pic>
    <xdr:clientData/>
  </xdr:twoCellAnchor>
  <xdr:twoCellAnchor>
    <xdr:from>
      <xdr:col>5</xdr:col>
      <xdr:colOff>219075</xdr:colOff>
      <xdr:row>241</xdr:row>
      <xdr:rowOff>85725</xdr:rowOff>
    </xdr:from>
    <xdr:to>
      <xdr:col>7</xdr:col>
      <xdr:colOff>133350</xdr:colOff>
      <xdr:row>241</xdr:row>
      <xdr:rowOff>95250</xdr:rowOff>
    </xdr:to>
    <xdr:cxnSp macro="">
      <xdr:nvCxnSpPr>
        <xdr:cNvPr id="74" name="Raven povezovalnik 73">
          <a:extLst>
            <a:ext uri="{FF2B5EF4-FFF2-40B4-BE49-F238E27FC236}">
              <a16:creationId xmlns:a16="http://schemas.microsoft.com/office/drawing/2014/main" id="{00000000-0008-0000-0300-00004A000000}"/>
            </a:ext>
          </a:extLst>
        </xdr:cNvPr>
        <xdr:cNvCxnSpPr/>
      </xdr:nvCxnSpPr>
      <xdr:spPr>
        <a:xfrm flipV="1">
          <a:off x="3267075" y="4866322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219075</xdr:colOff>
      <xdr:row>243</xdr:row>
      <xdr:rowOff>85725</xdr:rowOff>
    </xdr:from>
    <xdr:to>
      <xdr:col>7</xdr:col>
      <xdr:colOff>133350</xdr:colOff>
      <xdr:row>243</xdr:row>
      <xdr:rowOff>95250</xdr:rowOff>
    </xdr:to>
    <xdr:cxnSp macro="">
      <xdr:nvCxnSpPr>
        <xdr:cNvPr id="75" name="Raven povezovalnik 74">
          <a:extLst>
            <a:ext uri="{FF2B5EF4-FFF2-40B4-BE49-F238E27FC236}">
              <a16:creationId xmlns:a16="http://schemas.microsoft.com/office/drawing/2014/main" id="{00000000-0008-0000-0300-00004B000000}"/>
            </a:ext>
          </a:extLst>
        </xdr:cNvPr>
        <xdr:cNvCxnSpPr/>
      </xdr:nvCxnSpPr>
      <xdr:spPr>
        <a:xfrm flipV="1">
          <a:off x="3267075" y="4904422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190500</xdr:colOff>
      <xdr:row>241</xdr:row>
      <xdr:rowOff>66675</xdr:rowOff>
    </xdr:from>
    <xdr:to>
      <xdr:col>5</xdr:col>
      <xdr:colOff>190500</xdr:colOff>
      <xdr:row>243</xdr:row>
      <xdr:rowOff>114300</xdr:rowOff>
    </xdr:to>
    <xdr:cxnSp macro="">
      <xdr:nvCxnSpPr>
        <xdr:cNvPr id="76" name="Raven povezovalnik 75">
          <a:extLst>
            <a:ext uri="{FF2B5EF4-FFF2-40B4-BE49-F238E27FC236}">
              <a16:creationId xmlns:a16="http://schemas.microsoft.com/office/drawing/2014/main" id="{00000000-0008-0000-0300-00004C000000}"/>
            </a:ext>
          </a:extLst>
        </xdr:cNvPr>
        <xdr:cNvCxnSpPr/>
      </xdr:nvCxnSpPr>
      <xdr:spPr>
        <a:xfrm>
          <a:off x="3238500" y="4864417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152400</xdr:colOff>
      <xdr:row>241</xdr:row>
      <xdr:rowOff>57150</xdr:rowOff>
    </xdr:from>
    <xdr:to>
      <xdr:col>7</xdr:col>
      <xdr:colOff>152400</xdr:colOff>
      <xdr:row>243</xdr:row>
      <xdr:rowOff>104775</xdr:rowOff>
    </xdr:to>
    <xdr:cxnSp macro="">
      <xdr:nvCxnSpPr>
        <xdr:cNvPr id="77" name="Raven povezovalnik 76">
          <a:extLst>
            <a:ext uri="{FF2B5EF4-FFF2-40B4-BE49-F238E27FC236}">
              <a16:creationId xmlns:a16="http://schemas.microsoft.com/office/drawing/2014/main" id="{00000000-0008-0000-0300-00004D000000}"/>
            </a:ext>
          </a:extLst>
        </xdr:cNvPr>
        <xdr:cNvCxnSpPr/>
      </xdr:nvCxnSpPr>
      <xdr:spPr>
        <a:xfrm>
          <a:off x="4419600" y="486346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419100</xdr:colOff>
      <xdr:row>263</xdr:row>
      <xdr:rowOff>76200</xdr:rowOff>
    </xdr:from>
    <xdr:to>
      <xdr:col>6</xdr:col>
      <xdr:colOff>237843</xdr:colOff>
      <xdr:row>268</xdr:row>
      <xdr:rowOff>133224</xdr:rowOff>
    </xdr:to>
    <xdr:pic>
      <xdr:nvPicPr>
        <xdr:cNvPr id="78" name="Slika 7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37"/>
        <a:stretch>
          <a:fillRect/>
        </a:stretch>
      </xdr:blipFill>
      <xdr:spPr>
        <a:xfrm>
          <a:off x="1638300" y="53063775"/>
          <a:ext cx="2257143" cy="1009524"/>
        </a:xfrm>
        <a:prstGeom prst="rect">
          <a:avLst/>
        </a:prstGeom>
      </xdr:spPr>
    </xdr:pic>
    <xdr:clientData/>
  </xdr:twoCellAnchor>
  <xdr:twoCellAnchor editAs="oneCell">
    <xdr:from>
      <xdr:col>9</xdr:col>
      <xdr:colOff>19050</xdr:colOff>
      <xdr:row>273</xdr:row>
      <xdr:rowOff>171450</xdr:rowOff>
    </xdr:from>
    <xdr:to>
      <xdr:col>17</xdr:col>
      <xdr:colOff>513679</xdr:colOff>
      <xdr:row>279</xdr:row>
      <xdr:rowOff>28414</xdr:rowOff>
    </xdr:to>
    <xdr:pic>
      <xdr:nvPicPr>
        <xdr:cNvPr id="79" name="Slika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38"/>
        <a:stretch>
          <a:fillRect/>
        </a:stretch>
      </xdr:blipFill>
      <xdr:spPr>
        <a:xfrm>
          <a:off x="5505450" y="55235475"/>
          <a:ext cx="5371429" cy="1285714"/>
        </a:xfrm>
        <a:prstGeom prst="rect">
          <a:avLst/>
        </a:prstGeom>
      </xdr:spPr>
    </xdr:pic>
    <xdr:clientData/>
  </xdr:twoCellAnchor>
  <xdr:twoCellAnchor editAs="oneCell">
    <xdr:from>
      <xdr:col>2</xdr:col>
      <xdr:colOff>0</xdr:colOff>
      <xdr:row>274</xdr:row>
      <xdr:rowOff>0</xdr:rowOff>
    </xdr:from>
    <xdr:to>
      <xdr:col>5</xdr:col>
      <xdr:colOff>361676</xdr:colOff>
      <xdr:row>280</xdr:row>
      <xdr:rowOff>133155</xdr:rowOff>
    </xdr:to>
    <xdr:pic>
      <xdr:nvPicPr>
        <xdr:cNvPr id="80" name="Slika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39"/>
        <a:stretch>
          <a:fillRect/>
        </a:stretch>
      </xdr:blipFill>
      <xdr:spPr>
        <a:xfrm>
          <a:off x="1219200" y="55302150"/>
          <a:ext cx="2190476" cy="1561905"/>
        </a:xfrm>
        <a:prstGeom prst="rect">
          <a:avLst/>
        </a:prstGeom>
      </xdr:spPr>
    </xdr:pic>
    <xdr:clientData/>
  </xdr:twoCellAnchor>
  <xdr:twoCellAnchor editAs="oneCell">
    <xdr:from>
      <xdr:col>1</xdr:col>
      <xdr:colOff>0</xdr:colOff>
      <xdr:row>320</xdr:row>
      <xdr:rowOff>0</xdr:rowOff>
    </xdr:from>
    <xdr:to>
      <xdr:col>9</xdr:col>
      <xdr:colOff>437486</xdr:colOff>
      <xdr:row>326</xdr:row>
      <xdr:rowOff>47476</xdr:rowOff>
    </xdr:to>
    <xdr:pic>
      <xdr:nvPicPr>
        <xdr:cNvPr id="81" name="Slika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32"/>
        <a:stretch>
          <a:fillRect/>
        </a:stretch>
      </xdr:blipFill>
      <xdr:spPr>
        <a:xfrm>
          <a:off x="609600" y="64998600"/>
          <a:ext cx="5314286" cy="1190476"/>
        </a:xfrm>
        <a:prstGeom prst="rect">
          <a:avLst/>
        </a:prstGeom>
      </xdr:spPr>
    </xdr:pic>
    <xdr:clientData/>
  </xdr:twoCellAnchor>
  <xdr:twoCellAnchor>
    <xdr:from>
      <xdr:col>1</xdr:col>
      <xdr:colOff>171450</xdr:colOff>
      <xdr:row>322</xdr:row>
      <xdr:rowOff>76200</xdr:rowOff>
    </xdr:from>
    <xdr:to>
      <xdr:col>3</xdr:col>
      <xdr:colOff>85725</xdr:colOff>
      <xdr:row>322</xdr:row>
      <xdr:rowOff>85725</xdr:rowOff>
    </xdr:to>
    <xdr:cxnSp macro="">
      <xdr:nvCxnSpPr>
        <xdr:cNvPr id="82" name="Raven povezovalnik 81">
          <a:extLst>
            <a:ext uri="{FF2B5EF4-FFF2-40B4-BE49-F238E27FC236}">
              <a16:creationId xmlns:a16="http://schemas.microsoft.com/office/drawing/2014/main" id="{00000000-0008-0000-0300-000052000000}"/>
            </a:ext>
          </a:extLst>
        </xdr:cNvPr>
        <xdr:cNvCxnSpPr/>
      </xdr:nvCxnSpPr>
      <xdr:spPr>
        <a:xfrm flipV="1">
          <a:off x="781050" y="654558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171450</xdr:colOff>
      <xdr:row>324</xdr:row>
      <xdr:rowOff>76200</xdr:rowOff>
    </xdr:from>
    <xdr:to>
      <xdr:col>3</xdr:col>
      <xdr:colOff>85725</xdr:colOff>
      <xdr:row>324</xdr:row>
      <xdr:rowOff>85725</xdr:rowOff>
    </xdr:to>
    <xdr:cxnSp macro="">
      <xdr:nvCxnSpPr>
        <xdr:cNvPr id="83" name="Raven povezovalnik 82">
          <a:extLst>
            <a:ext uri="{FF2B5EF4-FFF2-40B4-BE49-F238E27FC236}">
              <a16:creationId xmlns:a16="http://schemas.microsoft.com/office/drawing/2014/main" id="{00000000-0008-0000-0300-000053000000}"/>
            </a:ext>
          </a:extLst>
        </xdr:cNvPr>
        <xdr:cNvCxnSpPr/>
      </xdr:nvCxnSpPr>
      <xdr:spPr>
        <a:xfrm flipV="1">
          <a:off x="781050" y="658368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142875</xdr:colOff>
      <xdr:row>322</xdr:row>
      <xdr:rowOff>57150</xdr:rowOff>
    </xdr:from>
    <xdr:to>
      <xdr:col>1</xdr:col>
      <xdr:colOff>142875</xdr:colOff>
      <xdr:row>324</xdr:row>
      <xdr:rowOff>104775</xdr:rowOff>
    </xdr:to>
    <xdr:cxnSp macro="">
      <xdr:nvCxnSpPr>
        <xdr:cNvPr id="84" name="Raven povezovalnik 83">
          <a:extLst>
            <a:ext uri="{FF2B5EF4-FFF2-40B4-BE49-F238E27FC236}">
              <a16:creationId xmlns:a16="http://schemas.microsoft.com/office/drawing/2014/main" id="{00000000-0008-0000-0300-000054000000}"/>
            </a:ext>
          </a:extLst>
        </xdr:cNvPr>
        <xdr:cNvCxnSpPr/>
      </xdr:nvCxnSpPr>
      <xdr:spPr>
        <a:xfrm>
          <a:off x="752475" y="654367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104775</xdr:colOff>
      <xdr:row>322</xdr:row>
      <xdr:rowOff>47625</xdr:rowOff>
    </xdr:from>
    <xdr:to>
      <xdr:col>3</xdr:col>
      <xdr:colOff>104775</xdr:colOff>
      <xdr:row>324</xdr:row>
      <xdr:rowOff>95250</xdr:rowOff>
    </xdr:to>
    <xdr:cxnSp macro="">
      <xdr:nvCxnSpPr>
        <xdr:cNvPr id="85" name="Raven povezovalnik 84">
          <a:extLst>
            <a:ext uri="{FF2B5EF4-FFF2-40B4-BE49-F238E27FC236}">
              <a16:creationId xmlns:a16="http://schemas.microsoft.com/office/drawing/2014/main" id="{00000000-0008-0000-0300-000055000000}"/>
            </a:ext>
          </a:extLst>
        </xdr:cNvPr>
        <xdr:cNvCxnSpPr/>
      </xdr:nvCxnSpPr>
      <xdr:spPr>
        <a:xfrm>
          <a:off x="1933575" y="654272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334</xdr:row>
      <xdr:rowOff>0</xdr:rowOff>
    </xdr:from>
    <xdr:to>
      <xdr:col>9</xdr:col>
      <xdr:colOff>418438</xdr:colOff>
      <xdr:row>339</xdr:row>
      <xdr:rowOff>66518</xdr:rowOff>
    </xdr:to>
    <xdr:pic>
      <xdr:nvPicPr>
        <xdr:cNvPr id="86" name="Slika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40"/>
        <a:stretch>
          <a:fillRect/>
        </a:stretch>
      </xdr:blipFill>
      <xdr:spPr>
        <a:xfrm>
          <a:off x="609600" y="67760850"/>
          <a:ext cx="5295238" cy="1257143"/>
        </a:xfrm>
        <a:prstGeom prst="rect">
          <a:avLst/>
        </a:prstGeom>
      </xdr:spPr>
    </xdr:pic>
    <xdr:clientData/>
  </xdr:twoCellAnchor>
  <xdr:twoCellAnchor>
    <xdr:from>
      <xdr:col>3</xdr:col>
      <xdr:colOff>123825</xdr:colOff>
      <xdr:row>335</xdr:row>
      <xdr:rowOff>190500</xdr:rowOff>
    </xdr:from>
    <xdr:to>
      <xdr:col>5</xdr:col>
      <xdr:colOff>38100</xdr:colOff>
      <xdr:row>335</xdr:row>
      <xdr:rowOff>200025</xdr:rowOff>
    </xdr:to>
    <xdr:cxnSp macro="">
      <xdr:nvCxnSpPr>
        <xdr:cNvPr id="87" name="Raven povezovalnik 86">
          <a:extLst>
            <a:ext uri="{FF2B5EF4-FFF2-40B4-BE49-F238E27FC236}">
              <a16:creationId xmlns:a16="http://schemas.microsoft.com/office/drawing/2014/main" id="{00000000-0008-0000-0300-000057000000}"/>
            </a:ext>
          </a:extLst>
        </xdr:cNvPr>
        <xdr:cNvCxnSpPr/>
      </xdr:nvCxnSpPr>
      <xdr:spPr>
        <a:xfrm flipV="1">
          <a:off x="1952625" y="681894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123825</xdr:colOff>
      <xdr:row>337</xdr:row>
      <xdr:rowOff>95250</xdr:rowOff>
    </xdr:from>
    <xdr:to>
      <xdr:col>5</xdr:col>
      <xdr:colOff>38100</xdr:colOff>
      <xdr:row>337</xdr:row>
      <xdr:rowOff>104775</xdr:rowOff>
    </xdr:to>
    <xdr:cxnSp macro="">
      <xdr:nvCxnSpPr>
        <xdr:cNvPr id="88" name="Raven povezovalnik 87">
          <a:extLst>
            <a:ext uri="{FF2B5EF4-FFF2-40B4-BE49-F238E27FC236}">
              <a16:creationId xmlns:a16="http://schemas.microsoft.com/office/drawing/2014/main" id="{00000000-0008-0000-0300-000058000000}"/>
            </a:ext>
          </a:extLst>
        </xdr:cNvPr>
        <xdr:cNvCxnSpPr/>
      </xdr:nvCxnSpPr>
      <xdr:spPr>
        <a:xfrm flipV="1">
          <a:off x="1952625" y="685704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95250</xdr:colOff>
      <xdr:row>335</xdr:row>
      <xdr:rowOff>171450</xdr:rowOff>
    </xdr:from>
    <xdr:to>
      <xdr:col>3</xdr:col>
      <xdr:colOff>95250</xdr:colOff>
      <xdr:row>337</xdr:row>
      <xdr:rowOff>123825</xdr:rowOff>
    </xdr:to>
    <xdr:cxnSp macro="">
      <xdr:nvCxnSpPr>
        <xdr:cNvPr id="89" name="Raven povezovalnik 88">
          <a:extLst>
            <a:ext uri="{FF2B5EF4-FFF2-40B4-BE49-F238E27FC236}">
              <a16:creationId xmlns:a16="http://schemas.microsoft.com/office/drawing/2014/main" id="{00000000-0008-0000-0300-000059000000}"/>
            </a:ext>
          </a:extLst>
        </xdr:cNvPr>
        <xdr:cNvCxnSpPr/>
      </xdr:nvCxnSpPr>
      <xdr:spPr>
        <a:xfrm>
          <a:off x="1924050" y="681704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57150</xdr:colOff>
      <xdr:row>335</xdr:row>
      <xdr:rowOff>161925</xdr:rowOff>
    </xdr:from>
    <xdr:to>
      <xdr:col>5</xdr:col>
      <xdr:colOff>57150</xdr:colOff>
      <xdr:row>337</xdr:row>
      <xdr:rowOff>114300</xdr:rowOff>
    </xdr:to>
    <xdr:cxnSp macro="">
      <xdr:nvCxnSpPr>
        <xdr:cNvPr id="90" name="Raven povezovalnik 89">
          <a:extLst>
            <a:ext uri="{FF2B5EF4-FFF2-40B4-BE49-F238E27FC236}">
              <a16:creationId xmlns:a16="http://schemas.microsoft.com/office/drawing/2014/main" id="{00000000-0008-0000-0300-00005A000000}"/>
            </a:ext>
          </a:extLst>
        </xdr:cNvPr>
        <xdr:cNvCxnSpPr/>
      </xdr:nvCxnSpPr>
      <xdr:spPr>
        <a:xfrm>
          <a:off x="3105150" y="681609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342</xdr:row>
      <xdr:rowOff>0</xdr:rowOff>
    </xdr:from>
    <xdr:to>
      <xdr:col>9</xdr:col>
      <xdr:colOff>485105</xdr:colOff>
      <xdr:row>348</xdr:row>
      <xdr:rowOff>57000</xdr:rowOff>
    </xdr:to>
    <xdr:pic>
      <xdr:nvPicPr>
        <xdr:cNvPr id="91" name="Slika 90">
          <a:extLst>
            <a:ext uri="{FF2B5EF4-FFF2-40B4-BE49-F238E27FC236}">
              <a16:creationId xmlns:a16="http://schemas.microsoft.com/office/drawing/2014/main" id="{00000000-0008-0000-0300-00005B000000}"/>
            </a:ext>
          </a:extLst>
        </xdr:cNvPr>
        <xdr:cNvPicPr>
          <a:picLocks noChangeAspect="1"/>
        </xdr:cNvPicPr>
      </xdr:nvPicPr>
      <xdr:blipFill>
        <a:blip xmlns:r="http://schemas.openxmlformats.org/officeDocument/2006/relationships" r:embed="rId41"/>
        <a:stretch>
          <a:fillRect/>
        </a:stretch>
      </xdr:blipFill>
      <xdr:spPr>
        <a:xfrm>
          <a:off x="609600" y="69618225"/>
          <a:ext cx="5361905" cy="1200000"/>
        </a:xfrm>
        <a:prstGeom prst="rect">
          <a:avLst/>
        </a:prstGeom>
      </xdr:spPr>
    </xdr:pic>
    <xdr:clientData/>
  </xdr:twoCellAnchor>
  <xdr:twoCellAnchor>
    <xdr:from>
      <xdr:col>5</xdr:col>
      <xdr:colOff>161925</xdr:colOff>
      <xdr:row>344</xdr:row>
      <xdr:rowOff>57150</xdr:rowOff>
    </xdr:from>
    <xdr:to>
      <xdr:col>7</xdr:col>
      <xdr:colOff>76200</xdr:colOff>
      <xdr:row>344</xdr:row>
      <xdr:rowOff>66675</xdr:rowOff>
    </xdr:to>
    <xdr:cxnSp macro="">
      <xdr:nvCxnSpPr>
        <xdr:cNvPr id="92" name="Raven povezovalnik 91">
          <a:extLst>
            <a:ext uri="{FF2B5EF4-FFF2-40B4-BE49-F238E27FC236}">
              <a16:creationId xmlns:a16="http://schemas.microsoft.com/office/drawing/2014/main" id="{00000000-0008-0000-0300-00005C000000}"/>
            </a:ext>
          </a:extLst>
        </xdr:cNvPr>
        <xdr:cNvCxnSpPr/>
      </xdr:nvCxnSpPr>
      <xdr:spPr>
        <a:xfrm flipV="1">
          <a:off x="3209925" y="700563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161925</xdr:colOff>
      <xdr:row>346</xdr:row>
      <xdr:rowOff>57150</xdr:rowOff>
    </xdr:from>
    <xdr:to>
      <xdr:col>7</xdr:col>
      <xdr:colOff>76200</xdr:colOff>
      <xdr:row>346</xdr:row>
      <xdr:rowOff>66675</xdr:rowOff>
    </xdr:to>
    <xdr:cxnSp macro="">
      <xdr:nvCxnSpPr>
        <xdr:cNvPr id="93" name="Raven povezovalnik 92">
          <a:extLst>
            <a:ext uri="{FF2B5EF4-FFF2-40B4-BE49-F238E27FC236}">
              <a16:creationId xmlns:a16="http://schemas.microsoft.com/office/drawing/2014/main" id="{00000000-0008-0000-0300-00005D000000}"/>
            </a:ext>
          </a:extLst>
        </xdr:cNvPr>
        <xdr:cNvCxnSpPr/>
      </xdr:nvCxnSpPr>
      <xdr:spPr>
        <a:xfrm flipV="1">
          <a:off x="3209925" y="704373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133350</xdr:colOff>
      <xdr:row>344</xdr:row>
      <xdr:rowOff>38100</xdr:rowOff>
    </xdr:from>
    <xdr:to>
      <xdr:col>5</xdr:col>
      <xdr:colOff>133350</xdr:colOff>
      <xdr:row>346</xdr:row>
      <xdr:rowOff>85725</xdr:rowOff>
    </xdr:to>
    <xdr:cxnSp macro="">
      <xdr:nvCxnSpPr>
        <xdr:cNvPr id="94" name="Raven povezovalnik 93">
          <a:extLst>
            <a:ext uri="{FF2B5EF4-FFF2-40B4-BE49-F238E27FC236}">
              <a16:creationId xmlns:a16="http://schemas.microsoft.com/office/drawing/2014/main" id="{00000000-0008-0000-0300-00005E000000}"/>
            </a:ext>
          </a:extLst>
        </xdr:cNvPr>
        <xdr:cNvCxnSpPr/>
      </xdr:nvCxnSpPr>
      <xdr:spPr>
        <a:xfrm>
          <a:off x="3181350" y="700373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95250</xdr:colOff>
      <xdr:row>344</xdr:row>
      <xdr:rowOff>28575</xdr:rowOff>
    </xdr:from>
    <xdr:to>
      <xdr:col>7</xdr:col>
      <xdr:colOff>95250</xdr:colOff>
      <xdr:row>346</xdr:row>
      <xdr:rowOff>76200</xdr:rowOff>
    </xdr:to>
    <xdr:cxnSp macro="">
      <xdr:nvCxnSpPr>
        <xdr:cNvPr id="95" name="Raven povezovalnik 94">
          <a:extLst>
            <a:ext uri="{FF2B5EF4-FFF2-40B4-BE49-F238E27FC236}">
              <a16:creationId xmlns:a16="http://schemas.microsoft.com/office/drawing/2014/main" id="{00000000-0008-0000-0300-00005F000000}"/>
            </a:ext>
          </a:extLst>
        </xdr:cNvPr>
        <xdr:cNvCxnSpPr/>
      </xdr:nvCxnSpPr>
      <xdr:spPr>
        <a:xfrm>
          <a:off x="4362450" y="700278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250</xdr:row>
      <xdr:rowOff>0</xdr:rowOff>
    </xdr:from>
    <xdr:to>
      <xdr:col>9</xdr:col>
      <xdr:colOff>485105</xdr:colOff>
      <xdr:row>256</xdr:row>
      <xdr:rowOff>114143</xdr:rowOff>
    </xdr:to>
    <xdr:pic>
      <xdr:nvPicPr>
        <xdr:cNvPr id="96" name="Slika 95">
          <a:extLst>
            <a:ext uri="{FF2B5EF4-FFF2-40B4-BE49-F238E27FC236}">
              <a16:creationId xmlns:a16="http://schemas.microsoft.com/office/drawing/2014/main" id="{00000000-0008-0000-0300-000060000000}"/>
            </a:ext>
          </a:extLst>
        </xdr:cNvPr>
        <xdr:cNvPicPr>
          <a:picLocks noChangeAspect="1"/>
        </xdr:cNvPicPr>
      </xdr:nvPicPr>
      <xdr:blipFill>
        <a:blip xmlns:r="http://schemas.openxmlformats.org/officeDocument/2006/relationships" r:embed="rId42"/>
        <a:stretch>
          <a:fillRect/>
        </a:stretch>
      </xdr:blipFill>
      <xdr:spPr>
        <a:xfrm>
          <a:off x="609600" y="50387250"/>
          <a:ext cx="5361905" cy="1257143"/>
        </a:xfrm>
        <a:prstGeom prst="rect">
          <a:avLst/>
        </a:prstGeom>
      </xdr:spPr>
    </xdr:pic>
    <xdr:clientData/>
  </xdr:twoCellAnchor>
  <xdr:twoCellAnchor>
    <xdr:from>
      <xdr:col>7</xdr:col>
      <xdr:colOff>295275</xdr:colOff>
      <xdr:row>252</xdr:row>
      <xdr:rowOff>57150</xdr:rowOff>
    </xdr:from>
    <xdr:to>
      <xdr:col>9</xdr:col>
      <xdr:colOff>209550</xdr:colOff>
      <xdr:row>252</xdr:row>
      <xdr:rowOff>66675</xdr:rowOff>
    </xdr:to>
    <xdr:cxnSp macro="">
      <xdr:nvCxnSpPr>
        <xdr:cNvPr id="97" name="Raven povezovalnik 96">
          <a:extLst>
            <a:ext uri="{FF2B5EF4-FFF2-40B4-BE49-F238E27FC236}">
              <a16:creationId xmlns:a16="http://schemas.microsoft.com/office/drawing/2014/main" id="{00000000-0008-0000-0300-000061000000}"/>
            </a:ext>
          </a:extLst>
        </xdr:cNvPr>
        <xdr:cNvCxnSpPr/>
      </xdr:nvCxnSpPr>
      <xdr:spPr>
        <a:xfrm flipV="1">
          <a:off x="4562475" y="508254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295275</xdr:colOff>
      <xdr:row>254</xdr:row>
      <xdr:rowOff>57150</xdr:rowOff>
    </xdr:from>
    <xdr:to>
      <xdr:col>9</xdr:col>
      <xdr:colOff>209550</xdr:colOff>
      <xdr:row>254</xdr:row>
      <xdr:rowOff>66675</xdr:rowOff>
    </xdr:to>
    <xdr:cxnSp macro="">
      <xdr:nvCxnSpPr>
        <xdr:cNvPr id="98" name="Raven povezovalnik 97">
          <a:extLst>
            <a:ext uri="{FF2B5EF4-FFF2-40B4-BE49-F238E27FC236}">
              <a16:creationId xmlns:a16="http://schemas.microsoft.com/office/drawing/2014/main" id="{00000000-0008-0000-0300-000062000000}"/>
            </a:ext>
          </a:extLst>
        </xdr:cNvPr>
        <xdr:cNvCxnSpPr/>
      </xdr:nvCxnSpPr>
      <xdr:spPr>
        <a:xfrm flipV="1">
          <a:off x="4562475" y="5120640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266700</xdr:colOff>
      <xdr:row>252</xdr:row>
      <xdr:rowOff>38100</xdr:rowOff>
    </xdr:from>
    <xdr:to>
      <xdr:col>7</xdr:col>
      <xdr:colOff>266700</xdr:colOff>
      <xdr:row>254</xdr:row>
      <xdr:rowOff>85725</xdr:rowOff>
    </xdr:to>
    <xdr:cxnSp macro="">
      <xdr:nvCxnSpPr>
        <xdr:cNvPr id="99" name="Raven povezovalnik 98">
          <a:extLst>
            <a:ext uri="{FF2B5EF4-FFF2-40B4-BE49-F238E27FC236}">
              <a16:creationId xmlns:a16="http://schemas.microsoft.com/office/drawing/2014/main" id="{00000000-0008-0000-0300-000063000000}"/>
            </a:ext>
          </a:extLst>
        </xdr:cNvPr>
        <xdr:cNvCxnSpPr/>
      </xdr:nvCxnSpPr>
      <xdr:spPr>
        <a:xfrm>
          <a:off x="4533900" y="508063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228600</xdr:colOff>
      <xdr:row>252</xdr:row>
      <xdr:rowOff>28575</xdr:rowOff>
    </xdr:from>
    <xdr:to>
      <xdr:col>9</xdr:col>
      <xdr:colOff>228600</xdr:colOff>
      <xdr:row>254</xdr:row>
      <xdr:rowOff>76200</xdr:rowOff>
    </xdr:to>
    <xdr:cxnSp macro="">
      <xdr:nvCxnSpPr>
        <xdr:cNvPr id="100" name="Raven povezovalnik 99">
          <a:extLst>
            <a:ext uri="{FF2B5EF4-FFF2-40B4-BE49-F238E27FC236}">
              <a16:creationId xmlns:a16="http://schemas.microsoft.com/office/drawing/2014/main" id="{00000000-0008-0000-0300-000064000000}"/>
            </a:ext>
          </a:extLst>
        </xdr:cNvPr>
        <xdr:cNvCxnSpPr/>
      </xdr:nvCxnSpPr>
      <xdr:spPr>
        <a:xfrm>
          <a:off x="5715000" y="507968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355</xdr:row>
      <xdr:rowOff>0</xdr:rowOff>
    </xdr:from>
    <xdr:to>
      <xdr:col>9</xdr:col>
      <xdr:colOff>456533</xdr:colOff>
      <xdr:row>361</xdr:row>
      <xdr:rowOff>114143</xdr:rowOff>
    </xdr:to>
    <xdr:pic>
      <xdr:nvPicPr>
        <xdr:cNvPr id="101" name="Slika 100">
          <a:extLst>
            <a:ext uri="{FF2B5EF4-FFF2-40B4-BE49-F238E27FC236}">
              <a16:creationId xmlns:a16="http://schemas.microsoft.com/office/drawing/2014/main" id="{00000000-0008-0000-0300-000065000000}"/>
            </a:ext>
          </a:extLst>
        </xdr:cNvPr>
        <xdr:cNvPicPr>
          <a:picLocks noChangeAspect="1"/>
        </xdr:cNvPicPr>
      </xdr:nvPicPr>
      <xdr:blipFill>
        <a:blip xmlns:r="http://schemas.openxmlformats.org/officeDocument/2006/relationships" r:embed="rId43"/>
        <a:stretch>
          <a:fillRect/>
        </a:stretch>
      </xdr:blipFill>
      <xdr:spPr>
        <a:xfrm>
          <a:off x="609600" y="72189975"/>
          <a:ext cx="5333333" cy="1257143"/>
        </a:xfrm>
        <a:prstGeom prst="rect">
          <a:avLst/>
        </a:prstGeom>
      </xdr:spPr>
    </xdr:pic>
    <xdr:clientData/>
  </xdr:twoCellAnchor>
  <xdr:twoCellAnchor>
    <xdr:from>
      <xdr:col>7</xdr:col>
      <xdr:colOff>333375</xdr:colOff>
      <xdr:row>357</xdr:row>
      <xdr:rowOff>66675</xdr:rowOff>
    </xdr:from>
    <xdr:to>
      <xdr:col>9</xdr:col>
      <xdr:colOff>247650</xdr:colOff>
      <xdr:row>357</xdr:row>
      <xdr:rowOff>76200</xdr:rowOff>
    </xdr:to>
    <xdr:cxnSp macro="">
      <xdr:nvCxnSpPr>
        <xdr:cNvPr id="102" name="Raven povezovalnik 101">
          <a:extLst>
            <a:ext uri="{FF2B5EF4-FFF2-40B4-BE49-F238E27FC236}">
              <a16:creationId xmlns:a16="http://schemas.microsoft.com/office/drawing/2014/main" id="{00000000-0008-0000-0300-000066000000}"/>
            </a:ext>
          </a:extLst>
        </xdr:cNvPr>
        <xdr:cNvCxnSpPr/>
      </xdr:nvCxnSpPr>
      <xdr:spPr>
        <a:xfrm flipV="1">
          <a:off x="4600575" y="726376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333375</xdr:colOff>
      <xdr:row>359</xdr:row>
      <xdr:rowOff>66675</xdr:rowOff>
    </xdr:from>
    <xdr:to>
      <xdr:col>9</xdr:col>
      <xdr:colOff>247650</xdr:colOff>
      <xdr:row>359</xdr:row>
      <xdr:rowOff>76200</xdr:rowOff>
    </xdr:to>
    <xdr:cxnSp macro="">
      <xdr:nvCxnSpPr>
        <xdr:cNvPr id="103" name="Raven povezovalnik 102">
          <a:extLst>
            <a:ext uri="{FF2B5EF4-FFF2-40B4-BE49-F238E27FC236}">
              <a16:creationId xmlns:a16="http://schemas.microsoft.com/office/drawing/2014/main" id="{00000000-0008-0000-0300-000067000000}"/>
            </a:ext>
          </a:extLst>
        </xdr:cNvPr>
        <xdr:cNvCxnSpPr/>
      </xdr:nvCxnSpPr>
      <xdr:spPr>
        <a:xfrm flipV="1">
          <a:off x="4600575" y="730186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304800</xdr:colOff>
      <xdr:row>357</xdr:row>
      <xdr:rowOff>47625</xdr:rowOff>
    </xdr:from>
    <xdr:to>
      <xdr:col>7</xdr:col>
      <xdr:colOff>304800</xdr:colOff>
      <xdr:row>359</xdr:row>
      <xdr:rowOff>95250</xdr:rowOff>
    </xdr:to>
    <xdr:cxnSp macro="">
      <xdr:nvCxnSpPr>
        <xdr:cNvPr id="104" name="Raven povezovalnik 103">
          <a:extLst>
            <a:ext uri="{FF2B5EF4-FFF2-40B4-BE49-F238E27FC236}">
              <a16:creationId xmlns:a16="http://schemas.microsoft.com/office/drawing/2014/main" id="{00000000-0008-0000-0300-000068000000}"/>
            </a:ext>
          </a:extLst>
        </xdr:cNvPr>
        <xdr:cNvCxnSpPr/>
      </xdr:nvCxnSpPr>
      <xdr:spPr>
        <a:xfrm>
          <a:off x="4572000" y="726186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266700</xdr:colOff>
      <xdr:row>357</xdr:row>
      <xdr:rowOff>38100</xdr:rowOff>
    </xdr:from>
    <xdr:to>
      <xdr:col>9</xdr:col>
      <xdr:colOff>266700</xdr:colOff>
      <xdr:row>359</xdr:row>
      <xdr:rowOff>85725</xdr:rowOff>
    </xdr:to>
    <xdr:cxnSp macro="">
      <xdr:nvCxnSpPr>
        <xdr:cNvPr id="105" name="Raven povezovalnik 104">
          <a:extLst>
            <a:ext uri="{FF2B5EF4-FFF2-40B4-BE49-F238E27FC236}">
              <a16:creationId xmlns:a16="http://schemas.microsoft.com/office/drawing/2014/main" id="{00000000-0008-0000-0300-000069000000}"/>
            </a:ext>
          </a:extLst>
        </xdr:cNvPr>
        <xdr:cNvCxnSpPr/>
      </xdr:nvCxnSpPr>
      <xdr:spPr>
        <a:xfrm>
          <a:off x="5753100" y="7260907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0</xdr:col>
      <xdr:colOff>485775</xdr:colOff>
      <xdr:row>435</xdr:row>
      <xdr:rowOff>180975</xdr:rowOff>
    </xdr:from>
    <xdr:to>
      <xdr:col>10</xdr:col>
      <xdr:colOff>75489</xdr:colOff>
      <xdr:row>442</xdr:row>
      <xdr:rowOff>66523</xdr:rowOff>
    </xdr:to>
    <xdr:pic>
      <xdr:nvPicPr>
        <xdr:cNvPr id="106" name="Slika 105">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44"/>
        <a:stretch>
          <a:fillRect/>
        </a:stretch>
      </xdr:blipFill>
      <xdr:spPr>
        <a:xfrm>
          <a:off x="485775" y="88363425"/>
          <a:ext cx="5685714" cy="1219048"/>
        </a:xfrm>
        <a:prstGeom prst="rect">
          <a:avLst/>
        </a:prstGeom>
      </xdr:spPr>
    </xdr:pic>
    <xdr:clientData/>
  </xdr:twoCellAnchor>
  <xdr:twoCellAnchor editAs="oneCell">
    <xdr:from>
      <xdr:col>0</xdr:col>
      <xdr:colOff>514350</xdr:colOff>
      <xdr:row>447</xdr:row>
      <xdr:rowOff>133350</xdr:rowOff>
    </xdr:from>
    <xdr:to>
      <xdr:col>10</xdr:col>
      <xdr:colOff>104064</xdr:colOff>
      <xdr:row>454</xdr:row>
      <xdr:rowOff>18898</xdr:rowOff>
    </xdr:to>
    <xdr:pic>
      <xdr:nvPicPr>
        <xdr:cNvPr id="107" name="Slika 106">
          <a:extLst>
            <a:ext uri="{FF2B5EF4-FFF2-40B4-BE49-F238E27FC236}">
              <a16:creationId xmlns:a16="http://schemas.microsoft.com/office/drawing/2014/main" id="{00000000-0008-0000-0300-00006B000000}"/>
            </a:ext>
          </a:extLst>
        </xdr:cNvPr>
        <xdr:cNvPicPr>
          <a:picLocks noChangeAspect="1"/>
        </xdr:cNvPicPr>
      </xdr:nvPicPr>
      <xdr:blipFill>
        <a:blip xmlns:r="http://schemas.openxmlformats.org/officeDocument/2006/relationships" r:embed="rId44"/>
        <a:stretch>
          <a:fillRect/>
        </a:stretch>
      </xdr:blipFill>
      <xdr:spPr>
        <a:xfrm>
          <a:off x="514350" y="90649425"/>
          <a:ext cx="5685714" cy="1219048"/>
        </a:xfrm>
        <a:prstGeom prst="rect">
          <a:avLst/>
        </a:prstGeom>
      </xdr:spPr>
    </xdr:pic>
    <xdr:clientData/>
  </xdr:twoCellAnchor>
  <xdr:twoCellAnchor>
    <xdr:from>
      <xdr:col>1</xdr:col>
      <xdr:colOff>19050</xdr:colOff>
      <xdr:row>438</xdr:row>
      <xdr:rowOff>114300</xdr:rowOff>
    </xdr:from>
    <xdr:to>
      <xdr:col>2</xdr:col>
      <xdr:colOff>542925</xdr:colOff>
      <xdr:row>438</xdr:row>
      <xdr:rowOff>123825</xdr:rowOff>
    </xdr:to>
    <xdr:cxnSp macro="">
      <xdr:nvCxnSpPr>
        <xdr:cNvPr id="108" name="Raven povezovalnik 107">
          <a:extLst>
            <a:ext uri="{FF2B5EF4-FFF2-40B4-BE49-F238E27FC236}">
              <a16:creationId xmlns:a16="http://schemas.microsoft.com/office/drawing/2014/main" id="{00000000-0008-0000-0300-00006C000000}"/>
            </a:ext>
          </a:extLst>
        </xdr:cNvPr>
        <xdr:cNvCxnSpPr/>
      </xdr:nvCxnSpPr>
      <xdr:spPr>
        <a:xfrm flipV="1">
          <a:off x="628650" y="888682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19050</xdr:colOff>
      <xdr:row>440</xdr:row>
      <xdr:rowOff>114300</xdr:rowOff>
    </xdr:from>
    <xdr:to>
      <xdr:col>2</xdr:col>
      <xdr:colOff>542925</xdr:colOff>
      <xdr:row>440</xdr:row>
      <xdr:rowOff>123825</xdr:rowOff>
    </xdr:to>
    <xdr:cxnSp macro="">
      <xdr:nvCxnSpPr>
        <xdr:cNvPr id="109" name="Raven povezovalnik 108">
          <a:extLst>
            <a:ext uri="{FF2B5EF4-FFF2-40B4-BE49-F238E27FC236}">
              <a16:creationId xmlns:a16="http://schemas.microsoft.com/office/drawing/2014/main" id="{00000000-0008-0000-0300-00006D000000}"/>
            </a:ext>
          </a:extLst>
        </xdr:cNvPr>
        <xdr:cNvCxnSpPr/>
      </xdr:nvCxnSpPr>
      <xdr:spPr>
        <a:xfrm flipV="1">
          <a:off x="628650" y="892492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600075</xdr:colOff>
      <xdr:row>438</xdr:row>
      <xdr:rowOff>95250</xdr:rowOff>
    </xdr:from>
    <xdr:to>
      <xdr:col>0</xdr:col>
      <xdr:colOff>600075</xdr:colOff>
      <xdr:row>440</xdr:row>
      <xdr:rowOff>142875</xdr:rowOff>
    </xdr:to>
    <xdr:cxnSp macro="">
      <xdr:nvCxnSpPr>
        <xdr:cNvPr id="110" name="Raven povezovalnik 109">
          <a:extLst>
            <a:ext uri="{FF2B5EF4-FFF2-40B4-BE49-F238E27FC236}">
              <a16:creationId xmlns:a16="http://schemas.microsoft.com/office/drawing/2014/main" id="{00000000-0008-0000-0300-00006E000000}"/>
            </a:ext>
          </a:extLst>
        </xdr:cNvPr>
        <xdr:cNvCxnSpPr/>
      </xdr:nvCxnSpPr>
      <xdr:spPr>
        <a:xfrm>
          <a:off x="600075" y="888492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561975</xdr:colOff>
      <xdr:row>438</xdr:row>
      <xdr:rowOff>85725</xdr:rowOff>
    </xdr:from>
    <xdr:to>
      <xdr:col>2</xdr:col>
      <xdr:colOff>561975</xdr:colOff>
      <xdr:row>440</xdr:row>
      <xdr:rowOff>133350</xdr:rowOff>
    </xdr:to>
    <xdr:cxnSp macro="">
      <xdr:nvCxnSpPr>
        <xdr:cNvPr id="111" name="Raven povezovalnik 110">
          <a:extLst>
            <a:ext uri="{FF2B5EF4-FFF2-40B4-BE49-F238E27FC236}">
              <a16:creationId xmlns:a16="http://schemas.microsoft.com/office/drawing/2014/main" id="{00000000-0008-0000-0300-00006F000000}"/>
            </a:ext>
          </a:extLst>
        </xdr:cNvPr>
        <xdr:cNvCxnSpPr/>
      </xdr:nvCxnSpPr>
      <xdr:spPr>
        <a:xfrm>
          <a:off x="1781175" y="8883967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180975</xdr:colOff>
      <xdr:row>450</xdr:row>
      <xdr:rowOff>0</xdr:rowOff>
    </xdr:from>
    <xdr:to>
      <xdr:col>5</xdr:col>
      <xdr:colOff>95250</xdr:colOff>
      <xdr:row>450</xdr:row>
      <xdr:rowOff>9525</xdr:rowOff>
    </xdr:to>
    <xdr:cxnSp macro="">
      <xdr:nvCxnSpPr>
        <xdr:cNvPr id="112" name="Raven povezovalnik 111">
          <a:extLst>
            <a:ext uri="{FF2B5EF4-FFF2-40B4-BE49-F238E27FC236}">
              <a16:creationId xmlns:a16="http://schemas.microsoft.com/office/drawing/2014/main" id="{00000000-0008-0000-0300-000070000000}"/>
            </a:ext>
          </a:extLst>
        </xdr:cNvPr>
        <xdr:cNvCxnSpPr/>
      </xdr:nvCxnSpPr>
      <xdr:spPr>
        <a:xfrm flipV="1">
          <a:off x="2009775" y="910875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180975</xdr:colOff>
      <xdr:row>452</xdr:row>
      <xdr:rowOff>0</xdr:rowOff>
    </xdr:from>
    <xdr:to>
      <xdr:col>5</xdr:col>
      <xdr:colOff>95250</xdr:colOff>
      <xdr:row>452</xdr:row>
      <xdr:rowOff>9525</xdr:rowOff>
    </xdr:to>
    <xdr:cxnSp macro="">
      <xdr:nvCxnSpPr>
        <xdr:cNvPr id="113" name="Raven povezovalnik 112">
          <a:extLst>
            <a:ext uri="{FF2B5EF4-FFF2-40B4-BE49-F238E27FC236}">
              <a16:creationId xmlns:a16="http://schemas.microsoft.com/office/drawing/2014/main" id="{00000000-0008-0000-0300-000071000000}"/>
            </a:ext>
          </a:extLst>
        </xdr:cNvPr>
        <xdr:cNvCxnSpPr/>
      </xdr:nvCxnSpPr>
      <xdr:spPr>
        <a:xfrm flipV="1">
          <a:off x="2009775" y="91468575"/>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152400</xdr:colOff>
      <xdr:row>449</xdr:row>
      <xdr:rowOff>171450</xdr:rowOff>
    </xdr:from>
    <xdr:to>
      <xdr:col>3</xdr:col>
      <xdr:colOff>152400</xdr:colOff>
      <xdr:row>452</xdr:row>
      <xdr:rowOff>28575</xdr:rowOff>
    </xdr:to>
    <xdr:cxnSp macro="">
      <xdr:nvCxnSpPr>
        <xdr:cNvPr id="114" name="Raven povezovalnik 113">
          <a:extLst>
            <a:ext uri="{FF2B5EF4-FFF2-40B4-BE49-F238E27FC236}">
              <a16:creationId xmlns:a16="http://schemas.microsoft.com/office/drawing/2014/main" id="{00000000-0008-0000-0300-000072000000}"/>
            </a:ext>
          </a:extLst>
        </xdr:cNvPr>
        <xdr:cNvCxnSpPr/>
      </xdr:nvCxnSpPr>
      <xdr:spPr>
        <a:xfrm>
          <a:off x="1981200" y="910685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114300</xdr:colOff>
      <xdr:row>449</xdr:row>
      <xdr:rowOff>161925</xdr:rowOff>
    </xdr:from>
    <xdr:to>
      <xdr:col>5</xdr:col>
      <xdr:colOff>114300</xdr:colOff>
      <xdr:row>452</xdr:row>
      <xdr:rowOff>19050</xdr:rowOff>
    </xdr:to>
    <xdr:cxnSp macro="">
      <xdr:nvCxnSpPr>
        <xdr:cNvPr id="115" name="Raven povezovalnik 114">
          <a:extLst>
            <a:ext uri="{FF2B5EF4-FFF2-40B4-BE49-F238E27FC236}">
              <a16:creationId xmlns:a16="http://schemas.microsoft.com/office/drawing/2014/main" id="{00000000-0008-0000-0300-000073000000}"/>
            </a:ext>
          </a:extLst>
        </xdr:cNvPr>
        <xdr:cNvCxnSpPr/>
      </xdr:nvCxnSpPr>
      <xdr:spPr>
        <a:xfrm>
          <a:off x="3162300" y="9105900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561975</xdr:colOff>
      <xdr:row>459</xdr:row>
      <xdr:rowOff>171450</xdr:rowOff>
    </xdr:from>
    <xdr:to>
      <xdr:col>7</xdr:col>
      <xdr:colOff>476250</xdr:colOff>
      <xdr:row>459</xdr:row>
      <xdr:rowOff>180975</xdr:rowOff>
    </xdr:to>
    <xdr:cxnSp macro="">
      <xdr:nvCxnSpPr>
        <xdr:cNvPr id="128" name="Raven povezovalnik 127">
          <a:extLst>
            <a:ext uri="{FF2B5EF4-FFF2-40B4-BE49-F238E27FC236}">
              <a16:creationId xmlns:a16="http://schemas.microsoft.com/office/drawing/2014/main" id="{00000000-0008-0000-0300-000080000000}"/>
            </a:ext>
          </a:extLst>
        </xdr:cNvPr>
        <xdr:cNvCxnSpPr/>
      </xdr:nvCxnSpPr>
      <xdr:spPr>
        <a:xfrm flipV="1">
          <a:off x="3609975" y="930211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9525</xdr:colOff>
      <xdr:row>462</xdr:row>
      <xdr:rowOff>19050</xdr:rowOff>
    </xdr:from>
    <xdr:to>
      <xdr:col>7</xdr:col>
      <xdr:colOff>533400</xdr:colOff>
      <xdr:row>462</xdr:row>
      <xdr:rowOff>28575</xdr:rowOff>
    </xdr:to>
    <xdr:cxnSp macro="">
      <xdr:nvCxnSpPr>
        <xdr:cNvPr id="129" name="Raven povezovalnik 128">
          <a:extLst>
            <a:ext uri="{FF2B5EF4-FFF2-40B4-BE49-F238E27FC236}">
              <a16:creationId xmlns:a16="http://schemas.microsoft.com/office/drawing/2014/main" id="{00000000-0008-0000-0300-000081000000}"/>
            </a:ext>
          </a:extLst>
        </xdr:cNvPr>
        <xdr:cNvCxnSpPr/>
      </xdr:nvCxnSpPr>
      <xdr:spPr>
        <a:xfrm flipV="1">
          <a:off x="3667125" y="93440250"/>
          <a:ext cx="1133475" cy="9525"/>
        </a:xfrm>
        <a:prstGeom prst="line">
          <a:avLst/>
        </a:prstGeom>
        <a:ln w="254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600075</xdr:colOff>
      <xdr:row>460</xdr:row>
      <xdr:rowOff>9525</xdr:rowOff>
    </xdr:from>
    <xdr:to>
      <xdr:col>5</xdr:col>
      <xdr:colOff>600075</xdr:colOff>
      <xdr:row>462</xdr:row>
      <xdr:rowOff>57150</xdr:rowOff>
    </xdr:to>
    <xdr:cxnSp macro="">
      <xdr:nvCxnSpPr>
        <xdr:cNvPr id="130" name="Raven povezovalnik 129">
          <a:extLst>
            <a:ext uri="{FF2B5EF4-FFF2-40B4-BE49-F238E27FC236}">
              <a16:creationId xmlns:a16="http://schemas.microsoft.com/office/drawing/2014/main" id="{00000000-0008-0000-0300-000082000000}"/>
            </a:ext>
          </a:extLst>
        </xdr:cNvPr>
        <xdr:cNvCxnSpPr/>
      </xdr:nvCxnSpPr>
      <xdr:spPr>
        <a:xfrm>
          <a:off x="3648075" y="93049725"/>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523875</xdr:colOff>
      <xdr:row>459</xdr:row>
      <xdr:rowOff>171450</xdr:rowOff>
    </xdr:from>
    <xdr:to>
      <xdr:col>7</xdr:col>
      <xdr:colOff>523875</xdr:colOff>
      <xdr:row>462</xdr:row>
      <xdr:rowOff>28575</xdr:rowOff>
    </xdr:to>
    <xdr:cxnSp macro="">
      <xdr:nvCxnSpPr>
        <xdr:cNvPr id="131" name="Raven povezovalnik 130">
          <a:extLst>
            <a:ext uri="{FF2B5EF4-FFF2-40B4-BE49-F238E27FC236}">
              <a16:creationId xmlns:a16="http://schemas.microsoft.com/office/drawing/2014/main" id="{00000000-0008-0000-0300-000083000000}"/>
            </a:ext>
          </a:extLst>
        </xdr:cNvPr>
        <xdr:cNvCxnSpPr/>
      </xdr:nvCxnSpPr>
      <xdr:spPr>
        <a:xfrm>
          <a:off x="4791075" y="93021150"/>
          <a:ext cx="0" cy="428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590550</xdr:colOff>
      <xdr:row>472</xdr:row>
      <xdr:rowOff>104775</xdr:rowOff>
    </xdr:from>
    <xdr:to>
      <xdr:col>6</xdr:col>
      <xdr:colOff>409293</xdr:colOff>
      <xdr:row>478</xdr:row>
      <xdr:rowOff>66527</xdr:rowOff>
    </xdr:to>
    <xdr:pic>
      <xdr:nvPicPr>
        <xdr:cNvPr id="133" name="Slika 132">
          <a:extLst>
            <a:ext uri="{FF2B5EF4-FFF2-40B4-BE49-F238E27FC236}">
              <a16:creationId xmlns:a16="http://schemas.microsoft.com/office/drawing/2014/main" id="{00000000-0008-0000-0300-000085000000}"/>
            </a:ext>
          </a:extLst>
        </xdr:cNvPr>
        <xdr:cNvPicPr>
          <a:picLocks noChangeAspect="1"/>
        </xdr:cNvPicPr>
      </xdr:nvPicPr>
      <xdr:blipFill>
        <a:blip xmlns:r="http://schemas.openxmlformats.org/officeDocument/2006/relationships" r:embed="rId45"/>
        <a:stretch>
          <a:fillRect/>
        </a:stretch>
      </xdr:blipFill>
      <xdr:spPr>
        <a:xfrm>
          <a:off x="1809750" y="95573850"/>
          <a:ext cx="2257143" cy="1180952"/>
        </a:xfrm>
        <a:prstGeom prst="rect">
          <a:avLst/>
        </a:prstGeom>
      </xdr:spPr>
    </xdr:pic>
    <xdr:clientData/>
  </xdr:twoCellAnchor>
  <xdr:twoCellAnchor editAs="oneCell">
    <xdr:from>
      <xdr:col>1</xdr:col>
      <xdr:colOff>0</xdr:colOff>
      <xdr:row>543</xdr:row>
      <xdr:rowOff>0</xdr:rowOff>
    </xdr:from>
    <xdr:to>
      <xdr:col>8</xdr:col>
      <xdr:colOff>37562</xdr:colOff>
      <xdr:row>550</xdr:row>
      <xdr:rowOff>142690</xdr:rowOff>
    </xdr:to>
    <xdr:pic>
      <xdr:nvPicPr>
        <xdr:cNvPr id="134" name="Slika 133">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46"/>
        <a:stretch>
          <a:fillRect/>
        </a:stretch>
      </xdr:blipFill>
      <xdr:spPr>
        <a:xfrm>
          <a:off x="609600" y="109604175"/>
          <a:ext cx="4304762" cy="1476190"/>
        </a:xfrm>
        <a:prstGeom prst="rect">
          <a:avLst/>
        </a:prstGeom>
      </xdr:spPr>
    </xdr:pic>
    <xdr:clientData/>
  </xdr:twoCellAnchor>
  <xdr:twoCellAnchor editAs="oneCell">
    <xdr:from>
      <xdr:col>1</xdr:col>
      <xdr:colOff>209550</xdr:colOff>
      <xdr:row>557</xdr:row>
      <xdr:rowOff>28575</xdr:rowOff>
    </xdr:from>
    <xdr:to>
      <xdr:col>8</xdr:col>
      <xdr:colOff>304255</xdr:colOff>
      <xdr:row>564</xdr:row>
      <xdr:rowOff>190313</xdr:rowOff>
    </xdr:to>
    <xdr:pic>
      <xdr:nvPicPr>
        <xdr:cNvPr id="135" name="Slika 134">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47"/>
        <a:stretch>
          <a:fillRect/>
        </a:stretch>
      </xdr:blipFill>
      <xdr:spPr>
        <a:xfrm>
          <a:off x="819150" y="112347375"/>
          <a:ext cx="4361905" cy="1495238"/>
        </a:xfrm>
        <a:prstGeom prst="rect">
          <a:avLst/>
        </a:prstGeom>
      </xdr:spPr>
    </xdr:pic>
    <xdr:clientData/>
  </xdr:twoCellAnchor>
  <xdr:twoCellAnchor editAs="oneCell">
    <xdr:from>
      <xdr:col>1</xdr:col>
      <xdr:colOff>533400</xdr:colOff>
      <xdr:row>570</xdr:row>
      <xdr:rowOff>47625</xdr:rowOff>
    </xdr:from>
    <xdr:to>
      <xdr:col>5</xdr:col>
      <xdr:colOff>285476</xdr:colOff>
      <xdr:row>574</xdr:row>
      <xdr:rowOff>66554</xdr:rowOff>
    </xdr:to>
    <xdr:pic>
      <xdr:nvPicPr>
        <xdr:cNvPr id="136" name="Slika 135">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48"/>
        <a:stretch>
          <a:fillRect/>
        </a:stretch>
      </xdr:blipFill>
      <xdr:spPr>
        <a:xfrm>
          <a:off x="1143000" y="115062000"/>
          <a:ext cx="2190476" cy="971429"/>
        </a:xfrm>
        <a:prstGeom prst="rect">
          <a:avLst/>
        </a:prstGeom>
      </xdr:spPr>
    </xdr:pic>
    <xdr:clientData/>
  </xdr:twoCellAnchor>
  <xdr:twoCellAnchor editAs="oneCell">
    <xdr:from>
      <xdr:col>1</xdr:col>
      <xdr:colOff>304800</xdr:colOff>
      <xdr:row>636</xdr:row>
      <xdr:rowOff>28575</xdr:rowOff>
    </xdr:from>
    <xdr:to>
      <xdr:col>5</xdr:col>
      <xdr:colOff>56876</xdr:colOff>
      <xdr:row>641</xdr:row>
      <xdr:rowOff>47504</xdr:rowOff>
    </xdr:to>
    <xdr:pic>
      <xdr:nvPicPr>
        <xdr:cNvPr id="137" name="Slika 136">
          <a:extLst>
            <a:ext uri="{FF2B5EF4-FFF2-40B4-BE49-F238E27FC236}">
              <a16:creationId xmlns:a16="http://schemas.microsoft.com/office/drawing/2014/main" id="{00000000-0008-0000-0300-000089000000}"/>
            </a:ext>
          </a:extLst>
        </xdr:cNvPr>
        <xdr:cNvPicPr>
          <a:picLocks noChangeAspect="1"/>
        </xdr:cNvPicPr>
      </xdr:nvPicPr>
      <xdr:blipFill>
        <a:blip xmlns:r="http://schemas.openxmlformats.org/officeDocument/2006/relationships" r:embed="rId49"/>
        <a:stretch>
          <a:fillRect/>
        </a:stretch>
      </xdr:blipFill>
      <xdr:spPr>
        <a:xfrm>
          <a:off x="914400" y="129625725"/>
          <a:ext cx="2190476" cy="971429"/>
        </a:xfrm>
        <a:prstGeom prst="rect">
          <a:avLst/>
        </a:prstGeom>
      </xdr:spPr>
    </xdr:pic>
    <xdr:clientData/>
  </xdr:twoCellAnchor>
  <xdr:twoCellAnchor editAs="oneCell">
    <xdr:from>
      <xdr:col>1</xdr:col>
      <xdr:colOff>0</xdr:colOff>
      <xdr:row>700</xdr:row>
      <xdr:rowOff>0</xdr:rowOff>
    </xdr:from>
    <xdr:to>
      <xdr:col>4</xdr:col>
      <xdr:colOff>447390</xdr:colOff>
      <xdr:row>705</xdr:row>
      <xdr:rowOff>9405</xdr:rowOff>
    </xdr:to>
    <xdr:pic>
      <xdr:nvPicPr>
        <xdr:cNvPr id="138" name="Slika 137">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50"/>
        <a:stretch>
          <a:fillRect/>
        </a:stretch>
      </xdr:blipFill>
      <xdr:spPr>
        <a:xfrm>
          <a:off x="609600" y="142151100"/>
          <a:ext cx="2276190" cy="9619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12</xdr:row>
      <xdr:rowOff>0</xdr:rowOff>
    </xdr:from>
    <xdr:to>
      <xdr:col>0</xdr:col>
      <xdr:colOff>302260</xdr:colOff>
      <xdr:row>13</xdr:row>
      <xdr:rowOff>111760</xdr:rowOff>
    </xdr:to>
    <xdr:sp macro="" textlink="">
      <xdr:nvSpPr>
        <xdr:cNvPr id="4" name="Pravokotnik 3" descr="Priprava izvornih podatkov za vrtilno tabelo – edinstvena kategorija podatkov dobrega načrta">
          <a:extLst>
            <a:ext uri="{FF2B5EF4-FFF2-40B4-BE49-F238E27FC236}">
              <a16:creationId xmlns:a16="http://schemas.microsoft.com/office/drawing/2014/main" id="{00000000-0008-0000-0400-000004000000}"/>
            </a:ext>
          </a:extLst>
        </xdr:cNvPr>
        <xdr:cNvSpPr>
          <a:spLocks noChangeAspect="1" noChangeArrowheads="1"/>
        </xdr:cNvSpPr>
      </xdr:nvSpPr>
      <xdr:spPr bwMode="auto">
        <a:xfrm>
          <a:off x="0" y="0"/>
          <a:ext cx="302260" cy="302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xdr:from>
      <xdr:col>0</xdr:col>
      <xdr:colOff>0</xdr:colOff>
      <xdr:row>18</xdr:row>
      <xdr:rowOff>0</xdr:rowOff>
    </xdr:from>
    <xdr:to>
      <xdr:col>0</xdr:col>
      <xdr:colOff>302260</xdr:colOff>
      <xdr:row>19</xdr:row>
      <xdr:rowOff>111760</xdr:rowOff>
    </xdr:to>
    <xdr:sp macro="" textlink="">
      <xdr:nvSpPr>
        <xdr:cNvPr id="6" name="Pravokotnik 5" descr="Priprava izvornih podatkov za vrtilno tabelo – brez podvajanja v glavah">
          <a:extLst>
            <a:ext uri="{FF2B5EF4-FFF2-40B4-BE49-F238E27FC236}">
              <a16:creationId xmlns:a16="http://schemas.microsoft.com/office/drawing/2014/main" id="{00000000-0008-0000-0400-000006000000}"/>
            </a:ext>
          </a:extLst>
        </xdr:cNvPr>
        <xdr:cNvSpPr>
          <a:spLocks noChangeAspect="1" noChangeArrowheads="1"/>
        </xdr:cNvSpPr>
      </xdr:nvSpPr>
      <xdr:spPr bwMode="auto">
        <a:xfrm>
          <a:off x="0" y="0"/>
          <a:ext cx="302260" cy="302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xdr:from>
      <xdr:col>0</xdr:col>
      <xdr:colOff>0</xdr:colOff>
      <xdr:row>74</xdr:row>
      <xdr:rowOff>0</xdr:rowOff>
    </xdr:from>
    <xdr:to>
      <xdr:col>3</xdr:col>
      <xdr:colOff>572770</xdr:colOff>
      <xdr:row>80</xdr:row>
      <xdr:rowOff>83185</xdr:rowOff>
    </xdr:to>
    <xdr:sp macro="" textlink="">
      <xdr:nvSpPr>
        <xdr:cNvPr id="15" name="Pravokotnik 14" descr="Skupi datume v vrtilnih tabelah v Excelu - vrtilno po letih">
          <a:extLst>
            <a:ext uri="{FF2B5EF4-FFF2-40B4-BE49-F238E27FC236}">
              <a16:creationId xmlns:a16="http://schemas.microsoft.com/office/drawing/2014/main" id="{00000000-0008-0000-0400-00000F000000}"/>
            </a:ext>
          </a:extLst>
        </xdr:cNvPr>
        <xdr:cNvSpPr>
          <a:spLocks noChangeAspect="1" noChangeArrowheads="1"/>
        </xdr:cNvSpPr>
      </xdr:nvSpPr>
      <xdr:spPr bwMode="auto">
        <a:xfrm>
          <a:off x="0" y="0"/>
          <a:ext cx="2401570" cy="1264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xdr:from>
      <xdr:col>0</xdr:col>
      <xdr:colOff>0</xdr:colOff>
      <xdr:row>89</xdr:row>
      <xdr:rowOff>0</xdr:rowOff>
    </xdr:from>
    <xdr:to>
      <xdr:col>3</xdr:col>
      <xdr:colOff>476885</xdr:colOff>
      <xdr:row>104</xdr:row>
      <xdr:rowOff>31750</xdr:rowOff>
    </xdr:to>
    <xdr:sp macro="" textlink="">
      <xdr:nvSpPr>
        <xdr:cNvPr id="18" name="Pravokotnik 17" descr="Skupi datume v vrtilnih tabelah v Excelu - razvrsti po četrtletjih">
          <a:extLst>
            <a:ext uri="{FF2B5EF4-FFF2-40B4-BE49-F238E27FC236}">
              <a16:creationId xmlns:a16="http://schemas.microsoft.com/office/drawing/2014/main" id="{00000000-0008-0000-0400-000012000000}"/>
            </a:ext>
          </a:extLst>
        </xdr:cNvPr>
        <xdr:cNvSpPr>
          <a:spLocks noChangeAspect="1" noChangeArrowheads="1"/>
        </xdr:cNvSpPr>
      </xdr:nvSpPr>
      <xdr:spPr bwMode="auto">
        <a:xfrm>
          <a:off x="0" y="0"/>
          <a:ext cx="2305685" cy="291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xdr:from>
      <xdr:col>0</xdr:col>
      <xdr:colOff>0</xdr:colOff>
      <xdr:row>95</xdr:row>
      <xdr:rowOff>0</xdr:rowOff>
    </xdr:from>
    <xdr:to>
      <xdr:col>3</xdr:col>
      <xdr:colOff>548640</xdr:colOff>
      <xdr:row>103</xdr:row>
      <xdr:rowOff>56515</xdr:rowOff>
    </xdr:to>
    <xdr:sp macro="" textlink="">
      <xdr:nvSpPr>
        <xdr:cNvPr id="20" name="Pravokotnik 19" descr="Skupi datume v vrtilnih tabelah v Excelu – združevanje četrtletja pogovornega okna">
          <a:extLst>
            <a:ext uri="{FF2B5EF4-FFF2-40B4-BE49-F238E27FC236}">
              <a16:creationId xmlns:a16="http://schemas.microsoft.com/office/drawing/2014/main" id="{00000000-0008-0000-0400-000014000000}"/>
            </a:ext>
          </a:extLst>
        </xdr:cNvPr>
        <xdr:cNvSpPr>
          <a:spLocks noChangeAspect="1" noChangeArrowheads="1"/>
        </xdr:cNvSpPr>
      </xdr:nvSpPr>
      <xdr:spPr bwMode="auto">
        <a:xfrm>
          <a:off x="0" y="0"/>
          <a:ext cx="2377440" cy="159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xdr:from>
      <xdr:col>0</xdr:col>
      <xdr:colOff>0</xdr:colOff>
      <xdr:row>144</xdr:row>
      <xdr:rowOff>0</xdr:rowOff>
    </xdr:from>
    <xdr:to>
      <xdr:col>3</xdr:col>
      <xdr:colOff>341630</xdr:colOff>
      <xdr:row>167</xdr:row>
      <xdr:rowOff>119380</xdr:rowOff>
    </xdr:to>
    <xdr:sp macro="" textlink="">
      <xdr:nvSpPr>
        <xdr:cNvPr id="28" name="Pravokotnik 27" descr="Razvrščanje po mesecih - Povzetek">
          <a:extLst>
            <a:ext uri="{FF2B5EF4-FFF2-40B4-BE49-F238E27FC236}">
              <a16:creationId xmlns:a16="http://schemas.microsoft.com/office/drawing/2014/main" id="{00000000-0008-0000-0400-00001C000000}"/>
            </a:ext>
          </a:extLst>
        </xdr:cNvPr>
        <xdr:cNvSpPr>
          <a:spLocks noChangeAspect="1" noChangeArrowheads="1"/>
        </xdr:cNvSpPr>
      </xdr:nvSpPr>
      <xdr:spPr bwMode="auto">
        <a:xfrm>
          <a:off x="0" y="0"/>
          <a:ext cx="2170430" cy="4596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xdr:from>
      <xdr:col>0</xdr:col>
      <xdr:colOff>0</xdr:colOff>
      <xdr:row>213</xdr:row>
      <xdr:rowOff>0</xdr:rowOff>
    </xdr:from>
    <xdr:to>
      <xdr:col>4</xdr:col>
      <xdr:colOff>169545</xdr:colOff>
      <xdr:row>225</xdr:row>
      <xdr:rowOff>156845</xdr:rowOff>
    </xdr:to>
    <xdr:sp macro="" textlink="">
      <xdr:nvSpPr>
        <xdr:cNvPr id="37" name="Pravokotnik 36" descr="Skupi datume v vrtilnih tabelah v Excelu - po urah">
          <a:extLst>
            <a:ext uri="{FF2B5EF4-FFF2-40B4-BE49-F238E27FC236}">
              <a16:creationId xmlns:a16="http://schemas.microsoft.com/office/drawing/2014/main" id="{00000000-0008-0000-0400-000025000000}"/>
            </a:ext>
          </a:extLst>
        </xdr:cNvPr>
        <xdr:cNvSpPr>
          <a:spLocks noChangeAspect="1" noChangeArrowheads="1"/>
        </xdr:cNvSpPr>
      </xdr:nvSpPr>
      <xdr:spPr bwMode="auto">
        <a:xfrm>
          <a:off x="0" y="0"/>
          <a:ext cx="2607945" cy="2576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endParaRPr lang="sl-SI"/>
        </a:p>
      </xdr:txBody>
    </xdr:sp>
    <xdr:clientData/>
  </xdr:twoCellAnchor>
  <xdr:twoCellAnchor editAs="oneCell">
    <xdr:from>
      <xdr:col>8</xdr:col>
      <xdr:colOff>47625</xdr:colOff>
      <xdr:row>0</xdr:row>
      <xdr:rowOff>0</xdr:rowOff>
    </xdr:from>
    <xdr:to>
      <xdr:col>11</xdr:col>
      <xdr:colOff>352033</xdr:colOff>
      <xdr:row>6</xdr:row>
      <xdr:rowOff>180810</xdr:rowOff>
    </xdr:to>
    <xdr:pic>
      <xdr:nvPicPr>
        <xdr:cNvPr id="3" name="Slika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a:stretch>
          <a:fillRect/>
        </a:stretch>
      </xdr:blipFill>
      <xdr:spPr>
        <a:xfrm>
          <a:off x="5895975" y="0"/>
          <a:ext cx="3133333" cy="1323810"/>
        </a:xfrm>
        <a:prstGeom prst="rect">
          <a:avLst/>
        </a:prstGeom>
      </xdr:spPr>
    </xdr:pic>
    <xdr:clientData/>
  </xdr:twoCellAnchor>
  <xdr:twoCellAnchor editAs="oneCell">
    <xdr:from>
      <xdr:col>7</xdr:col>
      <xdr:colOff>581025</xdr:colOff>
      <xdr:row>5</xdr:row>
      <xdr:rowOff>76200</xdr:rowOff>
    </xdr:from>
    <xdr:to>
      <xdr:col>11</xdr:col>
      <xdr:colOff>275833</xdr:colOff>
      <xdr:row>8</xdr:row>
      <xdr:rowOff>85652</xdr:rowOff>
    </xdr:to>
    <xdr:pic>
      <xdr:nvPicPr>
        <xdr:cNvPr id="5" name="Slika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2"/>
        <a:stretch>
          <a:fillRect/>
        </a:stretch>
      </xdr:blipFill>
      <xdr:spPr>
        <a:xfrm>
          <a:off x="5819775" y="1028700"/>
          <a:ext cx="3133333" cy="58095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400050</xdr:colOff>
      <xdr:row>31</xdr:row>
      <xdr:rowOff>38100</xdr:rowOff>
    </xdr:from>
    <xdr:to>
      <xdr:col>18</xdr:col>
      <xdr:colOff>304800</xdr:colOff>
      <xdr:row>48</xdr:row>
      <xdr:rowOff>95250</xdr:rowOff>
    </xdr:to>
    <xdr:pic>
      <xdr:nvPicPr>
        <xdr:cNvPr id="4" name="Slika 3" descr="Ustvari okno vrtilne tabele">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496050" y="6362700"/>
          <a:ext cx="3686175" cy="329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85725</xdr:colOff>
      <xdr:row>91</xdr:row>
      <xdr:rowOff>57150</xdr:rowOff>
    </xdr:from>
    <xdr:to>
      <xdr:col>13</xdr:col>
      <xdr:colOff>342900</xdr:colOff>
      <xdr:row>115</xdr:row>
      <xdr:rowOff>57150</xdr:rowOff>
    </xdr:to>
    <xdr:pic>
      <xdr:nvPicPr>
        <xdr:cNvPr id="6" name="Slika 5" descr="Podokno polj za novo prazno vrtilno tabelo">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572125" y="17954625"/>
          <a:ext cx="2676525" cy="457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314325</xdr:colOff>
      <xdr:row>189</xdr:row>
      <xdr:rowOff>180975</xdr:rowOff>
    </xdr:from>
    <xdr:to>
      <xdr:col>10</xdr:col>
      <xdr:colOff>161925</xdr:colOff>
      <xdr:row>213</xdr:row>
      <xdr:rowOff>133350</xdr:rowOff>
    </xdr:to>
    <xdr:pic>
      <xdr:nvPicPr>
        <xdr:cNvPr id="9" name="Slika 8" descr="Podokno polj vrtilne tabele - prodaja po barvah">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81525" y="37299900"/>
          <a:ext cx="2676525" cy="457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333375</xdr:colOff>
      <xdr:row>220</xdr:row>
      <xdr:rowOff>180975</xdr:rowOff>
    </xdr:from>
    <xdr:to>
      <xdr:col>5</xdr:col>
      <xdr:colOff>409575</xdr:colOff>
      <xdr:row>241</xdr:row>
      <xdr:rowOff>85725</xdr:rowOff>
    </xdr:to>
    <xdr:pic>
      <xdr:nvPicPr>
        <xdr:cNvPr id="10" name="Slika 9" descr="Z desno tipko miške kliknite in izberite Oblika številk">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33375" y="35994975"/>
          <a:ext cx="3600450" cy="390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209550</xdr:colOff>
      <xdr:row>244</xdr:row>
      <xdr:rowOff>152400</xdr:rowOff>
    </xdr:from>
    <xdr:to>
      <xdr:col>22</xdr:col>
      <xdr:colOff>161925</xdr:colOff>
      <xdr:row>269</xdr:row>
      <xdr:rowOff>0</xdr:rowOff>
    </xdr:to>
    <xdr:pic>
      <xdr:nvPicPr>
        <xdr:cNvPr id="11" name="Slika 10" descr="Format številke valute z nič decimalnimi mesti">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915150" y="47901225"/>
          <a:ext cx="5048250" cy="461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303</xdr:row>
      <xdr:rowOff>0</xdr:rowOff>
    </xdr:from>
    <xdr:to>
      <xdr:col>7</xdr:col>
      <xdr:colOff>247650</xdr:colOff>
      <xdr:row>323</xdr:row>
      <xdr:rowOff>57150</xdr:rowOff>
    </xdr:to>
    <xdr:pic>
      <xdr:nvPicPr>
        <xdr:cNvPr id="13" name="Slika 12" descr="Z desno miškino tipko kliknite in izberite Razvrsti &gt; Od največjega do najmanjšega">
          <a:extLst>
            <a:ext uri="{FF2B5EF4-FFF2-40B4-BE49-F238E27FC236}">
              <a16:creationId xmlns:a16="http://schemas.microsoft.com/office/drawing/2014/main" id="{00000000-0008-0000-0500-00000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55816500"/>
          <a:ext cx="5219700" cy="3867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364</xdr:row>
      <xdr:rowOff>0</xdr:rowOff>
    </xdr:from>
    <xdr:to>
      <xdr:col>9</xdr:col>
      <xdr:colOff>85725</xdr:colOff>
      <xdr:row>383</xdr:row>
      <xdr:rowOff>133350</xdr:rowOff>
    </xdr:to>
    <xdr:pic>
      <xdr:nvPicPr>
        <xdr:cNvPr id="15" name="Slika 14" descr="Če želite posodobiti podatke, kliknite z desno tipko miške in izberite &quot;Osveži&quot;">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65760600"/>
          <a:ext cx="6667500" cy="3752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304800</xdr:colOff>
      <xdr:row>540</xdr:row>
      <xdr:rowOff>114300</xdr:rowOff>
    </xdr:from>
    <xdr:to>
      <xdr:col>9</xdr:col>
      <xdr:colOff>933450</xdr:colOff>
      <xdr:row>555</xdr:row>
      <xdr:rowOff>180975</xdr:rowOff>
    </xdr:to>
    <xdr:pic>
      <xdr:nvPicPr>
        <xdr:cNvPr id="22" name="Slika 21" descr="Nastavitve razvrščanja datumov - razvrščanje samo po letih">
          <a:extLst>
            <a:ext uri="{FF2B5EF4-FFF2-40B4-BE49-F238E27FC236}">
              <a16:creationId xmlns:a16="http://schemas.microsoft.com/office/drawing/2014/main" id="{00000000-0008-0000-0500-00001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572000" y="112861725"/>
          <a:ext cx="2238375" cy="2924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361950</xdr:colOff>
      <xdr:row>591</xdr:row>
      <xdr:rowOff>47625</xdr:rowOff>
    </xdr:from>
    <xdr:to>
      <xdr:col>3</xdr:col>
      <xdr:colOff>180975</xdr:colOff>
      <xdr:row>615</xdr:row>
      <xdr:rowOff>47625</xdr:rowOff>
    </xdr:to>
    <xdr:pic>
      <xdr:nvPicPr>
        <xdr:cNvPr id="24" name="Slika 23" descr="Podokno polj vrtilne tabele - prodaja po barvah in po letih">
          <a:extLst>
            <a:ext uri="{FF2B5EF4-FFF2-40B4-BE49-F238E27FC236}">
              <a16:creationId xmlns:a16="http://schemas.microsoft.com/office/drawing/2014/main" id="{00000000-0008-0000-0500-00001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61950" y="108413550"/>
          <a:ext cx="2676525" cy="457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533400</xdr:colOff>
      <xdr:row>33</xdr:row>
      <xdr:rowOff>0</xdr:rowOff>
    </xdr:from>
    <xdr:to>
      <xdr:col>7</xdr:col>
      <xdr:colOff>323380</xdr:colOff>
      <xdr:row>45</xdr:row>
      <xdr:rowOff>104476</xdr:rowOff>
    </xdr:to>
    <xdr:pic>
      <xdr:nvPicPr>
        <xdr:cNvPr id="2" name="Slika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0"/>
        <a:stretch>
          <a:fillRect/>
        </a:stretch>
      </xdr:blipFill>
      <xdr:spPr>
        <a:xfrm>
          <a:off x="1143000" y="6705600"/>
          <a:ext cx="3761905" cy="2390476"/>
        </a:xfrm>
        <a:prstGeom prst="rect">
          <a:avLst/>
        </a:prstGeom>
      </xdr:spPr>
    </xdr:pic>
    <xdr:clientData/>
  </xdr:twoCellAnchor>
  <xdr:twoCellAnchor editAs="oneCell">
    <xdr:from>
      <xdr:col>1</xdr:col>
      <xdr:colOff>0</xdr:colOff>
      <xdr:row>51</xdr:row>
      <xdr:rowOff>0</xdr:rowOff>
    </xdr:from>
    <xdr:to>
      <xdr:col>22</xdr:col>
      <xdr:colOff>703224</xdr:colOff>
      <xdr:row>83</xdr:row>
      <xdr:rowOff>18286</xdr:rowOff>
    </xdr:to>
    <xdr:pic>
      <xdr:nvPicPr>
        <xdr:cNvPr id="28" name="Slika 27">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11"/>
        <a:stretch>
          <a:fillRect/>
        </a:stretch>
      </xdr:blipFill>
      <xdr:spPr>
        <a:xfrm>
          <a:off x="609600" y="10182225"/>
          <a:ext cx="13009524" cy="6114286"/>
        </a:xfrm>
        <a:prstGeom prst="rect">
          <a:avLst/>
        </a:prstGeom>
      </xdr:spPr>
    </xdr:pic>
    <xdr:clientData/>
  </xdr:twoCellAnchor>
  <xdr:twoCellAnchor editAs="oneCell">
    <xdr:from>
      <xdr:col>1</xdr:col>
      <xdr:colOff>361950</xdr:colOff>
      <xdr:row>91</xdr:row>
      <xdr:rowOff>19050</xdr:rowOff>
    </xdr:from>
    <xdr:to>
      <xdr:col>6</xdr:col>
      <xdr:colOff>494863</xdr:colOff>
      <xdr:row>114</xdr:row>
      <xdr:rowOff>132788</xdr:rowOff>
    </xdr:to>
    <xdr:pic>
      <xdr:nvPicPr>
        <xdr:cNvPr id="29" name="Slika 28">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12"/>
        <a:stretch>
          <a:fillRect/>
        </a:stretch>
      </xdr:blipFill>
      <xdr:spPr>
        <a:xfrm>
          <a:off x="971550" y="17916525"/>
          <a:ext cx="3495238" cy="4495238"/>
        </a:xfrm>
        <a:prstGeom prst="rect">
          <a:avLst/>
        </a:prstGeom>
      </xdr:spPr>
    </xdr:pic>
    <xdr:clientData/>
  </xdr:twoCellAnchor>
  <xdr:twoCellAnchor editAs="oneCell">
    <xdr:from>
      <xdr:col>0</xdr:col>
      <xdr:colOff>523875</xdr:colOff>
      <xdr:row>125</xdr:row>
      <xdr:rowOff>9525</xdr:rowOff>
    </xdr:from>
    <xdr:to>
      <xdr:col>21</xdr:col>
      <xdr:colOff>17503</xdr:colOff>
      <xdr:row>149</xdr:row>
      <xdr:rowOff>85144</xdr:rowOff>
    </xdr:to>
    <xdr:pic>
      <xdr:nvPicPr>
        <xdr:cNvPr id="30" name="Slika 29">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13"/>
        <a:stretch>
          <a:fillRect/>
        </a:stretch>
      </xdr:blipFill>
      <xdr:spPr>
        <a:xfrm>
          <a:off x="523875" y="24698325"/>
          <a:ext cx="12371428" cy="4647619"/>
        </a:xfrm>
        <a:prstGeom prst="rect">
          <a:avLst/>
        </a:prstGeom>
      </xdr:spPr>
    </xdr:pic>
    <xdr:clientData/>
  </xdr:twoCellAnchor>
  <xdr:twoCellAnchor editAs="oneCell">
    <xdr:from>
      <xdr:col>1</xdr:col>
      <xdr:colOff>57150</xdr:colOff>
      <xdr:row>158</xdr:row>
      <xdr:rowOff>0</xdr:rowOff>
    </xdr:from>
    <xdr:to>
      <xdr:col>22</xdr:col>
      <xdr:colOff>84183</xdr:colOff>
      <xdr:row>181</xdr:row>
      <xdr:rowOff>104214</xdr:rowOff>
    </xdr:to>
    <xdr:pic>
      <xdr:nvPicPr>
        <xdr:cNvPr id="31" name="Slika 30">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14"/>
        <a:stretch>
          <a:fillRect/>
        </a:stretch>
      </xdr:blipFill>
      <xdr:spPr>
        <a:xfrm>
          <a:off x="666750" y="31118175"/>
          <a:ext cx="12333333" cy="4485714"/>
        </a:xfrm>
        <a:prstGeom prst="rect">
          <a:avLst/>
        </a:prstGeom>
      </xdr:spPr>
    </xdr:pic>
    <xdr:clientData/>
  </xdr:twoCellAnchor>
  <xdr:twoCellAnchor editAs="oneCell">
    <xdr:from>
      <xdr:col>1</xdr:col>
      <xdr:colOff>0</xdr:colOff>
      <xdr:row>191</xdr:row>
      <xdr:rowOff>0</xdr:rowOff>
    </xdr:from>
    <xdr:to>
      <xdr:col>5</xdr:col>
      <xdr:colOff>694923</xdr:colOff>
      <xdr:row>213</xdr:row>
      <xdr:rowOff>151857</xdr:rowOff>
    </xdr:to>
    <xdr:pic>
      <xdr:nvPicPr>
        <xdr:cNvPr id="32" name="Slika 31">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15"/>
        <a:stretch>
          <a:fillRect/>
        </a:stretch>
      </xdr:blipFill>
      <xdr:spPr>
        <a:xfrm>
          <a:off x="609600" y="37547550"/>
          <a:ext cx="3219048" cy="4342857"/>
        </a:xfrm>
        <a:prstGeom prst="rect">
          <a:avLst/>
        </a:prstGeom>
      </xdr:spPr>
    </xdr:pic>
    <xdr:clientData/>
  </xdr:twoCellAnchor>
  <xdr:twoCellAnchor editAs="oneCell">
    <xdr:from>
      <xdr:col>1</xdr:col>
      <xdr:colOff>0</xdr:colOff>
      <xdr:row>245</xdr:row>
      <xdr:rowOff>0</xdr:rowOff>
    </xdr:from>
    <xdr:to>
      <xdr:col>8</xdr:col>
      <xdr:colOff>961332</xdr:colOff>
      <xdr:row>269</xdr:row>
      <xdr:rowOff>18476</xdr:rowOff>
    </xdr:to>
    <xdr:pic>
      <xdr:nvPicPr>
        <xdr:cNvPr id="33" name="Slika 32">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6"/>
        <a:stretch>
          <a:fillRect/>
        </a:stretch>
      </xdr:blipFill>
      <xdr:spPr>
        <a:xfrm>
          <a:off x="609600" y="47939325"/>
          <a:ext cx="5542857" cy="4590476"/>
        </a:xfrm>
        <a:prstGeom prst="rect">
          <a:avLst/>
        </a:prstGeom>
      </xdr:spPr>
    </xdr:pic>
    <xdr:clientData/>
  </xdr:twoCellAnchor>
  <xdr:twoCellAnchor editAs="oneCell">
    <xdr:from>
      <xdr:col>0</xdr:col>
      <xdr:colOff>19050</xdr:colOff>
      <xdr:row>272</xdr:row>
      <xdr:rowOff>0</xdr:rowOff>
    </xdr:from>
    <xdr:to>
      <xdr:col>19</xdr:col>
      <xdr:colOff>379449</xdr:colOff>
      <xdr:row>294</xdr:row>
      <xdr:rowOff>189952</xdr:rowOff>
    </xdr:to>
    <xdr:pic>
      <xdr:nvPicPr>
        <xdr:cNvPr id="34" name="Slika 33">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17"/>
        <a:stretch>
          <a:fillRect/>
        </a:stretch>
      </xdr:blipFill>
      <xdr:spPr>
        <a:xfrm>
          <a:off x="19050" y="53130450"/>
          <a:ext cx="12409524" cy="4380952"/>
        </a:xfrm>
        <a:prstGeom prst="rect">
          <a:avLst/>
        </a:prstGeom>
      </xdr:spPr>
    </xdr:pic>
    <xdr:clientData/>
  </xdr:twoCellAnchor>
  <xdr:twoCellAnchor editAs="oneCell">
    <xdr:from>
      <xdr:col>0</xdr:col>
      <xdr:colOff>171450</xdr:colOff>
      <xdr:row>326</xdr:row>
      <xdr:rowOff>171450</xdr:rowOff>
    </xdr:from>
    <xdr:to>
      <xdr:col>20</xdr:col>
      <xdr:colOff>227028</xdr:colOff>
      <xdr:row>352</xdr:row>
      <xdr:rowOff>8926</xdr:rowOff>
    </xdr:to>
    <xdr:pic>
      <xdr:nvPicPr>
        <xdr:cNvPr id="35" name="Slika 34">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18"/>
        <a:stretch>
          <a:fillRect/>
        </a:stretch>
      </xdr:blipFill>
      <xdr:spPr>
        <a:xfrm>
          <a:off x="171450" y="63903225"/>
          <a:ext cx="12571428" cy="4790476"/>
        </a:xfrm>
        <a:prstGeom prst="rect">
          <a:avLst/>
        </a:prstGeom>
      </xdr:spPr>
    </xdr:pic>
    <xdr:clientData/>
  </xdr:twoCellAnchor>
  <xdr:twoCellAnchor editAs="oneCell">
    <xdr:from>
      <xdr:col>0</xdr:col>
      <xdr:colOff>333375</xdr:colOff>
      <xdr:row>388</xdr:row>
      <xdr:rowOff>38100</xdr:rowOff>
    </xdr:from>
    <xdr:to>
      <xdr:col>21</xdr:col>
      <xdr:colOff>207956</xdr:colOff>
      <xdr:row>410</xdr:row>
      <xdr:rowOff>94719</xdr:rowOff>
    </xdr:to>
    <xdr:pic>
      <xdr:nvPicPr>
        <xdr:cNvPr id="36" name="Slika 35">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19"/>
        <a:stretch>
          <a:fillRect/>
        </a:stretch>
      </xdr:blipFill>
      <xdr:spPr>
        <a:xfrm>
          <a:off x="333375" y="76019025"/>
          <a:ext cx="12752381" cy="4247619"/>
        </a:xfrm>
        <a:prstGeom prst="rect">
          <a:avLst/>
        </a:prstGeom>
      </xdr:spPr>
    </xdr:pic>
    <xdr:clientData/>
  </xdr:twoCellAnchor>
  <xdr:twoCellAnchor editAs="oneCell">
    <xdr:from>
      <xdr:col>0</xdr:col>
      <xdr:colOff>38100</xdr:colOff>
      <xdr:row>421</xdr:row>
      <xdr:rowOff>161925</xdr:rowOff>
    </xdr:from>
    <xdr:to>
      <xdr:col>20</xdr:col>
      <xdr:colOff>303202</xdr:colOff>
      <xdr:row>445</xdr:row>
      <xdr:rowOff>113734</xdr:rowOff>
    </xdr:to>
    <xdr:pic>
      <xdr:nvPicPr>
        <xdr:cNvPr id="37" name="Slika 36">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20"/>
        <a:stretch>
          <a:fillRect/>
        </a:stretch>
      </xdr:blipFill>
      <xdr:spPr>
        <a:xfrm>
          <a:off x="38100" y="83229450"/>
          <a:ext cx="12780952" cy="4523809"/>
        </a:xfrm>
        <a:prstGeom prst="rect">
          <a:avLst/>
        </a:prstGeom>
      </xdr:spPr>
    </xdr:pic>
    <xdr:clientData/>
  </xdr:twoCellAnchor>
  <xdr:twoCellAnchor editAs="oneCell">
    <xdr:from>
      <xdr:col>1</xdr:col>
      <xdr:colOff>266700</xdr:colOff>
      <xdr:row>540</xdr:row>
      <xdr:rowOff>0</xdr:rowOff>
    </xdr:from>
    <xdr:to>
      <xdr:col>5</xdr:col>
      <xdr:colOff>628289</xdr:colOff>
      <xdr:row>555</xdr:row>
      <xdr:rowOff>37738</xdr:rowOff>
    </xdr:to>
    <xdr:pic>
      <xdr:nvPicPr>
        <xdr:cNvPr id="39" name="Slika 38">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21"/>
        <a:stretch>
          <a:fillRect/>
        </a:stretch>
      </xdr:blipFill>
      <xdr:spPr>
        <a:xfrm>
          <a:off x="876300" y="112747425"/>
          <a:ext cx="2885714" cy="2895238"/>
        </a:xfrm>
        <a:prstGeom prst="rect">
          <a:avLst/>
        </a:prstGeom>
      </xdr:spPr>
    </xdr:pic>
    <xdr:clientData/>
  </xdr:twoCellAnchor>
  <xdr:twoCellAnchor editAs="oneCell">
    <xdr:from>
      <xdr:col>0</xdr:col>
      <xdr:colOff>561975</xdr:colOff>
      <xdr:row>559</xdr:row>
      <xdr:rowOff>9525</xdr:rowOff>
    </xdr:from>
    <xdr:to>
      <xdr:col>22</xdr:col>
      <xdr:colOff>46026</xdr:colOff>
      <xdr:row>582</xdr:row>
      <xdr:rowOff>123263</xdr:rowOff>
    </xdr:to>
    <xdr:pic>
      <xdr:nvPicPr>
        <xdr:cNvPr id="40" name="Slika 39">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22"/>
        <a:stretch>
          <a:fillRect/>
        </a:stretch>
      </xdr:blipFill>
      <xdr:spPr>
        <a:xfrm>
          <a:off x="561975" y="116424075"/>
          <a:ext cx="12790476" cy="4495238"/>
        </a:xfrm>
        <a:prstGeom prst="rect">
          <a:avLst/>
        </a:prstGeom>
      </xdr:spPr>
    </xdr:pic>
    <xdr:clientData/>
  </xdr:twoCellAnchor>
  <xdr:twoCellAnchor editAs="oneCell">
    <xdr:from>
      <xdr:col>0</xdr:col>
      <xdr:colOff>114300</xdr:colOff>
      <xdr:row>626</xdr:row>
      <xdr:rowOff>47625</xdr:rowOff>
    </xdr:from>
    <xdr:to>
      <xdr:col>21</xdr:col>
      <xdr:colOff>65071</xdr:colOff>
      <xdr:row>651</xdr:row>
      <xdr:rowOff>75601</xdr:rowOff>
    </xdr:to>
    <xdr:pic>
      <xdr:nvPicPr>
        <xdr:cNvPr id="41" name="Slika 40">
          <a:extLst>
            <a:ext uri="{FF2B5EF4-FFF2-40B4-BE49-F238E27FC236}">
              <a16:creationId xmlns:a16="http://schemas.microsoft.com/office/drawing/2014/main" id="{00000000-0008-0000-0500-000029000000}"/>
            </a:ext>
          </a:extLst>
        </xdr:cNvPr>
        <xdr:cNvPicPr>
          <a:picLocks noChangeAspect="1"/>
        </xdr:cNvPicPr>
      </xdr:nvPicPr>
      <xdr:blipFill>
        <a:blip xmlns:r="http://schemas.openxmlformats.org/officeDocument/2006/relationships" r:embed="rId23"/>
        <a:stretch>
          <a:fillRect/>
        </a:stretch>
      </xdr:blipFill>
      <xdr:spPr>
        <a:xfrm>
          <a:off x="114300" y="129825750"/>
          <a:ext cx="12828571" cy="4790476"/>
        </a:xfrm>
        <a:prstGeom prst="rect">
          <a:avLst/>
        </a:prstGeom>
      </xdr:spPr>
    </xdr:pic>
    <xdr:clientData/>
  </xdr:twoCellAnchor>
  <xdr:twoCellAnchor editAs="oneCell">
    <xdr:from>
      <xdr:col>0</xdr:col>
      <xdr:colOff>95250</xdr:colOff>
      <xdr:row>657</xdr:row>
      <xdr:rowOff>152400</xdr:rowOff>
    </xdr:from>
    <xdr:to>
      <xdr:col>21</xdr:col>
      <xdr:colOff>141259</xdr:colOff>
      <xdr:row>683</xdr:row>
      <xdr:rowOff>94638</xdr:rowOff>
    </xdr:to>
    <xdr:pic>
      <xdr:nvPicPr>
        <xdr:cNvPr id="42" name="Slika 41">
          <a:extLst>
            <a:ext uri="{FF2B5EF4-FFF2-40B4-BE49-F238E27FC236}">
              <a16:creationId xmlns:a16="http://schemas.microsoft.com/office/drawing/2014/main" id="{00000000-0008-0000-0500-00002A000000}"/>
            </a:ext>
          </a:extLst>
        </xdr:cNvPr>
        <xdr:cNvPicPr>
          <a:picLocks noChangeAspect="1"/>
        </xdr:cNvPicPr>
      </xdr:nvPicPr>
      <xdr:blipFill>
        <a:blip xmlns:r="http://schemas.openxmlformats.org/officeDocument/2006/relationships" r:embed="rId24"/>
        <a:stretch>
          <a:fillRect/>
        </a:stretch>
      </xdr:blipFill>
      <xdr:spPr>
        <a:xfrm>
          <a:off x="95250" y="135978900"/>
          <a:ext cx="12923809" cy="4895238"/>
        </a:xfrm>
        <a:prstGeom prst="rect">
          <a:avLst/>
        </a:prstGeom>
      </xdr:spPr>
    </xdr:pic>
    <xdr:clientData/>
  </xdr:twoCellAnchor>
  <xdr:twoCellAnchor editAs="oneCell">
    <xdr:from>
      <xdr:col>0</xdr:col>
      <xdr:colOff>47625</xdr:colOff>
      <xdr:row>467</xdr:row>
      <xdr:rowOff>76200</xdr:rowOff>
    </xdr:from>
    <xdr:to>
      <xdr:col>3</xdr:col>
      <xdr:colOff>132982</xdr:colOff>
      <xdr:row>473</xdr:row>
      <xdr:rowOff>161771</xdr:rowOff>
    </xdr:to>
    <xdr:pic>
      <xdr:nvPicPr>
        <xdr:cNvPr id="43" name="Slika 4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25"/>
        <a:stretch>
          <a:fillRect/>
        </a:stretch>
      </xdr:blipFill>
      <xdr:spPr>
        <a:xfrm>
          <a:off x="47625" y="91916250"/>
          <a:ext cx="2942857" cy="1228571"/>
        </a:xfrm>
        <a:prstGeom prst="rect">
          <a:avLst/>
        </a:prstGeom>
      </xdr:spPr>
    </xdr:pic>
    <xdr:clientData/>
  </xdr:twoCellAnchor>
  <xdr:twoCellAnchor editAs="oneCell">
    <xdr:from>
      <xdr:col>2</xdr:col>
      <xdr:colOff>285750</xdr:colOff>
      <xdr:row>488</xdr:row>
      <xdr:rowOff>95250</xdr:rowOff>
    </xdr:from>
    <xdr:to>
      <xdr:col>8</xdr:col>
      <xdr:colOff>113864</xdr:colOff>
      <xdr:row>512</xdr:row>
      <xdr:rowOff>37524</xdr:rowOff>
    </xdr:to>
    <xdr:pic>
      <xdr:nvPicPr>
        <xdr:cNvPr id="44" name="Slika 43">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26"/>
        <a:stretch>
          <a:fillRect/>
        </a:stretch>
      </xdr:blipFill>
      <xdr:spPr>
        <a:xfrm>
          <a:off x="1552575" y="95935800"/>
          <a:ext cx="3485714" cy="4609524"/>
        </a:xfrm>
        <a:prstGeom prst="rect">
          <a:avLst/>
        </a:prstGeom>
      </xdr:spPr>
    </xdr:pic>
    <xdr:clientData/>
  </xdr:twoCellAnchor>
  <xdr:twoCellAnchor editAs="oneCell">
    <xdr:from>
      <xdr:col>13</xdr:col>
      <xdr:colOff>57150</xdr:colOff>
      <xdr:row>0</xdr:row>
      <xdr:rowOff>0</xdr:rowOff>
    </xdr:from>
    <xdr:to>
      <xdr:col>19</xdr:col>
      <xdr:colOff>85340</xdr:colOff>
      <xdr:row>4</xdr:row>
      <xdr:rowOff>142720</xdr:rowOff>
    </xdr:to>
    <xdr:pic>
      <xdr:nvPicPr>
        <xdr:cNvPr id="3" name="Slika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7"/>
        <a:stretch>
          <a:fillRect/>
        </a:stretch>
      </xdr:blipFill>
      <xdr:spPr>
        <a:xfrm>
          <a:off x="8839200" y="0"/>
          <a:ext cx="3076190" cy="123809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12</xdr:col>
      <xdr:colOff>476250</xdr:colOff>
      <xdr:row>5</xdr:row>
      <xdr:rowOff>180975</xdr:rowOff>
    </xdr:from>
    <xdr:to>
      <xdr:col>20</xdr:col>
      <xdr:colOff>266295</xdr:colOff>
      <xdr:row>15</xdr:row>
      <xdr:rowOff>161689</xdr:rowOff>
    </xdr:to>
    <xdr:pic>
      <xdr:nvPicPr>
        <xdr:cNvPr id="2" name="Slika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9582150" y="1323975"/>
          <a:ext cx="3238095" cy="1885714"/>
        </a:xfrm>
        <a:prstGeom prst="rect">
          <a:avLst/>
        </a:prstGeom>
      </xdr:spPr>
    </xdr:pic>
    <xdr:clientData/>
  </xdr:twoCellAnchor>
  <xdr:twoCellAnchor editAs="oneCell">
    <xdr:from>
      <xdr:col>12</xdr:col>
      <xdr:colOff>371475</xdr:colOff>
      <xdr:row>23</xdr:row>
      <xdr:rowOff>19050</xdr:rowOff>
    </xdr:from>
    <xdr:to>
      <xdr:col>20</xdr:col>
      <xdr:colOff>161520</xdr:colOff>
      <xdr:row>32</xdr:row>
      <xdr:rowOff>123598</xdr:rowOff>
    </xdr:to>
    <xdr:pic>
      <xdr:nvPicPr>
        <xdr:cNvPr id="3" name="Slika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9477375" y="4591050"/>
          <a:ext cx="3238095" cy="181904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10</xdr:col>
      <xdr:colOff>381000</xdr:colOff>
      <xdr:row>5</xdr:row>
      <xdr:rowOff>123825</xdr:rowOff>
    </xdr:from>
    <xdr:to>
      <xdr:col>18</xdr:col>
      <xdr:colOff>989705</xdr:colOff>
      <xdr:row>22</xdr:row>
      <xdr:rowOff>47230</xdr:rowOff>
    </xdr:to>
    <xdr:pic>
      <xdr:nvPicPr>
        <xdr:cNvPr id="2" name="Slika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6819900" y="1343025"/>
          <a:ext cx="7161905" cy="3161905"/>
        </a:xfrm>
        <a:prstGeom prst="rect">
          <a:avLst/>
        </a:prstGeom>
      </xdr:spPr>
    </xdr:pic>
    <xdr:clientData/>
  </xdr:twoCellAnchor>
  <xdr:twoCellAnchor>
    <xdr:from>
      <xdr:col>11</xdr:col>
      <xdr:colOff>104775</xdr:colOff>
      <xdr:row>42</xdr:row>
      <xdr:rowOff>61912</xdr:rowOff>
    </xdr:from>
    <xdr:to>
      <xdr:col>16</xdr:col>
      <xdr:colOff>381000</xdr:colOff>
      <xdr:row>56</xdr:row>
      <xdr:rowOff>138112</xdr:rowOff>
    </xdr:to>
    <xdr:graphicFrame macro="">
      <xdr:nvGraphicFramePr>
        <xdr:cNvPr id="3" name="Grafikon 2">
          <a:extLst>
            <a:ext uri="{FF2B5EF4-FFF2-40B4-BE49-F238E27FC236}">
              <a16:creationId xmlns:a16="http://schemas.microsoft.com/office/drawing/2014/main" id="{00000000-0008-0000-0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16</xdr:col>
      <xdr:colOff>704850</xdr:colOff>
      <xdr:row>43</xdr:row>
      <xdr:rowOff>114300</xdr:rowOff>
    </xdr:from>
    <xdr:to>
      <xdr:col>18</xdr:col>
      <xdr:colOff>885825</xdr:colOff>
      <xdr:row>56</xdr:row>
      <xdr:rowOff>161925</xdr:rowOff>
    </xdr:to>
    <mc:AlternateContent xmlns:mc="http://schemas.openxmlformats.org/markup-compatibility/2006" xmlns:a14="http://schemas.microsoft.com/office/drawing/2010/main">
      <mc:Choice Requires="a14">
        <xdr:graphicFrame macro="">
          <xdr:nvGraphicFramePr>
            <xdr:cNvPr id="4" name="Model 1">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microsoft.com/office/drawing/2010/slicer">
              <sle:slicer xmlns:sle="http://schemas.microsoft.com/office/drawing/2010/slicer" name="Model 1"/>
            </a:graphicData>
          </a:graphic>
        </xdr:graphicFrame>
      </mc:Choice>
      <mc:Fallback xmlns="">
        <xdr:sp macro="" textlink="">
          <xdr:nvSpPr>
            <xdr:cNvPr id="0" name=""/>
            <xdr:cNvSpPr>
              <a:spLocks noTextEdit="1"/>
            </xdr:cNvSpPr>
          </xdr:nvSpPr>
          <xdr:spPr>
            <a:xfrm>
              <a:off x="12049125" y="8724900"/>
              <a:ext cx="1828800" cy="2524125"/>
            </a:xfrm>
            <a:prstGeom prst="rect">
              <a:avLst/>
            </a:prstGeom>
            <a:solidFill>
              <a:prstClr val="white"/>
            </a:solidFill>
            <a:ln w="1">
              <a:solidFill>
                <a:prstClr val="green"/>
              </a:solidFill>
            </a:ln>
          </xdr:spPr>
          <xdr:txBody>
            <a:bodyPr vertOverflow="clip" horzOverflow="clip"/>
            <a:lstStyle/>
            <a:p>
              <a:r>
                <a:rPr lang="sl-SI" sz="1100"/>
                <a:t>Ta oblika predstavlja razčlenjevalnik. Razčlenjevalniki so podprti v različici Excel 2010 ali novejših različicah.
Če je bila oblika spremenjena v starejši različici Excela ali pa je bil delovni zvezek shranjen v programu Excel 2003 ali starejši različici, razčlenjevalnika ni mogoče uporabiti.</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xdr:from>
      <xdr:col>0</xdr:col>
      <xdr:colOff>85725</xdr:colOff>
      <xdr:row>17</xdr:row>
      <xdr:rowOff>157162</xdr:rowOff>
    </xdr:from>
    <xdr:to>
      <xdr:col>5</xdr:col>
      <xdr:colOff>361950</xdr:colOff>
      <xdr:row>32</xdr:row>
      <xdr:rowOff>42862</xdr:rowOff>
    </xdr:to>
    <xdr:graphicFrame macro="">
      <xdr:nvGraphicFramePr>
        <xdr:cNvPr id="4" name="Grafikon 3">
          <a:extLst>
            <a:ext uri="{FF2B5EF4-FFF2-40B4-BE49-F238E27FC236}">
              <a16:creationId xmlns:a16="http://schemas.microsoft.com/office/drawing/2014/main" id="{00000000-0008-0000-08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xdr:col>
      <xdr:colOff>28575</xdr:colOff>
      <xdr:row>19</xdr:row>
      <xdr:rowOff>47625</xdr:rowOff>
    </xdr:from>
    <xdr:to>
      <xdr:col>8</xdr:col>
      <xdr:colOff>38100</xdr:colOff>
      <xdr:row>32</xdr:row>
      <xdr:rowOff>95250</xdr:rowOff>
    </xdr:to>
    <mc:AlternateContent xmlns:mc="http://schemas.openxmlformats.org/markup-compatibility/2006" xmlns:a14="http://schemas.microsoft.com/office/drawing/2010/main">
      <mc:Choice Requires="a14">
        <xdr:graphicFrame macro="">
          <xdr:nvGraphicFramePr>
            <xdr:cNvPr id="5" name="Model">
              <a:extLst>
                <a:ext uri="{FF2B5EF4-FFF2-40B4-BE49-F238E27FC236}">
                  <a16:creationId xmlns:a16="http://schemas.microsoft.com/office/drawing/2014/main" id="{00000000-0008-0000-0800-000005000000}"/>
                </a:ext>
              </a:extLst>
            </xdr:cNvPr>
            <xdr:cNvGraphicFramePr/>
          </xdr:nvGraphicFramePr>
          <xdr:xfrm>
            <a:off x="0" y="0"/>
            <a:ext cx="0" cy="0"/>
          </xdr:xfrm>
          <a:graphic>
            <a:graphicData uri="http://schemas.microsoft.com/office/drawing/2010/slicer">
              <sle:slicer xmlns:sle="http://schemas.microsoft.com/office/drawing/2010/slicer" name="Model"/>
            </a:graphicData>
          </a:graphic>
        </xdr:graphicFrame>
      </mc:Choice>
      <mc:Fallback xmlns="">
        <xdr:sp macro="" textlink="">
          <xdr:nvSpPr>
            <xdr:cNvPr id="0" name=""/>
            <xdr:cNvSpPr>
              <a:spLocks noTextEdit="1"/>
            </xdr:cNvSpPr>
          </xdr:nvSpPr>
          <xdr:spPr>
            <a:xfrm>
              <a:off x="5162550" y="3667125"/>
              <a:ext cx="1828800" cy="2524125"/>
            </a:xfrm>
            <a:prstGeom prst="rect">
              <a:avLst/>
            </a:prstGeom>
            <a:solidFill>
              <a:prstClr val="white"/>
            </a:solidFill>
            <a:ln w="1">
              <a:solidFill>
                <a:prstClr val="green"/>
              </a:solidFill>
            </a:ln>
          </xdr:spPr>
          <xdr:txBody>
            <a:bodyPr vertOverflow="clip" horzOverflow="clip"/>
            <a:lstStyle/>
            <a:p>
              <a:r>
                <a:rPr lang="sl-SI" sz="1100"/>
                <a:t>Ta oblika predstavlja razčlenjevalnik. Razčlenjevalniki so podprti v različici Excel 2010 ali novejših različicah.
Če je bila oblika spremenjena v starejši različici Excela ali pa je bil delovni zvezek shranjen v programu Excel 2003 ali starejši različici, razčlenjevalnika ni mogoče uporabiti.</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17</xdr:col>
      <xdr:colOff>104775</xdr:colOff>
      <xdr:row>0</xdr:row>
      <xdr:rowOff>85725</xdr:rowOff>
    </xdr:from>
    <xdr:to>
      <xdr:col>21</xdr:col>
      <xdr:colOff>1009038</xdr:colOff>
      <xdr:row>18</xdr:row>
      <xdr:rowOff>104307</xdr:rowOff>
    </xdr:to>
    <xdr:pic>
      <xdr:nvPicPr>
        <xdr:cNvPr id="2" name="Slika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13792200" y="85725"/>
          <a:ext cx="4895238" cy="374285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28574</xdr:colOff>
      <xdr:row>3</xdr:row>
      <xdr:rowOff>38100</xdr:rowOff>
    </xdr:from>
    <xdr:to>
      <xdr:col>12</xdr:col>
      <xdr:colOff>180974</xdr:colOff>
      <xdr:row>12</xdr:row>
      <xdr:rowOff>56933</xdr:rowOff>
    </xdr:to>
    <xdr:pic>
      <xdr:nvPicPr>
        <xdr:cNvPr id="2" name="Slika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4029074" y="685800"/>
          <a:ext cx="6105525" cy="1733333"/>
        </a:xfrm>
        <a:prstGeom prst="rect">
          <a:avLst/>
        </a:prstGeom>
      </xdr:spPr>
    </xdr:pic>
    <xdr:clientData/>
  </xdr:twoCellAnchor>
  <xdr:twoCellAnchor editAs="oneCell">
    <xdr:from>
      <xdr:col>5</xdr:col>
      <xdr:colOff>38100</xdr:colOff>
      <xdr:row>12</xdr:row>
      <xdr:rowOff>95250</xdr:rowOff>
    </xdr:from>
    <xdr:to>
      <xdr:col>8</xdr:col>
      <xdr:colOff>418702</xdr:colOff>
      <xdr:row>21</xdr:row>
      <xdr:rowOff>142655</xdr:rowOff>
    </xdr:to>
    <xdr:pic>
      <xdr:nvPicPr>
        <xdr:cNvPr id="3" name="Slika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4038600" y="2457450"/>
          <a:ext cx="3180952" cy="176190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13</xdr:col>
      <xdr:colOff>0</xdr:colOff>
      <xdr:row>2</xdr:row>
      <xdr:rowOff>0</xdr:rowOff>
    </xdr:from>
    <xdr:to>
      <xdr:col>17</xdr:col>
      <xdr:colOff>142574</xdr:colOff>
      <xdr:row>8</xdr:row>
      <xdr:rowOff>95086</xdr:rowOff>
    </xdr:to>
    <xdr:pic>
      <xdr:nvPicPr>
        <xdr:cNvPr id="2" name="Slika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7991475" y="457200"/>
          <a:ext cx="2409524" cy="1314286"/>
        </a:xfrm>
        <a:prstGeom prst="rect">
          <a:avLst/>
        </a:prstGeom>
      </xdr:spPr>
    </xdr:pic>
    <xdr:clientData/>
  </xdr:twoCellAnchor>
  <xdr:twoCellAnchor editAs="oneCell">
    <xdr:from>
      <xdr:col>13</xdr:col>
      <xdr:colOff>0</xdr:colOff>
      <xdr:row>10</xdr:row>
      <xdr:rowOff>95250</xdr:rowOff>
    </xdr:from>
    <xdr:to>
      <xdr:col>17</xdr:col>
      <xdr:colOff>152098</xdr:colOff>
      <xdr:row>18</xdr:row>
      <xdr:rowOff>152193</xdr:rowOff>
    </xdr:to>
    <xdr:pic>
      <xdr:nvPicPr>
        <xdr:cNvPr id="3" name="Slika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7991475" y="2228850"/>
          <a:ext cx="2419048" cy="1657143"/>
        </a:xfrm>
        <a:prstGeom prst="rect">
          <a:avLst/>
        </a:prstGeom>
      </xdr:spPr>
    </xdr:pic>
    <xdr:clientData/>
  </xdr:twoCellAnchor>
  <xdr:twoCellAnchor editAs="oneCell">
    <xdr:from>
      <xdr:col>22</xdr:col>
      <xdr:colOff>76200</xdr:colOff>
      <xdr:row>8</xdr:row>
      <xdr:rowOff>133350</xdr:rowOff>
    </xdr:from>
    <xdr:to>
      <xdr:col>25</xdr:col>
      <xdr:colOff>590257</xdr:colOff>
      <xdr:row>23</xdr:row>
      <xdr:rowOff>37736</xdr:rowOff>
    </xdr:to>
    <xdr:pic>
      <xdr:nvPicPr>
        <xdr:cNvPr id="4" name="Slika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13554075" y="1809750"/>
          <a:ext cx="2342857" cy="2914286"/>
        </a:xfrm>
        <a:prstGeom prst="rect">
          <a:avLst/>
        </a:prstGeom>
      </xdr:spPr>
    </xdr:pic>
    <xdr:clientData/>
  </xdr:twoCellAnchor>
  <xdr:twoCellAnchor editAs="oneCell">
    <xdr:from>
      <xdr:col>17</xdr:col>
      <xdr:colOff>276225</xdr:colOff>
      <xdr:row>2</xdr:row>
      <xdr:rowOff>66675</xdr:rowOff>
    </xdr:from>
    <xdr:to>
      <xdr:col>21</xdr:col>
      <xdr:colOff>56873</xdr:colOff>
      <xdr:row>16</xdr:row>
      <xdr:rowOff>113942</xdr:rowOff>
    </xdr:to>
    <xdr:pic>
      <xdr:nvPicPr>
        <xdr:cNvPr id="5" name="Slika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10706100" y="523875"/>
          <a:ext cx="2219048" cy="2866667"/>
        </a:xfrm>
        <a:prstGeom prst="rect">
          <a:avLst/>
        </a:prstGeom>
      </xdr:spPr>
    </xdr:pic>
    <xdr:clientData/>
  </xdr:twoCellAnchor>
  <xdr:twoCellAnchor editAs="oneCell">
    <xdr:from>
      <xdr:col>26</xdr:col>
      <xdr:colOff>190500</xdr:colOff>
      <xdr:row>18</xdr:row>
      <xdr:rowOff>180975</xdr:rowOff>
    </xdr:from>
    <xdr:to>
      <xdr:col>29</xdr:col>
      <xdr:colOff>599795</xdr:colOff>
      <xdr:row>33</xdr:row>
      <xdr:rowOff>123465</xdr:rowOff>
    </xdr:to>
    <xdr:pic>
      <xdr:nvPicPr>
        <xdr:cNvPr id="6" name="Slika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stretch>
          <a:fillRect/>
        </a:stretch>
      </xdr:blipFill>
      <xdr:spPr>
        <a:xfrm>
          <a:off x="16106775" y="3838575"/>
          <a:ext cx="2238095" cy="2876190"/>
        </a:xfrm>
        <a:prstGeom prst="rect">
          <a:avLst/>
        </a:prstGeom>
      </xdr:spPr>
    </xdr:pic>
    <xdr:clientData/>
  </xdr:twoCellAnchor>
  <xdr:twoCellAnchor editAs="oneCell">
    <xdr:from>
      <xdr:col>13</xdr:col>
      <xdr:colOff>9525</xdr:colOff>
      <xdr:row>20</xdr:row>
      <xdr:rowOff>85725</xdr:rowOff>
    </xdr:from>
    <xdr:to>
      <xdr:col>18</xdr:col>
      <xdr:colOff>56784</xdr:colOff>
      <xdr:row>31</xdr:row>
      <xdr:rowOff>161644</xdr:rowOff>
    </xdr:to>
    <xdr:pic>
      <xdr:nvPicPr>
        <xdr:cNvPr id="7" name="Slika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a:stretch>
          <a:fillRect/>
        </a:stretch>
      </xdr:blipFill>
      <xdr:spPr>
        <a:xfrm>
          <a:off x="8001000" y="4124325"/>
          <a:ext cx="2923809" cy="2247619"/>
        </a:xfrm>
        <a:prstGeom prst="rect">
          <a:avLst/>
        </a:prstGeom>
      </xdr:spPr>
    </xdr:pic>
    <xdr:clientData/>
  </xdr:twoCellAnchor>
  <xdr:twoCellAnchor editAs="oneCell">
    <xdr:from>
      <xdr:col>17</xdr:col>
      <xdr:colOff>581025</xdr:colOff>
      <xdr:row>23</xdr:row>
      <xdr:rowOff>19050</xdr:rowOff>
    </xdr:from>
    <xdr:to>
      <xdr:col>24</xdr:col>
      <xdr:colOff>285254</xdr:colOff>
      <xdr:row>31</xdr:row>
      <xdr:rowOff>123621</xdr:rowOff>
    </xdr:to>
    <xdr:pic>
      <xdr:nvPicPr>
        <xdr:cNvPr id="8" name="Slika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a:stretch>
          <a:fillRect/>
        </a:stretch>
      </xdr:blipFill>
      <xdr:spPr>
        <a:xfrm>
          <a:off x="11010900" y="4705350"/>
          <a:ext cx="3971429" cy="1628571"/>
        </a:xfrm>
        <a:prstGeom prst="rect">
          <a:avLst/>
        </a:prstGeom>
      </xdr:spPr>
    </xdr:pic>
    <xdr:clientData/>
  </xdr:twoCellAnchor>
  <xdr:twoCellAnchor editAs="oneCell">
    <xdr:from>
      <xdr:col>20</xdr:col>
      <xdr:colOff>38100</xdr:colOff>
      <xdr:row>35</xdr:row>
      <xdr:rowOff>28575</xdr:rowOff>
    </xdr:from>
    <xdr:to>
      <xdr:col>23</xdr:col>
      <xdr:colOff>418824</xdr:colOff>
      <xdr:row>58</xdr:row>
      <xdr:rowOff>47056</xdr:rowOff>
    </xdr:to>
    <xdr:pic>
      <xdr:nvPicPr>
        <xdr:cNvPr id="9" name="Slika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8"/>
        <a:stretch>
          <a:fillRect/>
        </a:stretch>
      </xdr:blipFill>
      <xdr:spPr>
        <a:xfrm>
          <a:off x="12296775" y="7000875"/>
          <a:ext cx="2209524" cy="4552381"/>
        </a:xfrm>
        <a:prstGeom prst="rect">
          <a:avLst/>
        </a:prstGeom>
      </xdr:spPr>
    </xdr:pic>
    <xdr:clientData/>
  </xdr:twoCellAnchor>
  <xdr:twoCellAnchor editAs="oneCell">
    <xdr:from>
      <xdr:col>24</xdr:col>
      <xdr:colOff>133350</xdr:colOff>
      <xdr:row>35</xdr:row>
      <xdr:rowOff>57150</xdr:rowOff>
    </xdr:from>
    <xdr:to>
      <xdr:col>27</xdr:col>
      <xdr:colOff>590264</xdr:colOff>
      <xdr:row>50</xdr:row>
      <xdr:rowOff>28212</xdr:rowOff>
    </xdr:to>
    <xdr:pic>
      <xdr:nvPicPr>
        <xdr:cNvPr id="10" name="Slika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9"/>
        <a:stretch>
          <a:fillRect/>
        </a:stretch>
      </xdr:blipFill>
      <xdr:spPr>
        <a:xfrm>
          <a:off x="14830425" y="7029450"/>
          <a:ext cx="2285714" cy="2904762"/>
        </a:xfrm>
        <a:prstGeom prst="rect">
          <a:avLst/>
        </a:prstGeom>
      </xdr:spPr>
    </xdr:pic>
    <xdr:clientData/>
  </xdr:twoCellAnchor>
  <xdr:twoCellAnchor editAs="oneCell">
    <xdr:from>
      <xdr:col>12</xdr:col>
      <xdr:colOff>581025</xdr:colOff>
      <xdr:row>35</xdr:row>
      <xdr:rowOff>9525</xdr:rowOff>
    </xdr:from>
    <xdr:to>
      <xdr:col>19</xdr:col>
      <xdr:colOff>475755</xdr:colOff>
      <xdr:row>49</xdr:row>
      <xdr:rowOff>37754</xdr:rowOff>
    </xdr:to>
    <xdr:pic>
      <xdr:nvPicPr>
        <xdr:cNvPr id="11" name="Slika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10"/>
        <a:stretch>
          <a:fillRect/>
        </a:stretch>
      </xdr:blipFill>
      <xdr:spPr>
        <a:xfrm>
          <a:off x="7962900" y="6981825"/>
          <a:ext cx="3961905" cy="2771429"/>
        </a:xfrm>
        <a:prstGeom prst="rect">
          <a:avLst/>
        </a:prstGeom>
      </xdr:spPr>
    </xdr:pic>
    <xdr:clientData/>
  </xdr:twoCellAnchor>
  <xdr:twoCellAnchor editAs="oneCell">
    <xdr:from>
      <xdr:col>13</xdr:col>
      <xdr:colOff>47625</xdr:colOff>
      <xdr:row>51</xdr:row>
      <xdr:rowOff>66675</xdr:rowOff>
    </xdr:from>
    <xdr:to>
      <xdr:col>17</xdr:col>
      <xdr:colOff>437818</xdr:colOff>
      <xdr:row>64</xdr:row>
      <xdr:rowOff>75880</xdr:rowOff>
    </xdr:to>
    <xdr:pic>
      <xdr:nvPicPr>
        <xdr:cNvPr id="12" name="Slika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1"/>
        <a:stretch>
          <a:fillRect/>
        </a:stretch>
      </xdr:blipFill>
      <xdr:spPr>
        <a:xfrm>
          <a:off x="8039100" y="10163175"/>
          <a:ext cx="2657143" cy="2561905"/>
        </a:xfrm>
        <a:prstGeom prst="rect">
          <a:avLst/>
        </a:prstGeom>
      </xdr:spPr>
    </xdr:pic>
    <xdr:clientData/>
  </xdr:twoCellAnchor>
  <xdr:twoCellAnchor editAs="oneCell">
    <xdr:from>
      <xdr:col>19</xdr:col>
      <xdr:colOff>152400</xdr:colOff>
      <xdr:row>59</xdr:row>
      <xdr:rowOff>133350</xdr:rowOff>
    </xdr:from>
    <xdr:to>
      <xdr:col>23</xdr:col>
      <xdr:colOff>9238</xdr:colOff>
      <xdr:row>75</xdr:row>
      <xdr:rowOff>37731</xdr:rowOff>
    </xdr:to>
    <xdr:pic>
      <xdr:nvPicPr>
        <xdr:cNvPr id="13" name="Slika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2"/>
        <a:stretch>
          <a:fillRect/>
        </a:stretch>
      </xdr:blipFill>
      <xdr:spPr>
        <a:xfrm>
          <a:off x="11953875" y="11830050"/>
          <a:ext cx="2295238" cy="295238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18</xdr:col>
      <xdr:colOff>0</xdr:colOff>
      <xdr:row>9</xdr:row>
      <xdr:rowOff>0</xdr:rowOff>
    </xdr:from>
    <xdr:to>
      <xdr:col>26</xdr:col>
      <xdr:colOff>199076</xdr:colOff>
      <xdr:row>27</xdr:row>
      <xdr:rowOff>132905</xdr:rowOff>
    </xdr:to>
    <xdr:pic>
      <xdr:nvPicPr>
        <xdr:cNvPr id="2" name="Slika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13201650" y="1790700"/>
          <a:ext cx="7590476" cy="356190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95250</xdr:colOff>
      <xdr:row>24</xdr:row>
      <xdr:rowOff>171450</xdr:rowOff>
    </xdr:from>
    <xdr:to>
      <xdr:col>6</xdr:col>
      <xdr:colOff>161925</xdr:colOff>
      <xdr:row>54</xdr:row>
      <xdr:rowOff>28575</xdr:rowOff>
    </xdr:to>
    <xdr:pic>
      <xdr:nvPicPr>
        <xdr:cNvPr id="3" name="Slika 2" descr="Osnovna konfiguracija polja vrtilne tabele">
          <a:extLst>
            <a:ext uri="{FF2B5EF4-FFF2-40B4-BE49-F238E27FC236}">
              <a16:creationId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4850" y="5276850"/>
          <a:ext cx="3333750" cy="557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314325</xdr:colOff>
      <xdr:row>57</xdr:row>
      <xdr:rowOff>66675</xdr:rowOff>
    </xdr:from>
    <xdr:to>
      <xdr:col>5</xdr:col>
      <xdr:colOff>400050</xdr:colOff>
      <xdr:row>73</xdr:row>
      <xdr:rowOff>57150</xdr:rowOff>
    </xdr:to>
    <xdr:pic>
      <xdr:nvPicPr>
        <xdr:cNvPr id="4" name="Slika 3" descr="Osnovne nastavitve polja vrednosti vrtilne tabele">
          <a:extLst>
            <a:ext uri="{FF2B5EF4-FFF2-40B4-BE49-F238E27FC236}">
              <a16:creationId xmlns:a16="http://schemas.microsoft.com/office/drawing/2014/main" id="{00000000-0008-0000-0D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14325" y="11553825"/>
          <a:ext cx="3552825" cy="3038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9525</xdr:colOff>
      <xdr:row>4</xdr:row>
      <xdr:rowOff>200025</xdr:rowOff>
    </xdr:from>
    <xdr:to>
      <xdr:col>6</xdr:col>
      <xdr:colOff>190249</xdr:colOff>
      <xdr:row>9</xdr:row>
      <xdr:rowOff>237971</xdr:rowOff>
    </xdr:to>
    <xdr:pic>
      <xdr:nvPicPr>
        <xdr:cNvPr id="5" name="Slika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stretch>
          <a:fillRect/>
        </a:stretch>
      </xdr:blipFill>
      <xdr:spPr>
        <a:xfrm>
          <a:off x="2257425" y="1228725"/>
          <a:ext cx="2009524" cy="1228571"/>
        </a:xfrm>
        <a:prstGeom prst="rect">
          <a:avLst/>
        </a:prstGeom>
      </xdr:spPr>
    </xdr:pic>
    <xdr:clientData/>
  </xdr:twoCellAnchor>
  <xdr:twoCellAnchor editAs="oneCell">
    <xdr:from>
      <xdr:col>16</xdr:col>
      <xdr:colOff>266700</xdr:colOff>
      <xdr:row>1</xdr:row>
      <xdr:rowOff>0</xdr:rowOff>
    </xdr:from>
    <xdr:to>
      <xdr:col>22</xdr:col>
      <xdr:colOff>161517</xdr:colOff>
      <xdr:row>19</xdr:row>
      <xdr:rowOff>209008</xdr:rowOff>
    </xdr:to>
    <xdr:pic>
      <xdr:nvPicPr>
        <xdr:cNvPr id="6" name="Slika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stretch>
          <a:fillRect/>
        </a:stretch>
      </xdr:blipFill>
      <xdr:spPr>
        <a:xfrm>
          <a:off x="9124950" y="333375"/>
          <a:ext cx="3266667" cy="4333333"/>
        </a:xfrm>
        <a:prstGeom prst="rect">
          <a:avLst/>
        </a:prstGeom>
      </xdr:spPr>
    </xdr:pic>
    <xdr:clientData/>
  </xdr:twoCellAnchor>
  <xdr:twoCellAnchor editAs="oneCell">
    <xdr:from>
      <xdr:col>0</xdr:col>
      <xdr:colOff>0</xdr:colOff>
      <xdr:row>78</xdr:row>
      <xdr:rowOff>0</xdr:rowOff>
    </xdr:from>
    <xdr:to>
      <xdr:col>22</xdr:col>
      <xdr:colOff>246038</xdr:colOff>
      <xdr:row>101</xdr:row>
      <xdr:rowOff>85167</xdr:rowOff>
    </xdr:to>
    <xdr:pic>
      <xdr:nvPicPr>
        <xdr:cNvPr id="7" name="Slika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stretch>
          <a:fillRect/>
        </a:stretch>
      </xdr:blipFill>
      <xdr:spPr>
        <a:xfrm>
          <a:off x="0" y="15659100"/>
          <a:ext cx="12895238" cy="446666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381000</xdr:colOff>
      <xdr:row>29</xdr:row>
      <xdr:rowOff>142875</xdr:rowOff>
    </xdr:from>
    <xdr:to>
      <xdr:col>6</xdr:col>
      <xdr:colOff>57150</xdr:colOff>
      <xdr:row>66</xdr:row>
      <xdr:rowOff>19050</xdr:rowOff>
    </xdr:to>
    <xdr:pic>
      <xdr:nvPicPr>
        <xdr:cNvPr id="3" name="Slika 2" descr="Seznam polj vrtilne tabele glede na leto">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0" y="5724525"/>
          <a:ext cx="3333750" cy="6924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219075</xdr:colOff>
      <xdr:row>71</xdr:row>
      <xdr:rowOff>76201</xdr:rowOff>
    </xdr:from>
    <xdr:to>
      <xdr:col>12</xdr:col>
      <xdr:colOff>228600</xdr:colOff>
      <xdr:row>87</xdr:row>
      <xdr:rowOff>133351</xdr:rowOff>
    </xdr:to>
    <xdr:pic>
      <xdr:nvPicPr>
        <xdr:cNvPr id="4" name="Slika 3" descr="Število vrtilne tabele glede na nastavitve štetja let">
          <a:extLst>
            <a:ext uri="{FF2B5EF4-FFF2-40B4-BE49-F238E27FC236}">
              <a16:creationId xmlns:a16="http://schemas.microsoft.com/office/drawing/2014/main" id="{00000000-0008-0000-0E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486275" y="14392276"/>
          <a:ext cx="3552825" cy="310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228600</xdr:colOff>
      <xdr:row>71</xdr:row>
      <xdr:rowOff>28575</xdr:rowOff>
    </xdr:from>
    <xdr:to>
      <xdr:col>7</xdr:col>
      <xdr:colOff>37590</xdr:colOff>
      <xdr:row>91</xdr:row>
      <xdr:rowOff>85242</xdr:rowOff>
    </xdr:to>
    <xdr:pic>
      <xdr:nvPicPr>
        <xdr:cNvPr id="6" name="Slika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3"/>
        <a:stretch>
          <a:fillRect/>
        </a:stretch>
      </xdr:blipFill>
      <xdr:spPr>
        <a:xfrm>
          <a:off x="228600" y="14344650"/>
          <a:ext cx="4076190" cy="3866667"/>
        </a:xfrm>
        <a:prstGeom prst="rect">
          <a:avLst/>
        </a:prstGeom>
      </xdr:spPr>
    </xdr:pic>
    <xdr:clientData/>
  </xdr:twoCellAnchor>
  <xdr:twoCellAnchor editAs="oneCell">
    <xdr:from>
      <xdr:col>0</xdr:col>
      <xdr:colOff>581025</xdr:colOff>
      <xdr:row>95</xdr:row>
      <xdr:rowOff>28575</xdr:rowOff>
    </xdr:from>
    <xdr:to>
      <xdr:col>5</xdr:col>
      <xdr:colOff>399692</xdr:colOff>
      <xdr:row>110</xdr:row>
      <xdr:rowOff>37742</xdr:rowOff>
    </xdr:to>
    <xdr:pic>
      <xdr:nvPicPr>
        <xdr:cNvPr id="7" name="Slika 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4"/>
        <a:stretch>
          <a:fillRect/>
        </a:stretch>
      </xdr:blipFill>
      <xdr:spPr>
        <a:xfrm>
          <a:off x="581025" y="18611850"/>
          <a:ext cx="2866667" cy="2866667"/>
        </a:xfrm>
        <a:prstGeom prst="rect">
          <a:avLst/>
        </a:prstGeom>
      </xdr:spPr>
    </xdr:pic>
    <xdr:clientData/>
  </xdr:twoCellAnchor>
  <xdr:twoCellAnchor editAs="oneCell">
    <xdr:from>
      <xdr:col>0</xdr:col>
      <xdr:colOff>161925</xdr:colOff>
      <xdr:row>10</xdr:row>
      <xdr:rowOff>0</xdr:rowOff>
    </xdr:from>
    <xdr:to>
      <xdr:col>7</xdr:col>
      <xdr:colOff>47106</xdr:colOff>
      <xdr:row>18</xdr:row>
      <xdr:rowOff>37905</xdr:rowOff>
    </xdr:to>
    <xdr:pic>
      <xdr:nvPicPr>
        <xdr:cNvPr id="8" name="Slika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5"/>
        <a:stretch>
          <a:fillRect/>
        </a:stretch>
      </xdr:blipFill>
      <xdr:spPr>
        <a:xfrm>
          <a:off x="161925" y="2362200"/>
          <a:ext cx="4152381" cy="1561905"/>
        </a:xfrm>
        <a:prstGeom prst="rect">
          <a:avLst/>
        </a:prstGeom>
      </xdr:spPr>
    </xdr:pic>
    <xdr:clientData/>
  </xdr:twoCellAnchor>
  <xdr:twoCellAnchor editAs="oneCell">
    <xdr:from>
      <xdr:col>18</xdr:col>
      <xdr:colOff>0</xdr:colOff>
      <xdr:row>2</xdr:row>
      <xdr:rowOff>0</xdr:rowOff>
    </xdr:from>
    <xdr:to>
      <xdr:col>23</xdr:col>
      <xdr:colOff>180571</xdr:colOff>
      <xdr:row>22</xdr:row>
      <xdr:rowOff>132809</xdr:rowOff>
    </xdr:to>
    <xdr:pic>
      <xdr:nvPicPr>
        <xdr:cNvPr id="9" name="Slika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6"/>
        <a:stretch>
          <a:fillRect/>
        </a:stretch>
      </xdr:blipFill>
      <xdr:spPr>
        <a:xfrm>
          <a:off x="11582400" y="485775"/>
          <a:ext cx="3228571" cy="43238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7</xdr:col>
      <xdr:colOff>381000</xdr:colOff>
      <xdr:row>75</xdr:row>
      <xdr:rowOff>76200</xdr:rowOff>
    </xdr:from>
    <xdr:to>
      <xdr:col>15</xdr:col>
      <xdr:colOff>438150</xdr:colOff>
      <xdr:row>91</xdr:row>
      <xdr:rowOff>66675</xdr:rowOff>
    </xdr:to>
    <xdr:pic>
      <xdr:nvPicPr>
        <xdr:cNvPr id="4" name="Slika 3" descr="Število vrtilne tabele glede na nastavitve štetja mesecev">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38725" y="15135225"/>
          <a:ext cx="3552825" cy="3038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171450</xdr:colOff>
      <xdr:row>100</xdr:row>
      <xdr:rowOff>19050</xdr:rowOff>
    </xdr:from>
    <xdr:to>
      <xdr:col>13</xdr:col>
      <xdr:colOff>76200</xdr:colOff>
      <xdr:row>115</xdr:row>
      <xdr:rowOff>85725</xdr:rowOff>
    </xdr:to>
    <xdr:pic>
      <xdr:nvPicPr>
        <xdr:cNvPr id="5" name="Slika 4" descr="Število vrtilne tabele glede na konfiguracijo razvrščanja datumov v mesecu">
          <a:extLst>
            <a:ext uri="{FF2B5EF4-FFF2-40B4-BE49-F238E27FC236}">
              <a16:creationId xmlns:a16="http://schemas.microsoft.com/office/drawing/2014/main" id="{00000000-0008-0000-0F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9050" y="19888200"/>
          <a:ext cx="2238375" cy="2924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xdr:colOff>
      <xdr:row>7</xdr:row>
      <xdr:rowOff>38100</xdr:rowOff>
    </xdr:from>
    <xdr:to>
      <xdr:col>14</xdr:col>
      <xdr:colOff>180118</xdr:colOff>
      <xdr:row>15</xdr:row>
      <xdr:rowOff>56957</xdr:rowOff>
    </xdr:to>
    <xdr:pic>
      <xdr:nvPicPr>
        <xdr:cNvPr id="8" name="Slika 7">
          <a:extLst>
            <a:ext uri="{FF2B5EF4-FFF2-40B4-BE49-F238E27FC236}">
              <a16:creationId xmlns:a16="http://schemas.microsoft.com/office/drawing/2014/main" id="{00000000-0008-0000-0F00-000008000000}"/>
            </a:ext>
          </a:extLst>
        </xdr:cNvPr>
        <xdr:cNvPicPr>
          <a:picLocks noChangeAspect="1"/>
        </xdr:cNvPicPr>
      </xdr:nvPicPr>
      <xdr:blipFill>
        <a:blip xmlns:r="http://schemas.openxmlformats.org/officeDocument/2006/relationships" r:embed="rId3"/>
        <a:stretch>
          <a:fillRect/>
        </a:stretch>
      </xdr:blipFill>
      <xdr:spPr>
        <a:xfrm>
          <a:off x="19050" y="1790700"/>
          <a:ext cx="6857143" cy="1542857"/>
        </a:xfrm>
        <a:prstGeom prst="rect">
          <a:avLst/>
        </a:prstGeom>
      </xdr:spPr>
    </xdr:pic>
    <xdr:clientData/>
  </xdr:twoCellAnchor>
  <xdr:twoCellAnchor editAs="oneCell">
    <xdr:from>
      <xdr:col>18</xdr:col>
      <xdr:colOff>247650</xdr:colOff>
      <xdr:row>1</xdr:row>
      <xdr:rowOff>257175</xdr:rowOff>
    </xdr:from>
    <xdr:to>
      <xdr:col>24</xdr:col>
      <xdr:colOff>85288</xdr:colOff>
      <xdr:row>25</xdr:row>
      <xdr:rowOff>123236</xdr:rowOff>
    </xdr:to>
    <xdr:pic>
      <xdr:nvPicPr>
        <xdr:cNvPr id="9" name="Slika 8">
          <a:extLst>
            <a:ext uri="{FF2B5EF4-FFF2-40B4-BE49-F238E27FC236}">
              <a16:creationId xmlns:a16="http://schemas.microsoft.com/office/drawing/2014/main" id="{00000000-0008-0000-0F00-000009000000}"/>
            </a:ext>
          </a:extLst>
        </xdr:cNvPr>
        <xdr:cNvPicPr>
          <a:picLocks noChangeAspect="1"/>
        </xdr:cNvPicPr>
      </xdr:nvPicPr>
      <xdr:blipFill>
        <a:blip xmlns:r="http://schemas.openxmlformats.org/officeDocument/2006/relationships" r:embed="rId4"/>
        <a:stretch>
          <a:fillRect/>
        </a:stretch>
      </xdr:blipFill>
      <xdr:spPr>
        <a:xfrm>
          <a:off x="9448800" y="590550"/>
          <a:ext cx="3495238" cy="4714286"/>
        </a:xfrm>
        <a:prstGeom prst="rect">
          <a:avLst/>
        </a:prstGeom>
      </xdr:spPr>
    </xdr:pic>
    <xdr:clientData/>
  </xdr:twoCellAnchor>
  <xdr:twoCellAnchor editAs="oneCell">
    <xdr:from>
      <xdr:col>1</xdr:col>
      <xdr:colOff>0</xdr:colOff>
      <xdr:row>36</xdr:row>
      <xdr:rowOff>0</xdr:rowOff>
    </xdr:from>
    <xdr:to>
      <xdr:col>8</xdr:col>
      <xdr:colOff>304363</xdr:colOff>
      <xdr:row>60</xdr:row>
      <xdr:rowOff>142286</xdr:rowOff>
    </xdr:to>
    <xdr:pic>
      <xdr:nvPicPr>
        <xdr:cNvPr id="10" name="Slika 9">
          <a:extLst>
            <a:ext uri="{FF2B5EF4-FFF2-40B4-BE49-F238E27FC236}">
              <a16:creationId xmlns:a16="http://schemas.microsoft.com/office/drawing/2014/main" id="{00000000-0008-0000-0F00-00000A000000}"/>
            </a:ext>
          </a:extLst>
        </xdr:cNvPr>
        <xdr:cNvPicPr>
          <a:picLocks noChangeAspect="1"/>
        </xdr:cNvPicPr>
      </xdr:nvPicPr>
      <xdr:blipFill>
        <a:blip xmlns:r="http://schemas.openxmlformats.org/officeDocument/2006/relationships" r:embed="rId4"/>
        <a:stretch>
          <a:fillRect/>
        </a:stretch>
      </xdr:blipFill>
      <xdr:spPr>
        <a:xfrm>
          <a:off x="609600" y="7534275"/>
          <a:ext cx="3495238" cy="4714286"/>
        </a:xfrm>
        <a:prstGeom prst="rect">
          <a:avLst/>
        </a:prstGeom>
      </xdr:spPr>
    </xdr:pic>
    <xdr:clientData/>
  </xdr:twoCellAnchor>
  <xdr:twoCellAnchor editAs="oneCell">
    <xdr:from>
      <xdr:col>0</xdr:col>
      <xdr:colOff>361950</xdr:colOff>
      <xdr:row>75</xdr:row>
      <xdr:rowOff>47625</xdr:rowOff>
    </xdr:from>
    <xdr:to>
      <xdr:col>8</xdr:col>
      <xdr:colOff>218569</xdr:colOff>
      <xdr:row>95</xdr:row>
      <xdr:rowOff>104292</xdr:rowOff>
    </xdr:to>
    <xdr:pic>
      <xdr:nvPicPr>
        <xdr:cNvPr id="12" name="Slika 11">
          <a:extLst>
            <a:ext uri="{FF2B5EF4-FFF2-40B4-BE49-F238E27FC236}">
              <a16:creationId xmlns:a16="http://schemas.microsoft.com/office/drawing/2014/main" id="{00000000-0008-0000-0F00-00000C000000}"/>
            </a:ext>
          </a:extLst>
        </xdr:cNvPr>
        <xdr:cNvPicPr>
          <a:picLocks noChangeAspect="1"/>
        </xdr:cNvPicPr>
      </xdr:nvPicPr>
      <xdr:blipFill>
        <a:blip xmlns:r="http://schemas.openxmlformats.org/officeDocument/2006/relationships" r:embed="rId5"/>
        <a:stretch>
          <a:fillRect/>
        </a:stretch>
      </xdr:blipFill>
      <xdr:spPr>
        <a:xfrm>
          <a:off x="361950" y="15106650"/>
          <a:ext cx="4047619" cy="3866667"/>
        </a:xfrm>
        <a:prstGeom prst="rect">
          <a:avLst/>
        </a:prstGeom>
      </xdr:spPr>
    </xdr:pic>
    <xdr:clientData/>
  </xdr:twoCellAnchor>
  <xdr:twoCellAnchor editAs="oneCell">
    <xdr:from>
      <xdr:col>1</xdr:col>
      <xdr:colOff>0</xdr:colOff>
      <xdr:row>100</xdr:row>
      <xdr:rowOff>0</xdr:rowOff>
    </xdr:from>
    <xdr:to>
      <xdr:col>7</xdr:col>
      <xdr:colOff>56786</xdr:colOff>
      <xdr:row>115</xdr:row>
      <xdr:rowOff>94881</xdr:rowOff>
    </xdr:to>
    <xdr:pic>
      <xdr:nvPicPr>
        <xdr:cNvPr id="13" name="Slika 12">
          <a:extLst>
            <a:ext uri="{FF2B5EF4-FFF2-40B4-BE49-F238E27FC236}">
              <a16:creationId xmlns:a16="http://schemas.microsoft.com/office/drawing/2014/main" id="{00000000-0008-0000-0F00-00000D000000}"/>
            </a:ext>
          </a:extLst>
        </xdr:cNvPr>
        <xdr:cNvPicPr>
          <a:picLocks noChangeAspect="1"/>
        </xdr:cNvPicPr>
      </xdr:nvPicPr>
      <xdr:blipFill>
        <a:blip xmlns:r="http://schemas.openxmlformats.org/officeDocument/2006/relationships" r:embed="rId6"/>
        <a:stretch>
          <a:fillRect/>
        </a:stretch>
      </xdr:blipFill>
      <xdr:spPr>
        <a:xfrm>
          <a:off x="609600" y="19869150"/>
          <a:ext cx="2914286" cy="2952381"/>
        </a:xfrm>
        <a:prstGeom prst="rect">
          <a:avLst/>
        </a:prstGeom>
      </xdr:spPr>
    </xdr:pic>
    <xdr:clientData/>
  </xdr:twoCellAnchor>
  <xdr:twoCellAnchor editAs="oneCell">
    <xdr:from>
      <xdr:col>0</xdr:col>
      <xdr:colOff>0</xdr:colOff>
      <xdr:row>119</xdr:row>
      <xdr:rowOff>0</xdr:rowOff>
    </xdr:from>
    <xdr:to>
      <xdr:col>14</xdr:col>
      <xdr:colOff>170592</xdr:colOff>
      <xdr:row>126</xdr:row>
      <xdr:rowOff>190310</xdr:rowOff>
    </xdr:to>
    <xdr:pic>
      <xdr:nvPicPr>
        <xdr:cNvPr id="15" name="Slika 14">
          <a:extLst>
            <a:ext uri="{FF2B5EF4-FFF2-40B4-BE49-F238E27FC236}">
              <a16:creationId xmlns:a16="http://schemas.microsoft.com/office/drawing/2014/main" id="{00000000-0008-0000-0F00-00000F000000}"/>
            </a:ext>
          </a:extLst>
        </xdr:cNvPr>
        <xdr:cNvPicPr>
          <a:picLocks noChangeAspect="1"/>
        </xdr:cNvPicPr>
      </xdr:nvPicPr>
      <xdr:blipFill>
        <a:blip xmlns:r="http://schemas.openxmlformats.org/officeDocument/2006/relationships" r:embed="rId7"/>
        <a:stretch>
          <a:fillRect/>
        </a:stretch>
      </xdr:blipFill>
      <xdr:spPr>
        <a:xfrm>
          <a:off x="0" y="23536275"/>
          <a:ext cx="6866667" cy="1523810"/>
        </a:xfrm>
        <a:prstGeom prst="rect">
          <a:avLst/>
        </a:prstGeom>
      </xdr:spPr>
    </xdr:pic>
    <xdr:clientData/>
  </xdr:twoCellAnchor>
  <xdr:twoCellAnchor editAs="oneCell">
    <xdr:from>
      <xdr:col>0</xdr:col>
      <xdr:colOff>0</xdr:colOff>
      <xdr:row>128</xdr:row>
      <xdr:rowOff>0</xdr:rowOff>
    </xdr:from>
    <xdr:to>
      <xdr:col>5</xdr:col>
      <xdr:colOff>294839</xdr:colOff>
      <xdr:row>151</xdr:row>
      <xdr:rowOff>47071</xdr:rowOff>
    </xdr:to>
    <xdr:pic>
      <xdr:nvPicPr>
        <xdr:cNvPr id="16" name="Slika 15">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8"/>
        <a:stretch>
          <a:fillRect/>
        </a:stretch>
      </xdr:blipFill>
      <xdr:spPr>
        <a:xfrm>
          <a:off x="0" y="25326975"/>
          <a:ext cx="3485714" cy="442857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352425</xdr:colOff>
      <xdr:row>84</xdr:row>
      <xdr:rowOff>9525</xdr:rowOff>
    </xdr:from>
    <xdr:to>
      <xdr:col>7</xdr:col>
      <xdr:colOff>580463</xdr:colOff>
      <xdr:row>103</xdr:row>
      <xdr:rowOff>132882</xdr:rowOff>
    </xdr:to>
    <xdr:pic>
      <xdr:nvPicPr>
        <xdr:cNvPr id="28" name="Slika 27">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1"/>
        <a:stretch>
          <a:fillRect/>
        </a:stretch>
      </xdr:blipFill>
      <xdr:spPr>
        <a:xfrm>
          <a:off x="352425" y="16344900"/>
          <a:ext cx="4495238" cy="3742857"/>
        </a:xfrm>
        <a:prstGeom prst="rect">
          <a:avLst/>
        </a:prstGeom>
      </xdr:spPr>
    </xdr:pic>
    <xdr:clientData/>
  </xdr:twoCellAnchor>
  <xdr:twoCellAnchor editAs="oneCell">
    <xdr:from>
      <xdr:col>0</xdr:col>
      <xdr:colOff>495300</xdr:colOff>
      <xdr:row>179</xdr:row>
      <xdr:rowOff>57150</xdr:rowOff>
    </xdr:from>
    <xdr:to>
      <xdr:col>8</xdr:col>
      <xdr:colOff>56595</xdr:colOff>
      <xdr:row>198</xdr:row>
      <xdr:rowOff>37650</xdr:rowOff>
    </xdr:to>
    <xdr:pic>
      <xdr:nvPicPr>
        <xdr:cNvPr id="31" name="Slika 30">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2"/>
        <a:stretch>
          <a:fillRect/>
        </a:stretch>
      </xdr:blipFill>
      <xdr:spPr>
        <a:xfrm>
          <a:off x="495300" y="27822525"/>
          <a:ext cx="4438095" cy="3600000"/>
        </a:xfrm>
        <a:prstGeom prst="rect">
          <a:avLst/>
        </a:prstGeom>
      </xdr:spPr>
    </xdr:pic>
    <xdr:clientData/>
  </xdr:twoCellAnchor>
  <xdr:twoCellAnchor editAs="oneCell">
    <xdr:from>
      <xdr:col>1</xdr:col>
      <xdr:colOff>0</xdr:colOff>
      <xdr:row>205</xdr:row>
      <xdr:rowOff>0</xdr:rowOff>
    </xdr:from>
    <xdr:to>
      <xdr:col>9</xdr:col>
      <xdr:colOff>323200</xdr:colOff>
      <xdr:row>230</xdr:row>
      <xdr:rowOff>66071</xdr:rowOff>
    </xdr:to>
    <xdr:pic>
      <xdr:nvPicPr>
        <xdr:cNvPr id="32" name="Slika 31">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3"/>
        <a:stretch>
          <a:fillRect/>
        </a:stretch>
      </xdr:blipFill>
      <xdr:spPr>
        <a:xfrm>
          <a:off x="609600" y="32908875"/>
          <a:ext cx="5200000" cy="4828571"/>
        </a:xfrm>
        <a:prstGeom prst="rect">
          <a:avLst/>
        </a:prstGeom>
      </xdr:spPr>
    </xdr:pic>
    <xdr:clientData/>
  </xdr:twoCellAnchor>
  <xdr:twoCellAnchor editAs="oneCell">
    <xdr:from>
      <xdr:col>0</xdr:col>
      <xdr:colOff>314323</xdr:colOff>
      <xdr:row>8</xdr:row>
      <xdr:rowOff>152934</xdr:rowOff>
    </xdr:from>
    <xdr:to>
      <xdr:col>16</xdr:col>
      <xdr:colOff>320360</xdr:colOff>
      <xdr:row>30</xdr:row>
      <xdr:rowOff>85725</xdr:rowOff>
    </xdr:to>
    <xdr:pic>
      <xdr:nvPicPr>
        <xdr:cNvPr id="47" name="Slika 46" descr="Excelova preglednica z vogalnim poljem za izbiro vseh polj, identificiranih, kot je opisano">
          <a:extLst>
            <a:ext uri="{FF2B5EF4-FFF2-40B4-BE49-F238E27FC236}">
              <a16:creationId xmlns:a16="http://schemas.microsoft.com/office/drawing/2014/main" id="{00000000-0008-0000-1000-00002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14323" y="1819809"/>
          <a:ext cx="9759637" cy="412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438150</xdr:colOff>
      <xdr:row>32</xdr:row>
      <xdr:rowOff>158013</xdr:rowOff>
    </xdr:from>
    <xdr:to>
      <xdr:col>16</xdr:col>
      <xdr:colOff>397280</xdr:colOff>
      <xdr:row>54</xdr:row>
      <xdr:rowOff>161925</xdr:rowOff>
    </xdr:to>
    <xdr:pic>
      <xdr:nvPicPr>
        <xdr:cNvPr id="48" name="Slika 47" descr="Odpre se meni Vstavi z možnostjo vrtilne tabele, ki je opredeljena za korake, kot je opisano">
          <a:extLst>
            <a:ext uri="{FF2B5EF4-FFF2-40B4-BE49-F238E27FC236}">
              <a16:creationId xmlns:a16="http://schemas.microsoft.com/office/drawing/2014/main" id="{00000000-0008-0000-1000-00003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8150" y="6396888"/>
          <a:ext cx="9712730" cy="4194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561403</xdr:colOff>
      <xdr:row>58</xdr:row>
      <xdr:rowOff>180974</xdr:rowOff>
    </xdr:from>
    <xdr:to>
      <xdr:col>16</xdr:col>
      <xdr:colOff>492081</xdr:colOff>
      <xdr:row>79</xdr:row>
      <xdr:rowOff>152400</xdr:rowOff>
    </xdr:to>
    <xdr:pic>
      <xdr:nvPicPr>
        <xdr:cNvPr id="49" name="Slika 48" descr="Odprite meni Vstavljanje z izbranimi tabelami in možnostjo vrtilne tabele za opisane korake">
          <a:extLst>
            <a:ext uri="{FF2B5EF4-FFF2-40B4-BE49-F238E27FC236}">
              <a16:creationId xmlns:a16="http://schemas.microsoft.com/office/drawing/2014/main" id="{00000000-0008-0000-1000-000031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61403" y="11563349"/>
          <a:ext cx="9684278" cy="3971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600075</xdr:colOff>
      <xdr:row>113</xdr:row>
      <xdr:rowOff>149756</xdr:rowOff>
    </xdr:from>
    <xdr:to>
      <xdr:col>14</xdr:col>
      <xdr:colOff>571499</xdr:colOff>
      <xdr:row>141</xdr:row>
      <xdr:rowOff>152399</xdr:rowOff>
    </xdr:to>
    <xdr:pic>
      <xdr:nvPicPr>
        <xdr:cNvPr id="50" name="Slika 49" descr="Vrtilna tabela z odprto ploščo s polji vrtilne tabele in nastavljenimi podatkovnimi polji, kot je opisano">
          <a:extLst>
            <a:ext uri="{FF2B5EF4-FFF2-40B4-BE49-F238E27FC236}">
              <a16:creationId xmlns:a16="http://schemas.microsoft.com/office/drawing/2014/main" id="{00000000-0008-0000-1000-00003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0075" y="22009631"/>
          <a:ext cx="8505824" cy="5336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581025</xdr:colOff>
      <xdr:row>151</xdr:row>
      <xdr:rowOff>150790</xdr:rowOff>
    </xdr:from>
    <xdr:to>
      <xdr:col>18</xdr:col>
      <xdr:colOff>188664</xdr:colOff>
      <xdr:row>175</xdr:row>
      <xdr:rowOff>47625</xdr:rowOff>
    </xdr:to>
    <xdr:pic>
      <xdr:nvPicPr>
        <xdr:cNvPr id="51" name="Slika 50" descr="Odpre se meni polja vrednosti z izbranimi nastavitvami polja vrednosti, kot je opisano">
          <a:extLst>
            <a:ext uri="{FF2B5EF4-FFF2-40B4-BE49-F238E27FC236}">
              <a16:creationId xmlns:a16="http://schemas.microsoft.com/office/drawing/2014/main" id="{00000000-0008-0000-1000-000033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81025" y="29249665"/>
          <a:ext cx="10580439" cy="4468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600075</xdr:colOff>
      <xdr:row>237</xdr:row>
      <xdr:rowOff>170831</xdr:rowOff>
    </xdr:from>
    <xdr:to>
      <xdr:col>18</xdr:col>
      <xdr:colOff>45469</xdr:colOff>
      <xdr:row>261</xdr:row>
      <xdr:rowOff>19050</xdr:rowOff>
    </xdr:to>
    <xdr:pic>
      <xdr:nvPicPr>
        <xdr:cNvPr id="53" name="Slika 52" descr="Excel z izpolnjeno vrtilno tabelo, ki prikazuje podatke o odstotkih ogledov videoposnetka za študente in razrede v izvirnem podatkovnem listu">
          <a:extLst>
            <a:ext uri="{FF2B5EF4-FFF2-40B4-BE49-F238E27FC236}">
              <a16:creationId xmlns:a16="http://schemas.microsoft.com/office/drawing/2014/main" id="{00000000-0008-0000-1000-00003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00075" y="46033706"/>
          <a:ext cx="10418194" cy="4420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57150</xdr:colOff>
      <xdr:row>264</xdr:row>
      <xdr:rowOff>174895</xdr:rowOff>
    </xdr:from>
    <xdr:to>
      <xdr:col>14</xdr:col>
      <xdr:colOff>352425</xdr:colOff>
      <xdr:row>289</xdr:row>
      <xdr:rowOff>9524</xdr:rowOff>
    </xdr:to>
    <xdr:pic>
      <xdr:nvPicPr>
        <xdr:cNvPr id="54" name="Slika 53" descr="Vrtilna tabela Spustni meni z oznakami stolpcev je odprt, pri čemer je N/A označeno in odkljukano, kot je opisano">
          <a:extLst>
            <a:ext uri="{FF2B5EF4-FFF2-40B4-BE49-F238E27FC236}">
              <a16:creationId xmlns:a16="http://schemas.microsoft.com/office/drawing/2014/main" id="{00000000-0008-0000-1000-000036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66750" y="51181270"/>
          <a:ext cx="8220075" cy="4597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123825</xdr:colOff>
      <xdr:row>297</xdr:row>
      <xdr:rowOff>144539</xdr:rowOff>
    </xdr:from>
    <xdr:to>
      <xdr:col>18</xdr:col>
      <xdr:colOff>180975</xdr:colOff>
      <xdr:row>323</xdr:row>
      <xdr:rowOff>180974</xdr:rowOff>
    </xdr:to>
    <xdr:pic>
      <xdr:nvPicPr>
        <xdr:cNvPr id="55" name="Slika 54" descr="Spustni meni z oznakami vrstice vrtilne tabele prikazuje študenta brez identificiranih podatkov in neoznačeno, kot je opisano">
          <a:extLst>
            <a:ext uri="{FF2B5EF4-FFF2-40B4-BE49-F238E27FC236}">
              <a16:creationId xmlns:a16="http://schemas.microsoft.com/office/drawing/2014/main" id="{00000000-0008-0000-1000-000037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33425" y="58008914"/>
          <a:ext cx="10420350" cy="4989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114299</xdr:colOff>
      <xdr:row>329</xdr:row>
      <xdr:rowOff>10150</xdr:rowOff>
    </xdr:from>
    <xdr:to>
      <xdr:col>17</xdr:col>
      <xdr:colOff>104774</xdr:colOff>
      <xdr:row>360</xdr:row>
      <xdr:rowOff>95250</xdr:rowOff>
    </xdr:to>
    <xdr:pic>
      <xdr:nvPicPr>
        <xdr:cNvPr id="56" name="Slika 55" descr="Vrtilna tabela z informacijami o polju vrednosti v tabeli, kot je opisano">
          <a:extLst>
            <a:ext uri="{FF2B5EF4-FFF2-40B4-BE49-F238E27FC236}">
              <a16:creationId xmlns:a16="http://schemas.microsoft.com/office/drawing/2014/main" id="{00000000-0008-0000-1000-000038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23899" y="64161025"/>
          <a:ext cx="9744075" cy="5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30489</xdr:colOff>
      <xdr:row>373</xdr:row>
      <xdr:rowOff>161925</xdr:rowOff>
    </xdr:from>
    <xdr:to>
      <xdr:col>19</xdr:col>
      <xdr:colOff>276224</xdr:colOff>
      <xdr:row>409</xdr:row>
      <xdr:rowOff>95250</xdr:rowOff>
    </xdr:to>
    <xdr:pic>
      <xdr:nvPicPr>
        <xdr:cNvPr id="57" name="Slika 56" descr="Trak za analizo vrtilne tabele z izbranim gumbom Prikaži in možnostjo Seznam polj, opredeljeno za korake, kot je opisano">
          <a:extLst>
            <a:ext uri="{FF2B5EF4-FFF2-40B4-BE49-F238E27FC236}">
              <a16:creationId xmlns:a16="http://schemas.microsoft.com/office/drawing/2014/main" id="{00000000-0008-0000-1000-000039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40089" y="73742550"/>
          <a:ext cx="11218535" cy="6791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247649</xdr:colOff>
      <xdr:row>416</xdr:row>
      <xdr:rowOff>184547</xdr:rowOff>
    </xdr:from>
    <xdr:to>
      <xdr:col>19</xdr:col>
      <xdr:colOff>3916</xdr:colOff>
      <xdr:row>441</xdr:row>
      <xdr:rowOff>104775</xdr:rowOff>
    </xdr:to>
    <xdr:pic>
      <xdr:nvPicPr>
        <xdr:cNvPr id="58" name="Slika 57" descr="Vrtilna tabela, ki prikazuje več meritev kot vrednosti za vsakega študenta, kot je opisano">
          <a:extLst>
            <a:ext uri="{FF2B5EF4-FFF2-40B4-BE49-F238E27FC236}">
              <a16:creationId xmlns:a16="http://schemas.microsoft.com/office/drawing/2014/main" id="{00000000-0008-0000-1000-00003A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57249" y="81261347"/>
          <a:ext cx="10729067" cy="4682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237720</xdr:colOff>
      <xdr:row>450</xdr:row>
      <xdr:rowOff>171450</xdr:rowOff>
    </xdr:from>
    <xdr:to>
      <xdr:col>19</xdr:col>
      <xdr:colOff>400050</xdr:colOff>
      <xdr:row>475</xdr:row>
      <xdr:rowOff>133350</xdr:rowOff>
    </xdr:to>
    <xdr:pic>
      <xdr:nvPicPr>
        <xdr:cNvPr id="59" name="Slika 58" descr="Vrtilna tabela z izbranim datumom lekcije in razredom za stolpce, kot je opisano">
          <a:extLst>
            <a:ext uri="{FF2B5EF4-FFF2-40B4-BE49-F238E27FC236}">
              <a16:creationId xmlns:a16="http://schemas.microsoft.com/office/drawing/2014/main" id="{00000000-0008-0000-1000-00003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47320" y="88144350"/>
          <a:ext cx="11135130" cy="47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209549</xdr:colOff>
      <xdr:row>481</xdr:row>
      <xdr:rowOff>3769</xdr:rowOff>
    </xdr:from>
    <xdr:to>
      <xdr:col>20</xdr:col>
      <xdr:colOff>310063</xdr:colOff>
      <xdr:row>507</xdr:row>
      <xdr:rowOff>104774</xdr:rowOff>
    </xdr:to>
    <xdr:pic>
      <xdr:nvPicPr>
        <xdr:cNvPr id="60" name="Slika 59" descr="Vrtilna tabela z datumom lekcije in razredom kot stolpci, vendar različno združeni zaradi vrstnega reda polj, kot je opisano">
          <a:extLst>
            <a:ext uri="{FF2B5EF4-FFF2-40B4-BE49-F238E27FC236}">
              <a16:creationId xmlns:a16="http://schemas.microsoft.com/office/drawing/2014/main" id="{00000000-0008-0000-1000-00003C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19149" y="94453669"/>
          <a:ext cx="11682914" cy="5054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xdr:colOff>
      <xdr:row>522</xdr:row>
      <xdr:rowOff>115326</xdr:rowOff>
    </xdr:from>
    <xdr:to>
      <xdr:col>16</xdr:col>
      <xdr:colOff>523875</xdr:colOff>
      <xdr:row>553</xdr:row>
      <xdr:rowOff>142875</xdr:rowOff>
    </xdr:to>
    <xdr:pic>
      <xdr:nvPicPr>
        <xdr:cNvPr id="61" name="Slika 60" descr="Datoteka Excel z gumbom Nov list je identificirana, kot je opisano">
          <a:extLst>
            <a:ext uri="{FF2B5EF4-FFF2-40B4-BE49-F238E27FC236}">
              <a16:creationId xmlns:a16="http://schemas.microsoft.com/office/drawing/2014/main" id="{00000000-0008-0000-1000-00003D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76275" y="104614101"/>
          <a:ext cx="9601200" cy="5933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xdr:colOff>
      <xdr:row>557</xdr:row>
      <xdr:rowOff>51569</xdr:rowOff>
    </xdr:from>
    <xdr:to>
      <xdr:col>18</xdr:col>
      <xdr:colOff>57150</xdr:colOff>
      <xdr:row>587</xdr:row>
      <xdr:rowOff>104774</xdr:rowOff>
    </xdr:to>
    <xdr:pic>
      <xdr:nvPicPr>
        <xdr:cNvPr id="62" name="Slika 61" descr="Odpre se meni z desno miškino tipko na novem delovnem listu z ukazom Preimenuj, identificiranim, kot je opisano">
          <a:extLst>
            <a:ext uri="{FF2B5EF4-FFF2-40B4-BE49-F238E27FC236}">
              <a16:creationId xmlns:a16="http://schemas.microsoft.com/office/drawing/2014/main" id="{00000000-0008-0000-1000-00003E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76275" y="111217844"/>
          <a:ext cx="10353675" cy="576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86766</xdr:colOff>
      <xdr:row>599</xdr:row>
      <xdr:rowOff>85724</xdr:rowOff>
    </xdr:from>
    <xdr:to>
      <xdr:col>18</xdr:col>
      <xdr:colOff>514350</xdr:colOff>
      <xdr:row>630</xdr:row>
      <xdr:rowOff>152399</xdr:rowOff>
    </xdr:to>
    <xdr:pic>
      <xdr:nvPicPr>
        <xdr:cNvPr id="63" name="Slika 62" descr="Odprt je trak za analizo vrtilne tabele, ki prikazuje možnost Spremeni vir podatkov, opredeljeno, kot je opisano">
          <a:extLst>
            <a:ext uri="{FF2B5EF4-FFF2-40B4-BE49-F238E27FC236}">
              <a16:creationId xmlns:a16="http://schemas.microsoft.com/office/drawing/2014/main" id="{00000000-0008-0000-1000-00003F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96366" y="119252999"/>
          <a:ext cx="10790784" cy="5972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200024</xdr:colOff>
      <xdr:row>634</xdr:row>
      <xdr:rowOff>135471</xdr:rowOff>
    </xdr:from>
    <xdr:to>
      <xdr:col>18</xdr:col>
      <xdr:colOff>285749</xdr:colOff>
      <xdr:row>658</xdr:row>
      <xdr:rowOff>57150</xdr:rowOff>
    </xdr:to>
    <xdr:pic>
      <xdr:nvPicPr>
        <xdr:cNvPr id="64" name="Slika 63" descr="Datoteka Excel s pogovornim oknom za spremembo vira podatkov nad izvirnim podatkovnim listom in novim podatkovnim listom za izbiro, opredeljeno za korake, kot je opisano">
          <a:extLst>
            <a:ext uri="{FF2B5EF4-FFF2-40B4-BE49-F238E27FC236}">
              <a16:creationId xmlns:a16="http://schemas.microsoft.com/office/drawing/2014/main" id="{00000000-0008-0000-1000-000040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09624" y="126541746"/>
          <a:ext cx="10448925" cy="4493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247649</xdr:colOff>
      <xdr:row>666</xdr:row>
      <xdr:rowOff>46875</xdr:rowOff>
    </xdr:from>
    <xdr:to>
      <xdr:col>18</xdr:col>
      <xdr:colOff>578118</xdr:colOff>
      <xdr:row>697</xdr:row>
      <xdr:rowOff>104775</xdr:rowOff>
    </xdr:to>
    <xdr:pic>
      <xdr:nvPicPr>
        <xdr:cNvPr id="65" name="Slika 64" descr="Vrtilna tabela, ki prikazuje nov nabor podatkov v prvotni konfiguraciji vrtilne tabele, kot je opisano">
          <a:extLst>
            <a:ext uri="{FF2B5EF4-FFF2-40B4-BE49-F238E27FC236}">
              <a16:creationId xmlns:a16="http://schemas.microsoft.com/office/drawing/2014/main" id="{00000000-0008-0000-1000-000041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57249" y="132549150"/>
          <a:ext cx="10693669" cy="596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719</xdr:row>
      <xdr:rowOff>168259</xdr:rowOff>
    </xdr:from>
    <xdr:to>
      <xdr:col>18</xdr:col>
      <xdr:colOff>419100</xdr:colOff>
      <xdr:row>742</xdr:row>
      <xdr:rowOff>47625</xdr:rowOff>
    </xdr:to>
    <xdr:pic>
      <xdr:nvPicPr>
        <xdr:cNvPr id="66" name="Slika 65" descr="Pogovorno okno za spremembo vira podatkov na vrhu izvirnega delovnega lista z novo prilepljenimi podatki">
          <a:extLst>
            <a:ext uri="{FF2B5EF4-FFF2-40B4-BE49-F238E27FC236}">
              <a16:creationId xmlns:a16="http://schemas.microsoft.com/office/drawing/2014/main" id="{00000000-0008-0000-1000-000042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647700" y="142805134"/>
          <a:ext cx="10744200" cy="4260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31</xdr:row>
      <xdr:rowOff>0</xdr:rowOff>
    </xdr:from>
    <xdr:to>
      <xdr:col>7</xdr:col>
      <xdr:colOff>373380</xdr:colOff>
      <xdr:row>48</xdr:row>
      <xdr:rowOff>166370</xdr:rowOff>
    </xdr:to>
    <xdr:pic>
      <xdr:nvPicPr>
        <xdr:cNvPr id="16" name="Slika 15" descr="Uporabi pogojno oblikovanje v vrtilni tabeli v Excelu – nad povprečjem">
          <a:extLst>
            <a:ext uri="{FF2B5EF4-FFF2-40B4-BE49-F238E27FC236}">
              <a16:creationId xmlns:a16="http://schemas.microsoft.com/office/drawing/2014/main" id="{00000000-0008-0000-1100-000010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5800725"/>
          <a:ext cx="4612005" cy="4214495"/>
        </a:xfrm>
        <a:prstGeom prst="rect">
          <a:avLst/>
        </a:prstGeom>
        <a:noFill/>
        <a:ln>
          <a:noFill/>
        </a:ln>
      </xdr:spPr>
    </xdr:pic>
    <xdr:clientData/>
  </xdr:twoCellAnchor>
  <xdr:twoCellAnchor editAs="oneCell">
    <xdr:from>
      <xdr:col>7</xdr:col>
      <xdr:colOff>371475</xdr:colOff>
      <xdr:row>51</xdr:row>
      <xdr:rowOff>219075</xdr:rowOff>
    </xdr:from>
    <xdr:to>
      <xdr:col>12</xdr:col>
      <xdr:colOff>474345</xdr:colOff>
      <xdr:row>57</xdr:row>
      <xdr:rowOff>94615</xdr:rowOff>
    </xdr:to>
    <xdr:pic>
      <xdr:nvPicPr>
        <xdr:cNvPr id="17" name="Slika 16" descr="Uporabi pogojno oblikovanje v vrtilni tabeli v Excelu – pravilo nad povprečjem">
          <a:extLst>
            <a:ext uri="{FF2B5EF4-FFF2-40B4-BE49-F238E27FC236}">
              <a16:creationId xmlns:a16="http://schemas.microsoft.com/office/drawing/2014/main" id="{00000000-0008-0000-1100-000011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219700" y="11210925"/>
          <a:ext cx="3522345" cy="1304290"/>
        </a:xfrm>
        <a:prstGeom prst="rect">
          <a:avLst/>
        </a:prstGeom>
        <a:noFill/>
        <a:ln>
          <a:noFill/>
        </a:ln>
      </xdr:spPr>
    </xdr:pic>
    <xdr:clientData/>
  </xdr:twoCellAnchor>
  <xdr:twoCellAnchor editAs="oneCell">
    <xdr:from>
      <xdr:col>2</xdr:col>
      <xdr:colOff>0</xdr:colOff>
      <xdr:row>141</xdr:row>
      <xdr:rowOff>0</xdr:rowOff>
    </xdr:from>
    <xdr:to>
      <xdr:col>9</xdr:col>
      <xdr:colOff>344805</xdr:colOff>
      <xdr:row>158</xdr:row>
      <xdr:rowOff>166370</xdr:rowOff>
    </xdr:to>
    <xdr:pic>
      <xdr:nvPicPr>
        <xdr:cNvPr id="11" name="Slika 10" descr="Uporabi pogojno oblikovanje v vrtilni tabeli v Excelu – nad povprečjem">
          <a:extLst>
            <a:ext uri="{FF2B5EF4-FFF2-40B4-BE49-F238E27FC236}">
              <a16:creationId xmlns:a16="http://schemas.microsoft.com/office/drawing/2014/main" id="{00000000-0008-0000-1100-00000B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42100500"/>
          <a:ext cx="4612005" cy="4214495"/>
        </a:xfrm>
        <a:prstGeom prst="rect">
          <a:avLst/>
        </a:prstGeom>
        <a:noFill/>
        <a:ln>
          <a:noFill/>
        </a:ln>
      </xdr:spPr>
    </xdr:pic>
    <xdr:clientData/>
  </xdr:twoCellAnchor>
  <xdr:twoCellAnchor editAs="oneCell">
    <xdr:from>
      <xdr:col>2</xdr:col>
      <xdr:colOff>0</xdr:colOff>
      <xdr:row>162</xdr:row>
      <xdr:rowOff>0</xdr:rowOff>
    </xdr:from>
    <xdr:to>
      <xdr:col>7</xdr:col>
      <xdr:colOff>474345</xdr:colOff>
      <xdr:row>167</xdr:row>
      <xdr:rowOff>161290</xdr:rowOff>
    </xdr:to>
    <xdr:pic>
      <xdr:nvPicPr>
        <xdr:cNvPr id="12" name="Slika 11" descr="Uporabi pogojno oblikovanje v vrtilni tabeli v Excelu – pravilo nad povprečjem">
          <a:extLst>
            <a:ext uri="{FF2B5EF4-FFF2-40B4-BE49-F238E27FC236}">
              <a16:creationId xmlns:a16="http://schemas.microsoft.com/office/drawing/2014/main" id="{00000000-0008-0000-1100-00000C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47101125"/>
          <a:ext cx="3522345" cy="1304290"/>
        </a:xfrm>
        <a:prstGeom prst="rect">
          <a:avLst/>
        </a:prstGeom>
        <a:noFill/>
        <a:ln>
          <a:noFill/>
        </a:ln>
      </xdr:spPr>
    </xdr:pic>
    <xdr:clientData/>
  </xdr:twoCellAnchor>
  <xdr:twoCellAnchor editAs="oneCell">
    <xdr:from>
      <xdr:col>2</xdr:col>
      <xdr:colOff>333375</xdr:colOff>
      <xdr:row>172</xdr:row>
      <xdr:rowOff>38100</xdr:rowOff>
    </xdr:from>
    <xdr:to>
      <xdr:col>7</xdr:col>
      <xdr:colOff>362585</xdr:colOff>
      <xdr:row>188</xdr:row>
      <xdr:rowOff>116205</xdr:rowOff>
    </xdr:to>
    <xdr:pic>
      <xdr:nvPicPr>
        <xdr:cNvPr id="13" name="Slika 12" descr="Uporabite pogojno oblikovanje v vrtilni tabeli v Excelu – Upravljajte pravila">
          <a:extLst>
            <a:ext uri="{FF2B5EF4-FFF2-40B4-BE49-F238E27FC236}">
              <a16:creationId xmlns:a16="http://schemas.microsoft.com/office/drawing/2014/main" id="{00000000-0008-0000-1100-00000D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52575" y="49472850"/>
          <a:ext cx="3077210" cy="3888105"/>
        </a:xfrm>
        <a:prstGeom prst="rect">
          <a:avLst/>
        </a:prstGeom>
        <a:noFill/>
        <a:ln>
          <a:noFill/>
        </a:ln>
      </xdr:spPr>
    </xdr:pic>
    <xdr:clientData/>
  </xdr:twoCellAnchor>
  <xdr:twoCellAnchor editAs="oneCell">
    <xdr:from>
      <xdr:col>2</xdr:col>
      <xdr:colOff>0</xdr:colOff>
      <xdr:row>193</xdr:row>
      <xdr:rowOff>0</xdr:rowOff>
    </xdr:from>
    <xdr:to>
      <xdr:col>10</xdr:col>
      <xdr:colOff>92710</xdr:colOff>
      <xdr:row>202</xdr:row>
      <xdr:rowOff>230505</xdr:rowOff>
    </xdr:to>
    <xdr:pic>
      <xdr:nvPicPr>
        <xdr:cNvPr id="14" name="Slika 13" descr="Uporabi pogojno oblikovanje v vrtilni tabeli v Excelu - Uredi pravilo">
          <a:extLst>
            <a:ext uri="{FF2B5EF4-FFF2-40B4-BE49-F238E27FC236}">
              <a16:creationId xmlns:a16="http://schemas.microsoft.com/office/drawing/2014/main" id="{00000000-0008-0000-1100-00000E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19200" y="54435375"/>
          <a:ext cx="4969510" cy="2373630"/>
        </a:xfrm>
        <a:prstGeom prst="rect">
          <a:avLst/>
        </a:prstGeom>
        <a:noFill/>
        <a:ln>
          <a:noFill/>
        </a:ln>
      </xdr:spPr>
    </xdr:pic>
    <xdr:clientData/>
  </xdr:twoCellAnchor>
  <xdr:twoCellAnchor editAs="oneCell">
    <xdr:from>
      <xdr:col>2</xdr:col>
      <xdr:colOff>0</xdr:colOff>
      <xdr:row>209</xdr:row>
      <xdr:rowOff>0</xdr:rowOff>
    </xdr:from>
    <xdr:to>
      <xdr:col>9</xdr:col>
      <xdr:colOff>527685</xdr:colOff>
      <xdr:row>227</xdr:row>
      <xdr:rowOff>15240</xdr:rowOff>
    </xdr:to>
    <xdr:pic>
      <xdr:nvPicPr>
        <xdr:cNvPr id="23" name="Slika 22" descr="Uporabi pogojno oblikovanje v vrtilni tabeli v Excelu – pogovorno okno Uredi pravilo">
          <a:extLst>
            <a:ext uri="{FF2B5EF4-FFF2-40B4-BE49-F238E27FC236}">
              <a16:creationId xmlns:a16="http://schemas.microsoft.com/office/drawing/2014/main" id="{00000000-0008-0000-1100-000017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19200" y="58245375"/>
          <a:ext cx="4794885" cy="4301490"/>
        </a:xfrm>
        <a:prstGeom prst="rect">
          <a:avLst/>
        </a:prstGeom>
        <a:noFill/>
        <a:ln>
          <a:noFill/>
        </a:ln>
      </xdr:spPr>
    </xdr:pic>
    <xdr:clientData/>
  </xdr:twoCellAnchor>
  <xdr:twoCellAnchor editAs="oneCell">
    <xdr:from>
      <xdr:col>1</xdr:col>
      <xdr:colOff>0</xdr:colOff>
      <xdr:row>52</xdr:row>
      <xdr:rowOff>0</xdr:rowOff>
    </xdr:from>
    <xdr:to>
      <xdr:col>6</xdr:col>
      <xdr:colOff>85261</xdr:colOff>
      <xdr:row>57</xdr:row>
      <xdr:rowOff>56994</xdr:rowOff>
    </xdr:to>
    <xdr:pic>
      <xdr:nvPicPr>
        <xdr:cNvPr id="3" name="Slika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6"/>
        <a:stretch>
          <a:fillRect/>
        </a:stretch>
      </xdr:blipFill>
      <xdr:spPr>
        <a:xfrm>
          <a:off x="609600" y="11229975"/>
          <a:ext cx="3714286" cy="1247619"/>
        </a:xfrm>
        <a:prstGeom prst="rect">
          <a:avLst/>
        </a:prstGeom>
      </xdr:spPr>
    </xdr:pic>
    <xdr:clientData/>
  </xdr:twoCellAnchor>
  <xdr:twoCellAnchor editAs="oneCell">
    <xdr:from>
      <xdr:col>8</xdr:col>
      <xdr:colOff>0</xdr:colOff>
      <xdr:row>119</xdr:row>
      <xdr:rowOff>0</xdr:rowOff>
    </xdr:from>
    <xdr:to>
      <xdr:col>12</xdr:col>
      <xdr:colOff>132982</xdr:colOff>
      <xdr:row>127</xdr:row>
      <xdr:rowOff>123571</xdr:rowOff>
    </xdr:to>
    <xdr:pic>
      <xdr:nvPicPr>
        <xdr:cNvPr id="4" name="Slika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7"/>
        <a:stretch>
          <a:fillRect/>
        </a:stretch>
      </xdr:blipFill>
      <xdr:spPr>
        <a:xfrm>
          <a:off x="5457825" y="25565100"/>
          <a:ext cx="2942857" cy="202857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8</xdr:col>
      <xdr:colOff>9525</xdr:colOff>
      <xdr:row>57</xdr:row>
      <xdr:rowOff>19050</xdr:rowOff>
    </xdr:from>
    <xdr:to>
      <xdr:col>12</xdr:col>
      <xdr:colOff>885825</xdr:colOff>
      <xdr:row>64</xdr:row>
      <xdr:rowOff>108109</xdr:rowOff>
    </xdr:to>
    <xdr:pic>
      <xdr:nvPicPr>
        <xdr:cNvPr id="6" name="Slika 5" descr="Kliknite zavihek Analiza">
          <a:extLst>
            <a:ext uri="{FF2B5EF4-FFF2-40B4-BE49-F238E27FC236}">
              <a16:creationId xmlns:a16="http://schemas.microsoft.com/office/drawing/2014/main" id="{00000000-0008-0000-12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86325" y="11001375"/>
          <a:ext cx="3314700" cy="1422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342900</xdr:colOff>
      <xdr:row>70</xdr:row>
      <xdr:rowOff>38100</xdr:rowOff>
    </xdr:from>
    <xdr:to>
      <xdr:col>11</xdr:col>
      <xdr:colOff>542925</xdr:colOff>
      <xdr:row>77</xdr:row>
      <xdr:rowOff>66675</xdr:rowOff>
    </xdr:to>
    <xdr:pic>
      <xdr:nvPicPr>
        <xdr:cNvPr id="7" name="Slika 6" descr="Kliknite Izberi možnost">
          <a:extLst>
            <a:ext uri="{FF2B5EF4-FFF2-40B4-BE49-F238E27FC236}">
              <a16:creationId xmlns:a16="http://schemas.microsoft.com/office/drawing/2014/main" id="{00000000-0008-0000-12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10100" y="13544550"/>
          <a:ext cx="3038475" cy="1362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304800</xdr:colOff>
      <xdr:row>83</xdr:row>
      <xdr:rowOff>9525</xdr:rowOff>
    </xdr:from>
    <xdr:to>
      <xdr:col>5</xdr:col>
      <xdr:colOff>723900</xdr:colOff>
      <xdr:row>99</xdr:row>
      <xdr:rowOff>114300</xdr:rowOff>
    </xdr:to>
    <xdr:pic>
      <xdr:nvPicPr>
        <xdr:cNvPr id="8" name="Slika 7" descr="Kliknite Celotna vrtilna tabela">
          <a:extLst>
            <a:ext uri="{FF2B5EF4-FFF2-40B4-BE49-F238E27FC236}">
              <a16:creationId xmlns:a16="http://schemas.microsoft.com/office/drawing/2014/main" id="{00000000-0008-0000-1200-00000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04800" y="25612725"/>
          <a:ext cx="4714875" cy="3152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104</xdr:row>
      <xdr:rowOff>171450</xdr:rowOff>
    </xdr:from>
    <xdr:to>
      <xdr:col>5</xdr:col>
      <xdr:colOff>19050</xdr:colOff>
      <xdr:row>114</xdr:row>
      <xdr:rowOff>133350</xdr:rowOff>
    </xdr:to>
    <xdr:pic>
      <xdr:nvPicPr>
        <xdr:cNvPr id="9" name="Slika 8" descr="Kopirajte izbrano vrtilno tabelo">
          <a:extLst>
            <a:ext uri="{FF2B5EF4-FFF2-40B4-BE49-F238E27FC236}">
              <a16:creationId xmlns:a16="http://schemas.microsoft.com/office/drawing/2014/main" id="{00000000-0008-0000-1200-00000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9600" y="29965650"/>
          <a:ext cx="3314700"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581025</xdr:colOff>
      <xdr:row>119</xdr:row>
      <xdr:rowOff>19050</xdr:rowOff>
    </xdr:from>
    <xdr:to>
      <xdr:col>4</xdr:col>
      <xdr:colOff>571500</xdr:colOff>
      <xdr:row>128</xdr:row>
      <xdr:rowOff>180975</xdr:rowOff>
    </xdr:to>
    <xdr:pic>
      <xdr:nvPicPr>
        <xdr:cNvPr id="10" name="Slika 9" descr="Kliknite zavihek Domov">
          <a:extLst>
            <a:ext uri="{FF2B5EF4-FFF2-40B4-BE49-F238E27FC236}">
              <a16:creationId xmlns:a16="http://schemas.microsoft.com/office/drawing/2014/main" id="{00000000-0008-0000-1200-00000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190625" y="32099250"/>
          <a:ext cx="2466975" cy="187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xdr:colOff>
      <xdr:row>131</xdr:row>
      <xdr:rowOff>28575</xdr:rowOff>
    </xdr:from>
    <xdr:to>
      <xdr:col>4</xdr:col>
      <xdr:colOff>809625</xdr:colOff>
      <xdr:row>141</xdr:row>
      <xdr:rowOff>0</xdr:rowOff>
    </xdr:to>
    <xdr:pic>
      <xdr:nvPicPr>
        <xdr:cNvPr id="11" name="Slika 10" descr="Kliknite na Možnost lepljenja">
          <a:extLst>
            <a:ext uri="{FF2B5EF4-FFF2-40B4-BE49-F238E27FC236}">
              <a16:creationId xmlns:a16="http://schemas.microsoft.com/office/drawing/2014/main" id="{00000000-0008-0000-1200-00000B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238250" y="34918650"/>
          <a:ext cx="2466975" cy="187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600075</xdr:colOff>
      <xdr:row>143</xdr:row>
      <xdr:rowOff>133350</xdr:rowOff>
    </xdr:from>
    <xdr:to>
      <xdr:col>4</xdr:col>
      <xdr:colOff>552450</xdr:colOff>
      <xdr:row>165</xdr:row>
      <xdr:rowOff>142875</xdr:rowOff>
    </xdr:to>
    <xdr:pic>
      <xdr:nvPicPr>
        <xdr:cNvPr id="12" name="Slika 11" descr="Prilepi kot vrednost nad vrtilno tabelo">
          <a:extLst>
            <a:ext uri="{FF2B5EF4-FFF2-40B4-BE49-F238E27FC236}">
              <a16:creationId xmlns:a16="http://schemas.microsoft.com/office/drawing/2014/main" id="{00000000-0008-0000-1200-00000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19275" y="37357050"/>
          <a:ext cx="1628775" cy="420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495300</xdr:colOff>
      <xdr:row>170</xdr:row>
      <xdr:rowOff>38100</xdr:rowOff>
    </xdr:from>
    <xdr:to>
      <xdr:col>4</xdr:col>
      <xdr:colOff>428625</xdr:colOff>
      <xdr:row>180</xdr:row>
      <xdr:rowOff>180975</xdr:rowOff>
    </xdr:to>
    <xdr:pic>
      <xdr:nvPicPr>
        <xdr:cNvPr id="13" name="Slika 12" descr="Nastali podatki po odstranitvi vrtilne tabele">
          <a:extLst>
            <a:ext uri="{FF2B5EF4-FFF2-40B4-BE49-F238E27FC236}">
              <a16:creationId xmlns:a16="http://schemas.microsoft.com/office/drawing/2014/main" id="{00000000-0008-0000-1200-00000D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95300" y="42452925"/>
          <a:ext cx="3409950" cy="204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342900</xdr:colOff>
      <xdr:row>198</xdr:row>
      <xdr:rowOff>114300</xdr:rowOff>
    </xdr:from>
    <xdr:to>
      <xdr:col>13</xdr:col>
      <xdr:colOff>466725</xdr:colOff>
      <xdr:row>208</xdr:row>
      <xdr:rowOff>171450</xdr:rowOff>
    </xdr:to>
    <xdr:pic>
      <xdr:nvPicPr>
        <xdr:cNvPr id="14" name="Slika 13" descr="Kliknite zavihek Analiza">
          <a:extLst>
            <a:ext uri="{FF2B5EF4-FFF2-40B4-BE49-F238E27FC236}">
              <a16:creationId xmlns:a16="http://schemas.microsoft.com/office/drawing/2014/main" id="{00000000-0008-0000-1200-00000E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610100" y="38919150"/>
          <a:ext cx="4572000" cy="1962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257175</xdr:colOff>
      <xdr:row>212</xdr:row>
      <xdr:rowOff>95250</xdr:rowOff>
    </xdr:from>
    <xdr:to>
      <xdr:col>12</xdr:col>
      <xdr:colOff>685800</xdr:colOff>
      <xdr:row>222</xdr:row>
      <xdr:rowOff>47625</xdr:rowOff>
    </xdr:to>
    <xdr:pic>
      <xdr:nvPicPr>
        <xdr:cNvPr id="15" name="Slika 14" descr="Počisti možnost na zavihku Analiza">
          <a:extLst>
            <a:ext uri="{FF2B5EF4-FFF2-40B4-BE49-F238E27FC236}">
              <a16:creationId xmlns:a16="http://schemas.microsoft.com/office/drawing/2014/main" id="{00000000-0008-0000-12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524375" y="41614725"/>
          <a:ext cx="3876675" cy="185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371475</xdr:colOff>
      <xdr:row>227</xdr:row>
      <xdr:rowOff>28575</xdr:rowOff>
    </xdr:from>
    <xdr:to>
      <xdr:col>6</xdr:col>
      <xdr:colOff>114300</xdr:colOff>
      <xdr:row>239</xdr:row>
      <xdr:rowOff>9525</xdr:rowOff>
    </xdr:to>
    <xdr:pic>
      <xdr:nvPicPr>
        <xdr:cNvPr id="16" name="Slika 15" descr="Počisti vso vrtilno tabelo">
          <a:extLst>
            <a:ext uri="{FF2B5EF4-FFF2-40B4-BE49-F238E27FC236}">
              <a16:creationId xmlns:a16="http://schemas.microsoft.com/office/drawing/2014/main" id="{00000000-0008-0000-12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81075" y="53873400"/>
          <a:ext cx="3876675"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57</xdr:row>
      <xdr:rowOff>0</xdr:rowOff>
    </xdr:from>
    <xdr:to>
      <xdr:col>4</xdr:col>
      <xdr:colOff>392815</xdr:colOff>
      <xdr:row>64</xdr:row>
      <xdr:rowOff>47625</xdr:rowOff>
    </xdr:to>
    <xdr:pic>
      <xdr:nvPicPr>
        <xdr:cNvPr id="2" name="Slika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1"/>
        <a:stretch>
          <a:fillRect/>
        </a:stretch>
      </xdr:blipFill>
      <xdr:spPr>
        <a:xfrm>
          <a:off x="609600" y="10982325"/>
          <a:ext cx="2869315" cy="1381125"/>
        </a:xfrm>
        <a:prstGeom prst="rect">
          <a:avLst/>
        </a:prstGeom>
      </xdr:spPr>
    </xdr:pic>
    <xdr:clientData/>
  </xdr:twoCellAnchor>
  <xdr:twoCellAnchor editAs="oneCell">
    <xdr:from>
      <xdr:col>1</xdr:col>
      <xdr:colOff>19050</xdr:colOff>
      <xdr:row>70</xdr:row>
      <xdr:rowOff>76200</xdr:rowOff>
    </xdr:from>
    <xdr:to>
      <xdr:col>4</xdr:col>
      <xdr:colOff>313979</xdr:colOff>
      <xdr:row>77</xdr:row>
      <xdr:rowOff>9367</xdr:rowOff>
    </xdr:to>
    <xdr:pic>
      <xdr:nvPicPr>
        <xdr:cNvPr id="3" name="Slika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12"/>
        <a:stretch>
          <a:fillRect/>
        </a:stretch>
      </xdr:blipFill>
      <xdr:spPr>
        <a:xfrm>
          <a:off x="628650" y="13582650"/>
          <a:ext cx="2771429" cy="1266667"/>
        </a:xfrm>
        <a:prstGeom prst="rect">
          <a:avLst/>
        </a:prstGeom>
      </xdr:spPr>
    </xdr:pic>
    <xdr:clientData/>
  </xdr:twoCellAnchor>
  <xdr:twoCellAnchor>
    <xdr:from>
      <xdr:col>2</xdr:col>
      <xdr:colOff>504825</xdr:colOff>
      <xdr:row>69</xdr:row>
      <xdr:rowOff>66675</xdr:rowOff>
    </xdr:from>
    <xdr:to>
      <xdr:col>4</xdr:col>
      <xdr:colOff>180975</xdr:colOff>
      <xdr:row>73</xdr:row>
      <xdr:rowOff>76200</xdr:rowOff>
    </xdr:to>
    <xdr:cxnSp macro="">
      <xdr:nvCxnSpPr>
        <xdr:cNvPr id="5" name="Raven puščični povezovalnik 4">
          <a:extLst>
            <a:ext uri="{FF2B5EF4-FFF2-40B4-BE49-F238E27FC236}">
              <a16:creationId xmlns:a16="http://schemas.microsoft.com/office/drawing/2014/main" id="{00000000-0008-0000-1200-000005000000}"/>
            </a:ext>
          </a:extLst>
        </xdr:cNvPr>
        <xdr:cNvCxnSpPr/>
      </xdr:nvCxnSpPr>
      <xdr:spPr>
        <a:xfrm flipH="1">
          <a:off x="1724025" y="13382625"/>
          <a:ext cx="895350" cy="771525"/>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3</xdr:col>
      <xdr:colOff>438150</xdr:colOff>
      <xdr:row>58</xdr:row>
      <xdr:rowOff>38100</xdr:rowOff>
    </xdr:from>
    <xdr:to>
      <xdr:col>5</xdr:col>
      <xdr:colOff>114300</xdr:colOff>
      <xdr:row>64</xdr:row>
      <xdr:rowOff>66675</xdr:rowOff>
    </xdr:to>
    <xdr:cxnSp macro="">
      <xdr:nvCxnSpPr>
        <xdr:cNvPr id="17" name="Raven puščični povezovalnik 16">
          <a:extLst>
            <a:ext uri="{FF2B5EF4-FFF2-40B4-BE49-F238E27FC236}">
              <a16:creationId xmlns:a16="http://schemas.microsoft.com/office/drawing/2014/main" id="{00000000-0008-0000-1200-000011000000}"/>
            </a:ext>
          </a:extLst>
        </xdr:cNvPr>
        <xdr:cNvCxnSpPr/>
      </xdr:nvCxnSpPr>
      <xdr:spPr>
        <a:xfrm flipH="1" flipV="1">
          <a:off x="2266950" y="11210925"/>
          <a:ext cx="895350" cy="1171575"/>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oneCellAnchor>
    <xdr:from>
      <xdr:col>2</xdr:col>
      <xdr:colOff>0</xdr:colOff>
      <xdr:row>199</xdr:row>
      <xdr:rowOff>0</xdr:rowOff>
    </xdr:from>
    <xdr:ext cx="2869315" cy="1381125"/>
    <xdr:pic>
      <xdr:nvPicPr>
        <xdr:cNvPr id="20" name="Slika 19">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11"/>
        <a:stretch>
          <a:fillRect/>
        </a:stretch>
      </xdr:blipFill>
      <xdr:spPr>
        <a:xfrm>
          <a:off x="609600" y="10982325"/>
          <a:ext cx="2869315" cy="1381125"/>
        </a:xfrm>
        <a:prstGeom prst="rect">
          <a:avLst/>
        </a:prstGeom>
      </xdr:spPr>
    </xdr:pic>
    <xdr:clientData/>
  </xdr:oneCellAnchor>
  <xdr:twoCellAnchor>
    <xdr:from>
      <xdr:col>3</xdr:col>
      <xdr:colOff>590550</xdr:colOff>
      <xdr:row>59</xdr:row>
      <xdr:rowOff>0</xdr:rowOff>
    </xdr:from>
    <xdr:to>
      <xdr:col>5</xdr:col>
      <xdr:colOff>266700</xdr:colOff>
      <xdr:row>65</xdr:row>
      <xdr:rowOff>28575</xdr:rowOff>
    </xdr:to>
    <xdr:cxnSp macro="">
      <xdr:nvCxnSpPr>
        <xdr:cNvPr id="23" name="Raven puščični povezovalnik 22">
          <a:extLst>
            <a:ext uri="{FF2B5EF4-FFF2-40B4-BE49-F238E27FC236}">
              <a16:creationId xmlns:a16="http://schemas.microsoft.com/office/drawing/2014/main" id="{00000000-0008-0000-1200-000017000000}"/>
            </a:ext>
          </a:extLst>
        </xdr:cNvPr>
        <xdr:cNvCxnSpPr/>
      </xdr:nvCxnSpPr>
      <xdr:spPr>
        <a:xfrm flipH="1" flipV="1">
          <a:off x="2419350" y="11363325"/>
          <a:ext cx="895350" cy="1171575"/>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editAs="oneCell">
    <xdr:from>
      <xdr:col>1</xdr:col>
      <xdr:colOff>0</xdr:colOff>
      <xdr:row>213</xdr:row>
      <xdr:rowOff>0</xdr:rowOff>
    </xdr:from>
    <xdr:to>
      <xdr:col>4</xdr:col>
      <xdr:colOff>247309</xdr:colOff>
      <xdr:row>219</xdr:row>
      <xdr:rowOff>152238</xdr:rowOff>
    </xdr:to>
    <xdr:pic>
      <xdr:nvPicPr>
        <xdr:cNvPr id="22" name="Slika 21">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13"/>
        <a:stretch>
          <a:fillRect/>
        </a:stretch>
      </xdr:blipFill>
      <xdr:spPr>
        <a:xfrm>
          <a:off x="609600" y="41709975"/>
          <a:ext cx="2723809" cy="1295238"/>
        </a:xfrm>
        <a:prstGeom prst="rect">
          <a:avLst/>
        </a:prstGeom>
      </xdr:spPr>
    </xdr:pic>
    <xdr:clientData/>
  </xdr:twoCellAnchor>
  <xdr:twoCellAnchor>
    <xdr:from>
      <xdr:col>2</xdr:col>
      <xdr:colOff>352425</xdr:colOff>
      <xdr:row>215</xdr:row>
      <xdr:rowOff>180975</xdr:rowOff>
    </xdr:from>
    <xdr:to>
      <xdr:col>4</xdr:col>
      <xdr:colOff>28575</xdr:colOff>
      <xdr:row>222</xdr:row>
      <xdr:rowOff>19050</xdr:rowOff>
    </xdr:to>
    <xdr:cxnSp macro="">
      <xdr:nvCxnSpPr>
        <xdr:cNvPr id="21" name="Raven puščični povezovalnik 20">
          <a:extLst>
            <a:ext uri="{FF2B5EF4-FFF2-40B4-BE49-F238E27FC236}">
              <a16:creationId xmlns:a16="http://schemas.microsoft.com/office/drawing/2014/main" id="{00000000-0008-0000-1200-000015000000}"/>
            </a:ext>
          </a:extLst>
        </xdr:cNvPr>
        <xdr:cNvCxnSpPr/>
      </xdr:nvCxnSpPr>
      <xdr:spPr>
        <a:xfrm flipH="1" flipV="1">
          <a:off x="1571625" y="42271950"/>
          <a:ext cx="895350" cy="1171575"/>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4</xdr:col>
      <xdr:colOff>171450</xdr:colOff>
      <xdr:row>200</xdr:row>
      <xdr:rowOff>85725</xdr:rowOff>
    </xdr:from>
    <xdr:to>
      <xdr:col>5</xdr:col>
      <xdr:colOff>457200</xdr:colOff>
      <xdr:row>206</xdr:row>
      <xdr:rowOff>114300</xdr:rowOff>
    </xdr:to>
    <xdr:cxnSp macro="">
      <xdr:nvCxnSpPr>
        <xdr:cNvPr id="24" name="Raven puščični povezovalnik 23">
          <a:extLst>
            <a:ext uri="{FF2B5EF4-FFF2-40B4-BE49-F238E27FC236}">
              <a16:creationId xmlns:a16="http://schemas.microsoft.com/office/drawing/2014/main" id="{00000000-0008-0000-1200-000018000000}"/>
            </a:ext>
          </a:extLst>
        </xdr:cNvPr>
        <xdr:cNvCxnSpPr/>
      </xdr:nvCxnSpPr>
      <xdr:spPr>
        <a:xfrm flipH="1" flipV="1">
          <a:off x="2609850" y="39271575"/>
          <a:ext cx="895350" cy="1171575"/>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20.xml><?xml version="1.0" encoding="utf-8"?>
<xdr:wsDr xmlns:xdr="http://schemas.openxmlformats.org/drawingml/2006/spreadsheetDrawing" xmlns:a="http://schemas.openxmlformats.org/drawingml/2006/main">
  <xdr:twoCellAnchor editAs="oneCell">
    <xdr:from>
      <xdr:col>11</xdr:col>
      <xdr:colOff>466725</xdr:colOff>
      <xdr:row>2</xdr:row>
      <xdr:rowOff>85725</xdr:rowOff>
    </xdr:from>
    <xdr:to>
      <xdr:col>17</xdr:col>
      <xdr:colOff>9125</xdr:colOff>
      <xdr:row>13</xdr:row>
      <xdr:rowOff>56892</xdr:rowOff>
    </xdr:to>
    <xdr:pic>
      <xdr:nvPicPr>
        <xdr:cNvPr id="2" name="Slika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10125075" y="514350"/>
          <a:ext cx="3200000" cy="2066667"/>
        </a:xfrm>
        <a:prstGeom prst="rect">
          <a:avLst/>
        </a:prstGeom>
      </xdr:spPr>
    </xdr:pic>
    <xdr:clientData/>
  </xdr:twoCellAnchor>
  <xdr:twoCellAnchor editAs="oneCell">
    <xdr:from>
      <xdr:col>5</xdr:col>
      <xdr:colOff>142875</xdr:colOff>
      <xdr:row>2</xdr:row>
      <xdr:rowOff>161925</xdr:rowOff>
    </xdr:from>
    <xdr:to>
      <xdr:col>11</xdr:col>
      <xdr:colOff>228132</xdr:colOff>
      <xdr:row>12</xdr:row>
      <xdr:rowOff>161687</xdr:rowOff>
    </xdr:to>
    <xdr:pic>
      <xdr:nvPicPr>
        <xdr:cNvPr id="3" name="Slika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6143625" y="590550"/>
          <a:ext cx="3742857" cy="190476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2202</xdr:row>
      <xdr:rowOff>133350</xdr:rowOff>
    </xdr:from>
    <xdr:to>
      <xdr:col>9</xdr:col>
      <xdr:colOff>409575</xdr:colOff>
      <xdr:row>2225</xdr:row>
      <xdr:rowOff>180975</xdr:rowOff>
    </xdr:to>
    <xdr:pic>
      <xdr:nvPicPr>
        <xdr:cNvPr id="2" name="Slika 1" descr="Surovi podatki (prodaja čokolade), pripravljeni za vrtilno tabelo">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478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2234</xdr:row>
      <xdr:rowOff>0</xdr:rowOff>
    </xdr:from>
    <xdr:to>
      <xdr:col>9</xdr:col>
      <xdr:colOff>409575</xdr:colOff>
      <xdr:row>2257</xdr:row>
      <xdr:rowOff>47625</xdr:rowOff>
    </xdr:to>
    <xdr:pic>
      <xdr:nvPicPr>
        <xdr:cNvPr id="3" name="Slika 2" descr="Hitra vrtilna tabela Excel, ki prikazuje prodajo čokolade">
          <a:extLst>
            <a:ext uri="{FF2B5EF4-FFF2-40B4-BE49-F238E27FC236}">
              <a16:creationId xmlns:a16="http://schemas.microsoft.com/office/drawing/2014/main" id="{00000000-0008-0000-14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82486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180975</xdr:colOff>
      <xdr:row>2268</xdr:row>
      <xdr:rowOff>9525</xdr:rowOff>
    </xdr:from>
    <xdr:to>
      <xdr:col>9</xdr:col>
      <xdr:colOff>590550</xdr:colOff>
      <xdr:row>2291</xdr:row>
      <xdr:rowOff>57150</xdr:rowOff>
    </xdr:to>
    <xdr:pic>
      <xdr:nvPicPr>
        <xdr:cNvPr id="4" name="Slika 3" descr="Popolni podatki za vrtilno tabelo!">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0975" y="465496275"/>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2301</xdr:row>
      <xdr:rowOff>228600</xdr:rowOff>
    </xdr:from>
    <xdr:to>
      <xdr:col>9</xdr:col>
      <xdr:colOff>485775</xdr:colOff>
      <xdr:row>2325</xdr:row>
      <xdr:rowOff>38100</xdr:rowOff>
    </xdr:to>
    <xdr:pic>
      <xdr:nvPicPr>
        <xdr:cNvPr id="5" name="Slika 4" descr="300 imen pomeni, da imamo 300 zaposlenih.  Preverite.">
          <a:extLst>
            <a:ext uri="{FF2B5EF4-FFF2-40B4-BE49-F238E27FC236}">
              <a16:creationId xmlns:a16="http://schemas.microsoft.com/office/drawing/2014/main" id="{00000000-0008-0000-14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6200" y="472316175"/>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114300</xdr:colOff>
      <xdr:row>2348</xdr:row>
      <xdr:rowOff>38100</xdr:rowOff>
    </xdr:from>
    <xdr:to>
      <xdr:col>9</xdr:col>
      <xdr:colOff>523875</xdr:colOff>
      <xdr:row>2371</xdr:row>
      <xdr:rowOff>85725</xdr:rowOff>
    </xdr:to>
    <xdr:pic>
      <xdr:nvPicPr>
        <xdr:cNvPr id="6" name="Slika 5" descr="Ustvarjanje preproste tabele iz podatkov z uporabo (Ctrl-T)">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14300" y="3139440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xdr:colOff>
      <xdr:row>2373</xdr:row>
      <xdr:rowOff>85725</xdr:rowOff>
    </xdr:from>
    <xdr:to>
      <xdr:col>9</xdr:col>
      <xdr:colOff>447675</xdr:colOff>
      <xdr:row>2396</xdr:row>
      <xdr:rowOff>133350</xdr:rowOff>
    </xdr:to>
    <xdr:pic>
      <xdr:nvPicPr>
        <xdr:cNvPr id="7" name="Slika 6" descr="Zdaj, ko imamo tabelo, lahko uporabimo Povzetek z vrtilno tabelo">
          <a:extLst>
            <a:ext uri="{FF2B5EF4-FFF2-40B4-BE49-F238E27FC236}">
              <a16:creationId xmlns:a16="http://schemas.microsoft.com/office/drawing/2014/main" id="{00000000-0008-0000-14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00" y="362521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2411</xdr:row>
      <xdr:rowOff>0</xdr:rowOff>
    </xdr:from>
    <xdr:to>
      <xdr:col>9</xdr:col>
      <xdr:colOff>409575</xdr:colOff>
      <xdr:row>2434</xdr:row>
      <xdr:rowOff>47625</xdr:rowOff>
    </xdr:to>
    <xdr:pic>
      <xdr:nvPicPr>
        <xdr:cNvPr id="8" name="Slika 7" descr="Razčlenitev zaposlenih po oddelkih">
          <a:extLst>
            <a:ext uri="{FF2B5EF4-FFF2-40B4-BE49-F238E27FC236}">
              <a16:creationId xmlns:a16="http://schemas.microsoft.com/office/drawing/2014/main" id="{00000000-0008-0000-14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406336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2448</xdr:row>
      <xdr:rowOff>0</xdr:rowOff>
    </xdr:from>
    <xdr:to>
      <xdr:col>9</xdr:col>
      <xdr:colOff>409575</xdr:colOff>
      <xdr:row>2471</xdr:row>
      <xdr:rowOff>47625</xdr:rowOff>
    </xdr:to>
    <xdr:pic>
      <xdr:nvPicPr>
        <xdr:cNvPr id="9" name="Slika 8" descr="Spreminjanje prikaza vrednosti na % skupne vrednosti">
          <a:extLst>
            <a:ext uri="{FF2B5EF4-FFF2-40B4-BE49-F238E27FC236}">
              <a16:creationId xmlns:a16="http://schemas.microsoft.com/office/drawing/2014/main" id="{00000000-0008-0000-14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473392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2473</xdr:row>
      <xdr:rowOff>0</xdr:rowOff>
    </xdr:from>
    <xdr:to>
      <xdr:col>9</xdr:col>
      <xdr:colOff>409575</xdr:colOff>
      <xdr:row>2496</xdr:row>
      <xdr:rowOff>47625</xdr:rowOff>
    </xdr:to>
    <xdr:pic>
      <xdr:nvPicPr>
        <xdr:cNvPr id="10" name="Slika 9" descr="Vsota zaposlenih, prikazana kot % celotnega zneska">
          <a:extLst>
            <a:ext uri="{FF2B5EF4-FFF2-40B4-BE49-F238E27FC236}">
              <a16:creationId xmlns:a16="http://schemas.microsoft.com/office/drawing/2014/main" id="{00000000-0008-0000-14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521017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2509</xdr:row>
      <xdr:rowOff>0</xdr:rowOff>
    </xdr:from>
    <xdr:to>
      <xdr:col>9</xdr:col>
      <xdr:colOff>409575</xdr:colOff>
      <xdr:row>2532</xdr:row>
      <xdr:rowOff>47625</xdr:rowOff>
    </xdr:to>
    <xdr:pic>
      <xdr:nvPicPr>
        <xdr:cNvPr id="11" name="Slika 10" descr="Vsak izdelek, ki se pojavi v podatkih, je naveden (vključno s tipkarsko napako)">
          <a:extLst>
            <a:ext uri="{FF2B5EF4-FFF2-40B4-BE49-F238E27FC236}">
              <a16:creationId xmlns:a16="http://schemas.microsoft.com/office/drawing/2014/main" id="{00000000-0008-0000-14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586168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2559</xdr:row>
      <xdr:rowOff>0</xdr:rowOff>
    </xdr:from>
    <xdr:to>
      <xdr:col>9</xdr:col>
      <xdr:colOff>409575</xdr:colOff>
      <xdr:row>2582</xdr:row>
      <xdr:rowOff>47625</xdr:rowOff>
    </xdr:to>
    <xdr:pic>
      <xdr:nvPicPr>
        <xdr:cNvPr id="12" name="Slika 11" descr="Začetek ročnega združevanja v skupine">
          <a:extLst>
            <a:ext uri="{FF2B5EF4-FFF2-40B4-BE49-F238E27FC236}">
              <a16:creationId xmlns:a16="http://schemas.microsoft.com/office/drawing/2014/main" id="{00000000-0008-0000-14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0" y="676465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2584</xdr:row>
      <xdr:rowOff>0</xdr:rowOff>
    </xdr:from>
    <xdr:to>
      <xdr:col>9</xdr:col>
      <xdr:colOff>409575</xdr:colOff>
      <xdr:row>2607</xdr:row>
      <xdr:rowOff>47625</xdr:rowOff>
    </xdr:to>
    <xdr:pic>
      <xdr:nvPicPr>
        <xdr:cNvPr id="13" name="Slika 12" descr="Na polovici ročnega združevanja - skupina 1 je končana">
          <a:extLst>
            <a:ext uri="{FF2B5EF4-FFF2-40B4-BE49-F238E27FC236}">
              <a16:creationId xmlns:a16="http://schemas.microsoft.com/office/drawing/2014/main" id="{00000000-0008-0000-14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0" y="724090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2609</xdr:row>
      <xdr:rowOff>0</xdr:rowOff>
    </xdr:from>
    <xdr:to>
      <xdr:col>9</xdr:col>
      <xdr:colOff>409575</xdr:colOff>
      <xdr:row>2632</xdr:row>
      <xdr:rowOff>47625</xdr:rowOff>
    </xdr:to>
    <xdr:pic>
      <xdr:nvPicPr>
        <xdr:cNvPr id="14" name="Slika 13" descr="Ročno razvrščanje v skupine">
          <a:extLst>
            <a:ext uri="{FF2B5EF4-FFF2-40B4-BE49-F238E27FC236}">
              <a16:creationId xmlns:a16="http://schemas.microsoft.com/office/drawing/2014/main" id="{00000000-0008-0000-1400-00000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0" y="771715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2645</xdr:row>
      <xdr:rowOff>0</xdr:rowOff>
    </xdr:from>
    <xdr:to>
      <xdr:col>9</xdr:col>
      <xdr:colOff>409575</xdr:colOff>
      <xdr:row>2668</xdr:row>
      <xdr:rowOff>47625</xdr:rowOff>
    </xdr:to>
    <xdr:pic>
      <xdr:nvPicPr>
        <xdr:cNvPr id="15" name="Slika 14" descr="Izvorni podatki za rezultate glasovanja">
          <a:extLst>
            <a:ext uri="{FF2B5EF4-FFF2-40B4-BE49-F238E27FC236}">
              <a16:creationId xmlns:a16="http://schemas.microsoft.com/office/drawing/2014/main" id="{00000000-0008-0000-1400-00000F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0" y="842581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2670</xdr:row>
      <xdr:rowOff>0</xdr:rowOff>
    </xdr:from>
    <xdr:to>
      <xdr:col>9</xdr:col>
      <xdr:colOff>409575</xdr:colOff>
      <xdr:row>2693</xdr:row>
      <xdr:rowOff>47625</xdr:rowOff>
    </xdr:to>
    <xdr:pic>
      <xdr:nvPicPr>
        <xdr:cNvPr id="16" name="Slika 15" descr="Razvrščanje starostnega polja v 10-letna vedra">
          <a:extLst>
            <a:ext uri="{FF2B5EF4-FFF2-40B4-BE49-F238E27FC236}">
              <a16:creationId xmlns:a16="http://schemas.microsoft.com/office/drawing/2014/main" id="{00000000-0008-0000-1400-00001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0" y="890206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2695</xdr:row>
      <xdr:rowOff>0</xdr:rowOff>
    </xdr:from>
    <xdr:to>
      <xdr:col>9</xdr:col>
      <xdr:colOff>409575</xdr:colOff>
      <xdr:row>2718</xdr:row>
      <xdr:rowOff>47625</xdr:rowOff>
    </xdr:to>
    <xdr:pic>
      <xdr:nvPicPr>
        <xdr:cNvPr id="17" name="Slika 16" descr="Opravljeno razvrščanje rezultatov glasovanja po starostnem razponu">
          <a:extLst>
            <a:ext uri="{FF2B5EF4-FFF2-40B4-BE49-F238E27FC236}">
              <a16:creationId xmlns:a16="http://schemas.microsoft.com/office/drawing/2014/main" id="{00000000-0008-0000-1400-000011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0" y="937831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2729</xdr:row>
      <xdr:rowOff>0</xdr:rowOff>
    </xdr:from>
    <xdr:to>
      <xdr:col>9</xdr:col>
      <xdr:colOff>409575</xdr:colOff>
      <xdr:row>2752</xdr:row>
      <xdr:rowOff>47625</xdr:rowOff>
    </xdr:to>
    <xdr:pic>
      <xdr:nvPicPr>
        <xdr:cNvPr id="18" name="Slika 17" descr="Preimenujte polje tako, da vnesete prvotno ime">
          <a:extLst>
            <a:ext uri="{FF2B5EF4-FFF2-40B4-BE49-F238E27FC236}">
              <a16:creationId xmlns:a16="http://schemas.microsoft.com/office/drawing/2014/main" id="{00000000-0008-0000-1400-00001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0" y="993457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2761</xdr:row>
      <xdr:rowOff>0</xdr:rowOff>
    </xdr:from>
    <xdr:to>
      <xdr:col>9</xdr:col>
      <xdr:colOff>409575</xdr:colOff>
      <xdr:row>2784</xdr:row>
      <xdr:rowOff>47625</xdr:rowOff>
    </xdr:to>
    <xdr:pic>
      <xdr:nvPicPr>
        <xdr:cNvPr id="19" name="Slika 18" descr="Excelu ni všeč vaše novo ime polja">
          <a:extLst>
            <a:ext uri="{FF2B5EF4-FFF2-40B4-BE49-F238E27FC236}">
              <a16:creationId xmlns:a16="http://schemas.microsoft.com/office/drawing/2014/main" id="{00000000-0008-0000-1400-000013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0" y="1049083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2788</xdr:row>
      <xdr:rowOff>0</xdr:rowOff>
    </xdr:from>
    <xdr:to>
      <xdr:col>9</xdr:col>
      <xdr:colOff>409575</xdr:colOff>
      <xdr:row>2811</xdr:row>
      <xdr:rowOff>47625</xdr:rowOff>
    </xdr:to>
    <xdr:pic>
      <xdr:nvPicPr>
        <xdr:cNvPr id="20" name="Slika 19" descr="Če imenu dodate presledek, se izognete težavi">
          <a:extLst>
            <a:ext uri="{FF2B5EF4-FFF2-40B4-BE49-F238E27FC236}">
              <a16:creationId xmlns:a16="http://schemas.microsoft.com/office/drawing/2014/main" id="{00000000-0008-0000-14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0" y="1100518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2826</xdr:row>
      <xdr:rowOff>0</xdr:rowOff>
    </xdr:from>
    <xdr:to>
      <xdr:col>9</xdr:col>
      <xdr:colOff>409575</xdr:colOff>
      <xdr:row>2849</xdr:row>
      <xdr:rowOff>47625</xdr:rowOff>
    </xdr:to>
    <xdr:pic>
      <xdr:nvPicPr>
        <xdr:cNvPr id="21" name="Slika 20" descr="Nastavitev polja za prikaz odstotka celotnega zneska">
          <a:extLst>
            <a:ext uri="{FF2B5EF4-FFF2-40B4-BE49-F238E27FC236}">
              <a16:creationId xmlns:a16="http://schemas.microsoft.com/office/drawing/2014/main" id="{00000000-0008-0000-14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0" y="1171384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2851</xdr:row>
      <xdr:rowOff>0</xdr:rowOff>
    </xdr:from>
    <xdr:to>
      <xdr:col>9</xdr:col>
      <xdr:colOff>409575</xdr:colOff>
      <xdr:row>2874</xdr:row>
      <xdr:rowOff>47625</xdr:rowOff>
    </xdr:to>
    <xdr:pic>
      <xdr:nvPicPr>
        <xdr:cNvPr id="22" name="Slika 21" descr="Polje Ime je bilo dodano dvakrat">
          <a:extLst>
            <a:ext uri="{FF2B5EF4-FFF2-40B4-BE49-F238E27FC236}">
              <a16:creationId xmlns:a16="http://schemas.microsoft.com/office/drawing/2014/main" id="{00000000-0008-0000-14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0" y="1219009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2890</xdr:row>
      <xdr:rowOff>0</xdr:rowOff>
    </xdr:from>
    <xdr:to>
      <xdr:col>9</xdr:col>
      <xdr:colOff>409575</xdr:colOff>
      <xdr:row>2913</xdr:row>
      <xdr:rowOff>47625</xdr:rowOff>
    </xdr:to>
    <xdr:pic>
      <xdr:nvPicPr>
        <xdr:cNvPr id="23" name="Slika 22" descr="Nastavitev oblike neposredno na polje vrednosti">
          <a:extLst>
            <a:ext uri="{FF2B5EF4-FFF2-40B4-BE49-F238E27FC236}">
              <a16:creationId xmlns:a16="http://schemas.microsoft.com/office/drawing/2014/main" id="{00000000-0008-0000-14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0" y="1286065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2923</xdr:row>
      <xdr:rowOff>0</xdr:rowOff>
    </xdr:from>
    <xdr:to>
      <xdr:col>9</xdr:col>
      <xdr:colOff>409575</xdr:colOff>
      <xdr:row>2946</xdr:row>
      <xdr:rowOff>47625</xdr:rowOff>
    </xdr:to>
    <xdr:pic>
      <xdr:nvPicPr>
        <xdr:cNvPr id="24" name="Slika 23" descr="Dvokliknite vsoto, da &quot;poglobite navzdol&quot;">
          <a:extLst>
            <a:ext uri="{FF2B5EF4-FFF2-40B4-BE49-F238E27FC236}">
              <a16:creationId xmlns:a16="http://schemas.microsoft.com/office/drawing/2014/main" id="{00000000-0008-0000-1400-00001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0" y="1341691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2948</xdr:row>
      <xdr:rowOff>0</xdr:rowOff>
    </xdr:from>
    <xdr:to>
      <xdr:col>9</xdr:col>
      <xdr:colOff>409575</xdr:colOff>
      <xdr:row>2971</xdr:row>
      <xdr:rowOff>47625</xdr:rowOff>
    </xdr:to>
    <xdr:pic>
      <xdr:nvPicPr>
        <xdr:cNvPr id="25" name="Slika 24" descr="50 inženirjev, samodejno izvlečenih v nov list">
          <a:extLst>
            <a:ext uri="{FF2B5EF4-FFF2-40B4-BE49-F238E27FC236}">
              <a16:creationId xmlns:a16="http://schemas.microsoft.com/office/drawing/2014/main" id="{00000000-0008-0000-1400-00001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0" y="1389316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3014</xdr:row>
      <xdr:rowOff>0</xdr:rowOff>
    </xdr:from>
    <xdr:to>
      <xdr:col>9</xdr:col>
      <xdr:colOff>409575</xdr:colOff>
      <xdr:row>3037</xdr:row>
      <xdr:rowOff>47625</xdr:rowOff>
    </xdr:to>
    <xdr:pic>
      <xdr:nvPicPr>
        <xdr:cNvPr id="26" name="Slika 25" descr="Upoštevajte neuporabne in zmedene naslove polj">
          <a:extLst>
            <a:ext uri="{FF2B5EF4-FFF2-40B4-BE49-F238E27FC236}">
              <a16:creationId xmlns:a16="http://schemas.microsoft.com/office/drawing/2014/main" id="{00000000-0008-0000-1400-00001A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0" y="1493329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3039</xdr:row>
      <xdr:rowOff>0</xdr:rowOff>
    </xdr:from>
    <xdr:to>
      <xdr:col>9</xdr:col>
      <xdr:colOff>409575</xdr:colOff>
      <xdr:row>3062</xdr:row>
      <xdr:rowOff>47625</xdr:rowOff>
    </xdr:to>
    <xdr:pic>
      <xdr:nvPicPr>
        <xdr:cNvPr id="27" name="Slika 26" descr="Preklop postavitve iz Compact v Outline">
          <a:extLst>
            <a:ext uri="{FF2B5EF4-FFF2-40B4-BE49-F238E27FC236}">
              <a16:creationId xmlns:a16="http://schemas.microsoft.com/office/drawing/2014/main" id="{00000000-0008-0000-1400-00001B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0" y="1540954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3064</xdr:row>
      <xdr:rowOff>0</xdr:rowOff>
    </xdr:from>
    <xdr:to>
      <xdr:col>9</xdr:col>
      <xdr:colOff>409575</xdr:colOff>
      <xdr:row>3087</xdr:row>
      <xdr:rowOff>47625</xdr:rowOff>
    </xdr:to>
    <xdr:pic>
      <xdr:nvPicPr>
        <xdr:cNvPr id="28" name="Slika 27" descr="Naslovi polj v postavitvi Outline so veliko bolj smiselni">
          <a:extLst>
            <a:ext uri="{FF2B5EF4-FFF2-40B4-BE49-F238E27FC236}">
              <a16:creationId xmlns:a16="http://schemas.microsoft.com/office/drawing/2014/main" id="{00000000-0008-0000-1400-00001C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0" y="158857950"/>
          <a:ext cx="5905500" cy="442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3098</xdr:row>
      <xdr:rowOff>0</xdr:rowOff>
    </xdr:from>
    <xdr:to>
      <xdr:col>10</xdr:col>
      <xdr:colOff>561975</xdr:colOff>
      <xdr:row>3121</xdr:row>
      <xdr:rowOff>0</xdr:rowOff>
    </xdr:to>
    <xdr:pic>
      <xdr:nvPicPr>
        <xdr:cNvPr id="29" name="Slika 28" descr="Dodajte malo belega prostora okoli vrtilnih tabel">
          <a:extLst>
            <a:ext uri="{FF2B5EF4-FFF2-40B4-BE49-F238E27FC236}">
              <a16:creationId xmlns:a16="http://schemas.microsoft.com/office/drawing/2014/main" id="{00000000-0008-0000-1400-00001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0" y="164420550"/>
          <a:ext cx="6667500" cy="438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3130</xdr:row>
      <xdr:rowOff>0</xdr:rowOff>
    </xdr:from>
    <xdr:to>
      <xdr:col>10</xdr:col>
      <xdr:colOff>561975</xdr:colOff>
      <xdr:row>3154</xdr:row>
      <xdr:rowOff>9525</xdr:rowOff>
    </xdr:to>
    <xdr:pic>
      <xdr:nvPicPr>
        <xdr:cNvPr id="30" name="Slika 29" descr="Omogočite in onemogočite skupne vsote">
          <a:extLst>
            <a:ext uri="{FF2B5EF4-FFF2-40B4-BE49-F238E27FC236}">
              <a16:creationId xmlns:a16="http://schemas.microsoft.com/office/drawing/2014/main" id="{00000000-0008-0000-1400-00001E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0" y="170364150"/>
          <a:ext cx="6667500" cy="458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3166</xdr:row>
      <xdr:rowOff>0</xdr:rowOff>
    </xdr:from>
    <xdr:to>
      <xdr:col>10</xdr:col>
      <xdr:colOff>561975</xdr:colOff>
      <xdr:row>3190</xdr:row>
      <xdr:rowOff>9525</xdr:rowOff>
    </xdr:to>
    <xdr:pic>
      <xdr:nvPicPr>
        <xdr:cNvPr id="31" name="Slika 30" descr="Vrtilna tabela prikazuje prazne celice kot 0 (nič) z obračunsko obliko">
          <a:extLst>
            <a:ext uri="{FF2B5EF4-FFF2-40B4-BE49-F238E27FC236}">
              <a16:creationId xmlns:a16="http://schemas.microsoft.com/office/drawing/2014/main" id="{00000000-0008-0000-1400-00001F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0" y="176117250"/>
          <a:ext cx="6667500" cy="458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180975</xdr:colOff>
      <xdr:row>3200</xdr:row>
      <xdr:rowOff>57150</xdr:rowOff>
    </xdr:from>
    <xdr:to>
      <xdr:col>7</xdr:col>
      <xdr:colOff>76200</xdr:colOff>
      <xdr:row>3223</xdr:row>
      <xdr:rowOff>180975</xdr:rowOff>
    </xdr:to>
    <xdr:pic>
      <xdr:nvPicPr>
        <xdr:cNvPr id="32" name="Slika 31" descr="Možnost samodejnega prilagajanja stolpcev vrtilne tabele za Windows">
          <a:extLst>
            <a:ext uri="{FF2B5EF4-FFF2-40B4-BE49-F238E27FC236}">
              <a16:creationId xmlns:a16="http://schemas.microsoft.com/office/drawing/2014/main" id="{00000000-0008-0000-1400-000020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0975" y="197605650"/>
          <a:ext cx="4162425" cy="450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133350</xdr:colOff>
      <xdr:row>3227</xdr:row>
      <xdr:rowOff>76200</xdr:rowOff>
    </xdr:from>
    <xdr:to>
      <xdr:col>8</xdr:col>
      <xdr:colOff>57150</xdr:colOff>
      <xdr:row>3251</xdr:row>
      <xdr:rowOff>57150</xdr:rowOff>
    </xdr:to>
    <xdr:pic>
      <xdr:nvPicPr>
        <xdr:cNvPr id="33" name="Slika 32" descr="Možnost samodejnega prilagajanja stolpcev vrtilne tabele za Mac">
          <a:extLst>
            <a:ext uri="{FF2B5EF4-FFF2-40B4-BE49-F238E27FC236}">
              <a16:creationId xmlns:a16="http://schemas.microsoft.com/office/drawing/2014/main" id="{00000000-0008-0000-1400-000021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33350" y="202815825"/>
          <a:ext cx="4800600" cy="455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xdr:row>
      <xdr:rowOff>0</xdr:rowOff>
    </xdr:from>
    <xdr:to>
      <xdr:col>4</xdr:col>
      <xdr:colOff>190248</xdr:colOff>
      <xdr:row>16</xdr:row>
      <xdr:rowOff>123643</xdr:rowOff>
    </xdr:to>
    <xdr:pic>
      <xdr:nvPicPr>
        <xdr:cNvPr id="34" name="Slika 33">
          <a:extLst>
            <a:ext uri="{FF2B5EF4-FFF2-40B4-BE49-F238E27FC236}">
              <a16:creationId xmlns:a16="http://schemas.microsoft.com/office/drawing/2014/main" id="{00000000-0008-0000-1400-000022000000}"/>
            </a:ext>
          </a:extLst>
        </xdr:cNvPr>
        <xdr:cNvPicPr>
          <a:picLocks noChangeAspect="1"/>
        </xdr:cNvPicPr>
      </xdr:nvPicPr>
      <xdr:blipFill>
        <a:blip xmlns:r="http://schemas.openxmlformats.org/officeDocument/2006/relationships" r:embed="rId33"/>
        <a:stretch>
          <a:fillRect/>
        </a:stretch>
      </xdr:blipFill>
      <xdr:spPr>
        <a:xfrm>
          <a:off x="609600" y="2066925"/>
          <a:ext cx="2019048" cy="1457143"/>
        </a:xfrm>
        <a:prstGeom prst="rect">
          <a:avLst/>
        </a:prstGeom>
      </xdr:spPr>
    </xdr:pic>
    <xdr:clientData/>
  </xdr:twoCellAnchor>
  <xdr:twoCellAnchor editAs="oneCell">
    <xdr:from>
      <xdr:col>1</xdr:col>
      <xdr:colOff>0</xdr:colOff>
      <xdr:row>43</xdr:row>
      <xdr:rowOff>0</xdr:rowOff>
    </xdr:from>
    <xdr:to>
      <xdr:col>5</xdr:col>
      <xdr:colOff>209219</xdr:colOff>
      <xdr:row>53</xdr:row>
      <xdr:rowOff>95000</xdr:rowOff>
    </xdr:to>
    <xdr:pic>
      <xdr:nvPicPr>
        <xdr:cNvPr id="36" name="Slika 35">
          <a:extLst>
            <a:ext uri="{FF2B5EF4-FFF2-40B4-BE49-F238E27FC236}">
              <a16:creationId xmlns:a16="http://schemas.microsoft.com/office/drawing/2014/main" id="{00000000-0008-0000-1400-000024000000}"/>
            </a:ext>
          </a:extLst>
        </xdr:cNvPr>
        <xdr:cNvPicPr>
          <a:picLocks noChangeAspect="1"/>
        </xdr:cNvPicPr>
      </xdr:nvPicPr>
      <xdr:blipFill>
        <a:blip xmlns:r="http://schemas.openxmlformats.org/officeDocument/2006/relationships" r:embed="rId34"/>
        <a:stretch>
          <a:fillRect/>
        </a:stretch>
      </xdr:blipFill>
      <xdr:spPr>
        <a:xfrm>
          <a:off x="609600" y="12372975"/>
          <a:ext cx="2647619" cy="2000000"/>
        </a:xfrm>
        <a:prstGeom prst="rect">
          <a:avLst/>
        </a:prstGeom>
      </xdr:spPr>
    </xdr:pic>
    <xdr:clientData/>
  </xdr:twoCellAnchor>
  <xdr:twoCellAnchor editAs="oneCell">
    <xdr:from>
      <xdr:col>1</xdr:col>
      <xdr:colOff>0</xdr:colOff>
      <xdr:row>25</xdr:row>
      <xdr:rowOff>0</xdr:rowOff>
    </xdr:from>
    <xdr:to>
      <xdr:col>5</xdr:col>
      <xdr:colOff>228267</xdr:colOff>
      <xdr:row>35</xdr:row>
      <xdr:rowOff>180714</xdr:rowOff>
    </xdr:to>
    <xdr:pic>
      <xdr:nvPicPr>
        <xdr:cNvPr id="37" name="Slika 36">
          <a:extLst>
            <a:ext uri="{FF2B5EF4-FFF2-40B4-BE49-F238E27FC236}">
              <a16:creationId xmlns:a16="http://schemas.microsoft.com/office/drawing/2014/main" id="{00000000-0008-0000-1400-000025000000}"/>
            </a:ext>
          </a:extLst>
        </xdr:cNvPr>
        <xdr:cNvPicPr>
          <a:picLocks noChangeAspect="1"/>
        </xdr:cNvPicPr>
      </xdr:nvPicPr>
      <xdr:blipFill>
        <a:blip xmlns:r="http://schemas.openxmlformats.org/officeDocument/2006/relationships" r:embed="rId35"/>
        <a:stretch>
          <a:fillRect/>
        </a:stretch>
      </xdr:blipFill>
      <xdr:spPr>
        <a:xfrm>
          <a:off x="609600" y="5362575"/>
          <a:ext cx="2666667" cy="2085714"/>
        </a:xfrm>
        <a:prstGeom prst="rect">
          <a:avLst/>
        </a:prstGeom>
      </xdr:spPr>
    </xdr:pic>
    <xdr:clientData/>
  </xdr:twoCellAnchor>
  <xdr:twoCellAnchor editAs="oneCell">
    <xdr:from>
      <xdr:col>1</xdr:col>
      <xdr:colOff>0</xdr:colOff>
      <xdr:row>61</xdr:row>
      <xdr:rowOff>0</xdr:rowOff>
    </xdr:from>
    <xdr:to>
      <xdr:col>3</xdr:col>
      <xdr:colOff>409371</xdr:colOff>
      <xdr:row>66</xdr:row>
      <xdr:rowOff>180833</xdr:rowOff>
    </xdr:to>
    <xdr:pic>
      <xdr:nvPicPr>
        <xdr:cNvPr id="38" name="Slika 37">
          <a:extLst>
            <a:ext uri="{FF2B5EF4-FFF2-40B4-BE49-F238E27FC236}">
              <a16:creationId xmlns:a16="http://schemas.microsoft.com/office/drawing/2014/main" id="{00000000-0008-0000-1400-000026000000}"/>
            </a:ext>
          </a:extLst>
        </xdr:cNvPr>
        <xdr:cNvPicPr>
          <a:picLocks noChangeAspect="1"/>
        </xdr:cNvPicPr>
      </xdr:nvPicPr>
      <xdr:blipFill>
        <a:blip xmlns:r="http://schemas.openxmlformats.org/officeDocument/2006/relationships" r:embed="rId36"/>
        <a:stretch>
          <a:fillRect/>
        </a:stretch>
      </xdr:blipFill>
      <xdr:spPr>
        <a:xfrm>
          <a:off x="609600" y="12715875"/>
          <a:ext cx="1628571" cy="1133333"/>
        </a:xfrm>
        <a:prstGeom prst="rect">
          <a:avLst/>
        </a:prstGeom>
      </xdr:spPr>
    </xdr:pic>
    <xdr:clientData/>
  </xdr:twoCellAnchor>
  <xdr:twoCellAnchor editAs="oneCell">
    <xdr:from>
      <xdr:col>5</xdr:col>
      <xdr:colOff>0</xdr:colOff>
      <xdr:row>61</xdr:row>
      <xdr:rowOff>0</xdr:rowOff>
    </xdr:from>
    <xdr:to>
      <xdr:col>9</xdr:col>
      <xdr:colOff>285408</xdr:colOff>
      <xdr:row>70</xdr:row>
      <xdr:rowOff>133119</xdr:rowOff>
    </xdr:to>
    <xdr:pic>
      <xdr:nvPicPr>
        <xdr:cNvPr id="39" name="Slika 38">
          <a:extLst>
            <a:ext uri="{FF2B5EF4-FFF2-40B4-BE49-F238E27FC236}">
              <a16:creationId xmlns:a16="http://schemas.microsoft.com/office/drawing/2014/main" id="{00000000-0008-0000-1400-000027000000}"/>
            </a:ext>
          </a:extLst>
        </xdr:cNvPr>
        <xdr:cNvPicPr>
          <a:picLocks noChangeAspect="1"/>
        </xdr:cNvPicPr>
      </xdr:nvPicPr>
      <xdr:blipFill>
        <a:blip xmlns:r="http://schemas.openxmlformats.org/officeDocument/2006/relationships" r:embed="rId37"/>
        <a:stretch>
          <a:fillRect/>
        </a:stretch>
      </xdr:blipFill>
      <xdr:spPr>
        <a:xfrm>
          <a:off x="3048000" y="12715875"/>
          <a:ext cx="2733333" cy="1847619"/>
        </a:xfrm>
        <a:prstGeom prst="rect">
          <a:avLst/>
        </a:prstGeom>
      </xdr:spPr>
    </xdr:pic>
    <xdr:clientData/>
  </xdr:twoCellAnchor>
  <xdr:twoCellAnchor editAs="oneCell">
    <xdr:from>
      <xdr:col>11</xdr:col>
      <xdr:colOff>0</xdr:colOff>
      <xdr:row>62</xdr:row>
      <xdr:rowOff>0</xdr:rowOff>
    </xdr:from>
    <xdr:to>
      <xdr:col>16</xdr:col>
      <xdr:colOff>399619</xdr:colOff>
      <xdr:row>72</xdr:row>
      <xdr:rowOff>95000</xdr:rowOff>
    </xdr:to>
    <xdr:pic>
      <xdr:nvPicPr>
        <xdr:cNvPr id="40" name="Slika 39">
          <a:extLst>
            <a:ext uri="{FF2B5EF4-FFF2-40B4-BE49-F238E27FC236}">
              <a16:creationId xmlns:a16="http://schemas.microsoft.com/office/drawing/2014/main" id="{00000000-0008-0000-1400-000028000000}"/>
            </a:ext>
          </a:extLst>
        </xdr:cNvPr>
        <xdr:cNvPicPr>
          <a:picLocks noChangeAspect="1"/>
        </xdr:cNvPicPr>
      </xdr:nvPicPr>
      <xdr:blipFill>
        <a:blip xmlns:r="http://schemas.openxmlformats.org/officeDocument/2006/relationships" r:embed="rId38"/>
        <a:stretch>
          <a:fillRect/>
        </a:stretch>
      </xdr:blipFill>
      <xdr:spPr>
        <a:xfrm>
          <a:off x="6705600" y="12906375"/>
          <a:ext cx="3447619" cy="2000000"/>
        </a:xfrm>
        <a:prstGeom prst="rect">
          <a:avLst/>
        </a:prstGeom>
      </xdr:spPr>
    </xdr:pic>
    <xdr:clientData/>
  </xdr:twoCellAnchor>
  <xdr:twoCellAnchor editAs="oneCell">
    <xdr:from>
      <xdr:col>1</xdr:col>
      <xdr:colOff>0</xdr:colOff>
      <xdr:row>82</xdr:row>
      <xdr:rowOff>0</xdr:rowOff>
    </xdr:from>
    <xdr:to>
      <xdr:col>7</xdr:col>
      <xdr:colOff>47162</xdr:colOff>
      <xdr:row>98</xdr:row>
      <xdr:rowOff>171048</xdr:rowOff>
    </xdr:to>
    <xdr:pic>
      <xdr:nvPicPr>
        <xdr:cNvPr id="41" name="Slika 40">
          <a:extLst>
            <a:ext uri="{FF2B5EF4-FFF2-40B4-BE49-F238E27FC236}">
              <a16:creationId xmlns:a16="http://schemas.microsoft.com/office/drawing/2014/main" id="{00000000-0008-0000-1400-000029000000}"/>
            </a:ext>
          </a:extLst>
        </xdr:cNvPr>
        <xdr:cNvPicPr>
          <a:picLocks noChangeAspect="1"/>
        </xdr:cNvPicPr>
      </xdr:nvPicPr>
      <xdr:blipFill>
        <a:blip xmlns:r="http://schemas.openxmlformats.org/officeDocument/2006/relationships" r:embed="rId39"/>
        <a:stretch>
          <a:fillRect/>
        </a:stretch>
      </xdr:blipFill>
      <xdr:spPr>
        <a:xfrm>
          <a:off x="609600" y="17059275"/>
          <a:ext cx="3704762" cy="3219048"/>
        </a:xfrm>
        <a:prstGeom prst="rect">
          <a:avLst/>
        </a:prstGeom>
      </xdr:spPr>
    </xdr:pic>
    <xdr:clientData/>
  </xdr:twoCellAnchor>
  <xdr:twoCellAnchor editAs="oneCell">
    <xdr:from>
      <xdr:col>7</xdr:col>
      <xdr:colOff>304800</xdr:colOff>
      <xdr:row>99</xdr:row>
      <xdr:rowOff>9525</xdr:rowOff>
    </xdr:from>
    <xdr:to>
      <xdr:col>19</xdr:col>
      <xdr:colOff>170551</xdr:colOff>
      <xdr:row>117</xdr:row>
      <xdr:rowOff>123340</xdr:rowOff>
    </xdr:to>
    <xdr:pic>
      <xdr:nvPicPr>
        <xdr:cNvPr id="42" name="Slika 41">
          <a:extLst>
            <a:ext uri="{FF2B5EF4-FFF2-40B4-BE49-F238E27FC236}">
              <a16:creationId xmlns:a16="http://schemas.microsoft.com/office/drawing/2014/main" id="{00000000-0008-0000-1400-00002A000000}"/>
            </a:ext>
          </a:extLst>
        </xdr:cNvPr>
        <xdr:cNvPicPr>
          <a:picLocks noChangeAspect="1"/>
        </xdr:cNvPicPr>
      </xdr:nvPicPr>
      <xdr:blipFill>
        <a:blip xmlns:r="http://schemas.openxmlformats.org/officeDocument/2006/relationships" r:embed="rId40"/>
        <a:stretch>
          <a:fillRect/>
        </a:stretch>
      </xdr:blipFill>
      <xdr:spPr>
        <a:xfrm>
          <a:off x="4572000" y="20307300"/>
          <a:ext cx="7190476" cy="3876190"/>
        </a:xfrm>
        <a:prstGeom prst="rect">
          <a:avLst/>
        </a:prstGeom>
      </xdr:spPr>
    </xdr:pic>
    <xdr:clientData/>
  </xdr:twoCellAnchor>
  <xdr:twoCellAnchor editAs="oneCell">
    <xdr:from>
      <xdr:col>1</xdr:col>
      <xdr:colOff>0</xdr:colOff>
      <xdr:row>125</xdr:row>
      <xdr:rowOff>38100</xdr:rowOff>
    </xdr:from>
    <xdr:to>
      <xdr:col>6</xdr:col>
      <xdr:colOff>171048</xdr:colOff>
      <xdr:row>135</xdr:row>
      <xdr:rowOff>133100</xdr:rowOff>
    </xdr:to>
    <xdr:pic>
      <xdr:nvPicPr>
        <xdr:cNvPr id="43" name="Slika 42">
          <a:extLst>
            <a:ext uri="{FF2B5EF4-FFF2-40B4-BE49-F238E27FC236}">
              <a16:creationId xmlns:a16="http://schemas.microsoft.com/office/drawing/2014/main" id="{00000000-0008-0000-1400-00002B000000}"/>
            </a:ext>
          </a:extLst>
        </xdr:cNvPr>
        <xdr:cNvPicPr>
          <a:picLocks noChangeAspect="1"/>
        </xdr:cNvPicPr>
      </xdr:nvPicPr>
      <xdr:blipFill>
        <a:blip xmlns:r="http://schemas.openxmlformats.org/officeDocument/2006/relationships" r:embed="rId41"/>
        <a:stretch>
          <a:fillRect/>
        </a:stretch>
      </xdr:blipFill>
      <xdr:spPr>
        <a:xfrm>
          <a:off x="609600" y="25869900"/>
          <a:ext cx="3219048" cy="2000000"/>
        </a:xfrm>
        <a:prstGeom prst="rect">
          <a:avLst/>
        </a:prstGeom>
      </xdr:spPr>
    </xdr:pic>
    <xdr:clientData/>
  </xdr:twoCellAnchor>
  <xdr:twoCellAnchor editAs="oneCell">
    <xdr:from>
      <xdr:col>2</xdr:col>
      <xdr:colOff>0</xdr:colOff>
      <xdr:row>148</xdr:row>
      <xdr:rowOff>0</xdr:rowOff>
    </xdr:from>
    <xdr:to>
      <xdr:col>6</xdr:col>
      <xdr:colOff>275886</xdr:colOff>
      <xdr:row>158</xdr:row>
      <xdr:rowOff>171190</xdr:rowOff>
    </xdr:to>
    <xdr:pic>
      <xdr:nvPicPr>
        <xdr:cNvPr id="44" name="Slika 43">
          <a:extLst>
            <a:ext uri="{FF2B5EF4-FFF2-40B4-BE49-F238E27FC236}">
              <a16:creationId xmlns:a16="http://schemas.microsoft.com/office/drawing/2014/main" id="{00000000-0008-0000-1400-00002C000000}"/>
            </a:ext>
          </a:extLst>
        </xdr:cNvPr>
        <xdr:cNvPicPr>
          <a:picLocks noChangeAspect="1"/>
        </xdr:cNvPicPr>
      </xdr:nvPicPr>
      <xdr:blipFill>
        <a:blip xmlns:r="http://schemas.openxmlformats.org/officeDocument/2006/relationships" r:embed="rId42"/>
        <a:stretch>
          <a:fillRect/>
        </a:stretch>
      </xdr:blipFill>
      <xdr:spPr>
        <a:xfrm>
          <a:off x="1219200" y="30651450"/>
          <a:ext cx="2714286" cy="2076190"/>
        </a:xfrm>
        <a:prstGeom prst="rect">
          <a:avLst/>
        </a:prstGeom>
      </xdr:spPr>
    </xdr:pic>
    <xdr:clientData/>
  </xdr:twoCellAnchor>
  <xdr:twoCellAnchor editAs="oneCell">
    <xdr:from>
      <xdr:col>1</xdr:col>
      <xdr:colOff>0</xdr:colOff>
      <xdr:row>166</xdr:row>
      <xdr:rowOff>0</xdr:rowOff>
    </xdr:from>
    <xdr:to>
      <xdr:col>8</xdr:col>
      <xdr:colOff>66133</xdr:colOff>
      <xdr:row>185</xdr:row>
      <xdr:rowOff>9071</xdr:rowOff>
    </xdr:to>
    <xdr:pic>
      <xdr:nvPicPr>
        <xdr:cNvPr id="45" name="Slika 44">
          <a:extLst>
            <a:ext uri="{FF2B5EF4-FFF2-40B4-BE49-F238E27FC236}">
              <a16:creationId xmlns:a16="http://schemas.microsoft.com/office/drawing/2014/main" id="{00000000-0008-0000-1400-00002D000000}"/>
            </a:ext>
          </a:extLst>
        </xdr:cNvPr>
        <xdr:cNvPicPr>
          <a:picLocks noChangeAspect="1"/>
        </xdr:cNvPicPr>
      </xdr:nvPicPr>
      <xdr:blipFill>
        <a:blip xmlns:r="http://schemas.openxmlformats.org/officeDocument/2006/relationships" r:embed="rId43"/>
        <a:stretch>
          <a:fillRect/>
        </a:stretch>
      </xdr:blipFill>
      <xdr:spPr>
        <a:xfrm>
          <a:off x="609600" y="34280475"/>
          <a:ext cx="4333333" cy="3628571"/>
        </a:xfrm>
        <a:prstGeom prst="rect">
          <a:avLst/>
        </a:prstGeom>
      </xdr:spPr>
    </xdr:pic>
    <xdr:clientData/>
  </xdr:twoCellAnchor>
  <xdr:twoCellAnchor editAs="oneCell">
    <xdr:from>
      <xdr:col>1</xdr:col>
      <xdr:colOff>0</xdr:colOff>
      <xdr:row>191</xdr:row>
      <xdr:rowOff>0</xdr:rowOff>
    </xdr:from>
    <xdr:to>
      <xdr:col>7</xdr:col>
      <xdr:colOff>409067</xdr:colOff>
      <xdr:row>210</xdr:row>
      <xdr:rowOff>123357</xdr:rowOff>
    </xdr:to>
    <xdr:pic>
      <xdr:nvPicPr>
        <xdr:cNvPr id="46" name="Slika 45">
          <a:extLst>
            <a:ext uri="{FF2B5EF4-FFF2-40B4-BE49-F238E27FC236}">
              <a16:creationId xmlns:a16="http://schemas.microsoft.com/office/drawing/2014/main" id="{00000000-0008-0000-1400-00002E000000}"/>
            </a:ext>
          </a:extLst>
        </xdr:cNvPr>
        <xdr:cNvPicPr>
          <a:picLocks noChangeAspect="1"/>
        </xdr:cNvPicPr>
      </xdr:nvPicPr>
      <xdr:blipFill>
        <a:blip xmlns:r="http://schemas.openxmlformats.org/officeDocument/2006/relationships" r:embed="rId44"/>
        <a:stretch>
          <a:fillRect/>
        </a:stretch>
      </xdr:blipFill>
      <xdr:spPr>
        <a:xfrm>
          <a:off x="609600" y="39195375"/>
          <a:ext cx="4066667" cy="3742857"/>
        </a:xfrm>
        <a:prstGeom prst="rect">
          <a:avLst/>
        </a:prstGeom>
      </xdr:spPr>
    </xdr:pic>
    <xdr:clientData/>
  </xdr:twoCellAnchor>
  <xdr:twoCellAnchor editAs="oneCell">
    <xdr:from>
      <xdr:col>5</xdr:col>
      <xdr:colOff>0</xdr:colOff>
      <xdr:row>219</xdr:row>
      <xdr:rowOff>0</xdr:rowOff>
    </xdr:from>
    <xdr:to>
      <xdr:col>16</xdr:col>
      <xdr:colOff>475351</xdr:colOff>
      <xdr:row>235</xdr:row>
      <xdr:rowOff>132952</xdr:rowOff>
    </xdr:to>
    <xdr:pic>
      <xdr:nvPicPr>
        <xdr:cNvPr id="47" name="Slika 46">
          <a:extLst>
            <a:ext uri="{FF2B5EF4-FFF2-40B4-BE49-F238E27FC236}">
              <a16:creationId xmlns:a16="http://schemas.microsoft.com/office/drawing/2014/main" id="{00000000-0008-0000-1400-00002F000000}"/>
            </a:ext>
          </a:extLst>
        </xdr:cNvPr>
        <xdr:cNvPicPr>
          <a:picLocks noChangeAspect="1"/>
        </xdr:cNvPicPr>
      </xdr:nvPicPr>
      <xdr:blipFill>
        <a:blip xmlns:r="http://schemas.openxmlformats.org/officeDocument/2006/relationships" r:embed="rId45"/>
        <a:stretch>
          <a:fillRect/>
        </a:stretch>
      </xdr:blipFill>
      <xdr:spPr>
        <a:xfrm>
          <a:off x="3048000" y="44777025"/>
          <a:ext cx="7190476" cy="3180952"/>
        </a:xfrm>
        <a:prstGeom prst="rect">
          <a:avLst/>
        </a:prstGeom>
      </xdr:spPr>
    </xdr:pic>
    <xdr:clientData/>
  </xdr:twoCellAnchor>
  <xdr:twoCellAnchor editAs="oneCell">
    <xdr:from>
      <xdr:col>1</xdr:col>
      <xdr:colOff>0</xdr:colOff>
      <xdr:row>219</xdr:row>
      <xdr:rowOff>0</xdr:rowOff>
    </xdr:from>
    <xdr:to>
      <xdr:col>4</xdr:col>
      <xdr:colOff>209295</xdr:colOff>
      <xdr:row>228</xdr:row>
      <xdr:rowOff>66452</xdr:rowOff>
    </xdr:to>
    <xdr:pic>
      <xdr:nvPicPr>
        <xdr:cNvPr id="48" name="Slika 47">
          <a:extLst>
            <a:ext uri="{FF2B5EF4-FFF2-40B4-BE49-F238E27FC236}">
              <a16:creationId xmlns:a16="http://schemas.microsoft.com/office/drawing/2014/main" id="{00000000-0008-0000-1400-000030000000}"/>
            </a:ext>
          </a:extLst>
        </xdr:cNvPr>
        <xdr:cNvPicPr>
          <a:picLocks noChangeAspect="1"/>
        </xdr:cNvPicPr>
      </xdr:nvPicPr>
      <xdr:blipFill>
        <a:blip xmlns:r="http://schemas.openxmlformats.org/officeDocument/2006/relationships" r:embed="rId46"/>
        <a:stretch>
          <a:fillRect/>
        </a:stretch>
      </xdr:blipFill>
      <xdr:spPr>
        <a:xfrm>
          <a:off x="609600" y="44777025"/>
          <a:ext cx="2038095" cy="1780952"/>
        </a:xfrm>
        <a:prstGeom prst="rect">
          <a:avLst/>
        </a:prstGeom>
      </xdr:spPr>
    </xdr:pic>
    <xdr:clientData/>
  </xdr:twoCellAnchor>
  <xdr:twoCellAnchor editAs="oneCell">
    <xdr:from>
      <xdr:col>1</xdr:col>
      <xdr:colOff>19050</xdr:colOff>
      <xdr:row>247</xdr:row>
      <xdr:rowOff>161925</xdr:rowOff>
    </xdr:from>
    <xdr:to>
      <xdr:col>4</xdr:col>
      <xdr:colOff>437869</xdr:colOff>
      <xdr:row>253</xdr:row>
      <xdr:rowOff>104639</xdr:rowOff>
    </xdr:to>
    <xdr:pic>
      <xdr:nvPicPr>
        <xdr:cNvPr id="49" name="Slika 48">
          <a:extLst>
            <a:ext uri="{FF2B5EF4-FFF2-40B4-BE49-F238E27FC236}">
              <a16:creationId xmlns:a16="http://schemas.microsoft.com/office/drawing/2014/main" id="{00000000-0008-0000-1400-000031000000}"/>
            </a:ext>
          </a:extLst>
        </xdr:cNvPr>
        <xdr:cNvPicPr>
          <a:picLocks noChangeAspect="1"/>
        </xdr:cNvPicPr>
      </xdr:nvPicPr>
      <xdr:blipFill>
        <a:blip xmlns:r="http://schemas.openxmlformats.org/officeDocument/2006/relationships" r:embed="rId47"/>
        <a:stretch>
          <a:fillRect/>
        </a:stretch>
      </xdr:blipFill>
      <xdr:spPr>
        <a:xfrm>
          <a:off x="628650" y="50568225"/>
          <a:ext cx="2247619" cy="1085714"/>
        </a:xfrm>
        <a:prstGeom prst="rect">
          <a:avLst/>
        </a:prstGeom>
      </xdr:spPr>
    </xdr:pic>
    <xdr:clientData/>
  </xdr:twoCellAnchor>
  <xdr:twoCellAnchor editAs="oneCell">
    <xdr:from>
      <xdr:col>5</xdr:col>
      <xdr:colOff>552450</xdr:colOff>
      <xdr:row>247</xdr:row>
      <xdr:rowOff>47625</xdr:rowOff>
    </xdr:from>
    <xdr:to>
      <xdr:col>13</xdr:col>
      <xdr:colOff>304220</xdr:colOff>
      <xdr:row>272</xdr:row>
      <xdr:rowOff>113696</xdr:rowOff>
    </xdr:to>
    <xdr:pic>
      <xdr:nvPicPr>
        <xdr:cNvPr id="50" name="Slika 49">
          <a:extLst>
            <a:ext uri="{FF2B5EF4-FFF2-40B4-BE49-F238E27FC236}">
              <a16:creationId xmlns:a16="http://schemas.microsoft.com/office/drawing/2014/main" id="{00000000-0008-0000-1400-000032000000}"/>
            </a:ext>
          </a:extLst>
        </xdr:cNvPr>
        <xdr:cNvPicPr>
          <a:picLocks noChangeAspect="1"/>
        </xdr:cNvPicPr>
      </xdr:nvPicPr>
      <xdr:blipFill>
        <a:blip xmlns:r="http://schemas.openxmlformats.org/officeDocument/2006/relationships" r:embed="rId48"/>
        <a:stretch>
          <a:fillRect/>
        </a:stretch>
      </xdr:blipFill>
      <xdr:spPr>
        <a:xfrm>
          <a:off x="3600450" y="50453925"/>
          <a:ext cx="4638095" cy="4828571"/>
        </a:xfrm>
        <a:prstGeom prst="rect">
          <a:avLst/>
        </a:prstGeom>
      </xdr:spPr>
    </xdr:pic>
    <xdr:clientData/>
  </xdr:twoCellAnchor>
  <xdr:twoCellAnchor editAs="oneCell">
    <xdr:from>
      <xdr:col>0</xdr:col>
      <xdr:colOff>552450</xdr:colOff>
      <xdr:row>301</xdr:row>
      <xdr:rowOff>180975</xdr:rowOff>
    </xdr:from>
    <xdr:to>
      <xdr:col>8</xdr:col>
      <xdr:colOff>504221</xdr:colOff>
      <xdr:row>315</xdr:row>
      <xdr:rowOff>37784</xdr:rowOff>
    </xdr:to>
    <xdr:pic>
      <xdr:nvPicPr>
        <xdr:cNvPr id="51" name="Slika 50">
          <a:extLst>
            <a:ext uri="{FF2B5EF4-FFF2-40B4-BE49-F238E27FC236}">
              <a16:creationId xmlns:a16="http://schemas.microsoft.com/office/drawing/2014/main" id="{00000000-0008-0000-1400-000033000000}"/>
            </a:ext>
          </a:extLst>
        </xdr:cNvPr>
        <xdr:cNvPicPr>
          <a:picLocks noChangeAspect="1"/>
        </xdr:cNvPicPr>
      </xdr:nvPicPr>
      <xdr:blipFill>
        <a:blip xmlns:r="http://schemas.openxmlformats.org/officeDocument/2006/relationships" r:embed="rId49"/>
        <a:stretch>
          <a:fillRect/>
        </a:stretch>
      </xdr:blipFill>
      <xdr:spPr>
        <a:xfrm>
          <a:off x="552450" y="62217300"/>
          <a:ext cx="4828571" cy="2523809"/>
        </a:xfrm>
        <a:prstGeom prst="rect">
          <a:avLst/>
        </a:prstGeom>
      </xdr:spPr>
    </xdr:pic>
    <xdr:clientData/>
  </xdr:twoCellAnchor>
  <xdr:twoCellAnchor editAs="oneCell">
    <xdr:from>
      <xdr:col>14</xdr:col>
      <xdr:colOff>471232</xdr:colOff>
      <xdr:row>275</xdr:row>
      <xdr:rowOff>152400</xdr:rowOff>
    </xdr:from>
    <xdr:to>
      <xdr:col>22</xdr:col>
      <xdr:colOff>361949</xdr:colOff>
      <xdr:row>283</xdr:row>
      <xdr:rowOff>28575</xdr:rowOff>
    </xdr:to>
    <xdr:pic>
      <xdr:nvPicPr>
        <xdr:cNvPr id="52" name="Slika 51">
          <a:extLst>
            <a:ext uri="{FF2B5EF4-FFF2-40B4-BE49-F238E27FC236}">
              <a16:creationId xmlns:a16="http://schemas.microsoft.com/office/drawing/2014/main" id="{00000000-0008-0000-1400-000034000000}"/>
            </a:ext>
          </a:extLst>
        </xdr:cNvPr>
        <xdr:cNvPicPr>
          <a:picLocks noChangeAspect="1"/>
        </xdr:cNvPicPr>
      </xdr:nvPicPr>
      <xdr:blipFill>
        <a:blip xmlns:r="http://schemas.openxmlformats.org/officeDocument/2006/relationships" r:embed="rId50"/>
        <a:stretch>
          <a:fillRect/>
        </a:stretch>
      </xdr:blipFill>
      <xdr:spPr>
        <a:xfrm>
          <a:off x="9005632" y="56045100"/>
          <a:ext cx="4767517" cy="1733550"/>
        </a:xfrm>
        <a:prstGeom prst="rect">
          <a:avLst/>
        </a:prstGeom>
      </xdr:spPr>
    </xdr:pic>
    <xdr:clientData/>
  </xdr:twoCellAnchor>
  <xdr:twoCellAnchor editAs="oneCell">
    <xdr:from>
      <xdr:col>0</xdr:col>
      <xdr:colOff>304800</xdr:colOff>
      <xdr:row>287</xdr:row>
      <xdr:rowOff>190500</xdr:rowOff>
    </xdr:from>
    <xdr:to>
      <xdr:col>8</xdr:col>
      <xdr:colOff>552450</xdr:colOff>
      <xdr:row>299</xdr:row>
      <xdr:rowOff>109107</xdr:rowOff>
    </xdr:to>
    <xdr:pic>
      <xdr:nvPicPr>
        <xdr:cNvPr id="53" name="Slika 52">
          <a:extLst>
            <a:ext uri="{FF2B5EF4-FFF2-40B4-BE49-F238E27FC236}">
              <a16:creationId xmlns:a16="http://schemas.microsoft.com/office/drawing/2014/main" id="{00000000-0008-0000-1400-000035000000}"/>
            </a:ext>
          </a:extLst>
        </xdr:cNvPr>
        <xdr:cNvPicPr>
          <a:picLocks noChangeAspect="1"/>
        </xdr:cNvPicPr>
      </xdr:nvPicPr>
      <xdr:blipFill>
        <a:blip xmlns:r="http://schemas.openxmlformats.org/officeDocument/2006/relationships" r:embed="rId51"/>
        <a:stretch>
          <a:fillRect/>
        </a:stretch>
      </xdr:blipFill>
      <xdr:spPr>
        <a:xfrm>
          <a:off x="304800" y="58893075"/>
          <a:ext cx="5124450" cy="2776107"/>
        </a:xfrm>
        <a:prstGeom prst="rect">
          <a:avLst/>
        </a:prstGeom>
      </xdr:spPr>
    </xdr:pic>
    <xdr:clientData/>
  </xdr:twoCellAnchor>
  <xdr:twoCellAnchor editAs="oneCell">
    <xdr:from>
      <xdr:col>9</xdr:col>
      <xdr:colOff>142875</xdr:colOff>
      <xdr:row>287</xdr:row>
      <xdr:rowOff>171450</xdr:rowOff>
    </xdr:from>
    <xdr:to>
      <xdr:col>16</xdr:col>
      <xdr:colOff>428056</xdr:colOff>
      <xdr:row>309</xdr:row>
      <xdr:rowOff>142271</xdr:rowOff>
    </xdr:to>
    <xdr:pic>
      <xdr:nvPicPr>
        <xdr:cNvPr id="54" name="Slika 53">
          <a:extLst>
            <a:ext uri="{FF2B5EF4-FFF2-40B4-BE49-F238E27FC236}">
              <a16:creationId xmlns:a16="http://schemas.microsoft.com/office/drawing/2014/main" id="{00000000-0008-0000-1400-000036000000}"/>
            </a:ext>
          </a:extLst>
        </xdr:cNvPr>
        <xdr:cNvPicPr>
          <a:picLocks noChangeAspect="1"/>
        </xdr:cNvPicPr>
      </xdr:nvPicPr>
      <xdr:blipFill>
        <a:blip xmlns:r="http://schemas.openxmlformats.org/officeDocument/2006/relationships" r:embed="rId52"/>
        <a:stretch>
          <a:fillRect/>
        </a:stretch>
      </xdr:blipFill>
      <xdr:spPr>
        <a:xfrm>
          <a:off x="5629275" y="58874025"/>
          <a:ext cx="4552381" cy="4828571"/>
        </a:xfrm>
        <a:prstGeom prst="rect">
          <a:avLst/>
        </a:prstGeom>
      </xdr:spPr>
    </xdr:pic>
    <xdr:clientData/>
  </xdr:twoCellAnchor>
  <xdr:twoCellAnchor editAs="oneCell">
    <xdr:from>
      <xdr:col>1</xdr:col>
      <xdr:colOff>0</xdr:colOff>
      <xdr:row>326</xdr:row>
      <xdr:rowOff>0</xdr:rowOff>
    </xdr:from>
    <xdr:to>
      <xdr:col>7</xdr:col>
      <xdr:colOff>37638</xdr:colOff>
      <xdr:row>336</xdr:row>
      <xdr:rowOff>190184</xdr:rowOff>
    </xdr:to>
    <xdr:pic>
      <xdr:nvPicPr>
        <xdr:cNvPr id="55" name="Slika 54">
          <a:extLst>
            <a:ext uri="{FF2B5EF4-FFF2-40B4-BE49-F238E27FC236}">
              <a16:creationId xmlns:a16="http://schemas.microsoft.com/office/drawing/2014/main" id="{00000000-0008-0000-1400-000037000000}"/>
            </a:ext>
          </a:extLst>
        </xdr:cNvPr>
        <xdr:cNvPicPr>
          <a:picLocks noChangeAspect="1"/>
        </xdr:cNvPicPr>
      </xdr:nvPicPr>
      <xdr:blipFill>
        <a:blip xmlns:r="http://schemas.openxmlformats.org/officeDocument/2006/relationships" r:embed="rId53"/>
        <a:stretch>
          <a:fillRect/>
        </a:stretch>
      </xdr:blipFill>
      <xdr:spPr>
        <a:xfrm>
          <a:off x="609600" y="67236975"/>
          <a:ext cx="3695238" cy="2523809"/>
        </a:xfrm>
        <a:prstGeom prst="rect">
          <a:avLst/>
        </a:prstGeom>
      </xdr:spPr>
    </xdr:pic>
    <xdr:clientData/>
  </xdr:twoCellAnchor>
  <xdr:twoCellAnchor editAs="oneCell">
    <xdr:from>
      <xdr:col>1</xdr:col>
      <xdr:colOff>19050</xdr:colOff>
      <xdr:row>338</xdr:row>
      <xdr:rowOff>171450</xdr:rowOff>
    </xdr:from>
    <xdr:to>
      <xdr:col>8</xdr:col>
      <xdr:colOff>8993</xdr:colOff>
      <xdr:row>360</xdr:row>
      <xdr:rowOff>123301</xdr:rowOff>
    </xdr:to>
    <xdr:pic>
      <xdr:nvPicPr>
        <xdr:cNvPr id="56" name="Slika 55">
          <a:extLst>
            <a:ext uri="{FF2B5EF4-FFF2-40B4-BE49-F238E27FC236}">
              <a16:creationId xmlns:a16="http://schemas.microsoft.com/office/drawing/2014/main" id="{00000000-0008-0000-1400-000038000000}"/>
            </a:ext>
          </a:extLst>
        </xdr:cNvPr>
        <xdr:cNvPicPr>
          <a:picLocks noChangeAspect="1"/>
        </xdr:cNvPicPr>
      </xdr:nvPicPr>
      <xdr:blipFill>
        <a:blip xmlns:r="http://schemas.openxmlformats.org/officeDocument/2006/relationships" r:embed="rId54"/>
        <a:stretch>
          <a:fillRect/>
        </a:stretch>
      </xdr:blipFill>
      <xdr:spPr>
        <a:xfrm>
          <a:off x="628650" y="70218300"/>
          <a:ext cx="4257143" cy="4190476"/>
        </a:xfrm>
        <a:prstGeom prst="rect">
          <a:avLst/>
        </a:prstGeom>
      </xdr:spPr>
    </xdr:pic>
    <xdr:clientData/>
  </xdr:twoCellAnchor>
  <xdr:twoCellAnchor editAs="oneCell">
    <xdr:from>
      <xdr:col>1</xdr:col>
      <xdr:colOff>0</xdr:colOff>
      <xdr:row>364</xdr:row>
      <xdr:rowOff>0</xdr:rowOff>
    </xdr:from>
    <xdr:to>
      <xdr:col>4</xdr:col>
      <xdr:colOff>295010</xdr:colOff>
      <xdr:row>382</xdr:row>
      <xdr:rowOff>151952</xdr:rowOff>
    </xdr:to>
    <xdr:pic>
      <xdr:nvPicPr>
        <xdr:cNvPr id="57" name="Slika 56">
          <a:extLst>
            <a:ext uri="{FF2B5EF4-FFF2-40B4-BE49-F238E27FC236}">
              <a16:creationId xmlns:a16="http://schemas.microsoft.com/office/drawing/2014/main" id="{00000000-0008-0000-1400-000039000000}"/>
            </a:ext>
          </a:extLst>
        </xdr:cNvPr>
        <xdr:cNvPicPr>
          <a:picLocks noChangeAspect="1"/>
        </xdr:cNvPicPr>
      </xdr:nvPicPr>
      <xdr:blipFill>
        <a:blip xmlns:r="http://schemas.openxmlformats.org/officeDocument/2006/relationships" r:embed="rId55"/>
        <a:stretch>
          <a:fillRect/>
        </a:stretch>
      </xdr:blipFill>
      <xdr:spPr>
        <a:xfrm>
          <a:off x="609600" y="75095100"/>
          <a:ext cx="2123810" cy="3580952"/>
        </a:xfrm>
        <a:prstGeom prst="rect">
          <a:avLst/>
        </a:prstGeom>
      </xdr:spPr>
    </xdr:pic>
    <xdr:clientData/>
  </xdr:twoCellAnchor>
  <xdr:twoCellAnchor editAs="oneCell">
    <xdr:from>
      <xdr:col>1</xdr:col>
      <xdr:colOff>0</xdr:colOff>
      <xdr:row>390</xdr:row>
      <xdr:rowOff>0</xdr:rowOff>
    </xdr:from>
    <xdr:to>
      <xdr:col>9</xdr:col>
      <xdr:colOff>66056</xdr:colOff>
      <xdr:row>403</xdr:row>
      <xdr:rowOff>47309</xdr:rowOff>
    </xdr:to>
    <xdr:pic>
      <xdr:nvPicPr>
        <xdr:cNvPr id="58" name="Slika 57">
          <a:extLst>
            <a:ext uri="{FF2B5EF4-FFF2-40B4-BE49-F238E27FC236}">
              <a16:creationId xmlns:a16="http://schemas.microsoft.com/office/drawing/2014/main" id="{00000000-0008-0000-1400-00003A000000}"/>
            </a:ext>
          </a:extLst>
        </xdr:cNvPr>
        <xdr:cNvPicPr>
          <a:picLocks noChangeAspect="1"/>
        </xdr:cNvPicPr>
      </xdr:nvPicPr>
      <xdr:blipFill>
        <a:blip xmlns:r="http://schemas.openxmlformats.org/officeDocument/2006/relationships" r:embed="rId56"/>
        <a:stretch>
          <a:fillRect/>
        </a:stretch>
      </xdr:blipFill>
      <xdr:spPr>
        <a:xfrm>
          <a:off x="609600" y="80248125"/>
          <a:ext cx="4952381" cy="2523809"/>
        </a:xfrm>
        <a:prstGeom prst="rect">
          <a:avLst/>
        </a:prstGeom>
      </xdr:spPr>
    </xdr:pic>
    <xdr:clientData/>
  </xdr:twoCellAnchor>
  <xdr:twoCellAnchor editAs="oneCell">
    <xdr:from>
      <xdr:col>1</xdr:col>
      <xdr:colOff>0</xdr:colOff>
      <xdr:row>415</xdr:row>
      <xdr:rowOff>0</xdr:rowOff>
    </xdr:from>
    <xdr:to>
      <xdr:col>12</xdr:col>
      <xdr:colOff>570589</xdr:colOff>
      <xdr:row>435</xdr:row>
      <xdr:rowOff>142381</xdr:rowOff>
    </xdr:to>
    <xdr:pic>
      <xdr:nvPicPr>
        <xdr:cNvPr id="59" name="Slika 58">
          <a:extLst>
            <a:ext uri="{FF2B5EF4-FFF2-40B4-BE49-F238E27FC236}">
              <a16:creationId xmlns:a16="http://schemas.microsoft.com/office/drawing/2014/main" id="{00000000-0008-0000-1400-00003B000000}"/>
            </a:ext>
          </a:extLst>
        </xdr:cNvPr>
        <xdr:cNvPicPr>
          <a:picLocks noChangeAspect="1"/>
        </xdr:cNvPicPr>
      </xdr:nvPicPr>
      <xdr:blipFill>
        <a:blip xmlns:r="http://schemas.openxmlformats.org/officeDocument/2006/relationships" r:embed="rId57"/>
        <a:stretch>
          <a:fillRect/>
        </a:stretch>
      </xdr:blipFill>
      <xdr:spPr>
        <a:xfrm>
          <a:off x="609600" y="85448775"/>
          <a:ext cx="7285714" cy="3952381"/>
        </a:xfrm>
        <a:prstGeom prst="rect">
          <a:avLst/>
        </a:prstGeom>
      </xdr:spPr>
    </xdr:pic>
    <xdr:clientData/>
  </xdr:twoCellAnchor>
  <xdr:twoCellAnchor editAs="oneCell">
    <xdr:from>
      <xdr:col>1</xdr:col>
      <xdr:colOff>0</xdr:colOff>
      <xdr:row>444</xdr:row>
      <xdr:rowOff>0</xdr:rowOff>
    </xdr:from>
    <xdr:to>
      <xdr:col>9</xdr:col>
      <xdr:colOff>342246</xdr:colOff>
      <xdr:row>464</xdr:row>
      <xdr:rowOff>142381</xdr:rowOff>
    </xdr:to>
    <xdr:pic>
      <xdr:nvPicPr>
        <xdr:cNvPr id="60" name="Slika 59">
          <a:extLst>
            <a:ext uri="{FF2B5EF4-FFF2-40B4-BE49-F238E27FC236}">
              <a16:creationId xmlns:a16="http://schemas.microsoft.com/office/drawing/2014/main" id="{00000000-0008-0000-1400-00003C000000}"/>
            </a:ext>
          </a:extLst>
        </xdr:cNvPr>
        <xdr:cNvPicPr>
          <a:picLocks noChangeAspect="1"/>
        </xdr:cNvPicPr>
      </xdr:nvPicPr>
      <xdr:blipFill>
        <a:blip xmlns:r="http://schemas.openxmlformats.org/officeDocument/2006/relationships" r:embed="rId58"/>
        <a:stretch>
          <a:fillRect/>
        </a:stretch>
      </xdr:blipFill>
      <xdr:spPr>
        <a:xfrm>
          <a:off x="609600" y="91220925"/>
          <a:ext cx="5228571" cy="3952381"/>
        </a:xfrm>
        <a:prstGeom prst="rect">
          <a:avLst/>
        </a:prstGeom>
      </xdr:spPr>
    </xdr:pic>
    <xdr:clientData/>
  </xdr:twoCellAnchor>
  <xdr:twoCellAnchor editAs="oneCell">
    <xdr:from>
      <xdr:col>1</xdr:col>
      <xdr:colOff>0</xdr:colOff>
      <xdr:row>476</xdr:row>
      <xdr:rowOff>0</xdr:rowOff>
    </xdr:from>
    <xdr:to>
      <xdr:col>5</xdr:col>
      <xdr:colOff>571124</xdr:colOff>
      <xdr:row>489</xdr:row>
      <xdr:rowOff>161595</xdr:rowOff>
    </xdr:to>
    <xdr:pic>
      <xdr:nvPicPr>
        <xdr:cNvPr id="61" name="Slika 60">
          <a:extLst>
            <a:ext uri="{FF2B5EF4-FFF2-40B4-BE49-F238E27FC236}">
              <a16:creationId xmlns:a16="http://schemas.microsoft.com/office/drawing/2014/main" id="{00000000-0008-0000-1400-00003D000000}"/>
            </a:ext>
          </a:extLst>
        </xdr:cNvPr>
        <xdr:cNvPicPr>
          <a:picLocks noChangeAspect="1"/>
        </xdr:cNvPicPr>
      </xdr:nvPicPr>
      <xdr:blipFill>
        <a:blip xmlns:r="http://schemas.openxmlformats.org/officeDocument/2006/relationships" r:embed="rId59"/>
        <a:stretch>
          <a:fillRect/>
        </a:stretch>
      </xdr:blipFill>
      <xdr:spPr>
        <a:xfrm>
          <a:off x="609600" y="97755075"/>
          <a:ext cx="3009524" cy="2638095"/>
        </a:xfrm>
        <a:prstGeom prst="rect">
          <a:avLst/>
        </a:prstGeom>
      </xdr:spPr>
    </xdr:pic>
    <xdr:clientData/>
  </xdr:twoCellAnchor>
  <xdr:twoCellAnchor editAs="oneCell">
    <xdr:from>
      <xdr:col>1</xdr:col>
      <xdr:colOff>0</xdr:colOff>
      <xdr:row>498</xdr:row>
      <xdr:rowOff>0</xdr:rowOff>
    </xdr:from>
    <xdr:to>
      <xdr:col>5</xdr:col>
      <xdr:colOff>533029</xdr:colOff>
      <xdr:row>510</xdr:row>
      <xdr:rowOff>28286</xdr:rowOff>
    </xdr:to>
    <xdr:pic>
      <xdr:nvPicPr>
        <xdr:cNvPr id="62" name="Slika 61">
          <a:extLst>
            <a:ext uri="{FF2B5EF4-FFF2-40B4-BE49-F238E27FC236}">
              <a16:creationId xmlns:a16="http://schemas.microsoft.com/office/drawing/2014/main" id="{00000000-0008-0000-1400-00003E000000}"/>
            </a:ext>
          </a:extLst>
        </xdr:cNvPr>
        <xdr:cNvPicPr>
          <a:picLocks noChangeAspect="1"/>
        </xdr:cNvPicPr>
      </xdr:nvPicPr>
      <xdr:blipFill>
        <a:blip xmlns:r="http://schemas.openxmlformats.org/officeDocument/2006/relationships" r:embed="rId60"/>
        <a:stretch>
          <a:fillRect/>
        </a:stretch>
      </xdr:blipFill>
      <xdr:spPr>
        <a:xfrm>
          <a:off x="609600" y="102241350"/>
          <a:ext cx="2971429" cy="2314286"/>
        </a:xfrm>
        <a:prstGeom prst="rect">
          <a:avLst/>
        </a:prstGeom>
      </xdr:spPr>
    </xdr:pic>
    <xdr:clientData/>
  </xdr:twoCellAnchor>
  <xdr:twoCellAnchor editAs="oneCell">
    <xdr:from>
      <xdr:col>1</xdr:col>
      <xdr:colOff>0</xdr:colOff>
      <xdr:row>519</xdr:row>
      <xdr:rowOff>0</xdr:rowOff>
    </xdr:from>
    <xdr:to>
      <xdr:col>5</xdr:col>
      <xdr:colOff>475886</xdr:colOff>
      <xdr:row>532</xdr:row>
      <xdr:rowOff>85405</xdr:rowOff>
    </xdr:to>
    <xdr:pic>
      <xdr:nvPicPr>
        <xdr:cNvPr id="63" name="Slika 62">
          <a:extLst>
            <a:ext uri="{FF2B5EF4-FFF2-40B4-BE49-F238E27FC236}">
              <a16:creationId xmlns:a16="http://schemas.microsoft.com/office/drawing/2014/main" id="{00000000-0008-0000-1400-00003F000000}"/>
            </a:ext>
          </a:extLst>
        </xdr:cNvPr>
        <xdr:cNvPicPr>
          <a:picLocks noChangeAspect="1"/>
        </xdr:cNvPicPr>
      </xdr:nvPicPr>
      <xdr:blipFill>
        <a:blip xmlns:r="http://schemas.openxmlformats.org/officeDocument/2006/relationships" r:embed="rId61"/>
        <a:stretch>
          <a:fillRect/>
        </a:stretch>
      </xdr:blipFill>
      <xdr:spPr>
        <a:xfrm>
          <a:off x="609600" y="106489500"/>
          <a:ext cx="2914286" cy="2561905"/>
        </a:xfrm>
        <a:prstGeom prst="rect">
          <a:avLst/>
        </a:prstGeom>
      </xdr:spPr>
    </xdr:pic>
    <xdr:clientData/>
  </xdr:twoCellAnchor>
  <xdr:twoCellAnchor editAs="oneCell">
    <xdr:from>
      <xdr:col>1</xdr:col>
      <xdr:colOff>0</xdr:colOff>
      <xdr:row>542</xdr:row>
      <xdr:rowOff>0</xdr:rowOff>
    </xdr:from>
    <xdr:to>
      <xdr:col>6</xdr:col>
      <xdr:colOff>247238</xdr:colOff>
      <xdr:row>555</xdr:row>
      <xdr:rowOff>37786</xdr:rowOff>
    </xdr:to>
    <xdr:pic>
      <xdr:nvPicPr>
        <xdr:cNvPr id="64" name="Slika 63">
          <a:extLst>
            <a:ext uri="{FF2B5EF4-FFF2-40B4-BE49-F238E27FC236}">
              <a16:creationId xmlns:a16="http://schemas.microsoft.com/office/drawing/2014/main" id="{00000000-0008-0000-1400-000040000000}"/>
            </a:ext>
          </a:extLst>
        </xdr:cNvPr>
        <xdr:cNvPicPr>
          <a:picLocks noChangeAspect="1"/>
        </xdr:cNvPicPr>
      </xdr:nvPicPr>
      <xdr:blipFill>
        <a:blip xmlns:r="http://schemas.openxmlformats.org/officeDocument/2006/relationships" r:embed="rId62"/>
        <a:stretch>
          <a:fillRect/>
        </a:stretch>
      </xdr:blipFill>
      <xdr:spPr>
        <a:xfrm>
          <a:off x="609600" y="111166275"/>
          <a:ext cx="3295238" cy="2514286"/>
        </a:xfrm>
        <a:prstGeom prst="rect">
          <a:avLst/>
        </a:prstGeom>
      </xdr:spPr>
    </xdr:pic>
    <xdr:clientData/>
  </xdr:twoCellAnchor>
  <xdr:twoCellAnchor editAs="oneCell">
    <xdr:from>
      <xdr:col>2</xdr:col>
      <xdr:colOff>381000</xdr:colOff>
      <xdr:row>572</xdr:row>
      <xdr:rowOff>104775</xdr:rowOff>
    </xdr:from>
    <xdr:to>
      <xdr:col>7</xdr:col>
      <xdr:colOff>571095</xdr:colOff>
      <xdr:row>602</xdr:row>
      <xdr:rowOff>94537</xdr:rowOff>
    </xdr:to>
    <xdr:pic>
      <xdr:nvPicPr>
        <xdr:cNvPr id="65" name="Slika 64">
          <a:extLst>
            <a:ext uri="{FF2B5EF4-FFF2-40B4-BE49-F238E27FC236}">
              <a16:creationId xmlns:a16="http://schemas.microsoft.com/office/drawing/2014/main" id="{00000000-0008-0000-1400-000041000000}"/>
            </a:ext>
          </a:extLst>
        </xdr:cNvPr>
        <xdr:cNvPicPr>
          <a:picLocks noChangeAspect="1"/>
        </xdr:cNvPicPr>
      </xdr:nvPicPr>
      <xdr:blipFill>
        <a:blip xmlns:r="http://schemas.openxmlformats.org/officeDocument/2006/relationships" r:embed="rId63"/>
        <a:stretch>
          <a:fillRect/>
        </a:stretch>
      </xdr:blipFill>
      <xdr:spPr>
        <a:xfrm>
          <a:off x="1600200" y="117614700"/>
          <a:ext cx="3238095" cy="5704762"/>
        </a:xfrm>
        <a:prstGeom prst="rect">
          <a:avLst/>
        </a:prstGeom>
      </xdr:spPr>
    </xdr:pic>
    <xdr:clientData/>
  </xdr:twoCellAnchor>
  <xdr:twoCellAnchor editAs="oneCell">
    <xdr:from>
      <xdr:col>1</xdr:col>
      <xdr:colOff>0</xdr:colOff>
      <xdr:row>610</xdr:row>
      <xdr:rowOff>0</xdr:rowOff>
    </xdr:from>
    <xdr:to>
      <xdr:col>10</xdr:col>
      <xdr:colOff>399313</xdr:colOff>
      <xdr:row>629</xdr:row>
      <xdr:rowOff>161452</xdr:rowOff>
    </xdr:to>
    <xdr:pic>
      <xdr:nvPicPr>
        <xdr:cNvPr id="66" name="Slika 65">
          <a:extLst>
            <a:ext uri="{FF2B5EF4-FFF2-40B4-BE49-F238E27FC236}">
              <a16:creationId xmlns:a16="http://schemas.microsoft.com/office/drawing/2014/main" id="{00000000-0008-0000-1400-000042000000}"/>
            </a:ext>
          </a:extLst>
        </xdr:cNvPr>
        <xdr:cNvPicPr>
          <a:picLocks noChangeAspect="1"/>
        </xdr:cNvPicPr>
      </xdr:nvPicPr>
      <xdr:blipFill>
        <a:blip xmlns:r="http://schemas.openxmlformats.org/officeDocument/2006/relationships" r:embed="rId64"/>
        <a:stretch>
          <a:fillRect/>
        </a:stretch>
      </xdr:blipFill>
      <xdr:spPr>
        <a:xfrm>
          <a:off x="609600" y="124901325"/>
          <a:ext cx="5895238" cy="3780952"/>
        </a:xfrm>
        <a:prstGeom prst="rect">
          <a:avLst/>
        </a:prstGeom>
      </xdr:spPr>
    </xdr:pic>
    <xdr:clientData/>
  </xdr:twoCellAnchor>
  <xdr:twoCellAnchor editAs="oneCell">
    <xdr:from>
      <xdr:col>1</xdr:col>
      <xdr:colOff>0</xdr:colOff>
      <xdr:row>636</xdr:row>
      <xdr:rowOff>0</xdr:rowOff>
    </xdr:from>
    <xdr:to>
      <xdr:col>11</xdr:col>
      <xdr:colOff>75427</xdr:colOff>
      <xdr:row>657</xdr:row>
      <xdr:rowOff>37595</xdr:rowOff>
    </xdr:to>
    <xdr:pic>
      <xdr:nvPicPr>
        <xdr:cNvPr id="67" name="Slika 66">
          <a:extLst>
            <a:ext uri="{FF2B5EF4-FFF2-40B4-BE49-F238E27FC236}">
              <a16:creationId xmlns:a16="http://schemas.microsoft.com/office/drawing/2014/main" id="{00000000-0008-0000-1400-000043000000}"/>
            </a:ext>
          </a:extLst>
        </xdr:cNvPr>
        <xdr:cNvPicPr>
          <a:picLocks noChangeAspect="1"/>
        </xdr:cNvPicPr>
      </xdr:nvPicPr>
      <xdr:blipFill>
        <a:blip xmlns:r="http://schemas.openxmlformats.org/officeDocument/2006/relationships" r:embed="rId65"/>
        <a:stretch>
          <a:fillRect/>
        </a:stretch>
      </xdr:blipFill>
      <xdr:spPr>
        <a:xfrm>
          <a:off x="609600" y="130006725"/>
          <a:ext cx="6180952" cy="4038095"/>
        </a:xfrm>
        <a:prstGeom prst="rect">
          <a:avLst/>
        </a:prstGeom>
      </xdr:spPr>
    </xdr:pic>
    <xdr:clientData/>
  </xdr:twoCellAnchor>
  <xdr:twoCellAnchor editAs="oneCell">
    <xdr:from>
      <xdr:col>1</xdr:col>
      <xdr:colOff>0</xdr:colOff>
      <xdr:row>675</xdr:row>
      <xdr:rowOff>0</xdr:rowOff>
    </xdr:from>
    <xdr:to>
      <xdr:col>7</xdr:col>
      <xdr:colOff>218590</xdr:colOff>
      <xdr:row>683</xdr:row>
      <xdr:rowOff>152190</xdr:rowOff>
    </xdr:to>
    <xdr:pic>
      <xdr:nvPicPr>
        <xdr:cNvPr id="68" name="Slika 67">
          <a:extLst>
            <a:ext uri="{FF2B5EF4-FFF2-40B4-BE49-F238E27FC236}">
              <a16:creationId xmlns:a16="http://schemas.microsoft.com/office/drawing/2014/main" id="{00000000-0008-0000-1400-000044000000}"/>
            </a:ext>
          </a:extLst>
        </xdr:cNvPr>
        <xdr:cNvPicPr>
          <a:picLocks noChangeAspect="1"/>
        </xdr:cNvPicPr>
      </xdr:nvPicPr>
      <xdr:blipFill>
        <a:blip xmlns:r="http://schemas.openxmlformats.org/officeDocument/2006/relationships" r:embed="rId66"/>
        <a:stretch>
          <a:fillRect/>
        </a:stretch>
      </xdr:blipFill>
      <xdr:spPr>
        <a:xfrm>
          <a:off x="609600" y="138112500"/>
          <a:ext cx="3876190" cy="1676190"/>
        </a:xfrm>
        <a:prstGeom prst="rect">
          <a:avLst/>
        </a:prstGeom>
      </xdr:spPr>
    </xdr:pic>
    <xdr:clientData/>
  </xdr:twoCellAnchor>
  <xdr:twoCellAnchor editAs="oneCell">
    <xdr:from>
      <xdr:col>8</xdr:col>
      <xdr:colOff>0</xdr:colOff>
      <xdr:row>675</xdr:row>
      <xdr:rowOff>0</xdr:rowOff>
    </xdr:from>
    <xdr:to>
      <xdr:col>11</xdr:col>
      <xdr:colOff>428342</xdr:colOff>
      <xdr:row>684</xdr:row>
      <xdr:rowOff>114071</xdr:rowOff>
    </xdr:to>
    <xdr:pic>
      <xdr:nvPicPr>
        <xdr:cNvPr id="69" name="Slika 68">
          <a:extLst>
            <a:ext uri="{FF2B5EF4-FFF2-40B4-BE49-F238E27FC236}">
              <a16:creationId xmlns:a16="http://schemas.microsoft.com/office/drawing/2014/main" id="{00000000-0008-0000-1400-000045000000}"/>
            </a:ext>
          </a:extLst>
        </xdr:cNvPr>
        <xdr:cNvPicPr>
          <a:picLocks noChangeAspect="1"/>
        </xdr:cNvPicPr>
      </xdr:nvPicPr>
      <xdr:blipFill>
        <a:blip xmlns:r="http://schemas.openxmlformats.org/officeDocument/2006/relationships" r:embed="rId67"/>
        <a:stretch>
          <a:fillRect/>
        </a:stretch>
      </xdr:blipFill>
      <xdr:spPr>
        <a:xfrm>
          <a:off x="4876800" y="138112500"/>
          <a:ext cx="2266667" cy="1828571"/>
        </a:xfrm>
        <a:prstGeom prst="rect">
          <a:avLst/>
        </a:prstGeom>
      </xdr:spPr>
    </xdr:pic>
    <xdr:clientData/>
  </xdr:twoCellAnchor>
  <xdr:twoCellAnchor editAs="oneCell">
    <xdr:from>
      <xdr:col>13</xdr:col>
      <xdr:colOff>0</xdr:colOff>
      <xdr:row>675</xdr:row>
      <xdr:rowOff>0</xdr:rowOff>
    </xdr:from>
    <xdr:to>
      <xdr:col>17</xdr:col>
      <xdr:colOff>85409</xdr:colOff>
      <xdr:row>691</xdr:row>
      <xdr:rowOff>132952</xdr:rowOff>
    </xdr:to>
    <xdr:pic>
      <xdr:nvPicPr>
        <xdr:cNvPr id="70" name="Slika 69">
          <a:extLst>
            <a:ext uri="{FF2B5EF4-FFF2-40B4-BE49-F238E27FC236}">
              <a16:creationId xmlns:a16="http://schemas.microsoft.com/office/drawing/2014/main" id="{00000000-0008-0000-1400-000046000000}"/>
            </a:ext>
          </a:extLst>
        </xdr:cNvPr>
        <xdr:cNvPicPr>
          <a:picLocks noChangeAspect="1"/>
        </xdr:cNvPicPr>
      </xdr:nvPicPr>
      <xdr:blipFill>
        <a:blip xmlns:r="http://schemas.openxmlformats.org/officeDocument/2006/relationships" r:embed="rId68"/>
        <a:stretch>
          <a:fillRect/>
        </a:stretch>
      </xdr:blipFill>
      <xdr:spPr>
        <a:xfrm>
          <a:off x="7924800" y="138112500"/>
          <a:ext cx="2523809" cy="3180952"/>
        </a:xfrm>
        <a:prstGeom prst="rect">
          <a:avLst/>
        </a:prstGeom>
      </xdr:spPr>
    </xdr:pic>
    <xdr:clientData/>
  </xdr:twoCellAnchor>
  <xdr:twoCellAnchor editAs="oneCell">
    <xdr:from>
      <xdr:col>1</xdr:col>
      <xdr:colOff>0</xdr:colOff>
      <xdr:row>700</xdr:row>
      <xdr:rowOff>0</xdr:rowOff>
    </xdr:from>
    <xdr:to>
      <xdr:col>4</xdr:col>
      <xdr:colOff>85486</xdr:colOff>
      <xdr:row>721</xdr:row>
      <xdr:rowOff>28071</xdr:rowOff>
    </xdr:to>
    <xdr:pic>
      <xdr:nvPicPr>
        <xdr:cNvPr id="71" name="Slika 70">
          <a:extLst>
            <a:ext uri="{FF2B5EF4-FFF2-40B4-BE49-F238E27FC236}">
              <a16:creationId xmlns:a16="http://schemas.microsoft.com/office/drawing/2014/main" id="{00000000-0008-0000-1400-000047000000}"/>
            </a:ext>
          </a:extLst>
        </xdr:cNvPr>
        <xdr:cNvPicPr>
          <a:picLocks noChangeAspect="1"/>
        </xdr:cNvPicPr>
      </xdr:nvPicPr>
      <xdr:blipFill>
        <a:blip xmlns:r="http://schemas.openxmlformats.org/officeDocument/2006/relationships" r:embed="rId69"/>
        <a:stretch>
          <a:fillRect/>
        </a:stretch>
      </xdr:blipFill>
      <xdr:spPr>
        <a:xfrm>
          <a:off x="609600" y="143884650"/>
          <a:ext cx="1914286" cy="4028571"/>
        </a:xfrm>
        <a:prstGeom prst="rect">
          <a:avLst/>
        </a:prstGeom>
      </xdr:spPr>
    </xdr:pic>
    <xdr:clientData/>
  </xdr:twoCellAnchor>
  <xdr:twoCellAnchor editAs="oneCell">
    <xdr:from>
      <xdr:col>5</xdr:col>
      <xdr:colOff>0</xdr:colOff>
      <xdr:row>700</xdr:row>
      <xdr:rowOff>0</xdr:rowOff>
    </xdr:from>
    <xdr:to>
      <xdr:col>8</xdr:col>
      <xdr:colOff>418819</xdr:colOff>
      <xdr:row>709</xdr:row>
      <xdr:rowOff>190262</xdr:rowOff>
    </xdr:to>
    <xdr:pic>
      <xdr:nvPicPr>
        <xdr:cNvPr id="72" name="Slika 71">
          <a:extLst>
            <a:ext uri="{FF2B5EF4-FFF2-40B4-BE49-F238E27FC236}">
              <a16:creationId xmlns:a16="http://schemas.microsoft.com/office/drawing/2014/main" id="{00000000-0008-0000-1400-000048000000}"/>
            </a:ext>
          </a:extLst>
        </xdr:cNvPr>
        <xdr:cNvPicPr>
          <a:picLocks noChangeAspect="1"/>
        </xdr:cNvPicPr>
      </xdr:nvPicPr>
      <xdr:blipFill>
        <a:blip xmlns:r="http://schemas.openxmlformats.org/officeDocument/2006/relationships" r:embed="rId70"/>
        <a:stretch>
          <a:fillRect/>
        </a:stretch>
      </xdr:blipFill>
      <xdr:spPr>
        <a:xfrm>
          <a:off x="3048000" y="143884650"/>
          <a:ext cx="2247619" cy="1904762"/>
        </a:xfrm>
        <a:prstGeom prst="rect">
          <a:avLst/>
        </a:prstGeom>
      </xdr:spPr>
    </xdr:pic>
    <xdr:clientData/>
  </xdr:twoCellAnchor>
  <xdr:twoCellAnchor editAs="oneCell">
    <xdr:from>
      <xdr:col>10</xdr:col>
      <xdr:colOff>0</xdr:colOff>
      <xdr:row>700</xdr:row>
      <xdr:rowOff>0</xdr:rowOff>
    </xdr:from>
    <xdr:to>
      <xdr:col>12</xdr:col>
      <xdr:colOff>609371</xdr:colOff>
      <xdr:row>706</xdr:row>
      <xdr:rowOff>57000</xdr:rowOff>
    </xdr:to>
    <xdr:pic>
      <xdr:nvPicPr>
        <xdr:cNvPr id="73" name="Slika 72">
          <a:extLst>
            <a:ext uri="{FF2B5EF4-FFF2-40B4-BE49-F238E27FC236}">
              <a16:creationId xmlns:a16="http://schemas.microsoft.com/office/drawing/2014/main" id="{00000000-0008-0000-1400-000049000000}"/>
            </a:ext>
          </a:extLst>
        </xdr:cNvPr>
        <xdr:cNvPicPr>
          <a:picLocks noChangeAspect="1"/>
        </xdr:cNvPicPr>
      </xdr:nvPicPr>
      <xdr:blipFill>
        <a:blip xmlns:r="http://schemas.openxmlformats.org/officeDocument/2006/relationships" r:embed="rId71"/>
        <a:stretch>
          <a:fillRect/>
        </a:stretch>
      </xdr:blipFill>
      <xdr:spPr>
        <a:xfrm>
          <a:off x="6096000" y="143884650"/>
          <a:ext cx="1828571" cy="1200000"/>
        </a:xfrm>
        <a:prstGeom prst="rect">
          <a:avLst/>
        </a:prstGeom>
      </xdr:spPr>
    </xdr:pic>
    <xdr:clientData/>
  </xdr:twoCellAnchor>
  <xdr:twoCellAnchor editAs="oneCell">
    <xdr:from>
      <xdr:col>1</xdr:col>
      <xdr:colOff>0</xdr:colOff>
      <xdr:row>727</xdr:row>
      <xdr:rowOff>0</xdr:rowOff>
    </xdr:from>
    <xdr:to>
      <xdr:col>5</xdr:col>
      <xdr:colOff>323505</xdr:colOff>
      <xdr:row>739</xdr:row>
      <xdr:rowOff>85429</xdr:rowOff>
    </xdr:to>
    <xdr:pic>
      <xdr:nvPicPr>
        <xdr:cNvPr id="74" name="Slika 73">
          <a:extLst>
            <a:ext uri="{FF2B5EF4-FFF2-40B4-BE49-F238E27FC236}">
              <a16:creationId xmlns:a16="http://schemas.microsoft.com/office/drawing/2014/main" id="{00000000-0008-0000-1400-00004A000000}"/>
            </a:ext>
          </a:extLst>
        </xdr:cNvPr>
        <xdr:cNvPicPr>
          <a:picLocks noChangeAspect="1"/>
        </xdr:cNvPicPr>
      </xdr:nvPicPr>
      <xdr:blipFill>
        <a:blip xmlns:r="http://schemas.openxmlformats.org/officeDocument/2006/relationships" r:embed="rId72"/>
        <a:stretch>
          <a:fillRect/>
        </a:stretch>
      </xdr:blipFill>
      <xdr:spPr>
        <a:xfrm>
          <a:off x="609600" y="149180550"/>
          <a:ext cx="2761905" cy="2371429"/>
        </a:xfrm>
        <a:prstGeom prst="rect">
          <a:avLst/>
        </a:prstGeom>
      </xdr:spPr>
    </xdr:pic>
    <xdr:clientData/>
  </xdr:twoCellAnchor>
  <xdr:twoCellAnchor editAs="oneCell">
    <xdr:from>
      <xdr:col>1</xdr:col>
      <xdr:colOff>0</xdr:colOff>
      <xdr:row>749</xdr:row>
      <xdr:rowOff>0</xdr:rowOff>
    </xdr:from>
    <xdr:to>
      <xdr:col>8</xdr:col>
      <xdr:colOff>399467</xdr:colOff>
      <xdr:row>766</xdr:row>
      <xdr:rowOff>123405</xdr:rowOff>
    </xdr:to>
    <xdr:pic>
      <xdr:nvPicPr>
        <xdr:cNvPr id="75" name="Slika 74">
          <a:extLst>
            <a:ext uri="{FF2B5EF4-FFF2-40B4-BE49-F238E27FC236}">
              <a16:creationId xmlns:a16="http://schemas.microsoft.com/office/drawing/2014/main" id="{00000000-0008-0000-1400-00004B000000}"/>
            </a:ext>
          </a:extLst>
        </xdr:cNvPr>
        <xdr:cNvPicPr>
          <a:picLocks noChangeAspect="1"/>
        </xdr:cNvPicPr>
      </xdr:nvPicPr>
      <xdr:blipFill>
        <a:blip xmlns:r="http://schemas.openxmlformats.org/officeDocument/2006/relationships" r:embed="rId73"/>
        <a:stretch>
          <a:fillRect/>
        </a:stretch>
      </xdr:blipFill>
      <xdr:spPr>
        <a:xfrm>
          <a:off x="609600" y="153714450"/>
          <a:ext cx="4666667" cy="3361905"/>
        </a:xfrm>
        <a:prstGeom prst="rect">
          <a:avLst/>
        </a:prstGeom>
      </xdr:spPr>
    </xdr:pic>
    <xdr:clientData/>
  </xdr:twoCellAnchor>
  <xdr:twoCellAnchor editAs="oneCell">
    <xdr:from>
      <xdr:col>9</xdr:col>
      <xdr:colOff>0</xdr:colOff>
      <xdr:row>749</xdr:row>
      <xdr:rowOff>0</xdr:rowOff>
    </xdr:from>
    <xdr:to>
      <xdr:col>17</xdr:col>
      <xdr:colOff>313676</xdr:colOff>
      <xdr:row>758</xdr:row>
      <xdr:rowOff>123595</xdr:rowOff>
    </xdr:to>
    <xdr:pic>
      <xdr:nvPicPr>
        <xdr:cNvPr id="76" name="Slika 75">
          <a:extLst>
            <a:ext uri="{FF2B5EF4-FFF2-40B4-BE49-F238E27FC236}">
              <a16:creationId xmlns:a16="http://schemas.microsoft.com/office/drawing/2014/main" id="{00000000-0008-0000-1400-00004C000000}"/>
            </a:ext>
          </a:extLst>
        </xdr:cNvPr>
        <xdr:cNvPicPr>
          <a:picLocks noChangeAspect="1"/>
        </xdr:cNvPicPr>
      </xdr:nvPicPr>
      <xdr:blipFill>
        <a:blip xmlns:r="http://schemas.openxmlformats.org/officeDocument/2006/relationships" r:embed="rId74"/>
        <a:stretch>
          <a:fillRect/>
        </a:stretch>
      </xdr:blipFill>
      <xdr:spPr>
        <a:xfrm>
          <a:off x="5486400" y="153714450"/>
          <a:ext cx="5190476" cy="1838095"/>
        </a:xfrm>
        <a:prstGeom prst="rect">
          <a:avLst/>
        </a:prstGeom>
      </xdr:spPr>
    </xdr:pic>
    <xdr:clientData/>
  </xdr:twoCellAnchor>
  <xdr:twoCellAnchor editAs="oneCell">
    <xdr:from>
      <xdr:col>1</xdr:col>
      <xdr:colOff>0</xdr:colOff>
      <xdr:row>780</xdr:row>
      <xdr:rowOff>0</xdr:rowOff>
    </xdr:from>
    <xdr:to>
      <xdr:col>5</xdr:col>
      <xdr:colOff>190171</xdr:colOff>
      <xdr:row>786</xdr:row>
      <xdr:rowOff>9381</xdr:rowOff>
    </xdr:to>
    <xdr:pic>
      <xdr:nvPicPr>
        <xdr:cNvPr id="77" name="Slika 76">
          <a:extLst>
            <a:ext uri="{FF2B5EF4-FFF2-40B4-BE49-F238E27FC236}">
              <a16:creationId xmlns:a16="http://schemas.microsoft.com/office/drawing/2014/main" id="{00000000-0008-0000-1400-00004D000000}"/>
            </a:ext>
          </a:extLst>
        </xdr:cNvPr>
        <xdr:cNvPicPr>
          <a:picLocks noChangeAspect="1"/>
        </xdr:cNvPicPr>
      </xdr:nvPicPr>
      <xdr:blipFill>
        <a:blip xmlns:r="http://schemas.openxmlformats.org/officeDocument/2006/relationships" r:embed="rId75"/>
        <a:stretch>
          <a:fillRect/>
        </a:stretch>
      </xdr:blipFill>
      <xdr:spPr>
        <a:xfrm>
          <a:off x="609600" y="160153350"/>
          <a:ext cx="2628571" cy="1152381"/>
        </a:xfrm>
        <a:prstGeom prst="rect">
          <a:avLst/>
        </a:prstGeom>
      </xdr:spPr>
    </xdr:pic>
    <xdr:clientData/>
  </xdr:twoCellAnchor>
  <xdr:twoCellAnchor editAs="oneCell">
    <xdr:from>
      <xdr:col>6</xdr:col>
      <xdr:colOff>0</xdr:colOff>
      <xdr:row>780</xdr:row>
      <xdr:rowOff>0</xdr:rowOff>
    </xdr:from>
    <xdr:to>
      <xdr:col>17</xdr:col>
      <xdr:colOff>437256</xdr:colOff>
      <xdr:row>796</xdr:row>
      <xdr:rowOff>171048</xdr:rowOff>
    </xdr:to>
    <xdr:pic>
      <xdr:nvPicPr>
        <xdr:cNvPr id="78" name="Slika 77">
          <a:extLst>
            <a:ext uri="{FF2B5EF4-FFF2-40B4-BE49-F238E27FC236}">
              <a16:creationId xmlns:a16="http://schemas.microsoft.com/office/drawing/2014/main" id="{00000000-0008-0000-1400-00004E000000}"/>
            </a:ext>
          </a:extLst>
        </xdr:cNvPr>
        <xdr:cNvPicPr>
          <a:picLocks noChangeAspect="1"/>
        </xdr:cNvPicPr>
      </xdr:nvPicPr>
      <xdr:blipFill>
        <a:blip xmlns:r="http://schemas.openxmlformats.org/officeDocument/2006/relationships" r:embed="rId76"/>
        <a:stretch>
          <a:fillRect/>
        </a:stretch>
      </xdr:blipFill>
      <xdr:spPr>
        <a:xfrm>
          <a:off x="3657600" y="160153350"/>
          <a:ext cx="7152381" cy="3219048"/>
        </a:xfrm>
        <a:prstGeom prst="rect">
          <a:avLst/>
        </a:prstGeom>
      </xdr:spPr>
    </xdr:pic>
    <xdr:clientData/>
  </xdr:twoCellAnchor>
  <xdr:twoCellAnchor editAs="oneCell">
    <xdr:from>
      <xdr:col>1</xdr:col>
      <xdr:colOff>66675</xdr:colOff>
      <xdr:row>814</xdr:row>
      <xdr:rowOff>19050</xdr:rowOff>
    </xdr:from>
    <xdr:to>
      <xdr:col>5</xdr:col>
      <xdr:colOff>75894</xdr:colOff>
      <xdr:row>829</xdr:row>
      <xdr:rowOff>94883</xdr:rowOff>
    </xdr:to>
    <xdr:pic>
      <xdr:nvPicPr>
        <xdr:cNvPr id="79" name="Slika 78">
          <a:extLst>
            <a:ext uri="{FF2B5EF4-FFF2-40B4-BE49-F238E27FC236}">
              <a16:creationId xmlns:a16="http://schemas.microsoft.com/office/drawing/2014/main" id="{00000000-0008-0000-1400-00004F000000}"/>
            </a:ext>
          </a:extLst>
        </xdr:cNvPr>
        <xdr:cNvPicPr>
          <a:picLocks noChangeAspect="1"/>
        </xdr:cNvPicPr>
      </xdr:nvPicPr>
      <xdr:blipFill>
        <a:blip xmlns:r="http://schemas.openxmlformats.org/officeDocument/2006/relationships" r:embed="rId77"/>
        <a:stretch>
          <a:fillRect/>
        </a:stretch>
      </xdr:blipFill>
      <xdr:spPr>
        <a:xfrm>
          <a:off x="676275" y="167420925"/>
          <a:ext cx="2447619" cy="2933333"/>
        </a:xfrm>
        <a:prstGeom prst="rect">
          <a:avLst/>
        </a:prstGeom>
      </xdr:spPr>
    </xdr:pic>
    <xdr:clientData/>
  </xdr:twoCellAnchor>
  <xdr:twoCellAnchor editAs="oneCell">
    <xdr:from>
      <xdr:col>0</xdr:col>
      <xdr:colOff>600075</xdr:colOff>
      <xdr:row>835</xdr:row>
      <xdr:rowOff>0</xdr:rowOff>
    </xdr:from>
    <xdr:to>
      <xdr:col>3</xdr:col>
      <xdr:colOff>571275</xdr:colOff>
      <xdr:row>837</xdr:row>
      <xdr:rowOff>238036</xdr:rowOff>
    </xdr:to>
    <xdr:pic>
      <xdr:nvPicPr>
        <xdr:cNvPr id="80" name="Slika 79">
          <a:extLst>
            <a:ext uri="{FF2B5EF4-FFF2-40B4-BE49-F238E27FC236}">
              <a16:creationId xmlns:a16="http://schemas.microsoft.com/office/drawing/2014/main" id="{00000000-0008-0000-1400-000050000000}"/>
            </a:ext>
          </a:extLst>
        </xdr:cNvPr>
        <xdr:cNvPicPr>
          <a:picLocks noChangeAspect="1"/>
        </xdr:cNvPicPr>
      </xdr:nvPicPr>
      <xdr:blipFill>
        <a:blip xmlns:r="http://schemas.openxmlformats.org/officeDocument/2006/relationships" r:embed="rId78"/>
        <a:stretch>
          <a:fillRect/>
        </a:stretch>
      </xdr:blipFill>
      <xdr:spPr>
        <a:xfrm>
          <a:off x="600075" y="171411900"/>
          <a:ext cx="1800000" cy="714286"/>
        </a:xfrm>
        <a:prstGeom prst="rect">
          <a:avLst/>
        </a:prstGeom>
      </xdr:spPr>
    </xdr:pic>
    <xdr:clientData/>
  </xdr:twoCellAnchor>
  <xdr:twoCellAnchor editAs="oneCell">
    <xdr:from>
      <xdr:col>1</xdr:col>
      <xdr:colOff>0</xdr:colOff>
      <xdr:row>843</xdr:row>
      <xdr:rowOff>0</xdr:rowOff>
    </xdr:from>
    <xdr:to>
      <xdr:col>5</xdr:col>
      <xdr:colOff>456838</xdr:colOff>
      <xdr:row>847</xdr:row>
      <xdr:rowOff>18952</xdr:rowOff>
    </xdr:to>
    <xdr:pic>
      <xdr:nvPicPr>
        <xdr:cNvPr id="81" name="Slika 80">
          <a:extLst>
            <a:ext uri="{FF2B5EF4-FFF2-40B4-BE49-F238E27FC236}">
              <a16:creationId xmlns:a16="http://schemas.microsoft.com/office/drawing/2014/main" id="{00000000-0008-0000-1400-000051000000}"/>
            </a:ext>
          </a:extLst>
        </xdr:cNvPr>
        <xdr:cNvPicPr>
          <a:picLocks noChangeAspect="1"/>
        </xdr:cNvPicPr>
      </xdr:nvPicPr>
      <xdr:blipFill>
        <a:blip xmlns:r="http://schemas.openxmlformats.org/officeDocument/2006/relationships" r:embed="rId79"/>
        <a:stretch>
          <a:fillRect/>
        </a:stretch>
      </xdr:blipFill>
      <xdr:spPr>
        <a:xfrm>
          <a:off x="609600" y="173755050"/>
          <a:ext cx="2895238" cy="780952"/>
        </a:xfrm>
        <a:prstGeom prst="rect">
          <a:avLst/>
        </a:prstGeom>
      </xdr:spPr>
    </xdr:pic>
    <xdr:clientData/>
  </xdr:twoCellAnchor>
  <xdr:twoCellAnchor editAs="oneCell">
    <xdr:from>
      <xdr:col>1</xdr:col>
      <xdr:colOff>0</xdr:colOff>
      <xdr:row>858</xdr:row>
      <xdr:rowOff>0</xdr:rowOff>
    </xdr:from>
    <xdr:to>
      <xdr:col>4</xdr:col>
      <xdr:colOff>371200</xdr:colOff>
      <xdr:row>863</xdr:row>
      <xdr:rowOff>161786</xdr:rowOff>
    </xdr:to>
    <xdr:pic>
      <xdr:nvPicPr>
        <xdr:cNvPr id="82" name="Slika 81">
          <a:extLst>
            <a:ext uri="{FF2B5EF4-FFF2-40B4-BE49-F238E27FC236}">
              <a16:creationId xmlns:a16="http://schemas.microsoft.com/office/drawing/2014/main" id="{00000000-0008-0000-1400-000052000000}"/>
            </a:ext>
          </a:extLst>
        </xdr:cNvPr>
        <xdr:cNvPicPr>
          <a:picLocks noChangeAspect="1"/>
        </xdr:cNvPicPr>
      </xdr:nvPicPr>
      <xdr:blipFill>
        <a:blip xmlns:r="http://schemas.openxmlformats.org/officeDocument/2006/relationships" r:embed="rId80"/>
        <a:stretch>
          <a:fillRect/>
        </a:stretch>
      </xdr:blipFill>
      <xdr:spPr>
        <a:xfrm>
          <a:off x="609600" y="176526825"/>
          <a:ext cx="2200000" cy="1114286"/>
        </a:xfrm>
        <a:prstGeom prst="rect">
          <a:avLst/>
        </a:prstGeom>
      </xdr:spPr>
    </xdr:pic>
    <xdr:clientData/>
  </xdr:twoCellAnchor>
  <xdr:twoCellAnchor editAs="oneCell">
    <xdr:from>
      <xdr:col>5</xdr:col>
      <xdr:colOff>0</xdr:colOff>
      <xdr:row>858</xdr:row>
      <xdr:rowOff>0</xdr:rowOff>
    </xdr:from>
    <xdr:to>
      <xdr:col>12</xdr:col>
      <xdr:colOff>285180</xdr:colOff>
      <xdr:row>883</xdr:row>
      <xdr:rowOff>47024</xdr:rowOff>
    </xdr:to>
    <xdr:pic>
      <xdr:nvPicPr>
        <xdr:cNvPr id="83" name="Slika 82">
          <a:extLst>
            <a:ext uri="{FF2B5EF4-FFF2-40B4-BE49-F238E27FC236}">
              <a16:creationId xmlns:a16="http://schemas.microsoft.com/office/drawing/2014/main" id="{00000000-0008-0000-1400-000053000000}"/>
            </a:ext>
          </a:extLst>
        </xdr:cNvPr>
        <xdr:cNvPicPr>
          <a:picLocks noChangeAspect="1"/>
        </xdr:cNvPicPr>
      </xdr:nvPicPr>
      <xdr:blipFill>
        <a:blip xmlns:r="http://schemas.openxmlformats.org/officeDocument/2006/relationships" r:embed="rId81"/>
        <a:stretch>
          <a:fillRect/>
        </a:stretch>
      </xdr:blipFill>
      <xdr:spPr>
        <a:xfrm>
          <a:off x="3048000" y="176526825"/>
          <a:ext cx="4561905" cy="4809524"/>
        </a:xfrm>
        <a:prstGeom prst="rect">
          <a:avLst/>
        </a:prstGeom>
      </xdr:spPr>
    </xdr:pic>
    <xdr:clientData/>
  </xdr:twoCellAnchor>
  <xdr:twoCellAnchor editAs="oneCell">
    <xdr:from>
      <xdr:col>1</xdr:col>
      <xdr:colOff>0</xdr:colOff>
      <xdr:row>892</xdr:row>
      <xdr:rowOff>0</xdr:rowOff>
    </xdr:from>
    <xdr:to>
      <xdr:col>4</xdr:col>
      <xdr:colOff>266438</xdr:colOff>
      <xdr:row>904</xdr:row>
      <xdr:rowOff>142571</xdr:rowOff>
    </xdr:to>
    <xdr:pic>
      <xdr:nvPicPr>
        <xdr:cNvPr id="84" name="Slika 83">
          <a:extLst>
            <a:ext uri="{FF2B5EF4-FFF2-40B4-BE49-F238E27FC236}">
              <a16:creationId xmlns:a16="http://schemas.microsoft.com/office/drawing/2014/main" id="{00000000-0008-0000-1400-000054000000}"/>
            </a:ext>
          </a:extLst>
        </xdr:cNvPr>
        <xdr:cNvPicPr>
          <a:picLocks noChangeAspect="1"/>
        </xdr:cNvPicPr>
      </xdr:nvPicPr>
      <xdr:blipFill>
        <a:blip xmlns:r="http://schemas.openxmlformats.org/officeDocument/2006/relationships" r:embed="rId82"/>
        <a:stretch>
          <a:fillRect/>
        </a:stretch>
      </xdr:blipFill>
      <xdr:spPr>
        <a:xfrm>
          <a:off x="609600" y="183251475"/>
          <a:ext cx="2095238" cy="2428571"/>
        </a:xfrm>
        <a:prstGeom prst="rect">
          <a:avLst/>
        </a:prstGeom>
      </xdr:spPr>
    </xdr:pic>
    <xdr:clientData/>
  </xdr:twoCellAnchor>
  <xdr:twoCellAnchor editAs="oneCell">
    <xdr:from>
      <xdr:col>0</xdr:col>
      <xdr:colOff>466725</xdr:colOff>
      <xdr:row>915</xdr:row>
      <xdr:rowOff>200025</xdr:rowOff>
    </xdr:from>
    <xdr:to>
      <xdr:col>6</xdr:col>
      <xdr:colOff>275792</xdr:colOff>
      <xdr:row>925</xdr:row>
      <xdr:rowOff>18829</xdr:rowOff>
    </xdr:to>
    <xdr:pic>
      <xdr:nvPicPr>
        <xdr:cNvPr id="85" name="Slika 84">
          <a:extLst>
            <a:ext uri="{FF2B5EF4-FFF2-40B4-BE49-F238E27FC236}">
              <a16:creationId xmlns:a16="http://schemas.microsoft.com/office/drawing/2014/main" id="{00000000-0008-0000-1400-000055000000}"/>
            </a:ext>
          </a:extLst>
        </xdr:cNvPr>
        <xdr:cNvPicPr>
          <a:picLocks noChangeAspect="1"/>
        </xdr:cNvPicPr>
      </xdr:nvPicPr>
      <xdr:blipFill>
        <a:blip xmlns:r="http://schemas.openxmlformats.org/officeDocument/2006/relationships" r:embed="rId83"/>
        <a:stretch>
          <a:fillRect/>
        </a:stretch>
      </xdr:blipFill>
      <xdr:spPr>
        <a:xfrm>
          <a:off x="466725" y="188271150"/>
          <a:ext cx="3466667" cy="1771429"/>
        </a:xfrm>
        <a:prstGeom prst="rect">
          <a:avLst/>
        </a:prstGeom>
      </xdr:spPr>
    </xdr:pic>
    <xdr:clientData/>
  </xdr:twoCellAnchor>
  <xdr:twoCellAnchor editAs="oneCell">
    <xdr:from>
      <xdr:col>7</xdr:col>
      <xdr:colOff>447675</xdr:colOff>
      <xdr:row>916</xdr:row>
      <xdr:rowOff>0</xdr:rowOff>
    </xdr:from>
    <xdr:to>
      <xdr:col>12</xdr:col>
      <xdr:colOff>571102</xdr:colOff>
      <xdr:row>927</xdr:row>
      <xdr:rowOff>9262</xdr:rowOff>
    </xdr:to>
    <xdr:pic>
      <xdr:nvPicPr>
        <xdr:cNvPr id="86" name="Slika 85">
          <a:extLst>
            <a:ext uri="{FF2B5EF4-FFF2-40B4-BE49-F238E27FC236}">
              <a16:creationId xmlns:a16="http://schemas.microsoft.com/office/drawing/2014/main" id="{00000000-0008-0000-1400-000056000000}"/>
            </a:ext>
          </a:extLst>
        </xdr:cNvPr>
        <xdr:cNvPicPr>
          <a:picLocks noChangeAspect="1"/>
        </xdr:cNvPicPr>
      </xdr:nvPicPr>
      <xdr:blipFill>
        <a:blip xmlns:r="http://schemas.openxmlformats.org/officeDocument/2006/relationships" r:embed="rId84"/>
        <a:stretch>
          <a:fillRect/>
        </a:stretch>
      </xdr:blipFill>
      <xdr:spPr>
        <a:xfrm>
          <a:off x="4714875" y="188309250"/>
          <a:ext cx="3180952" cy="2104762"/>
        </a:xfrm>
        <a:prstGeom prst="rect">
          <a:avLst/>
        </a:prstGeom>
      </xdr:spPr>
    </xdr:pic>
    <xdr:clientData/>
  </xdr:twoCellAnchor>
  <xdr:twoCellAnchor editAs="oneCell">
    <xdr:from>
      <xdr:col>1</xdr:col>
      <xdr:colOff>0</xdr:colOff>
      <xdr:row>940</xdr:row>
      <xdr:rowOff>0</xdr:rowOff>
    </xdr:from>
    <xdr:to>
      <xdr:col>8</xdr:col>
      <xdr:colOff>342324</xdr:colOff>
      <xdr:row>965</xdr:row>
      <xdr:rowOff>56548</xdr:rowOff>
    </xdr:to>
    <xdr:pic>
      <xdr:nvPicPr>
        <xdr:cNvPr id="87" name="Slika 86">
          <a:extLst>
            <a:ext uri="{FF2B5EF4-FFF2-40B4-BE49-F238E27FC236}">
              <a16:creationId xmlns:a16="http://schemas.microsoft.com/office/drawing/2014/main" id="{00000000-0008-0000-1400-000057000000}"/>
            </a:ext>
          </a:extLst>
        </xdr:cNvPr>
        <xdr:cNvPicPr>
          <a:picLocks noChangeAspect="1"/>
        </xdr:cNvPicPr>
      </xdr:nvPicPr>
      <xdr:blipFill>
        <a:blip xmlns:r="http://schemas.openxmlformats.org/officeDocument/2006/relationships" r:embed="rId85"/>
        <a:stretch>
          <a:fillRect/>
        </a:stretch>
      </xdr:blipFill>
      <xdr:spPr>
        <a:xfrm>
          <a:off x="609600" y="193557525"/>
          <a:ext cx="4609524" cy="4819048"/>
        </a:xfrm>
        <a:prstGeom prst="rect">
          <a:avLst/>
        </a:prstGeom>
      </xdr:spPr>
    </xdr:pic>
    <xdr:clientData/>
  </xdr:twoCellAnchor>
  <xdr:twoCellAnchor editAs="oneCell">
    <xdr:from>
      <xdr:col>1</xdr:col>
      <xdr:colOff>0</xdr:colOff>
      <xdr:row>973</xdr:row>
      <xdr:rowOff>0</xdr:rowOff>
    </xdr:from>
    <xdr:to>
      <xdr:col>7</xdr:col>
      <xdr:colOff>104305</xdr:colOff>
      <xdr:row>983</xdr:row>
      <xdr:rowOff>123571</xdr:rowOff>
    </xdr:to>
    <xdr:pic>
      <xdr:nvPicPr>
        <xdr:cNvPr id="88" name="Slika 87">
          <a:extLst>
            <a:ext uri="{FF2B5EF4-FFF2-40B4-BE49-F238E27FC236}">
              <a16:creationId xmlns:a16="http://schemas.microsoft.com/office/drawing/2014/main" id="{00000000-0008-0000-1400-000058000000}"/>
            </a:ext>
          </a:extLst>
        </xdr:cNvPr>
        <xdr:cNvPicPr>
          <a:picLocks noChangeAspect="1"/>
        </xdr:cNvPicPr>
      </xdr:nvPicPr>
      <xdr:blipFill>
        <a:blip xmlns:r="http://schemas.openxmlformats.org/officeDocument/2006/relationships" r:embed="rId86"/>
        <a:stretch>
          <a:fillRect/>
        </a:stretch>
      </xdr:blipFill>
      <xdr:spPr>
        <a:xfrm>
          <a:off x="609600" y="200139300"/>
          <a:ext cx="3761905" cy="2028571"/>
        </a:xfrm>
        <a:prstGeom prst="rect">
          <a:avLst/>
        </a:prstGeom>
      </xdr:spPr>
    </xdr:pic>
    <xdr:clientData/>
  </xdr:twoCellAnchor>
  <xdr:twoCellAnchor editAs="oneCell">
    <xdr:from>
      <xdr:col>1</xdr:col>
      <xdr:colOff>0</xdr:colOff>
      <xdr:row>994</xdr:row>
      <xdr:rowOff>0</xdr:rowOff>
    </xdr:from>
    <xdr:to>
      <xdr:col>10</xdr:col>
      <xdr:colOff>475504</xdr:colOff>
      <xdr:row>1009</xdr:row>
      <xdr:rowOff>190119</xdr:rowOff>
    </xdr:to>
    <xdr:pic>
      <xdr:nvPicPr>
        <xdr:cNvPr id="89" name="Slika 88">
          <a:extLst>
            <a:ext uri="{FF2B5EF4-FFF2-40B4-BE49-F238E27FC236}">
              <a16:creationId xmlns:a16="http://schemas.microsoft.com/office/drawing/2014/main" id="{00000000-0008-0000-1400-000059000000}"/>
            </a:ext>
          </a:extLst>
        </xdr:cNvPr>
        <xdr:cNvPicPr>
          <a:picLocks noChangeAspect="1"/>
        </xdr:cNvPicPr>
      </xdr:nvPicPr>
      <xdr:blipFill>
        <a:blip xmlns:r="http://schemas.openxmlformats.org/officeDocument/2006/relationships" r:embed="rId87"/>
        <a:stretch>
          <a:fillRect/>
        </a:stretch>
      </xdr:blipFill>
      <xdr:spPr>
        <a:xfrm>
          <a:off x="609600" y="204482700"/>
          <a:ext cx="5971429" cy="3047619"/>
        </a:xfrm>
        <a:prstGeom prst="rect">
          <a:avLst/>
        </a:prstGeom>
      </xdr:spPr>
    </xdr:pic>
    <xdr:clientData/>
  </xdr:twoCellAnchor>
  <xdr:twoCellAnchor editAs="oneCell">
    <xdr:from>
      <xdr:col>0</xdr:col>
      <xdr:colOff>561975</xdr:colOff>
      <xdr:row>1018</xdr:row>
      <xdr:rowOff>76200</xdr:rowOff>
    </xdr:from>
    <xdr:to>
      <xdr:col>4</xdr:col>
      <xdr:colOff>580718</xdr:colOff>
      <xdr:row>1027</xdr:row>
      <xdr:rowOff>190265</xdr:rowOff>
    </xdr:to>
    <xdr:pic>
      <xdr:nvPicPr>
        <xdr:cNvPr id="90" name="Slika 89">
          <a:extLst>
            <a:ext uri="{FF2B5EF4-FFF2-40B4-BE49-F238E27FC236}">
              <a16:creationId xmlns:a16="http://schemas.microsoft.com/office/drawing/2014/main" id="{00000000-0008-0000-1400-00005A000000}"/>
            </a:ext>
          </a:extLst>
        </xdr:cNvPr>
        <xdr:cNvPicPr>
          <a:picLocks noChangeAspect="1"/>
        </xdr:cNvPicPr>
      </xdr:nvPicPr>
      <xdr:blipFill>
        <a:blip xmlns:r="http://schemas.openxmlformats.org/officeDocument/2006/relationships" r:embed="rId88"/>
        <a:stretch>
          <a:fillRect/>
        </a:stretch>
      </xdr:blipFill>
      <xdr:spPr>
        <a:xfrm>
          <a:off x="561975" y="209426175"/>
          <a:ext cx="2457143" cy="1876190"/>
        </a:xfrm>
        <a:prstGeom prst="rect">
          <a:avLst/>
        </a:prstGeom>
      </xdr:spPr>
    </xdr:pic>
    <xdr:clientData/>
  </xdr:twoCellAnchor>
  <xdr:twoCellAnchor editAs="oneCell">
    <xdr:from>
      <xdr:col>5</xdr:col>
      <xdr:colOff>447675</xdr:colOff>
      <xdr:row>1018</xdr:row>
      <xdr:rowOff>161925</xdr:rowOff>
    </xdr:from>
    <xdr:to>
      <xdr:col>9</xdr:col>
      <xdr:colOff>218798</xdr:colOff>
      <xdr:row>1027</xdr:row>
      <xdr:rowOff>47419</xdr:rowOff>
    </xdr:to>
    <xdr:pic>
      <xdr:nvPicPr>
        <xdr:cNvPr id="91" name="Slika 90">
          <a:extLst>
            <a:ext uri="{FF2B5EF4-FFF2-40B4-BE49-F238E27FC236}">
              <a16:creationId xmlns:a16="http://schemas.microsoft.com/office/drawing/2014/main" id="{00000000-0008-0000-1400-00005B000000}"/>
            </a:ext>
          </a:extLst>
        </xdr:cNvPr>
        <xdr:cNvPicPr>
          <a:picLocks noChangeAspect="1"/>
        </xdr:cNvPicPr>
      </xdr:nvPicPr>
      <xdr:blipFill>
        <a:blip xmlns:r="http://schemas.openxmlformats.org/officeDocument/2006/relationships" r:embed="rId89"/>
        <a:stretch>
          <a:fillRect/>
        </a:stretch>
      </xdr:blipFill>
      <xdr:spPr>
        <a:xfrm>
          <a:off x="3495675" y="209511900"/>
          <a:ext cx="2219048" cy="1647619"/>
        </a:xfrm>
        <a:prstGeom prst="rect">
          <a:avLst/>
        </a:prstGeom>
      </xdr:spPr>
    </xdr:pic>
    <xdr:clientData/>
  </xdr:twoCellAnchor>
  <xdr:twoCellAnchor editAs="oneCell">
    <xdr:from>
      <xdr:col>10</xdr:col>
      <xdr:colOff>0</xdr:colOff>
      <xdr:row>1019</xdr:row>
      <xdr:rowOff>0</xdr:rowOff>
    </xdr:from>
    <xdr:to>
      <xdr:col>14</xdr:col>
      <xdr:colOff>533029</xdr:colOff>
      <xdr:row>1030</xdr:row>
      <xdr:rowOff>123548</xdr:rowOff>
    </xdr:to>
    <xdr:pic>
      <xdr:nvPicPr>
        <xdr:cNvPr id="92" name="Slika 91">
          <a:extLst>
            <a:ext uri="{FF2B5EF4-FFF2-40B4-BE49-F238E27FC236}">
              <a16:creationId xmlns:a16="http://schemas.microsoft.com/office/drawing/2014/main" id="{00000000-0008-0000-1400-00005C000000}"/>
            </a:ext>
          </a:extLst>
        </xdr:cNvPr>
        <xdr:cNvPicPr>
          <a:picLocks noChangeAspect="1"/>
        </xdr:cNvPicPr>
      </xdr:nvPicPr>
      <xdr:blipFill>
        <a:blip xmlns:r="http://schemas.openxmlformats.org/officeDocument/2006/relationships" r:embed="rId90"/>
        <a:stretch>
          <a:fillRect/>
        </a:stretch>
      </xdr:blipFill>
      <xdr:spPr>
        <a:xfrm>
          <a:off x="6096000" y="209588100"/>
          <a:ext cx="2971429" cy="2219048"/>
        </a:xfrm>
        <a:prstGeom prst="rect">
          <a:avLst/>
        </a:prstGeom>
      </xdr:spPr>
    </xdr:pic>
    <xdr:clientData/>
  </xdr:twoCellAnchor>
  <xdr:twoCellAnchor editAs="oneCell">
    <xdr:from>
      <xdr:col>1</xdr:col>
      <xdr:colOff>0</xdr:colOff>
      <xdr:row>1048</xdr:row>
      <xdr:rowOff>0</xdr:rowOff>
    </xdr:from>
    <xdr:to>
      <xdr:col>4</xdr:col>
      <xdr:colOff>85486</xdr:colOff>
      <xdr:row>1059</xdr:row>
      <xdr:rowOff>114024</xdr:rowOff>
    </xdr:to>
    <xdr:pic>
      <xdr:nvPicPr>
        <xdr:cNvPr id="93" name="Slika 92">
          <a:extLst>
            <a:ext uri="{FF2B5EF4-FFF2-40B4-BE49-F238E27FC236}">
              <a16:creationId xmlns:a16="http://schemas.microsoft.com/office/drawing/2014/main" id="{00000000-0008-0000-1400-00005D000000}"/>
            </a:ext>
          </a:extLst>
        </xdr:cNvPr>
        <xdr:cNvPicPr>
          <a:picLocks noChangeAspect="1"/>
        </xdr:cNvPicPr>
      </xdr:nvPicPr>
      <xdr:blipFill>
        <a:blip xmlns:r="http://schemas.openxmlformats.org/officeDocument/2006/relationships" r:embed="rId91"/>
        <a:stretch>
          <a:fillRect/>
        </a:stretch>
      </xdr:blipFill>
      <xdr:spPr>
        <a:xfrm>
          <a:off x="609600" y="215979375"/>
          <a:ext cx="1914286" cy="2209524"/>
        </a:xfrm>
        <a:prstGeom prst="rect">
          <a:avLst/>
        </a:prstGeom>
      </xdr:spPr>
    </xdr:pic>
    <xdr:clientData/>
  </xdr:twoCellAnchor>
  <xdr:twoCellAnchor editAs="oneCell">
    <xdr:from>
      <xdr:col>5</xdr:col>
      <xdr:colOff>0</xdr:colOff>
      <xdr:row>1048</xdr:row>
      <xdr:rowOff>0</xdr:rowOff>
    </xdr:from>
    <xdr:to>
      <xdr:col>8</xdr:col>
      <xdr:colOff>447390</xdr:colOff>
      <xdr:row>1054</xdr:row>
      <xdr:rowOff>9381</xdr:rowOff>
    </xdr:to>
    <xdr:pic>
      <xdr:nvPicPr>
        <xdr:cNvPr id="94" name="Slika 93">
          <a:extLst>
            <a:ext uri="{FF2B5EF4-FFF2-40B4-BE49-F238E27FC236}">
              <a16:creationId xmlns:a16="http://schemas.microsoft.com/office/drawing/2014/main" id="{00000000-0008-0000-1400-00005E000000}"/>
            </a:ext>
          </a:extLst>
        </xdr:cNvPr>
        <xdr:cNvPicPr>
          <a:picLocks noChangeAspect="1"/>
        </xdr:cNvPicPr>
      </xdr:nvPicPr>
      <xdr:blipFill>
        <a:blip xmlns:r="http://schemas.openxmlformats.org/officeDocument/2006/relationships" r:embed="rId92"/>
        <a:stretch>
          <a:fillRect/>
        </a:stretch>
      </xdr:blipFill>
      <xdr:spPr>
        <a:xfrm>
          <a:off x="3048000" y="215979375"/>
          <a:ext cx="2276190" cy="1152381"/>
        </a:xfrm>
        <a:prstGeom prst="rect">
          <a:avLst/>
        </a:prstGeom>
      </xdr:spPr>
    </xdr:pic>
    <xdr:clientData/>
  </xdr:twoCellAnchor>
  <xdr:twoCellAnchor editAs="oneCell">
    <xdr:from>
      <xdr:col>9</xdr:col>
      <xdr:colOff>0</xdr:colOff>
      <xdr:row>1048</xdr:row>
      <xdr:rowOff>0</xdr:rowOff>
    </xdr:from>
    <xdr:to>
      <xdr:col>16</xdr:col>
      <xdr:colOff>294705</xdr:colOff>
      <xdr:row>1065</xdr:row>
      <xdr:rowOff>66262</xdr:rowOff>
    </xdr:to>
    <xdr:pic>
      <xdr:nvPicPr>
        <xdr:cNvPr id="95" name="Slika 94">
          <a:extLst>
            <a:ext uri="{FF2B5EF4-FFF2-40B4-BE49-F238E27FC236}">
              <a16:creationId xmlns:a16="http://schemas.microsoft.com/office/drawing/2014/main" id="{00000000-0008-0000-1400-00005F000000}"/>
            </a:ext>
          </a:extLst>
        </xdr:cNvPr>
        <xdr:cNvPicPr>
          <a:picLocks noChangeAspect="1"/>
        </xdr:cNvPicPr>
      </xdr:nvPicPr>
      <xdr:blipFill>
        <a:blip xmlns:r="http://schemas.openxmlformats.org/officeDocument/2006/relationships" r:embed="rId93"/>
        <a:stretch>
          <a:fillRect/>
        </a:stretch>
      </xdr:blipFill>
      <xdr:spPr>
        <a:xfrm>
          <a:off x="5486400" y="215979375"/>
          <a:ext cx="4561905" cy="3304762"/>
        </a:xfrm>
        <a:prstGeom prst="rect">
          <a:avLst/>
        </a:prstGeom>
      </xdr:spPr>
    </xdr:pic>
    <xdr:clientData/>
  </xdr:twoCellAnchor>
  <xdr:twoCellAnchor editAs="oneCell">
    <xdr:from>
      <xdr:col>2</xdr:col>
      <xdr:colOff>209550</xdr:colOff>
      <xdr:row>1068</xdr:row>
      <xdr:rowOff>171450</xdr:rowOff>
    </xdr:from>
    <xdr:to>
      <xdr:col>6</xdr:col>
      <xdr:colOff>609245</xdr:colOff>
      <xdr:row>1080</xdr:row>
      <xdr:rowOff>85450</xdr:rowOff>
    </xdr:to>
    <xdr:pic>
      <xdr:nvPicPr>
        <xdr:cNvPr id="96" name="Slika 95">
          <a:extLst>
            <a:ext uri="{FF2B5EF4-FFF2-40B4-BE49-F238E27FC236}">
              <a16:creationId xmlns:a16="http://schemas.microsoft.com/office/drawing/2014/main" id="{00000000-0008-0000-1400-000060000000}"/>
            </a:ext>
          </a:extLst>
        </xdr:cNvPr>
        <xdr:cNvPicPr>
          <a:picLocks noChangeAspect="1"/>
        </xdr:cNvPicPr>
      </xdr:nvPicPr>
      <xdr:blipFill>
        <a:blip xmlns:r="http://schemas.openxmlformats.org/officeDocument/2006/relationships" r:embed="rId94"/>
        <a:stretch>
          <a:fillRect/>
        </a:stretch>
      </xdr:blipFill>
      <xdr:spPr>
        <a:xfrm>
          <a:off x="1428750" y="219960825"/>
          <a:ext cx="2838095" cy="2200000"/>
        </a:xfrm>
        <a:prstGeom prst="rect">
          <a:avLst/>
        </a:prstGeom>
      </xdr:spPr>
    </xdr:pic>
    <xdr:clientData/>
  </xdr:twoCellAnchor>
  <xdr:twoCellAnchor editAs="oneCell">
    <xdr:from>
      <xdr:col>1</xdr:col>
      <xdr:colOff>0</xdr:colOff>
      <xdr:row>1090</xdr:row>
      <xdr:rowOff>0</xdr:rowOff>
    </xdr:from>
    <xdr:to>
      <xdr:col>6</xdr:col>
      <xdr:colOff>171048</xdr:colOff>
      <xdr:row>1108</xdr:row>
      <xdr:rowOff>9095</xdr:rowOff>
    </xdr:to>
    <xdr:pic>
      <xdr:nvPicPr>
        <xdr:cNvPr id="35" name="Slika 34">
          <a:extLst>
            <a:ext uri="{FF2B5EF4-FFF2-40B4-BE49-F238E27FC236}">
              <a16:creationId xmlns:a16="http://schemas.microsoft.com/office/drawing/2014/main" id="{00000000-0008-0000-1400-000023000000}"/>
            </a:ext>
          </a:extLst>
        </xdr:cNvPr>
        <xdr:cNvPicPr>
          <a:picLocks noChangeAspect="1"/>
        </xdr:cNvPicPr>
      </xdr:nvPicPr>
      <xdr:blipFill>
        <a:blip xmlns:r="http://schemas.openxmlformats.org/officeDocument/2006/relationships" r:embed="rId95"/>
        <a:stretch>
          <a:fillRect/>
        </a:stretch>
      </xdr:blipFill>
      <xdr:spPr>
        <a:xfrm>
          <a:off x="609600" y="224323275"/>
          <a:ext cx="3219048" cy="3438095"/>
        </a:xfrm>
        <a:prstGeom prst="rect">
          <a:avLst/>
        </a:prstGeom>
      </xdr:spPr>
    </xdr:pic>
    <xdr:clientData/>
  </xdr:twoCellAnchor>
  <xdr:twoCellAnchor editAs="oneCell">
    <xdr:from>
      <xdr:col>1</xdr:col>
      <xdr:colOff>0</xdr:colOff>
      <xdr:row>1115</xdr:row>
      <xdr:rowOff>0</xdr:rowOff>
    </xdr:from>
    <xdr:to>
      <xdr:col>6</xdr:col>
      <xdr:colOff>542476</xdr:colOff>
      <xdr:row>1129</xdr:row>
      <xdr:rowOff>142524</xdr:rowOff>
    </xdr:to>
    <xdr:pic>
      <xdr:nvPicPr>
        <xdr:cNvPr id="97" name="Slika 96">
          <a:extLst>
            <a:ext uri="{FF2B5EF4-FFF2-40B4-BE49-F238E27FC236}">
              <a16:creationId xmlns:a16="http://schemas.microsoft.com/office/drawing/2014/main" id="{00000000-0008-0000-1400-000061000000}"/>
            </a:ext>
          </a:extLst>
        </xdr:cNvPr>
        <xdr:cNvPicPr>
          <a:picLocks noChangeAspect="1"/>
        </xdr:cNvPicPr>
      </xdr:nvPicPr>
      <xdr:blipFill>
        <a:blip xmlns:r="http://schemas.openxmlformats.org/officeDocument/2006/relationships" r:embed="rId96"/>
        <a:stretch>
          <a:fillRect/>
        </a:stretch>
      </xdr:blipFill>
      <xdr:spPr>
        <a:xfrm>
          <a:off x="609600" y="229285800"/>
          <a:ext cx="3590476" cy="2809524"/>
        </a:xfrm>
        <a:prstGeom prst="rect">
          <a:avLst/>
        </a:prstGeom>
      </xdr:spPr>
    </xdr:pic>
    <xdr:clientData/>
  </xdr:twoCellAnchor>
  <xdr:twoCellAnchor editAs="oneCell">
    <xdr:from>
      <xdr:col>1</xdr:col>
      <xdr:colOff>0</xdr:colOff>
      <xdr:row>1139</xdr:row>
      <xdr:rowOff>0</xdr:rowOff>
    </xdr:from>
    <xdr:to>
      <xdr:col>4</xdr:col>
      <xdr:colOff>85486</xdr:colOff>
      <xdr:row>1149</xdr:row>
      <xdr:rowOff>180714</xdr:rowOff>
    </xdr:to>
    <xdr:pic>
      <xdr:nvPicPr>
        <xdr:cNvPr id="98" name="Slika 97">
          <a:extLst>
            <a:ext uri="{FF2B5EF4-FFF2-40B4-BE49-F238E27FC236}">
              <a16:creationId xmlns:a16="http://schemas.microsoft.com/office/drawing/2014/main" id="{00000000-0008-0000-1400-000062000000}"/>
            </a:ext>
          </a:extLst>
        </xdr:cNvPr>
        <xdr:cNvPicPr>
          <a:picLocks noChangeAspect="1"/>
        </xdr:cNvPicPr>
      </xdr:nvPicPr>
      <xdr:blipFill>
        <a:blip xmlns:r="http://schemas.openxmlformats.org/officeDocument/2006/relationships" r:embed="rId97"/>
        <a:stretch>
          <a:fillRect/>
        </a:stretch>
      </xdr:blipFill>
      <xdr:spPr>
        <a:xfrm>
          <a:off x="609600" y="234153075"/>
          <a:ext cx="1914286" cy="2085714"/>
        </a:xfrm>
        <a:prstGeom prst="rect">
          <a:avLst/>
        </a:prstGeom>
      </xdr:spPr>
    </xdr:pic>
    <xdr:clientData/>
  </xdr:twoCellAnchor>
  <xdr:twoCellAnchor editAs="oneCell">
    <xdr:from>
      <xdr:col>5</xdr:col>
      <xdr:colOff>0</xdr:colOff>
      <xdr:row>1139</xdr:row>
      <xdr:rowOff>0</xdr:rowOff>
    </xdr:from>
    <xdr:to>
      <xdr:col>8</xdr:col>
      <xdr:colOff>161676</xdr:colOff>
      <xdr:row>1150</xdr:row>
      <xdr:rowOff>123548</xdr:rowOff>
    </xdr:to>
    <xdr:pic>
      <xdr:nvPicPr>
        <xdr:cNvPr id="99" name="Slika 98">
          <a:extLst>
            <a:ext uri="{FF2B5EF4-FFF2-40B4-BE49-F238E27FC236}">
              <a16:creationId xmlns:a16="http://schemas.microsoft.com/office/drawing/2014/main" id="{00000000-0008-0000-1400-000063000000}"/>
            </a:ext>
          </a:extLst>
        </xdr:cNvPr>
        <xdr:cNvPicPr>
          <a:picLocks noChangeAspect="1"/>
        </xdr:cNvPicPr>
      </xdr:nvPicPr>
      <xdr:blipFill>
        <a:blip xmlns:r="http://schemas.openxmlformats.org/officeDocument/2006/relationships" r:embed="rId98"/>
        <a:stretch>
          <a:fillRect/>
        </a:stretch>
      </xdr:blipFill>
      <xdr:spPr>
        <a:xfrm>
          <a:off x="3048000" y="234153075"/>
          <a:ext cx="1990476" cy="2219048"/>
        </a:xfrm>
        <a:prstGeom prst="rect">
          <a:avLst/>
        </a:prstGeom>
      </xdr:spPr>
    </xdr:pic>
    <xdr:clientData/>
  </xdr:twoCellAnchor>
  <xdr:twoCellAnchor editAs="oneCell">
    <xdr:from>
      <xdr:col>9</xdr:col>
      <xdr:colOff>0</xdr:colOff>
      <xdr:row>1139</xdr:row>
      <xdr:rowOff>0</xdr:rowOff>
    </xdr:from>
    <xdr:to>
      <xdr:col>12</xdr:col>
      <xdr:colOff>142629</xdr:colOff>
      <xdr:row>1150</xdr:row>
      <xdr:rowOff>171167</xdr:rowOff>
    </xdr:to>
    <xdr:pic>
      <xdr:nvPicPr>
        <xdr:cNvPr id="100" name="Slika 99">
          <a:extLst>
            <a:ext uri="{FF2B5EF4-FFF2-40B4-BE49-F238E27FC236}">
              <a16:creationId xmlns:a16="http://schemas.microsoft.com/office/drawing/2014/main" id="{00000000-0008-0000-1400-000064000000}"/>
            </a:ext>
          </a:extLst>
        </xdr:cNvPr>
        <xdr:cNvPicPr>
          <a:picLocks noChangeAspect="1"/>
        </xdr:cNvPicPr>
      </xdr:nvPicPr>
      <xdr:blipFill>
        <a:blip xmlns:r="http://schemas.openxmlformats.org/officeDocument/2006/relationships" r:embed="rId99"/>
        <a:stretch>
          <a:fillRect/>
        </a:stretch>
      </xdr:blipFill>
      <xdr:spPr>
        <a:xfrm>
          <a:off x="5486400" y="234153075"/>
          <a:ext cx="1971429" cy="2266667"/>
        </a:xfrm>
        <a:prstGeom prst="rect">
          <a:avLst/>
        </a:prstGeom>
      </xdr:spPr>
    </xdr:pic>
    <xdr:clientData/>
  </xdr:twoCellAnchor>
  <xdr:twoCellAnchor editAs="oneCell">
    <xdr:from>
      <xdr:col>0</xdr:col>
      <xdr:colOff>171450</xdr:colOff>
      <xdr:row>1156</xdr:row>
      <xdr:rowOff>142875</xdr:rowOff>
    </xdr:from>
    <xdr:to>
      <xdr:col>7</xdr:col>
      <xdr:colOff>142345</xdr:colOff>
      <xdr:row>1168</xdr:row>
      <xdr:rowOff>94970</xdr:rowOff>
    </xdr:to>
    <xdr:pic>
      <xdr:nvPicPr>
        <xdr:cNvPr id="101" name="Slika 100">
          <a:extLst>
            <a:ext uri="{FF2B5EF4-FFF2-40B4-BE49-F238E27FC236}">
              <a16:creationId xmlns:a16="http://schemas.microsoft.com/office/drawing/2014/main" id="{00000000-0008-0000-1400-000065000000}"/>
            </a:ext>
          </a:extLst>
        </xdr:cNvPr>
        <xdr:cNvPicPr>
          <a:picLocks noChangeAspect="1"/>
        </xdr:cNvPicPr>
      </xdr:nvPicPr>
      <xdr:blipFill>
        <a:blip xmlns:r="http://schemas.openxmlformats.org/officeDocument/2006/relationships" r:embed="rId100"/>
        <a:stretch>
          <a:fillRect/>
        </a:stretch>
      </xdr:blipFill>
      <xdr:spPr>
        <a:xfrm>
          <a:off x="171450" y="238258350"/>
          <a:ext cx="4238095" cy="2238095"/>
        </a:xfrm>
        <a:prstGeom prst="rect">
          <a:avLst/>
        </a:prstGeom>
      </xdr:spPr>
    </xdr:pic>
    <xdr:clientData/>
  </xdr:twoCellAnchor>
  <xdr:twoCellAnchor editAs="oneCell">
    <xdr:from>
      <xdr:col>7</xdr:col>
      <xdr:colOff>485775</xdr:colOff>
      <xdr:row>1156</xdr:row>
      <xdr:rowOff>171450</xdr:rowOff>
    </xdr:from>
    <xdr:to>
      <xdr:col>15</xdr:col>
      <xdr:colOff>275640</xdr:colOff>
      <xdr:row>1169</xdr:row>
      <xdr:rowOff>180664</xdr:rowOff>
    </xdr:to>
    <xdr:pic>
      <xdr:nvPicPr>
        <xdr:cNvPr id="102" name="Slika 101">
          <a:extLst>
            <a:ext uri="{FF2B5EF4-FFF2-40B4-BE49-F238E27FC236}">
              <a16:creationId xmlns:a16="http://schemas.microsoft.com/office/drawing/2014/main" id="{00000000-0008-0000-1400-000066000000}"/>
            </a:ext>
          </a:extLst>
        </xdr:cNvPr>
        <xdr:cNvPicPr>
          <a:picLocks noChangeAspect="1"/>
        </xdr:cNvPicPr>
      </xdr:nvPicPr>
      <xdr:blipFill>
        <a:blip xmlns:r="http://schemas.openxmlformats.org/officeDocument/2006/relationships" r:embed="rId101"/>
        <a:stretch>
          <a:fillRect/>
        </a:stretch>
      </xdr:blipFill>
      <xdr:spPr>
        <a:xfrm>
          <a:off x="4752975" y="238286925"/>
          <a:ext cx="4676190" cy="2485714"/>
        </a:xfrm>
        <a:prstGeom prst="rect">
          <a:avLst/>
        </a:prstGeom>
      </xdr:spPr>
    </xdr:pic>
    <xdr:clientData/>
  </xdr:twoCellAnchor>
  <xdr:twoCellAnchor editAs="oneCell">
    <xdr:from>
      <xdr:col>7</xdr:col>
      <xdr:colOff>552450</xdr:colOff>
      <xdr:row>1170</xdr:row>
      <xdr:rowOff>76200</xdr:rowOff>
    </xdr:from>
    <xdr:to>
      <xdr:col>13</xdr:col>
      <xdr:colOff>180563</xdr:colOff>
      <xdr:row>1187</xdr:row>
      <xdr:rowOff>85319</xdr:rowOff>
    </xdr:to>
    <xdr:pic>
      <xdr:nvPicPr>
        <xdr:cNvPr id="103" name="Slika 102">
          <a:extLst>
            <a:ext uri="{FF2B5EF4-FFF2-40B4-BE49-F238E27FC236}">
              <a16:creationId xmlns:a16="http://schemas.microsoft.com/office/drawing/2014/main" id="{00000000-0008-0000-1400-000067000000}"/>
            </a:ext>
          </a:extLst>
        </xdr:cNvPr>
        <xdr:cNvPicPr>
          <a:picLocks noChangeAspect="1"/>
        </xdr:cNvPicPr>
      </xdr:nvPicPr>
      <xdr:blipFill>
        <a:blip xmlns:r="http://schemas.openxmlformats.org/officeDocument/2006/relationships" r:embed="rId102"/>
        <a:stretch>
          <a:fillRect/>
        </a:stretch>
      </xdr:blipFill>
      <xdr:spPr>
        <a:xfrm>
          <a:off x="4819650" y="240858675"/>
          <a:ext cx="3295238" cy="3247619"/>
        </a:xfrm>
        <a:prstGeom prst="rect">
          <a:avLst/>
        </a:prstGeom>
      </xdr:spPr>
    </xdr:pic>
    <xdr:clientData/>
  </xdr:twoCellAnchor>
  <xdr:twoCellAnchor editAs="oneCell">
    <xdr:from>
      <xdr:col>1</xdr:col>
      <xdr:colOff>38100</xdr:colOff>
      <xdr:row>1197</xdr:row>
      <xdr:rowOff>180975</xdr:rowOff>
    </xdr:from>
    <xdr:to>
      <xdr:col>6</xdr:col>
      <xdr:colOff>28195</xdr:colOff>
      <xdr:row>1208</xdr:row>
      <xdr:rowOff>47380</xdr:rowOff>
    </xdr:to>
    <xdr:pic>
      <xdr:nvPicPr>
        <xdr:cNvPr id="104" name="Slika 103">
          <a:extLst>
            <a:ext uri="{FF2B5EF4-FFF2-40B4-BE49-F238E27FC236}">
              <a16:creationId xmlns:a16="http://schemas.microsoft.com/office/drawing/2014/main" id="{00000000-0008-0000-1400-000068000000}"/>
            </a:ext>
          </a:extLst>
        </xdr:cNvPr>
        <xdr:cNvPicPr>
          <a:picLocks noChangeAspect="1"/>
        </xdr:cNvPicPr>
      </xdr:nvPicPr>
      <xdr:blipFill>
        <a:blip xmlns:r="http://schemas.openxmlformats.org/officeDocument/2006/relationships" r:embed="rId103"/>
        <a:stretch>
          <a:fillRect/>
        </a:stretch>
      </xdr:blipFill>
      <xdr:spPr>
        <a:xfrm>
          <a:off x="647700" y="244782975"/>
          <a:ext cx="3038095" cy="1961905"/>
        </a:xfrm>
        <a:prstGeom prst="rect">
          <a:avLst/>
        </a:prstGeom>
      </xdr:spPr>
    </xdr:pic>
    <xdr:clientData/>
  </xdr:twoCellAnchor>
  <xdr:twoCellAnchor editAs="oneCell">
    <xdr:from>
      <xdr:col>6</xdr:col>
      <xdr:colOff>571500</xdr:colOff>
      <xdr:row>1198</xdr:row>
      <xdr:rowOff>85725</xdr:rowOff>
    </xdr:from>
    <xdr:to>
      <xdr:col>14</xdr:col>
      <xdr:colOff>208984</xdr:colOff>
      <xdr:row>1209</xdr:row>
      <xdr:rowOff>56892</xdr:rowOff>
    </xdr:to>
    <xdr:pic>
      <xdr:nvPicPr>
        <xdr:cNvPr id="105" name="Slika 104">
          <a:extLst>
            <a:ext uri="{FF2B5EF4-FFF2-40B4-BE49-F238E27FC236}">
              <a16:creationId xmlns:a16="http://schemas.microsoft.com/office/drawing/2014/main" id="{00000000-0008-0000-1400-000069000000}"/>
            </a:ext>
          </a:extLst>
        </xdr:cNvPr>
        <xdr:cNvPicPr>
          <a:picLocks noChangeAspect="1"/>
        </xdr:cNvPicPr>
      </xdr:nvPicPr>
      <xdr:blipFill>
        <a:blip xmlns:r="http://schemas.openxmlformats.org/officeDocument/2006/relationships" r:embed="rId104"/>
        <a:stretch>
          <a:fillRect/>
        </a:stretch>
      </xdr:blipFill>
      <xdr:spPr>
        <a:xfrm>
          <a:off x="4229100" y="244878225"/>
          <a:ext cx="4523809" cy="2066667"/>
        </a:xfrm>
        <a:prstGeom prst="rect">
          <a:avLst/>
        </a:prstGeom>
      </xdr:spPr>
    </xdr:pic>
    <xdr:clientData/>
  </xdr:twoCellAnchor>
  <xdr:twoCellAnchor editAs="oneCell">
    <xdr:from>
      <xdr:col>0</xdr:col>
      <xdr:colOff>47624</xdr:colOff>
      <xdr:row>1219</xdr:row>
      <xdr:rowOff>171450</xdr:rowOff>
    </xdr:from>
    <xdr:to>
      <xdr:col>6</xdr:col>
      <xdr:colOff>538095</xdr:colOff>
      <xdr:row>1239</xdr:row>
      <xdr:rowOff>85725</xdr:rowOff>
    </xdr:to>
    <xdr:pic>
      <xdr:nvPicPr>
        <xdr:cNvPr id="106" name="Slika 105">
          <a:extLst>
            <a:ext uri="{FF2B5EF4-FFF2-40B4-BE49-F238E27FC236}">
              <a16:creationId xmlns:a16="http://schemas.microsoft.com/office/drawing/2014/main" id="{00000000-0008-0000-1400-00006A000000}"/>
            </a:ext>
          </a:extLst>
        </xdr:cNvPr>
        <xdr:cNvPicPr>
          <a:picLocks noChangeAspect="1"/>
        </xdr:cNvPicPr>
      </xdr:nvPicPr>
      <xdr:blipFill>
        <a:blip xmlns:r="http://schemas.openxmlformats.org/officeDocument/2006/relationships" r:embed="rId105"/>
        <a:stretch>
          <a:fillRect/>
        </a:stretch>
      </xdr:blipFill>
      <xdr:spPr>
        <a:xfrm>
          <a:off x="47624" y="251021850"/>
          <a:ext cx="4148071" cy="3724275"/>
        </a:xfrm>
        <a:prstGeom prst="rect">
          <a:avLst/>
        </a:prstGeom>
      </xdr:spPr>
    </xdr:pic>
    <xdr:clientData/>
  </xdr:twoCellAnchor>
  <xdr:twoCellAnchor editAs="oneCell">
    <xdr:from>
      <xdr:col>7</xdr:col>
      <xdr:colOff>0</xdr:colOff>
      <xdr:row>1220</xdr:row>
      <xdr:rowOff>0</xdr:rowOff>
    </xdr:from>
    <xdr:to>
      <xdr:col>13</xdr:col>
      <xdr:colOff>294780</xdr:colOff>
      <xdr:row>1232</xdr:row>
      <xdr:rowOff>47333</xdr:rowOff>
    </xdr:to>
    <xdr:pic>
      <xdr:nvPicPr>
        <xdr:cNvPr id="107" name="Slika 106">
          <a:extLst>
            <a:ext uri="{FF2B5EF4-FFF2-40B4-BE49-F238E27FC236}">
              <a16:creationId xmlns:a16="http://schemas.microsoft.com/office/drawing/2014/main" id="{00000000-0008-0000-1400-00006B000000}"/>
            </a:ext>
          </a:extLst>
        </xdr:cNvPr>
        <xdr:cNvPicPr>
          <a:picLocks noChangeAspect="1"/>
        </xdr:cNvPicPr>
      </xdr:nvPicPr>
      <xdr:blipFill>
        <a:blip xmlns:r="http://schemas.openxmlformats.org/officeDocument/2006/relationships" r:embed="rId106"/>
        <a:stretch>
          <a:fillRect/>
        </a:stretch>
      </xdr:blipFill>
      <xdr:spPr>
        <a:xfrm>
          <a:off x="4267200" y="251040900"/>
          <a:ext cx="3961905" cy="2333333"/>
        </a:xfrm>
        <a:prstGeom prst="rect">
          <a:avLst/>
        </a:prstGeom>
      </xdr:spPr>
    </xdr:pic>
    <xdr:clientData/>
  </xdr:twoCellAnchor>
  <xdr:twoCellAnchor editAs="oneCell">
    <xdr:from>
      <xdr:col>7</xdr:col>
      <xdr:colOff>9525</xdr:colOff>
      <xdr:row>1232</xdr:row>
      <xdr:rowOff>66675</xdr:rowOff>
    </xdr:from>
    <xdr:to>
      <xdr:col>13</xdr:col>
      <xdr:colOff>161448</xdr:colOff>
      <xdr:row>1250</xdr:row>
      <xdr:rowOff>9104</xdr:rowOff>
    </xdr:to>
    <xdr:pic>
      <xdr:nvPicPr>
        <xdr:cNvPr id="108" name="Slika 107">
          <a:extLst>
            <a:ext uri="{FF2B5EF4-FFF2-40B4-BE49-F238E27FC236}">
              <a16:creationId xmlns:a16="http://schemas.microsoft.com/office/drawing/2014/main" id="{00000000-0008-0000-1400-00006C000000}"/>
            </a:ext>
          </a:extLst>
        </xdr:cNvPr>
        <xdr:cNvPicPr>
          <a:picLocks noChangeAspect="1"/>
        </xdr:cNvPicPr>
      </xdr:nvPicPr>
      <xdr:blipFill>
        <a:blip xmlns:r="http://schemas.openxmlformats.org/officeDocument/2006/relationships" r:embed="rId107"/>
        <a:stretch>
          <a:fillRect/>
        </a:stretch>
      </xdr:blipFill>
      <xdr:spPr>
        <a:xfrm>
          <a:off x="4276725" y="253393575"/>
          <a:ext cx="3819048" cy="3371429"/>
        </a:xfrm>
        <a:prstGeom prst="rect">
          <a:avLst/>
        </a:prstGeom>
      </xdr:spPr>
    </xdr:pic>
    <xdr:clientData/>
  </xdr:twoCellAnchor>
  <xdr:twoCellAnchor editAs="oneCell">
    <xdr:from>
      <xdr:col>14</xdr:col>
      <xdr:colOff>123825</xdr:colOff>
      <xdr:row>1220</xdr:row>
      <xdr:rowOff>9525</xdr:rowOff>
    </xdr:from>
    <xdr:to>
      <xdr:col>17</xdr:col>
      <xdr:colOff>399787</xdr:colOff>
      <xdr:row>1233</xdr:row>
      <xdr:rowOff>142549</xdr:rowOff>
    </xdr:to>
    <xdr:pic>
      <xdr:nvPicPr>
        <xdr:cNvPr id="109" name="Slika 108">
          <a:extLst>
            <a:ext uri="{FF2B5EF4-FFF2-40B4-BE49-F238E27FC236}">
              <a16:creationId xmlns:a16="http://schemas.microsoft.com/office/drawing/2014/main" id="{00000000-0008-0000-1400-00006D000000}"/>
            </a:ext>
          </a:extLst>
        </xdr:cNvPr>
        <xdr:cNvPicPr>
          <a:picLocks noChangeAspect="1"/>
        </xdr:cNvPicPr>
      </xdr:nvPicPr>
      <xdr:blipFill>
        <a:blip xmlns:r="http://schemas.openxmlformats.org/officeDocument/2006/relationships" r:embed="rId108"/>
        <a:stretch>
          <a:fillRect/>
        </a:stretch>
      </xdr:blipFill>
      <xdr:spPr>
        <a:xfrm>
          <a:off x="8658225" y="251050425"/>
          <a:ext cx="2104762" cy="2609524"/>
        </a:xfrm>
        <a:prstGeom prst="rect">
          <a:avLst/>
        </a:prstGeom>
      </xdr:spPr>
    </xdr:pic>
    <xdr:clientData/>
  </xdr:twoCellAnchor>
  <xdr:twoCellAnchor editAs="oneCell">
    <xdr:from>
      <xdr:col>1</xdr:col>
      <xdr:colOff>0</xdr:colOff>
      <xdr:row>1264</xdr:row>
      <xdr:rowOff>0</xdr:rowOff>
    </xdr:from>
    <xdr:to>
      <xdr:col>9</xdr:col>
      <xdr:colOff>247008</xdr:colOff>
      <xdr:row>1275</xdr:row>
      <xdr:rowOff>123548</xdr:rowOff>
    </xdr:to>
    <xdr:pic>
      <xdr:nvPicPr>
        <xdr:cNvPr id="110" name="Slika 109">
          <a:extLst>
            <a:ext uri="{FF2B5EF4-FFF2-40B4-BE49-F238E27FC236}">
              <a16:creationId xmlns:a16="http://schemas.microsoft.com/office/drawing/2014/main" id="{00000000-0008-0000-1400-00006E000000}"/>
            </a:ext>
          </a:extLst>
        </xdr:cNvPr>
        <xdr:cNvPicPr>
          <a:picLocks noChangeAspect="1"/>
        </xdr:cNvPicPr>
      </xdr:nvPicPr>
      <xdr:blipFill>
        <a:blip xmlns:r="http://schemas.openxmlformats.org/officeDocument/2006/relationships" r:embed="rId109"/>
        <a:stretch>
          <a:fillRect/>
        </a:stretch>
      </xdr:blipFill>
      <xdr:spPr>
        <a:xfrm>
          <a:off x="609600" y="259908675"/>
          <a:ext cx="5133333" cy="2219048"/>
        </a:xfrm>
        <a:prstGeom prst="rect">
          <a:avLst/>
        </a:prstGeom>
      </xdr:spPr>
    </xdr:pic>
    <xdr:clientData/>
  </xdr:twoCellAnchor>
  <xdr:twoCellAnchor editAs="oneCell">
    <xdr:from>
      <xdr:col>1</xdr:col>
      <xdr:colOff>0</xdr:colOff>
      <xdr:row>1286</xdr:row>
      <xdr:rowOff>0</xdr:rowOff>
    </xdr:from>
    <xdr:to>
      <xdr:col>9</xdr:col>
      <xdr:colOff>199389</xdr:colOff>
      <xdr:row>1297</xdr:row>
      <xdr:rowOff>180690</xdr:rowOff>
    </xdr:to>
    <xdr:pic>
      <xdr:nvPicPr>
        <xdr:cNvPr id="111" name="Slika 110">
          <a:extLst>
            <a:ext uri="{FF2B5EF4-FFF2-40B4-BE49-F238E27FC236}">
              <a16:creationId xmlns:a16="http://schemas.microsoft.com/office/drawing/2014/main" id="{00000000-0008-0000-1400-00006F000000}"/>
            </a:ext>
          </a:extLst>
        </xdr:cNvPr>
        <xdr:cNvPicPr>
          <a:picLocks noChangeAspect="1"/>
        </xdr:cNvPicPr>
      </xdr:nvPicPr>
      <xdr:blipFill>
        <a:blip xmlns:r="http://schemas.openxmlformats.org/officeDocument/2006/relationships" r:embed="rId110"/>
        <a:stretch>
          <a:fillRect/>
        </a:stretch>
      </xdr:blipFill>
      <xdr:spPr>
        <a:xfrm>
          <a:off x="609600" y="264490200"/>
          <a:ext cx="5085714" cy="2276190"/>
        </a:xfrm>
        <a:prstGeom prst="rect">
          <a:avLst/>
        </a:prstGeom>
      </xdr:spPr>
    </xdr:pic>
    <xdr:clientData/>
  </xdr:twoCellAnchor>
  <xdr:twoCellAnchor editAs="oneCell">
    <xdr:from>
      <xdr:col>0</xdr:col>
      <xdr:colOff>561975</xdr:colOff>
      <xdr:row>1308</xdr:row>
      <xdr:rowOff>180975</xdr:rowOff>
    </xdr:from>
    <xdr:to>
      <xdr:col>5</xdr:col>
      <xdr:colOff>94927</xdr:colOff>
      <xdr:row>1322</xdr:row>
      <xdr:rowOff>28177</xdr:rowOff>
    </xdr:to>
    <xdr:pic>
      <xdr:nvPicPr>
        <xdr:cNvPr id="112" name="Slika 111">
          <a:extLst>
            <a:ext uri="{FF2B5EF4-FFF2-40B4-BE49-F238E27FC236}">
              <a16:creationId xmlns:a16="http://schemas.microsoft.com/office/drawing/2014/main" id="{00000000-0008-0000-1400-000070000000}"/>
            </a:ext>
          </a:extLst>
        </xdr:cNvPr>
        <xdr:cNvPicPr>
          <a:picLocks noChangeAspect="1"/>
        </xdr:cNvPicPr>
      </xdr:nvPicPr>
      <xdr:blipFill>
        <a:blip xmlns:r="http://schemas.openxmlformats.org/officeDocument/2006/relationships" r:embed="rId111"/>
        <a:stretch>
          <a:fillRect/>
        </a:stretch>
      </xdr:blipFill>
      <xdr:spPr>
        <a:xfrm>
          <a:off x="561975" y="269014575"/>
          <a:ext cx="2580952" cy="3180952"/>
        </a:xfrm>
        <a:prstGeom prst="rect">
          <a:avLst/>
        </a:prstGeom>
      </xdr:spPr>
    </xdr:pic>
    <xdr:clientData/>
  </xdr:twoCellAnchor>
  <xdr:twoCellAnchor editAs="oneCell">
    <xdr:from>
      <xdr:col>0</xdr:col>
      <xdr:colOff>600075</xdr:colOff>
      <xdr:row>1330</xdr:row>
      <xdr:rowOff>9525</xdr:rowOff>
    </xdr:from>
    <xdr:to>
      <xdr:col>9</xdr:col>
      <xdr:colOff>542245</xdr:colOff>
      <xdr:row>1348</xdr:row>
      <xdr:rowOff>85287</xdr:rowOff>
    </xdr:to>
    <xdr:pic>
      <xdr:nvPicPr>
        <xdr:cNvPr id="113" name="Slika 112">
          <a:extLst>
            <a:ext uri="{FF2B5EF4-FFF2-40B4-BE49-F238E27FC236}">
              <a16:creationId xmlns:a16="http://schemas.microsoft.com/office/drawing/2014/main" id="{00000000-0008-0000-1400-000071000000}"/>
            </a:ext>
          </a:extLst>
        </xdr:cNvPr>
        <xdr:cNvPicPr>
          <a:picLocks noChangeAspect="1"/>
        </xdr:cNvPicPr>
      </xdr:nvPicPr>
      <xdr:blipFill>
        <a:blip xmlns:r="http://schemas.openxmlformats.org/officeDocument/2006/relationships" r:embed="rId112"/>
        <a:stretch>
          <a:fillRect/>
        </a:stretch>
      </xdr:blipFill>
      <xdr:spPr>
        <a:xfrm>
          <a:off x="600075" y="274034250"/>
          <a:ext cx="5438095" cy="3504762"/>
        </a:xfrm>
        <a:prstGeom prst="rect">
          <a:avLst/>
        </a:prstGeom>
      </xdr:spPr>
    </xdr:pic>
    <xdr:clientData/>
  </xdr:twoCellAnchor>
  <xdr:twoCellAnchor editAs="oneCell">
    <xdr:from>
      <xdr:col>1</xdr:col>
      <xdr:colOff>0</xdr:colOff>
      <xdr:row>1358</xdr:row>
      <xdr:rowOff>0</xdr:rowOff>
    </xdr:from>
    <xdr:to>
      <xdr:col>5</xdr:col>
      <xdr:colOff>133029</xdr:colOff>
      <xdr:row>1374</xdr:row>
      <xdr:rowOff>171048</xdr:rowOff>
    </xdr:to>
    <xdr:pic>
      <xdr:nvPicPr>
        <xdr:cNvPr id="114" name="Slika 113">
          <a:extLst>
            <a:ext uri="{FF2B5EF4-FFF2-40B4-BE49-F238E27FC236}">
              <a16:creationId xmlns:a16="http://schemas.microsoft.com/office/drawing/2014/main" id="{00000000-0008-0000-1400-000072000000}"/>
            </a:ext>
          </a:extLst>
        </xdr:cNvPr>
        <xdr:cNvPicPr>
          <a:picLocks noChangeAspect="1"/>
        </xdr:cNvPicPr>
      </xdr:nvPicPr>
      <xdr:blipFill>
        <a:blip xmlns:r="http://schemas.openxmlformats.org/officeDocument/2006/relationships" r:embed="rId113"/>
        <a:stretch>
          <a:fillRect/>
        </a:stretch>
      </xdr:blipFill>
      <xdr:spPr>
        <a:xfrm>
          <a:off x="609600" y="279939750"/>
          <a:ext cx="2571429" cy="3219048"/>
        </a:xfrm>
        <a:prstGeom prst="rect">
          <a:avLst/>
        </a:prstGeom>
      </xdr:spPr>
    </xdr:pic>
    <xdr:clientData/>
  </xdr:twoCellAnchor>
  <xdr:twoCellAnchor editAs="oneCell">
    <xdr:from>
      <xdr:col>6</xdr:col>
      <xdr:colOff>0</xdr:colOff>
      <xdr:row>1358</xdr:row>
      <xdr:rowOff>0</xdr:rowOff>
    </xdr:from>
    <xdr:to>
      <xdr:col>14</xdr:col>
      <xdr:colOff>475580</xdr:colOff>
      <xdr:row>1375</xdr:row>
      <xdr:rowOff>190071</xdr:rowOff>
    </xdr:to>
    <xdr:pic>
      <xdr:nvPicPr>
        <xdr:cNvPr id="115" name="Slika 114">
          <a:extLst>
            <a:ext uri="{FF2B5EF4-FFF2-40B4-BE49-F238E27FC236}">
              <a16:creationId xmlns:a16="http://schemas.microsoft.com/office/drawing/2014/main" id="{00000000-0008-0000-1400-000073000000}"/>
            </a:ext>
          </a:extLst>
        </xdr:cNvPr>
        <xdr:cNvPicPr>
          <a:picLocks noChangeAspect="1"/>
        </xdr:cNvPicPr>
      </xdr:nvPicPr>
      <xdr:blipFill>
        <a:blip xmlns:r="http://schemas.openxmlformats.org/officeDocument/2006/relationships" r:embed="rId114"/>
        <a:stretch>
          <a:fillRect/>
        </a:stretch>
      </xdr:blipFill>
      <xdr:spPr>
        <a:xfrm>
          <a:off x="3657600" y="279939750"/>
          <a:ext cx="5361905" cy="3428571"/>
        </a:xfrm>
        <a:prstGeom prst="rect">
          <a:avLst/>
        </a:prstGeom>
      </xdr:spPr>
    </xdr:pic>
    <xdr:clientData/>
  </xdr:twoCellAnchor>
  <xdr:twoCellAnchor editAs="oneCell">
    <xdr:from>
      <xdr:col>6</xdr:col>
      <xdr:colOff>38100</xdr:colOff>
      <xdr:row>1387</xdr:row>
      <xdr:rowOff>123825</xdr:rowOff>
    </xdr:from>
    <xdr:to>
      <xdr:col>14</xdr:col>
      <xdr:colOff>361299</xdr:colOff>
      <xdr:row>1403</xdr:row>
      <xdr:rowOff>66289</xdr:rowOff>
    </xdr:to>
    <xdr:pic>
      <xdr:nvPicPr>
        <xdr:cNvPr id="116" name="Slika 115">
          <a:extLst>
            <a:ext uri="{FF2B5EF4-FFF2-40B4-BE49-F238E27FC236}">
              <a16:creationId xmlns:a16="http://schemas.microsoft.com/office/drawing/2014/main" id="{00000000-0008-0000-1400-000074000000}"/>
            </a:ext>
          </a:extLst>
        </xdr:cNvPr>
        <xdr:cNvPicPr>
          <a:picLocks noChangeAspect="1"/>
        </xdr:cNvPicPr>
      </xdr:nvPicPr>
      <xdr:blipFill>
        <a:blip xmlns:r="http://schemas.openxmlformats.org/officeDocument/2006/relationships" r:embed="rId115"/>
        <a:stretch>
          <a:fillRect/>
        </a:stretch>
      </xdr:blipFill>
      <xdr:spPr>
        <a:xfrm>
          <a:off x="3695700" y="285978600"/>
          <a:ext cx="5209524" cy="3085714"/>
        </a:xfrm>
        <a:prstGeom prst="rect">
          <a:avLst/>
        </a:prstGeom>
      </xdr:spPr>
    </xdr:pic>
    <xdr:clientData/>
  </xdr:twoCellAnchor>
  <xdr:twoCellAnchor editAs="oneCell">
    <xdr:from>
      <xdr:col>0</xdr:col>
      <xdr:colOff>571500</xdr:colOff>
      <xdr:row>1389</xdr:row>
      <xdr:rowOff>114300</xdr:rowOff>
    </xdr:from>
    <xdr:to>
      <xdr:col>5</xdr:col>
      <xdr:colOff>256833</xdr:colOff>
      <xdr:row>1404</xdr:row>
      <xdr:rowOff>28229</xdr:rowOff>
    </xdr:to>
    <xdr:pic>
      <xdr:nvPicPr>
        <xdr:cNvPr id="117" name="Slika 116">
          <a:extLst>
            <a:ext uri="{FF2B5EF4-FFF2-40B4-BE49-F238E27FC236}">
              <a16:creationId xmlns:a16="http://schemas.microsoft.com/office/drawing/2014/main" id="{00000000-0008-0000-1400-000075000000}"/>
            </a:ext>
          </a:extLst>
        </xdr:cNvPr>
        <xdr:cNvPicPr>
          <a:picLocks noChangeAspect="1"/>
        </xdr:cNvPicPr>
      </xdr:nvPicPr>
      <xdr:blipFill>
        <a:blip xmlns:r="http://schemas.openxmlformats.org/officeDocument/2006/relationships" r:embed="rId116"/>
        <a:stretch>
          <a:fillRect/>
        </a:stretch>
      </xdr:blipFill>
      <xdr:spPr>
        <a:xfrm>
          <a:off x="571500" y="286445325"/>
          <a:ext cx="2733333" cy="2771429"/>
        </a:xfrm>
        <a:prstGeom prst="rect">
          <a:avLst/>
        </a:prstGeom>
      </xdr:spPr>
    </xdr:pic>
    <xdr:clientData/>
  </xdr:twoCellAnchor>
  <xdr:twoCellAnchor editAs="oneCell">
    <xdr:from>
      <xdr:col>0</xdr:col>
      <xdr:colOff>609599</xdr:colOff>
      <xdr:row>1420</xdr:row>
      <xdr:rowOff>0</xdr:rowOff>
    </xdr:from>
    <xdr:to>
      <xdr:col>7</xdr:col>
      <xdr:colOff>181988</xdr:colOff>
      <xdr:row>1437</xdr:row>
      <xdr:rowOff>9525</xdr:rowOff>
    </xdr:to>
    <xdr:pic>
      <xdr:nvPicPr>
        <xdr:cNvPr id="119" name="Slika 118">
          <a:extLst>
            <a:ext uri="{FF2B5EF4-FFF2-40B4-BE49-F238E27FC236}">
              <a16:creationId xmlns:a16="http://schemas.microsoft.com/office/drawing/2014/main" id="{00000000-0008-0000-1400-000077000000}"/>
            </a:ext>
          </a:extLst>
        </xdr:cNvPr>
        <xdr:cNvPicPr>
          <a:picLocks noChangeAspect="1"/>
        </xdr:cNvPicPr>
      </xdr:nvPicPr>
      <xdr:blipFill>
        <a:blip xmlns:r="http://schemas.openxmlformats.org/officeDocument/2006/relationships" r:embed="rId117"/>
        <a:stretch>
          <a:fillRect/>
        </a:stretch>
      </xdr:blipFill>
      <xdr:spPr>
        <a:xfrm>
          <a:off x="609599" y="292865175"/>
          <a:ext cx="3839589" cy="3248025"/>
        </a:xfrm>
        <a:prstGeom prst="rect">
          <a:avLst/>
        </a:prstGeom>
      </xdr:spPr>
    </xdr:pic>
    <xdr:clientData/>
  </xdr:twoCellAnchor>
  <xdr:twoCellAnchor editAs="oneCell">
    <xdr:from>
      <xdr:col>8</xdr:col>
      <xdr:colOff>0</xdr:colOff>
      <xdr:row>1417</xdr:row>
      <xdr:rowOff>0</xdr:rowOff>
    </xdr:from>
    <xdr:to>
      <xdr:col>14</xdr:col>
      <xdr:colOff>523351</xdr:colOff>
      <xdr:row>1436</xdr:row>
      <xdr:rowOff>113821</xdr:rowOff>
    </xdr:to>
    <xdr:pic>
      <xdr:nvPicPr>
        <xdr:cNvPr id="120" name="Slika 119">
          <a:extLst>
            <a:ext uri="{FF2B5EF4-FFF2-40B4-BE49-F238E27FC236}">
              <a16:creationId xmlns:a16="http://schemas.microsoft.com/office/drawing/2014/main" id="{00000000-0008-0000-1400-000078000000}"/>
            </a:ext>
          </a:extLst>
        </xdr:cNvPr>
        <xdr:cNvPicPr>
          <a:picLocks noChangeAspect="1"/>
        </xdr:cNvPicPr>
      </xdr:nvPicPr>
      <xdr:blipFill>
        <a:blip xmlns:r="http://schemas.openxmlformats.org/officeDocument/2006/relationships" r:embed="rId118"/>
        <a:stretch>
          <a:fillRect/>
        </a:stretch>
      </xdr:blipFill>
      <xdr:spPr>
        <a:xfrm>
          <a:off x="4876800" y="292198425"/>
          <a:ext cx="4190476" cy="3828571"/>
        </a:xfrm>
        <a:prstGeom prst="rect">
          <a:avLst/>
        </a:prstGeom>
      </xdr:spPr>
    </xdr:pic>
    <xdr:clientData/>
  </xdr:twoCellAnchor>
  <xdr:twoCellAnchor editAs="oneCell">
    <xdr:from>
      <xdr:col>1</xdr:col>
      <xdr:colOff>0</xdr:colOff>
      <xdr:row>1445</xdr:row>
      <xdr:rowOff>190499</xdr:rowOff>
    </xdr:from>
    <xdr:to>
      <xdr:col>6</xdr:col>
      <xdr:colOff>330345</xdr:colOff>
      <xdr:row>1458</xdr:row>
      <xdr:rowOff>28574</xdr:rowOff>
    </xdr:to>
    <xdr:pic>
      <xdr:nvPicPr>
        <xdr:cNvPr id="121" name="Slika 120">
          <a:extLst>
            <a:ext uri="{FF2B5EF4-FFF2-40B4-BE49-F238E27FC236}">
              <a16:creationId xmlns:a16="http://schemas.microsoft.com/office/drawing/2014/main" id="{00000000-0008-0000-1400-000079000000}"/>
            </a:ext>
          </a:extLst>
        </xdr:cNvPr>
        <xdr:cNvPicPr>
          <a:picLocks noChangeAspect="1"/>
        </xdr:cNvPicPr>
      </xdr:nvPicPr>
      <xdr:blipFill>
        <a:blip xmlns:r="http://schemas.openxmlformats.org/officeDocument/2006/relationships" r:embed="rId119"/>
        <a:stretch>
          <a:fillRect/>
        </a:stretch>
      </xdr:blipFill>
      <xdr:spPr>
        <a:xfrm>
          <a:off x="609600" y="298161074"/>
          <a:ext cx="3378345" cy="2314575"/>
        </a:xfrm>
        <a:prstGeom prst="rect">
          <a:avLst/>
        </a:prstGeom>
      </xdr:spPr>
    </xdr:pic>
    <xdr:clientData/>
  </xdr:twoCellAnchor>
  <xdr:twoCellAnchor editAs="oneCell">
    <xdr:from>
      <xdr:col>1</xdr:col>
      <xdr:colOff>0</xdr:colOff>
      <xdr:row>1471</xdr:row>
      <xdr:rowOff>0</xdr:rowOff>
    </xdr:from>
    <xdr:to>
      <xdr:col>6</xdr:col>
      <xdr:colOff>218667</xdr:colOff>
      <xdr:row>1499</xdr:row>
      <xdr:rowOff>85048</xdr:rowOff>
    </xdr:to>
    <xdr:pic>
      <xdr:nvPicPr>
        <xdr:cNvPr id="122" name="Slika 121">
          <a:extLst>
            <a:ext uri="{FF2B5EF4-FFF2-40B4-BE49-F238E27FC236}">
              <a16:creationId xmlns:a16="http://schemas.microsoft.com/office/drawing/2014/main" id="{00000000-0008-0000-1400-00007A000000}"/>
            </a:ext>
          </a:extLst>
        </xdr:cNvPr>
        <xdr:cNvPicPr>
          <a:picLocks noChangeAspect="1"/>
        </xdr:cNvPicPr>
      </xdr:nvPicPr>
      <xdr:blipFill>
        <a:blip xmlns:r="http://schemas.openxmlformats.org/officeDocument/2006/relationships" r:embed="rId120"/>
        <a:stretch>
          <a:fillRect/>
        </a:stretch>
      </xdr:blipFill>
      <xdr:spPr>
        <a:xfrm>
          <a:off x="609600" y="303409350"/>
          <a:ext cx="3266667" cy="5419048"/>
        </a:xfrm>
        <a:prstGeom prst="rect">
          <a:avLst/>
        </a:prstGeom>
      </xdr:spPr>
    </xdr:pic>
    <xdr:clientData/>
  </xdr:twoCellAnchor>
  <xdr:twoCellAnchor editAs="oneCell">
    <xdr:from>
      <xdr:col>7</xdr:col>
      <xdr:colOff>0</xdr:colOff>
      <xdr:row>1471</xdr:row>
      <xdr:rowOff>0</xdr:rowOff>
    </xdr:from>
    <xdr:to>
      <xdr:col>17</xdr:col>
      <xdr:colOff>37332</xdr:colOff>
      <xdr:row>1486</xdr:row>
      <xdr:rowOff>47262</xdr:rowOff>
    </xdr:to>
    <xdr:pic>
      <xdr:nvPicPr>
        <xdr:cNvPr id="123" name="Slika 122">
          <a:extLst>
            <a:ext uri="{FF2B5EF4-FFF2-40B4-BE49-F238E27FC236}">
              <a16:creationId xmlns:a16="http://schemas.microsoft.com/office/drawing/2014/main" id="{00000000-0008-0000-1400-00007B000000}"/>
            </a:ext>
          </a:extLst>
        </xdr:cNvPr>
        <xdr:cNvPicPr>
          <a:picLocks noChangeAspect="1"/>
        </xdr:cNvPicPr>
      </xdr:nvPicPr>
      <xdr:blipFill>
        <a:blip xmlns:r="http://schemas.openxmlformats.org/officeDocument/2006/relationships" r:embed="rId121"/>
        <a:stretch>
          <a:fillRect/>
        </a:stretch>
      </xdr:blipFill>
      <xdr:spPr>
        <a:xfrm>
          <a:off x="4267200" y="303409350"/>
          <a:ext cx="6142857" cy="2904762"/>
        </a:xfrm>
        <a:prstGeom prst="rect">
          <a:avLst/>
        </a:prstGeom>
      </xdr:spPr>
    </xdr:pic>
    <xdr:clientData/>
  </xdr:twoCellAnchor>
  <xdr:twoCellAnchor editAs="oneCell">
    <xdr:from>
      <xdr:col>1</xdr:col>
      <xdr:colOff>0</xdr:colOff>
      <xdr:row>1510</xdr:row>
      <xdr:rowOff>0</xdr:rowOff>
    </xdr:from>
    <xdr:to>
      <xdr:col>5</xdr:col>
      <xdr:colOff>371124</xdr:colOff>
      <xdr:row>1522</xdr:row>
      <xdr:rowOff>94952</xdr:rowOff>
    </xdr:to>
    <xdr:pic>
      <xdr:nvPicPr>
        <xdr:cNvPr id="124" name="Slika 123">
          <a:extLst>
            <a:ext uri="{FF2B5EF4-FFF2-40B4-BE49-F238E27FC236}">
              <a16:creationId xmlns:a16="http://schemas.microsoft.com/office/drawing/2014/main" id="{00000000-0008-0000-1400-00007C000000}"/>
            </a:ext>
          </a:extLst>
        </xdr:cNvPr>
        <xdr:cNvPicPr>
          <a:picLocks noChangeAspect="1"/>
        </xdr:cNvPicPr>
      </xdr:nvPicPr>
      <xdr:blipFill>
        <a:blip xmlns:r="http://schemas.openxmlformats.org/officeDocument/2006/relationships" r:embed="rId122"/>
        <a:stretch>
          <a:fillRect/>
        </a:stretch>
      </xdr:blipFill>
      <xdr:spPr>
        <a:xfrm>
          <a:off x="609600" y="311705625"/>
          <a:ext cx="2809524" cy="2380952"/>
        </a:xfrm>
        <a:prstGeom prst="rect">
          <a:avLst/>
        </a:prstGeom>
      </xdr:spPr>
    </xdr:pic>
    <xdr:clientData/>
  </xdr:twoCellAnchor>
  <xdr:twoCellAnchor editAs="oneCell">
    <xdr:from>
      <xdr:col>1</xdr:col>
      <xdr:colOff>66675</xdr:colOff>
      <xdr:row>1523</xdr:row>
      <xdr:rowOff>171450</xdr:rowOff>
    </xdr:from>
    <xdr:to>
      <xdr:col>5</xdr:col>
      <xdr:colOff>409227</xdr:colOff>
      <xdr:row>1536</xdr:row>
      <xdr:rowOff>66379</xdr:rowOff>
    </xdr:to>
    <xdr:pic>
      <xdr:nvPicPr>
        <xdr:cNvPr id="125" name="Slika 124">
          <a:extLst>
            <a:ext uri="{FF2B5EF4-FFF2-40B4-BE49-F238E27FC236}">
              <a16:creationId xmlns:a16="http://schemas.microsoft.com/office/drawing/2014/main" id="{00000000-0008-0000-1400-00007D000000}"/>
            </a:ext>
          </a:extLst>
        </xdr:cNvPr>
        <xdr:cNvPicPr>
          <a:picLocks noChangeAspect="1"/>
        </xdr:cNvPicPr>
      </xdr:nvPicPr>
      <xdr:blipFill>
        <a:blip xmlns:r="http://schemas.openxmlformats.org/officeDocument/2006/relationships" r:embed="rId123"/>
        <a:stretch>
          <a:fillRect/>
        </a:stretch>
      </xdr:blipFill>
      <xdr:spPr>
        <a:xfrm>
          <a:off x="676275" y="314353575"/>
          <a:ext cx="2780952" cy="2371429"/>
        </a:xfrm>
        <a:prstGeom prst="rect">
          <a:avLst/>
        </a:prstGeom>
      </xdr:spPr>
    </xdr:pic>
    <xdr:clientData/>
  </xdr:twoCellAnchor>
  <xdr:twoCellAnchor editAs="oneCell">
    <xdr:from>
      <xdr:col>6</xdr:col>
      <xdr:colOff>9525</xdr:colOff>
      <xdr:row>1510</xdr:row>
      <xdr:rowOff>76200</xdr:rowOff>
    </xdr:from>
    <xdr:to>
      <xdr:col>12</xdr:col>
      <xdr:colOff>18590</xdr:colOff>
      <xdr:row>1531</xdr:row>
      <xdr:rowOff>94748</xdr:rowOff>
    </xdr:to>
    <xdr:pic>
      <xdr:nvPicPr>
        <xdr:cNvPr id="126" name="Slika 125">
          <a:extLst>
            <a:ext uri="{FF2B5EF4-FFF2-40B4-BE49-F238E27FC236}">
              <a16:creationId xmlns:a16="http://schemas.microsoft.com/office/drawing/2014/main" id="{00000000-0008-0000-1400-00007E000000}"/>
            </a:ext>
          </a:extLst>
        </xdr:cNvPr>
        <xdr:cNvPicPr>
          <a:picLocks noChangeAspect="1"/>
        </xdr:cNvPicPr>
      </xdr:nvPicPr>
      <xdr:blipFill>
        <a:blip xmlns:r="http://schemas.openxmlformats.org/officeDocument/2006/relationships" r:embed="rId124"/>
        <a:stretch>
          <a:fillRect/>
        </a:stretch>
      </xdr:blipFill>
      <xdr:spPr>
        <a:xfrm>
          <a:off x="3667125" y="311781825"/>
          <a:ext cx="3676190" cy="4019048"/>
        </a:xfrm>
        <a:prstGeom prst="rect">
          <a:avLst/>
        </a:prstGeom>
      </xdr:spPr>
    </xdr:pic>
    <xdr:clientData/>
  </xdr:twoCellAnchor>
  <xdr:twoCellAnchor editAs="oneCell">
    <xdr:from>
      <xdr:col>8</xdr:col>
      <xdr:colOff>257175</xdr:colOff>
      <xdr:row>1547</xdr:row>
      <xdr:rowOff>142875</xdr:rowOff>
    </xdr:from>
    <xdr:to>
      <xdr:col>11</xdr:col>
      <xdr:colOff>161707</xdr:colOff>
      <xdr:row>1560</xdr:row>
      <xdr:rowOff>9232</xdr:rowOff>
    </xdr:to>
    <xdr:pic>
      <xdr:nvPicPr>
        <xdr:cNvPr id="127" name="Slika 126">
          <a:extLst>
            <a:ext uri="{FF2B5EF4-FFF2-40B4-BE49-F238E27FC236}">
              <a16:creationId xmlns:a16="http://schemas.microsoft.com/office/drawing/2014/main" id="{00000000-0008-0000-1400-00007F000000}"/>
            </a:ext>
          </a:extLst>
        </xdr:cNvPr>
        <xdr:cNvPicPr>
          <a:picLocks noChangeAspect="1"/>
        </xdr:cNvPicPr>
      </xdr:nvPicPr>
      <xdr:blipFill>
        <a:blip xmlns:r="http://schemas.openxmlformats.org/officeDocument/2006/relationships" r:embed="rId125"/>
        <a:stretch>
          <a:fillRect/>
        </a:stretch>
      </xdr:blipFill>
      <xdr:spPr>
        <a:xfrm>
          <a:off x="5133975" y="318811275"/>
          <a:ext cx="1742857" cy="2342857"/>
        </a:xfrm>
        <a:prstGeom prst="rect">
          <a:avLst/>
        </a:prstGeom>
      </xdr:spPr>
    </xdr:pic>
    <xdr:clientData/>
  </xdr:twoCellAnchor>
  <xdr:twoCellAnchor editAs="oneCell">
    <xdr:from>
      <xdr:col>1</xdr:col>
      <xdr:colOff>0</xdr:colOff>
      <xdr:row>1547</xdr:row>
      <xdr:rowOff>0</xdr:rowOff>
    </xdr:from>
    <xdr:to>
      <xdr:col>7</xdr:col>
      <xdr:colOff>294781</xdr:colOff>
      <xdr:row>1567</xdr:row>
      <xdr:rowOff>142381</xdr:rowOff>
    </xdr:to>
    <xdr:pic>
      <xdr:nvPicPr>
        <xdr:cNvPr id="128" name="Slika 127">
          <a:extLst>
            <a:ext uri="{FF2B5EF4-FFF2-40B4-BE49-F238E27FC236}">
              <a16:creationId xmlns:a16="http://schemas.microsoft.com/office/drawing/2014/main" id="{00000000-0008-0000-1400-000080000000}"/>
            </a:ext>
          </a:extLst>
        </xdr:cNvPr>
        <xdr:cNvPicPr>
          <a:picLocks noChangeAspect="1"/>
        </xdr:cNvPicPr>
      </xdr:nvPicPr>
      <xdr:blipFill>
        <a:blip xmlns:r="http://schemas.openxmlformats.org/officeDocument/2006/relationships" r:embed="rId126"/>
        <a:stretch>
          <a:fillRect/>
        </a:stretch>
      </xdr:blipFill>
      <xdr:spPr>
        <a:xfrm>
          <a:off x="609600" y="318668400"/>
          <a:ext cx="3952381" cy="3952381"/>
        </a:xfrm>
        <a:prstGeom prst="rect">
          <a:avLst/>
        </a:prstGeom>
      </xdr:spPr>
    </xdr:pic>
    <xdr:clientData/>
  </xdr:twoCellAnchor>
  <xdr:twoCellAnchor editAs="oneCell">
    <xdr:from>
      <xdr:col>1</xdr:col>
      <xdr:colOff>0</xdr:colOff>
      <xdr:row>1579</xdr:row>
      <xdr:rowOff>0</xdr:rowOff>
    </xdr:from>
    <xdr:to>
      <xdr:col>8</xdr:col>
      <xdr:colOff>551848</xdr:colOff>
      <xdr:row>1602</xdr:row>
      <xdr:rowOff>94690</xdr:rowOff>
    </xdr:to>
    <xdr:pic>
      <xdr:nvPicPr>
        <xdr:cNvPr id="129" name="Slika 128">
          <a:extLst>
            <a:ext uri="{FF2B5EF4-FFF2-40B4-BE49-F238E27FC236}">
              <a16:creationId xmlns:a16="http://schemas.microsoft.com/office/drawing/2014/main" id="{00000000-0008-0000-1400-000081000000}"/>
            </a:ext>
          </a:extLst>
        </xdr:cNvPr>
        <xdr:cNvPicPr>
          <a:picLocks noChangeAspect="1"/>
        </xdr:cNvPicPr>
      </xdr:nvPicPr>
      <xdr:blipFill>
        <a:blip xmlns:r="http://schemas.openxmlformats.org/officeDocument/2006/relationships" r:embed="rId127"/>
        <a:stretch>
          <a:fillRect/>
        </a:stretch>
      </xdr:blipFill>
      <xdr:spPr>
        <a:xfrm>
          <a:off x="609600" y="325202550"/>
          <a:ext cx="4819048" cy="4476190"/>
        </a:xfrm>
        <a:prstGeom prst="rect">
          <a:avLst/>
        </a:prstGeom>
      </xdr:spPr>
    </xdr:pic>
    <xdr:clientData/>
  </xdr:twoCellAnchor>
  <xdr:twoCellAnchor editAs="oneCell">
    <xdr:from>
      <xdr:col>10</xdr:col>
      <xdr:colOff>0</xdr:colOff>
      <xdr:row>1579</xdr:row>
      <xdr:rowOff>0</xdr:rowOff>
    </xdr:from>
    <xdr:to>
      <xdr:col>12</xdr:col>
      <xdr:colOff>609371</xdr:colOff>
      <xdr:row>1591</xdr:row>
      <xdr:rowOff>47333</xdr:rowOff>
    </xdr:to>
    <xdr:pic>
      <xdr:nvPicPr>
        <xdr:cNvPr id="130" name="Slika 129">
          <a:extLst>
            <a:ext uri="{FF2B5EF4-FFF2-40B4-BE49-F238E27FC236}">
              <a16:creationId xmlns:a16="http://schemas.microsoft.com/office/drawing/2014/main" id="{00000000-0008-0000-1400-000082000000}"/>
            </a:ext>
          </a:extLst>
        </xdr:cNvPr>
        <xdr:cNvPicPr>
          <a:picLocks noChangeAspect="1"/>
        </xdr:cNvPicPr>
      </xdr:nvPicPr>
      <xdr:blipFill>
        <a:blip xmlns:r="http://schemas.openxmlformats.org/officeDocument/2006/relationships" r:embed="rId128"/>
        <a:stretch>
          <a:fillRect/>
        </a:stretch>
      </xdr:blipFill>
      <xdr:spPr>
        <a:xfrm>
          <a:off x="6096000" y="325202550"/>
          <a:ext cx="1828571" cy="2333333"/>
        </a:xfrm>
        <a:prstGeom prst="rect">
          <a:avLst/>
        </a:prstGeom>
      </xdr:spPr>
    </xdr:pic>
    <xdr:clientData/>
  </xdr:twoCellAnchor>
  <xdr:twoCellAnchor editAs="oneCell">
    <xdr:from>
      <xdr:col>1</xdr:col>
      <xdr:colOff>0</xdr:colOff>
      <xdr:row>1620</xdr:row>
      <xdr:rowOff>0</xdr:rowOff>
    </xdr:from>
    <xdr:to>
      <xdr:col>7</xdr:col>
      <xdr:colOff>504305</xdr:colOff>
      <xdr:row>1641</xdr:row>
      <xdr:rowOff>66167</xdr:rowOff>
    </xdr:to>
    <xdr:pic>
      <xdr:nvPicPr>
        <xdr:cNvPr id="131" name="Slika 130">
          <a:extLst>
            <a:ext uri="{FF2B5EF4-FFF2-40B4-BE49-F238E27FC236}">
              <a16:creationId xmlns:a16="http://schemas.microsoft.com/office/drawing/2014/main" id="{00000000-0008-0000-1400-000083000000}"/>
            </a:ext>
          </a:extLst>
        </xdr:cNvPr>
        <xdr:cNvPicPr>
          <a:picLocks noChangeAspect="1"/>
        </xdr:cNvPicPr>
      </xdr:nvPicPr>
      <xdr:blipFill>
        <a:blip xmlns:r="http://schemas.openxmlformats.org/officeDocument/2006/relationships" r:embed="rId129"/>
        <a:stretch>
          <a:fillRect/>
        </a:stretch>
      </xdr:blipFill>
      <xdr:spPr>
        <a:xfrm>
          <a:off x="609600" y="333451200"/>
          <a:ext cx="4161905" cy="4066667"/>
        </a:xfrm>
        <a:prstGeom prst="rect">
          <a:avLst/>
        </a:prstGeom>
      </xdr:spPr>
    </xdr:pic>
    <xdr:clientData/>
  </xdr:twoCellAnchor>
  <xdr:twoCellAnchor editAs="oneCell">
    <xdr:from>
      <xdr:col>9</xdr:col>
      <xdr:colOff>0</xdr:colOff>
      <xdr:row>1620</xdr:row>
      <xdr:rowOff>0</xdr:rowOff>
    </xdr:from>
    <xdr:to>
      <xdr:col>11</xdr:col>
      <xdr:colOff>523657</xdr:colOff>
      <xdr:row>1632</xdr:row>
      <xdr:rowOff>37809</xdr:rowOff>
    </xdr:to>
    <xdr:pic>
      <xdr:nvPicPr>
        <xdr:cNvPr id="132" name="Slika 131">
          <a:extLst>
            <a:ext uri="{FF2B5EF4-FFF2-40B4-BE49-F238E27FC236}">
              <a16:creationId xmlns:a16="http://schemas.microsoft.com/office/drawing/2014/main" id="{00000000-0008-0000-1400-000084000000}"/>
            </a:ext>
          </a:extLst>
        </xdr:cNvPr>
        <xdr:cNvPicPr>
          <a:picLocks noChangeAspect="1"/>
        </xdr:cNvPicPr>
      </xdr:nvPicPr>
      <xdr:blipFill>
        <a:blip xmlns:r="http://schemas.openxmlformats.org/officeDocument/2006/relationships" r:embed="rId130"/>
        <a:stretch>
          <a:fillRect/>
        </a:stretch>
      </xdr:blipFill>
      <xdr:spPr>
        <a:xfrm>
          <a:off x="5486400" y="333451200"/>
          <a:ext cx="1742857" cy="2323809"/>
        </a:xfrm>
        <a:prstGeom prst="rect">
          <a:avLst/>
        </a:prstGeom>
      </xdr:spPr>
    </xdr:pic>
    <xdr:clientData/>
  </xdr:twoCellAnchor>
  <xdr:twoCellAnchor editAs="oneCell">
    <xdr:from>
      <xdr:col>1</xdr:col>
      <xdr:colOff>38100</xdr:colOff>
      <xdr:row>1660</xdr:row>
      <xdr:rowOff>180975</xdr:rowOff>
    </xdr:from>
    <xdr:to>
      <xdr:col>7</xdr:col>
      <xdr:colOff>380500</xdr:colOff>
      <xdr:row>1682</xdr:row>
      <xdr:rowOff>113784</xdr:rowOff>
    </xdr:to>
    <xdr:pic>
      <xdr:nvPicPr>
        <xdr:cNvPr id="133" name="Slika 132">
          <a:extLst>
            <a:ext uri="{FF2B5EF4-FFF2-40B4-BE49-F238E27FC236}">
              <a16:creationId xmlns:a16="http://schemas.microsoft.com/office/drawing/2014/main" id="{00000000-0008-0000-1400-000085000000}"/>
            </a:ext>
          </a:extLst>
        </xdr:cNvPr>
        <xdr:cNvPicPr>
          <a:picLocks noChangeAspect="1"/>
        </xdr:cNvPicPr>
      </xdr:nvPicPr>
      <xdr:blipFill>
        <a:blip xmlns:r="http://schemas.openxmlformats.org/officeDocument/2006/relationships" r:embed="rId131"/>
        <a:stretch>
          <a:fillRect/>
        </a:stretch>
      </xdr:blipFill>
      <xdr:spPr>
        <a:xfrm>
          <a:off x="647700" y="342023700"/>
          <a:ext cx="4000000" cy="4123809"/>
        </a:xfrm>
        <a:prstGeom prst="rect">
          <a:avLst/>
        </a:prstGeom>
      </xdr:spPr>
    </xdr:pic>
    <xdr:clientData/>
  </xdr:twoCellAnchor>
  <xdr:twoCellAnchor editAs="oneCell">
    <xdr:from>
      <xdr:col>9</xdr:col>
      <xdr:colOff>0</xdr:colOff>
      <xdr:row>1661</xdr:row>
      <xdr:rowOff>0</xdr:rowOff>
    </xdr:from>
    <xdr:to>
      <xdr:col>11</xdr:col>
      <xdr:colOff>466514</xdr:colOff>
      <xdr:row>1673</xdr:row>
      <xdr:rowOff>66381</xdr:rowOff>
    </xdr:to>
    <xdr:pic>
      <xdr:nvPicPr>
        <xdr:cNvPr id="134" name="Slika 133">
          <a:extLst>
            <a:ext uri="{FF2B5EF4-FFF2-40B4-BE49-F238E27FC236}">
              <a16:creationId xmlns:a16="http://schemas.microsoft.com/office/drawing/2014/main" id="{00000000-0008-0000-1400-000086000000}"/>
            </a:ext>
          </a:extLst>
        </xdr:cNvPr>
        <xdr:cNvPicPr>
          <a:picLocks noChangeAspect="1"/>
        </xdr:cNvPicPr>
      </xdr:nvPicPr>
      <xdr:blipFill>
        <a:blip xmlns:r="http://schemas.openxmlformats.org/officeDocument/2006/relationships" r:embed="rId132"/>
        <a:stretch>
          <a:fillRect/>
        </a:stretch>
      </xdr:blipFill>
      <xdr:spPr>
        <a:xfrm>
          <a:off x="5486400" y="342033225"/>
          <a:ext cx="1685714" cy="2352381"/>
        </a:xfrm>
        <a:prstGeom prst="rect">
          <a:avLst/>
        </a:prstGeom>
      </xdr:spPr>
    </xdr:pic>
    <xdr:clientData/>
  </xdr:twoCellAnchor>
  <xdr:twoCellAnchor editAs="oneCell">
    <xdr:from>
      <xdr:col>0</xdr:col>
      <xdr:colOff>342900</xdr:colOff>
      <xdr:row>1693</xdr:row>
      <xdr:rowOff>0</xdr:rowOff>
    </xdr:from>
    <xdr:to>
      <xdr:col>9</xdr:col>
      <xdr:colOff>94594</xdr:colOff>
      <xdr:row>1717</xdr:row>
      <xdr:rowOff>94667</xdr:rowOff>
    </xdr:to>
    <xdr:pic>
      <xdr:nvPicPr>
        <xdr:cNvPr id="135" name="Slika 134">
          <a:extLst>
            <a:ext uri="{FF2B5EF4-FFF2-40B4-BE49-F238E27FC236}">
              <a16:creationId xmlns:a16="http://schemas.microsoft.com/office/drawing/2014/main" id="{00000000-0008-0000-1400-000087000000}"/>
            </a:ext>
          </a:extLst>
        </xdr:cNvPr>
        <xdr:cNvPicPr>
          <a:picLocks noChangeAspect="1"/>
        </xdr:cNvPicPr>
      </xdr:nvPicPr>
      <xdr:blipFill>
        <a:blip xmlns:r="http://schemas.openxmlformats.org/officeDocument/2006/relationships" r:embed="rId133"/>
        <a:stretch>
          <a:fillRect/>
        </a:stretch>
      </xdr:blipFill>
      <xdr:spPr>
        <a:xfrm>
          <a:off x="342900" y="348757875"/>
          <a:ext cx="5247619" cy="4666667"/>
        </a:xfrm>
        <a:prstGeom prst="rect">
          <a:avLst/>
        </a:prstGeom>
      </xdr:spPr>
    </xdr:pic>
    <xdr:clientData/>
  </xdr:twoCellAnchor>
  <xdr:twoCellAnchor editAs="oneCell">
    <xdr:from>
      <xdr:col>9</xdr:col>
      <xdr:colOff>219075</xdr:colOff>
      <xdr:row>1693</xdr:row>
      <xdr:rowOff>114300</xdr:rowOff>
    </xdr:from>
    <xdr:to>
      <xdr:col>17</xdr:col>
      <xdr:colOff>513704</xdr:colOff>
      <xdr:row>1708</xdr:row>
      <xdr:rowOff>94895</xdr:rowOff>
    </xdr:to>
    <xdr:pic>
      <xdr:nvPicPr>
        <xdr:cNvPr id="136" name="Slika 135">
          <a:extLst>
            <a:ext uri="{FF2B5EF4-FFF2-40B4-BE49-F238E27FC236}">
              <a16:creationId xmlns:a16="http://schemas.microsoft.com/office/drawing/2014/main" id="{00000000-0008-0000-1400-000088000000}"/>
            </a:ext>
          </a:extLst>
        </xdr:cNvPr>
        <xdr:cNvPicPr>
          <a:picLocks noChangeAspect="1"/>
        </xdr:cNvPicPr>
      </xdr:nvPicPr>
      <xdr:blipFill>
        <a:blip xmlns:r="http://schemas.openxmlformats.org/officeDocument/2006/relationships" r:embed="rId134"/>
        <a:stretch>
          <a:fillRect/>
        </a:stretch>
      </xdr:blipFill>
      <xdr:spPr>
        <a:xfrm>
          <a:off x="5705475" y="348872175"/>
          <a:ext cx="5171429" cy="2838095"/>
        </a:xfrm>
        <a:prstGeom prst="rect">
          <a:avLst/>
        </a:prstGeom>
      </xdr:spPr>
    </xdr:pic>
    <xdr:clientData/>
  </xdr:twoCellAnchor>
  <xdr:twoCellAnchor editAs="oneCell">
    <xdr:from>
      <xdr:col>0</xdr:col>
      <xdr:colOff>219075</xdr:colOff>
      <xdr:row>1729</xdr:row>
      <xdr:rowOff>57150</xdr:rowOff>
    </xdr:from>
    <xdr:to>
      <xdr:col>6</xdr:col>
      <xdr:colOff>523380</xdr:colOff>
      <xdr:row>1748</xdr:row>
      <xdr:rowOff>142412</xdr:rowOff>
    </xdr:to>
    <xdr:pic>
      <xdr:nvPicPr>
        <xdr:cNvPr id="137" name="Slika 136">
          <a:extLst>
            <a:ext uri="{FF2B5EF4-FFF2-40B4-BE49-F238E27FC236}">
              <a16:creationId xmlns:a16="http://schemas.microsoft.com/office/drawing/2014/main" id="{00000000-0008-0000-1400-000089000000}"/>
            </a:ext>
          </a:extLst>
        </xdr:cNvPr>
        <xdr:cNvPicPr>
          <a:picLocks noChangeAspect="1"/>
        </xdr:cNvPicPr>
      </xdr:nvPicPr>
      <xdr:blipFill>
        <a:blip xmlns:r="http://schemas.openxmlformats.org/officeDocument/2006/relationships" r:embed="rId135"/>
        <a:stretch>
          <a:fillRect/>
        </a:stretch>
      </xdr:blipFill>
      <xdr:spPr>
        <a:xfrm>
          <a:off x="219075" y="356111175"/>
          <a:ext cx="3961905" cy="3704762"/>
        </a:xfrm>
        <a:prstGeom prst="rect">
          <a:avLst/>
        </a:prstGeom>
      </xdr:spPr>
    </xdr:pic>
    <xdr:clientData/>
  </xdr:twoCellAnchor>
  <xdr:twoCellAnchor editAs="oneCell">
    <xdr:from>
      <xdr:col>7</xdr:col>
      <xdr:colOff>180975</xdr:colOff>
      <xdr:row>1729</xdr:row>
      <xdr:rowOff>114300</xdr:rowOff>
    </xdr:from>
    <xdr:to>
      <xdr:col>16</xdr:col>
      <xdr:colOff>294574</xdr:colOff>
      <xdr:row>1747</xdr:row>
      <xdr:rowOff>47205</xdr:rowOff>
    </xdr:to>
    <xdr:pic>
      <xdr:nvPicPr>
        <xdr:cNvPr id="138" name="Slika 137">
          <a:extLst>
            <a:ext uri="{FF2B5EF4-FFF2-40B4-BE49-F238E27FC236}">
              <a16:creationId xmlns:a16="http://schemas.microsoft.com/office/drawing/2014/main" id="{00000000-0008-0000-1400-00008A000000}"/>
            </a:ext>
          </a:extLst>
        </xdr:cNvPr>
        <xdr:cNvPicPr>
          <a:picLocks noChangeAspect="1"/>
        </xdr:cNvPicPr>
      </xdr:nvPicPr>
      <xdr:blipFill>
        <a:blip xmlns:r="http://schemas.openxmlformats.org/officeDocument/2006/relationships" r:embed="rId136"/>
        <a:stretch>
          <a:fillRect/>
        </a:stretch>
      </xdr:blipFill>
      <xdr:spPr>
        <a:xfrm>
          <a:off x="4448175" y="356168325"/>
          <a:ext cx="5609524" cy="3361905"/>
        </a:xfrm>
        <a:prstGeom prst="rect">
          <a:avLst/>
        </a:prstGeom>
      </xdr:spPr>
    </xdr:pic>
    <xdr:clientData/>
  </xdr:twoCellAnchor>
  <xdr:twoCellAnchor editAs="oneCell">
    <xdr:from>
      <xdr:col>1</xdr:col>
      <xdr:colOff>0</xdr:colOff>
      <xdr:row>1761</xdr:row>
      <xdr:rowOff>0</xdr:rowOff>
    </xdr:from>
    <xdr:to>
      <xdr:col>4</xdr:col>
      <xdr:colOff>418819</xdr:colOff>
      <xdr:row>1766</xdr:row>
      <xdr:rowOff>171310</xdr:rowOff>
    </xdr:to>
    <xdr:pic>
      <xdr:nvPicPr>
        <xdr:cNvPr id="139" name="Slika 138">
          <a:extLst>
            <a:ext uri="{FF2B5EF4-FFF2-40B4-BE49-F238E27FC236}">
              <a16:creationId xmlns:a16="http://schemas.microsoft.com/office/drawing/2014/main" id="{00000000-0008-0000-1400-00008B000000}"/>
            </a:ext>
          </a:extLst>
        </xdr:cNvPr>
        <xdr:cNvPicPr>
          <a:picLocks noChangeAspect="1"/>
        </xdr:cNvPicPr>
      </xdr:nvPicPr>
      <xdr:blipFill>
        <a:blip xmlns:r="http://schemas.openxmlformats.org/officeDocument/2006/relationships" r:embed="rId137"/>
        <a:stretch>
          <a:fillRect/>
        </a:stretch>
      </xdr:blipFill>
      <xdr:spPr>
        <a:xfrm>
          <a:off x="609600" y="362635800"/>
          <a:ext cx="2247619" cy="1123810"/>
        </a:xfrm>
        <a:prstGeom prst="rect">
          <a:avLst/>
        </a:prstGeom>
      </xdr:spPr>
    </xdr:pic>
    <xdr:clientData/>
  </xdr:twoCellAnchor>
  <xdr:twoCellAnchor editAs="oneCell">
    <xdr:from>
      <xdr:col>5</xdr:col>
      <xdr:colOff>0</xdr:colOff>
      <xdr:row>1761</xdr:row>
      <xdr:rowOff>0</xdr:rowOff>
    </xdr:from>
    <xdr:to>
      <xdr:col>12</xdr:col>
      <xdr:colOff>361370</xdr:colOff>
      <xdr:row>1786</xdr:row>
      <xdr:rowOff>27976</xdr:rowOff>
    </xdr:to>
    <xdr:pic>
      <xdr:nvPicPr>
        <xdr:cNvPr id="140" name="Slika 139">
          <a:extLst>
            <a:ext uri="{FF2B5EF4-FFF2-40B4-BE49-F238E27FC236}">
              <a16:creationId xmlns:a16="http://schemas.microsoft.com/office/drawing/2014/main" id="{00000000-0008-0000-1400-00008C000000}"/>
            </a:ext>
          </a:extLst>
        </xdr:cNvPr>
        <xdr:cNvPicPr>
          <a:picLocks noChangeAspect="1"/>
        </xdr:cNvPicPr>
      </xdr:nvPicPr>
      <xdr:blipFill>
        <a:blip xmlns:r="http://schemas.openxmlformats.org/officeDocument/2006/relationships" r:embed="rId138"/>
        <a:stretch>
          <a:fillRect/>
        </a:stretch>
      </xdr:blipFill>
      <xdr:spPr>
        <a:xfrm>
          <a:off x="3048000" y="362635800"/>
          <a:ext cx="4638095" cy="4790476"/>
        </a:xfrm>
        <a:prstGeom prst="rect">
          <a:avLst/>
        </a:prstGeom>
      </xdr:spPr>
    </xdr:pic>
    <xdr:clientData/>
  </xdr:twoCellAnchor>
  <xdr:twoCellAnchor editAs="oneCell">
    <xdr:from>
      <xdr:col>1</xdr:col>
      <xdr:colOff>0</xdr:colOff>
      <xdr:row>1806</xdr:row>
      <xdr:rowOff>0</xdr:rowOff>
    </xdr:from>
    <xdr:to>
      <xdr:col>5</xdr:col>
      <xdr:colOff>513981</xdr:colOff>
      <xdr:row>1820</xdr:row>
      <xdr:rowOff>171095</xdr:rowOff>
    </xdr:to>
    <xdr:pic>
      <xdr:nvPicPr>
        <xdr:cNvPr id="141" name="Slika 140">
          <a:extLst>
            <a:ext uri="{FF2B5EF4-FFF2-40B4-BE49-F238E27FC236}">
              <a16:creationId xmlns:a16="http://schemas.microsoft.com/office/drawing/2014/main" id="{00000000-0008-0000-1400-00008D000000}"/>
            </a:ext>
          </a:extLst>
        </xdr:cNvPr>
        <xdr:cNvPicPr>
          <a:picLocks noChangeAspect="1"/>
        </xdr:cNvPicPr>
      </xdr:nvPicPr>
      <xdr:blipFill>
        <a:blip xmlns:r="http://schemas.openxmlformats.org/officeDocument/2006/relationships" r:embed="rId139"/>
        <a:stretch>
          <a:fillRect/>
        </a:stretch>
      </xdr:blipFill>
      <xdr:spPr>
        <a:xfrm>
          <a:off x="609600" y="372027450"/>
          <a:ext cx="2952381" cy="2838095"/>
        </a:xfrm>
        <a:prstGeom prst="rect">
          <a:avLst/>
        </a:prstGeom>
      </xdr:spPr>
    </xdr:pic>
    <xdr:clientData/>
  </xdr:twoCellAnchor>
  <xdr:twoCellAnchor editAs="oneCell">
    <xdr:from>
      <xdr:col>6</xdr:col>
      <xdr:colOff>0</xdr:colOff>
      <xdr:row>1806</xdr:row>
      <xdr:rowOff>0</xdr:rowOff>
    </xdr:from>
    <xdr:to>
      <xdr:col>13</xdr:col>
      <xdr:colOff>247084</xdr:colOff>
      <xdr:row>1822</xdr:row>
      <xdr:rowOff>152000</xdr:rowOff>
    </xdr:to>
    <xdr:pic>
      <xdr:nvPicPr>
        <xdr:cNvPr id="142" name="Slika 141">
          <a:extLst>
            <a:ext uri="{FF2B5EF4-FFF2-40B4-BE49-F238E27FC236}">
              <a16:creationId xmlns:a16="http://schemas.microsoft.com/office/drawing/2014/main" id="{00000000-0008-0000-1400-00008E000000}"/>
            </a:ext>
          </a:extLst>
        </xdr:cNvPr>
        <xdr:cNvPicPr>
          <a:picLocks noChangeAspect="1"/>
        </xdr:cNvPicPr>
      </xdr:nvPicPr>
      <xdr:blipFill>
        <a:blip xmlns:r="http://schemas.openxmlformats.org/officeDocument/2006/relationships" r:embed="rId140"/>
        <a:stretch>
          <a:fillRect/>
        </a:stretch>
      </xdr:blipFill>
      <xdr:spPr>
        <a:xfrm>
          <a:off x="3657600" y="372027450"/>
          <a:ext cx="4523809" cy="3200000"/>
        </a:xfrm>
        <a:prstGeom prst="rect">
          <a:avLst/>
        </a:prstGeom>
      </xdr:spPr>
    </xdr:pic>
    <xdr:clientData/>
  </xdr:twoCellAnchor>
  <xdr:twoCellAnchor editAs="oneCell">
    <xdr:from>
      <xdr:col>6</xdr:col>
      <xdr:colOff>57150</xdr:colOff>
      <xdr:row>1822</xdr:row>
      <xdr:rowOff>28575</xdr:rowOff>
    </xdr:from>
    <xdr:to>
      <xdr:col>12</xdr:col>
      <xdr:colOff>409073</xdr:colOff>
      <xdr:row>1843</xdr:row>
      <xdr:rowOff>180456</xdr:rowOff>
    </xdr:to>
    <xdr:pic>
      <xdr:nvPicPr>
        <xdr:cNvPr id="143" name="Slika 142">
          <a:extLst>
            <a:ext uri="{FF2B5EF4-FFF2-40B4-BE49-F238E27FC236}">
              <a16:creationId xmlns:a16="http://schemas.microsoft.com/office/drawing/2014/main" id="{00000000-0008-0000-1400-00008F000000}"/>
            </a:ext>
          </a:extLst>
        </xdr:cNvPr>
        <xdr:cNvPicPr>
          <a:picLocks noChangeAspect="1"/>
        </xdr:cNvPicPr>
      </xdr:nvPicPr>
      <xdr:blipFill>
        <a:blip xmlns:r="http://schemas.openxmlformats.org/officeDocument/2006/relationships" r:embed="rId141"/>
        <a:stretch>
          <a:fillRect/>
        </a:stretch>
      </xdr:blipFill>
      <xdr:spPr>
        <a:xfrm>
          <a:off x="3714750" y="375104025"/>
          <a:ext cx="4019048" cy="4152381"/>
        </a:xfrm>
        <a:prstGeom prst="rect">
          <a:avLst/>
        </a:prstGeom>
      </xdr:spPr>
    </xdr:pic>
    <xdr:clientData/>
  </xdr:twoCellAnchor>
  <xdr:twoCellAnchor editAs="oneCell">
    <xdr:from>
      <xdr:col>1</xdr:col>
      <xdr:colOff>0</xdr:colOff>
      <xdr:row>1858</xdr:row>
      <xdr:rowOff>0</xdr:rowOff>
    </xdr:from>
    <xdr:to>
      <xdr:col>8</xdr:col>
      <xdr:colOff>199467</xdr:colOff>
      <xdr:row>1874</xdr:row>
      <xdr:rowOff>37714</xdr:rowOff>
    </xdr:to>
    <xdr:pic>
      <xdr:nvPicPr>
        <xdr:cNvPr id="144" name="Slika 143">
          <a:extLst>
            <a:ext uri="{FF2B5EF4-FFF2-40B4-BE49-F238E27FC236}">
              <a16:creationId xmlns:a16="http://schemas.microsoft.com/office/drawing/2014/main" id="{00000000-0008-0000-1400-000090000000}"/>
            </a:ext>
          </a:extLst>
        </xdr:cNvPr>
        <xdr:cNvPicPr>
          <a:picLocks noChangeAspect="1"/>
        </xdr:cNvPicPr>
      </xdr:nvPicPr>
      <xdr:blipFill>
        <a:blip xmlns:r="http://schemas.openxmlformats.org/officeDocument/2006/relationships" r:embed="rId142"/>
        <a:stretch>
          <a:fillRect/>
        </a:stretch>
      </xdr:blipFill>
      <xdr:spPr>
        <a:xfrm>
          <a:off x="609600" y="382466850"/>
          <a:ext cx="4466667" cy="3085714"/>
        </a:xfrm>
        <a:prstGeom prst="rect">
          <a:avLst/>
        </a:prstGeom>
      </xdr:spPr>
    </xdr:pic>
    <xdr:clientData/>
  </xdr:twoCellAnchor>
  <xdr:twoCellAnchor editAs="oneCell">
    <xdr:from>
      <xdr:col>1</xdr:col>
      <xdr:colOff>0</xdr:colOff>
      <xdr:row>1882</xdr:row>
      <xdr:rowOff>0</xdr:rowOff>
    </xdr:from>
    <xdr:to>
      <xdr:col>8</xdr:col>
      <xdr:colOff>237562</xdr:colOff>
      <xdr:row>1898</xdr:row>
      <xdr:rowOff>123429</xdr:rowOff>
    </xdr:to>
    <xdr:pic>
      <xdr:nvPicPr>
        <xdr:cNvPr id="145" name="Slika 144">
          <a:extLst>
            <a:ext uri="{FF2B5EF4-FFF2-40B4-BE49-F238E27FC236}">
              <a16:creationId xmlns:a16="http://schemas.microsoft.com/office/drawing/2014/main" id="{00000000-0008-0000-1400-000091000000}"/>
            </a:ext>
          </a:extLst>
        </xdr:cNvPr>
        <xdr:cNvPicPr>
          <a:picLocks noChangeAspect="1"/>
        </xdr:cNvPicPr>
      </xdr:nvPicPr>
      <xdr:blipFill>
        <a:blip xmlns:r="http://schemas.openxmlformats.org/officeDocument/2006/relationships" r:embed="rId143"/>
        <a:stretch>
          <a:fillRect/>
        </a:stretch>
      </xdr:blipFill>
      <xdr:spPr>
        <a:xfrm>
          <a:off x="609600" y="387238875"/>
          <a:ext cx="4504762" cy="3171429"/>
        </a:xfrm>
        <a:prstGeom prst="rect">
          <a:avLst/>
        </a:prstGeom>
      </xdr:spPr>
    </xdr:pic>
    <xdr:clientData/>
  </xdr:twoCellAnchor>
  <xdr:twoCellAnchor editAs="oneCell">
    <xdr:from>
      <xdr:col>0</xdr:col>
      <xdr:colOff>409575</xdr:colOff>
      <xdr:row>1914</xdr:row>
      <xdr:rowOff>180975</xdr:rowOff>
    </xdr:from>
    <xdr:to>
      <xdr:col>5</xdr:col>
      <xdr:colOff>161575</xdr:colOff>
      <xdr:row>1929</xdr:row>
      <xdr:rowOff>123475</xdr:rowOff>
    </xdr:to>
    <xdr:pic>
      <xdr:nvPicPr>
        <xdr:cNvPr id="146" name="Slika 145">
          <a:extLst>
            <a:ext uri="{FF2B5EF4-FFF2-40B4-BE49-F238E27FC236}">
              <a16:creationId xmlns:a16="http://schemas.microsoft.com/office/drawing/2014/main" id="{00000000-0008-0000-1400-000092000000}"/>
            </a:ext>
          </a:extLst>
        </xdr:cNvPr>
        <xdr:cNvPicPr>
          <a:picLocks noChangeAspect="1"/>
        </xdr:cNvPicPr>
      </xdr:nvPicPr>
      <xdr:blipFill>
        <a:blip xmlns:r="http://schemas.openxmlformats.org/officeDocument/2006/relationships" r:embed="rId144"/>
        <a:stretch>
          <a:fillRect/>
        </a:stretch>
      </xdr:blipFill>
      <xdr:spPr>
        <a:xfrm>
          <a:off x="409575" y="394049250"/>
          <a:ext cx="2800000" cy="2800000"/>
        </a:xfrm>
        <a:prstGeom prst="rect">
          <a:avLst/>
        </a:prstGeom>
      </xdr:spPr>
    </xdr:pic>
    <xdr:clientData/>
  </xdr:twoCellAnchor>
  <xdr:twoCellAnchor editAs="oneCell">
    <xdr:from>
      <xdr:col>5</xdr:col>
      <xdr:colOff>438150</xdr:colOff>
      <xdr:row>1914</xdr:row>
      <xdr:rowOff>123825</xdr:rowOff>
    </xdr:from>
    <xdr:to>
      <xdr:col>13</xdr:col>
      <xdr:colOff>75634</xdr:colOff>
      <xdr:row>1931</xdr:row>
      <xdr:rowOff>28182</xdr:rowOff>
    </xdr:to>
    <xdr:pic>
      <xdr:nvPicPr>
        <xdr:cNvPr id="147" name="Slika 146">
          <a:extLst>
            <a:ext uri="{FF2B5EF4-FFF2-40B4-BE49-F238E27FC236}">
              <a16:creationId xmlns:a16="http://schemas.microsoft.com/office/drawing/2014/main" id="{00000000-0008-0000-1400-000093000000}"/>
            </a:ext>
          </a:extLst>
        </xdr:cNvPr>
        <xdr:cNvPicPr>
          <a:picLocks noChangeAspect="1"/>
        </xdr:cNvPicPr>
      </xdr:nvPicPr>
      <xdr:blipFill>
        <a:blip xmlns:r="http://schemas.openxmlformats.org/officeDocument/2006/relationships" r:embed="rId145"/>
        <a:stretch>
          <a:fillRect/>
        </a:stretch>
      </xdr:blipFill>
      <xdr:spPr>
        <a:xfrm>
          <a:off x="3486150" y="393992100"/>
          <a:ext cx="4523809" cy="3142857"/>
        </a:xfrm>
        <a:prstGeom prst="rect">
          <a:avLst/>
        </a:prstGeom>
      </xdr:spPr>
    </xdr:pic>
    <xdr:clientData/>
  </xdr:twoCellAnchor>
  <xdr:twoCellAnchor editAs="oneCell">
    <xdr:from>
      <xdr:col>0</xdr:col>
      <xdr:colOff>495300</xdr:colOff>
      <xdr:row>1930</xdr:row>
      <xdr:rowOff>66675</xdr:rowOff>
    </xdr:from>
    <xdr:to>
      <xdr:col>4</xdr:col>
      <xdr:colOff>75948</xdr:colOff>
      <xdr:row>1942</xdr:row>
      <xdr:rowOff>152104</xdr:rowOff>
    </xdr:to>
    <xdr:pic>
      <xdr:nvPicPr>
        <xdr:cNvPr id="148" name="Slika 147">
          <a:extLst>
            <a:ext uri="{FF2B5EF4-FFF2-40B4-BE49-F238E27FC236}">
              <a16:creationId xmlns:a16="http://schemas.microsoft.com/office/drawing/2014/main" id="{00000000-0008-0000-1400-000094000000}"/>
            </a:ext>
          </a:extLst>
        </xdr:cNvPr>
        <xdr:cNvPicPr>
          <a:picLocks noChangeAspect="1"/>
        </xdr:cNvPicPr>
      </xdr:nvPicPr>
      <xdr:blipFill>
        <a:blip xmlns:r="http://schemas.openxmlformats.org/officeDocument/2006/relationships" r:embed="rId146"/>
        <a:stretch>
          <a:fillRect/>
        </a:stretch>
      </xdr:blipFill>
      <xdr:spPr>
        <a:xfrm>
          <a:off x="495300" y="396982950"/>
          <a:ext cx="2019048" cy="2371429"/>
        </a:xfrm>
        <a:prstGeom prst="rect">
          <a:avLst/>
        </a:prstGeom>
      </xdr:spPr>
    </xdr:pic>
    <xdr:clientData/>
  </xdr:twoCellAnchor>
  <xdr:twoCellAnchor editAs="oneCell">
    <xdr:from>
      <xdr:col>1</xdr:col>
      <xdr:colOff>190500</xdr:colOff>
      <xdr:row>1968</xdr:row>
      <xdr:rowOff>104775</xdr:rowOff>
    </xdr:from>
    <xdr:to>
      <xdr:col>5</xdr:col>
      <xdr:colOff>47338</xdr:colOff>
      <xdr:row>1974</xdr:row>
      <xdr:rowOff>85585</xdr:rowOff>
    </xdr:to>
    <xdr:pic>
      <xdr:nvPicPr>
        <xdr:cNvPr id="149" name="Slika 148">
          <a:extLst>
            <a:ext uri="{FF2B5EF4-FFF2-40B4-BE49-F238E27FC236}">
              <a16:creationId xmlns:a16="http://schemas.microsoft.com/office/drawing/2014/main" id="{00000000-0008-0000-1400-000095000000}"/>
            </a:ext>
          </a:extLst>
        </xdr:cNvPr>
        <xdr:cNvPicPr>
          <a:picLocks noChangeAspect="1"/>
        </xdr:cNvPicPr>
      </xdr:nvPicPr>
      <xdr:blipFill>
        <a:blip xmlns:r="http://schemas.openxmlformats.org/officeDocument/2006/relationships" r:embed="rId147"/>
        <a:stretch>
          <a:fillRect/>
        </a:stretch>
      </xdr:blipFill>
      <xdr:spPr>
        <a:xfrm>
          <a:off x="800100" y="404745825"/>
          <a:ext cx="2295238" cy="1123810"/>
        </a:xfrm>
        <a:prstGeom prst="rect">
          <a:avLst/>
        </a:prstGeom>
      </xdr:spPr>
    </xdr:pic>
    <xdr:clientData/>
  </xdr:twoCellAnchor>
  <xdr:twoCellAnchor editAs="oneCell">
    <xdr:from>
      <xdr:col>8</xdr:col>
      <xdr:colOff>495300</xdr:colOff>
      <xdr:row>1956</xdr:row>
      <xdr:rowOff>38100</xdr:rowOff>
    </xdr:from>
    <xdr:to>
      <xdr:col>16</xdr:col>
      <xdr:colOff>228023</xdr:colOff>
      <xdr:row>1981</xdr:row>
      <xdr:rowOff>85124</xdr:rowOff>
    </xdr:to>
    <xdr:pic>
      <xdr:nvPicPr>
        <xdr:cNvPr id="150" name="Slika 149">
          <a:extLst>
            <a:ext uri="{FF2B5EF4-FFF2-40B4-BE49-F238E27FC236}">
              <a16:creationId xmlns:a16="http://schemas.microsoft.com/office/drawing/2014/main" id="{00000000-0008-0000-1400-000096000000}"/>
            </a:ext>
          </a:extLst>
        </xdr:cNvPr>
        <xdr:cNvPicPr>
          <a:picLocks noChangeAspect="1"/>
        </xdr:cNvPicPr>
      </xdr:nvPicPr>
      <xdr:blipFill>
        <a:blip xmlns:r="http://schemas.openxmlformats.org/officeDocument/2006/relationships" r:embed="rId148"/>
        <a:stretch>
          <a:fillRect/>
        </a:stretch>
      </xdr:blipFill>
      <xdr:spPr>
        <a:xfrm>
          <a:off x="5372100" y="402393150"/>
          <a:ext cx="4619048" cy="4809524"/>
        </a:xfrm>
        <a:prstGeom prst="rect">
          <a:avLst/>
        </a:prstGeom>
      </xdr:spPr>
    </xdr:pic>
    <xdr:clientData/>
  </xdr:twoCellAnchor>
  <xdr:twoCellAnchor editAs="oneCell">
    <xdr:from>
      <xdr:col>0</xdr:col>
      <xdr:colOff>447675</xdr:colOff>
      <xdr:row>1975</xdr:row>
      <xdr:rowOff>57150</xdr:rowOff>
    </xdr:from>
    <xdr:to>
      <xdr:col>7</xdr:col>
      <xdr:colOff>475713</xdr:colOff>
      <xdr:row>1989</xdr:row>
      <xdr:rowOff>37769</xdr:rowOff>
    </xdr:to>
    <xdr:pic>
      <xdr:nvPicPr>
        <xdr:cNvPr id="151" name="Slika 150">
          <a:extLst>
            <a:ext uri="{FF2B5EF4-FFF2-40B4-BE49-F238E27FC236}">
              <a16:creationId xmlns:a16="http://schemas.microsoft.com/office/drawing/2014/main" id="{00000000-0008-0000-1400-000097000000}"/>
            </a:ext>
          </a:extLst>
        </xdr:cNvPr>
        <xdr:cNvPicPr>
          <a:picLocks noChangeAspect="1"/>
        </xdr:cNvPicPr>
      </xdr:nvPicPr>
      <xdr:blipFill>
        <a:blip xmlns:r="http://schemas.openxmlformats.org/officeDocument/2006/relationships" r:embed="rId149"/>
        <a:stretch>
          <a:fillRect/>
        </a:stretch>
      </xdr:blipFill>
      <xdr:spPr>
        <a:xfrm>
          <a:off x="447675" y="406031700"/>
          <a:ext cx="4295238" cy="2647619"/>
        </a:xfrm>
        <a:prstGeom prst="rect">
          <a:avLst/>
        </a:prstGeom>
      </xdr:spPr>
    </xdr:pic>
    <xdr:clientData/>
  </xdr:twoCellAnchor>
  <xdr:twoCellAnchor editAs="oneCell">
    <xdr:from>
      <xdr:col>1</xdr:col>
      <xdr:colOff>47626</xdr:colOff>
      <xdr:row>1955</xdr:row>
      <xdr:rowOff>123825</xdr:rowOff>
    </xdr:from>
    <xdr:to>
      <xdr:col>7</xdr:col>
      <xdr:colOff>476250</xdr:colOff>
      <xdr:row>1968</xdr:row>
      <xdr:rowOff>152087</xdr:rowOff>
    </xdr:to>
    <xdr:pic>
      <xdr:nvPicPr>
        <xdr:cNvPr id="152" name="Slika 151">
          <a:extLst>
            <a:ext uri="{FF2B5EF4-FFF2-40B4-BE49-F238E27FC236}">
              <a16:creationId xmlns:a16="http://schemas.microsoft.com/office/drawing/2014/main" id="{00000000-0008-0000-1400-000098000000}"/>
            </a:ext>
          </a:extLst>
        </xdr:cNvPr>
        <xdr:cNvPicPr>
          <a:picLocks noChangeAspect="1"/>
        </xdr:cNvPicPr>
      </xdr:nvPicPr>
      <xdr:blipFill>
        <a:blip xmlns:r="http://schemas.openxmlformats.org/officeDocument/2006/relationships" r:embed="rId150"/>
        <a:stretch>
          <a:fillRect/>
        </a:stretch>
      </xdr:blipFill>
      <xdr:spPr>
        <a:xfrm>
          <a:off x="657226" y="402288375"/>
          <a:ext cx="4086224" cy="2504762"/>
        </a:xfrm>
        <a:prstGeom prst="rect">
          <a:avLst/>
        </a:prstGeom>
      </xdr:spPr>
    </xdr:pic>
    <xdr:clientData/>
  </xdr:twoCellAnchor>
  <xdr:twoCellAnchor editAs="oneCell">
    <xdr:from>
      <xdr:col>1</xdr:col>
      <xdr:colOff>0</xdr:colOff>
      <xdr:row>1997</xdr:row>
      <xdr:rowOff>0</xdr:rowOff>
    </xdr:from>
    <xdr:to>
      <xdr:col>7</xdr:col>
      <xdr:colOff>294781</xdr:colOff>
      <xdr:row>2015</xdr:row>
      <xdr:rowOff>104333</xdr:rowOff>
    </xdr:to>
    <xdr:pic>
      <xdr:nvPicPr>
        <xdr:cNvPr id="153" name="Slika 152">
          <a:extLst>
            <a:ext uri="{FF2B5EF4-FFF2-40B4-BE49-F238E27FC236}">
              <a16:creationId xmlns:a16="http://schemas.microsoft.com/office/drawing/2014/main" id="{00000000-0008-0000-1400-000099000000}"/>
            </a:ext>
          </a:extLst>
        </xdr:cNvPr>
        <xdr:cNvPicPr>
          <a:picLocks noChangeAspect="1"/>
        </xdr:cNvPicPr>
      </xdr:nvPicPr>
      <xdr:blipFill>
        <a:blip xmlns:r="http://schemas.openxmlformats.org/officeDocument/2006/relationships" r:embed="rId151"/>
        <a:stretch>
          <a:fillRect/>
        </a:stretch>
      </xdr:blipFill>
      <xdr:spPr>
        <a:xfrm>
          <a:off x="609600" y="410460825"/>
          <a:ext cx="3952381" cy="3533333"/>
        </a:xfrm>
        <a:prstGeom prst="rect">
          <a:avLst/>
        </a:prstGeom>
      </xdr:spPr>
    </xdr:pic>
    <xdr:clientData/>
  </xdr:twoCellAnchor>
  <xdr:twoCellAnchor editAs="oneCell">
    <xdr:from>
      <xdr:col>0</xdr:col>
      <xdr:colOff>495300</xdr:colOff>
      <xdr:row>2029</xdr:row>
      <xdr:rowOff>161925</xdr:rowOff>
    </xdr:from>
    <xdr:to>
      <xdr:col>3</xdr:col>
      <xdr:colOff>561738</xdr:colOff>
      <xdr:row>2035</xdr:row>
      <xdr:rowOff>190354</xdr:rowOff>
    </xdr:to>
    <xdr:pic>
      <xdr:nvPicPr>
        <xdr:cNvPr id="154" name="Slika 153">
          <a:extLst>
            <a:ext uri="{FF2B5EF4-FFF2-40B4-BE49-F238E27FC236}">
              <a16:creationId xmlns:a16="http://schemas.microsoft.com/office/drawing/2014/main" id="{00000000-0008-0000-1400-00009A000000}"/>
            </a:ext>
          </a:extLst>
        </xdr:cNvPr>
        <xdr:cNvPicPr>
          <a:picLocks noChangeAspect="1"/>
        </xdr:cNvPicPr>
      </xdr:nvPicPr>
      <xdr:blipFill>
        <a:blip xmlns:r="http://schemas.openxmlformats.org/officeDocument/2006/relationships" r:embed="rId152"/>
        <a:stretch>
          <a:fillRect/>
        </a:stretch>
      </xdr:blipFill>
      <xdr:spPr>
        <a:xfrm>
          <a:off x="495300" y="417252150"/>
          <a:ext cx="1895238" cy="1171429"/>
        </a:xfrm>
        <a:prstGeom prst="rect">
          <a:avLst/>
        </a:prstGeom>
      </xdr:spPr>
    </xdr:pic>
    <xdr:clientData/>
  </xdr:twoCellAnchor>
  <xdr:twoCellAnchor editAs="oneCell">
    <xdr:from>
      <xdr:col>4</xdr:col>
      <xdr:colOff>123825</xdr:colOff>
      <xdr:row>2029</xdr:row>
      <xdr:rowOff>38100</xdr:rowOff>
    </xdr:from>
    <xdr:to>
      <xdr:col>7</xdr:col>
      <xdr:colOff>580739</xdr:colOff>
      <xdr:row>2045</xdr:row>
      <xdr:rowOff>152005</xdr:rowOff>
    </xdr:to>
    <xdr:pic>
      <xdr:nvPicPr>
        <xdr:cNvPr id="155" name="Slika 154">
          <a:extLst>
            <a:ext uri="{FF2B5EF4-FFF2-40B4-BE49-F238E27FC236}">
              <a16:creationId xmlns:a16="http://schemas.microsoft.com/office/drawing/2014/main" id="{00000000-0008-0000-1400-00009B000000}"/>
            </a:ext>
          </a:extLst>
        </xdr:cNvPr>
        <xdr:cNvPicPr>
          <a:picLocks noChangeAspect="1"/>
        </xdr:cNvPicPr>
      </xdr:nvPicPr>
      <xdr:blipFill>
        <a:blip xmlns:r="http://schemas.openxmlformats.org/officeDocument/2006/relationships" r:embed="rId153"/>
        <a:stretch>
          <a:fillRect/>
        </a:stretch>
      </xdr:blipFill>
      <xdr:spPr>
        <a:xfrm>
          <a:off x="2562225" y="417128325"/>
          <a:ext cx="2285714" cy="3161905"/>
        </a:xfrm>
        <a:prstGeom prst="rect">
          <a:avLst/>
        </a:prstGeom>
      </xdr:spPr>
    </xdr:pic>
    <xdr:clientData/>
  </xdr:twoCellAnchor>
  <xdr:twoCellAnchor editAs="oneCell">
    <xdr:from>
      <xdr:col>8</xdr:col>
      <xdr:colOff>352425</xdr:colOff>
      <xdr:row>2029</xdr:row>
      <xdr:rowOff>104775</xdr:rowOff>
    </xdr:from>
    <xdr:to>
      <xdr:col>12</xdr:col>
      <xdr:colOff>37833</xdr:colOff>
      <xdr:row>2044</xdr:row>
      <xdr:rowOff>47275</xdr:rowOff>
    </xdr:to>
    <xdr:pic>
      <xdr:nvPicPr>
        <xdr:cNvPr id="156" name="Slika 155">
          <a:extLst>
            <a:ext uri="{FF2B5EF4-FFF2-40B4-BE49-F238E27FC236}">
              <a16:creationId xmlns:a16="http://schemas.microsoft.com/office/drawing/2014/main" id="{00000000-0008-0000-1400-00009C000000}"/>
            </a:ext>
          </a:extLst>
        </xdr:cNvPr>
        <xdr:cNvPicPr>
          <a:picLocks noChangeAspect="1"/>
        </xdr:cNvPicPr>
      </xdr:nvPicPr>
      <xdr:blipFill>
        <a:blip xmlns:r="http://schemas.openxmlformats.org/officeDocument/2006/relationships" r:embed="rId154"/>
        <a:stretch>
          <a:fillRect/>
        </a:stretch>
      </xdr:blipFill>
      <xdr:spPr>
        <a:xfrm>
          <a:off x="5229225" y="417195000"/>
          <a:ext cx="2133333" cy="2800000"/>
        </a:xfrm>
        <a:prstGeom prst="rect">
          <a:avLst/>
        </a:prstGeom>
      </xdr:spPr>
    </xdr:pic>
    <xdr:clientData/>
  </xdr:twoCellAnchor>
  <xdr:twoCellAnchor editAs="oneCell">
    <xdr:from>
      <xdr:col>1</xdr:col>
      <xdr:colOff>0</xdr:colOff>
      <xdr:row>2052</xdr:row>
      <xdr:rowOff>200025</xdr:rowOff>
    </xdr:from>
    <xdr:to>
      <xdr:col>4</xdr:col>
      <xdr:colOff>104533</xdr:colOff>
      <xdr:row>2057</xdr:row>
      <xdr:rowOff>142733</xdr:rowOff>
    </xdr:to>
    <xdr:pic>
      <xdr:nvPicPr>
        <xdr:cNvPr id="159" name="Slika 158">
          <a:extLst>
            <a:ext uri="{FF2B5EF4-FFF2-40B4-BE49-F238E27FC236}">
              <a16:creationId xmlns:a16="http://schemas.microsoft.com/office/drawing/2014/main" id="{00000000-0008-0000-1400-00009F000000}"/>
            </a:ext>
          </a:extLst>
        </xdr:cNvPr>
        <xdr:cNvPicPr>
          <a:picLocks noChangeAspect="1"/>
        </xdr:cNvPicPr>
      </xdr:nvPicPr>
      <xdr:blipFill>
        <a:blip xmlns:r="http://schemas.openxmlformats.org/officeDocument/2006/relationships" r:embed="rId155"/>
        <a:stretch>
          <a:fillRect/>
        </a:stretch>
      </xdr:blipFill>
      <xdr:spPr>
        <a:xfrm>
          <a:off x="609600" y="421919400"/>
          <a:ext cx="1933333" cy="1133333"/>
        </a:xfrm>
        <a:prstGeom prst="rect">
          <a:avLst/>
        </a:prstGeom>
      </xdr:spPr>
    </xdr:pic>
    <xdr:clientData/>
  </xdr:twoCellAnchor>
  <xdr:twoCellAnchor editAs="oneCell">
    <xdr:from>
      <xdr:col>4</xdr:col>
      <xdr:colOff>400050</xdr:colOff>
      <xdr:row>2052</xdr:row>
      <xdr:rowOff>152400</xdr:rowOff>
    </xdr:from>
    <xdr:to>
      <xdr:col>8</xdr:col>
      <xdr:colOff>142602</xdr:colOff>
      <xdr:row>2060</xdr:row>
      <xdr:rowOff>47400</xdr:rowOff>
    </xdr:to>
    <xdr:pic>
      <xdr:nvPicPr>
        <xdr:cNvPr id="15360" name="Slika 15359">
          <a:extLst>
            <a:ext uri="{FF2B5EF4-FFF2-40B4-BE49-F238E27FC236}">
              <a16:creationId xmlns:a16="http://schemas.microsoft.com/office/drawing/2014/main" id="{00000000-0008-0000-1400-0000003C0000}"/>
            </a:ext>
          </a:extLst>
        </xdr:cNvPr>
        <xdr:cNvPicPr>
          <a:picLocks noChangeAspect="1"/>
        </xdr:cNvPicPr>
      </xdr:nvPicPr>
      <xdr:blipFill>
        <a:blip xmlns:r="http://schemas.openxmlformats.org/officeDocument/2006/relationships" r:embed="rId156"/>
        <a:stretch>
          <a:fillRect/>
        </a:stretch>
      </xdr:blipFill>
      <xdr:spPr>
        <a:xfrm>
          <a:off x="2838450" y="421871775"/>
          <a:ext cx="2180952" cy="1800000"/>
        </a:xfrm>
        <a:prstGeom prst="rect">
          <a:avLst/>
        </a:prstGeom>
      </xdr:spPr>
    </xdr:pic>
    <xdr:clientData/>
  </xdr:twoCellAnchor>
  <xdr:twoCellAnchor editAs="oneCell">
    <xdr:from>
      <xdr:col>0</xdr:col>
      <xdr:colOff>495300</xdr:colOff>
      <xdr:row>2063</xdr:row>
      <xdr:rowOff>171450</xdr:rowOff>
    </xdr:from>
    <xdr:to>
      <xdr:col>12</xdr:col>
      <xdr:colOff>503908</xdr:colOff>
      <xdr:row>2071</xdr:row>
      <xdr:rowOff>37879</xdr:rowOff>
    </xdr:to>
    <xdr:pic>
      <xdr:nvPicPr>
        <xdr:cNvPr id="15361" name="Slika 15360">
          <a:extLst>
            <a:ext uri="{FF2B5EF4-FFF2-40B4-BE49-F238E27FC236}">
              <a16:creationId xmlns:a16="http://schemas.microsoft.com/office/drawing/2014/main" id="{00000000-0008-0000-1400-0000013C0000}"/>
            </a:ext>
          </a:extLst>
        </xdr:cNvPr>
        <xdr:cNvPicPr>
          <a:picLocks noChangeAspect="1"/>
        </xdr:cNvPicPr>
      </xdr:nvPicPr>
      <xdr:blipFill>
        <a:blip xmlns:r="http://schemas.openxmlformats.org/officeDocument/2006/relationships" r:embed="rId157"/>
        <a:stretch>
          <a:fillRect/>
        </a:stretch>
      </xdr:blipFill>
      <xdr:spPr>
        <a:xfrm>
          <a:off x="495300" y="424510200"/>
          <a:ext cx="7333333" cy="1771429"/>
        </a:xfrm>
        <a:prstGeom prst="rect">
          <a:avLst/>
        </a:prstGeom>
      </xdr:spPr>
    </xdr:pic>
    <xdr:clientData/>
  </xdr:twoCellAnchor>
  <xdr:twoCellAnchor editAs="oneCell">
    <xdr:from>
      <xdr:col>1</xdr:col>
      <xdr:colOff>0</xdr:colOff>
      <xdr:row>2082</xdr:row>
      <xdr:rowOff>0</xdr:rowOff>
    </xdr:from>
    <xdr:to>
      <xdr:col>12</xdr:col>
      <xdr:colOff>399161</xdr:colOff>
      <xdr:row>2098</xdr:row>
      <xdr:rowOff>85333</xdr:rowOff>
    </xdr:to>
    <xdr:pic>
      <xdr:nvPicPr>
        <xdr:cNvPr id="15362" name="Slika 15361">
          <a:extLst>
            <a:ext uri="{FF2B5EF4-FFF2-40B4-BE49-F238E27FC236}">
              <a16:creationId xmlns:a16="http://schemas.microsoft.com/office/drawing/2014/main" id="{00000000-0008-0000-1400-0000023C0000}"/>
            </a:ext>
          </a:extLst>
        </xdr:cNvPr>
        <xdr:cNvPicPr>
          <a:picLocks noChangeAspect="1"/>
        </xdr:cNvPicPr>
      </xdr:nvPicPr>
      <xdr:blipFill>
        <a:blip xmlns:r="http://schemas.openxmlformats.org/officeDocument/2006/relationships" r:embed="rId158"/>
        <a:stretch>
          <a:fillRect/>
        </a:stretch>
      </xdr:blipFill>
      <xdr:spPr>
        <a:xfrm>
          <a:off x="609600" y="428777400"/>
          <a:ext cx="7114286" cy="3133333"/>
        </a:xfrm>
        <a:prstGeom prst="rect">
          <a:avLst/>
        </a:prstGeom>
      </xdr:spPr>
    </xdr:pic>
    <xdr:clientData/>
  </xdr:twoCellAnchor>
  <xdr:twoCellAnchor editAs="oneCell">
    <xdr:from>
      <xdr:col>1</xdr:col>
      <xdr:colOff>0</xdr:colOff>
      <xdr:row>2108</xdr:row>
      <xdr:rowOff>0</xdr:rowOff>
    </xdr:from>
    <xdr:to>
      <xdr:col>7</xdr:col>
      <xdr:colOff>418590</xdr:colOff>
      <xdr:row>2122</xdr:row>
      <xdr:rowOff>113952</xdr:rowOff>
    </xdr:to>
    <xdr:pic>
      <xdr:nvPicPr>
        <xdr:cNvPr id="15364" name="Slika 15363">
          <a:extLst>
            <a:ext uri="{FF2B5EF4-FFF2-40B4-BE49-F238E27FC236}">
              <a16:creationId xmlns:a16="http://schemas.microsoft.com/office/drawing/2014/main" id="{00000000-0008-0000-1400-0000043C0000}"/>
            </a:ext>
          </a:extLst>
        </xdr:cNvPr>
        <xdr:cNvPicPr>
          <a:picLocks noChangeAspect="1"/>
        </xdr:cNvPicPr>
      </xdr:nvPicPr>
      <xdr:blipFill>
        <a:blip xmlns:r="http://schemas.openxmlformats.org/officeDocument/2006/relationships" r:embed="rId159"/>
        <a:stretch>
          <a:fillRect/>
        </a:stretch>
      </xdr:blipFill>
      <xdr:spPr>
        <a:xfrm>
          <a:off x="609600" y="434025675"/>
          <a:ext cx="4076190" cy="2780952"/>
        </a:xfrm>
        <a:prstGeom prst="rect">
          <a:avLst/>
        </a:prstGeom>
      </xdr:spPr>
    </xdr:pic>
    <xdr:clientData/>
  </xdr:twoCellAnchor>
  <xdr:twoCellAnchor editAs="oneCell">
    <xdr:from>
      <xdr:col>8</xdr:col>
      <xdr:colOff>0</xdr:colOff>
      <xdr:row>2108</xdr:row>
      <xdr:rowOff>0</xdr:rowOff>
    </xdr:from>
    <xdr:to>
      <xdr:col>13</xdr:col>
      <xdr:colOff>504380</xdr:colOff>
      <xdr:row>2118</xdr:row>
      <xdr:rowOff>161667</xdr:rowOff>
    </xdr:to>
    <xdr:pic>
      <xdr:nvPicPr>
        <xdr:cNvPr id="15365" name="Slika 15364">
          <a:extLst>
            <a:ext uri="{FF2B5EF4-FFF2-40B4-BE49-F238E27FC236}">
              <a16:creationId xmlns:a16="http://schemas.microsoft.com/office/drawing/2014/main" id="{00000000-0008-0000-1400-0000053C0000}"/>
            </a:ext>
          </a:extLst>
        </xdr:cNvPr>
        <xdr:cNvPicPr>
          <a:picLocks noChangeAspect="1"/>
        </xdr:cNvPicPr>
      </xdr:nvPicPr>
      <xdr:blipFill>
        <a:blip xmlns:r="http://schemas.openxmlformats.org/officeDocument/2006/relationships" r:embed="rId160"/>
        <a:stretch>
          <a:fillRect/>
        </a:stretch>
      </xdr:blipFill>
      <xdr:spPr>
        <a:xfrm>
          <a:off x="4876800" y="434025675"/>
          <a:ext cx="3561905" cy="2066667"/>
        </a:xfrm>
        <a:prstGeom prst="rect">
          <a:avLst/>
        </a:prstGeom>
      </xdr:spPr>
    </xdr:pic>
    <xdr:clientData/>
  </xdr:twoCellAnchor>
  <xdr:twoCellAnchor editAs="oneCell">
    <xdr:from>
      <xdr:col>0</xdr:col>
      <xdr:colOff>352425</xdr:colOff>
      <xdr:row>2129</xdr:row>
      <xdr:rowOff>133350</xdr:rowOff>
    </xdr:from>
    <xdr:to>
      <xdr:col>7</xdr:col>
      <xdr:colOff>237606</xdr:colOff>
      <xdr:row>2144</xdr:row>
      <xdr:rowOff>123469</xdr:rowOff>
    </xdr:to>
    <xdr:pic>
      <xdr:nvPicPr>
        <xdr:cNvPr id="15366" name="Slika 15365">
          <a:extLst>
            <a:ext uri="{FF2B5EF4-FFF2-40B4-BE49-F238E27FC236}">
              <a16:creationId xmlns:a16="http://schemas.microsoft.com/office/drawing/2014/main" id="{00000000-0008-0000-1400-0000063C0000}"/>
            </a:ext>
          </a:extLst>
        </xdr:cNvPr>
        <xdr:cNvPicPr>
          <a:picLocks noChangeAspect="1"/>
        </xdr:cNvPicPr>
      </xdr:nvPicPr>
      <xdr:blipFill>
        <a:blip xmlns:r="http://schemas.openxmlformats.org/officeDocument/2006/relationships" r:embed="rId161"/>
        <a:stretch>
          <a:fillRect/>
        </a:stretch>
      </xdr:blipFill>
      <xdr:spPr>
        <a:xfrm>
          <a:off x="352425" y="438407175"/>
          <a:ext cx="4152381" cy="2847619"/>
        </a:xfrm>
        <a:prstGeom prst="rect">
          <a:avLst/>
        </a:prstGeom>
      </xdr:spPr>
    </xdr:pic>
    <xdr:clientData/>
  </xdr:twoCellAnchor>
  <xdr:twoCellAnchor editAs="oneCell">
    <xdr:from>
      <xdr:col>7</xdr:col>
      <xdr:colOff>457200</xdr:colOff>
      <xdr:row>2129</xdr:row>
      <xdr:rowOff>161925</xdr:rowOff>
    </xdr:from>
    <xdr:to>
      <xdr:col>12</xdr:col>
      <xdr:colOff>590151</xdr:colOff>
      <xdr:row>2147</xdr:row>
      <xdr:rowOff>180544</xdr:rowOff>
    </xdr:to>
    <xdr:pic>
      <xdr:nvPicPr>
        <xdr:cNvPr id="15367" name="Slika 15366">
          <a:extLst>
            <a:ext uri="{FF2B5EF4-FFF2-40B4-BE49-F238E27FC236}">
              <a16:creationId xmlns:a16="http://schemas.microsoft.com/office/drawing/2014/main" id="{00000000-0008-0000-1400-0000073C0000}"/>
            </a:ext>
          </a:extLst>
        </xdr:cNvPr>
        <xdr:cNvPicPr>
          <a:picLocks noChangeAspect="1"/>
        </xdr:cNvPicPr>
      </xdr:nvPicPr>
      <xdr:blipFill>
        <a:blip xmlns:r="http://schemas.openxmlformats.org/officeDocument/2006/relationships" r:embed="rId162"/>
        <a:stretch>
          <a:fillRect/>
        </a:stretch>
      </xdr:blipFill>
      <xdr:spPr>
        <a:xfrm>
          <a:off x="4724400" y="438435750"/>
          <a:ext cx="3190476" cy="3447619"/>
        </a:xfrm>
        <a:prstGeom prst="rect">
          <a:avLst/>
        </a:prstGeom>
      </xdr:spPr>
    </xdr:pic>
    <xdr:clientData/>
  </xdr:twoCellAnchor>
  <xdr:twoCellAnchor editAs="oneCell">
    <xdr:from>
      <xdr:col>13</xdr:col>
      <xdr:colOff>142875</xdr:colOff>
      <xdr:row>2130</xdr:row>
      <xdr:rowOff>85725</xdr:rowOff>
    </xdr:from>
    <xdr:to>
      <xdr:col>16</xdr:col>
      <xdr:colOff>456932</xdr:colOff>
      <xdr:row>2139</xdr:row>
      <xdr:rowOff>95035</xdr:rowOff>
    </xdr:to>
    <xdr:pic>
      <xdr:nvPicPr>
        <xdr:cNvPr id="15368" name="Slika 15367">
          <a:extLst>
            <a:ext uri="{FF2B5EF4-FFF2-40B4-BE49-F238E27FC236}">
              <a16:creationId xmlns:a16="http://schemas.microsoft.com/office/drawing/2014/main" id="{00000000-0008-0000-1400-0000083C0000}"/>
            </a:ext>
          </a:extLst>
        </xdr:cNvPr>
        <xdr:cNvPicPr>
          <a:picLocks noChangeAspect="1"/>
        </xdr:cNvPicPr>
      </xdr:nvPicPr>
      <xdr:blipFill>
        <a:blip xmlns:r="http://schemas.openxmlformats.org/officeDocument/2006/relationships" r:embed="rId163"/>
        <a:stretch>
          <a:fillRect/>
        </a:stretch>
      </xdr:blipFill>
      <xdr:spPr>
        <a:xfrm>
          <a:off x="8067675" y="438550050"/>
          <a:ext cx="2142857" cy="1723810"/>
        </a:xfrm>
        <a:prstGeom prst="rect">
          <a:avLst/>
        </a:prstGeom>
      </xdr:spPr>
    </xdr:pic>
    <xdr:clientData/>
  </xdr:twoCellAnchor>
  <xdr:twoCellAnchor editAs="oneCell">
    <xdr:from>
      <xdr:col>1</xdr:col>
      <xdr:colOff>314325</xdr:colOff>
      <xdr:row>2154</xdr:row>
      <xdr:rowOff>9525</xdr:rowOff>
    </xdr:from>
    <xdr:to>
      <xdr:col>9</xdr:col>
      <xdr:colOff>428000</xdr:colOff>
      <xdr:row>2162</xdr:row>
      <xdr:rowOff>209287</xdr:rowOff>
    </xdr:to>
    <xdr:pic>
      <xdr:nvPicPr>
        <xdr:cNvPr id="15369" name="Slika 15368">
          <a:extLst>
            <a:ext uri="{FF2B5EF4-FFF2-40B4-BE49-F238E27FC236}">
              <a16:creationId xmlns:a16="http://schemas.microsoft.com/office/drawing/2014/main" id="{00000000-0008-0000-1400-0000093C0000}"/>
            </a:ext>
          </a:extLst>
        </xdr:cNvPr>
        <xdr:cNvPicPr>
          <a:picLocks noChangeAspect="1"/>
        </xdr:cNvPicPr>
      </xdr:nvPicPr>
      <xdr:blipFill>
        <a:blip xmlns:r="http://schemas.openxmlformats.org/officeDocument/2006/relationships" r:embed="rId164"/>
        <a:stretch>
          <a:fillRect/>
        </a:stretch>
      </xdr:blipFill>
      <xdr:spPr>
        <a:xfrm>
          <a:off x="923925" y="443245875"/>
          <a:ext cx="5000000" cy="2104762"/>
        </a:xfrm>
        <a:prstGeom prst="rect">
          <a:avLst/>
        </a:prstGeom>
      </xdr:spPr>
    </xdr:pic>
    <xdr:clientData/>
  </xdr:twoCellAnchor>
  <xdr:twoCellAnchor editAs="oneCell">
    <xdr:from>
      <xdr:col>8</xdr:col>
      <xdr:colOff>200025</xdr:colOff>
      <xdr:row>2165</xdr:row>
      <xdr:rowOff>28575</xdr:rowOff>
    </xdr:from>
    <xdr:to>
      <xdr:col>17</xdr:col>
      <xdr:colOff>132671</xdr:colOff>
      <xdr:row>2177</xdr:row>
      <xdr:rowOff>94896</xdr:rowOff>
    </xdr:to>
    <xdr:pic>
      <xdr:nvPicPr>
        <xdr:cNvPr id="15370" name="Slika 15369">
          <a:extLst>
            <a:ext uri="{FF2B5EF4-FFF2-40B4-BE49-F238E27FC236}">
              <a16:creationId xmlns:a16="http://schemas.microsoft.com/office/drawing/2014/main" id="{00000000-0008-0000-1400-00000A3C0000}"/>
            </a:ext>
          </a:extLst>
        </xdr:cNvPr>
        <xdr:cNvPicPr>
          <a:picLocks noChangeAspect="1"/>
        </xdr:cNvPicPr>
      </xdr:nvPicPr>
      <xdr:blipFill>
        <a:blip xmlns:r="http://schemas.openxmlformats.org/officeDocument/2006/relationships" r:embed="rId165"/>
        <a:stretch>
          <a:fillRect/>
        </a:stretch>
      </xdr:blipFill>
      <xdr:spPr>
        <a:xfrm>
          <a:off x="5076825" y="445884300"/>
          <a:ext cx="5428571" cy="2828571"/>
        </a:xfrm>
        <a:prstGeom prst="rect">
          <a:avLst/>
        </a:prstGeom>
      </xdr:spPr>
    </xdr:pic>
    <xdr:clientData/>
  </xdr:twoCellAnchor>
  <xdr:twoCellAnchor editAs="oneCell">
    <xdr:from>
      <xdr:col>1</xdr:col>
      <xdr:colOff>0</xdr:colOff>
      <xdr:row>2185</xdr:row>
      <xdr:rowOff>0</xdr:rowOff>
    </xdr:from>
    <xdr:to>
      <xdr:col>9</xdr:col>
      <xdr:colOff>304151</xdr:colOff>
      <xdr:row>2192</xdr:row>
      <xdr:rowOff>37929</xdr:rowOff>
    </xdr:to>
    <xdr:pic>
      <xdr:nvPicPr>
        <xdr:cNvPr id="15371" name="Slika 15370">
          <a:extLst>
            <a:ext uri="{FF2B5EF4-FFF2-40B4-BE49-F238E27FC236}">
              <a16:creationId xmlns:a16="http://schemas.microsoft.com/office/drawing/2014/main" id="{00000000-0008-0000-1400-00000B3C0000}"/>
            </a:ext>
          </a:extLst>
        </xdr:cNvPr>
        <xdr:cNvPicPr>
          <a:picLocks noChangeAspect="1"/>
        </xdr:cNvPicPr>
      </xdr:nvPicPr>
      <xdr:blipFill>
        <a:blip xmlns:r="http://schemas.openxmlformats.org/officeDocument/2006/relationships" r:embed="rId166"/>
        <a:stretch>
          <a:fillRect/>
        </a:stretch>
      </xdr:blipFill>
      <xdr:spPr>
        <a:xfrm>
          <a:off x="609600" y="450380100"/>
          <a:ext cx="5190476" cy="1371429"/>
        </a:xfrm>
        <a:prstGeom prst="rect">
          <a:avLst/>
        </a:prstGeom>
      </xdr:spPr>
    </xdr:pic>
    <xdr:clientData/>
  </xdr:twoCellAnchor>
  <xdr:twoCellAnchor editAs="oneCell">
    <xdr:from>
      <xdr:col>11</xdr:col>
      <xdr:colOff>0</xdr:colOff>
      <xdr:row>170</xdr:row>
      <xdr:rowOff>0</xdr:rowOff>
    </xdr:from>
    <xdr:to>
      <xdr:col>21</xdr:col>
      <xdr:colOff>589714</xdr:colOff>
      <xdr:row>187</xdr:row>
      <xdr:rowOff>9119</xdr:rowOff>
    </xdr:to>
    <xdr:pic>
      <xdr:nvPicPr>
        <xdr:cNvPr id="118" name="Slika 117">
          <a:extLst>
            <a:ext uri="{FF2B5EF4-FFF2-40B4-BE49-F238E27FC236}">
              <a16:creationId xmlns:a16="http://schemas.microsoft.com/office/drawing/2014/main" id="{00000000-0008-0000-1400-000076000000}"/>
            </a:ext>
          </a:extLst>
        </xdr:cNvPr>
        <xdr:cNvPicPr>
          <a:picLocks noChangeAspect="1"/>
        </xdr:cNvPicPr>
      </xdr:nvPicPr>
      <xdr:blipFill>
        <a:blip xmlns:r="http://schemas.openxmlformats.org/officeDocument/2006/relationships" r:embed="rId167"/>
        <a:stretch>
          <a:fillRect/>
        </a:stretch>
      </xdr:blipFill>
      <xdr:spPr>
        <a:xfrm>
          <a:off x="6715125" y="35042475"/>
          <a:ext cx="6685714" cy="324761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542925</xdr:colOff>
      <xdr:row>54</xdr:row>
      <xdr:rowOff>76200</xdr:rowOff>
    </xdr:from>
    <xdr:to>
      <xdr:col>7</xdr:col>
      <xdr:colOff>314325</xdr:colOff>
      <xdr:row>67</xdr:row>
      <xdr:rowOff>0</xdr:rowOff>
    </xdr:to>
    <xdr:pic>
      <xdr:nvPicPr>
        <xdr:cNvPr id="5" name="Slika 4" descr="Priprava izvornih podatkov za vrtilno tabelo – en zapis">
          <a:extLst>
            <a:ext uri="{FF2B5EF4-FFF2-40B4-BE49-F238E27FC236}">
              <a16:creationId xmlns:a16="http://schemas.microsoft.com/office/drawing/2014/main" id="{00000000-0008-0000-15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52525" y="11468100"/>
          <a:ext cx="3429000"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581025</xdr:colOff>
      <xdr:row>73</xdr:row>
      <xdr:rowOff>161925</xdr:rowOff>
    </xdr:from>
    <xdr:to>
      <xdr:col>7</xdr:col>
      <xdr:colOff>381000</xdr:colOff>
      <xdr:row>87</xdr:row>
      <xdr:rowOff>161925</xdr:rowOff>
    </xdr:to>
    <xdr:pic>
      <xdr:nvPicPr>
        <xdr:cNvPr id="6" name="Slika 5" descr="Priprava izvornih podatkov za vrtilno tabelo – brez podvajanja v glavah">
          <a:extLst>
            <a:ext uri="{FF2B5EF4-FFF2-40B4-BE49-F238E27FC236}">
              <a16:creationId xmlns:a16="http://schemas.microsoft.com/office/drawing/2014/main" id="{00000000-0008-0000-15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90625" y="14982825"/>
          <a:ext cx="3457575" cy="2714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485775</xdr:colOff>
      <xdr:row>97</xdr:row>
      <xdr:rowOff>19050</xdr:rowOff>
    </xdr:from>
    <xdr:to>
      <xdr:col>13</xdr:col>
      <xdr:colOff>76200</xdr:colOff>
      <xdr:row>103</xdr:row>
      <xdr:rowOff>57150</xdr:rowOff>
    </xdr:to>
    <xdr:pic>
      <xdr:nvPicPr>
        <xdr:cNvPr id="7" name="Slika 6" descr="Priprava izvornih podatkov za vrtilno tabelo – Napaka">
          <a:extLst>
            <a:ext uri="{FF2B5EF4-FFF2-40B4-BE49-F238E27FC236}">
              <a16:creationId xmlns:a16="http://schemas.microsoft.com/office/drawing/2014/main" id="{00000000-0008-0000-15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5775" y="19354800"/>
          <a:ext cx="7515225"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152400</xdr:colOff>
      <xdr:row>110</xdr:row>
      <xdr:rowOff>180975</xdr:rowOff>
    </xdr:from>
    <xdr:to>
      <xdr:col>15</xdr:col>
      <xdr:colOff>114300</xdr:colOff>
      <xdr:row>119</xdr:row>
      <xdr:rowOff>47625</xdr:rowOff>
    </xdr:to>
    <xdr:pic>
      <xdr:nvPicPr>
        <xdr:cNvPr id="8" name="Slika 7" descr="Priprava izvornih podatkov za vrtilno tabelo – štetje namesto vsote">
          <a:extLst>
            <a:ext uri="{FF2B5EF4-FFF2-40B4-BE49-F238E27FC236}">
              <a16:creationId xmlns:a16="http://schemas.microsoft.com/office/drawing/2014/main" id="{00000000-0008-0000-1500-00000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810000" y="23212425"/>
          <a:ext cx="5448300" cy="162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485775</xdr:colOff>
      <xdr:row>132</xdr:row>
      <xdr:rowOff>0</xdr:rowOff>
    </xdr:from>
    <xdr:to>
      <xdr:col>6</xdr:col>
      <xdr:colOff>552450</xdr:colOff>
      <xdr:row>157</xdr:row>
      <xdr:rowOff>76200</xdr:rowOff>
    </xdr:to>
    <xdr:pic>
      <xdr:nvPicPr>
        <xdr:cNvPr id="9" name="Slika 8" descr="Priprava izvornih podatkov za vrtilno tabelo – datum kot številka">
          <a:extLst>
            <a:ext uri="{FF2B5EF4-FFF2-40B4-BE49-F238E27FC236}">
              <a16:creationId xmlns:a16="http://schemas.microsoft.com/office/drawing/2014/main" id="{00000000-0008-0000-1500-000009000000}"/>
            </a:ext>
          </a:extLst>
        </xdr:cNvPr>
        <xdr:cNvPicPr>
          <a:picLocks noChangeAspect="1" noChangeArrowheads="1" noCrop="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6546175"/>
          <a:ext cx="2505075" cy="483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419099</xdr:colOff>
      <xdr:row>163</xdr:row>
      <xdr:rowOff>152400</xdr:rowOff>
    </xdr:from>
    <xdr:to>
      <xdr:col>9</xdr:col>
      <xdr:colOff>518017</xdr:colOff>
      <xdr:row>172</xdr:row>
      <xdr:rowOff>9526</xdr:rowOff>
    </xdr:to>
    <xdr:pic>
      <xdr:nvPicPr>
        <xdr:cNvPr id="10" name="Slika 9" descr="Priprava izvornih podatkov za vrtilno tabelo – slabi podatki 1.1a">
          <a:extLst>
            <a:ext uri="{FF2B5EF4-FFF2-40B4-BE49-F238E27FC236}">
              <a16:creationId xmlns:a16="http://schemas.microsoft.com/office/drawing/2014/main" id="{00000000-0008-0000-15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19099" y="33175575"/>
          <a:ext cx="5585318" cy="1571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228600</xdr:colOff>
      <xdr:row>181</xdr:row>
      <xdr:rowOff>59758</xdr:rowOff>
    </xdr:from>
    <xdr:to>
      <xdr:col>8</xdr:col>
      <xdr:colOff>47625</xdr:colOff>
      <xdr:row>201</xdr:row>
      <xdr:rowOff>104775</xdr:rowOff>
    </xdr:to>
    <xdr:pic>
      <xdr:nvPicPr>
        <xdr:cNvPr id="11" name="Slika 10" descr="Priprava izvornih podatkov za vrtilno tabelo – slabi podatki 1.1b">
          <a:extLst>
            <a:ext uri="{FF2B5EF4-FFF2-40B4-BE49-F238E27FC236}">
              <a16:creationId xmlns:a16="http://schemas.microsoft.com/office/drawing/2014/main" id="{00000000-0008-0000-1500-00000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057400" y="36559558"/>
          <a:ext cx="2867025" cy="3902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205</xdr:row>
      <xdr:rowOff>19049</xdr:rowOff>
    </xdr:from>
    <xdr:to>
      <xdr:col>7</xdr:col>
      <xdr:colOff>0</xdr:colOff>
      <xdr:row>223</xdr:row>
      <xdr:rowOff>38172</xdr:rowOff>
    </xdr:to>
    <xdr:pic>
      <xdr:nvPicPr>
        <xdr:cNvPr id="12" name="Slika 11" descr="Priprava izvornih podatkov za vrtilno tabelo – slabi podatki 2">
          <a:extLst>
            <a:ext uri="{FF2B5EF4-FFF2-40B4-BE49-F238E27FC236}">
              <a16:creationId xmlns:a16="http://schemas.microsoft.com/office/drawing/2014/main" id="{00000000-0008-0000-15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419225" y="41243249"/>
          <a:ext cx="2847975" cy="3448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257175</xdr:colOff>
      <xdr:row>228</xdr:row>
      <xdr:rowOff>76200</xdr:rowOff>
    </xdr:from>
    <xdr:to>
      <xdr:col>9</xdr:col>
      <xdr:colOff>333375</xdr:colOff>
      <xdr:row>241</xdr:row>
      <xdr:rowOff>66675</xdr:rowOff>
    </xdr:to>
    <xdr:pic>
      <xdr:nvPicPr>
        <xdr:cNvPr id="13" name="Slika 12" descr="Priprava izvornih podatkov za vrtilno tabelo – slabi podatki 3">
          <a:extLst>
            <a:ext uri="{FF2B5EF4-FFF2-40B4-BE49-F238E27FC236}">
              <a16:creationId xmlns:a16="http://schemas.microsoft.com/office/drawing/2014/main" id="{00000000-0008-0000-15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66775" y="45053250"/>
          <a:ext cx="4953000" cy="2466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523875</xdr:colOff>
      <xdr:row>113</xdr:row>
      <xdr:rowOff>47625</xdr:rowOff>
    </xdr:from>
    <xdr:to>
      <xdr:col>4</xdr:col>
      <xdr:colOff>371189</xdr:colOff>
      <xdr:row>117</xdr:row>
      <xdr:rowOff>171339</xdr:rowOff>
    </xdr:to>
    <xdr:pic>
      <xdr:nvPicPr>
        <xdr:cNvPr id="14" name="Slika 13">
          <a:extLst>
            <a:ext uri="{FF2B5EF4-FFF2-40B4-BE49-F238E27FC236}">
              <a16:creationId xmlns:a16="http://schemas.microsoft.com/office/drawing/2014/main" id="{00000000-0008-0000-1500-00000E000000}"/>
            </a:ext>
          </a:extLst>
        </xdr:cNvPr>
        <xdr:cNvPicPr>
          <a:picLocks noChangeAspect="1"/>
        </xdr:cNvPicPr>
      </xdr:nvPicPr>
      <xdr:blipFill>
        <a:blip xmlns:r="http://schemas.openxmlformats.org/officeDocument/2006/relationships" r:embed="rId10"/>
        <a:stretch>
          <a:fillRect/>
        </a:stretch>
      </xdr:blipFill>
      <xdr:spPr>
        <a:xfrm>
          <a:off x="523875" y="23698200"/>
          <a:ext cx="2285714" cy="885714"/>
        </a:xfrm>
        <a:prstGeom prst="rect">
          <a:avLst/>
        </a:prstGeom>
      </xdr:spPr>
    </xdr:pic>
    <xdr:clientData/>
  </xdr:twoCellAnchor>
  <xdr:twoCellAnchor editAs="oneCell">
    <xdr:from>
      <xdr:col>7</xdr:col>
      <xdr:colOff>0</xdr:colOff>
      <xdr:row>7</xdr:row>
      <xdr:rowOff>0</xdr:rowOff>
    </xdr:from>
    <xdr:to>
      <xdr:col>10</xdr:col>
      <xdr:colOff>456914</xdr:colOff>
      <xdr:row>11</xdr:row>
      <xdr:rowOff>123714</xdr:rowOff>
    </xdr:to>
    <xdr:pic>
      <xdr:nvPicPr>
        <xdr:cNvPr id="15" name="Slika 14">
          <a:extLst>
            <a:ext uri="{FF2B5EF4-FFF2-40B4-BE49-F238E27FC236}">
              <a16:creationId xmlns:a16="http://schemas.microsoft.com/office/drawing/2014/main" id="{00000000-0008-0000-1500-00000F000000}"/>
            </a:ext>
          </a:extLst>
        </xdr:cNvPr>
        <xdr:cNvPicPr>
          <a:picLocks noChangeAspect="1"/>
        </xdr:cNvPicPr>
      </xdr:nvPicPr>
      <xdr:blipFill>
        <a:blip xmlns:r="http://schemas.openxmlformats.org/officeDocument/2006/relationships" r:embed="rId10"/>
        <a:stretch>
          <a:fillRect/>
        </a:stretch>
      </xdr:blipFill>
      <xdr:spPr>
        <a:xfrm>
          <a:off x="4267200" y="1485900"/>
          <a:ext cx="2285714" cy="885714"/>
        </a:xfrm>
        <a:prstGeom prst="rect">
          <a:avLst/>
        </a:prstGeom>
      </xdr:spPr>
    </xdr:pic>
    <xdr:clientData/>
  </xdr:twoCellAnchor>
  <xdr:twoCellAnchor editAs="oneCell">
    <xdr:from>
      <xdr:col>1</xdr:col>
      <xdr:colOff>552450</xdr:colOff>
      <xdr:row>35</xdr:row>
      <xdr:rowOff>142875</xdr:rowOff>
    </xdr:from>
    <xdr:to>
      <xdr:col>7</xdr:col>
      <xdr:colOff>113898</xdr:colOff>
      <xdr:row>39</xdr:row>
      <xdr:rowOff>218946</xdr:rowOff>
    </xdr:to>
    <xdr:pic>
      <xdr:nvPicPr>
        <xdr:cNvPr id="2" name="Slika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1"/>
        <a:stretch>
          <a:fillRect/>
        </a:stretch>
      </xdr:blipFill>
      <xdr:spPr>
        <a:xfrm>
          <a:off x="1162050" y="7705725"/>
          <a:ext cx="3219048" cy="102857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10</xdr:col>
      <xdr:colOff>419100</xdr:colOff>
      <xdr:row>24</xdr:row>
      <xdr:rowOff>0</xdr:rowOff>
    </xdr:to>
    <xdr:pic>
      <xdr:nvPicPr>
        <xdr:cNvPr id="2" name="Slika 1" descr="Preprosti podatki za spremljanje časa po stranki in projektu">
          <a:extLst>
            <a:ext uri="{FF2B5EF4-FFF2-40B4-BE49-F238E27FC236}">
              <a16:creationId xmlns:a16="http://schemas.microsoft.com/office/drawing/2014/main" id="{00000000-0008-0000-1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533650"/>
          <a:ext cx="6515100" cy="323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28</xdr:row>
      <xdr:rowOff>0</xdr:rowOff>
    </xdr:from>
    <xdr:to>
      <xdr:col>10</xdr:col>
      <xdr:colOff>419100</xdr:colOff>
      <xdr:row>45</xdr:row>
      <xdr:rowOff>0</xdr:rowOff>
    </xdr:to>
    <xdr:pic>
      <xdr:nvPicPr>
        <xdr:cNvPr id="3" name="Slika 2" descr="Povzetek časa po številki tedna">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6724650"/>
          <a:ext cx="6515100" cy="323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48</xdr:row>
      <xdr:rowOff>0</xdr:rowOff>
    </xdr:from>
    <xdr:to>
      <xdr:col>10</xdr:col>
      <xdr:colOff>419100</xdr:colOff>
      <xdr:row>65</xdr:row>
      <xdr:rowOff>0</xdr:rowOff>
    </xdr:to>
    <xdr:pic>
      <xdr:nvPicPr>
        <xdr:cNvPr id="4" name="Slika 3" descr="Povzetek časa, zabeleženega za en teden">
          <a:extLst>
            <a:ext uri="{FF2B5EF4-FFF2-40B4-BE49-F238E27FC236}">
              <a16:creationId xmlns:a16="http://schemas.microsoft.com/office/drawing/2014/main" id="{00000000-0008-0000-17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0534650"/>
          <a:ext cx="6515100" cy="323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457200</xdr:colOff>
      <xdr:row>77</xdr:row>
      <xdr:rowOff>95250</xdr:rowOff>
    </xdr:from>
    <xdr:to>
      <xdr:col>11</xdr:col>
      <xdr:colOff>266700</xdr:colOff>
      <xdr:row>94</xdr:row>
      <xdr:rowOff>95250</xdr:rowOff>
    </xdr:to>
    <xdr:pic>
      <xdr:nvPicPr>
        <xdr:cNvPr id="5" name="Slika 4" descr="Surovi podatki strežnika prikazujejo podrobnosti uporabniškega računa">
          <a:extLst>
            <a:ext uri="{FF2B5EF4-FFF2-40B4-BE49-F238E27FC236}">
              <a16:creationId xmlns:a16="http://schemas.microsoft.com/office/drawing/2014/main" id="{00000000-0008-0000-17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57200" y="15782925"/>
          <a:ext cx="6515100" cy="323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171450</xdr:colOff>
      <xdr:row>137</xdr:row>
      <xdr:rowOff>142875</xdr:rowOff>
    </xdr:from>
    <xdr:to>
      <xdr:col>11</xdr:col>
      <xdr:colOff>590550</xdr:colOff>
      <xdr:row>154</xdr:row>
      <xdr:rowOff>142875</xdr:rowOff>
    </xdr:to>
    <xdr:pic>
      <xdr:nvPicPr>
        <xdr:cNvPr id="8" name="Slika 7" descr="Število ustvarjenih uporabnikov po letu in mesecu">
          <a:extLst>
            <a:ext uri="{FF2B5EF4-FFF2-40B4-BE49-F238E27FC236}">
              <a16:creationId xmlns:a16="http://schemas.microsoft.com/office/drawing/2014/main" id="{00000000-0008-0000-17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81050" y="27736800"/>
          <a:ext cx="6515100" cy="323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304800</xdr:colOff>
      <xdr:row>162</xdr:row>
      <xdr:rowOff>66675</xdr:rowOff>
    </xdr:from>
    <xdr:to>
      <xdr:col>11</xdr:col>
      <xdr:colOff>114300</xdr:colOff>
      <xdr:row>176</xdr:row>
      <xdr:rowOff>133350</xdr:rowOff>
    </xdr:to>
    <xdr:pic>
      <xdr:nvPicPr>
        <xdr:cNvPr id="9" name="Slika 8" descr="Ti podatki kažejo, kateri učenci so se prijavili v kateri razred">
          <a:extLst>
            <a:ext uri="{FF2B5EF4-FFF2-40B4-BE49-F238E27FC236}">
              <a16:creationId xmlns:a16="http://schemas.microsoft.com/office/drawing/2014/main" id="{00000000-0008-0000-1700-00000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04800" y="32880300"/>
          <a:ext cx="6515100" cy="273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xdr:colOff>
      <xdr:row>184</xdr:row>
      <xdr:rowOff>57150</xdr:rowOff>
    </xdr:from>
    <xdr:to>
      <xdr:col>7</xdr:col>
      <xdr:colOff>542925</xdr:colOff>
      <xdr:row>198</xdr:row>
      <xdr:rowOff>123825</xdr:rowOff>
    </xdr:to>
    <xdr:pic>
      <xdr:nvPicPr>
        <xdr:cNvPr id="10" name="Slika 9" descr="Povzetek trenutnih prijav v razred">
          <a:extLst>
            <a:ext uri="{FF2B5EF4-FFF2-40B4-BE49-F238E27FC236}">
              <a16:creationId xmlns:a16="http://schemas.microsoft.com/office/drawing/2014/main" id="{00000000-0008-0000-1700-00000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38175" y="37109400"/>
          <a:ext cx="4171950" cy="273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203</xdr:row>
      <xdr:rowOff>28575</xdr:rowOff>
    </xdr:from>
    <xdr:to>
      <xdr:col>11</xdr:col>
      <xdr:colOff>419100</xdr:colOff>
      <xdr:row>246</xdr:row>
      <xdr:rowOff>9525</xdr:rowOff>
    </xdr:to>
    <xdr:pic>
      <xdr:nvPicPr>
        <xdr:cNvPr id="11" name="Slika 10" descr="Vrtilna tabela: Trenutne prijave v razred z imeni študentov">
          <a:extLst>
            <a:ext uri="{FF2B5EF4-FFF2-40B4-BE49-F238E27FC236}">
              <a16:creationId xmlns:a16="http://schemas.microsoft.com/office/drawing/2014/main" id="{00000000-0008-0000-1700-00000B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9600" y="40843200"/>
          <a:ext cx="6515100" cy="817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249</xdr:row>
      <xdr:rowOff>38100</xdr:rowOff>
    </xdr:from>
    <xdr:to>
      <xdr:col>11</xdr:col>
      <xdr:colOff>504825</xdr:colOff>
      <xdr:row>292</xdr:row>
      <xdr:rowOff>19050</xdr:rowOff>
    </xdr:to>
    <xdr:pic>
      <xdr:nvPicPr>
        <xdr:cNvPr id="12" name="Slika 11" descr="Vrtilna tabela: Trenutni vpis vseh študentov v razred po abecednem vrstnem redu">
          <a:extLst>
            <a:ext uri="{FF2B5EF4-FFF2-40B4-BE49-F238E27FC236}">
              <a16:creationId xmlns:a16="http://schemas.microsoft.com/office/drawing/2014/main" id="{00000000-0008-0000-1700-00000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95325" y="49663350"/>
          <a:ext cx="6515100" cy="817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304800</xdr:colOff>
      <xdr:row>301</xdr:row>
      <xdr:rowOff>19050</xdr:rowOff>
    </xdr:from>
    <xdr:to>
      <xdr:col>11</xdr:col>
      <xdr:colOff>114300</xdr:colOff>
      <xdr:row>325</xdr:row>
      <xdr:rowOff>28575</xdr:rowOff>
    </xdr:to>
    <xdr:pic>
      <xdr:nvPicPr>
        <xdr:cNvPr id="13" name="Slika 12" descr="Surovi podatki: odčitki instrumenta vsaki dve minuti">
          <a:extLst>
            <a:ext uri="{FF2B5EF4-FFF2-40B4-BE49-F238E27FC236}">
              <a16:creationId xmlns:a16="http://schemas.microsoft.com/office/drawing/2014/main" id="{00000000-0008-0000-1700-00000D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04800" y="59778900"/>
          <a:ext cx="6515100" cy="458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123825</xdr:colOff>
      <xdr:row>330</xdr:row>
      <xdr:rowOff>85725</xdr:rowOff>
    </xdr:from>
    <xdr:to>
      <xdr:col>11</xdr:col>
      <xdr:colOff>542925</xdr:colOff>
      <xdr:row>354</xdr:row>
      <xdr:rowOff>95250</xdr:rowOff>
    </xdr:to>
    <xdr:pic>
      <xdr:nvPicPr>
        <xdr:cNvPr id="14" name="Slika 13" descr="Vrtilna tabela: odčitki instrumentov, povprečni po urah">
          <a:extLst>
            <a:ext uri="{FF2B5EF4-FFF2-40B4-BE49-F238E27FC236}">
              <a16:creationId xmlns:a16="http://schemas.microsoft.com/office/drawing/2014/main" id="{00000000-0008-0000-1700-00000E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33425" y="65560575"/>
          <a:ext cx="6515100" cy="458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228600</xdr:colOff>
      <xdr:row>363</xdr:row>
      <xdr:rowOff>180975</xdr:rowOff>
    </xdr:from>
    <xdr:to>
      <xdr:col>12</xdr:col>
      <xdr:colOff>38100</xdr:colOff>
      <xdr:row>384</xdr:row>
      <xdr:rowOff>47625</xdr:rowOff>
    </xdr:to>
    <xdr:pic>
      <xdr:nvPicPr>
        <xdr:cNvPr id="15" name="Slika 14" descr="Surovi podatki: prijave po e-pošti z dnevom v tednu, dodanim s formulo">
          <a:extLst>
            <a:ext uri="{FF2B5EF4-FFF2-40B4-BE49-F238E27FC236}">
              <a16:creationId xmlns:a16="http://schemas.microsoft.com/office/drawing/2014/main" id="{00000000-0008-0000-1700-00000F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38200" y="71980425"/>
          <a:ext cx="6515100" cy="3867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387</xdr:row>
      <xdr:rowOff>133350</xdr:rowOff>
    </xdr:from>
    <xdr:to>
      <xdr:col>11</xdr:col>
      <xdr:colOff>495300</xdr:colOff>
      <xdr:row>418</xdr:row>
      <xdr:rowOff>142875</xdr:rowOff>
    </xdr:to>
    <xdr:pic>
      <xdr:nvPicPr>
        <xdr:cNvPr id="16" name="Slika 15" descr="Vrtilna tabela: e-poštne prijave po letu, mesecu in dnevu v tednu">
          <a:extLst>
            <a:ext uri="{FF2B5EF4-FFF2-40B4-BE49-F238E27FC236}">
              <a16:creationId xmlns:a16="http://schemas.microsoft.com/office/drawing/2014/main" id="{00000000-0008-0000-1700-000010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85800" y="76552425"/>
          <a:ext cx="6515100" cy="591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276225</xdr:colOff>
      <xdr:row>426</xdr:row>
      <xdr:rowOff>66675</xdr:rowOff>
    </xdr:from>
    <xdr:to>
      <xdr:col>12</xdr:col>
      <xdr:colOff>85725</xdr:colOff>
      <xdr:row>457</xdr:row>
      <xdr:rowOff>76200</xdr:rowOff>
    </xdr:to>
    <xdr:pic>
      <xdr:nvPicPr>
        <xdr:cNvPr id="17" name="Slika 16" descr="Vrtilna tabela: e-poštne prijave po letu, mesecu in dnevu v tednu po odstotkih, s pogojnim oblikovanjem">
          <a:extLst>
            <a:ext uri="{FF2B5EF4-FFF2-40B4-BE49-F238E27FC236}">
              <a16:creationId xmlns:a16="http://schemas.microsoft.com/office/drawing/2014/main" id="{00000000-0008-0000-1700-000011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85825" y="84153375"/>
          <a:ext cx="6515100" cy="591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104</xdr:row>
      <xdr:rowOff>0</xdr:rowOff>
    </xdr:from>
    <xdr:to>
      <xdr:col>4</xdr:col>
      <xdr:colOff>66438</xdr:colOff>
      <xdr:row>112</xdr:row>
      <xdr:rowOff>76000</xdr:rowOff>
    </xdr:to>
    <xdr:pic>
      <xdr:nvPicPr>
        <xdr:cNvPr id="18" name="Slika 17">
          <a:extLst>
            <a:ext uri="{FF2B5EF4-FFF2-40B4-BE49-F238E27FC236}">
              <a16:creationId xmlns:a16="http://schemas.microsoft.com/office/drawing/2014/main" id="{00000000-0008-0000-1700-000012000000}"/>
            </a:ext>
          </a:extLst>
        </xdr:cNvPr>
        <xdr:cNvPicPr>
          <a:picLocks noChangeAspect="1"/>
        </xdr:cNvPicPr>
      </xdr:nvPicPr>
      <xdr:blipFill>
        <a:blip xmlns:r="http://schemas.openxmlformats.org/officeDocument/2006/relationships" r:embed="rId15"/>
        <a:stretch>
          <a:fillRect/>
        </a:stretch>
      </xdr:blipFill>
      <xdr:spPr>
        <a:xfrm>
          <a:off x="609600" y="21164550"/>
          <a:ext cx="1895238" cy="1600000"/>
        </a:xfrm>
        <a:prstGeom prst="rect">
          <a:avLst/>
        </a:prstGeom>
      </xdr:spPr>
    </xdr:pic>
    <xdr:clientData/>
  </xdr:twoCellAnchor>
  <xdr:twoCellAnchor editAs="oneCell">
    <xdr:from>
      <xdr:col>1</xdr:col>
      <xdr:colOff>0</xdr:colOff>
      <xdr:row>116</xdr:row>
      <xdr:rowOff>0</xdr:rowOff>
    </xdr:from>
    <xdr:to>
      <xdr:col>8</xdr:col>
      <xdr:colOff>532800</xdr:colOff>
      <xdr:row>134</xdr:row>
      <xdr:rowOff>161476</xdr:rowOff>
    </xdr:to>
    <xdr:pic>
      <xdr:nvPicPr>
        <xdr:cNvPr id="19" name="Slika 18">
          <a:extLst>
            <a:ext uri="{FF2B5EF4-FFF2-40B4-BE49-F238E27FC236}">
              <a16:creationId xmlns:a16="http://schemas.microsoft.com/office/drawing/2014/main" id="{00000000-0008-0000-1700-000013000000}"/>
            </a:ext>
          </a:extLst>
        </xdr:cNvPr>
        <xdr:cNvPicPr>
          <a:picLocks noChangeAspect="1"/>
        </xdr:cNvPicPr>
      </xdr:nvPicPr>
      <xdr:blipFill>
        <a:blip xmlns:r="http://schemas.openxmlformats.org/officeDocument/2006/relationships" r:embed="rId16"/>
        <a:stretch>
          <a:fillRect/>
        </a:stretch>
      </xdr:blipFill>
      <xdr:spPr>
        <a:xfrm>
          <a:off x="609600" y="23545800"/>
          <a:ext cx="4800000" cy="3590476"/>
        </a:xfrm>
        <a:prstGeom prst="rect">
          <a:avLst/>
        </a:prstGeom>
      </xdr:spPr>
    </xdr:pic>
    <xdr:clientData/>
  </xdr:twoCellAnchor>
  <xdr:twoCellAnchor>
    <xdr:from>
      <xdr:col>9</xdr:col>
      <xdr:colOff>171450</xdr:colOff>
      <xdr:row>151</xdr:row>
      <xdr:rowOff>123825</xdr:rowOff>
    </xdr:from>
    <xdr:to>
      <xdr:col>11</xdr:col>
      <xdr:colOff>409575</xdr:colOff>
      <xdr:row>153</xdr:row>
      <xdr:rowOff>104775</xdr:rowOff>
    </xdr:to>
    <xdr:sp macro="" textlink="">
      <xdr:nvSpPr>
        <xdr:cNvPr id="20" name="Pravokotnik 19">
          <a:extLst>
            <a:ext uri="{FF2B5EF4-FFF2-40B4-BE49-F238E27FC236}">
              <a16:creationId xmlns:a16="http://schemas.microsoft.com/office/drawing/2014/main" id="{00000000-0008-0000-1700-000014000000}"/>
            </a:ext>
          </a:extLst>
        </xdr:cNvPr>
        <xdr:cNvSpPr/>
      </xdr:nvSpPr>
      <xdr:spPr>
        <a:xfrm>
          <a:off x="5657850" y="30384750"/>
          <a:ext cx="1457325" cy="361950"/>
        </a:xfrm>
        <a:prstGeom prst="rect">
          <a:avLst/>
        </a:prstGeom>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lang="sl-SI" sz="1100"/>
        </a:p>
      </xdr:txBody>
    </xdr:sp>
    <xdr:clientData/>
  </xdr:twoCellAnchor>
  <xdr:twoCellAnchor>
    <xdr:from>
      <xdr:col>8</xdr:col>
      <xdr:colOff>28575</xdr:colOff>
      <xdr:row>173</xdr:row>
      <xdr:rowOff>47625</xdr:rowOff>
    </xdr:from>
    <xdr:to>
      <xdr:col>10</xdr:col>
      <xdr:colOff>266700</xdr:colOff>
      <xdr:row>175</xdr:row>
      <xdr:rowOff>28575</xdr:rowOff>
    </xdr:to>
    <xdr:sp macro="" textlink="">
      <xdr:nvSpPr>
        <xdr:cNvPr id="21" name="Pravokotnik 20">
          <a:extLst>
            <a:ext uri="{FF2B5EF4-FFF2-40B4-BE49-F238E27FC236}">
              <a16:creationId xmlns:a16="http://schemas.microsoft.com/office/drawing/2014/main" id="{00000000-0008-0000-1700-000015000000}"/>
            </a:ext>
          </a:extLst>
        </xdr:cNvPr>
        <xdr:cNvSpPr/>
      </xdr:nvSpPr>
      <xdr:spPr>
        <a:xfrm>
          <a:off x="4905375" y="34956750"/>
          <a:ext cx="1457325" cy="361950"/>
        </a:xfrm>
        <a:prstGeom prst="rect">
          <a:avLst/>
        </a:prstGeom>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lang="sl-SI" sz="1100"/>
        </a:p>
      </xdr:txBody>
    </xdr:sp>
    <xdr:clientData/>
  </xdr:twoCellAnchor>
  <xdr:twoCellAnchor>
    <xdr:from>
      <xdr:col>5</xdr:col>
      <xdr:colOff>152400</xdr:colOff>
      <xdr:row>195</xdr:row>
      <xdr:rowOff>95250</xdr:rowOff>
    </xdr:from>
    <xdr:to>
      <xdr:col>7</xdr:col>
      <xdr:colOff>390525</xdr:colOff>
      <xdr:row>197</xdr:row>
      <xdr:rowOff>76200</xdr:rowOff>
    </xdr:to>
    <xdr:sp macro="" textlink="">
      <xdr:nvSpPr>
        <xdr:cNvPr id="22" name="Pravokotnik 21">
          <a:extLst>
            <a:ext uri="{FF2B5EF4-FFF2-40B4-BE49-F238E27FC236}">
              <a16:creationId xmlns:a16="http://schemas.microsoft.com/office/drawing/2014/main" id="{00000000-0008-0000-1700-000016000000}"/>
            </a:ext>
          </a:extLst>
        </xdr:cNvPr>
        <xdr:cNvSpPr/>
      </xdr:nvSpPr>
      <xdr:spPr>
        <a:xfrm>
          <a:off x="3200400" y="39243000"/>
          <a:ext cx="1457325" cy="361950"/>
        </a:xfrm>
        <a:prstGeom prst="rect">
          <a:avLst/>
        </a:prstGeom>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lang="sl-SI" sz="1100"/>
        </a:p>
      </xdr:txBody>
    </xdr:sp>
    <xdr:clientData/>
  </xdr:twoCellAnchor>
  <xdr:twoCellAnchor>
    <xdr:from>
      <xdr:col>9</xdr:col>
      <xdr:colOff>0</xdr:colOff>
      <xdr:row>243</xdr:row>
      <xdr:rowOff>38100</xdr:rowOff>
    </xdr:from>
    <xdr:to>
      <xdr:col>11</xdr:col>
      <xdr:colOff>238125</xdr:colOff>
      <xdr:row>245</xdr:row>
      <xdr:rowOff>19050</xdr:rowOff>
    </xdr:to>
    <xdr:sp macro="" textlink="">
      <xdr:nvSpPr>
        <xdr:cNvPr id="23" name="Pravokotnik 22">
          <a:extLst>
            <a:ext uri="{FF2B5EF4-FFF2-40B4-BE49-F238E27FC236}">
              <a16:creationId xmlns:a16="http://schemas.microsoft.com/office/drawing/2014/main" id="{00000000-0008-0000-1700-000017000000}"/>
            </a:ext>
          </a:extLst>
        </xdr:cNvPr>
        <xdr:cNvSpPr/>
      </xdr:nvSpPr>
      <xdr:spPr>
        <a:xfrm>
          <a:off x="5486400" y="48472725"/>
          <a:ext cx="1457325" cy="361950"/>
        </a:xfrm>
        <a:prstGeom prst="rect">
          <a:avLst/>
        </a:prstGeom>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lang="sl-SI" sz="1100"/>
        </a:p>
      </xdr:txBody>
    </xdr:sp>
    <xdr:clientData/>
  </xdr:twoCellAnchor>
  <xdr:twoCellAnchor>
    <xdr:from>
      <xdr:col>9</xdr:col>
      <xdr:colOff>28575</xdr:colOff>
      <xdr:row>289</xdr:row>
      <xdr:rowOff>19050</xdr:rowOff>
    </xdr:from>
    <xdr:to>
      <xdr:col>11</xdr:col>
      <xdr:colOff>266700</xdr:colOff>
      <xdr:row>291</xdr:row>
      <xdr:rowOff>0</xdr:rowOff>
    </xdr:to>
    <xdr:sp macro="" textlink="">
      <xdr:nvSpPr>
        <xdr:cNvPr id="24" name="Pravokotnik 23">
          <a:extLst>
            <a:ext uri="{FF2B5EF4-FFF2-40B4-BE49-F238E27FC236}">
              <a16:creationId xmlns:a16="http://schemas.microsoft.com/office/drawing/2014/main" id="{00000000-0008-0000-1700-000018000000}"/>
            </a:ext>
          </a:extLst>
        </xdr:cNvPr>
        <xdr:cNvSpPr/>
      </xdr:nvSpPr>
      <xdr:spPr>
        <a:xfrm>
          <a:off x="5514975" y="57264300"/>
          <a:ext cx="1457325" cy="361950"/>
        </a:xfrm>
        <a:prstGeom prst="rect">
          <a:avLst/>
        </a:prstGeom>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lang="sl-SI" sz="1100"/>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12</xdr:col>
      <xdr:colOff>0</xdr:colOff>
      <xdr:row>497</xdr:row>
      <xdr:rowOff>0</xdr:rowOff>
    </xdr:from>
    <xdr:to>
      <xdr:col>13</xdr:col>
      <xdr:colOff>57150</xdr:colOff>
      <xdr:row>500</xdr:row>
      <xdr:rowOff>0</xdr:rowOff>
    </xdr:to>
    <xdr:sp macro="" textlink="">
      <xdr:nvSpPr>
        <xdr:cNvPr id="20504" name="Text Box 24">
          <a:extLst>
            <a:ext uri="{FF2B5EF4-FFF2-40B4-BE49-F238E27FC236}">
              <a16:creationId xmlns:a16="http://schemas.microsoft.com/office/drawing/2014/main" id="{00000000-0008-0000-1800-000018500000}"/>
            </a:ext>
          </a:extLst>
        </xdr:cNvPr>
        <xdr:cNvSpPr txBox="1">
          <a:spLocks noChangeArrowheads="1"/>
        </xdr:cNvSpPr>
      </xdr:nvSpPr>
      <xdr:spPr bwMode="auto">
        <a:xfrm>
          <a:off x="7315200" y="63598425"/>
          <a:ext cx="666750" cy="571500"/>
        </a:xfrm>
        <a:prstGeom prst="rect">
          <a:avLst/>
        </a:prstGeom>
        <a:solidFill>
          <a:srgbClr val="FFFFFF"/>
        </a:solidFill>
        <a:ln w="9525">
          <a:solidFill>
            <a:srgbClr val="000000"/>
          </a:solidFill>
          <a:miter lim="800000"/>
          <a:headEnd/>
          <a:tailEnd/>
        </a:ln>
      </xdr:spPr>
      <xdr:txBody>
        <a:bodyPr vertOverflow="clip" wrap="square" lIns="27432" tIns="27432" rIns="0" bIns="0" anchor="t" upright="1"/>
        <a:lstStyle/>
        <a:p>
          <a:pPr algn="l" rtl="0">
            <a:defRPr sz="1000"/>
          </a:pPr>
          <a:r>
            <a:rPr lang="sl-SI" sz="1100" b="0" i="0" u="none" strike="noStrike" baseline="0">
              <a:solidFill>
                <a:srgbClr val="000000"/>
              </a:solidFill>
              <a:latin typeface="Calibri"/>
              <a:cs typeface="Calibri"/>
            </a:rPr>
            <a:t> Ustvarjanje vrtilnih tabel v Excelu za izvožene podatke</a:t>
          </a:r>
        </a:p>
        <a:p>
          <a:pPr algn="l" rtl="0">
            <a:defRPr sz="1000"/>
          </a:pPr>
          <a:r>
            <a:rPr lang="sl-SI" sz="1100" b="0" i="0" u="none" strike="noStrike" baseline="0">
              <a:solidFill>
                <a:srgbClr val="000000"/>
              </a:solidFill>
              <a:latin typeface="Calibri"/>
              <a:cs typeface="Calibri"/>
            </a:rPr>
            <a:t>Bronwyn Gagne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pred 9 meseci Posodobljeno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Ta članek je zasnovan tako, da vam nudi napotke za ustvarjanje vrtilnih tabel v Excelu. Kot primer uporablja izvoz analitičnih podatkov študentov za razdelek , da pokaže, kako lahko vzamete včasih ZELO velike podatkovne datoteke in ustvarite "poglede" podatkov, ki se vam zdijo najbolj uporabni.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Tukaj podane informacije so na voljo kot VODNIK za to funkcijo Microsoft Excel in posebej za podatke Echo360, ki so na voljo prek platforme. Za več informacij ali druge korake glejte dokumentacijo Excela.</a:t>
          </a:r>
        </a:p>
        <a:p>
          <a:pPr algn="l" rtl="0">
            <a:defRPr sz="1000"/>
          </a:pPr>
          <a:r>
            <a:rPr lang="sl-SI" sz="1100" b="0" i="0" u="none" strike="noStrike" baseline="0">
              <a:solidFill>
                <a:srgbClr val="000000"/>
              </a:solidFill>
              <a:latin typeface="Calibri"/>
              <a:cs typeface="Calibri"/>
            </a:rPr>
            <a:t>Kaj so vrtilne tabele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Vrtilne tabele so v bistvu "podatkovni pogledi", kjer določite, katere podatkovne elemente želite za vrstice in katere podatkovne elemente želite za stolpce, nato pa izberete želene vrednosti za vsako presečišče vrstice in stolpca. Te lahko po potrebi spremenite za ogled različnih vrednosti iz istega izvoženega nabora podatkov.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 našem primeru uporabljamo vrtilne tabele, da nam na hitro ponudimo sezname meritev udeležbe študentov iz oddelka predmeta. Kot vrednost se uporablja meritev, ki jo želimo videti, z eno vrstico za vsakega študenta in enim stolpcem za vsak razred. Po nastavitvi lahko zelo enostavno dodajate ali izmenjujete vrednosti meritev, da vam prikažete druge podatke za vsakega študenta in vsak razred.</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Najprej prve stvari. Ustvarite izvoz CSV iz Echo360 in ga odprite v Excelu . Na tej točki boste morda želeli datoteko .CSV shraniti kot datoteko .XSLX. Vrtilne tabele ustvarijo nove delovne liste v datoteki (izvirni podatkovni list je nespremenjen), vrste datotek CSV pa imajo lahko samo en delovni list. Tega vam ni treba storiti, dokler ne ustvarite svoje vrtilne tabele, vendar če to storite najprej, zagotovite, da lahko kliknete ikono Shrani, če konfigurirate vrtilne tabele, kot želite.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Od tam sledite spodnjim navodilom, da ustvarite vrtilno tabelo. Ustvarite lahko toliko vrtilnih tabel, kot želite. Vsaka nova vrtilna tabela je v drugem zavihku/delovnem listu ene datoteke XLSX. ALI lahko ustvarite ENO vrtilno tabelo in nato prilagodite, katere podatke uporablja. </a:t>
          </a:r>
        </a:p>
        <a:p>
          <a:pPr algn="l" rtl="0">
            <a:defRPr sz="1000"/>
          </a:pPr>
          <a:r>
            <a:rPr lang="sl-SI" sz="1100" b="0" i="0" u="none" strike="noStrike" baseline="0">
              <a:solidFill>
                <a:srgbClr val="000000"/>
              </a:solidFill>
              <a:latin typeface="Calibri"/>
              <a:cs typeface="Calibri"/>
            </a:rPr>
            <a:t>Ustvarjanje vrtilne tabele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Spodnji postopek še enkrat uporablja izvoz CSV s strani Razdelek &gt; Analitika &gt; Študenti, vendar lahko te korake uporabite za kateri koli izvoženi niz podatkov.</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POSEBNO spodnja navodila ustvarijo pogled vrtilne tabele, kjer vsak študent zaseda eno vrstico, vsak razred zaseda en stolpec, prikazane vrednosti podatkov pa so za "video pogled %".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Če želite ustvariti vrtilno tabelo za analitične podatke študentov</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Ko je izvoz podatkov odprt v Excelu, izberite vse podatke na listu. Za to obstajata dva načina:</a:t>
          </a:r>
        </a:p>
        <a:p>
          <a:pPr algn="l" rtl="0">
            <a:defRPr sz="1000"/>
          </a:pPr>
          <a:r>
            <a:rPr lang="sl-SI" sz="1100" b="0" i="0" u="none" strike="noStrike" baseline="0">
              <a:solidFill>
                <a:srgbClr val="000000"/>
              </a:solidFill>
              <a:latin typeface="Calibri"/>
              <a:cs typeface="Calibri"/>
            </a:rPr>
            <a:t>     - Ctrl + A (za Windows) ali Cmd + A (za Mac)</a:t>
          </a:r>
        </a:p>
        <a:p>
          <a:pPr algn="l" rtl="0">
            <a:defRPr sz="1000"/>
          </a:pPr>
          <a:r>
            <a:rPr lang="sl-SI" sz="1100" b="0" i="0" u="none" strike="noStrike" baseline="0">
              <a:solidFill>
                <a:srgbClr val="000000"/>
              </a:solidFill>
              <a:latin typeface="Calibri"/>
              <a:cs typeface="Calibri"/>
            </a:rPr>
            <a:t>     - Kliknite ZGORNJI LEVI kot lista, kot je prikazano spodaj.</a:t>
          </a:r>
        </a:p>
        <a:p>
          <a:pPr algn="l" rtl="0">
            <a:defRPr sz="1000"/>
          </a:pPr>
          <a:r>
            <a:rPr lang="sl-SI" sz="1100" b="0" i="0" u="none" strike="noStrike" baseline="0">
              <a:solidFill>
                <a:srgbClr val="000000"/>
              </a:solidFill>
              <a:latin typeface="Calibri"/>
              <a:cs typeface="Calibri"/>
            </a:rPr>
            <a:t>    Excelova preglednica z vogalnim poljem za izbiro vseh polj, kot je opisano</a:t>
          </a:r>
        </a:p>
        <a:p>
          <a:pPr algn="l" rtl="0">
            <a:defRPr sz="1000"/>
          </a:pPr>
          <a:r>
            <a:rPr lang="sl-SI" sz="1100" b="0" i="0" u="none" strike="noStrike" baseline="0">
              <a:solidFill>
                <a:srgbClr val="000000"/>
              </a:solidFill>
              <a:latin typeface="Calibri"/>
              <a:cs typeface="Calibri"/>
            </a:rPr>
            <a:t>    V glavnem meniju kliknite Vstavi , nato pa kliknite Vrtilna tabela na levi strani traku Vstavi. kot je prikazano spodaj.</a:t>
          </a:r>
        </a:p>
        <a:p>
          <a:pPr algn="l" rtl="0">
            <a:defRPr sz="1000"/>
          </a:pPr>
          <a:r>
            <a:rPr lang="sl-SI" sz="1100" b="0" i="0" u="none" strike="noStrike" baseline="0">
              <a:solidFill>
                <a:srgbClr val="000000"/>
              </a:solidFill>
              <a:latin typeface="Calibri"/>
              <a:cs typeface="Calibri"/>
            </a:rPr>
            <a:t>    Odpre se meni Vstavi z možnostjo vrtilne tabele, ki je opredeljena za korake, kot je opisano</a:t>
          </a:r>
        </a:p>
        <a:p>
          <a:pPr algn="l" rtl="0">
            <a:defRPr sz="1000"/>
          </a:pPr>
          <a:r>
            <a:rPr lang="sl-SI" sz="1100" b="0" i="0" u="none" strike="noStrike" baseline="0">
              <a:solidFill>
                <a:srgbClr val="000000"/>
              </a:solidFill>
              <a:latin typeface="Calibri"/>
              <a:cs typeface="Calibri"/>
            </a:rPr>
            <a:t>    Če ne vidite vrtilne tabele kot možnosti, kliknite Tabele in nato kliknite Vrtilna tabela med možnostmi, kot je prikazano spodaj.</a:t>
          </a:r>
        </a:p>
        <a:p>
          <a:pPr algn="l" rtl="0">
            <a:defRPr sz="1000"/>
          </a:pPr>
          <a:r>
            <a:rPr lang="sl-SI" sz="1100" b="0" i="0" u="none" strike="noStrike" baseline="0">
              <a:solidFill>
                <a:srgbClr val="000000"/>
              </a:solidFill>
              <a:latin typeface="Calibri"/>
              <a:cs typeface="Calibri"/>
            </a:rPr>
            <a:t>    Meni Vstavi se odpre z izbranimi tabele in možnostjo vrtilne tabele za korake, kot je opisano</a:t>
          </a:r>
        </a:p>
        <a:p>
          <a:pPr algn="l" rtl="0">
            <a:defRPr sz="1000"/>
          </a:pPr>
          <a:r>
            <a:rPr lang="sl-SI" sz="1100" b="0" i="0" u="none" strike="noStrike" baseline="0">
              <a:solidFill>
                <a:srgbClr val="000000"/>
              </a:solidFill>
              <a:latin typeface="Calibri"/>
              <a:cs typeface="Calibri"/>
            </a:rPr>
            <a:t>    V polju Ustvari vrtilno tabelo, ki se prikaže, lahko sprejmete privzete vrednosti (ker ste že izbrali nabor podatkov, ki ga želite uporabiti) in kliknite V redu . </a:t>
          </a:r>
        </a:p>
        <a:p>
          <a:pPr algn="l" rtl="0">
            <a:defRPr sz="1000"/>
          </a:pPr>
          <a:r>
            <a:rPr lang="sl-SI" sz="1100" b="0" i="0" u="none" strike="noStrike" baseline="0">
              <a:solidFill>
                <a:srgbClr val="000000"/>
              </a:solidFill>
              <a:latin typeface="Calibri"/>
              <a:cs typeface="Calibri"/>
            </a:rPr>
            <a:t>    Pogovorno okno Ustvari vrtilno tabelo z obsegom podatkov, napolnjenim iz izbire,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Excel se spremeni tako, da vam na glavni plošči prikaže nov delovni list, ki vsebuje vašo novo vrtilno tabelo, in ploščo z možnostmi vrtilne tabele na desni strani lista.</a:t>
          </a:r>
        </a:p>
        <a:p>
          <a:pPr algn="l" rtl="0">
            <a:defRPr sz="1000"/>
          </a:pPr>
          <a:r>
            <a:rPr lang="sl-SI" sz="1100" b="0" i="0" u="none" strike="noStrike" baseline="0">
              <a:solidFill>
                <a:srgbClr val="000000"/>
              </a:solidFill>
              <a:latin typeface="Calibri"/>
              <a:cs typeface="Calibri"/>
            </a:rPr>
            <a:t>    Povlecite in spustite polja s seznama na mesta pod seznamom, kot sledi:</a:t>
          </a:r>
        </a:p>
        <a:p>
          <a:pPr algn="l" rtl="0">
            <a:defRPr sz="1000"/>
          </a:pPr>
          <a:r>
            <a:rPr lang="sl-SI" sz="1100" b="0" i="0" u="none" strike="noStrike" baseline="0">
              <a:solidFill>
                <a:srgbClr val="000000"/>
              </a:solidFill>
              <a:latin typeface="Calibri"/>
              <a:cs typeface="Calibri"/>
            </a:rPr>
            <a:t>        Povlecite Ime študenta s seznama  v polje Vrstice .</a:t>
          </a:r>
        </a:p>
        <a:p>
          <a:pPr algn="l" rtl="0">
            <a:defRPr sz="1000"/>
          </a:pPr>
          <a:r>
            <a:rPr lang="sl-SI" sz="1100" b="0" i="0" u="none" strike="noStrike" baseline="0">
              <a:solidFill>
                <a:srgbClr val="000000"/>
              </a:solidFill>
              <a:latin typeface="Calibri"/>
              <a:cs typeface="Calibri"/>
            </a:rPr>
            <a:t>        Povlecite razred in/ali datum lekcije s seznama v polje Stolpci (glejte spodnjo opombo)</a:t>
          </a:r>
        </a:p>
        <a:p>
          <a:pPr algn="l" rtl="0">
            <a:defRPr sz="1000"/>
          </a:pPr>
          <a:r>
            <a:rPr lang="sl-SI" sz="1100" b="0" i="0" u="none" strike="noStrike" baseline="0">
              <a:solidFill>
                <a:srgbClr val="000000"/>
              </a:solidFill>
              <a:latin typeface="Calibri"/>
              <a:cs typeface="Calibri"/>
            </a:rPr>
            <a:t>        Povlecite % Pogled videa s seznama v polje Vrednosti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Če imajo vsi razredi različne datume, lahko preprosto uporabite datum lekcije za svoje stolpce. Če imajo vsi vaši razredi različna imena, lahko preprosto uporabite razred. Če imate nekaj razredov, ki imajo isti datum, vendar različna imena (ali obratno), boste za razlikovanje želeli uporabiti Razred poleg Datuma lekcije. Poskusite obe ali eno od metod, da vidite, kako izgleda vaša tabela, in povlecite polja noter in ven (in jih prerazporedite v polju), dokler ni videti tako, kot želite.</a:t>
          </a:r>
        </a:p>
        <a:p>
          <a:pPr algn="l" rtl="0">
            <a:defRPr sz="1000"/>
          </a:pPr>
          <a:r>
            <a:rPr lang="sl-SI" sz="1100" b="0" i="0" u="none" strike="noStrike" baseline="0">
              <a:solidFill>
                <a:srgbClr val="000000"/>
              </a:solidFill>
              <a:latin typeface="Calibri"/>
              <a:cs typeface="Calibri"/>
            </a:rPr>
            <a:t>    Vrtilna tabela s ploščo polj vrtilne tabele je odprta in podatkovna polja so konfigurirana,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Zgornja slika prikazuje prvotno izpolnjen obrazec vrtilne tabele s tabelo, ki prikazuje konfigurirani pogled podatkov na levi.</a:t>
          </a:r>
        </a:p>
        <a:p>
          <a:pPr algn="l" rtl="0">
            <a:defRPr sz="1000"/>
          </a:pPr>
          <a:r>
            <a:rPr lang="sl-SI" sz="1100" b="0" i="0" u="none" strike="noStrike" baseline="0">
              <a:solidFill>
                <a:srgbClr val="000000"/>
              </a:solidFill>
              <a:latin typeface="Calibri"/>
              <a:cs typeface="Calibri"/>
            </a:rPr>
            <a:t>    Upoštevajte na zgornji sliki, da je v polju Vrednosti prikazana "vsota ogledov videa %". "Vsota" je privzeta nastavitev za katero koli meritev, ki jo povlečete v to polje. Ni vam ga TREBA spreminjati, vendar se vam bo morda zdelo koristno, da ga spremenite v Povprečje namesto v Vsota zaradi vrste podatkov, ki jih ti izvozi vsebujejo.</a:t>
          </a:r>
        </a:p>
        <a:p>
          <a:pPr algn="l" rtl="0">
            <a:defRPr sz="1000"/>
          </a:pPr>
          <a:r>
            <a:rPr lang="sl-SI" sz="1100" b="0" i="0" u="none" strike="noStrike" baseline="0">
              <a:solidFill>
                <a:srgbClr val="000000"/>
              </a:solidFill>
              <a:latin typeface="Calibri"/>
              <a:cs typeface="Calibri"/>
            </a:rPr>
            <a:t>    Kliknite poleg vnosa % ogled videa v polju Vrednosti in izberite Nastavitve polja vrednosti , kot je prikazano spodaj.</a:t>
          </a:r>
        </a:p>
        <a:p>
          <a:pPr algn="l" rtl="0">
            <a:defRPr sz="1000"/>
          </a:pPr>
          <a:r>
            <a:rPr lang="sl-SI" sz="1100" b="0" i="0" u="none" strike="noStrike" baseline="0">
              <a:solidFill>
                <a:srgbClr val="000000"/>
              </a:solidFill>
              <a:latin typeface="Calibri"/>
              <a:cs typeface="Calibri"/>
            </a:rPr>
            <a:t>    Odpre se meni polja vrednosti z izbiro nastavitev polja vrednosti, kot je opisano</a:t>
          </a:r>
        </a:p>
        <a:p>
          <a:pPr algn="l" rtl="0">
            <a:defRPr sz="1000"/>
          </a:pPr>
          <a:r>
            <a:rPr lang="sl-SI" sz="1100" b="0" i="0" u="none" strike="noStrike" baseline="0">
              <a:solidFill>
                <a:srgbClr val="000000"/>
              </a:solidFill>
              <a:latin typeface="Calibri"/>
              <a:cs typeface="Calibri"/>
            </a:rPr>
            <a:t>    V pogovornem oknu Nastavitve polja vrednosti s seznama izberite Povprečno . Tudi če NE delate z odstotki, "vsota" analitičnih podatkov nima veliko smisla; bolj verjetno je, da boste želeli "povprečje med razredi" ali podobne informacije za vsako meritev.</a:t>
          </a:r>
        </a:p>
        <a:p>
          <a:pPr algn="l" rtl="0">
            <a:defRPr sz="1000"/>
          </a:pPr>
          <a:r>
            <a:rPr lang="sl-SI" sz="1100" b="0" i="0" u="none" strike="noStrike" baseline="0">
              <a:solidFill>
                <a:srgbClr val="000000"/>
              </a:solidFill>
              <a:latin typeface="Calibri"/>
              <a:cs typeface="Calibri"/>
            </a:rPr>
            <a:t>    Pogovorno okno z nastavitvami polja vrednosti z izbranim povprečjem in gumbom Oblika številk, ki je opredeljen za korake, kot je opisano</a:t>
          </a:r>
        </a:p>
        <a:p>
          <a:pPr algn="l" rtl="0">
            <a:defRPr sz="1000"/>
          </a:pPr>
          <a:r>
            <a:rPr lang="sl-SI" sz="1100" b="0" i="0" u="none" strike="noStrike" baseline="0">
              <a:solidFill>
                <a:srgbClr val="000000"/>
              </a:solidFill>
              <a:latin typeface="Calibri"/>
              <a:cs typeface="Calibri"/>
            </a:rPr>
            <a:t>    Izberite Oblika številk na dnu pogovornega okna, označenega na zgornji sliki. Ta korak ni obvezen, vendar zagotavlja, da so vaši podatki prikazani v obliki z dvema decimalnima mesti.</a:t>
          </a:r>
        </a:p>
        <a:p>
          <a:pPr algn="l" rtl="0">
            <a:defRPr sz="1000"/>
          </a:pPr>
          <a:r>
            <a:rPr lang="sl-SI" sz="1100" b="0" i="0" u="none" strike="noStrike" baseline="0">
              <a:solidFill>
                <a:srgbClr val="000000"/>
              </a:solidFill>
              <a:latin typeface="Calibri"/>
              <a:cs typeface="Calibri"/>
            </a:rPr>
            <a:t>    S seznama izberite Računovodstvo , kot je prikazano na spodnji sliki. NE IZBIRAJTE ODSTOTEKA. Z uporabo odstotka boste poskušali "ponovno procentuirati" vrednosti.</a:t>
          </a:r>
        </a:p>
        <a:p>
          <a:pPr algn="l" rtl="0">
            <a:defRPr sz="1000"/>
          </a:pPr>
          <a:r>
            <a:rPr lang="sl-SI" sz="1100" b="0" i="0" u="none" strike="noStrike" baseline="0">
              <a:solidFill>
                <a:srgbClr val="000000"/>
              </a:solidFill>
              <a:latin typeface="Calibri"/>
              <a:cs typeface="Calibri"/>
            </a:rPr>
            <a:t>    Na spustnem seznamu simbolov izberite Brez (privzeto za vrsto računovodstva je znak za dolar).</a:t>
          </a:r>
        </a:p>
        <a:p>
          <a:pPr algn="l" rtl="0">
            <a:defRPr sz="1000"/>
          </a:pPr>
          <a:r>
            <a:rPr lang="sl-SI" sz="1100" b="0" i="0" u="none" strike="noStrike" baseline="0">
              <a:solidFill>
                <a:srgbClr val="000000"/>
              </a:solidFill>
              <a:latin typeface="Calibri"/>
              <a:cs typeface="Calibri"/>
            </a:rPr>
            <a:t>    Pogovorno okno Oblika številk z izbrano vrsto računovodstva in brez izbranega simbola, kot je opisano</a:t>
          </a:r>
        </a:p>
        <a:p>
          <a:pPr algn="l" rtl="0">
            <a:defRPr sz="1000"/>
          </a:pPr>
          <a:r>
            <a:rPr lang="sl-SI" sz="1100" b="0" i="0" u="none" strike="noStrike" baseline="0">
              <a:solidFill>
                <a:srgbClr val="000000"/>
              </a:solidFill>
              <a:latin typeface="Calibri"/>
              <a:cs typeface="Calibri"/>
            </a:rPr>
            <a:t>    Kliknite V redu , da zaprete pogovorno okno Oblikovanje celic.</a:t>
          </a:r>
        </a:p>
        <a:p>
          <a:pPr algn="l" rtl="0">
            <a:defRPr sz="1000"/>
          </a:pPr>
          <a:r>
            <a:rPr lang="sl-SI" sz="1100" b="0" i="0" u="none" strike="noStrike" baseline="0">
              <a:solidFill>
                <a:srgbClr val="000000"/>
              </a:solidFill>
              <a:latin typeface="Calibri"/>
              <a:cs typeface="Calibri"/>
            </a:rPr>
            <a:t>    Kliknite V redu , da zaprete pogovorno okno Nastavitve polja vrednosti.</a:t>
          </a:r>
        </a:p>
        <a:p>
          <a:pPr algn="l" rtl="0">
            <a:defRPr sz="1000"/>
          </a:pPr>
          <a:r>
            <a:rPr lang="sl-SI" sz="1100" b="0" i="0" u="none" strike="noStrike" baseline="0">
              <a:solidFill>
                <a:srgbClr val="000000"/>
              </a:solidFill>
              <a:latin typeface="Calibri"/>
              <a:cs typeface="Calibri"/>
            </a:rPr>
            <a:t>    Na tej točki bi moral vaš pogled na Excel izgledati nekako tako kot naslednja slika.</a:t>
          </a:r>
        </a:p>
        <a:p>
          <a:pPr algn="l" rtl="0">
            <a:defRPr sz="1000"/>
          </a:pPr>
          <a:r>
            <a:rPr lang="sl-SI" sz="1100" b="0" i="0" u="none" strike="noStrike" baseline="0">
              <a:solidFill>
                <a:srgbClr val="000000"/>
              </a:solidFill>
              <a:latin typeface="Calibri"/>
              <a:cs typeface="Calibri"/>
            </a:rPr>
            <a:t>    Excel z izpolnjeno vrtilno tabelo, ki prikazuje podatke o odstotkih ogledov videoposnetkov za študente in razrede v izvirnem podatkovnem listu</a:t>
          </a:r>
        </a:p>
        <a:p>
          <a:pPr algn="l" rtl="0">
            <a:defRPr sz="1000"/>
          </a:pPr>
          <a:r>
            <a:rPr lang="sl-SI" sz="1100" b="0" i="0" u="none" strike="noStrike" baseline="0">
              <a:solidFill>
                <a:srgbClr val="000000"/>
              </a:solidFill>
              <a:latin typeface="Calibri"/>
              <a:cs typeface="Calibri"/>
            </a:rPr>
            <a:t>    Zaprite ploščo Polja vrtilne tabele z X v zgornjem desnem kotu plošče.</a:t>
          </a:r>
        </a:p>
        <a:p>
          <a:pPr algn="l" rtl="0">
            <a:defRPr sz="1000"/>
          </a:pPr>
          <a:r>
            <a:rPr lang="sl-SI" sz="1100" b="0" i="0" u="none" strike="noStrike" baseline="0">
              <a:solidFill>
                <a:srgbClr val="000000"/>
              </a:solidFill>
              <a:latin typeface="Calibri"/>
              <a:cs typeface="Calibri"/>
            </a:rPr>
            <a:t>    Kliknite puščico poleg Oznake stolpcev , kot je prikazano spodaj.</a:t>
          </a:r>
        </a:p>
        <a:p>
          <a:pPr algn="l" rtl="0">
            <a:defRPr sz="1000"/>
          </a:pPr>
          <a:r>
            <a:rPr lang="sl-SI" sz="1100" b="0" i="0" u="none" strike="noStrike" baseline="0">
              <a:solidFill>
                <a:srgbClr val="000000"/>
              </a:solidFill>
              <a:latin typeface="Calibri"/>
              <a:cs typeface="Calibri"/>
            </a:rPr>
            <a:t>    Vrtilna tabela Spustni meni za oznake stolpcev je odprt, pri čemer je N/A označeno in odkljukano, kot je opisano</a:t>
          </a:r>
        </a:p>
        <a:p>
          <a:pPr algn="l" rtl="0">
            <a:defRPr sz="1000"/>
          </a:pPr>
          <a:r>
            <a:rPr lang="sl-SI" sz="1100" b="0" i="0" u="none" strike="noStrike" baseline="0">
              <a:solidFill>
                <a:srgbClr val="000000"/>
              </a:solidFill>
              <a:latin typeface="Calibri"/>
              <a:cs typeface="Calibri"/>
            </a:rPr>
            <a:t>    ODSTRANITE ček iz vnosa N/A na seznamu. N/A je "zbirni razdelek" med razredi za izvirni podatkovni list in to polje ne bo imelo namena v tej vrtilni tabeli.</a:t>
          </a:r>
        </a:p>
        <a:p>
          <a:pPr algn="l" rtl="0">
            <a:defRPr sz="1000"/>
          </a:pPr>
          <a:r>
            <a:rPr lang="sl-SI" sz="1100" b="0" i="0" u="none" strike="noStrike" baseline="0">
              <a:solidFill>
                <a:srgbClr val="000000"/>
              </a:solidFill>
              <a:latin typeface="Calibri"/>
              <a:cs typeface="Calibri"/>
            </a:rPr>
            <a:t>    Mimogrede, to je tudi način, kako lahko iz tabele odstranite razrede, katerih podatkov vam trenutno ni treba videti. Vedno jih lahko znova preverite, ko jih želite nazaj.</a:t>
          </a:r>
        </a:p>
        <a:p>
          <a:pPr algn="l" rtl="0">
            <a:defRPr sz="1000"/>
          </a:pPr>
          <a:r>
            <a:rPr lang="sl-SI" sz="1100" b="0" i="0" u="none" strike="noStrike" baseline="0">
              <a:solidFill>
                <a:srgbClr val="000000"/>
              </a:solidFill>
              <a:latin typeface="Calibri"/>
              <a:cs typeface="Calibri"/>
            </a:rPr>
            <a:t>    Kliknite puščico poleg Oznake vrstic , kot je prikazano spodaj.</a:t>
          </a:r>
        </a:p>
        <a:p>
          <a:pPr algn="l" rtl="0">
            <a:defRPr sz="1000"/>
          </a:pPr>
          <a:r>
            <a:rPr lang="sl-SI" sz="1100" b="0" i="0" u="none" strike="noStrike" baseline="0">
              <a:solidFill>
                <a:srgbClr val="000000"/>
              </a:solidFill>
              <a:latin typeface="Calibri"/>
              <a:cs typeface="Calibri"/>
            </a:rPr>
            <a:t>    Odstranite kljukico za vse študente, ki jih ne želite videti (npr. študente, ki so opustili tečaj ali nikoli niso uporabljali gradiva za razred). Na spodnji sliki je namen odstraniti (počistiti) Matthewa Gallo iz moje tabele, ker nima podatkov za ogled, ker se nikoli ni udeležil tečaja. </a:t>
          </a:r>
        </a:p>
        <a:p>
          <a:pPr algn="l" rtl="0">
            <a:defRPr sz="1000"/>
          </a:pPr>
          <a:r>
            <a:rPr lang="sl-SI" sz="1100" b="0" i="0" u="none" strike="noStrike" baseline="0">
              <a:solidFill>
                <a:srgbClr val="000000"/>
              </a:solidFill>
              <a:latin typeface="Calibri"/>
              <a:cs typeface="Calibri"/>
            </a:rPr>
            <a:t>    Odprt spustni meni z oznakami vrstic vrtilne tabele, ki prikazuje študenta brez identificiranih in odkljukanih podatkov,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Ko končate, bi morali imeti v Excelovi datoteki nov delovni list za vrtilno tabelo in izgledati bi moral nekako tako kot naslednja slika. Če vam je všeč, SHRANI datoteko .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Meritev, ki jo uporabljate za polje vrednosti, je prikazana v zgornjem levem kotu, tako da lahko preprosto vidite, kateri podatki so v tej tabeli. Morda boste želeli tudi preimenovati list, da ugotovite, katere informacije prikazuje ta zavihek vrtilne tabele. Če želite preimenovati list, z desno tipko miške kliknite zavihek in v meniju izberite Preimenuj.</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Vrtilna tabela z informacijami o polju vrednosti, opredeljenimi v tabeli,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To bi MORALO zadostovati za začetek uporabe Excelovih vrtilnih tabel za analizo vaših podatkov. Če pa želite več, nadaljujte z branjem! Obstaja še nekaj nasvetov in trikov, ki jih lahko poskusite, ko boste pripravljeni.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Ko jo nastavite, lahko ponovno uporabite to tabelo, tako da kopirate datoteko in zamenjate izvirne izvozne podatke. ALI lahko v datoteko dodate nov delovni list in prilepite posodobljene izvozne podatke. Vsi ti nasveti in še več so navedeni v spodnjih razdelkih.</a:t>
          </a:r>
        </a:p>
        <a:p>
          <a:pPr algn="l" rtl="0">
            <a:defRPr sz="1000"/>
          </a:pPr>
          <a:r>
            <a:rPr lang="sl-SI" sz="1100" b="0" i="0" u="none" strike="noStrike" baseline="0">
              <a:solidFill>
                <a:srgbClr val="000000"/>
              </a:solidFill>
              <a:latin typeface="Calibri"/>
              <a:cs typeface="Calibri"/>
            </a:rPr>
            <a:t>Dodatki vrtilne tabele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Ta razdelek ponuja dodatne informacije o navigaciji za vašo novo izkušnjo vrtilne tabele, nekaj smernic za še dodatno prilagajanje tabel, bližnjice za posodabljanje tabele z novejšimi podatki in ponovno uporabo tabel za različne nabore podatkov (na primer iz drugih tečajev).</a:t>
          </a:r>
        </a:p>
        <a:p>
          <a:pPr algn="l" rtl="0">
            <a:defRPr sz="1000"/>
          </a:pPr>
          <a:r>
            <a:rPr lang="sl-SI" sz="1100" b="0" i="0" u="none" strike="noStrike" baseline="0">
              <a:solidFill>
                <a:srgbClr val="000000"/>
              </a:solidFill>
              <a:latin typeface="Calibri"/>
              <a:cs typeface="Calibri"/>
            </a:rPr>
            <a:t>Ponovno se prikaže plošča Polja vrtilne tabele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Ali ni smešno, kako včasih, ko delate s programom, nekaj zaprete, ker ste končali s tem, a potem ne morete ugotoviti, kako to vrniti?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Ta je lahka.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Najprej kliknite kjer koli ZNOTRAJ vrtilne tabele na delovnem listu, nato v glavnem meniju izberite Analiza vrtilne tabele . Tam boste našli večino ukazov, potrebnih za delo z vrtilnimi tabelami. Vendar morate imeti svojo aktivno celico V vrtilni tabeli, da se ta ukaz prikaže.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Nato kliknite Pokaži na desni strani traku in izberite Seznam polj , kot je prikazano spodaj.</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Trak za analizo vrtilne tabele z izbranim gumbom Prikaži in možnostjo Seznam polj, opredeljeno za korake,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Tam! Vaša plošča se je vrnila! Zdaj pa se zabavajmo.</a:t>
          </a:r>
        </a:p>
        <a:p>
          <a:pPr algn="l" rtl="0">
            <a:defRPr sz="1000"/>
          </a:pPr>
          <a:r>
            <a:rPr lang="sl-SI" sz="1100" b="0" i="0" u="none" strike="noStrike" baseline="0">
              <a:solidFill>
                <a:srgbClr val="000000"/>
              </a:solidFill>
              <a:latin typeface="Calibri"/>
              <a:cs typeface="Calibri"/>
            </a:rPr>
            <a:t>Dodajte in preuredite ter reorganizirajte podatkovna polja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Ena od res zabavnih stvari z vrtilnimi tabelami je, da povlečete podatkovna polja med polji, da spremenite, KAJ so podatki predstavljeni in KAKO so predstavljeni. Ne pozabite, da se vaš nabor podatkov, izvirni izvoz, NIKOLI ne spremeni med tem postopkom. To pomeni, da lahko brez skrbi izvedete vse želene spremembe v vrtilni tabeli.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Vendar pa MORATE SHRANI svojo datoteko, preden začnete s tem. Se pravi, če imate nastavljeno vrtilno tabelo, ki vam je všeč. Tako bo vedno na voljo za vrnitev, v primeru, da bo vaše premikanje stvari hudo narobe.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TUDI lahko ustvarite NOVO vrtilno tabelo v isti datoteki, pri čemer prvotno ohranite nedotaknjeno. Samo znova izvedite korake za ustvarjanje vrtilne tabele. Z novo tabelo boste dobili nov delovni list.</a:t>
          </a:r>
        </a:p>
        <a:p>
          <a:pPr algn="l" rtl="0">
            <a:defRPr sz="1000"/>
          </a:pPr>
          <a:r>
            <a:rPr lang="sl-SI" sz="1100" b="0" i="0" u="none" strike="noStrike" baseline="0">
              <a:solidFill>
                <a:srgbClr val="000000"/>
              </a:solidFill>
              <a:latin typeface="Calibri"/>
              <a:cs typeface="Calibri"/>
            </a:rPr>
            <a:t>Dodajte dodatno vrednost meritve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Ena stvar, ki bi se vam lahko zdela koristna, še posebej, če uporabljate postavitev Učenci &gt; Vrstice/razredi &gt; Stolpci, ki je prikazana zgoraj, je, da imate v polju Vrednost več meritev.</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 primer, povlecite OBA % ogled videa in uteženo sodelovanje v polje Vrednost . Za vsakega študenta boste nato videli dve vrstici pod njihovim imenom, vsaka z označeno metriko za ta razred (stolpec). To je prikazano spodaj.</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Vrtilna tabela, ki prikazuje več meritev kot vrednosti za vsakega študenta,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Ne pozabite spremeniti nastavitev vrednosti za novo dodano meritev na Povprečje in ne na Vsota, da bodo vrednosti, kot so odstotki, pravilno prikazane in da se obe polji vrednosti obravnavata na enak način.</a:t>
          </a:r>
        </a:p>
        <a:p>
          <a:pPr algn="l" rtl="0">
            <a:defRPr sz="1000"/>
          </a:pPr>
          <a:r>
            <a:rPr lang="sl-SI" sz="1100" b="0" i="0" u="none" strike="noStrike" baseline="0">
              <a:solidFill>
                <a:srgbClr val="000000"/>
              </a:solidFill>
              <a:latin typeface="Calibri"/>
              <a:cs typeface="Calibri"/>
            </a:rPr>
            <a:t>Prerazporedite polja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Če imate na določenem območju več polj (vrstica, stolpec, vrednost), jih poskusite premakniti tako, da jih povlečete in spustite v drugačen vrstni red znotraj majhnega polja. Pogled vrtilne tabele se spreminja z vašimi spremembami, tako da lahko takoj vidite, kako bo to vplivalo na predstavitev podatkov.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 zgornji sliki sta v polju Vrednosti dve meritvi (% ogledov videa in % tehtane dejavnosti s tehtano dejavnostjo, ki je navedena najprej v polju Vrednosti. Če kliknete in povlečete meritev tehtane dejavnosti navzdol, jo premaknete na POD % ogledov videoposnetka v mizo.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Kot drug primer ima spodnja slika (tudi prikazana prej na tej strani) tako datum lekcije kot razred v polju Stolpci.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Vrtilna tabela z izbranim datumom lekcije in razredom za stolpce,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Nabor podatkov, ki se uporablja v tem primeru, ima več razredov z datumom 01-29, pa tudi več razredov z imenom "Nekateri videoposnetki o pripravi". VREDNOST polj v polju Stolpci določa, kako so te stvari združene v tabeli. Zgornja slika vsebuje vse razrede 01–29 skupaj, pri čemer je vsak poimenovan razred ločen stolpcem (in nato zbranim/povprečjem metrike).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Če spremenim vrstni red teh polj v polju Stolpci, se združevanje spremeni v prikazovanje razredov Nekaj ​​pripravljalnih videoposnetkov skupaj, pri čemer je vsaka datirana različica tega razreda ločena stolpca. To je prikazano spodaj.</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Vrtilna tabela z datumom lekcije in razredom kot stolpci, vendar različno združeni zaradi vrstnega reda polj,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Še enkrat vas spodbujamo, da premikate stvari in dodate in odstranite izbore iz polj, dokler ne dobite vrtilne tabele, ki se vam zdi uporabna.</a:t>
          </a:r>
        </a:p>
        <a:p>
          <a:pPr algn="l" rtl="0">
            <a:defRPr sz="1000"/>
          </a:pPr>
          <a:r>
            <a:rPr lang="sl-SI" sz="1100" b="0" i="0" u="none" strike="noStrike" baseline="0">
              <a:solidFill>
                <a:srgbClr val="000000"/>
              </a:solidFill>
              <a:latin typeface="Calibri"/>
              <a:cs typeface="Calibri"/>
            </a:rPr>
            <a:t>Ponovna uporaba vrtilnih tabel z različnimi podatki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Ko ustvarite eno ali več vrtilnih tabel, ki zagotavljajo želene poglede podatkov, boste morda želeli te tabele znova uporabiti, namesto da bi morali ves čas ustvarjati nove.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Tukaj opisana dva primera uporabe vključujeta: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Ponovna uporaba vrtilnih tabel za več izvozov iz istega odseka tečaja skozi celotno obdobje (npr. zgodnji, vmesni, pozni izvozi v terminu)</a:t>
          </a:r>
        </a:p>
        <a:p>
          <a:pPr algn="l" rtl="0">
            <a:defRPr sz="1000"/>
          </a:pPr>
          <a:r>
            <a:rPr lang="sl-SI" sz="1100" b="0" i="0" u="none" strike="noStrike" baseline="0">
              <a:solidFill>
                <a:srgbClr val="000000"/>
              </a:solidFill>
              <a:latin typeface="Calibri"/>
              <a:cs typeface="Calibri"/>
            </a:rPr>
            <a:t>    Ponovna uporaba istih vrtilnih tabel za VSE izvoze razdelkov tečaja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Vaši vrtilni tabeli ni vseeno, kje živijo vaši podatki; le vedeti mora, kje ga dobiti. Spodnji koraki so zasnovani tako, da vam pomagajo pri ločevanju različnih izvozov, vendar pri uporabi iste uveljavljene vrtilne tabele. Če vam takšna organizacija ni pomembna, lahko to storite na drugačen način!</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Ne glede na to, kako želite znova uporabiti vrtilne tabele, uporabite zgornja navodila, da ustvarite svoje vrtilne tabele in jih konfigurirate tako, kot želite. POTEM SHRANI TO DATOTEKO.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Najlažji način za ponovno uporabo uveljavljenih vrtilnih tabel je, da imate datoteko, kjer živijo, in nato odprete datoteko XLSX in shranite kot novo ime datoteke vsakič, ko uporabite nove izvožene podatke.</a:t>
          </a:r>
        </a:p>
        <a:p>
          <a:pPr algn="l" rtl="0">
            <a:defRPr sz="1000"/>
          </a:pPr>
          <a:r>
            <a:rPr lang="sl-SI" sz="1100" b="0" i="0" u="none" strike="noStrike" baseline="0">
              <a:solidFill>
                <a:srgbClr val="000000"/>
              </a:solidFill>
              <a:latin typeface="Calibri"/>
              <a:cs typeface="Calibri"/>
            </a:rPr>
            <a:t>Dodajanje novih podatkovnih delovnih listov v XLSX z vrtilno tabelo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Eden od načinov za ponovno uporabo vrtilnih tabel je dodajanje delovnih listov v datoteko XLSX, ko ustvarjate nove izvoze podatkov iz Echo360. Če to storite, je priporočljivo, da preimenujete vsak delovni list s podatki z datumom izvoza, da boste zlahka vedeli, kateri je kateri.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Ta metoda je dober način za konsolidacijo vseh izvozov podatkov o študentih iz enega razdelka, nato pa pregled teh podatkov prek vzpostavljenih vrtilnih tabel. Upoštevajte pa, da vaša vrtilna tabela ponuja pogled na EN in SAMO EN niz podatkov/delovnega lista hkrati. Podatke delovnega lista, ki jih prikazujete, lahko kadar koli spremenite (z uporabo drugega dela spodnjih navodil), vendar si ne morete ogledati več naborov podatkov hkrati.</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Poleg tega se bo prenesena podatkovna datoteka še naprej povečevala, ko se bo v vašem tečaju pojavilo več razredov (prihodnji razredi se ne prikažejo v prenosi). To pomeni, da bo vaša posodobljena vrtilna tabela imela več stolpcev (ali vrstic, če je bila to vaša konfiguracija), da bo imela več podatkov o razredih.</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Za uporabo ene vrtilne tabele za več delovnih listov (iste datoteke)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Prenesite novo podatkovno datoteko CSV iz Echo360 in jo odprite z Excelom.</a:t>
          </a:r>
        </a:p>
        <a:p>
          <a:pPr algn="l" rtl="0">
            <a:defRPr sz="1000"/>
          </a:pPr>
          <a:r>
            <a:rPr lang="sl-SI" sz="1100" b="0" i="0" u="none" strike="noStrike" baseline="0">
              <a:solidFill>
                <a:srgbClr val="000000"/>
              </a:solidFill>
              <a:latin typeface="Calibri"/>
              <a:cs typeface="Calibri"/>
            </a:rPr>
            <a:t>    Odprite shranjeno datoteko XLSX, ki vsebuje vrtilno tabelo, ki jo želite uporabiti (odprla se bo v novem oknu Excel).</a:t>
          </a:r>
        </a:p>
        <a:p>
          <a:pPr algn="l" rtl="0">
            <a:defRPr sz="1000"/>
          </a:pPr>
          <a:r>
            <a:rPr lang="sl-SI" sz="1100" b="0" i="0" u="none" strike="noStrike" baseline="0">
              <a:solidFill>
                <a:srgbClr val="000000"/>
              </a:solidFill>
              <a:latin typeface="Calibri"/>
              <a:cs typeface="Calibri"/>
            </a:rPr>
            <a:t>    Na dnu datoteke XLSX kliknite gumb Plus , ki je prikazan spodaj, da ustvarite nov prazen zavihek delovnega lista.</a:t>
          </a:r>
        </a:p>
        <a:p>
          <a:pPr algn="l" rtl="0">
            <a:defRPr sz="1000"/>
          </a:pPr>
          <a:r>
            <a:rPr lang="sl-SI" sz="1100" b="0" i="0" u="none" strike="noStrike" baseline="0">
              <a:solidFill>
                <a:srgbClr val="000000"/>
              </a:solidFill>
              <a:latin typeface="Calibri"/>
              <a:cs typeface="Calibri"/>
            </a:rPr>
            <a:t>    Excelova datoteka z gumbom Nov list, označenim, kot je opisano</a:t>
          </a:r>
        </a:p>
        <a:p>
          <a:pPr algn="l" rtl="0">
            <a:defRPr sz="1000"/>
          </a:pPr>
          <a:r>
            <a:rPr lang="sl-SI" sz="1100" b="0" i="0" u="none" strike="noStrike" baseline="0">
              <a:solidFill>
                <a:srgbClr val="000000"/>
              </a:solidFill>
              <a:latin typeface="Calibri"/>
              <a:cs typeface="Calibri"/>
            </a:rPr>
            <a:t>    Z desno tipko miške kliknite nov zavihek in v meniju, ki se prikaže, izberite Preimenuj. Ta korak ni obvezen, vendar vam bo pomagal, da bodo vaši podatkovni zavihki jasno razmejeni drug od drugega.</a:t>
          </a:r>
        </a:p>
        <a:p>
          <a:pPr algn="l" rtl="0">
            <a:defRPr sz="1000"/>
          </a:pPr>
          <a:r>
            <a:rPr lang="sl-SI" sz="1100" b="0" i="0" u="none" strike="noStrike" baseline="0">
              <a:solidFill>
                <a:srgbClr val="000000"/>
              </a:solidFill>
              <a:latin typeface="Calibri"/>
              <a:cs typeface="Calibri"/>
            </a:rPr>
            <a:t>    Odpre se meni z desnim klikom novega delovnega lista z ukazom Preimenuj, ki je opredeljen, kot je opisano</a:t>
          </a:r>
        </a:p>
        <a:p>
          <a:pPr algn="l" rtl="0">
            <a:defRPr sz="1000"/>
          </a:pPr>
          <a:r>
            <a:rPr lang="sl-SI" sz="1100" b="0" i="0" u="none" strike="noStrike" baseline="0">
              <a:solidFill>
                <a:srgbClr val="000000"/>
              </a:solidFill>
              <a:latin typeface="Calibri"/>
              <a:cs typeface="Calibri"/>
            </a:rPr>
            <a:t>    Vrnite se v okno za prenos NOVI podatki in izberite vse podatke v njem (kliknite eno od celic in uporabite Ctrl+A ali Cmd+A ali kliknite zgornji levi kot lista, kot je prikazano v postopkih prej na tej strani ).</a:t>
          </a:r>
        </a:p>
        <a:p>
          <a:pPr algn="l" rtl="0">
            <a:defRPr sz="1000"/>
          </a:pPr>
          <a:r>
            <a:rPr lang="sl-SI" sz="1100" b="0" i="0" u="none" strike="noStrike" baseline="0">
              <a:solidFill>
                <a:srgbClr val="000000"/>
              </a:solidFill>
              <a:latin typeface="Calibri"/>
              <a:cs typeface="Calibri"/>
            </a:rPr>
            <a:t>    Pritisnite Ctrl+C ali Cmd+C (za Windows oziroma Mac), da kopirate izbrane podatke.</a:t>
          </a:r>
        </a:p>
        <a:p>
          <a:pPr algn="l" rtl="0">
            <a:defRPr sz="1000"/>
          </a:pPr>
          <a:r>
            <a:rPr lang="sl-SI" sz="1100" b="0" i="0" u="none" strike="noStrike" baseline="0">
              <a:solidFill>
                <a:srgbClr val="000000"/>
              </a:solidFill>
              <a:latin typeface="Calibri"/>
              <a:cs typeface="Calibri"/>
            </a:rPr>
            <a:t>    Vrnite se v datoteko XLSX s svojo vrtilno tabelo in odprite nov delovni list , ki ste ga pravkar ustvarili.</a:t>
          </a:r>
        </a:p>
        <a:p>
          <a:pPr algn="l" rtl="0">
            <a:defRPr sz="1000"/>
          </a:pPr>
          <a:r>
            <a:rPr lang="sl-SI" sz="1100" b="0" i="0" u="none" strike="noStrike" baseline="0">
              <a:solidFill>
                <a:srgbClr val="000000"/>
              </a:solidFill>
              <a:latin typeface="Calibri"/>
              <a:cs typeface="Calibri"/>
            </a:rPr>
            <a:t>    Izberite polje v stolpcu A/Vrstica 1 (skrajna zgornja leva celica na listu) in pritisnite Ctrl+V ali Cmd+V , da prilepite kopirane podatke.</a:t>
          </a:r>
        </a:p>
        <a:p>
          <a:pPr algn="l" rtl="0">
            <a:defRPr sz="1000"/>
          </a:pPr>
          <a:r>
            <a:rPr lang="sl-SI" sz="1100" b="0" i="0" u="none" strike="noStrike" baseline="0">
              <a:solidFill>
                <a:srgbClr val="000000"/>
              </a:solidFill>
              <a:latin typeface="Calibri"/>
              <a:cs typeface="Calibri"/>
            </a:rPr>
            <a:t>    Če se zdi, da so bili podatki pravilno prilepljeni, SHRANI datoteko XLSX . To je neobvezno, vendar zagotavlja, da imate vse skupaj shranjeno, preden nadaljujete.</a:t>
          </a:r>
        </a:p>
        <a:p>
          <a:pPr algn="l" rtl="0">
            <a:defRPr sz="1000"/>
          </a:pPr>
          <a:r>
            <a:rPr lang="sl-SI" sz="1100" b="0" i="0" u="none" strike="noStrike" baseline="0">
              <a:solidFill>
                <a:srgbClr val="000000"/>
              </a:solidFill>
              <a:latin typeface="Calibri"/>
              <a:cs typeface="Calibri"/>
            </a:rPr>
            <a:t>    Kliknite zavihek, ki vsebuje vrtilno tabelo, ki jo želite uporabiti za na novo pridobljeni nabor podatkov.</a:t>
          </a:r>
        </a:p>
        <a:p>
          <a:pPr algn="l" rtl="0">
            <a:defRPr sz="1000"/>
          </a:pPr>
          <a:r>
            <a:rPr lang="sl-SI" sz="1100" b="0" i="0" u="none" strike="noStrike" baseline="0">
              <a:solidFill>
                <a:srgbClr val="000000"/>
              </a:solidFill>
              <a:latin typeface="Calibri"/>
              <a:cs typeface="Calibri"/>
            </a:rPr>
            <a:t>    Kliknite V vrtilni tabeli, da v glavnem meniju odprete možnost Analiza vrtilne tabele.</a:t>
          </a:r>
        </a:p>
        <a:p>
          <a:pPr algn="l" rtl="0">
            <a:defRPr sz="1000"/>
          </a:pPr>
          <a:r>
            <a:rPr lang="sl-SI" sz="1100" b="0" i="0" u="none" strike="noStrike" baseline="0">
              <a:solidFill>
                <a:srgbClr val="000000"/>
              </a:solidFill>
              <a:latin typeface="Calibri"/>
              <a:cs typeface="Calibri"/>
            </a:rPr>
            <a:t>    Na traku za analizo vrtilne tabele izberite Spremeni vir podatkov in nato v podmeniju izberite Spremeni vir podatkov.</a:t>
          </a:r>
        </a:p>
        <a:p>
          <a:pPr algn="l" rtl="0">
            <a:defRPr sz="1000"/>
          </a:pPr>
          <a:r>
            <a:rPr lang="sl-SI" sz="1100" b="0" i="0" u="none" strike="noStrike" baseline="0">
              <a:solidFill>
                <a:srgbClr val="000000"/>
              </a:solidFill>
              <a:latin typeface="Calibri"/>
              <a:cs typeface="Calibri"/>
            </a:rPr>
            <a:t>    Odprt je trak za analizo vrtilne tabele, ki prikazuje možnost Spremeni vir podatkov, opredeljeno,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Naslednja stvar, ki se zgodi, je lahko nekoliko zmedena, zato ostani z mano.</a:t>
          </a:r>
        </a:p>
        <a:p>
          <a:pPr algn="l" rtl="0">
            <a:defRPr sz="1000"/>
          </a:pPr>
          <a:r>
            <a:rPr lang="sl-SI" sz="1100" b="0" i="0" u="none" strike="noStrike" baseline="0">
              <a:solidFill>
                <a:srgbClr val="000000"/>
              </a:solidFill>
              <a:latin typeface="Calibri"/>
              <a:cs typeface="Calibri"/>
            </a:rPr>
            <a:t>    Prikaže se pogovorno okno Spremeni vir podatkov, ki se nahaja NA VRHU delovnega lista ZADNJE UPORABLJENEGA nabora podatkov. To ime in obseg lista sta prikazana v polju Tabela/Obseg pogovornega okna.</a:t>
          </a:r>
        </a:p>
        <a:p>
          <a:pPr algn="l" rtl="0">
            <a:defRPr sz="1000"/>
          </a:pPr>
          <a:r>
            <a:rPr lang="sl-SI" sz="1100" b="0" i="0" u="none" strike="noStrike" baseline="0">
              <a:solidFill>
                <a:srgbClr val="000000"/>
              </a:solidFill>
              <a:latin typeface="Calibri"/>
              <a:cs typeface="Calibri"/>
            </a:rPr>
            <a:t>    Kliknite zavihek NOVO, ki ste ga pravkar ustvarili , na dnu okna, označenega na spodnji sliki. Ne skrbite, pogovorno okno Spremeni vir podatkov bo ostalo na vrhu.</a:t>
          </a:r>
        </a:p>
        <a:p>
          <a:pPr algn="l" rtl="0">
            <a:defRPr sz="1000"/>
          </a:pPr>
          <a:r>
            <a:rPr lang="sl-SI" sz="1100" b="0" i="0" u="none" strike="noStrike" baseline="0">
              <a:solidFill>
                <a:srgbClr val="000000"/>
              </a:solidFill>
              <a:latin typeface="Calibri"/>
              <a:cs typeface="Calibri"/>
            </a:rPr>
            <a:t>    Datoteka Excel s pogovornim oknom za spremembo vira podatkov nad izvirnim podatkovnim listom in novim podatkovnim listom za izbiro, opredeljeno za korake, kot je opisano</a:t>
          </a:r>
        </a:p>
        <a:p>
          <a:pPr algn="l" rtl="0">
            <a:defRPr sz="1000"/>
          </a:pPr>
          <a:r>
            <a:rPr lang="sl-SI" sz="1100" b="0" i="0" u="none" strike="noStrike" baseline="0">
              <a:solidFill>
                <a:srgbClr val="000000"/>
              </a:solidFill>
              <a:latin typeface="Calibri"/>
              <a:cs typeface="Calibri"/>
            </a:rPr>
            <a:t>    Kliknite katero koli polje v naboru podatkov, nato pritisnite Ctrl+A ali Cmd +A, da izberete vse podatke .</a:t>
          </a:r>
        </a:p>
        <a:p>
          <a:pPr algn="l" rtl="0">
            <a:defRPr sz="1000"/>
          </a:pPr>
          <a:r>
            <a:rPr lang="sl-SI" sz="1100" b="0" i="0" u="none" strike="noStrike" baseline="0">
              <a:solidFill>
                <a:srgbClr val="000000"/>
              </a:solidFill>
              <a:latin typeface="Calibri"/>
              <a:cs typeface="Calibri"/>
            </a:rPr>
            <a:t>    Ne skrbite, pogovorno okno Spremeni vir podatkov bo ostalo na vrhu. </a:t>
          </a:r>
        </a:p>
        <a:p>
          <a:pPr algn="l" rtl="0">
            <a:defRPr sz="1000"/>
          </a:pPr>
          <a:r>
            <a:rPr lang="sl-SI" sz="1100" b="0" i="0" u="none" strike="noStrike" baseline="0">
              <a:solidFill>
                <a:srgbClr val="000000"/>
              </a:solidFill>
              <a:latin typeface="Calibri"/>
              <a:cs typeface="Calibri"/>
            </a:rPr>
            <a:t>    V pogovornem oknu kliknite V redu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Vaša vrtilna tabela se vrne z novimi podatki iz na novo ustvarjenega in izbranega lista.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Vrtilna tabela, ki prikazuje nov nabor podatkov v izvirni konfiguraciji vrtilne tabele, kot je opisano</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To lahko ponavljate tako pogosto, kot želite. VSE izvoze lahko vzdržujete kot ločene delovne liste v datoteki ali pa uporabite spodnja navodila, da ohranite samo EN delovni list v datoteki. Vrtilni tabeli je vseeno in preprosto uporablja podatke, ki ji poveste.</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In ne pozabite, da imate lahko več listov vrtilne tabele v eni datoteki in jih usmerite nekatere ali vse na nov nabor podatkov. Vsaka vrtilna tabela deluje neodvisno z uporabo nabora podatkov, ki ste ji naročili, naj uporablja. Prav tako lahko prilagodite, kako so podatki prikazani, tako da spremenite polja v vrsticah in stolpcih ter prikazana polja vrednosti.</a:t>
          </a:r>
        </a:p>
        <a:p>
          <a:pPr algn="l" rtl="0">
            <a:defRPr sz="1000"/>
          </a:pPr>
          <a:r>
            <a:rPr lang="sl-SI" sz="1100" b="0" i="0" u="none" strike="noStrike" baseline="0">
              <a:solidFill>
                <a:srgbClr val="000000"/>
              </a:solidFill>
              <a:latin typeface="Calibri"/>
              <a:cs typeface="Calibri"/>
            </a:rPr>
            <a:t>Ponovna uporaba vrtilne tabele za nove podatke na istem delovnem listu</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Če vzdrževanje ene datoteke z več delovnimi listi naborov podatkov v njej ni za vas, je alternativa preprosto prepisati nabor podatkov prvotnega delovnega lista z novim. To je morda boljša možnost, če že imate navado hraniti in vlagati prenesene datoteke CSV za svoje tečaje.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Koraki za to metodo so skoraj enaki zgornjim korakom za uporabo novega delovnega lista, vendar nove podatke prilepite v stari list (prej odstranite stare podatke) namesto v novega.</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Za ponovno uporabo vrtilne tabele z enim delovnim listom (zamenjava podatkov)</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Prenesite novo podatkovno datoteko CSV iz Echo360 in jo odprite z Excelom.</a:t>
          </a:r>
        </a:p>
        <a:p>
          <a:pPr algn="l" rtl="0">
            <a:defRPr sz="1000"/>
          </a:pPr>
          <a:r>
            <a:rPr lang="sl-SI" sz="1100" b="0" i="0" u="none" strike="noStrike" baseline="0">
              <a:solidFill>
                <a:srgbClr val="000000"/>
              </a:solidFill>
              <a:latin typeface="Calibri"/>
              <a:cs typeface="Calibri"/>
            </a:rPr>
            <a:t>    Odprite shranjeno datoteko XLSX, ki vsebuje vrtilno tabelo, ki jo želite uporabiti (odprla se bo v novem oknu Excel).</a:t>
          </a:r>
        </a:p>
        <a:p>
          <a:pPr algn="l" rtl="0">
            <a:defRPr sz="1000"/>
          </a:pPr>
          <a:r>
            <a:rPr lang="sl-SI" sz="1100" b="0" i="0" u="none" strike="noStrike" baseline="0">
              <a:solidFill>
                <a:srgbClr val="000000"/>
              </a:solidFill>
              <a:latin typeface="Calibri"/>
              <a:cs typeface="Calibri"/>
            </a:rPr>
            <a:t>    Vrnite se v okno za prenos NOVI podatki in izberite vse podatke v njem (kliknite eno od celic in uporabite Ctrl+A ali Cmd+A ali kliknite zgornji levi kot lista, kot je prikazano v postopkih prej na tej strani ).</a:t>
          </a:r>
        </a:p>
        <a:p>
          <a:pPr algn="l" rtl="0">
            <a:defRPr sz="1000"/>
          </a:pPr>
          <a:r>
            <a:rPr lang="sl-SI" sz="1100" b="0" i="0" u="none" strike="noStrike" baseline="0">
              <a:solidFill>
                <a:srgbClr val="000000"/>
              </a:solidFill>
              <a:latin typeface="Calibri"/>
              <a:cs typeface="Calibri"/>
            </a:rPr>
            <a:t>    Pritisnite Ctrl+C ali Cmd+C (za Windows oziroma Mac) , da kopirate izbrane podatke .</a:t>
          </a:r>
        </a:p>
        <a:p>
          <a:pPr algn="l" rtl="0">
            <a:defRPr sz="1000"/>
          </a:pPr>
          <a:r>
            <a:rPr lang="sl-SI" sz="1100" b="0" i="0" u="none" strike="noStrike" baseline="0">
              <a:solidFill>
                <a:srgbClr val="000000"/>
              </a:solidFill>
              <a:latin typeface="Calibri"/>
              <a:cs typeface="Calibri"/>
            </a:rPr>
            <a:t>    Vrnite se v datoteko XLSX s svojo vrtilno tabelo in odprite zavihek za obstoječi delovni list s podatki.</a:t>
          </a:r>
        </a:p>
        <a:p>
          <a:pPr algn="l" rtl="0">
            <a:defRPr sz="1000"/>
          </a:pPr>
          <a:r>
            <a:rPr lang="sl-SI" sz="1100" b="0" i="0" u="none" strike="noStrike" baseline="0">
              <a:solidFill>
                <a:srgbClr val="000000"/>
              </a:solidFill>
              <a:latin typeface="Calibri"/>
              <a:cs typeface="Calibri"/>
            </a:rPr>
            <a:t>    Izberite katero koli celico na delovnem listu in pritisnite Ctrl+A ali Cmd+A, da izberete vse podatke.</a:t>
          </a:r>
        </a:p>
        <a:p>
          <a:pPr algn="l" rtl="0">
            <a:defRPr sz="1000"/>
          </a:pPr>
          <a:r>
            <a:rPr lang="sl-SI" sz="1100" b="0" i="0" u="none" strike="noStrike" baseline="0">
              <a:solidFill>
                <a:srgbClr val="000000"/>
              </a:solidFill>
              <a:latin typeface="Calibri"/>
              <a:cs typeface="Calibri"/>
            </a:rPr>
            <a:t>    Pritisnite Delete . Zdaj bi morali imeti prazen delovni list.</a:t>
          </a:r>
        </a:p>
        <a:p>
          <a:pPr algn="l" rtl="0">
            <a:defRPr sz="1000"/>
          </a:pPr>
          <a:r>
            <a:rPr lang="sl-SI" sz="1100" b="0" i="0" u="none" strike="noStrike" baseline="0">
              <a:solidFill>
                <a:srgbClr val="000000"/>
              </a:solidFill>
              <a:latin typeface="Calibri"/>
              <a:cs typeface="Calibri"/>
            </a:rPr>
            <a:t>    Izberite samo polje v stolpcu A/vrstici 1 (skrajna zgornja leva celica na listu) in pritisnite Ctrl+V ali Cmd+V , da prilepite kopirane podatke.</a:t>
          </a:r>
        </a:p>
        <a:p>
          <a:pPr algn="l" rtl="0">
            <a:defRPr sz="1000"/>
          </a:pPr>
          <a:r>
            <a:rPr lang="sl-SI" sz="1100" b="0" i="0" u="none" strike="noStrike" baseline="0">
              <a:solidFill>
                <a:srgbClr val="000000"/>
              </a:solidFill>
              <a:latin typeface="Calibri"/>
              <a:cs typeface="Calibri"/>
            </a:rPr>
            <a:t>    Kliknite zavihek, ki vsebuje vrtilno tabelo, ki jo želite uporabiti za na novo pridobljeni nabor podatkov.</a:t>
          </a:r>
        </a:p>
        <a:p>
          <a:pPr algn="l" rtl="0">
            <a:defRPr sz="1000"/>
          </a:pPr>
          <a:r>
            <a:rPr lang="sl-SI" sz="1100" b="0" i="0" u="none" strike="noStrike" baseline="0">
              <a:solidFill>
                <a:srgbClr val="000000"/>
              </a:solidFill>
              <a:latin typeface="Calibri"/>
              <a:cs typeface="Calibri"/>
            </a:rPr>
            <a:t>    Kliknite V vrtilni tabeli, da v glavnem meniju odprete možnost Analiza vrtilne tabele.</a:t>
          </a:r>
        </a:p>
        <a:p>
          <a:pPr algn="l" rtl="0">
            <a:defRPr sz="1000"/>
          </a:pPr>
          <a:r>
            <a:rPr lang="sl-SI" sz="1100" b="0" i="0" u="none" strike="noStrike" baseline="0">
              <a:solidFill>
                <a:srgbClr val="000000"/>
              </a:solidFill>
              <a:latin typeface="Calibri"/>
              <a:cs typeface="Calibri"/>
            </a:rPr>
            <a:t>    Na traku za analizo vrtilne tabele izberite Spremeni vir podatkov in nato v podmeniju izberite Spremeni vir podatkov.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Prikaže se pogovorno okno Spremeni vir podatkov, ki se nahaja NA VRHU delovnega lista nabora podatkov v datoteki. To ime in obseg lista sta prikazana v polju Tabela/Obseg pogovornega okna.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    MORDA boste lahko preprosto osvežili vrtilno tabelo, da se prikažejo novi podatki (glejte gumb Osveži na levi strani gumba Spremeni vir podatkov). VENDAR, če imajo vaši novi podatki več vrstic ali stolpcev kot izvirni, je bolje, da ponovno izberete celoten nabor podatkov, kot je opisano spodaj, tako da boste zagotovo imeli vse.</a:t>
          </a:r>
        </a:p>
        <a:p>
          <a:pPr algn="l" rtl="0">
            <a:defRPr sz="1000"/>
          </a:pPr>
          <a:r>
            <a:rPr lang="sl-SI" sz="1100" b="0" i="0" u="none" strike="noStrike" baseline="0">
              <a:solidFill>
                <a:srgbClr val="000000"/>
              </a:solidFill>
              <a:latin typeface="Calibri"/>
              <a:cs typeface="Calibri"/>
            </a:rPr>
            <a:t>    Kliknite katero koli polje v posodobljenem naboru podatkov, nato pritisnite Ctrl+A ali Cmd +A, da izberete vse podatke .</a:t>
          </a:r>
        </a:p>
        <a:p>
          <a:pPr algn="l" rtl="0">
            <a:defRPr sz="1000"/>
          </a:pPr>
          <a:r>
            <a:rPr lang="sl-SI" sz="1100" b="0" i="0" u="none" strike="noStrike" baseline="0">
              <a:solidFill>
                <a:srgbClr val="000000"/>
              </a:solidFill>
              <a:latin typeface="Calibri"/>
              <a:cs typeface="Calibri"/>
            </a:rPr>
            <a:t>    Ne skrbite, pogovorno okno Spremeni vir podatkov bo ostalo na vrhu.</a:t>
          </a:r>
        </a:p>
        <a:p>
          <a:pPr algn="l" rtl="0">
            <a:defRPr sz="1000"/>
          </a:pPr>
          <a:r>
            <a:rPr lang="sl-SI" sz="1100" b="0" i="0" u="none" strike="noStrike" baseline="0">
              <a:solidFill>
                <a:srgbClr val="000000"/>
              </a:solidFill>
              <a:latin typeface="Calibri"/>
              <a:cs typeface="Calibri"/>
            </a:rPr>
            <a:t>    Pogovorno okno Spremeni vir podatkov na vrhu izvirnega delovnega lista z na novo prilepljenimi podatki</a:t>
          </a:r>
        </a:p>
        <a:p>
          <a:pPr algn="l" rtl="0">
            <a:defRPr sz="1000"/>
          </a:pPr>
          <a:r>
            <a:rPr lang="sl-SI" sz="1100" b="0" i="0" u="none" strike="noStrike" baseline="0">
              <a:solidFill>
                <a:srgbClr val="000000"/>
              </a:solidFill>
              <a:latin typeface="Calibri"/>
              <a:cs typeface="Calibri"/>
            </a:rPr>
            <a:t>    V pogovornem oknu kliknite V redu .</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Vaša vrtilna tabela se vrne z novimi podatki iz novega nabora podatkov, ki so prilepljeni na stari list.</a:t>
          </a:r>
        </a:p>
        <a:p>
          <a:pPr algn="l" rtl="0">
            <a:defRPr sz="1000"/>
          </a:pPr>
          <a:endParaRPr lang="sl-SI" sz="1100" b="0" i="0" u="none" strike="noStrike" baseline="0">
            <a:solidFill>
              <a:srgbClr val="000000"/>
            </a:solidFill>
            <a:latin typeface="Calibri"/>
            <a:cs typeface="Calibri"/>
          </a:endParaRPr>
        </a:p>
        <a:p>
          <a:pPr algn="l" rtl="0">
            <a:defRPr sz="1000"/>
          </a:pPr>
          <a:r>
            <a:rPr lang="sl-SI" sz="1100" b="0" i="0" u="none" strike="noStrike" baseline="0">
              <a:solidFill>
                <a:srgbClr val="000000"/>
              </a:solidFill>
              <a:latin typeface="Calibri"/>
              <a:cs typeface="Calibri"/>
            </a:rPr>
            <a:t>ZAPOMNITE: Ko imate nove podatke v vrtilni tabeli, lahko prilagodite, kako so podatki prikazani, tako da spremenite polja v vrsticah in stolpcih ter prikazana polja vrednosti. Ali pa shranite posodobljeno datoteko na tej točki, da se prepričate, da vaše spremembe niso izgubljene.</a:t>
          </a:r>
        </a:p>
      </xdr:txBody>
    </xdr:sp>
    <xdr:clientData/>
  </xdr:twoCellAnchor>
  <xdr:twoCellAnchor editAs="oneCell">
    <xdr:from>
      <xdr:col>1</xdr:col>
      <xdr:colOff>308610</xdr:colOff>
      <xdr:row>15</xdr:row>
      <xdr:rowOff>28575</xdr:rowOff>
    </xdr:from>
    <xdr:to>
      <xdr:col>13</xdr:col>
      <xdr:colOff>161925</xdr:colOff>
      <xdr:row>31</xdr:row>
      <xdr:rowOff>9525</xdr:rowOff>
    </xdr:to>
    <xdr:pic>
      <xdr:nvPicPr>
        <xdr:cNvPr id="26" name="Slika 25" descr="Excelova preglednica z vogalnim poljem za izbiro vseh polj, kot je opisano">
          <a:extLst>
            <a:ext uri="{FF2B5EF4-FFF2-40B4-BE49-F238E27FC236}">
              <a16:creationId xmlns:a16="http://schemas.microsoft.com/office/drawing/2014/main" id="{00000000-0008-0000-1800-00001A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18210" y="3600450"/>
          <a:ext cx="7168515" cy="302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33</xdr:row>
      <xdr:rowOff>165332</xdr:rowOff>
    </xdr:from>
    <xdr:to>
      <xdr:col>16</xdr:col>
      <xdr:colOff>28575</xdr:colOff>
      <xdr:row>53</xdr:row>
      <xdr:rowOff>152399</xdr:rowOff>
    </xdr:to>
    <xdr:pic>
      <xdr:nvPicPr>
        <xdr:cNvPr id="27" name="Slika 26" descr="Odpre se meni Vstavi z možnostjo vrtilne tabele, ki je opredeljena za korake, kot je opisano">
          <a:extLst>
            <a:ext uri="{FF2B5EF4-FFF2-40B4-BE49-F238E27FC236}">
              <a16:creationId xmlns:a16="http://schemas.microsoft.com/office/drawing/2014/main" id="{00000000-0008-0000-1800-00001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0600" y="7356707"/>
          <a:ext cx="8791575" cy="3797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476250</xdr:colOff>
      <xdr:row>58</xdr:row>
      <xdr:rowOff>74026</xdr:rowOff>
    </xdr:from>
    <xdr:to>
      <xdr:col>15</xdr:col>
      <xdr:colOff>542925</xdr:colOff>
      <xdr:row>76</xdr:row>
      <xdr:rowOff>172685</xdr:rowOff>
    </xdr:to>
    <xdr:pic>
      <xdr:nvPicPr>
        <xdr:cNvPr id="28" name="Slika 27" descr="Meni Vstavi se odpre z izbranimi tabele in možnostjo vrtilne tabele za korake, kot je opisano">
          <a:extLst>
            <a:ext uri="{FF2B5EF4-FFF2-40B4-BE49-F238E27FC236}">
              <a16:creationId xmlns:a16="http://schemas.microsoft.com/office/drawing/2014/main" id="{00000000-0008-0000-1800-00001C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85850" y="12075526"/>
          <a:ext cx="8601075" cy="3527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82</xdr:row>
      <xdr:rowOff>0</xdr:rowOff>
    </xdr:from>
    <xdr:to>
      <xdr:col>7</xdr:col>
      <xdr:colOff>257175</xdr:colOff>
      <xdr:row>99</xdr:row>
      <xdr:rowOff>3955</xdr:rowOff>
    </xdr:to>
    <xdr:pic>
      <xdr:nvPicPr>
        <xdr:cNvPr id="29" name="Slika 28" descr="Pogovorno okno Ustvari vrtilno tabelo z obsegom podatkov, napolnjenim iz izbire, kot je opisano">
          <a:extLst>
            <a:ext uri="{FF2B5EF4-FFF2-40B4-BE49-F238E27FC236}">
              <a16:creationId xmlns:a16="http://schemas.microsoft.com/office/drawing/2014/main" id="{00000000-0008-0000-1800-00001D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9600" y="16668750"/>
          <a:ext cx="3914775" cy="3242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263301</xdr:colOff>
      <xdr:row>110</xdr:row>
      <xdr:rowOff>28574</xdr:rowOff>
    </xdr:from>
    <xdr:to>
      <xdr:col>13</xdr:col>
      <xdr:colOff>600075</xdr:colOff>
      <xdr:row>130</xdr:row>
      <xdr:rowOff>67003</xdr:rowOff>
    </xdr:to>
    <xdr:pic>
      <xdr:nvPicPr>
        <xdr:cNvPr id="30" name="Slika 29" descr="Vrtilna tabela s ploščo polj vrtilne tabele je odprta in podatkovna polja so konfigurirana, kot je opisano">
          <a:extLst>
            <a:ext uri="{FF2B5EF4-FFF2-40B4-BE49-F238E27FC236}">
              <a16:creationId xmlns:a16="http://schemas.microsoft.com/office/drawing/2014/main" id="{00000000-0008-0000-1800-00001E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72901" y="22269449"/>
          <a:ext cx="7651974" cy="4800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285750</xdr:colOff>
      <xdr:row>136</xdr:row>
      <xdr:rowOff>114300</xdr:rowOff>
    </xdr:from>
    <xdr:to>
      <xdr:col>15</xdr:col>
      <xdr:colOff>419100</xdr:colOff>
      <xdr:row>155</xdr:row>
      <xdr:rowOff>155777</xdr:rowOff>
    </xdr:to>
    <xdr:pic>
      <xdr:nvPicPr>
        <xdr:cNvPr id="31" name="Slika 30" descr="Odpre se meni polja vrednosti z izbiro nastavitev polja vrednosti, kot je opisano">
          <a:extLst>
            <a:ext uri="{FF2B5EF4-FFF2-40B4-BE49-F238E27FC236}">
              <a16:creationId xmlns:a16="http://schemas.microsoft.com/office/drawing/2014/main" id="{00000000-0008-0000-1800-00001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95350" y="28403550"/>
          <a:ext cx="8667750" cy="3660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514350</xdr:colOff>
      <xdr:row>159</xdr:row>
      <xdr:rowOff>9525</xdr:rowOff>
    </xdr:from>
    <xdr:to>
      <xdr:col>8</xdr:col>
      <xdr:colOff>490839</xdr:colOff>
      <xdr:row>173</xdr:row>
      <xdr:rowOff>114300</xdr:rowOff>
    </xdr:to>
    <xdr:pic>
      <xdr:nvPicPr>
        <xdr:cNvPr id="32" name="Slika 31" descr="Pogovorno okno z nastavitvami polja vrednosti z izbranim povprečjem in gumbom Oblika številk, ki je opredeljen za korake, kot je opisano">
          <a:extLst>
            <a:ext uri="{FF2B5EF4-FFF2-40B4-BE49-F238E27FC236}">
              <a16:creationId xmlns:a16="http://schemas.microsoft.com/office/drawing/2014/main" id="{00000000-0008-0000-1800-00002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123950" y="32775525"/>
          <a:ext cx="4243689" cy="3438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181</xdr:row>
      <xdr:rowOff>0</xdr:rowOff>
    </xdr:from>
    <xdr:to>
      <xdr:col>9</xdr:col>
      <xdr:colOff>180975</xdr:colOff>
      <xdr:row>204</xdr:row>
      <xdr:rowOff>161925</xdr:rowOff>
    </xdr:to>
    <xdr:pic>
      <xdr:nvPicPr>
        <xdr:cNvPr id="33" name="Slika 32" descr="Pogovorno okno Oblika številk z izbrano vrsto računovodstva in brez izbranega simbola, kot je opisano">
          <a:extLst>
            <a:ext uri="{FF2B5EF4-FFF2-40B4-BE49-F238E27FC236}">
              <a16:creationId xmlns:a16="http://schemas.microsoft.com/office/drawing/2014/main" id="{00000000-0008-0000-1800-000021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9600" y="38004750"/>
          <a:ext cx="5057775" cy="468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104775</xdr:colOff>
      <xdr:row>210</xdr:row>
      <xdr:rowOff>38671</xdr:rowOff>
    </xdr:from>
    <xdr:to>
      <xdr:col>14</xdr:col>
      <xdr:colOff>238125</xdr:colOff>
      <xdr:row>228</xdr:row>
      <xdr:rowOff>28574</xdr:rowOff>
    </xdr:to>
    <xdr:pic>
      <xdr:nvPicPr>
        <xdr:cNvPr id="34" name="Slika 33" descr="Excel z izpolnjeno vrtilno tabelo, ki prikazuje podatke o odstotkih ogledov videoposnetkov za študente in razrede v izvirnem podatkovnem listu">
          <a:extLst>
            <a:ext uri="{FF2B5EF4-FFF2-40B4-BE49-F238E27FC236}">
              <a16:creationId xmlns:a16="http://schemas.microsoft.com/office/drawing/2014/main" id="{00000000-0008-0000-1800-00002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14375" y="43806046"/>
          <a:ext cx="8058150" cy="3418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409575</xdr:colOff>
      <xdr:row>232</xdr:row>
      <xdr:rowOff>185120</xdr:rowOff>
    </xdr:from>
    <xdr:to>
      <xdr:col>12</xdr:col>
      <xdr:colOff>304800</xdr:colOff>
      <xdr:row>248</xdr:row>
      <xdr:rowOff>66674</xdr:rowOff>
    </xdr:to>
    <xdr:pic>
      <xdr:nvPicPr>
        <xdr:cNvPr id="35" name="Slika 34" descr="Vrtilna tabela Spustni meni za oznake stolpcev je odprt, pri čemer je N/A označeno in odkljukano, kot je opisano">
          <a:extLst>
            <a:ext uri="{FF2B5EF4-FFF2-40B4-BE49-F238E27FC236}">
              <a16:creationId xmlns:a16="http://schemas.microsoft.com/office/drawing/2014/main" id="{00000000-0008-0000-1800-000023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019175" y="48286370"/>
          <a:ext cx="6600825" cy="3691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476250</xdr:colOff>
      <xdr:row>254</xdr:row>
      <xdr:rowOff>68834</xdr:rowOff>
    </xdr:from>
    <xdr:to>
      <xdr:col>12</xdr:col>
      <xdr:colOff>457200</xdr:colOff>
      <xdr:row>272</xdr:row>
      <xdr:rowOff>133350</xdr:rowOff>
    </xdr:to>
    <xdr:pic>
      <xdr:nvPicPr>
        <xdr:cNvPr id="36" name="Slika 35" descr="Odprt spustni meni z oznakami vrstic vrtilne tabele, ki prikazuje študenta brez identificiranih in odkljukanih podatkov, kot je opisano">
          <a:extLst>
            <a:ext uri="{FF2B5EF4-FFF2-40B4-BE49-F238E27FC236}">
              <a16:creationId xmlns:a16="http://schemas.microsoft.com/office/drawing/2014/main" id="{00000000-0008-0000-1800-00002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76250" y="53313584"/>
          <a:ext cx="7296150" cy="3493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318369</xdr:colOff>
      <xdr:row>279</xdr:row>
      <xdr:rowOff>1</xdr:rowOff>
    </xdr:from>
    <xdr:to>
      <xdr:col>14</xdr:col>
      <xdr:colOff>573868</xdr:colOff>
      <xdr:row>305</xdr:row>
      <xdr:rowOff>76201</xdr:rowOff>
    </xdr:to>
    <xdr:pic>
      <xdr:nvPicPr>
        <xdr:cNvPr id="37" name="Slika 36" descr="Vrtilna tabela z informacijami o polju vrednosti, opredeljenimi v tabeli, kot je opisano">
          <a:extLst>
            <a:ext uri="{FF2B5EF4-FFF2-40B4-BE49-F238E27FC236}">
              <a16:creationId xmlns:a16="http://schemas.microsoft.com/office/drawing/2014/main" id="{00000000-0008-0000-18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7969" y="58102501"/>
          <a:ext cx="8180299" cy="502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105641</xdr:colOff>
      <xdr:row>318</xdr:row>
      <xdr:rowOff>28575</xdr:rowOff>
    </xdr:from>
    <xdr:to>
      <xdr:col>11</xdr:col>
      <xdr:colOff>20132</xdr:colOff>
      <xdr:row>337</xdr:row>
      <xdr:rowOff>47625</xdr:rowOff>
    </xdr:to>
    <xdr:pic>
      <xdr:nvPicPr>
        <xdr:cNvPr id="38" name="Slika 37" descr="Trak za analizo vrtilne tabele z izbranim gumbom Prikaži in možnostjo Seznam polj, opredeljeno za korake, kot je opisano">
          <a:extLst>
            <a:ext uri="{FF2B5EF4-FFF2-40B4-BE49-F238E27FC236}">
              <a16:creationId xmlns:a16="http://schemas.microsoft.com/office/drawing/2014/main" id="{00000000-0008-0000-1800-000026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715241" y="65970150"/>
          <a:ext cx="6010491" cy="363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202</xdr:row>
      <xdr:rowOff>0</xdr:rowOff>
    </xdr:from>
    <xdr:to>
      <xdr:col>0</xdr:col>
      <xdr:colOff>171450</xdr:colOff>
      <xdr:row>202</xdr:row>
      <xdr:rowOff>114300</xdr:rowOff>
    </xdr:to>
    <xdr:pic>
      <xdr:nvPicPr>
        <xdr:cNvPr id="13" name="Slika 12" descr="https://media.gcflearnfree.org/ctassets/topics/com/lesson_action.gif">
          <a:extLst>
            <a:ext uri="{FF2B5EF4-FFF2-40B4-BE49-F238E27FC236}">
              <a16:creationId xmlns:a16="http://schemas.microsoft.com/office/drawing/2014/main" id="{00000000-0008-0000-1900-00000D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877050"/>
          <a:ext cx="171450" cy="114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57148</xdr:colOff>
      <xdr:row>6</xdr:row>
      <xdr:rowOff>66863</xdr:rowOff>
    </xdr:from>
    <xdr:to>
      <xdr:col>11</xdr:col>
      <xdr:colOff>132199</xdr:colOff>
      <xdr:row>22</xdr:row>
      <xdr:rowOff>161925</xdr:rowOff>
    </xdr:to>
    <xdr:pic>
      <xdr:nvPicPr>
        <xdr:cNvPr id="19" name="Slika 18" descr="izbiro mize">
          <a:extLst>
            <a:ext uri="{FF2B5EF4-FFF2-40B4-BE49-F238E27FC236}">
              <a16:creationId xmlns:a16="http://schemas.microsoft.com/office/drawing/2014/main" id="{00000000-0008-0000-19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76348" y="1428938"/>
          <a:ext cx="5561451" cy="3143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26</xdr:row>
      <xdr:rowOff>0</xdr:rowOff>
    </xdr:from>
    <xdr:to>
      <xdr:col>11</xdr:col>
      <xdr:colOff>342900</xdr:colOff>
      <xdr:row>38</xdr:row>
      <xdr:rowOff>34175</xdr:rowOff>
    </xdr:to>
    <xdr:pic>
      <xdr:nvPicPr>
        <xdr:cNvPr id="20" name="Slika 19" descr="vrtljivi ukaz">
          <a:extLst>
            <a:ext uri="{FF2B5EF4-FFF2-40B4-BE49-F238E27FC236}">
              <a16:creationId xmlns:a16="http://schemas.microsoft.com/office/drawing/2014/main" id="{00000000-0008-0000-19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66800" y="5219700"/>
          <a:ext cx="5981700" cy="2320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44</xdr:row>
      <xdr:rowOff>0</xdr:rowOff>
    </xdr:from>
    <xdr:to>
      <xdr:col>8</xdr:col>
      <xdr:colOff>28575</xdr:colOff>
      <xdr:row>61</xdr:row>
      <xdr:rowOff>57150</xdr:rowOff>
    </xdr:to>
    <xdr:pic>
      <xdr:nvPicPr>
        <xdr:cNvPr id="21" name="Slika 20" descr="vrtljivo pogovorno okno">
          <a:extLst>
            <a:ext uri="{FF2B5EF4-FFF2-40B4-BE49-F238E27FC236}">
              <a16:creationId xmlns:a16="http://schemas.microsoft.com/office/drawing/2014/main" id="{00000000-0008-0000-1900-00001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19200" y="8791575"/>
          <a:ext cx="3686175" cy="329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xdr:colOff>
      <xdr:row>65</xdr:row>
      <xdr:rowOff>0</xdr:rowOff>
    </xdr:from>
    <xdr:to>
      <xdr:col>10</xdr:col>
      <xdr:colOff>356255</xdr:colOff>
      <xdr:row>89</xdr:row>
      <xdr:rowOff>161925</xdr:rowOff>
    </xdr:to>
    <xdr:pic>
      <xdr:nvPicPr>
        <xdr:cNvPr id="22" name="Slika 21" descr="prazna vrtljiva">
          <a:extLst>
            <a:ext uri="{FF2B5EF4-FFF2-40B4-BE49-F238E27FC236}">
              <a16:creationId xmlns:a16="http://schemas.microsoft.com/office/drawing/2014/main" id="{00000000-0008-0000-1900-00001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19201" y="12839700"/>
          <a:ext cx="5233054" cy="473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285750</xdr:colOff>
      <xdr:row>97</xdr:row>
      <xdr:rowOff>0</xdr:rowOff>
    </xdr:from>
    <xdr:to>
      <xdr:col>6</xdr:col>
      <xdr:colOff>266700</xdr:colOff>
      <xdr:row>111</xdr:row>
      <xdr:rowOff>76200</xdr:rowOff>
    </xdr:to>
    <xdr:pic>
      <xdr:nvPicPr>
        <xdr:cNvPr id="23" name="Slika 22" descr="izbiranje polj">
          <a:extLst>
            <a:ext uri="{FF2B5EF4-FFF2-40B4-BE49-F238E27FC236}">
              <a16:creationId xmlns:a16="http://schemas.microsoft.com/office/drawing/2014/main" id="{00000000-0008-0000-19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95350" y="19126200"/>
          <a:ext cx="3028950"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352424</xdr:colOff>
      <xdr:row>116</xdr:row>
      <xdr:rowOff>161925</xdr:rowOff>
    </xdr:from>
    <xdr:to>
      <xdr:col>6</xdr:col>
      <xdr:colOff>41367</xdr:colOff>
      <xdr:row>144</xdr:row>
      <xdr:rowOff>95250</xdr:rowOff>
    </xdr:to>
    <xdr:pic>
      <xdr:nvPicPr>
        <xdr:cNvPr id="24" name="Slika 23" descr="polja, dodana območjem">
          <a:extLst>
            <a:ext uri="{FF2B5EF4-FFF2-40B4-BE49-F238E27FC236}">
              <a16:creationId xmlns:a16="http://schemas.microsoft.com/office/drawing/2014/main" id="{00000000-0008-0000-1900-00001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62024" y="23050500"/>
          <a:ext cx="2736943" cy="526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147</xdr:row>
      <xdr:rowOff>0</xdr:rowOff>
    </xdr:from>
    <xdr:to>
      <xdr:col>9</xdr:col>
      <xdr:colOff>358184</xdr:colOff>
      <xdr:row>165</xdr:row>
      <xdr:rowOff>66675</xdr:rowOff>
    </xdr:to>
    <xdr:pic>
      <xdr:nvPicPr>
        <xdr:cNvPr id="25" name="Slika 24" descr="končano vrtljivo">
          <a:extLst>
            <a:ext uri="{FF2B5EF4-FFF2-40B4-BE49-F238E27FC236}">
              <a16:creationId xmlns:a16="http://schemas.microsoft.com/office/drawing/2014/main" id="{00000000-0008-0000-1900-00001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9600" y="28889325"/>
          <a:ext cx="5234984" cy="4352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172</xdr:row>
      <xdr:rowOff>0</xdr:rowOff>
    </xdr:from>
    <xdr:to>
      <xdr:col>6</xdr:col>
      <xdr:colOff>142875</xdr:colOff>
      <xdr:row>183</xdr:row>
      <xdr:rowOff>9525</xdr:rowOff>
    </xdr:to>
    <xdr:pic>
      <xdr:nvPicPr>
        <xdr:cNvPr id="26" name="Slika 25" descr="razvrščeni in oblikovani">
          <a:extLst>
            <a:ext uri="{FF2B5EF4-FFF2-40B4-BE49-F238E27FC236}">
              <a16:creationId xmlns:a16="http://schemas.microsoft.com/office/drawing/2014/main" id="{00000000-0008-0000-1900-00001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09600" y="34794825"/>
          <a:ext cx="3190875" cy="210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323850</xdr:colOff>
      <xdr:row>191</xdr:row>
      <xdr:rowOff>9525</xdr:rowOff>
    </xdr:from>
    <xdr:to>
      <xdr:col>6</xdr:col>
      <xdr:colOff>123825</xdr:colOff>
      <xdr:row>218</xdr:row>
      <xdr:rowOff>15904</xdr:rowOff>
    </xdr:to>
    <xdr:pic>
      <xdr:nvPicPr>
        <xdr:cNvPr id="27" name="Slika 26" descr="dodajanje stolpca">
          <a:extLst>
            <a:ext uri="{FF2B5EF4-FFF2-40B4-BE49-F238E27FC236}">
              <a16:creationId xmlns:a16="http://schemas.microsoft.com/office/drawing/2014/main" id="{00000000-0008-0000-1900-00001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3450" y="38690550"/>
          <a:ext cx="2847975" cy="5149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228600</xdr:colOff>
      <xdr:row>221</xdr:row>
      <xdr:rowOff>200026</xdr:rowOff>
    </xdr:from>
    <xdr:to>
      <xdr:col>10</xdr:col>
      <xdr:colOff>0</xdr:colOff>
      <xdr:row>237</xdr:row>
      <xdr:rowOff>229604</xdr:rowOff>
    </xdr:to>
    <xdr:pic>
      <xdr:nvPicPr>
        <xdr:cNvPr id="28" name="Slika 27" descr="končano vrtljivo">
          <a:extLst>
            <a:ext uri="{FF2B5EF4-FFF2-40B4-BE49-F238E27FC236}">
              <a16:creationId xmlns:a16="http://schemas.microsoft.com/office/drawing/2014/main" id="{00000000-0008-0000-1900-00001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38200" y="44643676"/>
          <a:ext cx="5257800" cy="3839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466725</xdr:colOff>
      <xdr:row>245</xdr:row>
      <xdr:rowOff>133350</xdr:rowOff>
    </xdr:from>
    <xdr:to>
      <xdr:col>6</xdr:col>
      <xdr:colOff>570521</xdr:colOff>
      <xdr:row>264</xdr:row>
      <xdr:rowOff>0</xdr:rowOff>
    </xdr:to>
    <xdr:pic>
      <xdr:nvPicPr>
        <xdr:cNvPr id="29" name="Slika 28" descr="odstranjevanje polj">
          <a:extLst>
            <a:ext uri="{FF2B5EF4-FFF2-40B4-BE49-F238E27FC236}">
              <a16:creationId xmlns:a16="http://schemas.microsoft.com/office/drawing/2014/main" id="{00000000-0008-0000-1900-00001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6325" y="50225325"/>
          <a:ext cx="3151796" cy="439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267</xdr:row>
      <xdr:rowOff>0</xdr:rowOff>
    </xdr:from>
    <xdr:to>
      <xdr:col>7</xdr:col>
      <xdr:colOff>180975</xdr:colOff>
      <xdr:row>292</xdr:row>
      <xdr:rowOff>28575</xdr:rowOff>
    </xdr:to>
    <xdr:pic>
      <xdr:nvPicPr>
        <xdr:cNvPr id="30" name="Slika 29" descr="vlečenje polja">
          <a:extLst>
            <a:ext uri="{FF2B5EF4-FFF2-40B4-BE49-F238E27FC236}">
              <a16:creationId xmlns:a16="http://schemas.microsoft.com/office/drawing/2014/main" id="{00000000-0008-0000-1900-00001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19200" y="55330725"/>
          <a:ext cx="3228975" cy="583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297</xdr:row>
      <xdr:rowOff>0</xdr:rowOff>
    </xdr:from>
    <xdr:to>
      <xdr:col>11</xdr:col>
      <xdr:colOff>247650</xdr:colOff>
      <xdr:row>324</xdr:row>
      <xdr:rowOff>142875</xdr:rowOff>
    </xdr:to>
    <xdr:pic>
      <xdr:nvPicPr>
        <xdr:cNvPr id="31" name="Slika 30" descr="končano vrtljivo">
          <a:extLst>
            <a:ext uri="{FF2B5EF4-FFF2-40B4-BE49-F238E27FC236}">
              <a16:creationId xmlns:a16="http://schemas.microsoft.com/office/drawing/2014/main" id="{00000000-0008-0000-1900-00001F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09600" y="62198250"/>
          <a:ext cx="6343650" cy="528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9</xdr:col>
      <xdr:colOff>0</xdr:colOff>
      <xdr:row>26</xdr:row>
      <xdr:rowOff>0</xdr:rowOff>
    </xdr:from>
    <xdr:to>
      <xdr:col>15</xdr:col>
      <xdr:colOff>65982</xdr:colOff>
      <xdr:row>45</xdr:row>
      <xdr:rowOff>18595</xdr:rowOff>
    </xdr:to>
    <xdr:pic>
      <xdr:nvPicPr>
        <xdr:cNvPr id="2" name="Slika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7391400" y="5133975"/>
          <a:ext cx="5542857" cy="363809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13</xdr:col>
      <xdr:colOff>409575</xdr:colOff>
      <xdr:row>9</xdr:row>
      <xdr:rowOff>7620</xdr:rowOff>
    </xdr:from>
    <xdr:to>
      <xdr:col>22</xdr:col>
      <xdr:colOff>74295</xdr:colOff>
      <xdr:row>29</xdr:row>
      <xdr:rowOff>7620</xdr:rowOff>
    </xdr:to>
    <xdr:sp macro="" textlink="">
      <xdr:nvSpPr>
        <xdr:cNvPr id="2" name="Rectangle: Rounded Corners 9">
          <a:extLst>
            <a:ext uri="{FF2B5EF4-FFF2-40B4-BE49-F238E27FC236}">
              <a16:creationId xmlns:a16="http://schemas.microsoft.com/office/drawing/2014/main" id="{00000000-0008-0000-1B00-000002000000}"/>
            </a:ext>
          </a:extLst>
        </xdr:cNvPr>
        <xdr:cNvSpPr/>
      </xdr:nvSpPr>
      <xdr:spPr>
        <a:xfrm>
          <a:off x="2314575" y="1712595"/>
          <a:ext cx="5151120" cy="3810000"/>
        </a:xfrm>
        <a:prstGeom prst="roundRect">
          <a:avLst>
            <a:gd name="adj" fmla="val 2632"/>
          </a:avLst>
        </a:prstGeom>
        <a:noFill/>
        <a:ln>
          <a:solidFill>
            <a:srgbClr val="DE7E7B"/>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472440</xdr:colOff>
      <xdr:row>12</xdr:row>
      <xdr:rowOff>41910</xdr:rowOff>
    </xdr:from>
    <xdr:to>
      <xdr:col>21</xdr:col>
      <xdr:colOff>563880</xdr:colOff>
      <xdr:row>28</xdr:row>
      <xdr:rowOff>83820</xdr:rowOff>
    </xdr:to>
    <xdr:graphicFrame macro="">
      <xdr:nvGraphicFramePr>
        <xdr:cNvPr id="3" name="Chart 2">
          <a:extLst>
            <a:ext uri="{FF2B5EF4-FFF2-40B4-BE49-F238E27FC236}">
              <a16:creationId xmlns:a16="http://schemas.microsoft.com/office/drawing/2014/main" id="{00000000-0008-0000-1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15</xdr:col>
      <xdr:colOff>160020</xdr:colOff>
      <xdr:row>10</xdr:row>
      <xdr:rowOff>45720</xdr:rowOff>
    </xdr:from>
    <xdr:ext cx="3261360" cy="434339"/>
    <mc:AlternateContent xmlns:mc="http://schemas.openxmlformats.org/markup-compatibility/2006" xmlns:a14="http://schemas.microsoft.com/office/drawing/2010/main">
      <mc:Choice Requires="a14">
        <xdr:graphicFrame macro="">
          <xdr:nvGraphicFramePr>
            <xdr:cNvPr id="4" name="Category">
              <a:extLst>
                <a:ext uri="{FF2B5EF4-FFF2-40B4-BE49-F238E27FC236}">
                  <a16:creationId xmlns:a16="http://schemas.microsoft.com/office/drawing/2014/main" id="{00000000-0008-0000-1B00-000004000000}"/>
                </a:ext>
              </a:extLst>
            </xdr:cNvPr>
            <xdr:cNvGraphicFramePr/>
          </xdr:nvGraphicFramePr>
          <xdr:xfrm>
            <a:off x="0" y="0"/>
            <a:ext cx="0" cy="0"/>
          </xdr:xfrm>
          <a:graphic>
            <a:graphicData uri="http://schemas.microsoft.com/office/drawing/2010/slicer">
              <sle:slicer xmlns:sle="http://schemas.microsoft.com/office/drawing/2010/slicer" name="Category"/>
            </a:graphicData>
          </a:graphic>
        </xdr:graphicFrame>
      </mc:Choice>
      <mc:Fallback xmlns="">
        <xdr:sp macro="" textlink="">
          <xdr:nvSpPr>
            <xdr:cNvPr id="0" name=""/>
            <xdr:cNvSpPr>
              <a:spLocks noTextEdit="1"/>
            </xdr:cNvSpPr>
          </xdr:nvSpPr>
          <xdr:spPr>
            <a:xfrm>
              <a:off x="10170795" y="2131695"/>
              <a:ext cx="3261360" cy="434339"/>
            </a:xfrm>
            <a:prstGeom prst="rect">
              <a:avLst/>
            </a:prstGeom>
            <a:solidFill>
              <a:prstClr val="white"/>
            </a:solidFill>
            <a:ln w="1">
              <a:solidFill>
                <a:prstClr val="green"/>
              </a:solidFill>
            </a:ln>
          </xdr:spPr>
          <xdr:txBody>
            <a:bodyPr vertOverflow="clip" horzOverflow="clip"/>
            <a:lstStyle/>
            <a:p>
              <a:r>
                <a:rPr lang="sl-SI" sz="1100"/>
                <a:t>Ta oblika predstavlja razčlenjevalnik. Razčlenjevalniki so podprti v različici Excel 2010 ali novejših različicah.
Če je bila oblika spremenjena v starejši različici Excela ali pa je bil delovni zvezek shranjen v programu Excel 2003 ali starejši različici, razčlenjevalnika ni mogoče uporabiti.</a:t>
              </a:r>
            </a:p>
          </xdr:txBody>
        </xdr:sp>
      </mc:Fallback>
    </mc:AlternateContent>
    <xdr:clientData/>
  </xdr:oneCellAnchor>
  <xdr:twoCellAnchor>
    <xdr:from>
      <xdr:col>16</xdr:col>
      <xdr:colOff>533400</xdr:colOff>
      <xdr:row>9</xdr:row>
      <xdr:rowOff>15240</xdr:rowOff>
    </xdr:from>
    <xdr:to>
      <xdr:col>19</xdr:col>
      <xdr:colOff>76200</xdr:colOff>
      <xdr:row>10</xdr:row>
      <xdr:rowOff>137160</xdr:rowOff>
    </xdr:to>
    <xdr:sp macro="" textlink="">
      <xdr:nvSpPr>
        <xdr:cNvPr id="5" name="TextBox 8">
          <a:extLst>
            <a:ext uri="{FF2B5EF4-FFF2-40B4-BE49-F238E27FC236}">
              <a16:creationId xmlns:a16="http://schemas.microsoft.com/office/drawing/2014/main" id="{00000000-0008-0000-1B00-000005000000}"/>
            </a:ext>
          </a:extLst>
        </xdr:cNvPr>
        <xdr:cNvSpPr txBox="1"/>
      </xdr:nvSpPr>
      <xdr:spPr>
        <a:xfrm>
          <a:off x="5343525" y="197430390"/>
          <a:ext cx="1876425" cy="3600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solidFill>
                <a:srgbClr val="F6602F"/>
              </a:solidFill>
              <a:latin typeface="Lato" panose="020F0502020204030203" pitchFamily="34" charset="0"/>
            </a:rPr>
            <a:t>Choose a Category:</a:t>
          </a:r>
        </a:p>
      </xdr:txBody>
    </xdr:sp>
    <xdr:clientData/>
  </xdr:twoCellAnchor>
  <xdr:oneCellAnchor>
    <xdr:from>
      <xdr:col>16</xdr:col>
      <xdr:colOff>441960</xdr:colOff>
      <xdr:row>9</xdr:row>
      <xdr:rowOff>60960</xdr:rowOff>
    </xdr:from>
    <xdr:ext cx="182880" cy="190500"/>
    <xdr:pic>
      <xdr:nvPicPr>
        <xdr:cNvPr id="6" name="Graphic 11" descr="Filter outline">
          <a:extLst>
            <a:ext uri="{FF2B5EF4-FFF2-40B4-BE49-F238E27FC236}">
              <a16:creationId xmlns:a16="http://schemas.microsoft.com/office/drawing/2014/main" id="{00000000-0008-0000-1B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r:embed="rId3"/>
            </a:ext>
          </a:extLst>
        </a:blip>
        <a:stretch>
          <a:fillRect/>
        </a:stretch>
      </xdr:blipFill>
      <xdr:spPr>
        <a:xfrm>
          <a:off x="5252085" y="197476110"/>
          <a:ext cx="182880" cy="190500"/>
        </a:xfrm>
        <a:prstGeom prst="rect">
          <a:avLst/>
        </a:prstGeom>
      </xdr:spPr>
    </xdr:pic>
    <xdr:clientData/>
  </xdr:oneCellAnchor>
  <xdr:twoCellAnchor>
    <xdr:from>
      <xdr:col>15</xdr:col>
      <xdr:colOff>99060</xdr:colOff>
      <xdr:row>40</xdr:row>
      <xdr:rowOff>163830</xdr:rowOff>
    </xdr:from>
    <xdr:to>
      <xdr:col>22</xdr:col>
      <xdr:colOff>403860</xdr:colOff>
      <xdr:row>55</xdr:row>
      <xdr:rowOff>163830</xdr:rowOff>
    </xdr:to>
    <xdr:graphicFrame macro="">
      <xdr:nvGraphicFramePr>
        <xdr:cNvPr id="7" name="Chart 1">
          <a:extLst>
            <a:ext uri="{FF2B5EF4-FFF2-40B4-BE49-F238E27FC236}">
              <a16:creationId xmlns:a16="http://schemas.microsoft.com/office/drawing/2014/main" id="{00000000-0008-0000-1B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19</xdr:col>
      <xdr:colOff>76200</xdr:colOff>
      <xdr:row>41</xdr:row>
      <xdr:rowOff>129540</xdr:rowOff>
    </xdr:from>
    <xdr:to>
      <xdr:col>22</xdr:col>
      <xdr:colOff>342900</xdr:colOff>
      <xdr:row>43</xdr:row>
      <xdr:rowOff>83820</xdr:rowOff>
    </xdr:to>
    <xdr:sp macro="" textlink="">
      <xdr:nvSpPr>
        <xdr:cNvPr id="8" name="TextBox 2">
          <a:extLst>
            <a:ext uri="{FF2B5EF4-FFF2-40B4-BE49-F238E27FC236}">
              <a16:creationId xmlns:a16="http://schemas.microsoft.com/office/drawing/2014/main" id="{00000000-0008-0000-1B00-000008000000}"/>
            </a:ext>
          </a:extLst>
        </xdr:cNvPr>
        <xdr:cNvSpPr txBox="1"/>
      </xdr:nvSpPr>
      <xdr:spPr>
        <a:xfrm>
          <a:off x="12620625" y="8301990"/>
          <a:ext cx="2095500" cy="335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sl-SI" sz="1200">
              <a:solidFill>
                <a:schemeClr val="bg1"/>
              </a:solidFill>
              <a:latin typeface="Lato" panose="020F0502020204030203" pitchFamily="34" charset="0"/>
            </a:rPr>
            <a:t>Skupna prodaja po mesecih</a:t>
          </a:r>
          <a:endParaRPr lang="en-US" sz="1200">
            <a:solidFill>
              <a:schemeClr val="bg1"/>
            </a:solidFill>
            <a:latin typeface="Lato" panose="020F0502020204030203" pitchFamily="34" charset="0"/>
          </a:endParaRPr>
        </a:p>
      </xdr:txBody>
    </xdr:sp>
    <xdr:clientData/>
  </xdr:twoCellAnchor>
  <xdr:twoCellAnchor>
    <xdr:from>
      <xdr:col>20</xdr:col>
      <xdr:colOff>480060</xdr:colOff>
      <xdr:row>42</xdr:row>
      <xdr:rowOff>129540</xdr:rowOff>
    </xdr:from>
    <xdr:to>
      <xdr:col>22</xdr:col>
      <xdr:colOff>152400</xdr:colOff>
      <xdr:row>44</xdr:row>
      <xdr:rowOff>83820</xdr:rowOff>
    </xdr:to>
    <xdr:sp macro="" textlink="">
      <xdr:nvSpPr>
        <xdr:cNvPr id="9" name="TextBox 3">
          <a:extLst>
            <a:ext uri="{FF2B5EF4-FFF2-40B4-BE49-F238E27FC236}">
              <a16:creationId xmlns:a16="http://schemas.microsoft.com/office/drawing/2014/main" id="{00000000-0008-0000-1B00-000009000000}"/>
            </a:ext>
          </a:extLst>
        </xdr:cNvPr>
        <xdr:cNvSpPr txBox="1"/>
      </xdr:nvSpPr>
      <xdr:spPr>
        <a:xfrm>
          <a:off x="13634085" y="8492490"/>
          <a:ext cx="891540" cy="335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sl-SI" sz="800">
              <a:solidFill>
                <a:schemeClr val="accent2">
                  <a:lumMod val="40000"/>
                  <a:lumOff val="60000"/>
                </a:schemeClr>
              </a:solidFill>
              <a:latin typeface="Lato" panose="020F0502020204030203" pitchFamily="34" charset="0"/>
            </a:rPr>
            <a:t>za leto </a:t>
          </a:r>
          <a:r>
            <a:rPr lang="en-US" sz="800">
              <a:solidFill>
                <a:schemeClr val="accent2">
                  <a:lumMod val="40000"/>
                  <a:lumOff val="60000"/>
                </a:schemeClr>
              </a:solidFill>
              <a:latin typeface="Lato" panose="020F0502020204030203" pitchFamily="34" charset="0"/>
            </a:rPr>
            <a:t>2022</a:t>
          </a:r>
        </a:p>
      </xdr:txBody>
    </xdr:sp>
    <xdr:clientData/>
  </xdr:twoCellAnchor>
  <xdr:twoCellAnchor editAs="oneCell">
    <xdr:from>
      <xdr:col>15</xdr:col>
      <xdr:colOff>121920</xdr:colOff>
      <xdr:row>35</xdr:row>
      <xdr:rowOff>167640</xdr:rowOff>
    </xdr:from>
    <xdr:to>
      <xdr:col>22</xdr:col>
      <xdr:colOff>419100</xdr:colOff>
      <xdr:row>40</xdr:row>
      <xdr:rowOff>76200</xdr:rowOff>
    </xdr:to>
    <mc:AlternateContent xmlns:mc="http://schemas.openxmlformats.org/markup-compatibility/2006" xmlns:tsle="http://schemas.microsoft.com/office/drawing/2012/timeslicer">
      <mc:Choice Requires="tsle">
        <xdr:graphicFrame macro="">
          <xdr:nvGraphicFramePr>
            <xdr:cNvPr id="10" name="Order Date">
              <a:extLst>
                <a:ext uri="{FF2B5EF4-FFF2-40B4-BE49-F238E27FC236}">
                  <a16:creationId xmlns:a16="http://schemas.microsoft.com/office/drawing/2014/main" id="{00000000-0008-0000-1B00-00000A000000}"/>
                </a:ext>
              </a:extLst>
            </xdr:cNvPr>
            <xdr:cNvGraphicFramePr/>
          </xdr:nvGraphicFramePr>
          <xdr:xfrm>
            <a:off x="0" y="0"/>
            <a:ext cx="0" cy="0"/>
          </xdr:xfrm>
          <a:graphic>
            <a:graphicData uri="http://schemas.microsoft.com/office/drawing/2012/timeslicer">
              <tsle:timeslicer name="Order Date"/>
            </a:graphicData>
          </a:graphic>
        </xdr:graphicFrame>
      </mc:Choice>
      <mc:Fallback xmlns="">
        <xdr:sp macro="" textlink="">
          <xdr:nvSpPr>
            <xdr:cNvPr id="0" name=""/>
            <xdr:cNvSpPr>
              <a:spLocks noTextEdit="1"/>
            </xdr:cNvSpPr>
          </xdr:nvSpPr>
          <xdr:spPr>
            <a:xfrm>
              <a:off x="10132695" y="7197090"/>
              <a:ext cx="4564380" cy="861060"/>
            </a:xfrm>
            <a:prstGeom prst="rect">
              <a:avLst/>
            </a:prstGeom>
            <a:solidFill>
              <a:prstClr val="white"/>
            </a:solidFill>
            <a:ln w="1">
              <a:solidFill>
                <a:prstClr val="green"/>
              </a:solidFill>
            </a:ln>
          </xdr:spPr>
          <xdr:txBody>
            <a:bodyPr vertOverflow="clip" horzOverflow="clip"/>
            <a:lstStyle/>
            <a:p>
              <a:r>
                <a:rPr lang="sl-SI" sz="1100"/>
                <a:t>Časovnica: Deluje v različici programa Excel 2013 ali novejši. Ne premikajte ali spreminjajte velikosti.</a:t>
              </a:r>
            </a:p>
          </xdr:txBody>
        </xdr:sp>
      </mc:Fallback>
    </mc:AlternateContent>
    <xdr:clientData/>
  </xdr:twoCellAnchor>
</xdr:wsDr>
</file>

<file path=xl/drawings/drawing28.xml><?xml version="1.0" encoding="utf-8"?>
<c:userShapes xmlns:c="http://schemas.openxmlformats.org/drawingml/2006/chart">
  <cdr:relSizeAnchor xmlns:cdr="http://schemas.openxmlformats.org/drawingml/2006/chartDrawing">
    <cdr:from>
      <cdr:x>0.27607</cdr:x>
      <cdr:y>0.09114</cdr:y>
    </cdr:from>
    <cdr:to>
      <cdr:x>0.7454</cdr:x>
      <cdr:y>0.1656</cdr:y>
    </cdr:to>
    <cdr:sp macro="" textlink="">
      <cdr:nvSpPr>
        <cdr:cNvPr id="3" name="TextBox 2">
          <a:extLst xmlns:a="http://schemas.openxmlformats.org/drawingml/2006/main">
            <a:ext uri="{FF2B5EF4-FFF2-40B4-BE49-F238E27FC236}">
              <a16:creationId xmlns:a16="http://schemas.microsoft.com/office/drawing/2014/main" id="{AA5A0392-469B-F5DA-DBD9-85037E6836A0}"/>
            </a:ext>
          </a:extLst>
        </cdr:cNvPr>
        <cdr:cNvSpPr txBox="1"/>
      </cdr:nvSpPr>
      <cdr:spPr>
        <a:xfrm xmlns:a="http://schemas.openxmlformats.org/drawingml/2006/main">
          <a:off x="1371600" y="270510"/>
          <a:ext cx="2331720" cy="22098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900">
              <a:solidFill>
                <a:schemeClr val="tx1">
                  <a:lumMod val="50000"/>
                  <a:lumOff val="50000"/>
                </a:schemeClr>
              </a:solidFill>
              <a:latin typeface="Lato" panose="020F0502020204030203" pitchFamily="34" charset="0"/>
            </a:rPr>
            <a:t>Good</a:t>
          </a:r>
          <a:r>
            <a:rPr lang="en-US" sz="900" baseline="0">
              <a:solidFill>
                <a:schemeClr val="tx1">
                  <a:lumMod val="50000"/>
                  <a:lumOff val="50000"/>
                </a:schemeClr>
              </a:solidFill>
              <a:latin typeface="Lato" panose="020F0502020204030203" pitchFamily="34" charset="0"/>
            </a:rPr>
            <a:t>s sold by market for Q1 - Q4 of 2022</a:t>
          </a:r>
          <a:endParaRPr lang="en-US" sz="900">
            <a:solidFill>
              <a:schemeClr val="tx1">
                <a:lumMod val="50000"/>
                <a:lumOff val="50000"/>
              </a:schemeClr>
            </a:solidFill>
            <a:latin typeface="Lato" panose="020F0502020204030203" pitchFamily="34" charset="0"/>
          </a:endParaRPr>
        </a:p>
      </cdr:txBody>
    </cdr:sp>
  </cdr:relSizeAnchor>
</c:userShapes>
</file>

<file path=xl/drawings/drawing29.xml><?xml version="1.0" encoding="utf-8"?>
<xdr:wsDr xmlns:xdr="http://schemas.openxmlformats.org/drawingml/2006/spreadsheetDrawing" xmlns:a="http://schemas.openxmlformats.org/drawingml/2006/main">
  <xdr:twoCellAnchor editAs="oneCell">
    <xdr:from>
      <xdr:col>3</xdr:col>
      <xdr:colOff>85725</xdr:colOff>
      <xdr:row>30</xdr:row>
      <xdr:rowOff>161925</xdr:rowOff>
    </xdr:from>
    <xdr:to>
      <xdr:col>4</xdr:col>
      <xdr:colOff>285645</xdr:colOff>
      <xdr:row>32</xdr:row>
      <xdr:rowOff>38068</xdr:rowOff>
    </xdr:to>
    <xdr:pic>
      <xdr:nvPicPr>
        <xdr:cNvPr id="2" name="Slika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3295650" y="6429375"/>
          <a:ext cx="838095" cy="257143"/>
        </a:xfrm>
        <a:prstGeom prst="rect">
          <a:avLst/>
        </a:prstGeom>
      </xdr:spPr>
    </xdr:pic>
    <xdr:clientData/>
  </xdr:twoCellAnchor>
  <xdr:twoCellAnchor editAs="oneCell">
    <xdr:from>
      <xdr:col>4</xdr:col>
      <xdr:colOff>0</xdr:colOff>
      <xdr:row>36</xdr:row>
      <xdr:rowOff>0</xdr:rowOff>
    </xdr:from>
    <xdr:to>
      <xdr:col>5</xdr:col>
      <xdr:colOff>161825</xdr:colOff>
      <xdr:row>37</xdr:row>
      <xdr:rowOff>104738</xdr:rowOff>
    </xdr:to>
    <xdr:pic>
      <xdr:nvPicPr>
        <xdr:cNvPr id="3" name="Slika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3848100" y="7534275"/>
          <a:ext cx="800000" cy="295238"/>
        </a:xfrm>
        <a:prstGeom prst="rect">
          <a:avLst/>
        </a:prstGeom>
      </xdr:spPr>
    </xdr:pic>
    <xdr:clientData/>
  </xdr:twoCellAnchor>
  <xdr:twoCellAnchor editAs="oneCell">
    <xdr:from>
      <xdr:col>6</xdr:col>
      <xdr:colOff>19050</xdr:colOff>
      <xdr:row>49</xdr:row>
      <xdr:rowOff>104775</xdr:rowOff>
    </xdr:from>
    <xdr:to>
      <xdr:col>7</xdr:col>
      <xdr:colOff>495164</xdr:colOff>
      <xdr:row>51</xdr:row>
      <xdr:rowOff>28537</xdr:rowOff>
    </xdr:to>
    <xdr:pic>
      <xdr:nvPicPr>
        <xdr:cNvPr id="4" name="Slika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5210175" y="10210800"/>
          <a:ext cx="1085714" cy="304762"/>
        </a:xfrm>
        <a:prstGeom prst="rect">
          <a:avLst/>
        </a:prstGeom>
      </xdr:spPr>
    </xdr:pic>
    <xdr:clientData/>
  </xdr:twoCellAnchor>
  <xdr:twoCellAnchor editAs="oneCell">
    <xdr:from>
      <xdr:col>6</xdr:col>
      <xdr:colOff>38100</xdr:colOff>
      <xdr:row>51</xdr:row>
      <xdr:rowOff>0</xdr:rowOff>
    </xdr:from>
    <xdr:to>
      <xdr:col>7</xdr:col>
      <xdr:colOff>95167</xdr:colOff>
      <xdr:row>52</xdr:row>
      <xdr:rowOff>66643</xdr:rowOff>
    </xdr:to>
    <xdr:pic>
      <xdr:nvPicPr>
        <xdr:cNvPr id="5" name="Slika 4">
          <a:extLst>
            <a:ext uri="{FF2B5EF4-FFF2-40B4-BE49-F238E27FC236}">
              <a16:creationId xmlns:a16="http://schemas.microsoft.com/office/drawing/2014/main" id="{00000000-0008-0000-1C00-000005000000}"/>
            </a:ext>
          </a:extLst>
        </xdr:cNvPr>
        <xdr:cNvPicPr>
          <a:picLocks noChangeAspect="1"/>
        </xdr:cNvPicPr>
      </xdr:nvPicPr>
      <xdr:blipFill>
        <a:blip xmlns:r="http://schemas.openxmlformats.org/officeDocument/2006/relationships" r:embed="rId4"/>
        <a:stretch>
          <a:fillRect/>
        </a:stretch>
      </xdr:blipFill>
      <xdr:spPr>
        <a:xfrm>
          <a:off x="5229225" y="10487025"/>
          <a:ext cx="666667" cy="257143"/>
        </a:xfrm>
        <a:prstGeom prst="rect">
          <a:avLst/>
        </a:prstGeom>
      </xdr:spPr>
    </xdr:pic>
    <xdr:clientData/>
  </xdr:twoCellAnchor>
  <xdr:twoCellAnchor editAs="oneCell">
    <xdr:from>
      <xdr:col>11</xdr:col>
      <xdr:colOff>0</xdr:colOff>
      <xdr:row>0</xdr:row>
      <xdr:rowOff>0</xdr:rowOff>
    </xdr:from>
    <xdr:to>
      <xdr:col>12</xdr:col>
      <xdr:colOff>429185</xdr:colOff>
      <xdr:row>5</xdr:row>
      <xdr:rowOff>178174</xdr:rowOff>
    </xdr:to>
    <xdr:pic>
      <xdr:nvPicPr>
        <xdr:cNvPr id="6" name="Slika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5"/>
        <a:stretch>
          <a:fillRect/>
        </a:stretch>
      </xdr:blipFill>
      <xdr:spPr>
        <a:xfrm>
          <a:off x="8353425" y="0"/>
          <a:ext cx="1124510" cy="1130674"/>
        </a:xfrm>
        <a:prstGeom prst="rect">
          <a:avLst/>
        </a:prstGeom>
      </xdr:spPr>
    </xdr:pic>
    <xdr:clientData/>
  </xdr:twoCellAnchor>
  <xdr:twoCellAnchor editAs="oneCell">
    <xdr:from>
      <xdr:col>4</xdr:col>
      <xdr:colOff>76200</xdr:colOff>
      <xdr:row>62</xdr:row>
      <xdr:rowOff>114300</xdr:rowOff>
    </xdr:from>
    <xdr:to>
      <xdr:col>5</xdr:col>
      <xdr:colOff>685644</xdr:colOff>
      <xdr:row>63</xdr:row>
      <xdr:rowOff>190467</xdr:rowOff>
    </xdr:to>
    <xdr:pic>
      <xdr:nvPicPr>
        <xdr:cNvPr id="7" name="Slika 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6"/>
        <a:stretch>
          <a:fillRect/>
        </a:stretch>
      </xdr:blipFill>
      <xdr:spPr>
        <a:xfrm>
          <a:off x="3924300" y="13011150"/>
          <a:ext cx="1247619" cy="266667"/>
        </a:xfrm>
        <a:prstGeom prst="rect">
          <a:avLst/>
        </a:prstGeom>
      </xdr:spPr>
    </xdr:pic>
    <xdr:clientData/>
  </xdr:twoCellAnchor>
  <xdr:twoCellAnchor editAs="oneCell">
    <xdr:from>
      <xdr:col>6</xdr:col>
      <xdr:colOff>47625</xdr:colOff>
      <xdr:row>62</xdr:row>
      <xdr:rowOff>123825</xdr:rowOff>
    </xdr:from>
    <xdr:to>
      <xdr:col>8</xdr:col>
      <xdr:colOff>152235</xdr:colOff>
      <xdr:row>64</xdr:row>
      <xdr:rowOff>9492</xdr:rowOff>
    </xdr:to>
    <xdr:pic>
      <xdr:nvPicPr>
        <xdr:cNvPr id="8" name="Slika 7">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7"/>
        <a:stretch>
          <a:fillRect/>
        </a:stretch>
      </xdr:blipFill>
      <xdr:spPr>
        <a:xfrm>
          <a:off x="5238750" y="13020675"/>
          <a:ext cx="1323810" cy="266667"/>
        </a:xfrm>
        <a:prstGeom prst="rect">
          <a:avLst/>
        </a:prstGeom>
      </xdr:spPr>
    </xdr:pic>
    <xdr:clientData/>
  </xdr:twoCellAnchor>
  <xdr:twoCellAnchor editAs="oneCell">
    <xdr:from>
      <xdr:col>12</xdr:col>
      <xdr:colOff>419100</xdr:colOff>
      <xdr:row>73</xdr:row>
      <xdr:rowOff>47625</xdr:rowOff>
    </xdr:from>
    <xdr:to>
      <xdr:col>19</xdr:col>
      <xdr:colOff>199494</xdr:colOff>
      <xdr:row>89</xdr:row>
      <xdr:rowOff>104387</xdr:rowOff>
    </xdr:to>
    <xdr:pic>
      <xdr:nvPicPr>
        <xdr:cNvPr id="9" name="Slika 8">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8"/>
        <a:stretch>
          <a:fillRect/>
        </a:stretch>
      </xdr:blipFill>
      <xdr:spPr>
        <a:xfrm>
          <a:off x="9467850" y="15116175"/>
          <a:ext cx="4247619" cy="3104762"/>
        </a:xfrm>
        <a:prstGeom prst="rect">
          <a:avLst/>
        </a:prstGeom>
      </xdr:spPr>
    </xdr:pic>
    <xdr:clientData/>
  </xdr:twoCellAnchor>
  <xdr:twoCellAnchor editAs="oneCell">
    <xdr:from>
      <xdr:col>10</xdr:col>
      <xdr:colOff>190500</xdr:colOff>
      <xdr:row>95</xdr:row>
      <xdr:rowOff>180975</xdr:rowOff>
    </xdr:from>
    <xdr:to>
      <xdr:col>16</xdr:col>
      <xdr:colOff>542399</xdr:colOff>
      <xdr:row>112</xdr:row>
      <xdr:rowOff>9142</xdr:rowOff>
    </xdr:to>
    <xdr:pic>
      <xdr:nvPicPr>
        <xdr:cNvPr id="10" name="Slika 9">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9"/>
        <a:stretch>
          <a:fillRect/>
        </a:stretch>
      </xdr:blipFill>
      <xdr:spPr>
        <a:xfrm>
          <a:off x="7934325" y="20031075"/>
          <a:ext cx="4209524" cy="3066667"/>
        </a:xfrm>
        <a:prstGeom prst="rect">
          <a:avLst/>
        </a:prstGeom>
      </xdr:spPr>
    </xdr:pic>
    <xdr:clientData/>
  </xdr:twoCellAnchor>
  <xdr:twoCellAnchor editAs="oneCell">
    <xdr:from>
      <xdr:col>9</xdr:col>
      <xdr:colOff>236412</xdr:colOff>
      <xdr:row>73</xdr:row>
      <xdr:rowOff>161925</xdr:rowOff>
    </xdr:from>
    <xdr:to>
      <xdr:col>12</xdr:col>
      <xdr:colOff>142560</xdr:colOff>
      <xdr:row>89</xdr:row>
      <xdr:rowOff>9055</xdr:rowOff>
    </xdr:to>
    <xdr:pic>
      <xdr:nvPicPr>
        <xdr:cNvPr id="11" name="Slika 10">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10"/>
        <a:stretch>
          <a:fillRect/>
        </a:stretch>
      </xdr:blipFill>
      <xdr:spPr>
        <a:xfrm>
          <a:off x="7256337" y="15230475"/>
          <a:ext cx="1934973" cy="2895130"/>
        </a:xfrm>
        <a:prstGeom prst="rect">
          <a:avLst/>
        </a:prstGeom>
      </xdr:spPr>
    </xdr:pic>
    <xdr:clientData/>
  </xdr:twoCellAnchor>
  <xdr:twoCellAnchor editAs="oneCell">
    <xdr:from>
      <xdr:col>10</xdr:col>
      <xdr:colOff>209550</xdr:colOff>
      <xdr:row>122</xdr:row>
      <xdr:rowOff>219075</xdr:rowOff>
    </xdr:from>
    <xdr:to>
      <xdr:col>17</xdr:col>
      <xdr:colOff>28039</xdr:colOff>
      <xdr:row>139</xdr:row>
      <xdr:rowOff>37714</xdr:rowOff>
    </xdr:to>
    <xdr:pic>
      <xdr:nvPicPr>
        <xdr:cNvPr id="12" name="Slika 11">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11"/>
        <a:stretch>
          <a:fillRect/>
        </a:stretch>
      </xdr:blipFill>
      <xdr:spPr>
        <a:xfrm>
          <a:off x="7953375" y="25403175"/>
          <a:ext cx="4285714" cy="3085714"/>
        </a:xfrm>
        <a:prstGeom prst="rect">
          <a:avLst/>
        </a:prstGeom>
      </xdr:spPr>
    </xdr:pic>
    <xdr:clientData/>
  </xdr:twoCellAnchor>
  <xdr:twoCellAnchor editAs="oneCell">
    <xdr:from>
      <xdr:col>5</xdr:col>
      <xdr:colOff>28575</xdr:colOff>
      <xdr:row>126</xdr:row>
      <xdr:rowOff>19050</xdr:rowOff>
    </xdr:from>
    <xdr:to>
      <xdr:col>9</xdr:col>
      <xdr:colOff>342544</xdr:colOff>
      <xdr:row>149</xdr:row>
      <xdr:rowOff>37550</xdr:rowOff>
    </xdr:to>
    <xdr:pic>
      <xdr:nvPicPr>
        <xdr:cNvPr id="13" name="Slika 12">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12"/>
        <a:stretch>
          <a:fillRect/>
        </a:stretch>
      </xdr:blipFill>
      <xdr:spPr>
        <a:xfrm>
          <a:off x="4514850" y="26155650"/>
          <a:ext cx="2847619" cy="4400000"/>
        </a:xfrm>
        <a:prstGeom prst="rect">
          <a:avLst/>
        </a:prstGeom>
      </xdr:spPr>
    </xdr:pic>
    <xdr:clientData/>
  </xdr:twoCellAnchor>
  <xdr:twoCellAnchor editAs="oneCell">
    <xdr:from>
      <xdr:col>2</xdr:col>
      <xdr:colOff>800100</xdr:colOff>
      <xdr:row>152</xdr:row>
      <xdr:rowOff>171450</xdr:rowOff>
    </xdr:from>
    <xdr:to>
      <xdr:col>11</xdr:col>
      <xdr:colOff>380305</xdr:colOff>
      <xdr:row>176</xdr:row>
      <xdr:rowOff>180402</xdr:rowOff>
    </xdr:to>
    <xdr:pic>
      <xdr:nvPicPr>
        <xdr:cNvPr id="14" name="Slika 13">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13"/>
        <a:stretch>
          <a:fillRect/>
        </a:stretch>
      </xdr:blipFill>
      <xdr:spPr>
        <a:xfrm>
          <a:off x="3171825" y="31308675"/>
          <a:ext cx="5561905" cy="4580952"/>
        </a:xfrm>
        <a:prstGeom prst="rect">
          <a:avLst/>
        </a:prstGeom>
      </xdr:spPr>
    </xdr:pic>
    <xdr:clientData/>
  </xdr:twoCellAnchor>
  <xdr:twoCellAnchor editAs="oneCell">
    <xdr:from>
      <xdr:col>8</xdr:col>
      <xdr:colOff>257175</xdr:colOff>
      <xdr:row>189</xdr:row>
      <xdr:rowOff>57150</xdr:rowOff>
    </xdr:from>
    <xdr:to>
      <xdr:col>10</xdr:col>
      <xdr:colOff>371294</xdr:colOff>
      <xdr:row>191</xdr:row>
      <xdr:rowOff>19007</xdr:rowOff>
    </xdr:to>
    <xdr:pic>
      <xdr:nvPicPr>
        <xdr:cNvPr id="15" name="Slika 14">
          <a:extLst>
            <a:ext uri="{FF2B5EF4-FFF2-40B4-BE49-F238E27FC236}">
              <a16:creationId xmlns:a16="http://schemas.microsoft.com/office/drawing/2014/main" id="{00000000-0008-0000-1C00-00000F000000}"/>
            </a:ext>
          </a:extLst>
        </xdr:cNvPr>
        <xdr:cNvPicPr>
          <a:picLocks noChangeAspect="1"/>
        </xdr:cNvPicPr>
      </xdr:nvPicPr>
      <xdr:blipFill>
        <a:blip xmlns:r="http://schemas.openxmlformats.org/officeDocument/2006/relationships" r:embed="rId14"/>
        <a:stretch>
          <a:fillRect/>
        </a:stretch>
      </xdr:blipFill>
      <xdr:spPr>
        <a:xfrm>
          <a:off x="6667500" y="38709600"/>
          <a:ext cx="1447619" cy="342857"/>
        </a:xfrm>
        <a:prstGeom prst="rect">
          <a:avLst/>
        </a:prstGeom>
      </xdr:spPr>
    </xdr:pic>
    <xdr:clientData/>
  </xdr:twoCellAnchor>
  <xdr:twoCellAnchor editAs="oneCell">
    <xdr:from>
      <xdr:col>13</xdr:col>
      <xdr:colOff>0</xdr:colOff>
      <xdr:row>190</xdr:row>
      <xdr:rowOff>0</xdr:rowOff>
    </xdr:from>
    <xdr:to>
      <xdr:col>24</xdr:col>
      <xdr:colOff>246764</xdr:colOff>
      <xdr:row>206</xdr:row>
      <xdr:rowOff>123429</xdr:rowOff>
    </xdr:to>
    <xdr:pic>
      <xdr:nvPicPr>
        <xdr:cNvPr id="16" name="Slika 15">
          <a:extLst>
            <a:ext uri="{FF2B5EF4-FFF2-40B4-BE49-F238E27FC236}">
              <a16:creationId xmlns:a16="http://schemas.microsoft.com/office/drawing/2014/main" id="{00000000-0008-0000-1C00-000010000000}"/>
            </a:ext>
          </a:extLst>
        </xdr:cNvPr>
        <xdr:cNvPicPr>
          <a:picLocks noChangeAspect="1"/>
        </xdr:cNvPicPr>
      </xdr:nvPicPr>
      <xdr:blipFill>
        <a:blip xmlns:r="http://schemas.openxmlformats.org/officeDocument/2006/relationships" r:embed="rId15"/>
        <a:stretch>
          <a:fillRect/>
        </a:stretch>
      </xdr:blipFill>
      <xdr:spPr>
        <a:xfrm>
          <a:off x="9725025" y="38842950"/>
          <a:ext cx="7085714" cy="3171429"/>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495300</xdr:colOff>
      <xdr:row>308</xdr:row>
      <xdr:rowOff>114300</xdr:rowOff>
    </xdr:from>
    <xdr:to>
      <xdr:col>6</xdr:col>
      <xdr:colOff>476250</xdr:colOff>
      <xdr:row>323</xdr:row>
      <xdr:rowOff>38100</xdr:rowOff>
    </xdr:to>
    <xdr:pic>
      <xdr:nvPicPr>
        <xdr:cNvPr id="2" name="Slika 1" descr="doc, če je funkcija 13">
          <a:extLst>
            <a:ext uri="{FF2B5EF4-FFF2-40B4-BE49-F238E27FC236}">
              <a16:creationId xmlns:a16="http://schemas.microsoft.com/office/drawing/2014/main" id="{00000000-0008-0000-1E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5300" y="68313300"/>
          <a:ext cx="5276850" cy="2781300"/>
        </a:xfrm>
        <a:prstGeom prst="rect">
          <a:avLst/>
        </a:prstGeom>
        <a:noFill/>
        <a:ln>
          <a:noFill/>
        </a:ln>
      </xdr:spPr>
    </xdr:pic>
    <xdr:clientData/>
  </xdr:twoCellAnchor>
  <xdr:twoCellAnchor editAs="oneCell">
    <xdr:from>
      <xdr:col>5</xdr:col>
      <xdr:colOff>419099</xdr:colOff>
      <xdr:row>436</xdr:row>
      <xdr:rowOff>152400</xdr:rowOff>
    </xdr:from>
    <xdr:to>
      <xdr:col>11</xdr:col>
      <xdr:colOff>142874</xdr:colOff>
      <xdr:row>453</xdr:row>
      <xdr:rowOff>56515</xdr:rowOff>
    </xdr:to>
    <xdr:pic>
      <xdr:nvPicPr>
        <xdr:cNvPr id="3" name="Slika 2" descr="doc, če je funkcija 14">
          <a:extLst>
            <a:ext uri="{FF2B5EF4-FFF2-40B4-BE49-F238E27FC236}">
              <a16:creationId xmlns:a16="http://schemas.microsoft.com/office/drawing/2014/main" id="{00000000-0008-0000-1E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105399" y="93592650"/>
          <a:ext cx="3381375" cy="3142615"/>
        </a:xfrm>
        <a:prstGeom prst="rect">
          <a:avLst/>
        </a:prstGeom>
        <a:noFill/>
        <a:ln>
          <a:noFill/>
        </a:ln>
      </xdr:spPr>
    </xdr:pic>
    <xdr:clientData/>
  </xdr:twoCellAnchor>
  <xdr:twoCellAnchor editAs="oneCell">
    <xdr:from>
      <xdr:col>5</xdr:col>
      <xdr:colOff>581025</xdr:colOff>
      <xdr:row>453</xdr:row>
      <xdr:rowOff>38101</xdr:rowOff>
    </xdr:from>
    <xdr:to>
      <xdr:col>12</xdr:col>
      <xdr:colOff>333375</xdr:colOff>
      <xdr:row>471</xdr:row>
      <xdr:rowOff>27941</xdr:rowOff>
    </xdr:to>
    <xdr:pic>
      <xdr:nvPicPr>
        <xdr:cNvPr id="4" name="Slika 3" descr="doc, če je funkcija 15">
          <a:extLst>
            <a:ext uri="{FF2B5EF4-FFF2-40B4-BE49-F238E27FC236}">
              <a16:creationId xmlns:a16="http://schemas.microsoft.com/office/drawing/2014/main" id="{00000000-0008-0000-1E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267325" y="96974026"/>
          <a:ext cx="4019550" cy="3418840"/>
        </a:xfrm>
        <a:prstGeom prst="rect">
          <a:avLst/>
        </a:prstGeom>
        <a:noFill/>
        <a:ln>
          <a:noFill/>
        </a:ln>
      </xdr:spPr>
    </xdr:pic>
    <xdr:clientData/>
  </xdr:twoCellAnchor>
  <xdr:twoCellAnchor editAs="oneCell">
    <xdr:from>
      <xdr:col>5</xdr:col>
      <xdr:colOff>333375</xdr:colOff>
      <xdr:row>476</xdr:row>
      <xdr:rowOff>28575</xdr:rowOff>
    </xdr:from>
    <xdr:to>
      <xdr:col>13</xdr:col>
      <xdr:colOff>419100</xdr:colOff>
      <xdr:row>491</xdr:row>
      <xdr:rowOff>180975</xdr:rowOff>
    </xdr:to>
    <xdr:pic>
      <xdr:nvPicPr>
        <xdr:cNvPr id="5" name="Slika 4" descr="doc, če je funkcija 16">
          <a:extLst>
            <a:ext uri="{FF2B5EF4-FFF2-40B4-BE49-F238E27FC236}">
              <a16:creationId xmlns:a16="http://schemas.microsoft.com/office/drawing/2014/main" id="{00000000-0008-0000-1E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19675" y="101698425"/>
          <a:ext cx="4962525" cy="3009900"/>
        </a:xfrm>
        <a:prstGeom prst="rect">
          <a:avLst/>
        </a:prstGeom>
        <a:noFill/>
        <a:ln>
          <a:noFill/>
        </a:ln>
      </xdr:spPr>
    </xdr:pic>
    <xdr:clientData/>
  </xdr:twoCellAnchor>
  <xdr:twoCellAnchor editAs="oneCell">
    <xdr:from>
      <xdr:col>5</xdr:col>
      <xdr:colOff>19050</xdr:colOff>
      <xdr:row>501</xdr:row>
      <xdr:rowOff>133351</xdr:rowOff>
    </xdr:from>
    <xdr:to>
      <xdr:col>15</xdr:col>
      <xdr:colOff>361950</xdr:colOff>
      <xdr:row>520</xdr:row>
      <xdr:rowOff>47625</xdr:rowOff>
    </xdr:to>
    <xdr:pic>
      <xdr:nvPicPr>
        <xdr:cNvPr id="6" name="Slika 5" descr="doc, če je funkcija 17">
          <a:extLst>
            <a:ext uri="{FF2B5EF4-FFF2-40B4-BE49-F238E27FC236}">
              <a16:creationId xmlns:a16="http://schemas.microsoft.com/office/drawing/2014/main" id="{00000000-0008-0000-1E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05350" y="107156251"/>
          <a:ext cx="6438900" cy="3533774"/>
        </a:xfrm>
        <a:prstGeom prst="rect">
          <a:avLst/>
        </a:prstGeom>
        <a:noFill/>
        <a:ln>
          <a:noFill/>
        </a:ln>
      </xdr:spPr>
    </xdr:pic>
    <xdr:clientData/>
  </xdr:twoCellAnchor>
  <xdr:twoCellAnchor editAs="oneCell">
    <xdr:from>
      <xdr:col>4</xdr:col>
      <xdr:colOff>704850</xdr:colOff>
      <xdr:row>523</xdr:row>
      <xdr:rowOff>171450</xdr:rowOff>
    </xdr:from>
    <xdr:to>
      <xdr:col>15</xdr:col>
      <xdr:colOff>9525</xdr:colOff>
      <xdr:row>542</xdr:row>
      <xdr:rowOff>76200</xdr:rowOff>
    </xdr:to>
    <xdr:pic>
      <xdr:nvPicPr>
        <xdr:cNvPr id="7" name="Slika 6" descr="doc, če je funkcija 18">
          <a:extLst>
            <a:ext uri="{FF2B5EF4-FFF2-40B4-BE49-F238E27FC236}">
              <a16:creationId xmlns:a16="http://schemas.microsoft.com/office/drawing/2014/main" id="{00000000-0008-0000-1E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505325" y="112099725"/>
          <a:ext cx="6286500" cy="3524250"/>
        </a:xfrm>
        <a:prstGeom prst="rect">
          <a:avLst/>
        </a:prstGeom>
        <a:noFill/>
        <a:ln>
          <a:noFill/>
        </a:ln>
      </xdr:spPr>
    </xdr:pic>
    <xdr:clientData/>
  </xdr:twoCellAnchor>
  <xdr:twoCellAnchor editAs="oneCell">
    <xdr:from>
      <xdr:col>6</xdr:col>
      <xdr:colOff>171451</xdr:colOff>
      <xdr:row>555</xdr:row>
      <xdr:rowOff>47624</xdr:rowOff>
    </xdr:from>
    <xdr:to>
      <xdr:col>16</xdr:col>
      <xdr:colOff>76201</xdr:colOff>
      <xdr:row>572</xdr:row>
      <xdr:rowOff>171450</xdr:rowOff>
    </xdr:to>
    <xdr:pic>
      <xdr:nvPicPr>
        <xdr:cNvPr id="8" name="Slika 7" descr="doc, če je funkcija 19">
          <a:extLst>
            <a:ext uri="{FF2B5EF4-FFF2-40B4-BE49-F238E27FC236}">
              <a16:creationId xmlns:a16="http://schemas.microsoft.com/office/drawing/2014/main" id="{00000000-0008-0000-1E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467351" y="119119649"/>
          <a:ext cx="6000750" cy="3362326"/>
        </a:xfrm>
        <a:prstGeom prst="rect">
          <a:avLst/>
        </a:prstGeom>
        <a:noFill/>
        <a:ln>
          <a:noFill/>
        </a:ln>
      </xdr:spPr>
    </xdr:pic>
    <xdr:clientData/>
  </xdr:twoCellAnchor>
  <xdr:twoCellAnchor editAs="oneCell">
    <xdr:from>
      <xdr:col>2</xdr:col>
      <xdr:colOff>57150</xdr:colOff>
      <xdr:row>11</xdr:row>
      <xdr:rowOff>76200</xdr:rowOff>
    </xdr:from>
    <xdr:to>
      <xdr:col>3</xdr:col>
      <xdr:colOff>752299</xdr:colOff>
      <xdr:row>12</xdr:row>
      <xdr:rowOff>171414</xdr:rowOff>
    </xdr:to>
    <xdr:pic>
      <xdr:nvPicPr>
        <xdr:cNvPr id="9" name="Slika 8">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8"/>
        <a:stretch>
          <a:fillRect/>
        </a:stretch>
      </xdr:blipFill>
      <xdr:spPr>
        <a:xfrm>
          <a:off x="2238375" y="2790825"/>
          <a:ext cx="1409524" cy="285714"/>
        </a:xfrm>
        <a:prstGeom prst="rect">
          <a:avLst/>
        </a:prstGeom>
      </xdr:spPr>
    </xdr:pic>
    <xdr:clientData/>
  </xdr:twoCellAnchor>
  <xdr:twoCellAnchor editAs="oneCell">
    <xdr:from>
      <xdr:col>2</xdr:col>
      <xdr:colOff>28575</xdr:colOff>
      <xdr:row>26</xdr:row>
      <xdr:rowOff>161925</xdr:rowOff>
    </xdr:from>
    <xdr:to>
      <xdr:col>3</xdr:col>
      <xdr:colOff>790390</xdr:colOff>
      <xdr:row>28</xdr:row>
      <xdr:rowOff>66639</xdr:rowOff>
    </xdr:to>
    <xdr:pic>
      <xdr:nvPicPr>
        <xdr:cNvPr id="10" name="Slika 9">
          <a:extLst>
            <a:ext uri="{FF2B5EF4-FFF2-40B4-BE49-F238E27FC236}">
              <a16:creationId xmlns:a16="http://schemas.microsoft.com/office/drawing/2014/main" id="{00000000-0008-0000-1E00-00000A000000}"/>
            </a:ext>
          </a:extLst>
        </xdr:cNvPr>
        <xdr:cNvPicPr>
          <a:picLocks noChangeAspect="1"/>
        </xdr:cNvPicPr>
      </xdr:nvPicPr>
      <xdr:blipFill>
        <a:blip xmlns:r="http://schemas.openxmlformats.org/officeDocument/2006/relationships" r:embed="rId9"/>
        <a:stretch>
          <a:fillRect/>
        </a:stretch>
      </xdr:blipFill>
      <xdr:spPr>
        <a:xfrm>
          <a:off x="2209800" y="5981700"/>
          <a:ext cx="1476190" cy="285714"/>
        </a:xfrm>
        <a:prstGeom prst="rect">
          <a:avLst/>
        </a:prstGeom>
      </xdr:spPr>
    </xdr:pic>
    <xdr:clientData/>
  </xdr:twoCellAnchor>
  <xdr:twoCellAnchor editAs="oneCell">
    <xdr:from>
      <xdr:col>1</xdr:col>
      <xdr:colOff>1247774</xdr:colOff>
      <xdr:row>65</xdr:row>
      <xdr:rowOff>0</xdr:rowOff>
    </xdr:from>
    <xdr:to>
      <xdr:col>4</xdr:col>
      <xdr:colOff>369570</xdr:colOff>
      <xdr:row>66</xdr:row>
      <xdr:rowOff>152400</xdr:rowOff>
    </xdr:to>
    <xdr:pic>
      <xdr:nvPicPr>
        <xdr:cNvPr id="11" name="Slika 10">
          <a:extLst>
            <a:ext uri="{FF2B5EF4-FFF2-40B4-BE49-F238E27FC236}">
              <a16:creationId xmlns:a16="http://schemas.microsoft.com/office/drawing/2014/main" id="{00000000-0008-0000-1E00-00000B000000}"/>
            </a:ext>
          </a:extLst>
        </xdr:cNvPr>
        <xdr:cNvPicPr>
          <a:picLocks noChangeAspect="1"/>
        </xdr:cNvPicPr>
      </xdr:nvPicPr>
      <xdr:blipFill>
        <a:blip xmlns:r="http://schemas.openxmlformats.org/officeDocument/2006/relationships" r:embed="rId10"/>
        <a:stretch>
          <a:fillRect/>
        </a:stretch>
      </xdr:blipFill>
      <xdr:spPr>
        <a:xfrm>
          <a:off x="2181224" y="14382750"/>
          <a:ext cx="1988821" cy="342900"/>
        </a:xfrm>
        <a:prstGeom prst="rect">
          <a:avLst/>
        </a:prstGeom>
      </xdr:spPr>
    </xdr:pic>
    <xdr:clientData/>
  </xdr:twoCellAnchor>
  <xdr:twoCellAnchor editAs="oneCell">
    <xdr:from>
      <xdr:col>2</xdr:col>
      <xdr:colOff>0</xdr:colOff>
      <xdr:row>79</xdr:row>
      <xdr:rowOff>0</xdr:rowOff>
    </xdr:from>
    <xdr:to>
      <xdr:col>3</xdr:col>
      <xdr:colOff>742768</xdr:colOff>
      <xdr:row>80</xdr:row>
      <xdr:rowOff>85690</xdr:rowOff>
    </xdr:to>
    <xdr:pic>
      <xdr:nvPicPr>
        <xdr:cNvPr id="12" name="Slika 11">
          <a:extLst>
            <a:ext uri="{FF2B5EF4-FFF2-40B4-BE49-F238E27FC236}">
              <a16:creationId xmlns:a16="http://schemas.microsoft.com/office/drawing/2014/main" id="{00000000-0008-0000-1E00-00000C000000}"/>
            </a:ext>
          </a:extLst>
        </xdr:cNvPr>
        <xdr:cNvPicPr>
          <a:picLocks noChangeAspect="1"/>
        </xdr:cNvPicPr>
      </xdr:nvPicPr>
      <xdr:blipFill>
        <a:blip xmlns:r="http://schemas.openxmlformats.org/officeDocument/2006/relationships" r:embed="rId11"/>
        <a:stretch>
          <a:fillRect/>
        </a:stretch>
      </xdr:blipFill>
      <xdr:spPr>
        <a:xfrm>
          <a:off x="2181225" y="17602200"/>
          <a:ext cx="1457143" cy="276190"/>
        </a:xfrm>
        <a:prstGeom prst="rect">
          <a:avLst/>
        </a:prstGeom>
      </xdr:spPr>
    </xdr:pic>
    <xdr:clientData/>
  </xdr:twoCellAnchor>
  <xdr:twoCellAnchor editAs="oneCell">
    <xdr:from>
      <xdr:col>3</xdr:col>
      <xdr:colOff>28575</xdr:colOff>
      <xdr:row>105</xdr:row>
      <xdr:rowOff>0</xdr:rowOff>
    </xdr:from>
    <xdr:to>
      <xdr:col>5</xdr:col>
      <xdr:colOff>123589</xdr:colOff>
      <xdr:row>106</xdr:row>
      <xdr:rowOff>95214</xdr:rowOff>
    </xdr:to>
    <xdr:pic>
      <xdr:nvPicPr>
        <xdr:cNvPr id="13" name="Slika 12">
          <a:extLst>
            <a:ext uri="{FF2B5EF4-FFF2-40B4-BE49-F238E27FC236}">
              <a16:creationId xmlns:a16="http://schemas.microsoft.com/office/drawing/2014/main" id="{00000000-0008-0000-1E00-00000D000000}"/>
            </a:ext>
          </a:extLst>
        </xdr:cNvPr>
        <xdr:cNvPicPr>
          <a:picLocks noChangeAspect="1"/>
        </xdr:cNvPicPr>
      </xdr:nvPicPr>
      <xdr:blipFill>
        <a:blip xmlns:r="http://schemas.openxmlformats.org/officeDocument/2006/relationships" r:embed="rId12"/>
        <a:stretch>
          <a:fillRect/>
        </a:stretch>
      </xdr:blipFill>
      <xdr:spPr>
        <a:xfrm>
          <a:off x="2924175" y="23536275"/>
          <a:ext cx="1885714" cy="285714"/>
        </a:xfrm>
        <a:prstGeom prst="rect">
          <a:avLst/>
        </a:prstGeom>
      </xdr:spPr>
    </xdr:pic>
    <xdr:clientData/>
  </xdr:twoCellAnchor>
  <xdr:twoCellAnchor editAs="oneCell">
    <xdr:from>
      <xdr:col>3</xdr:col>
      <xdr:colOff>142875</xdr:colOff>
      <xdr:row>130</xdr:row>
      <xdr:rowOff>142875</xdr:rowOff>
    </xdr:from>
    <xdr:to>
      <xdr:col>7</xdr:col>
      <xdr:colOff>233532</xdr:colOff>
      <xdr:row>132</xdr:row>
      <xdr:rowOff>142875</xdr:rowOff>
    </xdr:to>
    <xdr:pic>
      <xdr:nvPicPr>
        <xdr:cNvPr id="14" name="Slika 13">
          <a:extLst>
            <a:ext uri="{FF2B5EF4-FFF2-40B4-BE49-F238E27FC236}">
              <a16:creationId xmlns:a16="http://schemas.microsoft.com/office/drawing/2014/main" id="{00000000-0008-0000-1E00-00000E000000}"/>
            </a:ext>
          </a:extLst>
        </xdr:cNvPr>
        <xdr:cNvPicPr>
          <a:picLocks noChangeAspect="1"/>
        </xdr:cNvPicPr>
      </xdr:nvPicPr>
      <xdr:blipFill>
        <a:blip xmlns:r="http://schemas.openxmlformats.org/officeDocument/2006/relationships" r:embed="rId13"/>
        <a:stretch>
          <a:fillRect/>
        </a:stretch>
      </xdr:blipFill>
      <xdr:spPr>
        <a:xfrm>
          <a:off x="3038475" y="29517975"/>
          <a:ext cx="3100557" cy="381000"/>
        </a:xfrm>
        <a:prstGeom prst="rect">
          <a:avLst/>
        </a:prstGeom>
      </xdr:spPr>
    </xdr:pic>
    <xdr:clientData/>
  </xdr:twoCellAnchor>
  <xdr:twoCellAnchor editAs="oneCell">
    <xdr:from>
      <xdr:col>3</xdr:col>
      <xdr:colOff>200025</xdr:colOff>
      <xdr:row>208</xdr:row>
      <xdr:rowOff>219075</xdr:rowOff>
    </xdr:from>
    <xdr:to>
      <xdr:col>8</xdr:col>
      <xdr:colOff>561972</xdr:colOff>
      <xdr:row>210</xdr:row>
      <xdr:rowOff>171450</xdr:rowOff>
    </xdr:to>
    <xdr:pic>
      <xdr:nvPicPr>
        <xdr:cNvPr id="15" name="Slika 14">
          <a:extLst>
            <a:ext uri="{FF2B5EF4-FFF2-40B4-BE49-F238E27FC236}">
              <a16:creationId xmlns:a16="http://schemas.microsoft.com/office/drawing/2014/main" id="{00000000-0008-0000-1E00-00000F000000}"/>
            </a:ext>
          </a:extLst>
        </xdr:cNvPr>
        <xdr:cNvPicPr>
          <a:picLocks noChangeAspect="1"/>
        </xdr:cNvPicPr>
      </xdr:nvPicPr>
      <xdr:blipFill>
        <a:blip xmlns:r="http://schemas.openxmlformats.org/officeDocument/2006/relationships" r:embed="rId14"/>
        <a:stretch>
          <a:fillRect/>
        </a:stretch>
      </xdr:blipFill>
      <xdr:spPr>
        <a:xfrm>
          <a:off x="3095625" y="46824900"/>
          <a:ext cx="3981447" cy="361950"/>
        </a:xfrm>
        <a:prstGeom prst="rect">
          <a:avLst/>
        </a:prstGeom>
      </xdr:spPr>
    </xdr:pic>
    <xdr:clientData/>
  </xdr:twoCellAnchor>
  <xdr:twoCellAnchor editAs="oneCell">
    <xdr:from>
      <xdr:col>2</xdr:col>
      <xdr:colOff>123825</xdr:colOff>
      <xdr:row>232</xdr:row>
      <xdr:rowOff>9525</xdr:rowOff>
    </xdr:from>
    <xdr:to>
      <xdr:col>11</xdr:col>
      <xdr:colOff>415296</xdr:colOff>
      <xdr:row>234</xdr:row>
      <xdr:rowOff>47625</xdr:rowOff>
    </xdr:to>
    <xdr:pic>
      <xdr:nvPicPr>
        <xdr:cNvPr id="16" name="Slika 15">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5"/>
        <a:stretch>
          <a:fillRect/>
        </a:stretch>
      </xdr:blipFill>
      <xdr:spPr>
        <a:xfrm>
          <a:off x="2305050" y="52006500"/>
          <a:ext cx="6454146" cy="419100"/>
        </a:xfrm>
        <a:prstGeom prst="rect">
          <a:avLst/>
        </a:prstGeom>
      </xdr:spPr>
    </xdr:pic>
    <xdr:clientData/>
  </xdr:twoCellAnchor>
  <xdr:twoCellAnchor editAs="oneCell">
    <xdr:from>
      <xdr:col>8</xdr:col>
      <xdr:colOff>219074</xdr:colOff>
      <xdr:row>234</xdr:row>
      <xdr:rowOff>88718</xdr:rowOff>
    </xdr:from>
    <xdr:to>
      <xdr:col>19</xdr:col>
      <xdr:colOff>84811</xdr:colOff>
      <xdr:row>247</xdr:row>
      <xdr:rowOff>113952</xdr:rowOff>
    </xdr:to>
    <xdr:pic>
      <xdr:nvPicPr>
        <xdr:cNvPr id="17" name="Slika 1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16"/>
        <a:stretch>
          <a:fillRect/>
        </a:stretch>
      </xdr:blipFill>
      <xdr:spPr>
        <a:xfrm>
          <a:off x="6734174" y="52523843"/>
          <a:ext cx="6571337" cy="2501734"/>
        </a:xfrm>
        <a:prstGeom prst="rect">
          <a:avLst/>
        </a:prstGeom>
      </xdr:spPr>
    </xdr:pic>
    <xdr:clientData/>
  </xdr:twoCellAnchor>
  <xdr:twoCellAnchor editAs="oneCell">
    <xdr:from>
      <xdr:col>5</xdr:col>
      <xdr:colOff>104775</xdr:colOff>
      <xdr:row>12</xdr:row>
      <xdr:rowOff>76200</xdr:rowOff>
    </xdr:from>
    <xdr:to>
      <xdr:col>8</xdr:col>
      <xdr:colOff>485499</xdr:colOff>
      <xdr:row>20</xdr:row>
      <xdr:rowOff>123629</xdr:rowOff>
    </xdr:to>
    <xdr:pic>
      <xdr:nvPicPr>
        <xdr:cNvPr id="18" name="Slika 17">
          <a:extLst>
            <a:ext uri="{FF2B5EF4-FFF2-40B4-BE49-F238E27FC236}">
              <a16:creationId xmlns:a16="http://schemas.microsoft.com/office/drawing/2014/main" id="{00000000-0008-0000-1E00-000012000000}"/>
            </a:ext>
          </a:extLst>
        </xdr:cNvPr>
        <xdr:cNvPicPr>
          <a:picLocks noChangeAspect="1"/>
        </xdr:cNvPicPr>
      </xdr:nvPicPr>
      <xdr:blipFill>
        <a:blip xmlns:r="http://schemas.openxmlformats.org/officeDocument/2006/relationships" r:embed="rId17"/>
        <a:stretch>
          <a:fillRect/>
        </a:stretch>
      </xdr:blipFill>
      <xdr:spPr>
        <a:xfrm>
          <a:off x="4791075" y="2990850"/>
          <a:ext cx="2209524" cy="1571429"/>
        </a:xfrm>
        <a:prstGeom prst="rect">
          <a:avLst/>
        </a:prstGeom>
      </xdr:spPr>
    </xdr:pic>
    <xdr:clientData/>
  </xdr:twoCellAnchor>
  <xdr:twoCellAnchor editAs="oneCell">
    <xdr:from>
      <xdr:col>5</xdr:col>
      <xdr:colOff>114300</xdr:colOff>
      <xdr:row>26</xdr:row>
      <xdr:rowOff>66675</xdr:rowOff>
    </xdr:from>
    <xdr:to>
      <xdr:col>8</xdr:col>
      <xdr:colOff>466452</xdr:colOff>
      <xdr:row>34</xdr:row>
      <xdr:rowOff>152199</xdr:rowOff>
    </xdr:to>
    <xdr:pic>
      <xdr:nvPicPr>
        <xdr:cNvPr id="19" name="Slika 18">
          <a:extLst>
            <a:ext uri="{FF2B5EF4-FFF2-40B4-BE49-F238E27FC236}">
              <a16:creationId xmlns:a16="http://schemas.microsoft.com/office/drawing/2014/main" id="{00000000-0008-0000-1E00-000013000000}"/>
            </a:ext>
          </a:extLst>
        </xdr:cNvPr>
        <xdr:cNvPicPr>
          <a:picLocks noChangeAspect="1"/>
        </xdr:cNvPicPr>
      </xdr:nvPicPr>
      <xdr:blipFill>
        <a:blip xmlns:r="http://schemas.openxmlformats.org/officeDocument/2006/relationships" r:embed="rId18"/>
        <a:stretch>
          <a:fillRect/>
        </a:stretch>
      </xdr:blipFill>
      <xdr:spPr>
        <a:xfrm>
          <a:off x="4800600" y="5886450"/>
          <a:ext cx="2180952" cy="1609524"/>
        </a:xfrm>
        <a:prstGeom prst="rect">
          <a:avLst/>
        </a:prstGeom>
      </xdr:spPr>
    </xdr:pic>
    <xdr:clientData/>
  </xdr:twoCellAnchor>
  <xdr:twoCellAnchor editAs="oneCell">
    <xdr:from>
      <xdr:col>5</xdr:col>
      <xdr:colOff>133350</xdr:colOff>
      <xdr:row>48</xdr:row>
      <xdr:rowOff>57150</xdr:rowOff>
    </xdr:from>
    <xdr:to>
      <xdr:col>8</xdr:col>
      <xdr:colOff>495026</xdr:colOff>
      <xdr:row>58</xdr:row>
      <xdr:rowOff>95007</xdr:rowOff>
    </xdr:to>
    <xdr:pic>
      <xdr:nvPicPr>
        <xdr:cNvPr id="20" name="Slika 19">
          <a:extLst>
            <a:ext uri="{FF2B5EF4-FFF2-40B4-BE49-F238E27FC236}">
              <a16:creationId xmlns:a16="http://schemas.microsoft.com/office/drawing/2014/main" id="{00000000-0008-0000-1E00-000014000000}"/>
            </a:ext>
          </a:extLst>
        </xdr:cNvPr>
        <xdr:cNvPicPr>
          <a:picLocks noChangeAspect="1"/>
        </xdr:cNvPicPr>
      </xdr:nvPicPr>
      <xdr:blipFill>
        <a:blip xmlns:r="http://schemas.openxmlformats.org/officeDocument/2006/relationships" r:embed="rId19"/>
        <a:stretch>
          <a:fillRect/>
        </a:stretch>
      </xdr:blipFill>
      <xdr:spPr>
        <a:xfrm>
          <a:off x="4819650" y="10601325"/>
          <a:ext cx="2190476" cy="1942857"/>
        </a:xfrm>
        <a:prstGeom prst="rect">
          <a:avLst/>
        </a:prstGeom>
      </xdr:spPr>
    </xdr:pic>
    <xdr:clientData/>
  </xdr:twoCellAnchor>
  <xdr:twoCellAnchor editAs="oneCell">
    <xdr:from>
      <xdr:col>2</xdr:col>
      <xdr:colOff>123825</xdr:colOff>
      <xdr:row>48</xdr:row>
      <xdr:rowOff>123825</xdr:rowOff>
    </xdr:from>
    <xdr:to>
      <xdr:col>4</xdr:col>
      <xdr:colOff>647697</xdr:colOff>
      <xdr:row>50</xdr:row>
      <xdr:rowOff>142875</xdr:rowOff>
    </xdr:to>
    <xdr:pic>
      <xdr:nvPicPr>
        <xdr:cNvPr id="21" name="Slika 20">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20"/>
        <a:stretch>
          <a:fillRect/>
        </a:stretch>
      </xdr:blipFill>
      <xdr:spPr>
        <a:xfrm>
          <a:off x="2305050" y="10668000"/>
          <a:ext cx="2143122" cy="400050"/>
        </a:xfrm>
        <a:prstGeom prst="rect">
          <a:avLst/>
        </a:prstGeom>
      </xdr:spPr>
    </xdr:pic>
    <xdr:clientData/>
  </xdr:twoCellAnchor>
  <xdr:twoCellAnchor editAs="oneCell">
    <xdr:from>
      <xdr:col>5</xdr:col>
      <xdr:colOff>209550</xdr:colOff>
      <xdr:row>65</xdr:row>
      <xdr:rowOff>133350</xdr:rowOff>
    </xdr:from>
    <xdr:to>
      <xdr:col>8</xdr:col>
      <xdr:colOff>381000</xdr:colOff>
      <xdr:row>75</xdr:row>
      <xdr:rowOff>2485</xdr:rowOff>
    </xdr:to>
    <xdr:pic>
      <xdr:nvPicPr>
        <xdr:cNvPr id="22" name="Slika 21">
          <a:extLst>
            <a:ext uri="{FF2B5EF4-FFF2-40B4-BE49-F238E27FC236}">
              <a16:creationId xmlns:a16="http://schemas.microsoft.com/office/drawing/2014/main" id="{00000000-0008-0000-1E00-000016000000}"/>
            </a:ext>
          </a:extLst>
        </xdr:cNvPr>
        <xdr:cNvPicPr>
          <a:picLocks noChangeAspect="1"/>
        </xdr:cNvPicPr>
      </xdr:nvPicPr>
      <xdr:blipFill>
        <a:blip xmlns:r="http://schemas.openxmlformats.org/officeDocument/2006/relationships" r:embed="rId21"/>
        <a:stretch>
          <a:fillRect/>
        </a:stretch>
      </xdr:blipFill>
      <xdr:spPr>
        <a:xfrm>
          <a:off x="4895850" y="14516100"/>
          <a:ext cx="2000250" cy="1774135"/>
        </a:xfrm>
        <a:prstGeom prst="rect">
          <a:avLst/>
        </a:prstGeom>
      </xdr:spPr>
    </xdr:pic>
    <xdr:clientData/>
  </xdr:twoCellAnchor>
  <xdr:twoCellAnchor editAs="oneCell">
    <xdr:from>
      <xdr:col>7</xdr:col>
      <xdr:colOff>66675</xdr:colOff>
      <xdr:row>103</xdr:row>
      <xdr:rowOff>114300</xdr:rowOff>
    </xdr:from>
    <xdr:to>
      <xdr:col>11</xdr:col>
      <xdr:colOff>580656</xdr:colOff>
      <xdr:row>114</xdr:row>
      <xdr:rowOff>9276</xdr:rowOff>
    </xdr:to>
    <xdr:pic>
      <xdr:nvPicPr>
        <xdr:cNvPr id="23" name="Slika 22">
          <a:extLst>
            <a:ext uri="{FF2B5EF4-FFF2-40B4-BE49-F238E27FC236}">
              <a16:creationId xmlns:a16="http://schemas.microsoft.com/office/drawing/2014/main" id="{00000000-0008-0000-1E00-000017000000}"/>
            </a:ext>
          </a:extLst>
        </xdr:cNvPr>
        <xdr:cNvPicPr>
          <a:picLocks noChangeAspect="1"/>
        </xdr:cNvPicPr>
      </xdr:nvPicPr>
      <xdr:blipFill>
        <a:blip xmlns:r="http://schemas.openxmlformats.org/officeDocument/2006/relationships" r:embed="rId22"/>
        <a:stretch>
          <a:fillRect/>
        </a:stretch>
      </xdr:blipFill>
      <xdr:spPr>
        <a:xfrm>
          <a:off x="5972175" y="23221950"/>
          <a:ext cx="2952381" cy="1990476"/>
        </a:xfrm>
        <a:prstGeom prst="rect">
          <a:avLst/>
        </a:prstGeom>
      </xdr:spPr>
    </xdr:pic>
    <xdr:clientData/>
  </xdr:twoCellAnchor>
  <xdr:twoCellAnchor editAs="oneCell">
    <xdr:from>
      <xdr:col>5</xdr:col>
      <xdr:colOff>133350</xdr:colOff>
      <xdr:row>79</xdr:row>
      <xdr:rowOff>76200</xdr:rowOff>
    </xdr:from>
    <xdr:to>
      <xdr:col>8</xdr:col>
      <xdr:colOff>485502</xdr:colOff>
      <xdr:row>89</xdr:row>
      <xdr:rowOff>123581</xdr:rowOff>
    </xdr:to>
    <xdr:pic>
      <xdr:nvPicPr>
        <xdr:cNvPr id="24" name="Slika 23">
          <a:extLst>
            <a:ext uri="{FF2B5EF4-FFF2-40B4-BE49-F238E27FC236}">
              <a16:creationId xmlns:a16="http://schemas.microsoft.com/office/drawing/2014/main" id="{00000000-0008-0000-1E00-000018000000}"/>
            </a:ext>
          </a:extLst>
        </xdr:cNvPr>
        <xdr:cNvPicPr>
          <a:picLocks noChangeAspect="1"/>
        </xdr:cNvPicPr>
      </xdr:nvPicPr>
      <xdr:blipFill>
        <a:blip xmlns:r="http://schemas.openxmlformats.org/officeDocument/2006/relationships" r:embed="rId23"/>
        <a:stretch>
          <a:fillRect/>
        </a:stretch>
      </xdr:blipFill>
      <xdr:spPr>
        <a:xfrm>
          <a:off x="4819650" y="17678400"/>
          <a:ext cx="2180952" cy="1952381"/>
        </a:xfrm>
        <a:prstGeom prst="rect">
          <a:avLst/>
        </a:prstGeom>
      </xdr:spPr>
    </xdr:pic>
    <xdr:clientData/>
  </xdr:twoCellAnchor>
  <xdr:twoCellAnchor editAs="oneCell">
    <xdr:from>
      <xdr:col>8</xdr:col>
      <xdr:colOff>95250</xdr:colOff>
      <xdr:row>129</xdr:row>
      <xdr:rowOff>161925</xdr:rowOff>
    </xdr:from>
    <xdr:to>
      <xdr:col>12</xdr:col>
      <xdr:colOff>561612</xdr:colOff>
      <xdr:row>139</xdr:row>
      <xdr:rowOff>9306</xdr:rowOff>
    </xdr:to>
    <xdr:pic>
      <xdr:nvPicPr>
        <xdr:cNvPr id="25" name="Slika 24">
          <a:extLst>
            <a:ext uri="{FF2B5EF4-FFF2-40B4-BE49-F238E27FC236}">
              <a16:creationId xmlns:a16="http://schemas.microsoft.com/office/drawing/2014/main" id="{00000000-0008-0000-1E00-000019000000}"/>
            </a:ext>
          </a:extLst>
        </xdr:cNvPr>
        <xdr:cNvPicPr>
          <a:picLocks noChangeAspect="1"/>
        </xdr:cNvPicPr>
      </xdr:nvPicPr>
      <xdr:blipFill>
        <a:blip xmlns:r="http://schemas.openxmlformats.org/officeDocument/2006/relationships" r:embed="rId24"/>
        <a:stretch>
          <a:fillRect/>
        </a:stretch>
      </xdr:blipFill>
      <xdr:spPr>
        <a:xfrm>
          <a:off x="6610350" y="29346525"/>
          <a:ext cx="2904762" cy="1752381"/>
        </a:xfrm>
        <a:prstGeom prst="rect">
          <a:avLst/>
        </a:prstGeom>
      </xdr:spPr>
    </xdr:pic>
    <xdr:clientData/>
  </xdr:twoCellAnchor>
  <xdr:twoCellAnchor editAs="oneCell">
    <xdr:from>
      <xdr:col>10</xdr:col>
      <xdr:colOff>95250</xdr:colOff>
      <xdr:row>208</xdr:row>
      <xdr:rowOff>180975</xdr:rowOff>
    </xdr:from>
    <xdr:to>
      <xdr:col>14</xdr:col>
      <xdr:colOff>533040</xdr:colOff>
      <xdr:row>220</xdr:row>
      <xdr:rowOff>104499</xdr:rowOff>
    </xdr:to>
    <xdr:pic>
      <xdr:nvPicPr>
        <xdr:cNvPr id="26" name="Slika 25">
          <a:extLst>
            <a:ext uri="{FF2B5EF4-FFF2-40B4-BE49-F238E27FC236}">
              <a16:creationId xmlns:a16="http://schemas.microsoft.com/office/drawing/2014/main" id="{00000000-0008-0000-1E00-00001A000000}"/>
            </a:ext>
          </a:extLst>
        </xdr:cNvPr>
        <xdr:cNvPicPr>
          <a:picLocks noChangeAspect="1"/>
        </xdr:cNvPicPr>
      </xdr:nvPicPr>
      <xdr:blipFill>
        <a:blip xmlns:r="http://schemas.openxmlformats.org/officeDocument/2006/relationships" r:embed="rId25"/>
        <a:stretch>
          <a:fillRect/>
        </a:stretch>
      </xdr:blipFill>
      <xdr:spPr>
        <a:xfrm>
          <a:off x="7829550" y="46786800"/>
          <a:ext cx="2876190" cy="2209524"/>
        </a:xfrm>
        <a:prstGeom prst="rect">
          <a:avLst/>
        </a:prstGeom>
      </xdr:spPr>
    </xdr:pic>
    <xdr:clientData/>
  </xdr:twoCellAnchor>
  <xdr:twoCellAnchor editAs="oneCell">
    <xdr:from>
      <xdr:col>7</xdr:col>
      <xdr:colOff>123825</xdr:colOff>
      <xdr:row>257</xdr:row>
      <xdr:rowOff>161925</xdr:rowOff>
    </xdr:from>
    <xdr:to>
      <xdr:col>11</xdr:col>
      <xdr:colOff>561615</xdr:colOff>
      <xdr:row>269</xdr:row>
      <xdr:rowOff>104496</xdr:rowOff>
    </xdr:to>
    <xdr:pic>
      <xdr:nvPicPr>
        <xdr:cNvPr id="27" name="Slika 26">
          <a:extLst>
            <a:ext uri="{FF2B5EF4-FFF2-40B4-BE49-F238E27FC236}">
              <a16:creationId xmlns:a16="http://schemas.microsoft.com/office/drawing/2014/main" id="{00000000-0008-0000-1E00-00001B000000}"/>
            </a:ext>
          </a:extLst>
        </xdr:cNvPr>
        <xdr:cNvPicPr>
          <a:picLocks noChangeAspect="1"/>
        </xdr:cNvPicPr>
      </xdr:nvPicPr>
      <xdr:blipFill>
        <a:blip xmlns:r="http://schemas.openxmlformats.org/officeDocument/2006/relationships" r:embed="rId26"/>
        <a:stretch>
          <a:fillRect/>
        </a:stretch>
      </xdr:blipFill>
      <xdr:spPr>
        <a:xfrm>
          <a:off x="6029325" y="57435750"/>
          <a:ext cx="2876190" cy="2228571"/>
        </a:xfrm>
        <a:prstGeom prst="rect">
          <a:avLst/>
        </a:prstGeom>
      </xdr:spPr>
    </xdr:pic>
    <xdr:clientData/>
  </xdr:twoCellAnchor>
  <xdr:twoCellAnchor editAs="oneCell">
    <xdr:from>
      <xdr:col>4</xdr:col>
      <xdr:colOff>19050</xdr:colOff>
      <xdr:row>149</xdr:row>
      <xdr:rowOff>104775</xdr:rowOff>
    </xdr:from>
    <xdr:to>
      <xdr:col>11</xdr:col>
      <xdr:colOff>75625</xdr:colOff>
      <xdr:row>151</xdr:row>
      <xdr:rowOff>66632</xdr:rowOff>
    </xdr:to>
    <xdr:pic>
      <xdr:nvPicPr>
        <xdr:cNvPr id="28" name="Slika 27">
          <a:extLst>
            <a:ext uri="{FF2B5EF4-FFF2-40B4-BE49-F238E27FC236}">
              <a16:creationId xmlns:a16="http://schemas.microsoft.com/office/drawing/2014/main" id="{00000000-0008-0000-1E00-00001C000000}"/>
            </a:ext>
          </a:extLst>
        </xdr:cNvPr>
        <xdr:cNvPicPr>
          <a:picLocks noChangeAspect="1"/>
        </xdr:cNvPicPr>
      </xdr:nvPicPr>
      <xdr:blipFill>
        <a:blip xmlns:r="http://schemas.openxmlformats.org/officeDocument/2006/relationships" r:embed="rId27"/>
        <a:stretch>
          <a:fillRect/>
        </a:stretch>
      </xdr:blipFill>
      <xdr:spPr>
        <a:xfrm>
          <a:off x="3819525" y="33470850"/>
          <a:ext cx="4600000" cy="342857"/>
        </a:xfrm>
        <a:prstGeom prst="rect">
          <a:avLst/>
        </a:prstGeom>
      </xdr:spPr>
    </xdr:pic>
    <xdr:clientData/>
  </xdr:twoCellAnchor>
  <xdr:twoCellAnchor editAs="oneCell">
    <xdr:from>
      <xdr:col>4</xdr:col>
      <xdr:colOff>190500</xdr:colOff>
      <xdr:row>186</xdr:row>
      <xdr:rowOff>190500</xdr:rowOff>
    </xdr:from>
    <xdr:to>
      <xdr:col>8</xdr:col>
      <xdr:colOff>237780</xdr:colOff>
      <xdr:row>188</xdr:row>
      <xdr:rowOff>133310</xdr:rowOff>
    </xdr:to>
    <xdr:pic>
      <xdr:nvPicPr>
        <xdr:cNvPr id="29" name="Slika 28">
          <a:extLst>
            <a:ext uri="{FF2B5EF4-FFF2-40B4-BE49-F238E27FC236}">
              <a16:creationId xmlns:a16="http://schemas.microsoft.com/office/drawing/2014/main" id="{00000000-0008-0000-1E00-00001D000000}"/>
            </a:ext>
          </a:extLst>
        </xdr:cNvPr>
        <xdr:cNvPicPr>
          <a:picLocks noChangeAspect="1"/>
        </xdr:cNvPicPr>
      </xdr:nvPicPr>
      <xdr:blipFill>
        <a:blip xmlns:r="http://schemas.openxmlformats.org/officeDocument/2006/relationships" r:embed="rId28"/>
        <a:stretch>
          <a:fillRect/>
        </a:stretch>
      </xdr:blipFill>
      <xdr:spPr>
        <a:xfrm>
          <a:off x="3990975" y="41767125"/>
          <a:ext cx="2761905" cy="323810"/>
        </a:xfrm>
        <a:prstGeom prst="rect">
          <a:avLst/>
        </a:prstGeom>
      </xdr:spPr>
    </xdr:pic>
    <xdr:clientData/>
  </xdr:twoCellAnchor>
  <xdr:twoCellAnchor editAs="oneCell">
    <xdr:from>
      <xdr:col>4</xdr:col>
      <xdr:colOff>180975</xdr:colOff>
      <xdr:row>169</xdr:row>
      <xdr:rowOff>209550</xdr:rowOff>
    </xdr:from>
    <xdr:to>
      <xdr:col>10</xdr:col>
      <xdr:colOff>599531</xdr:colOff>
      <xdr:row>171</xdr:row>
      <xdr:rowOff>104738</xdr:rowOff>
    </xdr:to>
    <xdr:pic>
      <xdr:nvPicPr>
        <xdr:cNvPr id="30" name="Slika 29">
          <a:extLst>
            <a:ext uri="{FF2B5EF4-FFF2-40B4-BE49-F238E27FC236}">
              <a16:creationId xmlns:a16="http://schemas.microsoft.com/office/drawing/2014/main" id="{00000000-0008-0000-1E00-00001E000000}"/>
            </a:ext>
          </a:extLst>
        </xdr:cNvPr>
        <xdr:cNvPicPr>
          <a:picLocks noChangeAspect="1"/>
        </xdr:cNvPicPr>
      </xdr:nvPicPr>
      <xdr:blipFill>
        <a:blip xmlns:r="http://schemas.openxmlformats.org/officeDocument/2006/relationships" r:embed="rId29"/>
        <a:stretch>
          <a:fillRect/>
        </a:stretch>
      </xdr:blipFill>
      <xdr:spPr>
        <a:xfrm>
          <a:off x="3981450" y="38023800"/>
          <a:ext cx="4352381" cy="295238"/>
        </a:xfrm>
        <a:prstGeom prst="rect">
          <a:avLst/>
        </a:prstGeom>
      </xdr:spPr>
    </xdr:pic>
    <xdr:clientData/>
  </xdr:twoCellAnchor>
  <xdr:twoCellAnchor editAs="oneCell">
    <xdr:from>
      <xdr:col>14</xdr:col>
      <xdr:colOff>228600</xdr:colOff>
      <xdr:row>165</xdr:row>
      <xdr:rowOff>66675</xdr:rowOff>
    </xdr:from>
    <xdr:to>
      <xdr:col>26</xdr:col>
      <xdr:colOff>284828</xdr:colOff>
      <xdr:row>179</xdr:row>
      <xdr:rowOff>190151</xdr:rowOff>
    </xdr:to>
    <xdr:pic>
      <xdr:nvPicPr>
        <xdr:cNvPr id="31" name="Slika 30">
          <a:extLst>
            <a:ext uri="{FF2B5EF4-FFF2-40B4-BE49-F238E27FC236}">
              <a16:creationId xmlns:a16="http://schemas.microsoft.com/office/drawing/2014/main" id="{00000000-0008-0000-1E00-00001F000000}"/>
            </a:ext>
          </a:extLst>
        </xdr:cNvPr>
        <xdr:cNvPicPr>
          <a:picLocks noChangeAspect="1"/>
        </xdr:cNvPicPr>
      </xdr:nvPicPr>
      <xdr:blipFill>
        <a:blip xmlns:r="http://schemas.openxmlformats.org/officeDocument/2006/relationships" r:embed="rId30"/>
        <a:stretch>
          <a:fillRect/>
        </a:stretch>
      </xdr:blipFill>
      <xdr:spPr>
        <a:xfrm>
          <a:off x="10401300" y="36976050"/>
          <a:ext cx="7371428" cy="2790476"/>
        </a:xfrm>
        <a:prstGeom prst="rect">
          <a:avLst/>
        </a:prstGeom>
      </xdr:spPr>
    </xdr:pic>
    <xdr:clientData/>
  </xdr:twoCellAnchor>
  <xdr:twoCellAnchor editAs="oneCell">
    <xdr:from>
      <xdr:col>28</xdr:col>
      <xdr:colOff>0</xdr:colOff>
      <xdr:row>165</xdr:row>
      <xdr:rowOff>47625</xdr:rowOff>
    </xdr:from>
    <xdr:to>
      <xdr:col>38</xdr:col>
      <xdr:colOff>523048</xdr:colOff>
      <xdr:row>182</xdr:row>
      <xdr:rowOff>94839</xdr:rowOff>
    </xdr:to>
    <xdr:pic>
      <xdr:nvPicPr>
        <xdr:cNvPr id="32" name="Slika 31">
          <a:extLst>
            <a:ext uri="{FF2B5EF4-FFF2-40B4-BE49-F238E27FC236}">
              <a16:creationId xmlns:a16="http://schemas.microsoft.com/office/drawing/2014/main" id="{00000000-0008-0000-1E00-000020000000}"/>
            </a:ext>
          </a:extLst>
        </xdr:cNvPr>
        <xdr:cNvPicPr>
          <a:picLocks noChangeAspect="1"/>
        </xdr:cNvPicPr>
      </xdr:nvPicPr>
      <xdr:blipFill>
        <a:blip xmlns:r="http://schemas.openxmlformats.org/officeDocument/2006/relationships" r:embed="rId31"/>
        <a:stretch>
          <a:fillRect/>
        </a:stretch>
      </xdr:blipFill>
      <xdr:spPr>
        <a:xfrm>
          <a:off x="18707100" y="36957000"/>
          <a:ext cx="6619048" cy="3285714"/>
        </a:xfrm>
        <a:prstGeom prst="rect">
          <a:avLst/>
        </a:prstGeom>
      </xdr:spPr>
    </xdr:pic>
    <xdr:clientData/>
  </xdr:twoCellAnchor>
  <xdr:twoCellAnchor editAs="oneCell">
    <xdr:from>
      <xdr:col>13</xdr:col>
      <xdr:colOff>0</xdr:colOff>
      <xdr:row>183</xdr:row>
      <xdr:rowOff>0</xdr:rowOff>
    </xdr:from>
    <xdr:to>
      <xdr:col>25</xdr:col>
      <xdr:colOff>8609</xdr:colOff>
      <xdr:row>197</xdr:row>
      <xdr:rowOff>66333</xdr:rowOff>
    </xdr:to>
    <xdr:pic>
      <xdr:nvPicPr>
        <xdr:cNvPr id="33" name="Slika 32">
          <a:extLst>
            <a:ext uri="{FF2B5EF4-FFF2-40B4-BE49-F238E27FC236}">
              <a16:creationId xmlns:a16="http://schemas.microsoft.com/office/drawing/2014/main" id="{00000000-0008-0000-1E00-000021000000}"/>
            </a:ext>
          </a:extLst>
        </xdr:cNvPr>
        <xdr:cNvPicPr>
          <a:picLocks noChangeAspect="1"/>
        </xdr:cNvPicPr>
      </xdr:nvPicPr>
      <xdr:blipFill>
        <a:blip xmlns:r="http://schemas.openxmlformats.org/officeDocument/2006/relationships" r:embed="rId32"/>
        <a:stretch>
          <a:fillRect/>
        </a:stretch>
      </xdr:blipFill>
      <xdr:spPr>
        <a:xfrm>
          <a:off x="9563100" y="40909875"/>
          <a:ext cx="7323809" cy="2733333"/>
        </a:xfrm>
        <a:prstGeom prst="rect">
          <a:avLst/>
        </a:prstGeom>
      </xdr:spPr>
    </xdr:pic>
    <xdr:clientData/>
  </xdr:twoCellAnchor>
  <xdr:twoCellAnchor editAs="oneCell">
    <xdr:from>
      <xdr:col>3</xdr:col>
      <xdr:colOff>28575</xdr:colOff>
      <xdr:row>259</xdr:row>
      <xdr:rowOff>0</xdr:rowOff>
    </xdr:from>
    <xdr:to>
      <xdr:col>7</xdr:col>
      <xdr:colOff>94865</xdr:colOff>
      <xdr:row>260</xdr:row>
      <xdr:rowOff>57119</xdr:rowOff>
    </xdr:to>
    <xdr:pic>
      <xdr:nvPicPr>
        <xdr:cNvPr id="34" name="Slika 33">
          <a:extLst>
            <a:ext uri="{FF2B5EF4-FFF2-40B4-BE49-F238E27FC236}">
              <a16:creationId xmlns:a16="http://schemas.microsoft.com/office/drawing/2014/main" id="{00000000-0008-0000-1E00-000022000000}"/>
            </a:ext>
          </a:extLst>
        </xdr:cNvPr>
        <xdr:cNvPicPr>
          <a:picLocks noChangeAspect="1"/>
        </xdr:cNvPicPr>
      </xdr:nvPicPr>
      <xdr:blipFill>
        <a:blip xmlns:r="http://schemas.openxmlformats.org/officeDocument/2006/relationships" r:embed="rId33"/>
        <a:stretch>
          <a:fillRect/>
        </a:stretch>
      </xdr:blipFill>
      <xdr:spPr>
        <a:xfrm>
          <a:off x="2924175" y="57702450"/>
          <a:ext cx="3076190" cy="247619"/>
        </a:xfrm>
        <a:prstGeom prst="rect">
          <a:avLst/>
        </a:prstGeom>
      </xdr:spPr>
    </xdr:pic>
    <xdr:clientData/>
  </xdr:twoCellAnchor>
  <xdr:twoCellAnchor editAs="oneCell">
    <xdr:from>
      <xdr:col>3</xdr:col>
      <xdr:colOff>190500</xdr:colOff>
      <xdr:row>292</xdr:row>
      <xdr:rowOff>190500</xdr:rowOff>
    </xdr:from>
    <xdr:to>
      <xdr:col>6</xdr:col>
      <xdr:colOff>28295</xdr:colOff>
      <xdr:row>294</xdr:row>
      <xdr:rowOff>66643</xdr:rowOff>
    </xdr:to>
    <xdr:pic>
      <xdr:nvPicPr>
        <xdr:cNvPr id="35" name="Slika 34">
          <a:extLst>
            <a:ext uri="{FF2B5EF4-FFF2-40B4-BE49-F238E27FC236}">
              <a16:creationId xmlns:a16="http://schemas.microsoft.com/office/drawing/2014/main" id="{00000000-0008-0000-1E00-000023000000}"/>
            </a:ext>
          </a:extLst>
        </xdr:cNvPr>
        <xdr:cNvPicPr>
          <a:picLocks noChangeAspect="1"/>
        </xdr:cNvPicPr>
      </xdr:nvPicPr>
      <xdr:blipFill>
        <a:blip xmlns:r="http://schemas.openxmlformats.org/officeDocument/2006/relationships" r:embed="rId34"/>
        <a:stretch>
          <a:fillRect/>
        </a:stretch>
      </xdr:blipFill>
      <xdr:spPr>
        <a:xfrm>
          <a:off x="3086100" y="65208150"/>
          <a:ext cx="2238095" cy="257143"/>
        </a:xfrm>
        <a:prstGeom prst="rect">
          <a:avLst/>
        </a:prstGeom>
      </xdr:spPr>
    </xdr:pic>
    <xdr:clientData/>
  </xdr:twoCellAnchor>
  <xdr:twoCellAnchor editAs="oneCell">
    <xdr:from>
      <xdr:col>7</xdr:col>
      <xdr:colOff>47625</xdr:colOff>
      <xdr:row>291</xdr:row>
      <xdr:rowOff>28575</xdr:rowOff>
    </xdr:from>
    <xdr:to>
      <xdr:col>19</xdr:col>
      <xdr:colOff>75282</xdr:colOff>
      <xdr:row>305</xdr:row>
      <xdr:rowOff>123480</xdr:rowOff>
    </xdr:to>
    <xdr:pic>
      <xdr:nvPicPr>
        <xdr:cNvPr id="36" name="Slika 35">
          <a:extLst>
            <a:ext uri="{FF2B5EF4-FFF2-40B4-BE49-F238E27FC236}">
              <a16:creationId xmlns:a16="http://schemas.microsoft.com/office/drawing/2014/main" id="{00000000-0008-0000-1E00-000024000000}"/>
            </a:ext>
          </a:extLst>
        </xdr:cNvPr>
        <xdr:cNvPicPr>
          <a:picLocks noChangeAspect="1"/>
        </xdr:cNvPicPr>
      </xdr:nvPicPr>
      <xdr:blipFill>
        <a:blip xmlns:r="http://schemas.openxmlformats.org/officeDocument/2006/relationships" r:embed="rId35"/>
        <a:stretch>
          <a:fillRect/>
        </a:stretch>
      </xdr:blipFill>
      <xdr:spPr>
        <a:xfrm>
          <a:off x="5953125" y="64855725"/>
          <a:ext cx="7342857" cy="2761905"/>
        </a:xfrm>
        <a:prstGeom prst="rect">
          <a:avLst/>
        </a:prstGeom>
      </xdr:spPr>
    </xdr:pic>
    <xdr:clientData/>
  </xdr:twoCellAnchor>
  <xdr:twoCellAnchor editAs="oneCell">
    <xdr:from>
      <xdr:col>4</xdr:col>
      <xdr:colOff>247650</xdr:colOff>
      <xdr:row>330</xdr:row>
      <xdr:rowOff>161925</xdr:rowOff>
    </xdr:from>
    <xdr:to>
      <xdr:col>11</xdr:col>
      <xdr:colOff>370892</xdr:colOff>
      <xdr:row>332</xdr:row>
      <xdr:rowOff>85687</xdr:rowOff>
    </xdr:to>
    <xdr:pic>
      <xdr:nvPicPr>
        <xdr:cNvPr id="37" name="Slika 36">
          <a:extLst>
            <a:ext uri="{FF2B5EF4-FFF2-40B4-BE49-F238E27FC236}">
              <a16:creationId xmlns:a16="http://schemas.microsoft.com/office/drawing/2014/main" id="{00000000-0008-0000-1E00-000025000000}"/>
            </a:ext>
          </a:extLst>
        </xdr:cNvPr>
        <xdr:cNvPicPr>
          <a:picLocks noChangeAspect="1"/>
        </xdr:cNvPicPr>
      </xdr:nvPicPr>
      <xdr:blipFill>
        <a:blip xmlns:r="http://schemas.openxmlformats.org/officeDocument/2006/relationships" r:embed="rId36"/>
        <a:stretch>
          <a:fillRect/>
        </a:stretch>
      </xdr:blipFill>
      <xdr:spPr>
        <a:xfrm>
          <a:off x="4048125" y="72694800"/>
          <a:ext cx="4666667" cy="304762"/>
        </a:xfrm>
        <a:prstGeom prst="rect">
          <a:avLst/>
        </a:prstGeom>
      </xdr:spPr>
    </xdr:pic>
    <xdr:clientData/>
  </xdr:twoCellAnchor>
  <xdr:twoCellAnchor editAs="oneCell">
    <xdr:from>
      <xdr:col>11</xdr:col>
      <xdr:colOff>371475</xdr:colOff>
      <xdr:row>328</xdr:row>
      <xdr:rowOff>152400</xdr:rowOff>
    </xdr:from>
    <xdr:to>
      <xdr:col>23</xdr:col>
      <xdr:colOff>456275</xdr:colOff>
      <xdr:row>344</xdr:row>
      <xdr:rowOff>9162</xdr:rowOff>
    </xdr:to>
    <xdr:pic>
      <xdr:nvPicPr>
        <xdr:cNvPr id="38" name="Slika 37">
          <a:extLst>
            <a:ext uri="{FF2B5EF4-FFF2-40B4-BE49-F238E27FC236}">
              <a16:creationId xmlns:a16="http://schemas.microsoft.com/office/drawing/2014/main" id="{00000000-0008-0000-1E00-000026000000}"/>
            </a:ext>
          </a:extLst>
        </xdr:cNvPr>
        <xdr:cNvPicPr>
          <a:picLocks noChangeAspect="1"/>
        </xdr:cNvPicPr>
      </xdr:nvPicPr>
      <xdr:blipFill>
        <a:blip xmlns:r="http://schemas.openxmlformats.org/officeDocument/2006/relationships" r:embed="rId37"/>
        <a:stretch>
          <a:fillRect/>
        </a:stretch>
      </xdr:blipFill>
      <xdr:spPr>
        <a:xfrm>
          <a:off x="8715375" y="72256650"/>
          <a:ext cx="7400000" cy="2904762"/>
        </a:xfrm>
        <a:prstGeom prst="rect">
          <a:avLst/>
        </a:prstGeom>
      </xdr:spPr>
    </xdr:pic>
    <xdr:clientData/>
  </xdr:twoCellAnchor>
  <xdr:twoCellAnchor editAs="oneCell">
    <xdr:from>
      <xdr:col>3</xdr:col>
      <xdr:colOff>152400</xdr:colOff>
      <xdr:row>350</xdr:row>
      <xdr:rowOff>85725</xdr:rowOff>
    </xdr:from>
    <xdr:to>
      <xdr:col>13</xdr:col>
      <xdr:colOff>464937</xdr:colOff>
      <xdr:row>352</xdr:row>
      <xdr:rowOff>180975</xdr:rowOff>
    </xdr:to>
    <xdr:pic>
      <xdr:nvPicPr>
        <xdr:cNvPr id="39" name="Slika 38">
          <a:extLst>
            <a:ext uri="{FF2B5EF4-FFF2-40B4-BE49-F238E27FC236}">
              <a16:creationId xmlns:a16="http://schemas.microsoft.com/office/drawing/2014/main" id="{00000000-0008-0000-1E00-000027000000}"/>
            </a:ext>
          </a:extLst>
        </xdr:cNvPr>
        <xdr:cNvPicPr>
          <a:picLocks noChangeAspect="1"/>
        </xdr:cNvPicPr>
      </xdr:nvPicPr>
      <xdr:blipFill>
        <a:blip xmlns:r="http://schemas.openxmlformats.org/officeDocument/2006/relationships" r:embed="rId38"/>
        <a:stretch>
          <a:fillRect/>
        </a:stretch>
      </xdr:blipFill>
      <xdr:spPr>
        <a:xfrm>
          <a:off x="3048000" y="76571475"/>
          <a:ext cx="6980037" cy="476250"/>
        </a:xfrm>
        <a:prstGeom prst="rect">
          <a:avLst/>
        </a:prstGeom>
      </xdr:spPr>
    </xdr:pic>
    <xdr:clientData/>
  </xdr:twoCellAnchor>
  <xdr:twoCellAnchor editAs="oneCell">
    <xdr:from>
      <xdr:col>4</xdr:col>
      <xdr:colOff>66675</xdr:colOff>
      <xdr:row>353</xdr:row>
      <xdr:rowOff>57150</xdr:rowOff>
    </xdr:from>
    <xdr:to>
      <xdr:col>15</xdr:col>
      <xdr:colOff>408659</xdr:colOff>
      <xdr:row>367</xdr:row>
      <xdr:rowOff>190150</xdr:rowOff>
    </xdr:to>
    <xdr:pic>
      <xdr:nvPicPr>
        <xdr:cNvPr id="40" name="Slika 39">
          <a:extLst>
            <a:ext uri="{FF2B5EF4-FFF2-40B4-BE49-F238E27FC236}">
              <a16:creationId xmlns:a16="http://schemas.microsoft.com/office/drawing/2014/main" id="{00000000-0008-0000-1E00-000028000000}"/>
            </a:ext>
          </a:extLst>
        </xdr:cNvPr>
        <xdr:cNvPicPr>
          <a:picLocks noChangeAspect="1"/>
        </xdr:cNvPicPr>
      </xdr:nvPicPr>
      <xdr:blipFill>
        <a:blip xmlns:r="http://schemas.openxmlformats.org/officeDocument/2006/relationships" r:embed="rId39"/>
        <a:stretch>
          <a:fillRect/>
        </a:stretch>
      </xdr:blipFill>
      <xdr:spPr>
        <a:xfrm>
          <a:off x="3867150" y="77114400"/>
          <a:ext cx="7323809" cy="2800000"/>
        </a:xfrm>
        <a:prstGeom prst="rect">
          <a:avLst/>
        </a:prstGeom>
      </xdr:spPr>
    </xdr:pic>
    <xdr:clientData/>
  </xdr:twoCellAnchor>
  <xdr:twoCellAnchor editAs="oneCell">
    <xdr:from>
      <xdr:col>3</xdr:col>
      <xdr:colOff>333375</xdr:colOff>
      <xdr:row>376</xdr:row>
      <xdr:rowOff>180975</xdr:rowOff>
    </xdr:from>
    <xdr:to>
      <xdr:col>11</xdr:col>
      <xdr:colOff>576111</xdr:colOff>
      <xdr:row>379</xdr:row>
      <xdr:rowOff>9525</xdr:rowOff>
    </xdr:to>
    <xdr:pic>
      <xdr:nvPicPr>
        <xdr:cNvPr id="41" name="Slika 40">
          <a:extLst>
            <a:ext uri="{FF2B5EF4-FFF2-40B4-BE49-F238E27FC236}">
              <a16:creationId xmlns:a16="http://schemas.microsoft.com/office/drawing/2014/main" id="{00000000-0008-0000-1E00-000029000000}"/>
            </a:ext>
          </a:extLst>
        </xdr:cNvPr>
        <xdr:cNvPicPr>
          <a:picLocks noChangeAspect="1"/>
        </xdr:cNvPicPr>
      </xdr:nvPicPr>
      <xdr:blipFill>
        <a:blip xmlns:r="http://schemas.openxmlformats.org/officeDocument/2006/relationships" r:embed="rId40"/>
        <a:stretch>
          <a:fillRect/>
        </a:stretch>
      </xdr:blipFill>
      <xdr:spPr>
        <a:xfrm>
          <a:off x="3228975" y="81714975"/>
          <a:ext cx="5691036" cy="400050"/>
        </a:xfrm>
        <a:prstGeom prst="rect">
          <a:avLst/>
        </a:prstGeom>
      </xdr:spPr>
    </xdr:pic>
    <xdr:clientData/>
  </xdr:twoCellAnchor>
  <xdr:twoCellAnchor editAs="oneCell">
    <xdr:from>
      <xdr:col>4</xdr:col>
      <xdr:colOff>19050</xdr:colOff>
      <xdr:row>379</xdr:row>
      <xdr:rowOff>123825</xdr:rowOff>
    </xdr:from>
    <xdr:to>
      <xdr:col>15</xdr:col>
      <xdr:colOff>380082</xdr:colOff>
      <xdr:row>394</xdr:row>
      <xdr:rowOff>37754</xdr:rowOff>
    </xdr:to>
    <xdr:pic>
      <xdr:nvPicPr>
        <xdr:cNvPr id="42" name="Slika 41">
          <a:extLst>
            <a:ext uri="{FF2B5EF4-FFF2-40B4-BE49-F238E27FC236}">
              <a16:creationId xmlns:a16="http://schemas.microsoft.com/office/drawing/2014/main" id="{00000000-0008-0000-1E00-00002A000000}"/>
            </a:ext>
          </a:extLst>
        </xdr:cNvPr>
        <xdr:cNvPicPr>
          <a:picLocks noChangeAspect="1"/>
        </xdr:cNvPicPr>
      </xdr:nvPicPr>
      <xdr:blipFill>
        <a:blip xmlns:r="http://schemas.openxmlformats.org/officeDocument/2006/relationships" r:embed="rId41"/>
        <a:stretch>
          <a:fillRect/>
        </a:stretch>
      </xdr:blipFill>
      <xdr:spPr>
        <a:xfrm>
          <a:off x="3819525" y="82229325"/>
          <a:ext cx="7342857" cy="2771429"/>
        </a:xfrm>
        <a:prstGeom prst="rect">
          <a:avLst/>
        </a:prstGeom>
      </xdr:spPr>
    </xdr:pic>
    <xdr:clientData/>
  </xdr:twoCellAnchor>
  <xdr:twoCellAnchor editAs="oneCell">
    <xdr:from>
      <xdr:col>3</xdr:col>
      <xdr:colOff>390525</xdr:colOff>
      <xdr:row>404</xdr:row>
      <xdr:rowOff>161924</xdr:rowOff>
    </xdr:from>
    <xdr:to>
      <xdr:col>8</xdr:col>
      <xdr:colOff>408728</xdr:colOff>
      <xdr:row>407</xdr:row>
      <xdr:rowOff>57149</xdr:rowOff>
    </xdr:to>
    <xdr:pic>
      <xdr:nvPicPr>
        <xdr:cNvPr id="43" name="Slika 42">
          <a:extLst>
            <a:ext uri="{FF2B5EF4-FFF2-40B4-BE49-F238E27FC236}">
              <a16:creationId xmlns:a16="http://schemas.microsoft.com/office/drawing/2014/main" id="{00000000-0008-0000-1E00-00002B000000}"/>
            </a:ext>
          </a:extLst>
        </xdr:cNvPr>
        <xdr:cNvPicPr>
          <a:picLocks noChangeAspect="1"/>
        </xdr:cNvPicPr>
      </xdr:nvPicPr>
      <xdr:blipFill>
        <a:blip xmlns:r="http://schemas.openxmlformats.org/officeDocument/2006/relationships" r:embed="rId42"/>
        <a:stretch>
          <a:fillRect/>
        </a:stretch>
      </xdr:blipFill>
      <xdr:spPr>
        <a:xfrm>
          <a:off x="3286125" y="87125174"/>
          <a:ext cx="3637703" cy="466725"/>
        </a:xfrm>
        <a:prstGeom prst="rect">
          <a:avLst/>
        </a:prstGeom>
      </xdr:spPr>
    </xdr:pic>
    <xdr:clientData/>
  </xdr:twoCellAnchor>
  <xdr:twoCellAnchor editAs="oneCell">
    <xdr:from>
      <xdr:col>5</xdr:col>
      <xdr:colOff>0</xdr:colOff>
      <xdr:row>409</xdr:row>
      <xdr:rowOff>0</xdr:rowOff>
    </xdr:from>
    <xdr:to>
      <xdr:col>17</xdr:col>
      <xdr:colOff>27657</xdr:colOff>
      <xdr:row>423</xdr:row>
      <xdr:rowOff>142524</xdr:rowOff>
    </xdr:to>
    <xdr:pic>
      <xdr:nvPicPr>
        <xdr:cNvPr id="44" name="Slika 43">
          <a:extLst>
            <a:ext uri="{FF2B5EF4-FFF2-40B4-BE49-F238E27FC236}">
              <a16:creationId xmlns:a16="http://schemas.microsoft.com/office/drawing/2014/main" id="{00000000-0008-0000-1E00-00002C000000}"/>
            </a:ext>
          </a:extLst>
        </xdr:cNvPr>
        <xdr:cNvPicPr>
          <a:picLocks noChangeAspect="1"/>
        </xdr:cNvPicPr>
      </xdr:nvPicPr>
      <xdr:blipFill>
        <a:blip xmlns:r="http://schemas.openxmlformats.org/officeDocument/2006/relationships" r:embed="rId43"/>
        <a:stretch>
          <a:fillRect/>
        </a:stretch>
      </xdr:blipFill>
      <xdr:spPr>
        <a:xfrm>
          <a:off x="4686300" y="87915750"/>
          <a:ext cx="7342857" cy="2809524"/>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7</xdr:col>
      <xdr:colOff>857250</xdr:colOff>
      <xdr:row>6</xdr:row>
      <xdr:rowOff>36792</xdr:rowOff>
    </xdr:from>
    <xdr:to>
      <xdr:col>13</xdr:col>
      <xdr:colOff>527547</xdr:colOff>
      <xdr:row>17</xdr:row>
      <xdr:rowOff>7747</xdr:rowOff>
    </xdr:to>
    <xdr:pic>
      <xdr:nvPicPr>
        <xdr:cNvPr id="2" name="Slika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8172450" y="1475067"/>
          <a:ext cx="4194672" cy="2066455"/>
        </a:xfrm>
        <a:prstGeom prst="rect">
          <a:avLst/>
        </a:prstGeom>
      </xdr:spPr>
    </xdr:pic>
    <xdr:clientData/>
  </xdr:twoCellAnchor>
  <xdr:twoCellAnchor editAs="oneCell">
    <xdr:from>
      <xdr:col>14</xdr:col>
      <xdr:colOff>388327</xdr:colOff>
      <xdr:row>7</xdr:row>
      <xdr:rowOff>12956</xdr:rowOff>
    </xdr:from>
    <xdr:to>
      <xdr:col>22</xdr:col>
      <xdr:colOff>523867</xdr:colOff>
      <xdr:row>17</xdr:row>
      <xdr:rowOff>91323</xdr:rowOff>
    </xdr:to>
    <xdr:pic>
      <xdr:nvPicPr>
        <xdr:cNvPr id="3" name="Slika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12837502" y="1689356"/>
          <a:ext cx="5012340" cy="1983367"/>
        </a:xfrm>
        <a:prstGeom prst="rect">
          <a:avLst/>
        </a:prstGeom>
      </xdr:spPr>
    </xdr:pic>
    <xdr:clientData/>
  </xdr:twoCellAnchor>
  <xdr:twoCellAnchor editAs="oneCell">
    <xdr:from>
      <xdr:col>3</xdr:col>
      <xdr:colOff>38832</xdr:colOff>
      <xdr:row>18</xdr:row>
      <xdr:rowOff>136282</xdr:rowOff>
    </xdr:from>
    <xdr:to>
      <xdr:col>3</xdr:col>
      <xdr:colOff>749543</xdr:colOff>
      <xdr:row>19</xdr:row>
      <xdr:rowOff>172272</xdr:rowOff>
    </xdr:to>
    <xdr:pic>
      <xdr:nvPicPr>
        <xdr:cNvPr id="4" name="Slika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3677382" y="4241557"/>
          <a:ext cx="710711" cy="226490"/>
        </a:xfrm>
        <a:prstGeom prst="rect">
          <a:avLst/>
        </a:prstGeom>
      </xdr:spPr>
    </xdr:pic>
    <xdr:clientData/>
  </xdr:twoCellAnchor>
  <xdr:twoCellAnchor editAs="oneCell">
    <xdr:from>
      <xdr:col>3</xdr:col>
      <xdr:colOff>712909</xdr:colOff>
      <xdr:row>18</xdr:row>
      <xdr:rowOff>133350</xdr:rowOff>
    </xdr:from>
    <xdr:to>
      <xdr:col>5</xdr:col>
      <xdr:colOff>45291</xdr:colOff>
      <xdr:row>19</xdr:row>
      <xdr:rowOff>180945</xdr:rowOff>
    </xdr:to>
    <xdr:pic>
      <xdr:nvPicPr>
        <xdr:cNvPr id="5" name="Slika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4"/>
        <a:stretch>
          <a:fillRect/>
        </a:stretch>
      </xdr:blipFill>
      <xdr:spPr>
        <a:xfrm>
          <a:off x="4351459" y="4238625"/>
          <a:ext cx="1075457" cy="238095"/>
        </a:xfrm>
        <a:prstGeom prst="rect">
          <a:avLst/>
        </a:prstGeom>
      </xdr:spPr>
    </xdr:pic>
    <xdr:clientData/>
  </xdr:twoCellAnchor>
  <xdr:twoCellAnchor editAs="oneCell">
    <xdr:from>
      <xdr:col>5</xdr:col>
      <xdr:colOff>57882</xdr:colOff>
      <xdr:row>18</xdr:row>
      <xdr:rowOff>123093</xdr:rowOff>
    </xdr:from>
    <xdr:to>
      <xdr:col>6</xdr:col>
      <xdr:colOff>48952</xdr:colOff>
      <xdr:row>20</xdr:row>
      <xdr:rowOff>27807</xdr:rowOff>
    </xdr:to>
    <xdr:pic>
      <xdr:nvPicPr>
        <xdr:cNvPr id="6" name="Slika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5"/>
        <a:stretch>
          <a:fillRect/>
        </a:stretch>
      </xdr:blipFill>
      <xdr:spPr>
        <a:xfrm>
          <a:off x="5439507" y="4228368"/>
          <a:ext cx="1105495" cy="285714"/>
        </a:xfrm>
        <a:prstGeom prst="rect">
          <a:avLst/>
        </a:prstGeom>
      </xdr:spPr>
    </xdr:pic>
    <xdr:clientData/>
  </xdr:twoCellAnchor>
  <xdr:twoCellAnchor editAs="oneCell">
    <xdr:from>
      <xdr:col>1</xdr:col>
      <xdr:colOff>1311520</xdr:colOff>
      <xdr:row>7</xdr:row>
      <xdr:rowOff>175847</xdr:rowOff>
    </xdr:from>
    <xdr:to>
      <xdr:col>3</xdr:col>
      <xdr:colOff>22575</xdr:colOff>
      <xdr:row>8</xdr:row>
      <xdr:rowOff>0</xdr:rowOff>
    </xdr:to>
    <xdr:pic>
      <xdr:nvPicPr>
        <xdr:cNvPr id="7" name="Slika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6"/>
        <a:stretch>
          <a:fillRect/>
        </a:stretch>
      </xdr:blipFill>
      <xdr:spPr>
        <a:xfrm>
          <a:off x="2549770" y="1852247"/>
          <a:ext cx="1111355" cy="224203"/>
        </a:xfrm>
        <a:prstGeom prst="rect">
          <a:avLst/>
        </a:prstGeom>
      </xdr:spPr>
    </xdr:pic>
    <xdr:clientData/>
  </xdr:twoCellAnchor>
  <xdr:twoCellAnchor editAs="oneCell">
    <xdr:from>
      <xdr:col>5</xdr:col>
      <xdr:colOff>146538</xdr:colOff>
      <xdr:row>7</xdr:row>
      <xdr:rowOff>109904</xdr:rowOff>
    </xdr:from>
    <xdr:to>
      <xdr:col>5</xdr:col>
      <xdr:colOff>1051300</xdr:colOff>
      <xdr:row>7</xdr:row>
      <xdr:rowOff>390526</xdr:rowOff>
    </xdr:to>
    <xdr:pic>
      <xdr:nvPicPr>
        <xdr:cNvPr id="8" name="Slika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7"/>
        <a:stretch>
          <a:fillRect/>
        </a:stretch>
      </xdr:blipFill>
      <xdr:spPr>
        <a:xfrm>
          <a:off x="5528163" y="1786304"/>
          <a:ext cx="904762" cy="280622"/>
        </a:xfrm>
        <a:prstGeom prst="rect">
          <a:avLst/>
        </a:prstGeom>
      </xdr:spPr>
    </xdr:pic>
    <xdr:clientData/>
  </xdr:twoCellAnchor>
  <xdr:twoCellAnchor editAs="oneCell">
    <xdr:from>
      <xdr:col>7</xdr:col>
      <xdr:colOff>61545</xdr:colOff>
      <xdr:row>19</xdr:row>
      <xdr:rowOff>95602</xdr:rowOff>
    </xdr:from>
    <xdr:to>
      <xdr:col>14</xdr:col>
      <xdr:colOff>386803</xdr:colOff>
      <xdr:row>30</xdr:row>
      <xdr:rowOff>2931</xdr:rowOff>
    </xdr:to>
    <xdr:pic>
      <xdr:nvPicPr>
        <xdr:cNvPr id="9" name="Slika 8">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8"/>
        <a:stretch>
          <a:fillRect/>
        </a:stretch>
      </xdr:blipFill>
      <xdr:spPr>
        <a:xfrm>
          <a:off x="7376745" y="4391377"/>
          <a:ext cx="5459233" cy="2002829"/>
        </a:xfrm>
        <a:prstGeom prst="rect">
          <a:avLst/>
        </a:prstGeom>
      </xdr:spPr>
    </xdr:pic>
    <xdr:clientData/>
  </xdr:twoCellAnchor>
  <xdr:twoCellAnchor editAs="oneCell">
    <xdr:from>
      <xdr:col>14</xdr:col>
      <xdr:colOff>603006</xdr:colOff>
      <xdr:row>19</xdr:row>
      <xdr:rowOff>91231</xdr:rowOff>
    </xdr:from>
    <xdr:to>
      <xdr:col>23</xdr:col>
      <xdr:colOff>561355</xdr:colOff>
      <xdr:row>29</xdr:row>
      <xdr:rowOff>43960</xdr:rowOff>
    </xdr:to>
    <xdr:pic>
      <xdr:nvPicPr>
        <xdr:cNvPr id="10" name="Slika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9"/>
        <a:stretch>
          <a:fillRect/>
        </a:stretch>
      </xdr:blipFill>
      <xdr:spPr>
        <a:xfrm>
          <a:off x="13052181" y="4387006"/>
          <a:ext cx="5444749" cy="1857729"/>
        </a:xfrm>
        <a:prstGeom prst="rect">
          <a:avLst/>
        </a:prstGeom>
      </xdr:spPr>
    </xdr:pic>
    <xdr:clientData/>
  </xdr:twoCellAnchor>
  <xdr:twoCellAnchor editAs="oneCell">
    <xdr:from>
      <xdr:col>24</xdr:col>
      <xdr:colOff>106240</xdr:colOff>
      <xdr:row>19</xdr:row>
      <xdr:rowOff>120523</xdr:rowOff>
    </xdr:from>
    <xdr:to>
      <xdr:col>32</xdr:col>
      <xdr:colOff>27839</xdr:colOff>
      <xdr:row>30</xdr:row>
      <xdr:rowOff>182128</xdr:rowOff>
    </xdr:to>
    <xdr:pic>
      <xdr:nvPicPr>
        <xdr:cNvPr id="11" name="Slika 10">
          <a:extLst>
            <a:ext uri="{FF2B5EF4-FFF2-40B4-BE49-F238E27FC236}">
              <a16:creationId xmlns:a16="http://schemas.microsoft.com/office/drawing/2014/main" id="{00000000-0008-0000-1F00-00000B000000}"/>
            </a:ext>
          </a:extLst>
        </xdr:cNvPr>
        <xdr:cNvPicPr>
          <a:picLocks noChangeAspect="1"/>
        </xdr:cNvPicPr>
      </xdr:nvPicPr>
      <xdr:blipFill>
        <a:blip xmlns:r="http://schemas.openxmlformats.org/officeDocument/2006/relationships" r:embed="rId10"/>
        <a:stretch>
          <a:fillRect/>
        </a:stretch>
      </xdr:blipFill>
      <xdr:spPr>
        <a:xfrm>
          <a:off x="18651415" y="4416298"/>
          <a:ext cx="4798399" cy="2157105"/>
        </a:xfrm>
        <a:prstGeom prst="rect">
          <a:avLst/>
        </a:prstGeom>
      </xdr:spPr>
    </xdr:pic>
    <xdr:clientData/>
  </xdr:twoCellAnchor>
  <xdr:twoCellAnchor editAs="oneCell">
    <xdr:from>
      <xdr:col>5</xdr:col>
      <xdr:colOff>1099038</xdr:colOff>
      <xdr:row>61</xdr:row>
      <xdr:rowOff>150697</xdr:rowOff>
    </xdr:from>
    <xdr:to>
      <xdr:col>12</xdr:col>
      <xdr:colOff>375690</xdr:colOff>
      <xdr:row>74</xdr:row>
      <xdr:rowOff>28575</xdr:rowOff>
    </xdr:to>
    <xdr:pic>
      <xdr:nvPicPr>
        <xdr:cNvPr id="12" name="Slika 11">
          <a:extLst>
            <a:ext uri="{FF2B5EF4-FFF2-40B4-BE49-F238E27FC236}">
              <a16:creationId xmlns:a16="http://schemas.microsoft.com/office/drawing/2014/main" id="{00000000-0008-0000-1F00-00000C000000}"/>
            </a:ext>
          </a:extLst>
        </xdr:cNvPr>
        <xdr:cNvPicPr>
          <a:picLocks noChangeAspect="1"/>
        </xdr:cNvPicPr>
      </xdr:nvPicPr>
      <xdr:blipFill>
        <a:blip xmlns:r="http://schemas.openxmlformats.org/officeDocument/2006/relationships" r:embed="rId11"/>
        <a:stretch>
          <a:fillRect/>
        </a:stretch>
      </xdr:blipFill>
      <xdr:spPr>
        <a:xfrm>
          <a:off x="6480663" y="13076122"/>
          <a:ext cx="5125002" cy="2354378"/>
        </a:xfrm>
        <a:prstGeom prst="rect">
          <a:avLst/>
        </a:prstGeom>
      </xdr:spPr>
    </xdr:pic>
    <xdr:clientData/>
  </xdr:twoCellAnchor>
  <xdr:twoCellAnchor editAs="oneCell">
    <xdr:from>
      <xdr:col>21</xdr:col>
      <xdr:colOff>490903</xdr:colOff>
      <xdr:row>41</xdr:row>
      <xdr:rowOff>201515</xdr:rowOff>
    </xdr:from>
    <xdr:to>
      <xdr:col>32</xdr:col>
      <xdr:colOff>121443</xdr:colOff>
      <xdr:row>57</xdr:row>
      <xdr:rowOff>21583</xdr:rowOff>
    </xdr:to>
    <xdr:pic>
      <xdr:nvPicPr>
        <xdr:cNvPr id="13" name="Slika 12">
          <a:extLst>
            <a:ext uri="{FF2B5EF4-FFF2-40B4-BE49-F238E27FC236}">
              <a16:creationId xmlns:a16="http://schemas.microsoft.com/office/drawing/2014/main" id="{00000000-0008-0000-1F00-00000D000000}"/>
            </a:ext>
          </a:extLst>
        </xdr:cNvPr>
        <xdr:cNvPicPr>
          <a:picLocks noChangeAspect="1"/>
        </xdr:cNvPicPr>
      </xdr:nvPicPr>
      <xdr:blipFill>
        <a:blip xmlns:r="http://schemas.openxmlformats.org/officeDocument/2006/relationships" r:embed="rId12"/>
        <a:stretch>
          <a:fillRect/>
        </a:stretch>
      </xdr:blipFill>
      <xdr:spPr>
        <a:xfrm>
          <a:off x="17207278" y="9040715"/>
          <a:ext cx="6336140" cy="2877593"/>
        </a:xfrm>
        <a:prstGeom prst="rect">
          <a:avLst/>
        </a:prstGeom>
      </xdr:spPr>
    </xdr:pic>
    <xdr:clientData/>
  </xdr:twoCellAnchor>
  <xdr:twoCellAnchor editAs="oneCell">
    <xdr:from>
      <xdr:col>3</xdr:col>
      <xdr:colOff>0</xdr:colOff>
      <xdr:row>49</xdr:row>
      <xdr:rowOff>0</xdr:rowOff>
    </xdr:from>
    <xdr:to>
      <xdr:col>4</xdr:col>
      <xdr:colOff>16019</xdr:colOff>
      <xdr:row>50</xdr:row>
      <xdr:rowOff>104738</xdr:rowOff>
    </xdr:to>
    <xdr:pic>
      <xdr:nvPicPr>
        <xdr:cNvPr id="14" name="Slika 13">
          <a:extLst>
            <a:ext uri="{FF2B5EF4-FFF2-40B4-BE49-F238E27FC236}">
              <a16:creationId xmlns:a16="http://schemas.microsoft.com/office/drawing/2014/main" id="{00000000-0008-0000-1F00-00000E000000}"/>
            </a:ext>
          </a:extLst>
        </xdr:cNvPr>
        <xdr:cNvPicPr>
          <a:picLocks noChangeAspect="1"/>
        </xdr:cNvPicPr>
      </xdr:nvPicPr>
      <xdr:blipFill>
        <a:blip xmlns:r="http://schemas.openxmlformats.org/officeDocument/2006/relationships" r:embed="rId13"/>
        <a:stretch>
          <a:fillRect/>
        </a:stretch>
      </xdr:blipFill>
      <xdr:spPr>
        <a:xfrm>
          <a:off x="3638550" y="10382250"/>
          <a:ext cx="797069" cy="295238"/>
        </a:xfrm>
        <a:prstGeom prst="rect">
          <a:avLst/>
        </a:prstGeom>
      </xdr:spPr>
    </xdr:pic>
    <xdr:clientData/>
  </xdr:twoCellAnchor>
  <xdr:twoCellAnchor editAs="oneCell">
    <xdr:from>
      <xdr:col>4</xdr:col>
      <xdr:colOff>0</xdr:colOff>
      <xdr:row>49</xdr:row>
      <xdr:rowOff>0</xdr:rowOff>
    </xdr:from>
    <xdr:to>
      <xdr:col>5</xdr:col>
      <xdr:colOff>449697</xdr:colOff>
      <xdr:row>50</xdr:row>
      <xdr:rowOff>85690</xdr:rowOff>
    </xdr:to>
    <xdr:pic>
      <xdr:nvPicPr>
        <xdr:cNvPr id="15" name="Slika 14">
          <a:extLst>
            <a:ext uri="{FF2B5EF4-FFF2-40B4-BE49-F238E27FC236}">
              <a16:creationId xmlns:a16="http://schemas.microsoft.com/office/drawing/2014/main" id="{00000000-0008-0000-1F00-00000F000000}"/>
            </a:ext>
          </a:extLst>
        </xdr:cNvPr>
        <xdr:cNvPicPr>
          <a:picLocks noChangeAspect="1"/>
        </xdr:cNvPicPr>
      </xdr:nvPicPr>
      <xdr:blipFill>
        <a:blip xmlns:r="http://schemas.openxmlformats.org/officeDocument/2006/relationships" r:embed="rId14"/>
        <a:stretch>
          <a:fillRect/>
        </a:stretch>
      </xdr:blipFill>
      <xdr:spPr>
        <a:xfrm>
          <a:off x="4419600" y="10382250"/>
          <a:ext cx="1411722" cy="276190"/>
        </a:xfrm>
        <a:prstGeom prst="rect">
          <a:avLst/>
        </a:prstGeom>
      </xdr:spPr>
    </xdr:pic>
    <xdr:clientData/>
  </xdr:twoCellAnchor>
  <xdr:twoCellAnchor editAs="oneCell">
    <xdr:from>
      <xdr:col>33</xdr:col>
      <xdr:colOff>29308</xdr:colOff>
      <xdr:row>42</xdr:row>
      <xdr:rowOff>27811</xdr:rowOff>
    </xdr:from>
    <xdr:to>
      <xdr:col>42</xdr:col>
      <xdr:colOff>549519</xdr:colOff>
      <xdr:row>56</xdr:row>
      <xdr:rowOff>123625</xdr:rowOff>
    </xdr:to>
    <xdr:pic>
      <xdr:nvPicPr>
        <xdr:cNvPr id="16" name="Slika 15">
          <a:extLst>
            <a:ext uri="{FF2B5EF4-FFF2-40B4-BE49-F238E27FC236}">
              <a16:creationId xmlns:a16="http://schemas.microsoft.com/office/drawing/2014/main" id="{00000000-0008-0000-1F00-000010000000}"/>
            </a:ext>
          </a:extLst>
        </xdr:cNvPr>
        <xdr:cNvPicPr>
          <a:picLocks noChangeAspect="1"/>
        </xdr:cNvPicPr>
      </xdr:nvPicPr>
      <xdr:blipFill>
        <a:blip xmlns:r="http://schemas.openxmlformats.org/officeDocument/2006/relationships" r:embed="rId15"/>
        <a:stretch>
          <a:fillRect/>
        </a:stretch>
      </xdr:blipFill>
      <xdr:spPr>
        <a:xfrm>
          <a:off x="24060883" y="9067036"/>
          <a:ext cx="6006611" cy="2762814"/>
        </a:xfrm>
        <a:prstGeom prst="rect">
          <a:avLst/>
        </a:prstGeom>
      </xdr:spPr>
    </xdr:pic>
    <xdr:clientData/>
  </xdr:twoCellAnchor>
  <xdr:twoCellAnchor editAs="oneCell">
    <xdr:from>
      <xdr:col>4</xdr:col>
      <xdr:colOff>29308</xdr:colOff>
      <xdr:row>62</xdr:row>
      <xdr:rowOff>285750</xdr:rowOff>
    </xdr:from>
    <xdr:to>
      <xdr:col>5</xdr:col>
      <xdr:colOff>1059957</xdr:colOff>
      <xdr:row>64</xdr:row>
      <xdr:rowOff>142875</xdr:rowOff>
    </xdr:to>
    <xdr:pic>
      <xdr:nvPicPr>
        <xdr:cNvPr id="17" name="Slika 16">
          <a:extLst>
            <a:ext uri="{FF2B5EF4-FFF2-40B4-BE49-F238E27FC236}">
              <a16:creationId xmlns:a16="http://schemas.microsoft.com/office/drawing/2014/main" id="{00000000-0008-0000-1F00-000011000000}"/>
            </a:ext>
          </a:extLst>
        </xdr:cNvPr>
        <xdr:cNvPicPr>
          <a:picLocks noChangeAspect="1"/>
        </xdr:cNvPicPr>
      </xdr:nvPicPr>
      <xdr:blipFill>
        <a:blip xmlns:r="http://schemas.openxmlformats.org/officeDocument/2006/relationships" r:embed="rId16"/>
        <a:stretch>
          <a:fillRect/>
        </a:stretch>
      </xdr:blipFill>
      <xdr:spPr>
        <a:xfrm>
          <a:off x="4448908" y="13401675"/>
          <a:ext cx="1992674" cy="333375"/>
        </a:xfrm>
        <a:prstGeom prst="rect">
          <a:avLst/>
        </a:prstGeom>
      </xdr:spPr>
    </xdr:pic>
    <xdr:clientData/>
  </xdr:twoCellAnchor>
  <xdr:twoCellAnchor editAs="oneCell">
    <xdr:from>
      <xdr:col>8</xdr:col>
      <xdr:colOff>142875</xdr:colOff>
      <xdr:row>49</xdr:row>
      <xdr:rowOff>47625</xdr:rowOff>
    </xdr:from>
    <xdr:to>
      <xdr:col>10</xdr:col>
      <xdr:colOff>580818</xdr:colOff>
      <xdr:row>50</xdr:row>
      <xdr:rowOff>114268</xdr:rowOff>
    </xdr:to>
    <xdr:pic>
      <xdr:nvPicPr>
        <xdr:cNvPr id="18" name="Slika 17">
          <a:extLst>
            <a:ext uri="{FF2B5EF4-FFF2-40B4-BE49-F238E27FC236}">
              <a16:creationId xmlns:a16="http://schemas.microsoft.com/office/drawing/2014/main" id="{00000000-0008-0000-1F00-000012000000}"/>
            </a:ext>
          </a:extLst>
        </xdr:cNvPr>
        <xdr:cNvPicPr>
          <a:picLocks noChangeAspect="1"/>
        </xdr:cNvPicPr>
      </xdr:nvPicPr>
      <xdr:blipFill>
        <a:blip xmlns:r="http://schemas.openxmlformats.org/officeDocument/2006/relationships" r:embed="rId17"/>
        <a:stretch>
          <a:fillRect/>
        </a:stretch>
      </xdr:blipFill>
      <xdr:spPr>
        <a:xfrm>
          <a:off x="8572500" y="10429875"/>
          <a:ext cx="1657143" cy="257143"/>
        </a:xfrm>
        <a:prstGeom prst="rect">
          <a:avLst/>
        </a:prstGeom>
      </xdr:spPr>
    </xdr:pic>
    <xdr:clientData/>
  </xdr:twoCellAnchor>
  <xdr:twoCellAnchor editAs="oneCell">
    <xdr:from>
      <xdr:col>3</xdr:col>
      <xdr:colOff>104775</xdr:colOff>
      <xdr:row>53</xdr:row>
      <xdr:rowOff>85725</xdr:rowOff>
    </xdr:from>
    <xdr:to>
      <xdr:col>3</xdr:col>
      <xdr:colOff>780965</xdr:colOff>
      <xdr:row>54</xdr:row>
      <xdr:rowOff>190463</xdr:rowOff>
    </xdr:to>
    <xdr:pic>
      <xdr:nvPicPr>
        <xdr:cNvPr id="19" name="Slika 18">
          <a:extLst>
            <a:ext uri="{FF2B5EF4-FFF2-40B4-BE49-F238E27FC236}">
              <a16:creationId xmlns:a16="http://schemas.microsoft.com/office/drawing/2014/main" id="{00000000-0008-0000-1F00-000013000000}"/>
            </a:ext>
          </a:extLst>
        </xdr:cNvPr>
        <xdr:cNvPicPr>
          <a:picLocks noChangeAspect="1"/>
        </xdr:cNvPicPr>
      </xdr:nvPicPr>
      <xdr:blipFill>
        <a:blip xmlns:r="http://schemas.openxmlformats.org/officeDocument/2006/relationships" r:embed="rId18"/>
        <a:stretch>
          <a:fillRect/>
        </a:stretch>
      </xdr:blipFill>
      <xdr:spPr>
        <a:xfrm>
          <a:off x="3743325" y="11353800"/>
          <a:ext cx="676190" cy="295238"/>
        </a:xfrm>
        <a:prstGeom prst="rect">
          <a:avLst/>
        </a:prstGeom>
      </xdr:spPr>
    </xdr:pic>
    <xdr:clientData/>
  </xdr:twoCellAnchor>
  <xdr:twoCellAnchor editAs="oneCell">
    <xdr:from>
      <xdr:col>3</xdr:col>
      <xdr:colOff>57150</xdr:colOff>
      <xdr:row>54</xdr:row>
      <xdr:rowOff>180975</xdr:rowOff>
    </xdr:from>
    <xdr:to>
      <xdr:col>4</xdr:col>
      <xdr:colOff>180862</xdr:colOff>
      <xdr:row>56</xdr:row>
      <xdr:rowOff>66642</xdr:rowOff>
    </xdr:to>
    <xdr:pic>
      <xdr:nvPicPr>
        <xdr:cNvPr id="20" name="Slika 19">
          <a:extLst>
            <a:ext uri="{FF2B5EF4-FFF2-40B4-BE49-F238E27FC236}">
              <a16:creationId xmlns:a16="http://schemas.microsoft.com/office/drawing/2014/main" id="{00000000-0008-0000-1F00-000014000000}"/>
            </a:ext>
          </a:extLst>
        </xdr:cNvPr>
        <xdr:cNvPicPr>
          <a:picLocks noChangeAspect="1"/>
        </xdr:cNvPicPr>
      </xdr:nvPicPr>
      <xdr:blipFill>
        <a:blip xmlns:r="http://schemas.openxmlformats.org/officeDocument/2006/relationships" r:embed="rId19"/>
        <a:stretch>
          <a:fillRect/>
        </a:stretch>
      </xdr:blipFill>
      <xdr:spPr>
        <a:xfrm>
          <a:off x="3695700" y="11649075"/>
          <a:ext cx="904762" cy="266667"/>
        </a:xfrm>
        <a:prstGeom prst="rect">
          <a:avLst/>
        </a:prstGeom>
      </xdr:spPr>
    </xdr:pic>
    <xdr:clientData/>
  </xdr:twoCellAnchor>
  <xdr:twoCellAnchor editAs="oneCell">
    <xdr:from>
      <xdr:col>6</xdr:col>
      <xdr:colOff>85725</xdr:colOff>
      <xdr:row>54</xdr:row>
      <xdr:rowOff>171450</xdr:rowOff>
    </xdr:from>
    <xdr:to>
      <xdr:col>7</xdr:col>
      <xdr:colOff>828480</xdr:colOff>
      <xdr:row>56</xdr:row>
      <xdr:rowOff>76164</xdr:rowOff>
    </xdr:to>
    <xdr:pic>
      <xdr:nvPicPr>
        <xdr:cNvPr id="21" name="Slika 20">
          <a:extLst>
            <a:ext uri="{FF2B5EF4-FFF2-40B4-BE49-F238E27FC236}">
              <a16:creationId xmlns:a16="http://schemas.microsoft.com/office/drawing/2014/main" id="{00000000-0008-0000-1F00-000015000000}"/>
            </a:ext>
          </a:extLst>
        </xdr:cNvPr>
        <xdr:cNvPicPr>
          <a:picLocks noChangeAspect="1"/>
        </xdr:cNvPicPr>
      </xdr:nvPicPr>
      <xdr:blipFill>
        <a:blip xmlns:r="http://schemas.openxmlformats.org/officeDocument/2006/relationships" r:embed="rId20"/>
        <a:stretch>
          <a:fillRect/>
        </a:stretch>
      </xdr:blipFill>
      <xdr:spPr>
        <a:xfrm>
          <a:off x="6581775" y="11639550"/>
          <a:ext cx="1561905" cy="285714"/>
        </a:xfrm>
        <a:prstGeom prst="rect">
          <a:avLst/>
        </a:prstGeom>
      </xdr:spPr>
    </xdr:pic>
    <xdr:clientData/>
  </xdr:twoCellAnchor>
  <xdr:twoCellAnchor editAs="oneCell">
    <xdr:from>
      <xdr:col>11</xdr:col>
      <xdr:colOff>504825</xdr:colOff>
      <xdr:row>50</xdr:row>
      <xdr:rowOff>862</xdr:rowOff>
    </xdr:from>
    <xdr:to>
      <xdr:col>19</xdr:col>
      <xdr:colOff>170687</xdr:colOff>
      <xdr:row>60</xdr:row>
      <xdr:rowOff>123509</xdr:rowOff>
    </xdr:to>
    <xdr:pic>
      <xdr:nvPicPr>
        <xdr:cNvPr id="22" name="Slika 21">
          <a:extLst>
            <a:ext uri="{FF2B5EF4-FFF2-40B4-BE49-F238E27FC236}">
              <a16:creationId xmlns:a16="http://schemas.microsoft.com/office/drawing/2014/main" id="{00000000-0008-0000-1F00-000016000000}"/>
            </a:ext>
          </a:extLst>
        </xdr:cNvPr>
        <xdr:cNvPicPr>
          <a:picLocks noChangeAspect="1"/>
        </xdr:cNvPicPr>
      </xdr:nvPicPr>
      <xdr:blipFill>
        <a:blip xmlns:r="http://schemas.openxmlformats.org/officeDocument/2006/relationships" r:embed="rId21"/>
        <a:stretch>
          <a:fillRect/>
        </a:stretch>
      </xdr:blipFill>
      <xdr:spPr>
        <a:xfrm>
          <a:off x="10763250" y="10573612"/>
          <a:ext cx="4904612" cy="2027647"/>
        </a:xfrm>
        <a:prstGeom prst="rect">
          <a:avLst/>
        </a:prstGeom>
      </xdr:spPr>
    </xdr:pic>
    <xdr:clientData/>
  </xdr:twoCellAnchor>
  <xdr:twoCellAnchor editAs="oneCell">
    <xdr:from>
      <xdr:col>6</xdr:col>
      <xdr:colOff>533400</xdr:colOff>
      <xdr:row>257</xdr:row>
      <xdr:rowOff>38100</xdr:rowOff>
    </xdr:from>
    <xdr:to>
      <xdr:col>13</xdr:col>
      <xdr:colOff>132732</xdr:colOff>
      <xdr:row>271</xdr:row>
      <xdr:rowOff>75862</xdr:rowOff>
    </xdr:to>
    <xdr:pic>
      <xdr:nvPicPr>
        <xdr:cNvPr id="23" name="Slika 22">
          <a:extLst>
            <a:ext uri="{FF2B5EF4-FFF2-40B4-BE49-F238E27FC236}">
              <a16:creationId xmlns:a16="http://schemas.microsoft.com/office/drawing/2014/main" id="{00000000-0008-0000-1F00-000017000000}"/>
            </a:ext>
          </a:extLst>
        </xdr:cNvPr>
        <xdr:cNvPicPr>
          <a:picLocks noChangeAspect="1"/>
        </xdr:cNvPicPr>
      </xdr:nvPicPr>
      <xdr:blipFill>
        <a:blip xmlns:r="http://schemas.openxmlformats.org/officeDocument/2006/relationships" r:embed="rId22"/>
        <a:stretch>
          <a:fillRect/>
        </a:stretch>
      </xdr:blipFill>
      <xdr:spPr>
        <a:xfrm>
          <a:off x="7029450" y="53130450"/>
          <a:ext cx="4942857" cy="2704762"/>
        </a:xfrm>
        <a:prstGeom prst="rect">
          <a:avLst/>
        </a:prstGeom>
      </xdr:spPr>
    </xdr:pic>
    <xdr:clientData/>
  </xdr:twoCellAnchor>
  <xdr:twoCellAnchor editAs="oneCell">
    <xdr:from>
      <xdr:col>7</xdr:col>
      <xdr:colOff>276225</xdr:colOff>
      <xdr:row>232</xdr:row>
      <xdr:rowOff>254865</xdr:rowOff>
    </xdr:from>
    <xdr:to>
      <xdr:col>15</xdr:col>
      <xdr:colOff>8621</xdr:colOff>
      <xdr:row>244</xdr:row>
      <xdr:rowOff>37747</xdr:rowOff>
    </xdr:to>
    <xdr:pic>
      <xdr:nvPicPr>
        <xdr:cNvPr id="24" name="Slika 23">
          <a:extLst>
            <a:ext uri="{FF2B5EF4-FFF2-40B4-BE49-F238E27FC236}">
              <a16:creationId xmlns:a16="http://schemas.microsoft.com/office/drawing/2014/main" id="{00000000-0008-0000-1F00-000018000000}"/>
            </a:ext>
          </a:extLst>
        </xdr:cNvPr>
        <xdr:cNvPicPr>
          <a:picLocks noChangeAspect="1"/>
        </xdr:cNvPicPr>
      </xdr:nvPicPr>
      <xdr:blipFill>
        <a:blip xmlns:r="http://schemas.openxmlformats.org/officeDocument/2006/relationships" r:embed="rId23"/>
        <a:stretch>
          <a:fillRect/>
        </a:stretch>
      </xdr:blipFill>
      <xdr:spPr>
        <a:xfrm>
          <a:off x="7591425" y="48413265"/>
          <a:ext cx="5475971" cy="2135557"/>
        </a:xfrm>
        <a:prstGeom prst="rect">
          <a:avLst/>
        </a:prstGeom>
      </xdr:spPr>
    </xdr:pic>
    <xdr:clientData/>
  </xdr:twoCellAnchor>
  <xdr:twoCellAnchor editAs="oneCell">
    <xdr:from>
      <xdr:col>7</xdr:col>
      <xdr:colOff>304800</xdr:colOff>
      <xdr:row>244</xdr:row>
      <xdr:rowOff>108825</xdr:rowOff>
    </xdr:from>
    <xdr:to>
      <xdr:col>15</xdr:col>
      <xdr:colOff>18143</xdr:colOff>
      <xdr:row>255</xdr:row>
      <xdr:rowOff>104427</xdr:rowOff>
    </xdr:to>
    <xdr:pic>
      <xdr:nvPicPr>
        <xdr:cNvPr id="25" name="Slika 24">
          <a:extLst>
            <a:ext uri="{FF2B5EF4-FFF2-40B4-BE49-F238E27FC236}">
              <a16:creationId xmlns:a16="http://schemas.microsoft.com/office/drawing/2014/main" id="{00000000-0008-0000-1F00-000019000000}"/>
            </a:ext>
          </a:extLst>
        </xdr:cNvPr>
        <xdr:cNvPicPr>
          <a:picLocks noChangeAspect="1"/>
        </xdr:cNvPicPr>
      </xdr:nvPicPr>
      <xdr:blipFill>
        <a:blip xmlns:r="http://schemas.openxmlformats.org/officeDocument/2006/relationships" r:embed="rId24"/>
        <a:stretch>
          <a:fillRect/>
        </a:stretch>
      </xdr:blipFill>
      <xdr:spPr>
        <a:xfrm>
          <a:off x="7620000" y="50724675"/>
          <a:ext cx="5456918" cy="2091102"/>
        </a:xfrm>
        <a:prstGeom prst="rect">
          <a:avLst/>
        </a:prstGeom>
      </xdr:spPr>
    </xdr:pic>
    <xdr:clientData/>
  </xdr:twoCellAnchor>
  <xdr:twoCellAnchor editAs="oneCell">
    <xdr:from>
      <xdr:col>5</xdr:col>
      <xdr:colOff>85725</xdr:colOff>
      <xdr:row>239</xdr:row>
      <xdr:rowOff>133350</xdr:rowOff>
    </xdr:from>
    <xdr:to>
      <xdr:col>6</xdr:col>
      <xdr:colOff>666538</xdr:colOff>
      <xdr:row>241</xdr:row>
      <xdr:rowOff>47588</xdr:rowOff>
    </xdr:to>
    <xdr:pic>
      <xdr:nvPicPr>
        <xdr:cNvPr id="27" name="Slika 26">
          <a:extLst>
            <a:ext uri="{FF2B5EF4-FFF2-40B4-BE49-F238E27FC236}">
              <a16:creationId xmlns:a16="http://schemas.microsoft.com/office/drawing/2014/main" id="{00000000-0008-0000-1F00-00001B000000}"/>
            </a:ext>
          </a:extLst>
        </xdr:cNvPr>
        <xdr:cNvPicPr>
          <a:picLocks noChangeAspect="1"/>
        </xdr:cNvPicPr>
      </xdr:nvPicPr>
      <xdr:blipFill>
        <a:blip xmlns:r="http://schemas.openxmlformats.org/officeDocument/2006/relationships" r:embed="rId25"/>
        <a:stretch>
          <a:fillRect/>
        </a:stretch>
      </xdr:blipFill>
      <xdr:spPr>
        <a:xfrm>
          <a:off x="5467350" y="49796700"/>
          <a:ext cx="1695238" cy="295238"/>
        </a:xfrm>
        <a:prstGeom prst="rect">
          <a:avLst/>
        </a:prstGeom>
      </xdr:spPr>
    </xdr:pic>
    <xdr:clientData/>
  </xdr:twoCellAnchor>
  <xdr:twoCellAnchor editAs="oneCell">
    <xdr:from>
      <xdr:col>1</xdr:col>
      <xdr:colOff>1104900</xdr:colOff>
      <xdr:row>84</xdr:row>
      <xdr:rowOff>85725</xdr:rowOff>
    </xdr:from>
    <xdr:to>
      <xdr:col>2</xdr:col>
      <xdr:colOff>1038064</xdr:colOff>
      <xdr:row>85</xdr:row>
      <xdr:rowOff>190463</xdr:rowOff>
    </xdr:to>
    <xdr:pic>
      <xdr:nvPicPr>
        <xdr:cNvPr id="28" name="Slika 27">
          <a:extLst>
            <a:ext uri="{FF2B5EF4-FFF2-40B4-BE49-F238E27FC236}">
              <a16:creationId xmlns:a16="http://schemas.microsoft.com/office/drawing/2014/main" id="{00000000-0008-0000-1F00-00001C000000}"/>
            </a:ext>
          </a:extLst>
        </xdr:cNvPr>
        <xdr:cNvPicPr>
          <a:picLocks noChangeAspect="1"/>
        </xdr:cNvPicPr>
      </xdr:nvPicPr>
      <xdr:blipFill>
        <a:blip xmlns:r="http://schemas.openxmlformats.org/officeDocument/2006/relationships" r:embed="rId26"/>
        <a:stretch>
          <a:fillRect/>
        </a:stretch>
      </xdr:blipFill>
      <xdr:spPr>
        <a:xfrm>
          <a:off x="2343150" y="17764125"/>
          <a:ext cx="1285714" cy="295238"/>
        </a:xfrm>
        <a:prstGeom prst="rect">
          <a:avLst/>
        </a:prstGeom>
      </xdr:spPr>
    </xdr:pic>
    <xdr:clientData/>
  </xdr:twoCellAnchor>
  <xdr:twoCellAnchor editAs="oneCell">
    <xdr:from>
      <xdr:col>7</xdr:col>
      <xdr:colOff>28575</xdr:colOff>
      <xdr:row>82</xdr:row>
      <xdr:rowOff>162036</xdr:rowOff>
    </xdr:from>
    <xdr:to>
      <xdr:col>15</xdr:col>
      <xdr:colOff>370564</xdr:colOff>
      <xdr:row>96</xdr:row>
      <xdr:rowOff>152001</xdr:rowOff>
    </xdr:to>
    <xdr:pic>
      <xdr:nvPicPr>
        <xdr:cNvPr id="29" name="Slika 28">
          <a:extLst>
            <a:ext uri="{FF2B5EF4-FFF2-40B4-BE49-F238E27FC236}">
              <a16:creationId xmlns:a16="http://schemas.microsoft.com/office/drawing/2014/main" id="{00000000-0008-0000-1F00-00001D000000}"/>
            </a:ext>
          </a:extLst>
        </xdr:cNvPr>
        <xdr:cNvPicPr>
          <a:picLocks noChangeAspect="1"/>
        </xdr:cNvPicPr>
      </xdr:nvPicPr>
      <xdr:blipFill>
        <a:blip xmlns:r="http://schemas.openxmlformats.org/officeDocument/2006/relationships" r:embed="rId27"/>
        <a:stretch>
          <a:fillRect/>
        </a:stretch>
      </xdr:blipFill>
      <xdr:spPr>
        <a:xfrm>
          <a:off x="7343775" y="17459436"/>
          <a:ext cx="6085564" cy="2656965"/>
        </a:xfrm>
        <a:prstGeom prst="rect">
          <a:avLst/>
        </a:prstGeom>
      </xdr:spPr>
    </xdr:pic>
    <xdr:clientData/>
  </xdr:twoCellAnchor>
  <xdr:twoCellAnchor editAs="oneCell">
    <xdr:from>
      <xdr:col>12</xdr:col>
      <xdr:colOff>152400</xdr:colOff>
      <xdr:row>162</xdr:row>
      <xdr:rowOff>561975</xdr:rowOff>
    </xdr:from>
    <xdr:to>
      <xdr:col>18</xdr:col>
      <xdr:colOff>113848</xdr:colOff>
      <xdr:row>164</xdr:row>
      <xdr:rowOff>85690</xdr:rowOff>
    </xdr:to>
    <xdr:pic>
      <xdr:nvPicPr>
        <xdr:cNvPr id="30" name="Slika 29">
          <a:extLst>
            <a:ext uri="{FF2B5EF4-FFF2-40B4-BE49-F238E27FC236}">
              <a16:creationId xmlns:a16="http://schemas.microsoft.com/office/drawing/2014/main" id="{00000000-0008-0000-1F00-00001E000000}"/>
            </a:ext>
          </a:extLst>
        </xdr:cNvPr>
        <xdr:cNvPicPr>
          <a:picLocks noChangeAspect="1"/>
        </xdr:cNvPicPr>
      </xdr:nvPicPr>
      <xdr:blipFill>
        <a:blip xmlns:r="http://schemas.openxmlformats.org/officeDocument/2006/relationships" r:embed="rId28"/>
        <a:stretch>
          <a:fillRect/>
        </a:stretch>
      </xdr:blipFill>
      <xdr:spPr>
        <a:xfrm>
          <a:off x="11382375" y="34566225"/>
          <a:ext cx="3619048" cy="276190"/>
        </a:xfrm>
        <a:prstGeom prst="rect">
          <a:avLst/>
        </a:prstGeom>
      </xdr:spPr>
    </xdr:pic>
    <xdr:clientData/>
  </xdr:twoCellAnchor>
  <xdr:twoCellAnchor editAs="oneCell">
    <xdr:from>
      <xdr:col>8</xdr:col>
      <xdr:colOff>133350</xdr:colOff>
      <xdr:row>175</xdr:row>
      <xdr:rowOff>9525</xdr:rowOff>
    </xdr:from>
    <xdr:to>
      <xdr:col>11</xdr:col>
      <xdr:colOff>929628</xdr:colOff>
      <xdr:row>177</xdr:row>
      <xdr:rowOff>28537</xdr:rowOff>
    </xdr:to>
    <xdr:pic>
      <xdr:nvPicPr>
        <xdr:cNvPr id="31" name="Slika 30">
          <a:extLst>
            <a:ext uri="{FF2B5EF4-FFF2-40B4-BE49-F238E27FC236}">
              <a16:creationId xmlns:a16="http://schemas.microsoft.com/office/drawing/2014/main" id="{00000000-0008-0000-1F00-00001F000000}"/>
            </a:ext>
          </a:extLst>
        </xdr:cNvPr>
        <xdr:cNvPicPr>
          <a:picLocks noChangeAspect="1"/>
        </xdr:cNvPicPr>
      </xdr:nvPicPr>
      <xdr:blipFill>
        <a:blip xmlns:r="http://schemas.openxmlformats.org/officeDocument/2006/relationships" r:embed="rId29"/>
        <a:stretch>
          <a:fillRect/>
        </a:stretch>
      </xdr:blipFill>
      <xdr:spPr>
        <a:xfrm>
          <a:off x="8562975" y="37042725"/>
          <a:ext cx="2625078" cy="400012"/>
        </a:xfrm>
        <a:prstGeom prst="rect">
          <a:avLst/>
        </a:prstGeom>
      </xdr:spPr>
    </xdr:pic>
    <xdr:clientData/>
  </xdr:twoCellAnchor>
  <xdr:twoCellAnchor editAs="oneCell">
    <xdr:from>
      <xdr:col>4</xdr:col>
      <xdr:colOff>276225</xdr:colOff>
      <xdr:row>108</xdr:row>
      <xdr:rowOff>9525</xdr:rowOff>
    </xdr:from>
    <xdr:to>
      <xdr:col>5</xdr:col>
      <xdr:colOff>1095152</xdr:colOff>
      <xdr:row>109</xdr:row>
      <xdr:rowOff>76168</xdr:rowOff>
    </xdr:to>
    <xdr:pic>
      <xdr:nvPicPr>
        <xdr:cNvPr id="32" name="Slika 31">
          <a:extLst>
            <a:ext uri="{FF2B5EF4-FFF2-40B4-BE49-F238E27FC236}">
              <a16:creationId xmlns:a16="http://schemas.microsoft.com/office/drawing/2014/main" id="{00000000-0008-0000-1F00-000020000000}"/>
            </a:ext>
          </a:extLst>
        </xdr:cNvPr>
        <xdr:cNvPicPr>
          <a:picLocks noChangeAspect="1"/>
        </xdr:cNvPicPr>
      </xdr:nvPicPr>
      <xdr:blipFill>
        <a:blip xmlns:r="http://schemas.openxmlformats.org/officeDocument/2006/relationships" r:embed="rId30"/>
        <a:stretch>
          <a:fillRect/>
        </a:stretch>
      </xdr:blipFill>
      <xdr:spPr>
        <a:xfrm>
          <a:off x="4695825" y="22488525"/>
          <a:ext cx="1780952" cy="257143"/>
        </a:xfrm>
        <a:prstGeom prst="rect">
          <a:avLst/>
        </a:prstGeom>
      </xdr:spPr>
    </xdr:pic>
    <xdr:clientData/>
  </xdr:twoCellAnchor>
  <xdr:twoCellAnchor editAs="oneCell">
    <xdr:from>
      <xdr:col>7</xdr:col>
      <xdr:colOff>142875</xdr:colOff>
      <xdr:row>123</xdr:row>
      <xdr:rowOff>133350</xdr:rowOff>
    </xdr:from>
    <xdr:to>
      <xdr:col>11</xdr:col>
      <xdr:colOff>85364</xdr:colOff>
      <xdr:row>125</xdr:row>
      <xdr:rowOff>38064</xdr:rowOff>
    </xdr:to>
    <xdr:pic>
      <xdr:nvPicPr>
        <xdr:cNvPr id="33" name="Slika 32">
          <a:extLst>
            <a:ext uri="{FF2B5EF4-FFF2-40B4-BE49-F238E27FC236}">
              <a16:creationId xmlns:a16="http://schemas.microsoft.com/office/drawing/2014/main" id="{00000000-0008-0000-1F00-000021000000}"/>
            </a:ext>
          </a:extLst>
        </xdr:cNvPr>
        <xdr:cNvPicPr>
          <a:picLocks noChangeAspect="1"/>
        </xdr:cNvPicPr>
      </xdr:nvPicPr>
      <xdr:blipFill>
        <a:blip xmlns:r="http://schemas.openxmlformats.org/officeDocument/2006/relationships" r:embed="rId31"/>
        <a:stretch>
          <a:fillRect/>
        </a:stretch>
      </xdr:blipFill>
      <xdr:spPr>
        <a:xfrm>
          <a:off x="7458075" y="25698450"/>
          <a:ext cx="2885714" cy="285714"/>
        </a:xfrm>
        <a:prstGeom prst="rect">
          <a:avLst/>
        </a:prstGeom>
      </xdr:spPr>
    </xdr:pic>
    <xdr:clientData/>
  </xdr:twoCellAnchor>
  <xdr:twoCellAnchor editAs="oneCell">
    <xdr:from>
      <xdr:col>2</xdr:col>
      <xdr:colOff>981075</xdr:colOff>
      <xdr:row>143</xdr:row>
      <xdr:rowOff>190500</xdr:rowOff>
    </xdr:from>
    <xdr:to>
      <xdr:col>4</xdr:col>
      <xdr:colOff>961799</xdr:colOff>
      <xdr:row>145</xdr:row>
      <xdr:rowOff>76167</xdr:rowOff>
    </xdr:to>
    <xdr:pic>
      <xdr:nvPicPr>
        <xdr:cNvPr id="34" name="Slika 33">
          <a:extLst>
            <a:ext uri="{FF2B5EF4-FFF2-40B4-BE49-F238E27FC236}">
              <a16:creationId xmlns:a16="http://schemas.microsoft.com/office/drawing/2014/main" id="{00000000-0008-0000-1F00-000022000000}"/>
            </a:ext>
          </a:extLst>
        </xdr:cNvPr>
        <xdr:cNvPicPr>
          <a:picLocks noChangeAspect="1"/>
        </xdr:cNvPicPr>
      </xdr:nvPicPr>
      <xdr:blipFill>
        <a:blip xmlns:r="http://schemas.openxmlformats.org/officeDocument/2006/relationships" r:embed="rId32"/>
        <a:stretch>
          <a:fillRect/>
        </a:stretch>
      </xdr:blipFill>
      <xdr:spPr>
        <a:xfrm>
          <a:off x="3571875" y="29879925"/>
          <a:ext cx="1809524" cy="266667"/>
        </a:xfrm>
        <a:prstGeom prst="rect">
          <a:avLst/>
        </a:prstGeom>
      </xdr:spPr>
    </xdr:pic>
    <xdr:clientData/>
  </xdr:twoCellAnchor>
  <xdr:twoCellAnchor editAs="oneCell">
    <xdr:from>
      <xdr:col>5</xdr:col>
      <xdr:colOff>38100</xdr:colOff>
      <xdr:row>143</xdr:row>
      <xdr:rowOff>161925</xdr:rowOff>
    </xdr:from>
    <xdr:to>
      <xdr:col>8</xdr:col>
      <xdr:colOff>113909</xdr:colOff>
      <xdr:row>145</xdr:row>
      <xdr:rowOff>85687</xdr:rowOff>
    </xdr:to>
    <xdr:pic>
      <xdr:nvPicPr>
        <xdr:cNvPr id="35" name="Slika 34">
          <a:extLst>
            <a:ext uri="{FF2B5EF4-FFF2-40B4-BE49-F238E27FC236}">
              <a16:creationId xmlns:a16="http://schemas.microsoft.com/office/drawing/2014/main" id="{00000000-0008-0000-1F00-000023000000}"/>
            </a:ext>
          </a:extLst>
        </xdr:cNvPr>
        <xdr:cNvPicPr>
          <a:picLocks noChangeAspect="1"/>
        </xdr:cNvPicPr>
      </xdr:nvPicPr>
      <xdr:blipFill>
        <a:blip xmlns:r="http://schemas.openxmlformats.org/officeDocument/2006/relationships" r:embed="rId33"/>
        <a:stretch>
          <a:fillRect/>
        </a:stretch>
      </xdr:blipFill>
      <xdr:spPr>
        <a:xfrm>
          <a:off x="5419725" y="29851350"/>
          <a:ext cx="3123809" cy="304762"/>
        </a:xfrm>
        <a:prstGeom prst="rect">
          <a:avLst/>
        </a:prstGeom>
      </xdr:spPr>
    </xdr:pic>
    <xdr:clientData/>
  </xdr:twoCellAnchor>
  <xdr:twoCellAnchor editAs="oneCell">
    <xdr:from>
      <xdr:col>5</xdr:col>
      <xdr:colOff>533400</xdr:colOff>
      <xdr:row>188</xdr:row>
      <xdr:rowOff>85725</xdr:rowOff>
    </xdr:from>
    <xdr:to>
      <xdr:col>9</xdr:col>
      <xdr:colOff>156347</xdr:colOff>
      <xdr:row>190</xdr:row>
      <xdr:rowOff>123825</xdr:rowOff>
    </xdr:to>
    <xdr:pic>
      <xdr:nvPicPr>
        <xdr:cNvPr id="36" name="Slika 35">
          <a:extLst>
            <a:ext uri="{FF2B5EF4-FFF2-40B4-BE49-F238E27FC236}">
              <a16:creationId xmlns:a16="http://schemas.microsoft.com/office/drawing/2014/main" id="{00000000-0008-0000-1F00-000024000000}"/>
            </a:ext>
          </a:extLst>
        </xdr:cNvPr>
        <xdr:cNvPicPr>
          <a:picLocks noChangeAspect="1"/>
        </xdr:cNvPicPr>
      </xdr:nvPicPr>
      <xdr:blipFill>
        <a:blip xmlns:r="http://schemas.openxmlformats.org/officeDocument/2006/relationships" r:embed="rId34"/>
        <a:stretch>
          <a:fillRect/>
        </a:stretch>
      </xdr:blipFill>
      <xdr:spPr>
        <a:xfrm>
          <a:off x="5915025" y="39766875"/>
          <a:ext cx="3280547" cy="419100"/>
        </a:xfrm>
        <a:prstGeom prst="rect">
          <a:avLst/>
        </a:prstGeom>
      </xdr:spPr>
    </xdr:pic>
    <xdr:clientData/>
  </xdr:twoCellAnchor>
  <xdr:twoCellAnchor editAs="oneCell">
    <xdr:from>
      <xdr:col>6</xdr:col>
      <xdr:colOff>171450</xdr:colOff>
      <xdr:row>202</xdr:row>
      <xdr:rowOff>152400</xdr:rowOff>
    </xdr:from>
    <xdr:to>
      <xdr:col>8</xdr:col>
      <xdr:colOff>590256</xdr:colOff>
      <xdr:row>204</xdr:row>
      <xdr:rowOff>28543</xdr:rowOff>
    </xdr:to>
    <xdr:pic>
      <xdr:nvPicPr>
        <xdr:cNvPr id="37" name="Slika 36">
          <a:extLst>
            <a:ext uri="{FF2B5EF4-FFF2-40B4-BE49-F238E27FC236}">
              <a16:creationId xmlns:a16="http://schemas.microsoft.com/office/drawing/2014/main" id="{00000000-0008-0000-1F00-000025000000}"/>
            </a:ext>
          </a:extLst>
        </xdr:cNvPr>
        <xdr:cNvPicPr>
          <a:picLocks noChangeAspect="1"/>
        </xdr:cNvPicPr>
      </xdr:nvPicPr>
      <xdr:blipFill>
        <a:blip xmlns:r="http://schemas.openxmlformats.org/officeDocument/2006/relationships" r:embed="rId35"/>
        <a:stretch>
          <a:fillRect/>
        </a:stretch>
      </xdr:blipFill>
      <xdr:spPr>
        <a:xfrm>
          <a:off x="6667500" y="42595800"/>
          <a:ext cx="2352381" cy="257143"/>
        </a:xfrm>
        <a:prstGeom prst="rect">
          <a:avLst/>
        </a:prstGeom>
      </xdr:spPr>
    </xdr:pic>
    <xdr:clientData/>
  </xdr:twoCellAnchor>
  <xdr:twoCellAnchor editAs="oneCell">
    <xdr:from>
      <xdr:col>6</xdr:col>
      <xdr:colOff>180975</xdr:colOff>
      <xdr:row>206</xdr:row>
      <xdr:rowOff>123825</xdr:rowOff>
    </xdr:from>
    <xdr:to>
      <xdr:col>8</xdr:col>
      <xdr:colOff>542638</xdr:colOff>
      <xdr:row>208</xdr:row>
      <xdr:rowOff>38063</xdr:rowOff>
    </xdr:to>
    <xdr:pic>
      <xdr:nvPicPr>
        <xdr:cNvPr id="38" name="Slika 37">
          <a:extLst>
            <a:ext uri="{FF2B5EF4-FFF2-40B4-BE49-F238E27FC236}">
              <a16:creationId xmlns:a16="http://schemas.microsoft.com/office/drawing/2014/main" id="{00000000-0008-0000-1F00-000026000000}"/>
            </a:ext>
          </a:extLst>
        </xdr:cNvPr>
        <xdr:cNvPicPr>
          <a:picLocks noChangeAspect="1"/>
        </xdr:cNvPicPr>
      </xdr:nvPicPr>
      <xdr:blipFill>
        <a:blip xmlns:r="http://schemas.openxmlformats.org/officeDocument/2006/relationships" r:embed="rId36"/>
        <a:stretch>
          <a:fillRect/>
        </a:stretch>
      </xdr:blipFill>
      <xdr:spPr>
        <a:xfrm>
          <a:off x="6677025" y="43329225"/>
          <a:ext cx="2295238" cy="295238"/>
        </a:xfrm>
        <a:prstGeom prst="rect">
          <a:avLst/>
        </a:prstGeom>
      </xdr:spPr>
    </xdr:pic>
    <xdr:clientData/>
  </xdr:twoCellAnchor>
  <xdr:twoCellAnchor editAs="oneCell">
    <xdr:from>
      <xdr:col>3</xdr:col>
      <xdr:colOff>285750</xdr:colOff>
      <xdr:row>278</xdr:row>
      <xdr:rowOff>1</xdr:rowOff>
    </xdr:from>
    <xdr:to>
      <xdr:col>7</xdr:col>
      <xdr:colOff>668673</xdr:colOff>
      <xdr:row>279</xdr:row>
      <xdr:rowOff>104743</xdr:rowOff>
    </xdr:to>
    <xdr:pic>
      <xdr:nvPicPr>
        <xdr:cNvPr id="39" name="Slika 38">
          <a:extLst>
            <a:ext uri="{FF2B5EF4-FFF2-40B4-BE49-F238E27FC236}">
              <a16:creationId xmlns:a16="http://schemas.microsoft.com/office/drawing/2014/main" id="{00000000-0008-0000-1F00-000027000000}"/>
            </a:ext>
          </a:extLst>
        </xdr:cNvPr>
        <xdr:cNvPicPr>
          <a:picLocks noChangeAspect="1"/>
        </xdr:cNvPicPr>
      </xdr:nvPicPr>
      <xdr:blipFill>
        <a:blip xmlns:r="http://schemas.openxmlformats.org/officeDocument/2006/relationships" r:embed="rId37"/>
        <a:stretch>
          <a:fillRect/>
        </a:stretch>
      </xdr:blipFill>
      <xdr:spPr>
        <a:xfrm>
          <a:off x="3924300" y="57292876"/>
          <a:ext cx="4059573" cy="295242"/>
        </a:xfrm>
        <a:prstGeom prst="rect">
          <a:avLst/>
        </a:prstGeom>
      </xdr:spPr>
    </xdr:pic>
    <xdr:clientData/>
  </xdr:twoCellAnchor>
  <xdr:twoCellAnchor editAs="oneCell">
    <xdr:from>
      <xdr:col>10</xdr:col>
      <xdr:colOff>590550</xdr:colOff>
      <xdr:row>212</xdr:row>
      <xdr:rowOff>117300</xdr:rowOff>
    </xdr:from>
    <xdr:to>
      <xdr:col>20</xdr:col>
      <xdr:colOff>47625</xdr:colOff>
      <xdr:row>224</xdr:row>
      <xdr:rowOff>90188</xdr:rowOff>
    </xdr:to>
    <xdr:pic>
      <xdr:nvPicPr>
        <xdr:cNvPr id="40" name="Slika 39">
          <a:extLst>
            <a:ext uri="{FF2B5EF4-FFF2-40B4-BE49-F238E27FC236}">
              <a16:creationId xmlns:a16="http://schemas.microsoft.com/office/drawing/2014/main" id="{00000000-0008-0000-1F00-000028000000}"/>
            </a:ext>
          </a:extLst>
        </xdr:cNvPr>
        <xdr:cNvPicPr>
          <a:picLocks noChangeAspect="1"/>
        </xdr:cNvPicPr>
      </xdr:nvPicPr>
      <xdr:blipFill>
        <a:blip xmlns:r="http://schemas.openxmlformats.org/officeDocument/2006/relationships" r:embed="rId38"/>
        <a:stretch>
          <a:fillRect/>
        </a:stretch>
      </xdr:blipFill>
      <xdr:spPr>
        <a:xfrm>
          <a:off x="10239375" y="44465700"/>
          <a:ext cx="5915025" cy="2258888"/>
        </a:xfrm>
        <a:prstGeom prst="rect">
          <a:avLst/>
        </a:prstGeom>
      </xdr:spPr>
    </xdr:pic>
    <xdr:clientData/>
  </xdr:twoCellAnchor>
  <xdr:twoCellAnchor editAs="oneCell">
    <xdr:from>
      <xdr:col>11</xdr:col>
      <xdr:colOff>85724</xdr:colOff>
      <xdr:row>198</xdr:row>
      <xdr:rowOff>117360</xdr:rowOff>
    </xdr:from>
    <xdr:to>
      <xdr:col>19</xdr:col>
      <xdr:colOff>599185</xdr:colOff>
      <xdr:row>212</xdr:row>
      <xdr:rowOff>37700</xdr:rowOff>
    </xdr:to>
    <xdr:pic>
      <xdr:nvPicPr>
        <xdr:cNvPr id="41" name="Slika 40">
          <a:extLst>
            <a:ext uri="{FF2B5EF4-FFF2-40B4-BE49-F238E27FC236}">
              <a16:creationId xmlns:a16="http://schemas.microsoft.com/office/drawing/2014/main" id="{00000000-0008-0000-1F00-000029000000}"/>
            </a:ext>
          </a:extLst>
        </xdr:cNvPr>
        <xdr:cNvPicPr>
          <a:picLocks noChangeAspect="1"/>
        </xdr:cNvPicPr>
      </xdr:nvPicPr>
      <xdr:blipFill>
        <a:blip xmlns:r="http://schemas.openxmlformats.org/officeDocument/2006/relationships" r:embed="rId39"/>
        <a:stretch>
          <a:fillRect/>
        </a:stretch>
      </xdr:blipFill>
      <xdr:spPr>
        <a:xfrm>
          <a:off x="10344149" y="41627310"/>
          <a:ext cx="5752211" cy="2587340"/>
        </a:xfrm>
        <a:prstGeom prst="rect">
          <a:avLst/>
        </a:prstGeom>
      </xdr:spPr>
    </xdr:pic>
    <xdr:clientData/>
  </xdr:twoCellAnchor>
  <xdr:twoCellAnchor editAs="oneCell">
    <xdr:from>
      <xdr:col>7</xdr:col>
      <xdr:colOff>695324</xdr:colOff>
      <xdr:row>272</xdr:row>
      <xdr:rowOff>187006</xdr:rowOff>
    </xdr:from>
    <xdr:to>
      <xdr:col>16</xdr:col>
      <xdr:colOff>561062</xdr:colOff>
      <xdr:row>285</xdr:row>
      <xdr:rowOff>56806</xdr:rowOff>
    </xdr:to>
    <xdr:pic>
      <xdr:nvPicPr>
        <xdr:cNvPr id="42" name="Slika 41">
          <a:extLst>
            <a:ext uri="{FF2B5EF4-FFF2-40B4-BE49-F238E27FC236}">
              <a16:creationId xmlns:a16="http://schemas.microsoft.com/office/drawing/2014/main" id="{00000000-0008-0000-1F00-00002A000000}"/>
            </a:ext>
          </a:extLst>
        </xdr:cNvPr>
        <xdr:cNvPicPr>
          <a:picLocks noChangeAspect="1"/>
        </xdr:cNvPicPr>
      </xdr:nvPicPr>
      <xdr:blipFill>
        <a:blip xmlns:r="http://schemas.openxmlformats.org/officeDocument/2006/relationships" r:embed="rId40"/>
        <a:stretch>
          <a:fillRect/>
        </a:stretch>
      </xdr:blipFill>
      <xdr:spPr>
        <a:xfrm>
          <a:off x="8010524" y="56136856"/>
          <a:ext cx="6218913" cy="2346300"/>
        </a:xfrm>
        <a:prstGeom prst="rect">
          <a:avLst/>
        </a:prstGeom>
      </xdr:spPr>
    </xdr:pic>
    <xdr:clientData/>
  </xdr:twoCellAnchor>
  <xdr:twoCellAnchor editAs="oneCell">
    <xdr:from>
      <xdr:col>8</xdr:col>
      <xdr:colOff>19050</xdr:colOff>
      <xdr:row>297</xdr:row>
      <xdr:rowOff>180975</xdr:rowOff>
    </xdr:from>
    <xdr:to>
      <xdr:col>10</xdr:col>
      <xdr:colOff>552231</xdr:colOff>
      <xdr:row>302</xdr:row>
      <xdr:rowOff>18921</xdr:rowOff>
    </xdr:to>
    <xdr:pic>
      <xdr:nvPicPr>
        <xdr:cNvPr id="45" name="Slika 44">
          <a:extLst>
            <a:ext uri="{FF2B5EF4-FFF2-40B4-BE49-F238E27FC236}">
              <a16:creationId xmlns:a16="http://schemas.microsoft.com/office/drawing/2014/main" id="{00000000-0008-0000-1F00-00002D000000}"/>
            </a:ext>
          </a:extLst>
        </xdr:cNvPr>
        <xdr:cNvPicPr>
          <a:picLocks noChangeAspect="1"/>
        </xdr:cNvPicPr>
      </xdr:nvPicPr>
      <xdr:blipFill>
        <a:blip xmlns:r="http://schemas.openxmlformats.org/officeDocument/2006/relationships" r:embed="rId41"/>
        <a:stretch>
          <a:fillRect/>
        </a:stretch>
      </xdr:blipFill>
      <xdr:spPr>
        <a:xfrm>
          <a:off x="8448675" y="61912500"/>
          <a:ext cx="1752381" cy="1028571"/>
        </a:xfrm>
        <a:prstGeom prst="rect">
          <a:avLst/>
        </a:prstGeom>
      </xdr:spPr>
    </xdr:pic>
    <xdr:clientData/>
  </xdr:twoCellAnchor>
  <xdr:twoCellAnchor editAs="oneCell">
    <xdr:from>
      <xdr:col>3</xdr:col>
      <xdr:colOff>66675</xdr:colOff>
      <xdr:row>316</xdr:row>
      <xdr:rowOff>200025</xdr:rowOff>
    </xdr:from>
    <xdr:to>
      <xdr:col>5</xdr:col>
      <xdr:colOff>3297</xdr:colOff>
      <xdr:row>318</xdr:row>
      <xdr:rowOff>57150</xdr:rowOff>
    </xdr:to>
    <xdr:pic>
      <xdr:nvPicPr>
        <xdr:cNvPr id="46" name="Slika 45">
          <a:extLst>
            <a:ext uri="{FF2B5EF4-FFF2-40B4-BE49-F238E27FC236}">
              <a16:creationId xmlns:a16="http://schemas.microsoft.com/office/drawing/2014/main" id="{00000000-0008-0000-1F00-00002E000000}"/>
            </a:ext>
          </a:extLst>
        </xdr:cNvPr>
        <xdr:cNvPicPr>
          <a:picLocks noChangeAspect="1"/>
        </xdr:cNvPicPr>
      </xdr:nvPicPr>
      <xdr:blipFill>
        <a:blip xmlns:r="http://schemas.openxmlformats.org/officeDocument/2006/relationships" r:embed="rId42"/>
        <a:stretch>
          <a:fillRect/>
        </a:stretch>
      </xdr:blipFill>
      <xdr:spPr>
        <a:xfrm>
          <a:off x="3705225" y="66217800"/>
          <a:ext cx="1679697" cy="333375"/>
        </a:xfrm>
        <a:prstGeom prst="rect">
          <a:avLst/>
        </a:prstGeom>
      </xdr:spPr>
    </xdr:pic>
    <xdr:clientData/>
  </xdr:twoCellAnchor>
  <xdr:twoCellAnchor editAs="oneCell">
    <xdr:from>
      <xdr:col>5</xdr:col>
      <xdr:colOff>781050</xdr:colOff>
      <xdr:row>309</xdr:row>
      <xdr:rowOff>85725</xdr:rowOff>
    </xdr:from>
    <xdr:to>
      <xdr:col>15</xdr:col>
      <xdr:colOff>570567</xdr:colOff>
      <xdr:row>320</xdr:row>
      <xdr:rowOff>56832</xdr:rowOff>
    </xdr:to>
    <xdr:pic>
      <xdr:nvPicPr>
        <xdr:cNvPr id="47" name="Slika 46">
          <a:extLst>
            <a:ext uri="{FF2B5EF4-FFF2-40B4-BE49-F238E27FC236}">
              <a16:creationId xmlns:a16="http://schemas.microsoft.com/office/drawing/2014/main" id="{00000000-0008-0000-1F00-00002F000000}"/>
            </a:ext>
          </a:extLst>
        </xdr:cNvPr>
        <xdr:cNvPicPr>
          <a:picLocks noChangeAspect="1"/>
        </xdr:cNvPicPr>
      </xdr:nvPicPr>
      <xdr:blipFill>
        <a:blip xmlns:r="http://schemas.openxmlformats.org/officeDocument/2006/relationships" r:embed="rId43"/>
        <a:stretch>
          <a:fillRect/>
        </a:stretch>
      </xdr:blipFill>
      <xdr:spPr>
        <a:xfrm>
          <a:off x="6162675" y="64484250"/>
          <a:ext cx="7466667" cy="2542857"/>
        </a:xfrm>
        <a:prstGeom prst="rect">
          <a:avLst/>
        </a:prstGeom>
      </xdr:spPr>
    </xdr:pic>
    <xdr:clientData/>
  </xdr:twoCellAnchor>
  <xdr:twoCellAnchor editAs="oneCell">
    <xdr:from>
      <xdr:col>3</xdr:col>
      <xdr:colOff>0</xdr:colOff>
      <xdr:row>328</xdr:row>
      <xdr:rowOff>0</xdr:rowOff>
    </xdr:from>
    <xdr:to>
      <xdr:col>5</xdr:col>
      <xdr:colOff>44579</xdr:colOff>
      <xdr:row>329</xdr:row>
      <xdr:rowOff>85725</xdr:rowOff>
    </xdr:to>
    <xdr:pic>
      <xdr:nvPicPr>
        <xdr:cNvPr id="48" name="Slika 47">
          <a:extLst>
            <a:ext uri="{FF2B5EF4-FFF2-40B4-BE49-F238E27FC236}">
              <a16:creationId xmlns:a16="http://schemas.microsoft.com/office/drawing/2014/main" id="{00000000-0008-0000-1F00-000030000000}"/>
            </a:ext>
          </a:extLst>
        </xdr:cNvPr>
        <xdr:cNvPicPr>
          <a:picLocks noChangeAspect="1"/>
        </xdr:cNvPicPr>
      </xdr:nvPicPr>
      <xdr:blipFill>
        <a:blip xmlns:r="http://schemas.openxmlformats.org/officeDocument/2006/relationships" r:embed="rId44"/>
        <a:stretch>
          <a:fillRect/>
        </a:stretch>
      </xdr:blipFill>
      <xdr:spPr>
        <a:xfrm>
          <a:off x="3638550" y="68875275"/>
          <a:ext cx="1787654" cy="323850"/>
        </a:xfrm>
        <a:prstGeom prst="rect">
          <a:avLst/>
        </a:prstGeom>
      </xdr:spPr>
    </xdr:pic>
    <xdr:clientData/>
  </xdr:twoCellAnchor>
  <xdr:twoCellAnchor editAs="oneCell">
    <xdr:from>
      <xdr:col>5</xdr:col>
      <xdr:colOff>104775</xdr:colOff>
      <xdr:row>326</xdr:row>
      <xdr:rowOff>180975</xdr:rowOff>
    </xdr:from>
    <xdr:to>
      <xdr:col>14</xdr:col>
      <xdr:colOff>484844</xdr:colOff>
      <xdr:row>338</xdr:row>
      <xdr:rowOff>56826</xdr:rowOff>
    </xdr:to>
    <xdr:pic>
      <xdr:nvPicPr>
        <xdr:cNvPr id="49" name="Slika 48">
          <a:extLst>
            <a:ext uri="{FF2B5EF4-FFF2-40B4-BE49-F238E27FC236}">
              <a16:creationId xmlns:a16="http://schemas.microsoft.com/office/drawing/2014/main" id="{00000000-0008-0000-1F00-000031000000}"/>
            </a:ext>
          </a:extLst>
        </xdr:cNvPr>
        <xdr:cNvPicPr>
          <a:picLocks noChangeAspect="1"/>
        </xdr:cNvPicPr>
      </xdr:nvPicPr>
      <xdr:blipFill>
        <a:blip xmlns:r="http://schemas.openxmlformats.org/officeDocument/2006/relationships" r:embed="rId45"/>
        <a:stretch>
          <a:fillRect/>
        </a:stretch>
      </xdr:blipFill>
      <xdr:spPr>
        <a:xfrm>
          <a:off x="5486400" y="68580000"/>
          <a:ext cx="7447619" cy="2590476"/>
        </a:xfrm>
        <a:prstGeom prst="rect">
          <a:avLst/>
        </a:prstGeom>
      </xdr:spPr>
    </xdr:pic>
    <xdr:clientData/>
  </xdr:twoCellAnchor>
  <xdr:twoCellAnchor editAs="oneCell">
    <xdr:from>
      <xdr:col>3</xdr:col>
      <xdr:colOff>190499</xdr:colOff>
      <xdr:row>374</xdr:row>
      <xdr:rowOff>228600</xdr:rowOff>
    </xdr:from>
    <xdr:to>
      <xdr:col>5</xdr:col>
      <xdr:colOff>412033</xdr:colOff>
      <xdr:row>376</xdr:row>
      <xdr:rowOff>190500</xdr:rowOff>
    </xdr:to>
    <xdr:pic>
      <xdr:nvPicPr>
        <xdr:cNvPr id="50" name="Slika 49">
          <a:extLst>
            <a:ext uri="{FF2B5EF4-FFF2-40B4-BE49-F238E27FC236}">
              <a16:creationId xmlns:a16="http://schemas.microsoft.com/office/drawing/2014/main" id="{00000000-0008-0000-1F00-000032000000}"/>
            </a:ext>
          </a:extLst>
        </xdr:cNvPr>
        <xdr:cNvPicPr>
          <a:picLocks noChangeAspect="1"/>
        </xdr:cNvPicPr>
      </xdr:nvPicPr>
      <xdr:blipFill>
        <a:blip xmlns:r="http://schemas.openxmlformats.org/officeDocument/2006/relationships" r:embed="rId46"/>
        <a:stretch>
          <a:fillRect/>
        </a:stretch>
      </xdr:blipFill>
      <xdr:spPr>
        <a:xfrm>
          <a:off x="3829049" y="80038575"/>
          <a:ext cx="1964609" cy="438150"/>
        </a:xfrm>
        <a:prstGeom prst="rect">
          <a:avLst/>
        </a:prstGeom>
      </xdr:spPr>
    </xdr:pic>
    <xdr:clientData/>
  </xdr:twoCellAnchor>
  <xdr:twoCellAnchor editAs="oneCell">
    <xdr:from>
      <xdr:col>5</xdr:col>
      <xdr:colOff>447675</xdr:colOff>
      <xdr:row>372</xdr:row>
      <xdr:rowOff>28575</xdr:rowOff>
    </xdr:from>
    <xdr:to>
      <xdr:col>15</xdr:col>
      <xdr:colOff>265763</xdr:colOff>
      <xdr:row>383</xdr:row>
      <xdr:rowOff>37777</xdr:rowOff>
    </xdr:to>
    <xdr:pic>
      <xdr:nvPicPr>
        <xdr:cNvPr id="51" name="Slika 50">
          <a:extLst>
            <a:ext uri="{FF2B5EF4-FFF2-40B4-BE49-F238E27FC236}">
              <a16:creationId xmlns:a16="http://schemas.microsoft.com/office/drawing/2014/main" id="{00000000-0008-0000-1F00-000033000000}"/>
            </a:ext>
          </a:extLst>
        </xdr:cNvPr>
        <xdr:cNvPicPr>
          <a:picLocks noChangeAspect="1"/>
        </xdr:cNvPicPr>
      </xdr:nvPicPr>
      <xdr:blipFill>
        <a:blip xmlns:r="http://schemas.openxmlformats.org/officeDocument/2006/relationships" r:embed="rId47"/>
        <a:stretch>
          <a:fillRect/>
        </a:stretch>
      </xdr:blipFill>
      <xdr:spPr>
        <a:xfrm>
          <a:off x="5829300" y="79362300"/>
          <a:ext cx="7495238" cy="2580952"/>
        </a:xfrm>
        <a:prstGeom prst="rect">
          <a:avLst/>
        </a:prstGeom>
      </xdr:spPr>
    </xdr:pic>
    <xdr:clientData/>
  </xdr:twoCellAnchor>
  <xdr:twoCellAnchor editAs="oneCell">
    <xdr:from>
      <xdr:col>3</xdr:col>
      <xdr:colOff>74891</xdr:colOff>
      <xdr:row>391</xdr:row>
      <xdr:rowOff>9525</xdr:rowOff>
    </xdr:from>
    <xdr:to>
      <xdr:col>5</xdr:col>
      <xdr:colOff>341925</xdr:colOff>
      <xdr:row>392</xdr:row>
      <xdr:rowOff>114300</xdr:rowOff>
    </xdr:to>
    <xdr:pic>
      <xdr:nvPicPr>
        <xdr:cNvPr id="52" name="Slika 51">
          <a:extLst>
            <a:ext uri="{FF2B5EF4-FFF2-40B4-BE49-F238E27FC236}">
              <a16:creationId xmlns:a16="http://schemas.microsoft.com/office/drawing/2014/main" id="{00000000-0008-0000-1F00-000034000000}"/>
            </a:ext>
          </a:extLst>
        </xdr:cNvPr>
        <xdr:cNvPicPr>
          <a:picLocks noChangeAspect="1"/>
        </xdr:cNvPicPr>
      </xdr:nvPicPr>
      <xdr:blipFill>
        <a:blip xmlns:r="http://schemas.openxmlformats.org/officeDocument/2006/relationships" r:embed="rId48"/>
        <a:stretch>
          <a:fillRect/>
        </a:stretch>
      </xdr:blipFill>
      <xdr:spPr>
        <a:xfrm>
          <a:off x="3713441" y="83848575"/>
          <a:ext cx="2010109" cy="342900"/>
        </a:xfrm>
        <a:prstGeom prst="rect">
          <a:avLst/>
        </a:prstGeom>
      </xdr:spPr>
    </xdr:pic>
    <xdr:clientData/>
  </xdr:twoCellAnchor>
  <xdr:twoCellAnchor editAs="oneCell">
    <xdr:from>
      <xdr:col>5</xdr:col>
      <xdr:colOff>428625</xdr:colOff>
      <xdr:row>384</xdr:row>
      <xdr:rowOff>228600</xdr:rowOff>
    </xdr:from>
    <xdr:to>
      <xdr:col>15</xdr:col>
      <xdr:colOff>218142</xdr:colOff>
      <xdr:row>396</xdr:row>
      <xdr:rowOff>142558</xdr:rowOff>
    </xdr:to>
    <xdr:pic>
      <xdr:nvPicPr>
        <xdr:cNvPr id="53" name="Slika 52">
          <a:extLst>
            <a:ext uri="{FF2B5EF4-FFF2-40B4-BE49-F238E27FC236}">
              <a16:creationId xmlns:a16="http://schemas.microsoft.com/office/drawing/2014/main" id="{00000000-0008-0000-1F00-000035000000}"/>
            </a:ext>
          </a:extLst>
        </xdr:cNvPr>
        <xdr:cNvPicPr>
          <a:picLocks noChangeAspect="1"/>
        </xdr:cNvPicPr>
      </xdr:nvPicPr>
      <xdr:blipFill>
        <a:blip xmlns:r="http://schemas.openxmlformats.org/officeDocument/2006/relationships" r:embed="rId49"/>
        <a:stretch>
          <a:fillRect/>
        </a:stretch>
      </xdr:blipFill>
      <xdr:spPr>
        <a:xfrm>
          <a:off x="5810250" y="82448400"/>
          <a:ext cx="7466667" cy="2533333"/>
        </a:xfrm>
        <a:prstGeom prst="rect">
          <a:avLst/>
        </a:prstGeom>
      </xdr:spPr>
    </xdr:pic>
    <xdr:clientData/>
  </xdr:twoCellAnchor>
  <xdr:twoCellAnchor editAs="oneCell">
    <xdr:from>
      <xdr:col>3</xdr:col>
      <xdr:colOff>220717</xdr:colOff>
      <xdr:row>343</xdr:row>
      <xdr:rowOff>180975</xdr:rowOff>
    </xdr:from>
    <xdr:to>
      <xdr:col>5</xdr:col>
      <xdr:colOff>237965</xdr:colOff>
      <xdr:row>345</xdr:row>
      <xdr:rowOff>85690</xdr:rowOff>
    </xdr:to>
    <xdr:pic>
      <xdr:nvPicPr>
        <xdr:cNvPr id="54" name="Slika 53">
          <a:extLst>
            <a:ext uri="{FF2B5EF4-FFF2-40B4-BE49-F238E27FC236}">
              <a16:creationId xmlns:a16="http://schemas.microsoft.com/office/drawing/2014/main" id="{00000000-0008-0000-1F00-000036000000}"/>
            </a:ext>
          </a:extLst>
        </xdr:cNvPr>
        <xdr:cNvPicPr>
          <a:picLocks noChangeAspect="1"/>
        </xdr:cNvPicPr>
      </xdr:nvPicPr>
      <xdr:blipFill>
        <a:blip xmlns:r="http://schemas.openxmlformats.org/officeDocument/2006/relationships" r:embed="rId50"/>
        <a:stretch>
          <a:fillRect/>
        </a:stretch>
      </xdr:blipFill>
      <xdr:spPr>
        <a:xfrm>
          <a:off x="3859267" y="72342375"/>
          <a:ext cx="1760323" cy="380965"/>
        </a:xfrm>
        <a:prstGeom prst="rect">
          <a:avLst/>
        </a:prstGeom>
      </xdr:spPr>
    </xdr:pic>
    <xdr:clientData/>
  </xdr:twoCellAnchor>
  <xdr:twoCellAnchor editAs="oneCell">
    <xdr:from>
      <xdr:col>3</xdr:col>
      <xdr:colOff>219074</xdr:colOff>
      <xdr:row>366</xdr:row>
      <xdr:rowOff>19050</xdr:rowOff>
    </xdr:from>
    <xdr:to>
      <xdr:col>5</xdr:col>
      <xdr:colOff>163282</xdr:colOff>
      <xdr:row>367</xdr:row>
      <xdr:rowOff>161925</xdr:rowOff>
    </xdr:to>
    <xdr:pic>
      <xdr:nvPicPr>
        <xdr:cNvPr id="55" name="Slika 54">
          <a:extLst>
            <a:ext uri="{FF2B5EF4-FFF2-40B4-BE49-F238E27FC236}">
              <a16:creationId xmlns:a16="http://schemas.microsoft.com/office/drawing/2014/main" id="{00000000-0008-0000-1F00-000037000000}"/>
            </a:ext>
          </a:extLst>
        </xdr:cNvPr>
        <xdr:cNvPicPr>
          <a:picLocks noChangeAspect="1"/>
        </xdr:cNvPicPr>
      </xdr:nvPicPr>
      <xdr:blipFill>
        <a:blip xmlns:r="http://schemas.openxmlformats.org/officeDocument/2006/relationships" r:embed="rId51"/>
        <a:stretch>
          <a:fillRect/>
        </a:stretch>
      </xdr:blipFill>
      <xdr:spPr>
        <a:xfrm>
          <a:off x="3857624" y="77466825"/>
          <a:ext cx="1687283" cy="381000"/>
        </a:xfrm>
        <a:prstGeom prst="rect">
          <a:avLst/>
        </a:prstGeom>
      </xdr:spPr>
    </xdr:pic>
    <xdr:clientData/>
  </xdr:twoCellAnchor>
  <xdr:twoCellAnchor editAs="oneCell">
    <xdr:from>
      <xdr:col>3</xdr:col>
      <xdr:colOff>257174</xdr:colOff>
      <xdr:row>359</xdr:row>
      <xdr:rowOff>142875</xdr:rowOff>
    </xdr:from>
    <xdr:to>
      <xdr:col>5</xdr:col>
      <xdr:colOff>421664</xdr:colOff>
      <xdr:row>361</xdr:row>
      <xdr:rowOff>57150</xdr:rowOff>
    </xdr:to>
    <xdr:pic>
      <xdr:nvPicPr>
        <xdr:cNvPr id="56" name="Slika 55">
          <a:extLst>
            <a:ext uri="{FF2B5EF4-FFF2-40B4-BE49-F238E27FC236}">
              <a16:creationId xmlns:a16="http://schemas.microsoft.com/office/drawing/2014/main" id="{00000000-0008-0000-1F00-000038000000}"/>
            </a:ext>
          </a:extLst>
        </xdr:cNvPr>
        <xdr:cNvPicPr>
          <a:picLocks noChangeAspect="1"/>
        </xdr:cNvPicPr>
      </xdr:nvPicPr>
      <xdr:blipFill>
        <a:blip xmlns:r="http://schemas.openxmlformats.org/officeDocument/2006/relationships" r:embed="rId52"/>
        <a:stretch>
          <a:fillRect/>
        </a:stretch>
      </xdr:blipFill>
      <xdr:spPr>
        <a:xfrm>
          <a:off x="3895724" y="76276200"/>
          <a:ext cx="1907565" cy="390525"/>
        </a:xfrm>
        <a:prstGeom prst="rect">
          <a:avLst/>
        </a:prstGeom>
      </xdr:spPr>
    </xdr:pic>
    <xdr:clientData/>
  </xdr:twoCellAnchor>
  <xdr:twoCellAnchor editAs="oneCell">
    <xdr:from>
      <xdr:col>3</xdr:col>
      <xdr:colOff>314325</xdr:colOff>
      <xdr:row>353</xdr:row>
      <xdr:rowOff>200025</xdr:rowOff>
    </xdr:from>
    <xdr:to>
      <xdr:col>5</xdr:col>
      <xdr:colOff>104775</xdr:colOff>
      <xdr:row>355</xdr:row>
      <xdr:rowOff>136647</xdr:rowOff>
    </xdr:to>
    <xdr:pic>
      <xdr:nvPicPr>
        <xdr:cNvPr id="58" name="Slika 57">
          <a:extLst>
            <a:ext uri="{FF2B5EF4-FFF2-40B4-BE49-F238E27FC236}">
              <a16:creationId xmlns:a16="http://schemas.microsoft.com/office/drawing/2014/main" id="{00000000-0008-0000-1F00-00003A000000}"/>
            </a:ext>
          </a:extLst>
        </xdr:cNvPr>
        <xdr:cNvPicPr>
          <a:picLocks noChangeAspect="1"/>
        </xdr:cNvPicPr>
      </xdr:nvPicPr>
      <xdr:blipFill>
        <a:blip xmlns:r="http://schemas.openxmlformats.org/officeDocument/2006/relationships" r:embed="rId53"/>
        <a:stretch>
          <a:fillRect/>
        </a:stretch>
      </xdr:blipFill>
      <xdr:spPr>
        <a:xfrm>
          <a:off x="3952875" y="74647425"/>
          <a:ext cx="1533525" cy="412872"/>
        </a:xfrm>
        <a:prstGeom prst="rect">
          <a:avLst/>
        </a:prstGeom>
      </xdr:spPr>
    </xdr:pic>
    <xdr:clientData/>
  </xdr:twoCellAnchor>
  <xdr:twoCellAnchor editAs="oneCell">
    <xdr:from>
      <xdr:col>5</xdr:col>
      <xdr:colOff>0</xdr:colOff>
      <xdr:row>237</xdr:row>
      <xdr:rowOff>0</xdr:rowOff>
    </xdr:from>
    <xdr:to>
      <xdr:col>7</xdr:col>
      <xdr:colOff>104520</xdr:colOff>
      <xdr:row>238</xdr:row>
      <xdr:rowOff>85690</xdr:rowOff>
    </xdr:to>
    <xdr:pic>
      <xdr:nvPicPr>
        <xdr:cNvPr id="59" name="Slika 58">
          <a:extLst>
            <a:ext uri="{FF2B5EF4-FFF2-40B4-BE49-F238E27FC236}">
              <a16:creationId xmlns:a16="http://schemas.microsoft.com/office/drawing/2014/main" id="{00000000-0008-0000-1F00-00003B000000}"/>
            </a:ext>
          </a:extLst>
        </xdr:cNvPr>
        <xdr:cNvPicPr>
          <a:picLocks noChangeAspect="1"/>
        </xdr:cNvPicPr>
      </xdr:nvPicPr>
      <xdr:blipFill>
        <a:blip xmlns:r="http://schemas.openxmlformats.org/officeDocument/2006/relationships" r:embed="rId54"/>
        <a:stretch>
          <a:fillRect/>
        </a:stretch>
      </xdr:blipFill>
      <xdr:spPr>
        <a:xfrm>
          <a:off x="5381625" y="49406175"/>
          <a:ext cx="2038095" cy="276190"/>
        </a:xfrm>
        <a:prstGeom prst="rect">
          <a:avLst/>
        </a:prstGeom>
      </xdr:spPr>
    </xdr:pic>
    <xdr:clientData/>
  </xdr:twoCellAnchor>
  <xdr:twoCellAnchor editAs="oneCell">
    <xdr:from>
      <xdr:col>3</xdr:col>
      <xdr:colOff>323850</xdr:colOff>
      <xdr:row>349</xdr:row>
      <xdr:rowOff>238124</xdr:rowOff>
    </xdr:from>
    <xdr:to>
      <xdr:col>5</xdr:col>
      <xdr:colOff>130725</xdr:colOff>
      <xdr:row>351</xdr:row>
      <xdr:rowOff>133349</xdr:rowOff>
    </xdr:to>
    <xdr:pic>
      <xdr:nvPicPr>
        <xdr:cNvPr id="60" name="Slika 59">
          <a:extLst>
            <a:ext uri="{FF2B5EF4-FFF2-40B4-BE49-F238E27FC236}">
              <a16:creationId xmlns:a16="http://schemas.microsoft.com/office/drawing/2014/main" id="{00000000-0008-0000-1F00-00003C000000}"/>
            </a:ext>
          </a:extLst>
        </xdr:cNvPr>
        <xdr:cNvPicPr>
          <a:picLocks noChangeAspect="1"/>
        </xdr:cNvPicPr>
      </xdr:nvPicPr>
      <xdr:blipFill>
        <a:blip xmlns:r="http://schemas.openxmlformats.org/officeDocument/2006/relationships" r:embed="rId55"/>
        <a:stretch>
          <a:fillRect/>
        </a:stretch>
      </xdr:blipFill>
      <xdr:spPr>
        <a:xfrm>
          <a:off x="3962400" y="73990199"/>
          <a:ext cx="1549950" cy="37147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5</xdr:col>
      <xdr:colOff>1141879</xdr:colOff>
      <xdr:row>312</xdr:row>
      <xdr:rowOff>65554</xdr:rowOff>
    </xdr:from>
    <xdr:to>
      <xdr:col>14</xdr:col>
      <xdr:colOff>256786</xdr:colOff>
      <xdr:row>332</xdr:row>
      <xdr:rowOff>168733</xdr:rowOff>
    </xdr:to>
    <xdr:pic>
      <xdr:nvPicPr>
        <xdr:cNvPr id="2" name="Picture 5">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7285504" y="52967404"/>
          <a:ext cx="5858607" cy="3913179"/>
        </a:xfrm>
        <a:prstGeom prst="rect">
          <a:avLst/>
        </a:prstGeom>
      </xdr:spPr>
    </xdr:pic>
    <xdr:clientData/>
  </xdr:twoCellAnchor>
  <xdr:twoCellAnchor editAs="oneCell">
    <xdr:from>
      <xdr:col>6</xdr:col>
      <xdr:colOff>0</xdr:colOff>
      <xdr:row>342</xdr:row>
      <xdr:rowOff>0</xdr:rowOff>
    </xdr:from>
    <xdr:to>
      <xdr:col>13</xdr:col>
      <xdr:colOff>93782</xdr:colOff>
      <xdr:row>361</xdr:row>
      <xdr:rowOff>116515</xdr:rowOff>
    </xdr:to>
    <xdr:pic>
      <xdr:nvPicPr>
        <xdr:cNvPr id="3" name="Picture 1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7334250" y="59140725"/>
          <a:ext cx="5037257" cy="3736015"/>
        </a:xfrm>
        <a:prstGeom prst="rect">
          <a:avLst/>
        </a:prstGeom>
      </xdr:spPr>
    </xdr:pic>
    <xdr:clientData/>
  </xdr:twoCellAnchor>
  <xdr:twoCellAnchor editAs="oneCell">
    <xdr:from>
      <xdr:col>4</xdr:col>
      <xdr:colOff>118856</xdr:colOff>
      <xdr:row>7</xdr:row>
      <xdr:rowOff>157369</xdr:rowOff>
    </xdr:from>
    <xdr:to>
      <xdr:col>4</xdr:col>
      <xdr:colOff>1278690</xdr:colOff>
      <xdr:row>9</xdr:row>
      <xdr:rowOff>53803</xdr:rowOff>
    </xdr:to>
    <xdr:pic>
      <xdr:nvPicPr>
        <xdr:cNvPr id="4" name="Slika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a:stretch>
          <a:fillRect/>
        </a:stretch>
      </xdr:blipFill>
      <xdr:spPr>
        <a:xfrm>
          <a:off x="4976606" y="1786144"/>
          <a:ext cx="1159834" cy="277434"/>
        </a:xfrm>
        <a:prstGeom prst="rect">
          <a:avLst/>
        </a:prstGeom>
      </xdr:spPr>
    </xdr:pic>
    <xdr:clientData/>
  </xdr:twoCellAnchor>
  <xdr:twoCellAnchor editAs="oneCell">
    <xdr:from>
      <xdr:col>12</xdr:col>
      <xdr:colOff>408746</xdr:colOff>
      <xdr:row>6</xdr:row>
      <xdr:rowOff>86965</xdr:rowOff>
    </xdr:from>
    <xdr:to>
      <xdr:col>22</xdr:col>
      <xdr:colOff>401654</xdr:colOff>
      <xdr:row>19</xdr:row>
      <xdr:rowOff>98221</xdr:rowOff>
    </xdr:to>
    <xdr:pic>
      <xdr:nvPicPr>
        <xdr:cNvPr id="5" name="Slika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4"/>
        <a:stretch>
          <a:fillRect/>
        </a:stretch>
      </xdr:blipFill>
      <xdr:spPr>
        <a:xfrm>
          <a:off x="11933996" y="1525240"/>
          <a:ext cx="6365133" cy="2487756"/>
        </a:xfrm>
        <a:prstGeom prst="rect">
          <a:avLst/>
        </a:prstGeom>
      </xdr:spPr>
    </xdr:pic>
    <xdr:clientData/>
  </xdr:twoCellAnchor>
  <xdr:twoCellAnchor editAs="oneCell">
    <xdr:from>
      <xdr:col>2</xdr:col>
      <xdr:colOff>57150</xdr:colOff>
      <xdr:row>41</xdr:row>
      <xdr:rowOff>57150</xdr:rowOff>
    </xdr:from>
    <xdr:to>
      <xdr:col>4</xdr:col>
      <xdr:colOff>742573</xdr:colOff>
      <xdr:row>42</xdr:row>
      <xdr:rowOff>142840</xdr:rowOff>
    </xdr:to>
    <xdr:pic>
      <xdr:nvPicPr>
        <xdr:cNvPr id="6" name="Slika 5">
          <a:extLst>
            <a:ext uri="{FF2B5EF4-FFF2-40B4-BE49-F238E27FC236}">
              <a16:creationId xmlns:a16="http://schemas.microsoft.com/office/drawing/2014/main" id="{00000000-0008-0000-2100-000006000000}"/>
            </a:ext>
          </a:extLst>
        </xdr:cNvPr>
        <xdr:cNvPicPr>
          <a:picLocks noChangeAspect="1"/>
        </xdr:cNvPicPr>
      </xdr:nvPicPr>
      <xdr:blipFill>
        <a:blip xmlns:r="http://schemas.openxmlformats.org/officeDocument/2006/relationships" r:embed="rId5"/>
        <a:stretch>
          <a:fillRect/>
        </a:stretch>
      </xdr:blipFill>
      <xdr:spPr>
        <a:xfrm>
          <a:off x="2581275" y="8524875"/>
          <a:ext cx="3019048" cy="276190"/>
        </a:xfrm>
        <a:prstGeom prst="rect">
          <a:avLst/>
        </a:prstGeom>
      </xdr:spPr>
    </xdr:pic>
    <xdr:clientData/>
  </xdr:twoCellAnchor>
  <xdr:twoCellAnchor editAs="oneCell">
    <xdr:from>
      <xdr:col>0</xdr:col>
      <xdr:colOff>1</xdr:colOff>
      <xdr:row>25</xdr:row>
      <xdr:rowOff>0</xdr:rowOff>
    </xdr:from>
    <xdr:to>
      <xdr:col>2</xdr:col>
      <xdr:colOff>771526</xdr:colOff>
      <xdr:row>26</xdr:row>
      <xdr:rowOff>136611</xdr:rowOff>
    </xdr:to>
    <xdr:pic>
      <xdr:nvPicPr>
        <xdr:cNvPr id="7" name="Slika 6">
          <a:extLst>
            <a:ext uri="{FF2B5EF4-FFF2-40B4-BE49-F238E27FC236}">
              <a16:creationId xmlns:a16="http://schemas.microsoft.com/office/drawing/2014/main" id="{00000000-0008-0000-2100-000007000000}"/>
            </a:ext>
          </a:extLst>
        </xdr:cNvPr>
        <xdr:cNvPicPr>
          <a:picLocks noChangeAspect="1"/>
        </xdr:cNvPicPr>
      </xdr:nvPicPr>
      <xdr:blipFill>
        <a:blip xmlns:r="http://schemas.openxmlformats.org/officeDocument/2006/relationships" r:embed="rId6"/>
        <a:stretch>
          <a:fillRect/>
        </a:stretch>
      </xdr:blipFill>
      <xdr:spPr>
        <a:xfrm>
          <a:off x="1" y="5229225"/>
          <a:ext cx="3295650" cy="327111"/>
        </a:xfrm>
        <a:prstGeom prst="rect">
          <a:avLst/>
        </a:prstGeom>
      </xdr:spPr>
    </xdr:pic>
    <xdr:clientData/>
  </xdr:twoCellAnchor>
  <xdr:twoCellAnchor editAs="oneCell">
    <xdr:from>
      <xdr:col>3</xdr:col>
      <xdr:colOff>161925</xdr:colOff>
      <xdr:row>27</xdr:row>
      <xdr:rowOff>161925</xdr:rowOff>
    </xdr:from>
    <xdr:to>
      <xdr:col>3</xdr:col>
      <xdr:colOff>819068</xdr:colOff>
      <xdr:row>29</xdr:row>
      <xdr:rowOff>38068</xdr:rowOff>
    </xdr:to>
    <xdr:pic>
      <xdr:nvPicPr>
        <xdr:cNvPr id="8" name="Slika 7">
          <a:extLst>
            <a:ext uri="{FF2B5EF4-FFF2-40B4-BE49-F238E27FC236}">
              <a16:creationId xmlns:a16="http://schemas.microsoft.com/office/drawing/2014/main" id="{00000000-0008-0000-2100-000008000000}"/>
            </a:ext>
          </a:extLst>
        </xdr:cNvPr>
        <xdr:cNvPicPr>
          <a:picLocks noChangeAspect="1"/>
        </xdr:cNvPicPr>
      </xdr:nvPicPr>
      <xdr:blipFill>
        <a:blip xmlns:r="http://schemas.openxmlformats.org/officeDocument/2006/relationships" r:embed="rId7"/>
        <a:stretch>
          <a:fillRect/>
        </a:stretch>
      </xdr:blipFill>
      <xdr:spPr>
        <a:xfrm>
          <a:off x="3819525" y="5781675"/>
          <a:ext cx="657143" cy="257143"/>
        </a:xfrm>
        <a:prstGeom prst="rect">
          <a:avLst/>
        </a:prstGeom>
      </xdr:spPr>
    </xdr:pic>
    <xdr:clientData/>
  </xdr:twoCellAnchor>
  <xdr:twoCellAnchor editAs="oneCell">
    <xdr:from>
      <xdr:col>5</xdr:col>
      <xdr:colOff>171450</xdr:colOff>
      <xdr:row>293</xdr:row>
      <xdr:rowOff>9525</xdr:rowOff>
    </xdr:from>
    <xdr:to>
      <xdr:col>8</xdr:col>
      <xdr:colOff>523521</xdr:colOff>
      <xdr:row>294</xdr:row>
      <xdr:rowOff>142835</xdr:rowOff>
    </xdr:to>
    <xdr:pic>
      <xdr:nvPicPr>
        <xdr:cNvPr id="9" name="Slika 8">
          <a:extLst>
            <a:ext uri="{FF2B5EF4-FFF2-40B4-BE49-F238E27FC236}">
              <a16:creationId xmlns:a16="http://schemas.microsoft.com/office/drawing/2014/main" id="{00000000-0008-0000-2100-000009000000}"/>
            </a:ext>
          </a:extLst>
        </xdr:cNvPr>
        <xdr:cNvPicPr>
          <a:picLocks noChangeAspect="1"/>
        </xdr:cNvPicPr>
      </xdr:nvPicPr>
      <xdr:blipFill>
        <a:blip xmlns:r="http://schemas.openxmlformats.org/officeDocument/2006/relationships" r:embed="rId8"/>
        <a:stretch>
          <a:fillRect/>
        </a:stretch>
      </xdr:blipFill>
      <xdr:spPr>
        <a:xfrm>
          <a:off x="6315075" y="49282350"/>
          <a:ext cx="2828571" cy="323810"/>
        </a:xfrm>
        <a:prstGeom prst="rect">
          <a:avLst/>
        </a:prstGeom>
      </xdr:spPr>
    </xdr:pic>
    <xdr:clientData/>
  </xdr:twoCellAnchor>
  <xdr:twoCellAnchor editAs="oneCell">
    <xdr:from>
      <xdr:col>9</xdr:col>
      <xdr:colOff>0</xdr:colOff>
      <xdr:row>294</xdr:row>
      <xdr:rowOff>0</xdr:rowOff>
    </xdr:from>
    <xdr:to>
      <xdr:col>10</xdr:col>
      <xdr:colOff>38004</xdr:colOff>
      <xdr:row>300</xdr:row>
      <xdr:rowOff>123667</xdr:rowOff>
    </xdr:to>
    <xdr:pic>
      <xdr:nvPicPr>
        <xdr:cNvPr id="10" name="Slika 9">
          <a:extLst>
            <a:ext uri="{FF2B5EF4-FFF2-40B4-BE49-F238E27FC236}">
              <a16:creationId xmlns:a16="http://schemas.microsoft.com/office/drawing/2014/main" id="{00000000-0008-0000-2100-00000A000000}"/>
            </a:ext>
          </a:extLst>
        </xdr:cNvPr>
        <xdr:cNvPicPr>
          <a:picLocks noChangeAspect="1"/>
        </xdr:cNvPicPr>
      </xdr:nvPicPr>
      <xdr:blipFill>
        <a:blip xmlns:r="http://schemas.openxmlformats.org/officeDocument/2006/relationships" r:embed="rId9"/>
        <a:stretch>
          <a:fillRect/>
        </a:stretch>
      </xdr:blipFill>
      <xdr:spPr>
        <a:xfrm>
          <a:off x="9229725" y="49472850"/>
          <a:ext cx="771429" cy="1266667"/>
        </a:xfrm>
        <a:prstGeom prst="rect">
          <a:avLst/>
        </a:prstGeom>
      </xdr:spPr>
    </xdr:pic>
    <xdr:clientData/>
  </xdr:twoCellAnchor>
  <xdr:twoCellAnchor editAs="oneCell">
    <xdr:from>
      <xdr:col>0</xdr:col>
      <xdr:colOff>923925</xdr:colOff>
      <xdr:row>53</xdr:row>
      <xdr:rowOff>9525</xdr:rowOff>
    </xdr:from>
    <xdr:to>
      <xdr:col>1</xdr:col>
      <xdr:colOff>352333</xdr:colOff>
      <xdr:row>54</xdr:row>
      <xdr:rowOff>85692</xdr:rowOff>
    </xdr:to>
    <xdr:pic>
      <xdr:nvPicPr>
        <xdr:cNvPr id="11" name="Slika 10">
          <a:extLst>
            <a:ext uri="{FF2B5EF4-FFF2-40B4-BE49-F238E27FC236}">
              <a16:creationId xmlns:a16="http://schemas.microsoft.com/office/drawing/2014/main" id="{00000000-0008-0000-2100-00000B000000}"/>
            </a:ext>
          </a:extLst>
        </xdr:cNvPr>
        <xdr:cNvPicPr>
          <a:picLocks noChangeAspect="1"/>
        </xdr:cNvPicPr>
      </xdr:nvPicPr>
      <xdr:blipFill>
        <a:blip xmlns:r="http://schemas.openxmlformats.org/officeDocument/2006/relationships" r:embed="rId10"/>
        <a:stretch>
          <a:fillRect/>
        </a:stretch>
      </xdr:blipFill>
      <xdr:spPr>
        <a:xfrm>
          <a:off x="923925" y="10944225"/>
          <a:ext cx="733333" cy="266667"/>
        </a:xfrm>
        <a:prstGeom prst="rect">
          <a:avLst/>
        </a:prstGeom>
      </xdr:spPr>
    </xdr:pic>
    <xdr:clientData/>
  </xdr:twoCellAnchor>
  <xdr:twoCellAnchor editAs="oneCell">
    <xdr:from>
      <xdr:col>1</xdr:col>
      <xdr:colOff>819150</xdr:colOff>
      <xdr:row>53</xdr:row>
      <xdr:rowOff>47625</xdr:rowOff>
    </xdr:from>
    <xdr:to>
      <xdr:col>2</xdr:col>
      <xdr:colOff>1133283</xdr:colOff>
      <xdr:row>54</xdr:row>
      <xdr:rowOff>152363</xdr:rowOff>
    </xdr:to>
    <xdr:pic>
      <xdr:nvPicPr>
        <xdr:cNvPr id="12" name="Slika 11">
          <a:extLst>
            <a:ext uri="{FF2B5EF4-FFF2-40B4-BE49-F238E27FC236}">
              <a16:creationId xmlns:a16="http://schemas.microsoft.com/office/drawing/2014/main" id="{00000000-0008-0000-2100-00000C000000}"/>
            </a:ext>
          </a:extLst>
        </xdr:cNvPr>
        <xdr:cNvPicPr>
          <a:picLocks noChangeAspect="1"/>
        </xdr:cNvPicPr>
      </xdr:nvPicPr>
      <xdr:blipFill>
        <a:blip xmlns:r="http://schemas.openxmlformats.org/officeDocument/2006/relationships" r:embed="rId11"/>
        <a:stretch>
          <a:fillRect/>
        </a:stretch>
      </xdr:blipFill>
      <xdr:spPr>
        <a:xfrm>
          <a:off x="2124075" y="10982325"/>
          <a:ext cx="1533333" cy="295238"/>
        </a:xfrm>
        <a:prstGeom prst="rect">
          <a:avLst/>
        </a:prstGeom>
      </xdr:spPr>
    </xdr:pic>
    <xdr:clientData/>
  </xdr:twoCellAnchor>
  <xdr:twoCellAnchor editAs="oneCell">
    <xdr:from>
      <xdr:col>3</xdr:col>
      <xdr:colOff>28575</xdr:colOff>
      <xdr:row>53</xdr:row>
      <xdr:rowOff>76200</xdr:rowOff>
    </xdr:from>
    <xdr:to>
      <xdr:col>5</xdr:col>
      <xdr:colOff>9217</xdr:colOff>
      <xdr:row>54</xdr:row>
      <xdr:rowOff>161890</xdr:rowOff>
    </xdr:to>
    <xdr:pic>
      <xdr:nvPicPr>
        <xdr:cNvPr id="13" name="Slika 12">
          <a:extLst>
            <a:ext uri="{FF2B5EF4-FFF2-40B4-BE49-F238E27FC236}">
              <a16:creationId xmlns:a16="http://schemas.microsoft.com/office/drawing/2014/main" id="{00000000-0008-0000-2100-00000D000000}"/>
            </a:ext>
          </a:extLst>
        </xdr:cNvPr>
        <xdr:cNvPicPr>
          <a:picLocks noChangeAspect="1"/>
        </xdr:cNvPicPr>
      </xdr:nvPicPr>
      <xdr:blipFill>
        <a:blip xmlns:r="http://schemas.openxmlformats.org/officeDocument/2006/relationships" r:embed="rId12"/>
        <a:stretch>
          <a:fillRect/>
        </a:stretch>
      </xdr:blipFill>
      <xdr:spPr>
        <a:xfrm>
          <a:off x="3686175" y="11010900"/>
          <a:ext cx="2466667" cy="276190"/>
        </a:xfrm>
        <a:prstGeom prst="rect">
          <a:avLst/>
        </a:prstGeom>
      </xdr:spPr>
    </xdr:pic>
    <xdr:clientData/>
  </xdr:twoCellAnchor>
  <xdr:twoCellAnchor editAs="oneCell">
    <xdr:from>
      <xdr:col>4</xdr:col>
      <xdr:colOff>285750</xdr:colOff>
      <xdr:row>55</xdr:row>
      <xdr:rowOff>57150</xdr:rowOff>
    </xdr:from>
    <xdr:to>
      <xdr:col>4</xdr:col>
      <xdr:colOff>1276226</xdr:colOff>
      <xdr:row>56</xdr:row>
      <xdr:rowOff>114269</xdr:rowOff>
    </xdr:to>
    <xdr:pic>
      <xdr:nvPicPr>
        <xdr:cNvPr id="14" name="Slika 13">
          <a:extLst>
            <a:ext uri="{FF2B5EF4-FFF2-40B4-BE49-F238E27FC236}">
              <a16:creationId xmlns:a16="http://schemas.microsoft.com/office/drawing/2014/main" id="{00000000-0008-0000-2100-00000E000000}"/>
            </a:ext>
          </a:extLst>
        </xdr:cNvPr>
        <xdr:cNvPicPr>
          <a:picLocks noChangeAspect="1"/>
        </xdr:cNvPicPr>
      </xdr:nvPicPr>
      <xdr:blipFill>
        <a:blip xmlns:r="http://schemas.openxmlformats.org/officeDocument/2006/relationships" r:embed="rId13"/>
        <a:stretch>
          <a:fillRect/>
        </a:stretch>
      </xdr:blipFill>
      <xdr:spPr>
        <a:xfrm>
          <a:off x="5143500" y="11372850"/>
          <a:ext cx="990476" cy="247619"/>
        </a:xfrm>
        <a:prstGeom prst="rect">
          <a:avLst/>
        </a:prstGeom>
      </xdr:spPr>
    </xdr:pic>
    <xdr:clientData/>
  </xdr:twoCellAnchor>
  <xdr:twoCellAnchor editAs="oneCell">
    <xdr:from>
      <xdr:col>3</xdr:col>
      <xdr:colOff>152400</xdr:colOff>
      <xdr:row>81</xdr:row>
      <xdr:rowOff>19050</xdr:rowOff>
    </xdr:from>
    <xdr:to>
      <xdr:col>4</xdr:col>
      <xdr:colOff>37964</xdr:colOff>
      <xdr:row>82</xdr:row>
      <xdr:rowOff>66645</xdr:rowOff>
    </xdr:to>
    <xdr:pic>
      <xdr:nvPicPr>
        <xdr:cNvPr id="15" name="Slika 14">
          <a:extLst>
            <a:ext uri="{FF2B5EF4-FFF2-40B4-BE49-F238E27FC236}">
              <a16:creationId xmlns:a16="http://schemas.microsoft.com/office/drawing/2014/main" id="{00000000-0008-0000-2100-00000F000000}"/>
            </a:ext>
          </a:extLst>
        </xdr:cNvPr>
        <xdr:cNvPicPr>
          <a:picLocks noChangeAspect="1"/>
        </xdr:cNvPicPr>
      </xdr:nvPicPr>
      <xdr:blipFill>
        <a:blip xmlns:r="http://schemas.openxmlformats.org/officeDocument/2006/relationships" r:embed="rId14"/>
        <a:stretch>
          <a:fillRect/>
        </a:stretch>
      </xdr:blipFill>
      <xdr:spPr>
        <a:xfrm>
          <a:off x="3810000" y="16535400"/>
          <a:ext cx="1085714" cy="238095"/>
        </a:xfrm>
        <a:prstGeom prst="rect">
          <a:avLst/>
        </a:prstGeom>
      </xdr:spPr>
    </xdr:pic>
    <xdr:clientData/>
  </xdr:twoCellAnchor>
  <xdr:twoCellAnchor editAs="oneCell">
    <xdr:from>
      <xdr:col>5</xdr:col>
      <xdr:colOff>0</xdr:colOff>
      <xdr:row>77</xdr:row>
      <xdr:rowOff>190500</xdr:rowOff>
    </xdr:from>
    <xdr:to>
      <xdr:col>13</xdr:col>
      <xdr:colOff>284948</xdr:colOff>
      <xdr:row>91</xdr:row>
      <xdr:rowOff>56833</xdr:rowOff>
    </xdr:to>
    <xdr:pic>
      <xdr:nvPicPr>
        <xdr:cNvPr id="16" name="Slika 15">
          <a:extLst>
            <a:ext uri="{FF2B5EF4-FFF2-40B4-BE49-F238E27FC236}">
              <a16:creationId xmlns:a16="http://schemas.microsoft.com/office/drawing/2014/main" id="{00000000-0008-0000-2100-000010000000}"/>
            </a:ext>
          </a:extLst>
        </xdr:cNvPr>
        <xdr:cNvPicPr>
          <a:picLocks noChangeAspect="1"/>
        </xdr:cNvPicPr>
      </xdr:nvPicPr>
      <xdr:blipFill>
        <a:blip xmlns:r="http://schemas.openxmlformats.org/officeDocument/2006/relationships" r:embed="rId15"/>
        <a:stretch>
          <a:fillRect/>
        </a:stretch>
      </xdr:blipFill>
      <xdr:spPr>
        <a:xfrm>
          <a:off x="6143625" y="15840075"/>
          <a:ext cx="6419048" cy="2533333"/>
        </a:xfrm>
        <a:prstGeom prst="rect">
          <a:avLst/>
        </a:prstGeom>
      </xdr:spPr>
    </xdr:pic>
    <xdr:clientData/>
  </xdr:twoCellAnchor>
  <xdr:twoCellAnchor editAs="oneCell">
    <xdr:from>
      <xdr:col>3</xdr:col>
      <xdr:colOff>180975</xdr:colOff>
      <xdr:row>104</xdr:row>
      <xdr:rowOff>161925</xdr:rowOff>
    </xdr:from>
    <xdr:to>
      <xdr:col>4</xdr:col>
      <xdr:colOff>428444</xdr:colOff>
      <xdr:row>106</xdr:row>
      <xdr:rowOff>47592</xdr:rowOff>
    </xdr:to>
    <xdr:pic>
      <xdr:nvPicPr>
        <xdr:cNvPr id="17" name="Slika 16">
          <a:extLst>
            <a:ext uri="{FF2B5EF4-FFF2-40B4-BE49-F238E27FC236}">
              <a16:creationId xmlns:a16="http://schemas.microsoft.com/office/drawing/2014/main" id="{00000000-0008-0000-2100-000011000000}"/>
            </a:ext>
          </a:extLst>
        </xdr:cNvPr>
        <xdr:cNvPicPr>
          <a:picLocks noChangeAspect="1"/>
        </xdr:cNvPicPr>
      </xdr:nvPicPr>
      <xdr:blipFill>
        <a:blip xmlns:r="http://schemas.openxmlformats.org/officeDocument/2006/relationships" r:embed="rId16"/>
        <a:stretch>
          <a:fillRect/>
        </a:stretch>
      </xdr:blipFill>
      <xdr:spPr>
        <a:xfrm>
          <a:off x="3838575" y="21440775"/>
          <a:ext cx="1447619" cy="266667"/>
        </a:xfrm>
        <a:prstGeom prst="rect">
          <a:avLst/>
        </a:prstGeom>
      </xdr:spPr>
    </xdr:pic>
    <xdr:clientData/>
  </xdr:twoCellAnchor>
  <xdr:twoCellAnchor editAs="oneCell">
    <xdr:from>
      <xdr:col>5</xdr:col>
      <xdr:colOff>47625</xdr:colOff>
      <xdr:row>102</xdr:row>
      <xdr:rowOff>27486</xdr:rowOff>
    </xdr:from>
    <xdr:to>
      <xdr:col>12</xdr:col>
      <xdr:colOff>218158</xdr:colOff>
      <xdr:row>113</xdr:row>
      <xdr:rowOff>47284</xdr:rowOff>
    </xdr:to>
    <xdr:pic>
      <xdr:nvPicPr>
        <xdr:cNvPr id="18" name="Slika 17">
          <a:extLst>
            <a:ext uri="{FF2B5EF4-FFF2-40B4-BE49-F238E27FC236}">
              <a16:creationId xmlns:a16="http://schemas.microsoft.com/office/drawing/2014/main" id="{00000000-0008-0000-2100-000012000000}"/>
            </a:ext>
          </a:extLst>
        </xdr:cNvPr>
        <xdr:cNvPicPr>
          <a:picLocks noChangeAspect="1"/>
        </xdr:cNvPicPr>
      </xdr:nvPicPr>
      <xdr:blipFill>
        <a:blip xmlns:r="http://schemas.openxmlformats.org/officeDocument/2006/relationships" r:embed="rId17"/>
        <a:stretch>
          <a:fillRect/>
        </a:stretch>
      </xdr:blipFill>
      <xdr:spPr>
        <a:xfrm>
          <a:off x="6191250" y="20925336"/>
          <a:ext cx="5695033" cy="2115298"/>
        </a:xfrm>
        <a:prstGeom prst="rect">
          <a:avLst/>
        </a:prstGeom>
      </xdr:spPr>
    </xdr:pic>
    <xdr:clientData/>
  </xdr:twoCellAnchor>
  <xdr:twoCellAnchor editAs="oneCell">
    <xdr:from>
      <xdr:col>4</xdr:col>
      <xdr:colOff>104775</xdr:colOff>
      <xdr:row>123</xdr:row>
      <xdr:rowOff>152400</xdr:rowOff>
    </xdr:from>
    <xdr:to>
      <xdr:col>5</xdr:col>
      <xdr:colOff>114138</xdr:colOff>
      <xdr:row>125</xdr:row>
      <xdr:rowOff>85686</xdr:rowOff>
    </xdr:to>
    <xdr:pic>
      <xdr:nvPicPr>
        <xdr:cNvPr id="19" name="Slika 18">
          <a:extLst>
            <a:ext uri="{FF2B5EF4-FFF2-40B4-BE49-F238E27FC236}">
              <a16:creationId xmlns:a16="http://schemas.microsoft.com/office/drawing/2014/main" id="{00000000-0008-0000-2100-000013000000}"/>
            </a:ext>
          </a:extLst>
        </xdr:cNvPr>
        <xdr:cNvPicPr>
          <a:picLocks noChangeAspect="1"/>
        </xdr:cNvPicPr>
      </xdr:nvPicPr>
      <xdr:blipFill>
        <a:blip xmlns:r="http://schemas.openxmlformats.org/officeDocument/2006/relationships" r:embed="rId18"/>
        <a:stretch>
          <a:fillRect/>
        </a:stretch>
      </xdr:blipFill>
      <xdr:spPr>
        <a:xfrm>
          <a:off x="4962525" y="25346025"/>
          <a:ext cx="1295238" cy="314286"/>
        </a:xfrm>
        <a:prstGeom prst="rect">
          <a:avLst/>
        </a:prstGeom>
      </xdr:spPr>
    </xdr:pic>
    <xdr:clientData/>
  </xdr:twoCellAnchor>
  <xdr:twoCellAnchor editAs="oneCell">
    <xdr:from>
      <xdr:col>5</xdr:col>
      <xdr:colOff>228600</xdr:colOff>
      <xdr:row>119</xdr:row>
      <xdr:rowOff>219075</xdr:rowOff>
    </xdr:from>
    <xdr:to>
      <xdr:col>13</xdr:col>
      <xdr:colOff>332595</xdr:colOff>
      <xdr:row>133</xdr:row>
      <xdr:rowOff>28262</xdr:rowOff>
    </xdr:to>
    <xdr:pic>
      <xdr:nvPicPr>
        <xdr:cNvPr id="20" name="Slika 19">
          <a:extLst>
            <a:ext uri="{FF2B5EF4-FFF2-40B4-BE49-F238E27FC236}">
              <a16:creationId xmlns:a16="http://schemas.microsoft.com/office/drawing/2014/main" id="{00000000-0008-0000-2100-000014000000}"/>
            </a:ext>
          </a:extLst>
        </xdr:cNvPr>
        <xdr:cNvPicPr>
          <a:picLocks noChangeAspect="1"/>
        </xdr:cNvPicPr>
      </xdr:nvPicPr>
      <xdr:blipFill>
        <a:blip xmlns:r="http://schemas.openxmlformats.org/officeDocument/2006/relationships" r:embed="rId19"/>
        <a:stretch>
          <a:fillRect/>
        </a:stretch>
      </xdr:blipFill>
      <xdr:spPr>
        <a:xfrm>
          <a:off x="6372225" y="24555450"/>
          <a:ext cx="6238095" cy="2504762"/>
        </a:xfrm>
        <a:prstGeom prst="rect">
          <a:avLst/>
        </a:prstGeom>
      </xdr:spPr>
    </xdr:pic>
    <xdr:clientData/>
  </xdr:twoCellAnchor>
  <xdr:twoCellAnchor editAs="oneCell">
    <xdr:from>
      <xdr:col>4</xdr:col>
      <xdr:colOff>276225</xdr:colOff>
      <xdr:row>143</xdr:row>
      <xdr:rowOff>152400</xdr:rowOff>
    </xdr:from>
    <xdr:to>
      <xdr:col>5</xdr:col>
      <xdr:colOff>495112</xdr:colOff>
      <xdr:row>145</xdr:row>
      <xdr:rowOff>76162</xdr:rowOff>
    </xdr:to>
    <xdr:pic>
      <xdr:nvPicPr>
        <xdr:cNvPr id="21" name="Slika 20">
          <a:extLst>
            <a:ext uri="{FF2B5EF4-FFF2-40B4-BE49-F238E27FC236}">
              <a16:creationId xmlns:a16="http://schemas.microsoft.com/office/drawing/2014/main" id="{00000000-0008-0000-2100-000015000000}"/>
            </a:ext>
          </a:extLst>
        </xdr:cNvPr>
        <xdr:cNvPicPr>
          <a:picLocks noChangeAspect="1"/>
        </xdr:cNvPicPr>
      </xdr:nvPicPr>
      <xdr:blipFill>
        <a:blip xmlns:r="http://schemas.openxmlformats.org/officeDocument/2006/relationships" r:embed="rId20"/>
        <a:stretch>
          <a:fillRect/>
        </a:stretch>
      </xdr:blipFill>
      <xdr:spPr>
        <a:xfrm>
          <a:off x="5133975" y="29356050"/>
          <a:ext cx="1504762" cy="304762"/>
        </a:xfrm>
        <a:prstGeom prst="rect">
          <a:avLst/>
        </a:prstGeom>
      </xdr:spPr>
    </xdr:pic>
    <xdr:clientData/>
  </xdr:twoCellAnchor>
  <xdr:twoCellAnchor editAs="oneCell">
    <xdr:from>
      <xdr:col>5</xdr:col>
      <xdr:colOff>1162050</xdr:colOff>
      <xdr:row>143</xdr:row>
      <xdr:rowOff>19160</xdr:rowOff>
    </xdr:from>
    <xdr:to>
      <xdr:col>15</xdr:col>
      <xdr:colOff>322918</xdr:colOff>
      <xdr:row>154</xdr:row>
      <xdr:rowOff>161605</xdr:rowOff>
    </xdr:to>
    <xdr:pic>
      <xdr:nvPicPr>
        <xdr:cNvPr id="22" name="Slika 21">
          <a:extLst>
            <a:ext uri="{FF2B5EF4-FFF2-40B4-BE49-F238E27FC236}">
              <a16:creationId xmlns:a16="http://schemas.microsoft.com/office/drawing/2014/main" id="{00000000-0008-0000-2100-000016000000}"/>
            </a:ext>
          </a:extLst>
        </xdr:cNvPr>
        <xdr:cNvPicPr>
          <a:picLocks noChangeAspect="1"/>
        </xdr:cNvPicPr>
      </xdr:nvPicPr>
      <xdr:blipFill>
        <a:blip xmlns:r="http://schemas.openxmlformats.org/officeDocument/2006/relationships" r:embed="rId21"/>
        <a:stretch>
          <a:fillRect/>
        </a:stretch>
      </xdr:blipFill>
      <xdr:spPr>
        <a:xfrm>
          <a:off x="7305675" y="29222810"/>
          <a:ext cx="6514168" cy="2237945"/>
        </a:xfrm>
        <a:prstGeom prst="rect">
          <a:avLst/>
        </a:prstGeom>
      </xdr:spPr>
    </xdr:pic>
    <xdr:clientData/>
  </xdr:twoCellAnchor>
  <xdr:twoCellAnchor editAs="oneCell">
    <xdr:from>
      <xdr:col>4</xdr:col>
      <xdr:colOff>0</xdr:colOff>
      <xdr:row>167</xdr:row>
      <xdr:rowOff>0</xdr:rowOff>
    </xdr:from>
    <xdr:to>
      <xdr:col>4</xdr:col>
      <xdr:colOff>1228571</xdr:colOff>
      <xdr:row>168</xdr:row>
      <xdr:rowOff>76167</xdr:rowOff>
    </xdr:to>
    <xdr:pic>
      <xdr:nvPicPr>
        <xdr:cNvPr id="23" name="Slika 22">
          <a:extLst>
            <a:ext uri="{FF2B5EF4-FFF2-40B4-BE49-F238E27FC236}">
              <a16:creationId xmlns:a16="http://schemas.microsoft.com/office/drawing/2014/main" id="{00000000-0008-0000-2100-000017000000}"/>
            </a:ext>
          </a:extLst>
        </xdr:cNvPr>
        <xdr:cNvPicPr>
          <a:picLocks noChangeAspect="1"/>
        </xdr:cNvPicPr>
      </xdr:nvPicPr>
      <xdr:blipFill>
        <a:blip xmlns:r="http://schemas.openxmlformats.org/officeDocument/2006/relationships" r:embed="rId22"/>
        <a:stretch>
          <a:fillRect/>
        </a:stretch>
      </xdr:blipFill>
      <xdr:spPr>
        <a:xfrm>
          <a:off x="4857750" y="33937575"/>
          <a:ext cx="1228571" cy="266667"/>
        </a:xfrm>
        <a:prstGeom prst="rect">
          <a:avLst/>
        </a:prstGeom>
      </xdr:spPr>
    </xdr:pic>
    <xdr:clientData/>
  </xdr:twoCellAnchor>
  <xdr:twoCellAnchor editAs="oneCell">
    <xdr:from>
      <xdr:col>5</xdr:col>
      <xdr:colOff>95250</xdr:colOff>
      <xdr:row>165</xdr:row>
      <xdr:rowOff>114300</xdr:rowOff>
    </xdr:from>
    <xdr:to>
      <xdr:col>15</xdr:col>
      <xdr:colOff>75283</xdr:colOff>
      <xdr:row>178</xdr:row>
      <xdr:rowOff>180657</xdr:rowOff>
    </xdr:to>
    <xdr:pic>
      <xdr:nvPicPr>
        <xdr:cNvPr id="24" name="Slika 23">
          <a:extLst>
            <a:ext uri="{FF2B5EF4-FFF2-40B4-BE49-F238E27FC236}">
              <a16:creationId xmlns:a16="http://schemas.microsoft.com/office/drawing/2014/main" id="{00000000-0008-0000-2100-000018000000}"/>
            </a:ext>
          </a:extLst>
        </xdr:cNvPr>
        <xdr:cNvPicPr>
          <a:picLocks noChangeAspect="1"/>
        </xdr:cNvPicPr>
      </xdr:nvPicPr>
      <xdr:blipFill>
        <a:blip xmlns:r="http://schemas.openxmlformats.org/officeDocument/2006/relationships" r:embed="rId23"/>
        <a:stretch>
          <a:fillRect/>
        </a:stretch>
      </xdr:blipFill>
      <xdr:spPr>
        <a:xfrm>
          <a:off x="6238875" y="33661350"/>
          <a:ext cx="7333333" cy="2542857"/>
        </a:xfrm>
        <a:prstGeom prst="rect">
          <a:avLst/>
        </a:prstGeom>
      </xdr:spPr>
    </xdr:pic>
    <xdr:clientData/>
  </xdr:twoCellAnchor>
  <xdr:twoCellAnchor editAs="oneCell">
    <xdr:from>
      <xdr:col>4</xdr:col>
      <xdr:colOff>0</xdr:colOff>
      <xdr:row>190</xdr:row>
      <xdr:rowOff>0</xdr:rowOff>
    </xdr:from>
    <xdr:to>
      <xdr:col>5</xdr:col>
      <xdr:colOff>123649</xdr:colOff>
      <xdr:row>191</xdr:row>
      <xdr:rowOff>85690</xdr:rowOff>
    </xdr:to>
    <xdr:pic>
      <xdr:nvPicPr>
        <xdr:cNvPr id="25" name="Slika 24">
          <a:extLst>
            <a:ext uri="{FF2B5EF4-FFF2-40B4-BE49-F238E27FC236}">
              <a16:creationId xmlns:a16="http://schemas.microsoft.com/office/drawing/2014/main" id="{00000000-0008-0000-2100-000019000000}"/>
            </a:ext>
          </a:extLst>
        </xdr:cNvPr>
        <xdr:cNvPicPr>
          <a:picLocks noChangeAspect="1"/>
        </xdr:cNvPicPr>
      </xdr:nvPicPr>
      <xdr:blipFill>
        <a:blip xmlns:r="http://schemas.openxmlformats.org/officeDocument/2006/relationships" r:embed="rId24"/>
        <a:stretch>
          <a:fillRect/>
        </a:stretch>
      </xdr:blipFill>
      <xdr:spPr>
        <a:xfrm>
          <a:off x="4857750" y="38471475"/>
          <a:ext cx="1409524" cy="276190"/>
        </a:xfrm>
        <a:prstGeom prst="rect">
          <a:avLst/>
        </a:prstGeom>
      </xdr:spPr>
    </xdr:pic>
    <xdr:clientData/>
  </xdr:twoCellAnchor>
  <xdr:twoCellAnchor editAs="oneCell">
    <xdr:from>
      <xdr:col>5</xdr:col>
      <xdr:colOff>409575</xdr:colOff>
      <xdr:row>190</xdr:row>
      <xdr:rowOff>28575</xdr:rowOff>
    </xdr:from>
    <xdr:to>
      <xdr:col>14</xdr:col>
      <xdr:colOff>523018</xdr:colOff>
      <xdr:row>201</xdr:row>
      <xdr:rowOff>18789</xdr:rowOff>
    </xdr:to>
    <xdr:pic>
      <xdr:nvPicPr>
        <xdr:cNvPr id="26" name="Slika 25">
          <a:extLst>
            <a:ext uri="{FF2B5EF4-FFF2-40B4-BE49-F238E27FC236}">
              <a16:creationId xmlns:a16="http://schemas.microsoft.com/office/drawing/2014/main" id="{00000000-0008-0000-2100-00001A000000}"/>
            </a:ext>
          </a:extLst>
        </xdr:cNvPr>
        <xdr:cNvPicPr>
          <a:picLocks noChangeAspect="1"/>
        </xdr:cNvPicPr>
      </xdr:nvPicPr>
      <xdr:blipFill>
        <a:blip xmlns:r="http://schemas.openxmlformats.org/officeDocument/2006/relationships" r:embed="rId25"/>
        <a:stretch>
          <a:fillRect/>
        </a:stretch>
      </xdr:blipFill>
      <xdr:spPr>
        <a:xfrm>
          <a:off x="6553200" y="38500050"/>
          <a:ext cx="6857143" cy="2085714"/>
        </a:xfrm>
        <a:prstGeom prst="rect">
          <a:avLst/>
        </a:prstGeom>
      </xdr:spPr>
    </xdr:pic>
    <xdr:clientData/>
  </xdr:twoCellAnchor>
  <xdr:twoCellAnchor editAs="oneCell">
    <xdr:from>
      <xdr:col>1</xdr:col>
      <xdr:colOff>885825</xdr:colOff>
      <xdr:row>227</xdr:row>
      <xdr:rowOff>66675</xdr:rowOff>
    </xdr:from>
    <xdr:to>
      <xdr:col>2</xdr:col>
      <xdr:colOff>876149</xdr:colOff>
      <xdr:row>228</xdr:row>
      <xdr:rowOff>133318</xdr:rowOff>
    </xdr:to>
    <xdr:pic>
      <xdr:nvPicPr>
        <xdr:cNvPr id="27" name="Slika 26">
          <a:extLst>
            <a:ext uri="{FF2B5EF4-FFF2-40B4-BE49-F238E27FC236}">
              <a16:creationId xmlns:a16="http://schemas.microsoft.com/office/drawing/2014/main" id="{00000000-0008-0000-2100-00001B000000}"/>
            </a:ext>
          </a:extLst>
        </xdr:cNvPr>
        <xdr:cNvPicPr>
          <a:picLocks noChangeAspect="1"/>
        </xdr:cNvPicPr>
      </xdr:nvPicPr>
      <xdr:blipFill>
        <a:blip xmlns:r="http://schemas.openxmlformats.org/officeDocument/2006/relationships" r:embed="rId26"/>
        <a:stretch>
          <a:fillRect/>
        </a:stretch>
      </xdr:blipFill>
      <xdr:spPr>
        <a:xfrm>
          <a:off x="2190750" y="45834300"/>
          <a:ext cx="1209524" cy="257143"/>
        </a:xfrm>
        <a:prstGeom prst="rect">
          <a:avLst/>
        </a:prstGeom>
      </xdr:spPr>
    </xdr:pic>
    <xdr:clientData/>
  </xdr:twoCellAnchor>
  <xdr:twoCellAnchor editAs="oneCell">
    <xdr:from>
      <xdr:col>2</xdr:col>
      <xdr:colOff>914400</xdr:colOff>
      <xdr:row>227</xdr:row>
      <xdr:rowOff>76200</xdr:rowOff>
    </xdr:from>
    <xdr:to>
      <xdr:col>4</xdr:col>
      <xdr:colOff>390299</xdr:colOff>
      <xdr:row>228</xdr:row>
      <xdr:rowOff>152367</xdr:rowOff>
    </xdr:to>
    <xdr:pic>
      <xdr:nvPicPr>
        <xdr:cNvPr id="28" name="Slika 27">
          <a:extLst>
            <a:ext uri="{FF2B5EF4-FFF2-40B4-BE49-F238E27FC236}">
              <a16:creationId xmlns:a16="http://schemas.microsoft.com/office/drawing/2014/main" id="{00000000-0008-0000-2100-00001C000000}"/>
            </a:ext>
          </a:extLst>
        </xdr:cNvPr>
        <xdr:cNvPicPr>
          <a:picLocks noChangeAspect="1"/>
        </xdr:cNvPicPr>
      </xdr:nvPicPr>
      <xdr:blipFill>
        <a:blip xmlns:r="http://schemas.openxmlformats.org/officeDocument/2006/relationships" r:embed="rId27"/>
        <a:stretch>
          <a:fillRect/>
        </a:stretch>
      </xdr:blipFill>
      <xdr:spPr>
        <a:xfrm>
          <a:off x="3438525" y="45843825"/>
          <a:ext cx="1809524" cy="266667"/>
        </a:xfrm>
        <a:prstGeom prst="rect">
          <a:avLst/>
        </a:prstGeom>
      </xdr:spPr>
    </xdr:pic>
    <xdr:clientData/>
  </xdr:twoCellAnchor>
  <xdr:twoCellAnchor editAs="oneCell">
    <xdr:from>
      <xdr:col>4</xdr:col>
      <xdr:colOff>400050</xdr:colOff>
      <xdr:row>227</xdr:row>
      <xdr:rowOff>76200</xdr:rowOff>
    </xdr:from>
    <xdr:to>
      <xdr:col>6</xdr:col>
      <xdr:colOff>371169</xdr:colOff>
      <xdr:row>228</xdr:row>
      <xdr:rowOff>161890</xdr:rowOff>
    </xdr:to>
    <xdr:pic>
      <xdr:nvPicPr>
        <xdr:cNvPr id="29" name="Slika 28">
          <a:extLst>
            <a:ext uri="{FF2B5EF4-FFF2-40B4-BE49-F238E27FC236}">
              <a16:creationId xmlns:a16="http://schemas.microsoft.com/office/drawing/2014/main" id="{00000000-0008-0000-2100-00001D000000}"/>
            </a:ext>
          </a:extLst>
        </xdr:cNvPr>
        <xdr:cNvPicPr>
          <a:picLocks noChangeAspect="1"/>
        </xdr:cNvPicPr>
      </xdr:nvPicPr>
      <xdr:blipFill>
        <a:blip xmlns:r="http://schemas.openxmlformats.org/officeDocument/2006/relationships" r:embed="rId28"/>
        <a:stretch>
          <a:fillRect/>
        </a:stretch>
      </xdr:blipFill>
      <xdr:spPr>
        <a:xfrm>
          <a:off x="5257800" y="45843825"/>
          <a:ext cx="2447619" cy="276190"/>
        </a:xfrm>
        <a:prstGeom prst="rect">
          <a:avLst/>
        </a:prstGeom>
      </xdr:spPr>
    </xdr:pic>
    <xdr:clientData/>
  </xdr:twoCellAnchor>
  <xdr:twoCellAnchor editAs="oneCell">
    <xdr:from>
      <xdr:col>10</xdr:col>
      <xdr:colOff>0</xdr:colOff>
      <xdr:row>214</xdr:row>
      <xdr:rowOff>0</xdr:rowOff>
    </xdr:from>
    <xdr:to>
      <xdr:col>19</xdr:col>
      <xdr:colOff>399254</xdr:colOff>
      <xdr:row>226</xdr:row>
      <xdr:rowOff>171143</xdr:rowOff>
    </xdr:to>
    <xdr:pic>
      <xdr:nvPicPr>
        <xdr:cNvPr id="30" name="Slika 29">
          <a:extLst>
            <a:ext uri="{FF2B5EF4-FFF2-40B4-BE49-F238E27FC236}">
              <a16:creationId xmlns:a16="http://schemas.microsoft.com/office/drawing/2014/main" id="{00000000-0008-0000-2100-00001E000000}"/>
            </a:ext>
          </a:extLst>
        </xdr:cNvPr>
        <xdr:cNvPicPr>
          <a:picLocks noChangeAspect="1"/>
        </xdr:cNvPicPr>
      </xdr:nvPicPr>
      <xdr:blipFill>
        <a:blip xmlns:r="http://schemas.openxmlformats.org/officeDocument/2006/relationships" r:embed="rId29"/>
        <a:stretch>
          <a:fillRect/>
        </a:stretch>
      </xdr:blipFill>
      <xdr:spPr>
        <a:xfrm>
          <a:off x="9963150" y="43281600"/>
          <a:ext cx="6371429" cy="2457143"/>
        </a:xfrm>
        <a:prstGeom prst="rect">
          <a:avLst/>
        </a:prstGeom>
      </xdr:spPr>
    </xdr:pic>
    <xdr:clientData/>
  </xdr:twoCellAnchor>
  <xdr:twoCellAnchor editAs="oneCell">
    <xdr:from>
      <xdr:col>21</xdr:col>
      <xdr:colOff>0</xdr:colOff>
      <xdr:row>214</xdr:row>
      <xdr:rowOff>0</xdr:rowOff>
    </xdr:from>
    <xdr:to>
      <xdr:col>32</xdr:col>
      <xdr:colOff>484842</xdr:colOff>
      <xdr:row>228</xdr:row>
      <xdr:rowOff>85381</xdr:rowOff>
    </xdr:to>
    <xdr:pic>
      <xdr:nvPicPr>
        <xdr:cNvPr id="31" name="Slika 30">
          <a:extLst>
            <a:ext uri="{FF2B5EF4-FFF2-40B4-BE49-F238E27FC236}">
              <a16:creationId xmlns:a16="http://schemas.microsoft.com/office/drawing/2014/main" id="{00000000-0008-0000-2100-00001F000000}"/>
            </a:ext>
          </a:extLst>
        </xdr:cNvPr>
        <xdr:cNvPicPr>
          <a:picLocks noChangeAspect="1"/>
        </xdr:cNvPicPr>
      </xdr:nvPicPr>
      <xdr:blipFill>
        <a:blip xmlns:r="http://schemas.openxmlformats.org/officeDocument/2006/relationships" r:embed="rId30"/>
        <a:stretch>
          <a:fillRect/>
        </a:stretch>
      </xdr:blipFill>
      <xdr:spPr>
        <a:xfrm>
          <a:off x="17011650" y="43281600"/>
          <a:ext cx="7466667" cy="2752381"/>
        </a:xfrm>
        <a:prstGeom prst="rect">
          <a:avLst/>
        </a:prstGeom>
      </xdr:spPr>
    </xdr:pic>
    <xdr:clientData/>
  </xdr:twoCellAnchor>
  <xdr:twoCellAnchor editAs="oneCell">
    <xdr:from>
      <xdr:col>34</xdr:col>
      <xdr:colOff>0</xdr:colOff>
      <xdr:row>214</xdr:row>
      <xdr:rowOff>0</xdr:rowOff>
    </xdr:from>
    <xdr:to>
      <xdr:col>46</xdr:col>
      <xdr:colOff>160990</xdr:colOff>
      <xdr:row>228</xdr:row>
      <xdr:rowOff>47286</xdr:rowOff>
    </xdr:to>
    <xdr:pic>
      <xdr:nvPicPr>
        <xdr:cNvPr id="32" name="Slika 31">
          <a:extLst>
            <a:ext uri="{FF2B5EF4-FFF2-40B4-BE49-F238E27FC236}">
              <a16:creationId xmlns:a16="http://schemas.microsoft.com/office/drawing/2014/main" id="{00000000-0008-0000-2100-000020000000}"/>
            </a:ext>
          </a:extLst>
        </xdr:cNvPr>
        <xdr:cNvPicPr>
          <a:picLocks noChangeAspect="1"/>
        </xdr:cNvPicPr>
      </xdr:nvPicPr>
      <xdr:blipFill>
        <a:blip xmlns:r="http://schemas.openxmlformats.org/officeDocument/2006/relationships" r:embed="rId31"/>
        <a:stretch>
          <a:fillRect/>
        </a:stretch>
      </xdr:blipFill>
      <xdr:spPr>
        <a:xfrm>
          <a:off x="25212675" y="43281600"/>
          <a:ext cx="7476190" cy="2714286"/>
        </a:xfrm>
        <a:prstGeom prst="rect">
          <a:avLst/>
        </a:prstGeom>
      </xdr:spPr>
    </xdr:pic>
    <xdr:clientData/>
  </xdr:twoCellAnchor>
  <xdr:twoCellAnchor editAs="oneCell">
    <xdr:from>
      <xdr:col>2</xdr:col>
      <xdr:colOff>381000</xdr:colOff>
      <xdr:row>62</xdr:row>
      <xdr:rowOff>142875</xdr:rowOff>
    </xdr:from>
    <xdr:to>
      <xdr:col>4</xdr:col>
      <xdr:colOff>732234</xdr:colOff>
      <xdr:row>64</xdr:row>
      <xdr:rowOff>180975</xdr:rowOff>
    </xdr:to>
    <xdr:pic>
      <xdr:nvPicPr>
        <xdr:cNvPr id="33" name="Slika 32">
          <a:extLst>
            <a:ext uri="{FF2B5EF4-FFF2-40B4-BE49-F238E27FC236}">
              <a16:creationId xmlns:a16="http://schemas.microsoft.com/office/drawing/2014/main" id="{00000000-0008-0000-2100-000021000000}"/>
            </a:ext>
          </a:extLst>
        </xdr:cNvPr>
        <xdr:cNvPicPr>
          <a:picLocks noChangeAspect="1"/>
        </xdr:cNvPicPr>
      </xdr:nvPicPr>
      <xdr:blipFill>
        <a:blip xmlns:r="http://schemas.openxmlformats.org/officeDocument/2006/relationships" r:embed="rId32"/>
        <a:stretch>
          <a:fillRect/>
        </a:stretch>
      </xdr:blipFill>
      <xdr:spPr>
        <a:xfrm>
          <a:off x="2905125" y="12925425"/>
          <a:ext cx="2684859" cy="419100"/>
        </a:xfrm>
        <a:prstGeom prst="rect">
          <a:avLst/>
        </a:prstGeom>
      </xdr:spPr>
    </xdr:pic>
    <xdr:clientData/>
  </xdr:twoCellAnchor>
  <xdr:twoCellAnchor editAs="oneCell">
    <xdr:from>
      <xdr:col>2</xdr:col>
      <xdr:colOff>390525</xdr:colOff>
      <xdr:row>244</xdr:row>
      <xdr:rowOff>180975</xdr:rowOff>
    </xdr:from>
    <xdr:to>
      <xdr:col>4</xdr:col>
      <xdr:colOff>152138</xdr:colOff>
      <xdr:row>246</xdr:row>
      <xdr:rowOff>76165</xdr:rowOff>
    </xdr:to>
    <xdr:pic>
      <xdr:nvPicPr>
        <xdr:cNvPr id="34" name="Slika 33">
          <a:extLst>
            <a:ext uri="{FF2B5EF4-FFF2-40B4-BE49-F238E27FC236}">
              <a16:creationId xmlns:a16="http://schemas.microsoft.com/office/drawing/2014/main" id="{00000000-0008-0000-2100-000022000000}"/>
            </a:ext>
          </a:extLst>
        </xdr:cNvPr>
        <xdr:cNvPicPr>
          <a:picLocks noChangeAspect="1"/>
        </xdr:cNvPicPr>
      </xdr:nvPicPr>
      <xdr:blipFill>
        <a:blip xmlns:r="http://schemas.openxmlformats.org/officeDocument/2006/relationships" r:embed="rId33"/>
        <a:stretch>
          <a:fillRect/>
        </a:stretch>
      </xdr:blipFill>
      <xdr:spPr>
        <a:xfrm>
          <a:off x="2914650" y="49329975"/>
          <a:ext cx="2095238" cy="276190"/>
        </a:xfrm>
        <a:prstGeom prst="rect">
          <a:avLst/>
        </a:prstGeom>
      </xdr:spPr>
    </xdr:pic>
    <xdr:clientData/>
  </xdr:twoCellAnchor>
  <xdr:twoCellAnchor editAs="oneCell">
    <xdr:from>
      <xdr:col>1</xdr:col>
      <xdr:colOff>133350</xdr:colOff>
      <xdr:row>257</xdr:row>
      <xdr:rowOff>9524</xdr:rowOff>
    </xdr:from>
    <xdr:to>
      <xdr:col>3</xdr:col>
      <xdr:colOff>117374</xdr:colOff>
      <xdr:row>258</xdr:row>
      <xdr:rowOff>142874</xdr:rowOff>
    </xdr:to>
    <xdr:pic>
      <xdr:nvPicPr>
        <xdr:cNvPr id="35" name="Slika 34">
          <a:extLst>
            <a:ext uri="{FF2B5EF4-FFF2-40B4-BE49-F238E27FC236}">
              <a16:creationId xmlns:a16="http://schemas.microsoft.com/office/drawing/2014/main" id="{00000000-0008-0000-2100-000023000000}"/>
            </a:ext>
          </a:extLst>
        </xdr:cNvPr>
        <xdr:cNvPicPr>
          <a:picLocks noChangeAspect="1"/>
        </xdr:cNvPicPr>
      </xdr:nvPicPr>
      <xdr:blipFill>
        <a:blip xmlns:r="http://schemas.openxmlformats.org/officeDocument/2006/relationships" r:embed="rId34"/>
        <a:stretch>
          <a:fillRect/>
        </a:stretch>
      </xdr:blipFill>
      <xdr:spPr>
        <a:xfrm>
          <a:off x="1438275" y="51682649"/>
          <a:ext cx="2336699" cy="371475"/>
        </a:xfrm>
        <a:prstGeom prst="rect">
          <a:avLst/>
        </a:prstGeom>
      </xdr:spPr>
    </xdr:pic>
    <xdr:clientData/>
  </xdr:twoCellAnchor>
  <xdr:twoCellAnchor editAs="oneCell">
    <xdr:from>
      <xdr:col>2</xdr:col>
      <xdr:colOff>695325</xdr:colOff>
      <xdr:row>267</xdr:row>
      <xdr:rowOff>19049</xdr:rowOff>
    </xdr:from>
    <xdr:to>
      <xdr:col>5</xdr:col>
      <xdr:colOff>377427</xdr:colOff>
      <xdr:row>269</xdr:row>
      <xdr:rowOff>85724</xdr:rowOff>
    </xdr:to>
    <xdr:pic>
      <xdr:nvPicPr>
        <xdr:cNvPr id="36" name="Slika 35">
          <a:extLst>
            <a:ext uri="{FF2B5EF4-FFF2-40B4-BE49-F238E27FC236}">
              <a16:creationId xmlns:a16="http://schemas.microsoft.com/office/drawing/2014/main" id="{00000000-0008-0000-2100-000024000000}"/>
            </a:ext>
          </a:extLst>
        </xdr:cNvPr>
        <xdr:cNvPicPr>
          <a:picLocks noChangeAspect="1"/>
        </xdr:cNvPicPr>
      </xdr:nvPicPr>
      <xdr:blipFill>
        <a:blip xmlns:r="http://schemas.openxmlformats.org/officeDocument/2006/relationships" r:embed="rId35"/>
        <a:stretch>
          <a:fillRect/>
        </a:stretch>
      </xdr:blipFill>
      <xdr:spPr>
        <a:xfrm>
          <a:off x="3219450" y="53740049"/>
          <a:ext cx="3301602" cy="447675"/>
        </a:xfrm>
        <a:prstGeom prst="rect">
          <a:avLst/>
        </a:prstGeom>
      </xdr:spPr>
    </xdr:pic>
    <xdr:clientData/>
  </xdr:twoCellAnchor>
  <xdr:twoCellAnchor editAs="oneCell">
    <xdr:from>
      <xdr:col>2</xdr:col>
      <xdr:colOff>238125</xdr:colOff>
      <xdr:row>277</xdr:row>
      <xdr:rowOff>0</xdr:rowOff>
    </xdr:from>
    <xdr:to>
      <xdr:col>4</xdr:col>
      <xdr:colOff>828309</xdr:colOff>
      <xdr:row>278</xdr:row>
      <xdr:rowOff>95214</xdr:rowOff>
    </xdr:to>
    <xdr:pic>
      <xdr:nvPicPr>
        <xdr:cNvPr id="37" name="Slika 36">
          <a:extLst>
            <a:ext uri="{FF2B5EF4-FFF2-40B4-BE49-F238E27FC236}">
              <a16:creationId xmlns:a16="http://schemas.microsoft.com/office/drawing/2014/main" id="{00000000-0008-0000-2100-000025000000}"/>
            </a:ext>
          </a:extLst>
        </xdr:cNvPr>
        <xdr:cNvPicPr>
          <a:picLocks noChangeAspect="1"/>
        </xdr:cNvPicPr>
      </xdr:nvPicPr>
      <xdr:blipFill>
        <a:blip xmlns:r="http://schemas.openxmlformats.org/officeDocument/2006/relationships" r:embed="rId36"/>
        <a:stretch>
          <a:fillRect/>
        </a:stretch>
      </xdr:blipFill>
      <xdr:spPr>
        <a:xfrm>
          <a:off x="2762250" y="55626000"/>
          <a:ext cx="2923809" cy="285714"/>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10</xdr:col>
      <xdr:colOff>533400</xdr:colOff>
      <xdr:row>2</xdr:row>
      <xdr:rowOff>95250</xdr:rowOff>
    </xdr:from>
    <xdr:to>
      <xdr:col>20</xdr:col>
      <xdr:colOff>46924</xdr:colOff>
      <xdr:row>17</xdr:row>
      <xdr:rowOff>66321</xdr:rowOff>
    </xdr:to>
    <xdr:pic>
      <xdr:nvPicPr>
        <xdr:cNvPr id="2" name="Slika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7000875" y="628650"/>
          <a:ext cx="5609524" cy="282857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7</xdr:col>
      <xdr:colOff>19050</xdr:colOff>
      <xdr:row>9</xdr:row>
      <xdr:rowOff>180975</xdr:rowOff>
    </xdr:from>
    <xdr:to>
      <xdr:col>12</xdr:col>
      <xdr:colOff>571500</xdr:colOff>
      <xdr:row>16</xdr:row>
      <xdr:rowOff>28427</xdr:rowOff>
    </xdr:to>
    <xdr:pic>
      <xdr:nvPicPr>
        <xdr:cNvPr id="2" name="Slika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8220075" y="2066925"/>
          <a:ext cx="4305300" cy="1180952"/>
        </a:xfrm>
        <a:prstGeom prst="rect">
          <a:avLst/>
        </a:prstGeom>
      </xdr:spPr>
    </xdr:pic>
    <xdr:clientData/>
  </xdr:twoCellAnchor>
  <xdr:twoCellAnchor editAs="oneCell">
    <xdr:from>
      <xdr:col>0</xdr:col>
      <xdr:colOff>161925</xdr:colOff>
      <xdr:row>98</xdr:row>
      <xdr:rowOff>180974</xdr:rowOff>
    </xdr:from>
    <xdr:to>
      <xdr:col>2</xdr:col>
      <xdr:colOff>981076</xdr:colOff>
      <xdr:row>112</xdr:row>
      <xdr:rowOff>145997</xdr:rowOff>
    </xdr:to>
    <xdr:pic>
      <xdr:nvPicPr>
        <xdr:cNvPr id="3" name="Slika 2">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161925" y="19716749"/>
          <a:ext cx="3543301" cy="2632023"/>
        </a:xfrm>
        <a:prstGeom prst="rect">
          <a:avLst/>
        </a:prstGeom>
      </xdr:spPr>
    </xdr:pic>
    <xdr:clientData/>
  </xdr:twoCellAnchor>
  <xdr:twoCellAnchor editAs="oneCell">
    <xdr:from>
      <xdr:col>0</xdr:col>
      <xdr:colOff>19050</xdr:colOff>
      <xdr:row>113</xdr:row>
      <xdr:rowOff>152400</xdr:rowOff>
    </xdr:from>
    <xdr:to>
      <xdr:col>3</xdr:col>
      <xdr:colOff>209550</xdr:colOff>
      <xdr:row>135</xdr:row>
      <xdr:rowOff>18543</xdr:rowOff>
    </xdr:to>
    <xdr:pic>
      <xdr:nvPicPr>
        <xdr:cNvPr id="4" name="Slika 3">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19050" y="22545675"/>
          <a:ext cx="4286250" cy="4057143"/>
        </a:xfrm>
        <a:prstGeom prst="rect">
          <a:avLst/>
        </a:prstGeom>
      </xdr:spPr>
    </xdr:pic>
    <xdr:clientData/>
  </xdr:twoCellAnchor>
  <xdr:twoCellAnchor editAs="oneCell">
    <xdr:from>
      <xdr:col>0</xdr:col>
      <xdr:colOff>142874</xdr:colOff>
      <xdr:row>136</xdr:row>
      <xdr:rowOff>57150</xdr:rowOff>
    </xdr:from>
    <xdr:to>
      <xdr:col>3</xdr:col>
      <xdr:colOff>285749</xdr:colOff>
      <xdr:row>157</xdr:row>
      <xdr:rowOff>104269</xdr:rowOff>
    </xdr:to>
    <xdr:pic>
      <xdr:nvPicPr>
        <xdr:cNvPr id="5" name="Slika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4"/>
        <a:stretch>
          <a:fillRect/>
        </a:stretch>
      </xdr:blipFill>
      <xdr:spPr>
        <a:xfrm>
          <a:off x="142874" y="26831925"/>
          <a:ext cx="4238625" cy="4047619"/>
        </a:xfrm>
        <a:prstGeom prst="rect">
          <a:avLst/>
        </a:prstGeom>
      </xdr:spPr>
    </xdr:pic>
    <xdr:clientData/>
  </xdr:twoCellAnchor>
  <xdr:twoCellAnchor editAs="oneCell">
    <xdr:from>
      <xdr:col>0</xdr:col>
      <xdr:colOff>171449</xdr:colOff>
      <xdr:row>158</xdr:row>
      <xdr:rowOff>47625</xdr:rowOff>
    </xdr:from>
    <xdr:to>
      <xdr:col>2</xdr:col>
      <xdr:colOff>1114424</xdr:colOff>
      <xdr:row>173</xdr:row>
      <xdr:rowOff>94887</xdr:rowOff>
    </xdr:to>
    <xdr:pic>
      <xdr:nvPicPr>
        <xdr:cNvPr id="6" name="Slika 5">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5"/>
        <a:stretch>
          <a:fillRect/>
        </a:stretch>
      </xdr:blipFill>
      <xdr:spPr>
        <a:xfrm>
          <a:off x="171449" y="31013400"/>
          <a:ext cx="3667125" cy="2904762"/>
        </a:xfrm>
        <a:prstGeom prst="rect">
          <a:avLst/>
        </a:prstGeom>
      </xdr:spPr>
    </xdr:pic>
    <xdr:clientData/>
  </xdr:twoCellAnchor>
  <xdr:twoCellAnchor editAs="oneCell">
    <xdr:from>
      <xdr:col>7</xdr:col>
      <xdr:colOff>171450</xdr:colOff>
      <xdr:row>2</xdr:row>
      <xdr:rowOff>200025</xdr:rowOff>
    </xdr:from>
    <xdr:to>
      <xdr:col>13</xdr:col>
      <xdr:colOff>342333</xdr:colOff>
      <xdr:row>9</xdr:row>
      <xdr:rowOff>57000</xdr:rowOff>
    </xdr:to>
    <xdr:pic>
      <xdr:nvPicPr>
        <xdr:cNvPr id="7" name="Slika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6"/>
        <a:stretch>
          <a:fillRect/>
        </a:stretch>
      </xdr:blipFill>
      <xdr:spPr>
        <a:xfrm>
          <a:off x="8372475" y="704850"/>
          <a:ext cx="4533333" cy="1200000"/>
        </a:xfrm>
        <a:prstGeom prst="rect">
          <a:avLst/>
        </a:prstGeom>
      </xdr:spPr>
    </xdr:pic>
    <xdr:clientData/>
  </xdr:twoCellAnchor>
  <xdr:twoCellAnchor editAs="oneCell">
    <xdr:from>
      <xdr:col>6</xdr:col>
      <xdr:colOff>38100</xdr:colOff>
      <xdr:row>24</xdr:row>
      <xdr:rowOff>57150</xdr:rowOff>
    </xdr:from>
    <xdr:to>
      <xdr:col>7</xdr:col>
      <xdr:colOff>828454</xdr:colOff>
      <xdr:row>34</xdr:row>
      <xdr:rowOff>133102</xdr:rowOff>
    </xdr:to>
    <xdr:pic>
      <xdr:nvPicPr>
        <xdr:cNvPr id="8" name="Slika 7">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7"/>
        <a:stretch>
          <a:fillRect/>
        </a:stretch>
      </xdr:blipFill>
      <xdr:spPr>
        <a:xfrm>
          <a:off x="7258050" y="4972050"/>
          <a:ext cx="1771429" cy="1980952"/>
        </a:xfrm>
        <a:prstGeom prst="rect">
          <a:avLst/>
        </a:prstGeom>
      </xdr:spPr>
    </xdr:pic>
    <xdr:clientData/>
  </xdr:twoCellAnchor>
  <xdr:twoCellAnchor editAs="oneCell">
    <xdr:from>
      <xdr:col>5</xdr:col>
      <xdr:colOff>666750</xdr:colOff>
      <xdr:row>41</xdr:row>
      <xdr:rowOff>104775</xdr:rowOff>
    </xdr:from>
    <xdr:to>
      <xdr:col>8</xdr:col>
      <xdr:colOff>228254</xdr:colOff>
      <xdr:row>50</xdr:row>
      <xdr:rowOff>171227</xdr:rowOff>
    </xdr:to>
    <xdr:pic>
      <xdr:nvPicPr>
        <xdr:cNvPr id="9" name="Slika 8">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8"/>
        <a:stretch>
          <a:fillRect/>
        </a:stretch>
      </xdr:blipFill>
      <xdr:spPr>
        <a:xfrm>
          <a:off x="6972300" y="8448675"/>
          <a:ext cx="2771429" cy="1780952"/>
        </a:xfrm>
        <a:prstGeom prst="rect">
          <a:avLst/>
        </a:prstGeom>
      </xdr:spPr>
    </xdr:pic>
    <xdr:clientData/>
  </xdr:twoCellAnchor>
  <xdr:twoCellAnchor editAs="oneCell">
    <xdr:from>
      <xdr:col>5</xdr:col>
      <xdr:colOff>19050</xdr:colOff>
      <xdr:row>55</xdr:row>
      <xdr:rowOff>171450</xdr:rowOff>
    </xdr:from>
    <xdr:to>
      <xdr:col>8</xdr:col>
      <xdr:colOff>28173</xdr:colOff>
      <xdr:row>71</xdr:row>
      <xdr:rowOff>104402</xdr:rowOff>
    </xdr:to>
    <xdr:pic>
      <xdr:nvPicPr>
        <xdr:cNvPr id="10" name="Slika 9">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9"/>
        <a:stretch>
          <a:fillRect/>
        </a:stretch>
      </xdr:blipFill>
      <xdr:spPr>
        <a:xfrm>
          <a:off x="6324600" y="11268075"/>
          <a:ext cx="3219048" cy="2980952"/>
        </a:xfrm>
        <a:prstGeom prst="rect">
          <a:avLst/>
        </a:prstGeom>
      </xdr:spPr>
    </xdr:pic>
    <xdr:clientData/>
  </xdr:twoCellAnchor>
  <xdr:twoCellAnchor editAs="oneCell">
    <xdr:from>
      <xdr:col>0</xdr:col>
      <xdr:colOff>133351</xdr:colOff>
      <xdr:row>71</xdr:row>
      <xdr:rowOff>85694</xdr:rowOff>
    </xdr:from>
    <xdr:to>
      <xdr:col>2</xdr:col>
      <xdr:colOff>133350</xdr:colOff>
      <xdr:row>73</xdr:row>
      <xdr:rowOff>93858</xdr:rowOff>
    </xdr:to>
    <xdr:pic>
      <xdr:nvPicPr>
        <xdr:cNvPr id="11" name="Slika 10">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10"/>
        <a:stretch>
          <a:fillRect/>
        </a:stretch>
      </xdr:blipFill>
      <xdr:spPr>
        <a:xfrm>
          <a:off x="133351" y="14277944"/>
          <a:ext cx="2724149" cy="389164"/>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794716</xdr:colOff>
      <xdr:row>22</xdr:row>
      <xdr:rowOff>81999</xdr:rowOff>
    </xdr:from>
    <xdr:to>
      <xdr:col>3</xdr:col>
      <xdr:colOff>99581</xdr:colOff>
      <xdr:row>23</xdr:row>
      <xdr:rowOff>139118</xdr:rowOff>
    </xdr:to>
    <xdr:pic>
      <xdr:nvPicPr>
        <xdr:cNvPr id="2" name="Slika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2223466" y="4596849"/>
          <a:ext cx="1790890" cy="247619"/>
        </a:xfrm>
        <a:prstGeom prst="rect">
          <a:avLst/>
        </a:prstGeom>
      </xdr:spPr>
    </xdr:pic>
    <xdr:clientData/>
  </xdr:twoCellAnchor>
  <xdr:twoCellAnchor editAs="oneCell">
    <xdr:from>
      <xdr:col>3</xdr:col>
      <xdr:colOff>124239</xdr:colOff>
      <xdr:row>22</xdr:row>
      <xdr:rowOff>24848</xdr:rowOff>
    </xdr:from>
    <xdr:to>
      <xdr:col>13</xdr:col>
      <xdr:colOff>445543</xdr:colOff>
      <xdr:row>23</xdr:row>
      <xdr:rowOff>129586</xdr:rowOff>
    </xdr:to>
    <xdr:pic>
      <xdr:nvPicPr>
        <xdr:cNvPr id="3" name="Slika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4039014" y="4539698"/>
          <a:ext cx="3797929" cy="295238"/>
        </a:xfrm>
        <a:prstGeom prst="rect">
          <a:avLst/>
        </a:prstGeom>
      </xdr:spPr>
    </xdr:pic>
    <xdr:clientData/>
  </xdr:twoCellAnchor>
  <xdr:twoCellAnchor editAs="oneCell">
    <xdr:from>
      <xdr:col>2</xdr:col>
      <xdr:colOff>944218</xdr:colOff>
      <xdr:row>7</xdr:row>
      <xdr:rowOff>115956</xdr:rowOff>
    </xdr:from>
    <xdr:to>
      <xdr:col>4</xdr:col>
      <xdr:colOff>818022</xdr:colOff>
      <xdr:row>9</xdr:row>
      <xdr:rowOff>1623</xdr:rowOff>
    </xdr:to>
    <xdr:pic>
      <xdr:nvPicPr>
        <xdr:cNvPr id="4" name="Slika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xfrm>
          <a:off x="3392143" y="1773306"/>
          <a:ext cx="2397929" cy="266667"/>
        </a:xfrm>
        <a:prstGeom prst="rect">
          <a:avLst/>
        </a:prstGeom>
      </xdr:spPr>
    </xdr:pic>
    <xdr:clientData/>
  </xdr:twoCellAnchor>
  <xdr:twoCellAnchor editAs="oneCell">
    <xdr:from>
      <xdr:col>5</xdr:col>
      <xdr:colOff>256761</xdr:colOff>
      <xdr:row>7</xdr:row>
      <xdr:rowOff>132522</xdr:rowOff>
    </xdr:from>
    <xdr:to>
      <xdr:col>5</xdr:col>
      <xdr:colOff>1094856</xdr:colOff>
      <xdr:row>8</xdr:row>
      <xdr:rowOff>189641</xdr:rowOff>
    </xdr:to>
    <xdr:pic>
      <xdr:nvPicPr>
        <xdr:cNvPr id="5" name="Slika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4"/>
        <a:stretch>
          <a:fillRect/>
        </a:stretch>
      </xdr:blipFill>
      <xdr:spPr>
        <a:xfrm>
          <a:off x="6047961" y="1789872"/>
          <a:ext cx="838095" cy="247619"/>
        </a:xfrm>
        <a:prstGeom prst="rect">
          <a:avLst/>
        </a:prstGeom>
      </xdr:spPr>
    </xdr:pic>
    <xdr:clientData/>
  </xdr:twoCellAnchor>
  <xdr:twoCellAnchor editAs="oneCell">
    <xdr:from>
      <xdr:col>1</xdr:col>
      <xdr:colOff>828261</xdr:colOff>
      <xdr:row>73</xdr:row>
      <xdr:rowOff>140804</xdr:rowOff>
    </xdr:from>
    <xdr:to>
      <xdr:col>3</xdr:col>
      <xdr:colOff>533954</xdr:colOff>
      <xdr:row>75</xdr:row>
      <xdr:rowOff>55042</xdr:rowOff>
    </xdr:to>
    <xdr:pic>
      <xdr:nvPicPr>
        <xdr:cNvPr id="6" name="Slika 5">
          <a:extLst>
            <a:ext uri="{FF2B5EF4-FFF2-40B4-BE49-F238E27FC236}">
              <a16:creationId xmlns:a16="http://schemas.microsoft.com/office/drawing/2014/main" id="{00000000-0008-0000-2500-000006000000}"/>
            </a:ext>
          </a:extLst>
        </xdr:cNvPr>
        <xdr:cNvPicPr>
          <a:picLocks noChangeAspect="1"/>
        </xdr:cNvPicPr>
      </xdr:nvPicPr>
      <xdr:blipFill>
        <a:blip xmlns:r="http://schemas.openxmlformats.org/officeDocument/2006/relationships" r:embed="rId5"/>
        <a:stretch>
          <a:fillRect/>
        </a:stretch>
      </xdr:blipFill>
      <xdr:spPr>
        <a:xfrm>
          <a:off x="2257011" y="14666429"/>
          <a:ext cx="2191718" cy="295238"/>
        </a:xfrm>
        <a:prstGeom prst="rect">
          <a:avLst/>
        </a:prstGeom>
      </xdr:spPr>
    </xdr:pic>
    <xdr:clientData/>
  </xdr:twoCellAnchor>
  <xdr:twoCellAnchor editAs="oneCell">
    <xdr:from>
      <xdr:col>3</xdr:col>
      <xdr:colOff>811696</xdr:colOff>
      <xdr:row>69</xdr:row>
      <xdr:rowOff>178711</xdr:rowOff>
    </xdr:from>
    <xdr:to>
      <xdr:col>17</xdr:col>
      <xdr:colOff>308870</xdr:colOff>
      <xdr:row>81</xdr:row>
      <xdr:rowOff>147482</xdr:rowOff>
    </xdr:to>
    <xdr:pic>
      <xdr:nvPicPr>
        <xdr:cNvPr id="7" name="Slika 6">
          <a:extLst>
            <a:ext uri="{FF2B5EF4-FFF2-40B4-BE49-F238E27FC236}">
              <a16:creationId xmlns:a16="http://schemas.microsoft.com/office/drawing/2014/main" id="{00000000-0008-0000-2500-000007000000}"/>
            </a:ext>
          </a:extLst>
        </xdr:cNvPr>
        <xdr:cNvPicPr>
          <a:picLocks noChangeAspect="1"/>
        </xdr:cNvPicPr>
      </xdr:nvPicPr>
      <xdr:blipFill>
        <a:blip xmlns:r="http://schemas.openxmlformats.org/officeDocument/2006/relationships" r:embed="rId6"/>
        <a:stretch>
          <a:fillRect/>
        </a:stretch>
      </xdr:blipFill>
      <xdr:spPr>
        <a:xfrm>
          <a:off x="4726471" y="13942336"/>
          <a:ext cx="5716999" cy="2302396"/>
        </a:xfrm>
        <a:prstGeom prst="rect">
          <a:avLst/>
        </a:prstGeom>
      </xdr:spPr>
    </xdr:pic>
    <xdr:clientData/>
  </xdr:twoCellAnchor>
  <xdr:twoCellAnchor editAs="oneCell">
    <xdr:from>
      <xdr:col>2</xdr:col>
      <xdr:colOff>190500</xdr:colOff>
      <xdr:row>97</xdr:row>
      <xdr:rowOff>132522</xdr:rowOff>
    </xdr:from>
    <xdr:to>
      <xdr:col>2</xdr:col>
      <xdr:colOff>1152405</xdr:colOff>
      <xdr:row>99</xdr:row>
      <xdr:rowOff>56284</xdr:rowOff>
    </xdr:to>
    <xdr:pic>
      <xdr:nvPicPr>
        <xdr:cNvPr id="8" name="Slika 7">
          <a:extLst>
            <a:ext uri="{FF2B5EF4-FFF2-40B4-BE49-F238E27FC236}">
              <a16:creationId xmlns:a16="http://schemas.microsoft.com/office/drawing/2014/main" id="{00000000-0008-0000-2500-000008000000}"/>
            </a:ext>
          </a:extLst>
        </xdr:cNvPr>
        <xdr:cNvPicPr>
          <a:picLocks noChangeAspect="1"/>
        </xdr:cNvPicPr>
      </xdr:nvPicPr>
      <xdr:blipFill>
        <a:blip xmlns:r="http://schemas.openxmlformats.org/officeDocument/2006/relationships" r:embed="rId7"/>
        <a:stretch>
          <a:fillRect/>
        </a:stretch>
      </xdr:blipFill>
      <xdr:spPr>
        <a:xfrm>
          <a:off x="2638425" y="19582572"/>
          <a:ext cx="961905" cy="304762"/>
        </a:xfrm>
        <a:prstGeom prst="rect">
          <a:avLst/>
        </a:prstGeom>
      </xdr:spPr>
    </xdr:pic>
    <xdr:clientData/>
  </xdr:twoCellAnchor>
  <xdr:twoCellAnchor editAs="oneCell">
    <xdr:from>
      <xdr:col>2</xdr:col>
      <xdr:colOff>1399761</xdr:colOff>
      <xdr:row>98</xdr:row>
      <xdr:rowOff>24847</xdr:rowOff>
    </xdr:from>
    <xdr:to>
      <xdr:col>3</xdr:col>
      <xdr:colOff>952787</xdr:colOff>
      <xdr:row>99</xdr:row>
      <xdr:rowOff>53395</xdr:rowOff>
    </xdr:to>
    <xdr:pic>
      <xdr:nvPicPr>
        <xdr:cNvPr id="9" name="Slika 8">
          <a:extLst>
            <a:ext uri="{FF2B5EF4-FFF2-40B4-BE49-F238E27FC236}">
              <a16:creationId xmlns:a16="http://schemas.microsoft.com/office/drawing/2014/main" id="{00000000-0008-0000-2500-000009000000}"/>
            </a:ext>
          </a:extLst>
        </xdr:cNvPr>
        <xdr:cNvPicPr>
          <a:picLocks noChangeAspect="1"/>
        </xdr:cNvPicPr>
      </xdr:nvPicPr>
      <xdr:blipFill>
        <a:blip xmlns:r="http://schemas.openxmlformats.org/officeDocument/2006/relationships" r:embed="rId8"/>
        <a:stretch>
          <a:fillRect/>
        </a:stretch>
      </xdr:blipFill>
      <xdr:spPr>
        <a:xfrm>
          <a:off x="3847686" y="19665397"/>
          <a:ext cx="1019876" cy="219048"/>
        </a:xfrm>
        <a:prstGeom prst="rect">
          <a:avLst/>
        </a:prstGeom>
      </xdr:spPr>
    </xdr:pic>
    <xdr:clientData/>
  </xdr:twoCellAnchor>
  <xdr:twoCellAnchor editAs="oneCell">
    <xdr:from>
      <xdr:col>3</xdr:col>
      <xdr:colOff>977348</xdr:colOff>
      <xdr:row>98</xdr:row>
      <xdr:rowOff>0</xdr:rowOff>
    </xdr:from>
    <xdr:to>
      <xdr:col>5</xdr:col>
      <xdr:colOff>154339</xdr:colOff>
      <xdr:row>99</xdr:row>
      <xdr:rowOff>85690</xdr:rowOff>
    </xdr:to>
    <xdr:pic>
      <xdr:nvPicPr>
        <xdr:cNvPr id="10" name="Slika 9">
          <a:extLst>
            <a:ext uri="{FF2B5EF4-FFF2-40B4-BE49-F238E27FC236}">
              <a16:creationId xmlns:a16="http://schemas.microsoft.com/office/drawing/2014/main" id="{00000000-0008-0000-2500-00000A000000}"/>
            </a:ext>
          </a:extLst>
        </xdr:cNvPr>
        <xdr:cNvPicPr>
          <a:picLocks noChangeAspect="1"/>
        </xdr:cNvPicPr>
      </xdr:nvPicPr>
      <xdr:blipFill>
        <a:blip xmlns:r="http://schemas.openxmlformats.org/officeDocument/2006/relationships" r:embed="rId9"/>
        <a:stretch>
          <a:fillRect/>
        </a:stretch>
      </xdr:blipFill>
      <xdr:spPr>
        <a:xfrm>
          <a:off x="4892123" y="19640550"/>
          <a:ext cx="1053416" cy="276190"/>
        </a:xfrm>
        <a:prstGeom prst="rect">
          <a:avLst/>
        </a:prstGeom>
      </xdr:spPr>
    </xdr:pic>
    <xdr:clientData/>
  </xdr:twoCellAnchor>
  <xdr:twoCellAnchor editAs="oneCell">
    <xdr:from>
      <xdr:col>5</xdr:col>
      <xdr:colOff>1035326</xdr:colOff>
      <xdr:row>112</xdr:row>
      <xdr:rowOff>190500</xdr:rowOff>
    </xdr:from>
    <xdr:to>
      <xdr:col>13</xdr:col>
      <xdr:colOff>503449</xdr:colOff>
      <xdr:row>114</xdr:row>
      <xdr:rowOff>28548</xdr:rowOff>
    </xdr:to>
    <xdr:pic>
      <xdr:nvPicPr>
        <xdr:cNvPr id="11" name="Slika 10">
          <a:extLst>
            <a:ext uri="{FF2B5EF4-FFF2-40B4-BE49-F238E27FC236}">
              <a16:creationId xmlns:a16="http://schemas.microsoft.com/office/drawing/2014/main" id="{00000000-0008-0000-2500-00000B000000}"/>
            </a:ext>
          </a:extLst>
        </xdr:cNvPr>
        <xdr:cNvPicPr>
          <a:picLocks noChangeAspect="1"/>
        </xdr:cNvPicPr>
      </xdr:nvPicPr>
      <xdr:blipFill>
        <a:blip xmlns:r="http://schemas.openxmlformats.org/officeDocument/2006/relationships" r:embed="rId10"/>
        <a:stretch>
          <a:fillRect/>
        </a:stretch>
      </xdr:blipFill>
      <xdr:spPr>
        <a:xfrm>
          <a:off x="6826526" y="22726650"/>
          <a:ext cx="1068323" cy="219048"/>
        </a:xfrm>
        <a:prstGeom prst="rect">
          <a:avLst/>
        </a:prstGeom>
      </xdr:spPr>
    </xdr:pic>
    <xdr:clientData/>
  </xdr:twoCellAnchor>
  <xdr:twoCellAnchor editAs="oneCell">
    <xdr:from>
      <xdr:col>4</xdr:col>
      <xdr:colOff>157369</xdr:colOff>
      <xdr:row>126</xdr:row>
      <xdr:rowOff>8282</xdr:rowOff>
    </xdr:from>
    <xdr:to>
      <xdr:col>12</xdr:col>
      <xdr:colOff>213439</xdr:colOff>
      <xdr:row>127</xdr:row>
      <xdr:rowOff>46353</xdr:rowOff>
    </xdr:to>
    <xdr:pic>
      <xdr:nvPicPr>
        <xdr:cNvPr id="12" name="Slika 11">
          <a:extLst>
            <a:ext uri="{FF2B5EF4-FFF2-40B4-BE49-F238E27FC236}">
              <a16:creationId xmlns:a16="http://schemas.microsoft.com/office/drawing/2014/main" id="{00000000-0008-0000-2500-00000C000000}"/>
            </a:ext>
          </a:extLst>
        </xdr:cNvPr>
        <xdr:cNvPicPr>
          <a:picLocks noChangeAspect="1"/>
        </xdr:cNvPicPr>
      </xdr:nvPicPr>
      <xdr:blipFill>
        <a:blip xmlns:r="http://schemas.openxmlformats.org/officeDocument/2006/relationships" r:embed="rId11"/>
        <a:stretch>
          <a:fillRect/>
        </a:stretch>
      </xdr:blipFill>
      <xdr:spPr>
        <a:xfrm>
          <a:off x="5129419" y="25259057"/>
          <a:ext cx="2018220" cy="228571"/>
        </a:xfrm>
        <a:prstGeom prst="rect">
          <a:avLst/>
        </a:prstGeom>
      </xdr:spPr>
    </xdr:pic>
    <xdr:clientData/>
  </xdr:twoCellAnchor>
  <xdr:twoCellAnchor editAs="oneCell">
    <xdr:from>
      <xdr:col>0</xdr:col>
      <xdr:colOff>33130</xdr:colOff>
      <xdr:row>128</xdr:row>
      <xdr:rowOff>57978</xdr:rowOff>
    </xdr:from>
    <xdr:to>
      <xdr:col>1</xdr:col>
      <xdr:colOff>628810</xdr:colOff>
      <xdr:row>129</xdr:row>
      <xdr:rowOff>162716</xdr:rowOff>
    </xdr:to>
    <xdr:pic>
      <xdr:nvPicPr>
        <xdr:cNvPr id="13" name="Slika 12">
          <a:extLst>
            <a:ext uri="{FF2B5EF4-FFF2-40B4-BE49-F238E27FC236}">
              <a16:creationId xmlns:a16="http://schemas.microsoft.com/office/drawing/2014/main" id="{00000000-0008-0000-2500-00000D000000}"/>
            </a:ext>
          </a:extLst>
        </xdr:cNvPr>
        <xdr:cNvPicPr>
          <a:picLocks noChangeAspect="1"/>
        </xdr:cNvPicPr>
      </xdr:nvPicPr>
      <xdr:blipFill>
        <a:blip xmlns:r="http://schemas.openxmlformats.org/officeDocument/2006/relationships" r:embed="rId12"/>
        <a:stretch>
          <a:fillRect/>
        </a:stretch>
      </xdr:blipFill>
      <xdr:spPr>
        <a:xfrm>
          <a:off x="33130" y="25785003"/>
          <a:ext cx="2024430" cy="295238"/>
        </a:xfrm>
        <a:prstGeom prst="rect">
          <a:avLst/>
        </a:prstGeom>
      </xdr:spPr>
    </xdr:pic>
    <xdr:clientData/>
  </xdr:twoCellAnchor>
  <xdr:twoCellAnchor editAs="oneCell">
    <xdr:from>
      <xdr:col>20</xdr:col>
      <xdr:colOff>0</xdr:colOff>
      <xdr:row>17</xdr:row>
      <xdr:rowOff>0</xdr:rowOff>
    </xdr:from>
    <xdr:to>
      <xdr:col>25</xdr:col>
      <xdr:colOff>247190</xdr:colOff>
      <xdr:row>36</xdr:row>
      <xdr:rowOff>128739</xdr:rowOff>
    </xdr:to>
    <xdr:pic>
      <xdr:nvPicPr>
        <xdr:cNvPr id="14" name="Slika 13">
          <a:extLst>
            <a:ext uri="{FF2B5EF4-FFF2-40B4-BE49-F238E27FC236}">
              <a16:creationId xmlns:a16="http://schemas.microsoft.com/office/drawing/2014/main" id="{00000000-0008-0000-2500-00000E000000}"/>
            </a:ext>
          </a:extLst>
        </xdr:cNvPr>
        <xdr:cNvPicPr>
          <a:picLocks noChangeAspect="1"/>
        </xdr:cNvPicPr>
      </xdr:nvPicPr>
      <xdr:blipFill>
        <a:blip xmlns:r="http://schemas.openxmlformats.org/officeDocument/2006/relationships" r:embed="rId13"/>
        <a:stretch>
          <a:fillRect/>
        </a:stretch>
      </xdr:blipFill>
      <xdr:spPr>
        <a:xfrm>
          <a:off x="12211050" y="3562350"/>
          <a:ext cx="3666665" cy="3748239"/>
        </a:xfrm>
        <a:prstGeom prst="rect">
          <a:avLst/>
        </a:prstGeom>
      </xdr:spPr>
    </xdr:pic>
    <xdr:clientData/>
  </xdr:twoCellAnchor>
  <xdr:twoCellAnchor editAs="oneCell">
    <xdr:from>
      <xdr:col>0</xdr:col>
      <xdr:colOff>0</xdr:colOff>
      <xdr:row>144</xdr:row>
      <xdr:rowOff>157369</xdr:rowOff>
    </xdr:from>
    <xdr:to>
      <xdr:col>3</xdr:col>
      <xdr:colOff>891850</xdr:colOff>
      <xdr:row>161</xdr:row>
      <xdr:rowOff>14107</xdr:rowOff>
    </xdr:to>
    <xdr:pic>
      <xdr:nvPicPr>
        <xdr:cNvPr id="15" name="Slika 14">
          <a:extLst>
            <a:ext uri="{FF2B5EF4-FFF2-40B4-BE49-F238E27FC236}">
              <a16:creationId xmlns:a16="http://schemas.microsoft.com/office/drawing/2014/main" id="{00000000-0008-0000-2500-00000F000000}"/>
            </a:ext>
          </a:extLst>
        </xdr:cNvPr>
        <xdr:cNvPicPr>
          <a:picLocks noChangeAspect="1"/>
        </xdr:cNvPicPr>
      </xdr:nvPicPr>
      <xdr:blipFill>
        <a:blip xmlns:r="http://schemas.openxmlformats.org/officeDocument/2006/relationships" r:embed="rId14"/>
        <a:stretch>
          <a:fillRect/>
        </a:stretch>
      </xdr:blipFill>
      <xdr:spPr>
        <a:xfrm>
          <a:off x="0" y="29180044"/>
          <a:ext cx="4806625" cy="3095238"/>
        </a:xfrm>
        <a:prstGeom prst="rect">
          <a:avLst/>
        </a:prstGeom>
      </xdr:spPr>
    </xdr:pic>
    <xdr:clientData/>
  </xdr:twoCellAnchor>
  <xdr:twoCellAnchor editAs="oneCell">
    <xdr:from>
      <xdr:col>0</xdr:col>
      <xdr:colOff>0</xdr:colOff>
      <xdr:row>162</xdr:row>
      <xdr:rowOff>24848</xdr:rowOff>
    </xdr:from>
    <xdr:to>
      <xdr:col>3</xdr:col>
      <xdr:colOff>682326</xdr:colOff>
      <xdr:row>169</xdr:row>
      <xdr:rowOff>110396</xdr:rowOff>
    </xdr:to>
    <xdr:pic>
      <xdr:nvPicPr>
        <xdr:cNvPr id="16" name="Slika 15">
          <a:extLst>
            <a:ext uri="{FF2B5EF4-FFF2-40B4-BE49-F238E27FC236}">
              <a16:creationId xmlns:a16="http://schemas.microsoft.com/office/drawing/2014/main" id="{00000000-0008-0000-2500-000010000000}"/>
            </a:ext>
          </a:extLst>
        </xdr:cNvPr>
        <xdr:cNvPicPr>
          <a:picLocks noChangeAspect="1"/>
        </xdr:cNvPicPr>
      </xdr:nvPicPr>
      <xdr:blipFill>
        <a:blip xmlns:r="http://schemas.openxmlformats.org/officeDocument/2006/relationships" r:embed="rId15"/>
        <a:stretch>
          <a:fillRect/>
        </a:stretch>
      </xdr:blipFill>
      <xdr:spPr>
        <a:xfrm>
          <a:off x="0" y="32476523"/>
          <a:ext cx="4597101" cy="1419048"/>
        </a:xfrm>
        <a:prstGeom prst="rect">
          <a:avLst/>
        </a:prstGeom>
      </xdr:spPr>
    </xdr:pic>
    <xdr:clientData/>
  </xdr:twoCellAnchor>
  <xdr:twoCellAnchor editAs="oneCell">
    <xdr:from>
      <xdr:col>0</xdr:col>
      <xdr:colOff>0</xdr:colOff>
      <xdr:row>170</xdr:row>
      <xdr:rowOff>124241</xdr:rowOff>
    </xdr:from>
    <xdr:to>
      <xdr:col>4</xdr:col>
      <xdr:colOff>222152</xdr:colOff>
      <xdr:row>179</xdr:row>
      <xdr:rowOff>162122</xdr:rowOff>
    </xdr:to>
    <xdr:pic>
      <xdr:nvPicPr>
        <xdr:cNvPr id="17" name="Slika 16">
          <a:extLst>
            <a:ext uri="{FF2B5EF4-FFF2-40B4-BE49-F238E27FC236}">
              <a16:creationId xmlns:a16="http://schemas.microsoft.com/office/drawing/2014/main" id="{00000000-0008-0000-2500-000011000000}"/>
            </a:ext>
          </a:extLst>
        </xdr:cNvPr>
        <xdr:cNvPicPr>
          <a:picLocks noChangeAspect="1"/>
        </xdr:cNvPicPr>
      </xdr:nvPicPr>
      <xdr:blipFill>
        <a:blip xmlns:r="http://schemas.openxmlformats.org/officeDocument/2006/relationships" r:embed="rId16"/>
        <a:stretch>
          <a:fillRect/>
        </a:stretch>
      </xdr:blipFill>
      <xdr:spPr>
        <a:xfrm>
          <a:off x="0" y="34099916"/>
          <a:ext cx="5194202" cy="1752381"/>
        </a:xfrm>
        <a:prstGeom prst="rect">
          <a:avLst/>
        </a:prstGeom>
      </xdr:spPr>
    </xdr:pic>
    <xdr:clientData/>
  </xdr:twoCellAnchor>
  <xdr:twoCellAnchor editAs="oneCell">
    <xdr:from>
      <xdr:col>4</xdr:col>
      <xdr:colOff>480391</xdr:colOff>
      <xdr:row>186</xdr:row>
      <xdr:rowOff>173935</xdr:rowOff>
    </xdr:from>
    <xdr:to>
      <xdr:col>18</xdr:col>
      <xdr:colOff>61035</xdr:colOff>
      <xdr:row>203</xdr:row>
      <xdr:rowOff>57173</xdr:rowOff>
    </xdr:to>
    <xdr:pic>
      <xdr:nvPicPr>
        <xdr:cNvPr id="18" name="Slika 17">
          <a:extLst>
            <a:ext uri="{FF2B5EF4-FFF2-40B4-BE49-F238E27FC236}">
              <a16:creationId xmlns:a16="http://schemas.microsoft.com/office/drawing/2014/main" id="{00000000-0008-0000-2500-000012000000}"/>
            </a:ext>
          </a:extLst>
        </xdr:cNvPr>
        <xdr:cNvPicPr>
          <a:picLocks noChangeAspect="1"/>
        </xdr:cNvPicPr>
      </xdr:nvPicPr>
      <xdr:blipFill>
        <a:blip xmlns:r="http://schemas.openxmlformats.org/officeDocument/2006/relationships" r:embed="rId17"/>
        <a:stretch>
          <a:fillRect/>
        </a:stretch>
      </xdr:blipFill>
      <xdr:spPr>
        <a:xfrm>
          <a:off x="5452441" y="37445260"/>
          <a:ext cx="5352794" cy="3121738"/>
        </a:xfrm>
        <a:prstGeom prst="rect">
          <a:avLst/>
        </a:prstGeom>
      </xdr:spPr>
    </xdr:pic>
    <xdr:clientData/>
  </xdr:twoCellAnchor>
  <xdr:twoCellAnchor editAs="oneCell">
    <xdr:from>
      <xdr:col>5</xdr:col>
      <xdr:colOff>819978</xdr:colOff>
      <xdr:row>207</xdr:row>
      <xdr:rowOff>8282</xdr:rowOff>
    </xdr:from>
    <xdr:to>
      <xdr:col>18</xdr:col>
      <xdr:colOff>115838</xdr:colOff>
      <xdr:row>213</xdr:row>
      <xdr:rowOff>110825</xdr:rowOff>
    </xdr:to>
    <xdr:pic>
      <xdr:nvPicPr>
        <xdr:cNvPr id="19" name="Slika 18">
          <a:extLst>
            <a:ext uri="{FF2B5EF4-FFF2-40B4-BE49-F238E27FC236}">
              <a16:creationId xmlns:a16="http://schemas.microsoft.com/office/drawing/2014/main" id="{00000000-0008-0000-2500-000013000000}"/>
            </a:ext>
          </a:extLst>
        </xdr:cNvPr>
        <xdr:cNvPicPr>
          <a:picLocks noChangeAspect="1"/>
        </xdr:cNvPicPr>
      </xdr:nvPicPr>
      <xdr:blipFill>
        <a:blip xmlns:r="http://schemas.openxmlformats.org/officeDocument/2006/relationships" r:embed="rId18"/>
        <a:stretch>
          <a:fillRect/>
        </a:stretch>
      </xdr:blipFill>
      <xdr:spPr>
        <a:xfrm>
          <a:off x="6611178" y="41432507"/>
          <a:ext cx="4248860" cy="1293168"/>
        </a:xfrm>
        <a:prstGeom prst="rect">
          <a:avLst/>
        </a:prstGeom>
      </xdr:spPr>
    </xdr:pic>
    <xdr:clientData/>
  </xdr:twoCellAnchor>
  <xdr:twoCellAnchor editAs="oneCell">
    <xdr:from>
      <xdr:col>5</xdr:col>
      <xdr:colOff>811696</xdr:colOff>
      <xdr:row>215</xdr:row>
      <xdr:rowOff>190501</xdr:rowOff>
    </xdr:from>
    <xdr:to>
      <xdr:col>17</xdr:col>
      <xdr:colOff>44278</xdr:colOff>
      <xdr:row>223</xdr:row>
      <xdr:rowOff>178710</xdr:rowOff>
    </xdr:to>
    <xdr:pic>
      <xdr:nvPicPr>
        <xdr:cNvPr id="20" name="Slika 19">
          <a:extLst>
            <a:ext uri="{FF2B5EF4-FFF2-40B4-BE49-F238E27FC236}">
              <a16:creationId xmlns:a16="http://schemas.microsoft.com/office/drawing/2014/main" id="{00000000-0008-0000-2500-000014000000}"/>
            </a:ext>
          </a:extLst>
        </xdr:cNvPr>
        <xdr:cNvPicPr>
          <a:picLocks noChangeAspect="1"/>
        </xdr:cNvPicPr>
      </xdr:nvPicPr>
      <xdr:blipFill>
        <a:blip xmlns:r="http://schemas.openxmlformats.org/officeDocument/2006/relationships" r:embed="rId19"/>
        <a:stretch>
          <a:fillRect/>
        </a:stretch>
      </xdr:blipFill>
      <xdr:spPr>
        <a:xfrm>
          <a:off x="6602896" y="43186351"/>
          <a:ext cx="3575982" cy="1559834"/>
        </a:xfrm>
        <a:prstGeom prst="rect">
          <a:avLst/>
        </a:prstGeom>
      </xdr:spPr>
    </xdr:pic>
    <xdr:clientData/>
  </xdr:twoCellAnchor>
  <xdr:twoCellAnchor editAs="oneCell">
    <xdr:from>
      <xdr:col>5</xdr:col>
      <xdr:colOff>778565</xdr:colOff>
      <xdr:row>227</xdr:row>
      <xdr:rowOff>49695</xdr:rowOff>
    </xdr:from>
    <xdr:to>
      <xdr:col>17</xdr:col>
      <xdr:colOff>220671</xdr:colOff>
      <xdr:row>237</xdr:row>
      <xdr:rowOff>26262</xdr:rowOff>
    </xdr:to>
    <xdr:pic>
      <xdr:nvPicPr>
        <xdr:cNvPr id="21" name="Slika 20">
          <a:extLst>
            <a:ext uri="{FF2B5EF4-FFF2-40B4-BE49-F238E27FC236}">
              <a16:creationId xmlns:a16="http://schemas.microsoft.com/office/drawing/2014/main" id="{00000000-0008-0000-2500-000015000000}"/>
            </a:ext>
          </a:extLst>
        </xdr:cNvPr>
        <xdr:cNvPicPr>
          <a:picLocks noChangeAspect="1"/>
        </xdr:cNvPicPr>
      </xdr:nvPicPr>
      <xdr:blipFill>
        <a:blip xmlns:r="http://schemas.openxmlformats.org/officeDocument/2006/relationships" r:embed="rId20"/>
        <a:stretch>
          <a:fillRect/>
        </a:stretch>
      </xdr:blipFill>
      <xdr:spPr>
        <a:xfrm>
          <a:off x="6569765" y="45426795"/>
          <a:ext cx="3785506" cy="1929192"/>
        </a:xfrm>
        <a:prstGeom prst="rect">
          <a:avLst/>
        </a:prstGeom>
      </xdr:spPr>
    </xdr:pic>
    <xdr:clientData/>
  </xdr:twoCellAnchor>
  <xdr:twoCellAnchor editAs="oneCell">
    <xdr:from>
      <xdr:col>5</xdr:col>
      <xdr:colOff>770283</xdr:colOff>
      <xdr:row>244</xdr:row>
      <xdr:rowOff>8282</xdr:rowOff>
    </xdr:from>
    <xdr:to>
      <xdr:col>18</xdr:col>
      <xdr:colOff>561381</xdr:colOff>
      <xdr:row>251</xdr:row>
      <xdr:rowOff>46199</xdr:rowOff>
    </xdr:to>
    <xdr:pic>
      <xdr:nvPicPr>
        <xdr:cNvPr id="22" name="Slika 21">
          <a:extLst>
            <a:ext uri="{FF2B5EF4-FFF2-40B4-BE49-F238E27FC236}">
              <a16:creationId xmlns:a16="http://schemas.microsoft.com/office/drawing/2014/main" id="{00000000-0008-0000-2500-000016000000}"/>
            </a:ext>
          </a:extLst>
        </xdr:cNvPr>
        <xdr:cNvPicPr>
          <a:picLocks noChangeAspect="1"/>
        </xdr:cNvPicPr>
      </xdr:nvPicPr>
      <xdr:blipFill>
        <a:blip xmlns:r="http://schemas.openxmlformats.org/officeDocument/2006/relationships" r:embed="rId21"/>
        <a:stretch>
          <a:fillRect/>
        </a:stretch>
      </xdr:blipFill>
      <xdr:spPr>
        <a:xfrm>
          <a:off x="6561483" y="48814382"/>
          <a:ext cx="4744098" cy="1466667"/>
        </a:xfrm>
        <a:prstGeom prst="rect">
          <a:avLst/>
        </a:prstGeom>
      </xdr:spPr>
    </xdr:pic>
    <xdr:clientData/>
  </xdr:twoCellAnchor>
  <xdr:twoCellAnchor editAs="oneCell">
    <xdr:from>
      <xdr:col>5</xdr:col>
      <xdr:colOff>985631</xdr:colOff>
      <xdr:row>270</xdr:row>
      <xdr:rowOff>132522</xdr:rowOff>
    </xdr:from>
    <xdr:to>
      <xdr:col>17</xdr:col>
      <xdr:colOff>237261</xdr:colOff>
      <xdr:row>278</xdr:row>
      <xdr:rowOff>132326</xdr:rowOff>
    </xdr:to>
    <xdr:pic>
      <xdr:nvPicPr>
        <xdr:cNvPr id="23" name="Slika 22">
          <a:extLst>
            <a:ext uri="{FF2B5EF4-FFF2-40B4-BE49-F238E27FC236}">
              <a16:creationId xmlns:a16="http://schemas.microsoft.com/office/drawing/2014/main" id="{00000000-0008-0000-2500-000017000000}"/>
            </a:ext>
          </a:extLst>
        </xdr:cNvPr>
        <xdr:cNvPicPr>
          <a:picLocks noChangeAspect="1"/>
        </xdr:cNvPicPr>
      </xdr:nvPicPr>
      <xdr:blipFill>
        <a:blip xmlns:r="http://schemas.openxmlformats.org/officeDocument/2006/relationships" r:embed="rId22"/>
        <a:stretch>
          <a:fillRect/>
        </a:stretch>
      </xdr:blipFill>
      <xdr:spPr>
        <a:xfrm>
          <a:off x="6776831" y="54463122"/>
          <a:ext cx="3595030" cy="1571429"/>
        </a:xfrm>
        <a:prstGeom prst="rect">
          <a:avLst/>
        </a:prstGeom>
      </xdr:spPr>
    </xdr:pic>
    <xdr:clientData/>
  </xdr:twoCellAnchor>
  <xdr:twoCellAnchor editAs="oneCell">
    <xdr:from>
      <xdr:col>6</xdr:col>
      <xdr:colOff>0</xdr:colOff>
      <xdr:row>285</xdr:row>
      <xdr:rowOff>0</xdr:rowOff>
    </xdr:from>
    <xdr:to>
      <xdr:col>19</xdr:col>
      <xdr:colOff>749756</xdr:colOff>
      <xdr:row>295</xdr:row>
      <xdr:rowOff>104523</xdr:rowOff>
    </xdr:to>
    <xdr:pic>
      <xdr:nvPicPr>
        <xdr:cNvPr id="24" name="Slika 23">
          <a:extLst>
            <a:ext uri="{FF2B5EF4-FFF2-40B4-BE49-F238E27FC236}">
              <a16:creationId xmlns:a16="http://schemas.microsoft.com/office/drawing/2014/main" id="{00000000-0008-0000-2500-000018000000}"/>
            </a:ext>
          </a:extLst>
        </xdr:cNvPr>
        <xdr:cNvPicPr>
          <a:picLocks noChangeAspect="1"/>
        </xdr:cNvPicPr>
      </xdr:nvPicPr>
      <xdr:blipFill>
        <a:blip xmlns:r="http://schemas.openxmlformats.org/officeDocument/2006/relationships" r:embed="rId23"/>
        <a:stretch>
          <a:fillRect/>
        </a:stretch>
      </xdr:blipFill>
      <xdr:spPr>
        <a:xfrm>
          <a:off x="6934200" y="57340500"/>
          <a:ext cx="5169356" cy="2019048"/>
        </a:xfrm>
        <a:prstGeom prst="rect">
          <a:avLst/>
        </a:prstGeom>
      </xdr:spPr>
    </xdr:pic>
    <xdr:clientData/>
  </xdr:twoCellAnchor>
  <xdr:twoCellAnchor editAs="oneCell">
    <xdr:from>
      <xdr:col>4</xdr:col>
      <xdr:colOff>753717</xdr:colOff>
      <xdr:row>304</xdr:row>
      <xdr:rowOff>49695</xdr:rowOff>
    </xdr:from>
    <xdr:to>
      <xdr:col>15</xdr:col>
      <xdr:colOff>8331</xdr:colOff>
      <xdr:row>316</xdr:row>
      <xdr:rowOff>154171</xdr:rowOff>
    </xdr:to>
    <xdr:pic>
      <xdr:nvPicPr>
        <xdr:cNvPr id="25" name="Slika 24">
          <a:extLst>
            <a:ext uri="{FF2B5EF4-FFF2-40B4-BE49-F238E27FC236}">
              <a16:creationId xmlns:a16="http://schemas.microsoft.com/office/drawing/2014/main" id="{00000000-0008-0000-2500-000019000000}"/>
            </a:ext>
          </a:extLst>
        </xdr:cNvPr>
        <xdr:cNvPicPr>
          <a:picLocks noChangeAspect="1"/>
        </xdr:cNvPicPr>
      </xdr:nvPicPr>
      <xdr:blipFill>
        <a:blip xmlns:r="http://schemas.openxmlformats.org/officeDocument/2006/relationships" r:embed="rId24"/>
        <a:stretch>
          <a:fillRect/>
        </a:stretch>
      </xdr:blipFill>
      <xdr:spPr>
        <a:xfrm>
          <a:off x="5725767" y="61257345"/>
          <a:ext cx="2921739" cy="2390476"/>
        </a:xfrm>
        <a:prstGeom prst="rect">
          <a:avLst/>
        </a:prstGeom>
      </xdr:spPr>
    </xdr:pic>
    <xdr:clientData/>
  </xdr:twoCellAnchor>
  <xdr:twoCellAnchor editAs="oneCell">
    <xdr:from>
      <xdr:col>2</xdr:col>
      <xdr:colOff>1441175</xdr:colOff>
      <xdr:row>324</xdr:row>
      <xdr:rowOff>107673</xdr:rowOff>
    </xdr:from>
    <xdr:to>
      <xdr:col>12</xdr:col>
      <xdr:colOff>66287</xdr:colOff>
      <xdr:row>334</xdr:row>
      <xdr:rowOff>50292</xdr:rowOff>
    </xdr:to>
    <xdr:pic>
      <xdr:nvPicPr>
        <xdr:cNvPr id="26" name="Slika 25">
          <a:extLst>
            <a:ext uri="{FF2B5EF4-FFF2-40B4-BE49-F238E27FC236}">
              <a16:creationId xmlns:a16="http://schemas.microsoft.com/office/drawing/2014/main" id="{00000000-0008-0000-2500-00001A000000}"/>
            </a:ext>
          </a:extLst>
        </xdr:cNvPr>
        <xdr:cNvPicPr>
          <a:picLocks noChangeAspect="1"/>
        </xdr:cNvPicPr>
      </xdr:nvPicPr>
      <xdr:blipFill>
        <a:blip xmlns:r="http://schemas.openxmlformats.org/officeDocument/2006/relationships" r:embed="rId25"/>
        <a:stretch>
          <a:fillRect/>
        </a:stretch>
      </xdr:blipFill>
      <xdr:spPr>
        <a:xfrm>
          <a:off x="3889100" y="65411073"/>
          <a:ext cx="3111387" cy="1847619"/>
        </a:xfrm>
        <a:prstGeom prst="rect">
          <a:avLst/>
        </a:prstGeom>
      </xdr:spPr>
    </xdr:pic>
    <xdr:clientData/>
  </xdr:twoCellAnchor>
  <xdr:twoCellAnchor editAs="oneCell">
    <xdr:from>
      <xdr:col>4</xdr:col>
      <xdr:colOff>24848</xdr:colOff>
      <xdr:row>341</xdr:row>
      <xdr:rowOff>24848</xdr:rowOff>
    </xdr:from>
    <xdr:to>
      <xdr:col>15</xdr:col>
      <xdr:colOff>146129</xdr:colOff>
      <xdr:row>353</xdr:row>
      <xdr:rowOff>81705</xdr:rowOff>
    </xdr:to>
    <xdr:pic>
      <xdr:nvPicPr>
        <xdr:cNvPr id="27" name="Slika 26">
          <a:extLst>
            <a:ext uri="{FF2B5EF4-FFF2-40B4-BE49-F238E27FC236}">
              <a16:creationId xmlns:a16="http://schemas.microsoft.com/office/drawing/2014/main" id="{00000000-0008-0000-2500-00001B000000}"/>
            </a:ext>
          </a:extLst>
        </xdr:cNvPr>
        <xdr:cNvPicPr>
          <a:picLocks noChangeAspect="1"/>
        </xdr:cNvPicPr>
      </xdr:nvPicPr>
      <xdr:blipFill>
        <a:blip xmlns:r="http://schemas.openxmlformats.org/officeDocument/2006/relationships" r:embed="rId26"/>
        <a:stretch>
          <a:fillRect/>
        </a:stretch>
      </xdr:blipFill>
      <xdr:spPr>
        <a:xfrm>
          <a:off x="4996898" y="68614373"/>
          <a:ext cx="3788406" cy="2342857"/>
        </a:xfrm>
        <a:prstGeom prst="rect">
          <a:avLst/>
        </a:prstGeom>
      </xdr:spPr>
    </xdr:pic>
    <xdr:clientData/>
  </xdr:twoCellAnchor>
  <xdr:twoCellAnchor editAs="oneCell">
    <xdr:from>
      <xdr:col>4</xdr:col>
      <xdr:colOff>0</xdr:colOff>
      <xdr:row>358</xdr:row>
      <xdr:rowOff>0</xdr:rowOff>
    </xdr:from>
    <xdr:to>
      <xdr:col>13</xdr:col>
      <xdr:colOff>362430</xdr:colOff>
      <xdr:row>368</xdr:row>
      <xdr:rowOff>95000</xdr:rowOff>
    </xdr:to>
    <xdr:pic>
      <xdr:nvPicPr>
        <xdr:cNvPr id="28" name="Slika 27">
          <a:extLst>
            <a:ext uri="{FF2B5EF4-FFF2-40B4-BE49-F238E27FC236}">
              <a16:creationId xmlns:a16="http://schemas.microsoft.com/office/drawing/2014/main" id="{00000000-0008-0000-2500-00001C000000}"/>
            </a:ext>
          </a:extLst>
        </xdr:cNvPr>
        <xdr:cNvPicPr>
          <a:picLocks noChangeAspect="1"/>
        </xdr:cNvPicPr>
      </xdr:nvPicPr>
      <xdr:blipFill>
        <a:blip xmlns:r="http://schemas.openxmlformats.org/officeDocument/2006/relationships" r:embed="rId27"/>
        <a:stretch>
          <a:fillRect/>
        </a:stretch>
      </xdr:blipFill>
      <xdr:spPr>
        <a:xfrm>
          <a:off x="4972050" y="72066150"/>
          <a:ext cx="2781780" cy="2000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405849</xdr:colOff>
      <xdr:row>329</xdr:row>
      <xdr:rowOff>8284</xdr:rowOff>
    </xdr:from>
    <xdr:to>
      <xdr:col>3</xdr:col>
      <xdr:colOff>753718</xdr:colOff>
      <xdr:row>339</xdr:row>
      <xdr:rowOff>115132</xdr:rowOff>
    </xdr:to>
    <xdr:pic>
      <xdr:nvPicPr>
        <xdr:cNvPr id="2" name="Slika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405849" y="68293009"/>
          <a:ext cx="3957844" cy="2011848"/>
        </a:xfrm>
        <a:prstGeom prst="rect">
          <a:avLst/>
        </a:prstGeom>
      </xdr:spPr>
    </xdr:pic>
    <xdr:clientData/>
  </xdr:twoCellAnchor>
  <xdr:twoCellAnchor editAs="oneCell">
    <xdr:from>
      <xdr:col>5</xdr:col>
      <xdr:colOff>173935</xdr:colOff>
      <xdr:row>58</xdr:row>
      <xdr:rowOff>198783</xdr:rowOff>
    </xdr:from>
    <xdr:to>
      <xdr:col>7</xdr:col>
      <xdr:colOff>94610</xdr:colOff>
      <xdr:row>60</xdr:row>
      <xdr:rowOff>91901</xdr:rowOff>
    </xdr:to>
    <xdr:pic>
      <xdr:nvPicPr>
        <xdr:cNvPr id="3" name="Slika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6393760" y="12647958"/>
          <a:ext cx="1816150" cy="283643"/>
        </a:xfrm>
        <a:prstGeom prst="rect">
          <a:avLst/>
        </a:prstGeom>
      </xdr:spPr>
    </xdr:pic>
    <xdr:clientData/>
  </xdr:twoCellAnchor>
  <xdr:twoCellAnchor editAs="oneCell">
    <xdr:from>
      <xdr:col>7</xdr:col>
      <xdr:colOff>546652</xdr:colOff>
      <xdr:row>57</xdr:row>
      <xdr:rowOff>74544</xdr:rowOff>
    </xdr:from>
    <xdr:to>
      <xdr:col>17</xdr:col>
      <xdr:colOff>321687</xdr:colOff>
      <xdr:row>73</xdr:row>
      <xdr:rowOff>138759</xdr:rowOff>
    </xdr:to>
    <xdr:pic>
      <xdr:nvPicPr>
        <xdr:cNvPr id="4" name="Slika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xfrm>
          <a:off x="8395252" y="12333219"/>
          <a:ext cx="7347410" cy="3112215"/>
        </a:xfrm>
        <a:prstGeom prst="rect">
          <a:avLst/>
        </a:prstGeom>
      </xdr:spPr>
    </xdr:pic>
    <xdr:clientData/>
  </xdr:twoCellAnchor>
  <xdr:twoCellAnchor editAs="oneCell">
    <xdr:from>
      <xdr:col>7</xdr:col>
      <xdr:colOff>174348</xdr:colOff>
      <xdr:row>120</xdr:row>
      <xdr:rowOff>133350</xdr:rowOff>
    </xdr:from>
    <xdr:to>
      <xdr:col>9</xdr:col>
      <xdr:colOff>549725</xdr:colOff>
      <xdr:row>122</xdr:row>
      <xdr:rowOff>35993</xdr:rowOff>
    </xdr:to>
    <xdr:pic>
      <xdr:nvPicPr>
        <xdr:cNvPr id="5" name="Slika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4"/>
        <a:stretch>
          <a:fillRect/>
        </a:stretch>
      </xdr:blipFill>
      <xdr:spPr>
        <a:xfrm>
          <a:off x="8118198" y="25250775"/>
          <a:ext cx="1918427" cy="331268"/>
        </a:xfrm>
        <a:prstGeom prst="rect">
          <a:avLst/>
        </a:prstGeom>
      </xdr:spPr>
    </xdr:pic>
    <xdr:clientData/>
  </xdr:twoCellAnchor>
  <xdr:twoCellAnchor editAs="oneCell">
    <xdr:from>
      <xdr:col>10</xdr:col>
      <xdr:colOff>215347</xdr:colOff>
      <xdr:row>114</xdr:row>
      <xdr:rowOff>57979</xdr:rowOff>
    </xdr:from>
    <xdr:to>
      <xdr:col>20</xdr:col>
      <xdr:colOff>275308</xdr:colOff>
      <xdr:row>130</xdr:row>
      <xdr:rowOff>76644</xdr:rowOff>
    </xdr:to>
    <xdr:pic>
      <xdr:nvPicPr>
        <xdr:cNvPr id="6" name="Slika 5">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5"/>
        <a:stretch>
          <a:fillRect/>
        </a:stretch>
      </xdr:blipFill>
      <xdr:spPr>
        <a:xfrm>
          <a:off x="10216597" y="23803804"/>
          <a:ext cx="7308486" cy="3066665"/>
        </a:xfrm>
        <a:prstGeom prst="rect">
          <a:avLst/>
        </a:prstGeom>
      </xdr:spPr>
    </xdr:pic>
    <xdr:clientData/>
  </xdr:twoCellAnchor>
  <xdr:twoCellAnchor editAs="oneCell">
    <xdr:from>
      <xdr:col>5</xdr:col>
      <xdr:colOff>33130</xdr:colOff>
      <xdr:row>141</xdr:row>
      <xdr:rowOff>157370</xdr:rowOff>
    </xdr:from>
    <xdr:to>
      <xdr:col>7</xdr:col>
      <xdr:colOff>134757</xdr:colOff>
      <xdr:row>143</xdr:row>
      <xdr:rowOff>52560</xdr:rowOff>
    </xdr:to>
    <xdr:pic>
      <xdr:nvPicPr>
        <xdr:cNvPr id="7" name="Slika 6">
          <a:extLst>
            <a:ext uri="{FF2B5EF4-FFF2-40B4-BE49-F238E27FC236}">
              <a16:creationId xmlns:a16="http://schemas.microsoft.com/office/drawing/2014/main" id="{00000000-0008-0000-2700-000007000000}"/>
            </a:ext>
          </a:extLst>
        </xdr:cNvPr>
        <xdr:cNvPicPr>
          <a:picLocks noChangeAspect="1"/>
        </xdr:cNvPicPr>
      </xdr:nvPicPr>
      <xdr:blipFill>
        <a:blip xmlns:r="http://schemas.openxmlformats.org/officeDocument/2006/relationships" r:embed="rId6"/>
        <a:stretch>
          <a:fillRect/>
        </a:stretch>
      </xdr:blipFill>
      <xdr:spPr>
        <a:xfrm>
          <a:off x="6252955" y="29837270"/>
          <a:ext cx="1997102" cy="276190"/>
        </a:xfrm>
        <a:prstGeom prst="rect">
          <a:avLst/>
        </a:prstGeom>
      </xdr:spPr>
    </xdr:pic>
    <xdr:clientData/>
  </xdr:twoCellAnchor>
  <xdr:twoCellAnchor editAs="oneCell">
    <xdr:from>
      <xdr:col>7</xdr:col>
      <xdr:colOff>612913</xdr:colOff>
      <xdr:row>135</xdr:row>
      <xdr:rowOff>173935</xdr:rowOff>
    </xdr:from>
    <xdr:to>
      <xdr:col>17</xdr:col>
      <xdr:colOff>321281</xdr:colOff>
      <xdr:row>152</xdr:row>
      <xdr:rowOff>75807</xdr:rowOff>
    </xdr:to>
    <xdr:pic>
      <xdr:nvPicPr>
        <xdr:cNvPr id="8" name="Slika 7">
          <a:extLst>
            <a:ext uri="{FF2B5EF4-FFF2-40B4-BE49-F238E27FC236}">
              <a16:creationId xmlns:a16="http://schemas.microsoft.com/office/drawing/2014/main" id="{00000000-0008-0000-2700-000008000000}"/>
            </a:ext>
          </a:extLst>
        </xdr:cNvPr>
        <xdr:cNvPicPr>
          <a:picLocks noChangeAspect="1"/>
        </xdr:cNvPicPr>
      </xdr:nvPicPr>
      <xdr:blipFill>
        <a:blip xmlns:r="http://schemas.openxmlformats.org/officeDocument/2006/relationships" r:embed="rId7"/>
        <a:stretch>
          <a:fillRect/>
        </a:stretch>
      </xdr:blipFill>
      <xdr:spPr>
        <a:xfrm>
          <a:off x="8461513" y="28539385"/>
          <a:ext cx="7280743" cy="3140372"/>
        </a:xfrm>
        <a:prstGeom prst="rect">
          <a:avLst/>
        </a:prstGeom>
      </xdr:spPr>
    </xdr:pic>
    <xdr:clientData/>
  </xdr:twoCellAnchor>
  <xdr:twoCellAnchor editAs="oneCell">
    <xdr:from>
      <xdr:col>3</xdr:col>
      <xdr:colOff>8282</xdr:colOff>
      <xdr:row>159</xdr:row>
      <xdr:rowOff>0</xdr:rowOff>
    </xdr:from>
    <xdr:to>
      <xdr:col>4</xdr:col>
      <xdr:colOff>859482</xdr:colOff>
      <xdr:row>160</xdr:row>
      <xdr:rowOff>85690</xdr:rowOff>
    </xdr:to>
    <xdr:pic>
      <xdr:nvPicPr>
        <xdr:cNvPr id="9" name="Slika 8">
          <a:extLst>
            <a:ext uri="{FF2B5EF4-FFF2-40B4-BE49-F238E27FC236}">
              <a16:creationId xmlns:a16="http://schemas.microsoft.com/office/drawing/2014/main" id="{00000000-0008-0000-2700-000009000000}"/>
            </a:ext>
          </a:extLst>
        </xdr:cNvPr>
        <xdr:cNvPicPr>
          <a:picLocks noChangeAspect="1"/>
        </xdr:cNvPicPr>
      </xdr:nvPicPr>
      <xdr:blipFill>
        <a:blip xmlns:r="http://schemas.openxmlformats.org/officeDocument/2006/relationships" r:embed="rId8"/>
        <a:stretch>
          <a:fillRect/>
        </a:stretch>
      </xdr:blipFill>
      <xdr:spPr>
        <a:xfrm>
          <a:off x="3618257" y="33289875"/>
          <a:ext cx="2022775" cy="276190"/>
        </a:xfrm>
        <a:prstGeom prst="rect">
          <a:avLst/>
        </a:prstGeom>
      </xdr:spPr>
    </xdr:pic>
    <xdr:clientData/>
  </xdr:twoCellAnchor>
  <xdr:twoCellAnchor editAs="oneCell">
    <xdr:from>
      <xdr:col>8</xdr:col>
      <xdr:colOff>24848</xdr:colOff>
      <xdr:row>155</xdr:row>
      <xdr:rowOff>115956</xdr:rowOff>
    </xdr:from>
    <xdr:to>
      <xdr:col>18</xdr:col>
      <xdr:colOff>46714</xdr:colOff>
      <xdr:row>171</xdr:row>
      <xdr:rowOff>67123</xdr:rowOff>
    </xdr:to>
    <xdr:pic>
      <xdr:nvPicPr>
        <xdr:cNvPr id="10" name="Slika 9">
          <a:extLst>
            <a:ext uri="{FF2B5EF4-FFF2-40B4-BE49-F238E27FC236}">
              <a16:creationId xmlns:a16="http://schemas.microsoft.com/office/drawing/2014/main" id="{00000000-0008-0000-2700-00000A000000}"/>
            </a:ext>
          </a:extLst>
        </xdr:cNvPr>
        <xdr:cNvPicPr>
          <a:picLocks noChangeAspect="1"/>
        </xdr:cNvPicPr>
      </xdr:nvPicPr>
      <xdr:blipFill>
        <a:blip xmlns:r="http://schemas.openxmlformats.org/officeDocument/2006/relationships" r:embed="rId9"/>
        <a:stretch>
          <a:fillRect/>
        </a:stretch>
      </xdr:blipFill>
      <xdr:spPr>
        <a:xfrm>
          <a:off x="8806898" y="32586681"/>
          <a:ext cx="7270391" cy="3037267"/>
        </a:xfrm>
        <a:prstGeom prst="rect">
          <a:avLst/>
        </a:prstGeom>
      </xdr:spPr>
    </xdr:pic>
    <xdr:clientData/>
  </xdr:twoCellAnchor>
  <xdr:twoCellAnchor editAs="oneCell">
    <xdr:from>
      <xdr:col>7</xdr:col>
      <xdr:colOff>57978</xdr:colOff>
      <xdr:row>177</xdr:row>
      <xdr:rowOff>140804</xdr:rowOff>
    </xdr:from>
    <xdr:to>
      <xdr:col>10</xdr:col>
      <xdr:colOff>181931</xdr:colOff>
      <xdr:row>179</xdr:row>
      <xdr:rowOff>46761</xdr:rowOff>
    </xdr:to>
    <xdr:pic>
      <xdr:nvPicPr>
        <xdr:cNvPr id="11" name="Slika 10">
          <a:extLst>
            <a:ext uri="{FF2B5EF4-FFF2-40B4-BE49-F238E27FC236}">
              <a16:creationId xmlns:a16="http://schemas.microsoft.com/office/drawing/2014/main" id="{00000000-0008-0000-2700-00000B000000}"/>
            </a:ext>
          </a:extLst>
        </xdr:cNvPr>
        <xdr:cNvPicPr>
          <a:picLocks noChangeAspect="1"/>
        </xdr:cNvPicPr>
      </xdr:nvPicPr>
      <xdr:blipFill>
        <a:blip xmlns:r="http://schemas.openxmlformats.org/officeDocument/2006/relationships" r:embed="rId10"/>
        <a:stretch>
          <a:fillRect/>
        </a:stretch>
      </xdr:blipFill>
      <xdr:spPr>
        <a:xfrm>
          <a:off x="7906578" y="37097804"/>
          <a:ext cx="2276603" cy="286957"/>
        </a:xfrm>
        <a:prstGeom prst="rect">
          <a:avLst/>
        </a:prstGeom>
      </xdr:spPr>
    </xdr:pic>
    <xdr:clientData/>
  </xdr:twoCellAnchor>
  <xdr:twoCellAnchor editAs="oneCell">
    <xdr:from>
      <xdr:col>17</xdr:col>
      <xdr:colOff>0</xdr:colOff>
      <xdr:row>232</xdr:row>
      <xdr:rowOff>0</xdr:rowOff>
    </xdr:from>
    <xdr:to>
      <xdr:col>27</xdr:col>
      <xdr:colOff>604631</xdr:colOff>
      <xdr:row>245</xdr:row>
      <xdr:rowOff>14991</xdr:rowOff>
    </xdr:to>
    <xdr:pic>
      <xdr:nvPicPr>
        <xdr:cNvPr id="12" name="Picture 2">
          <a:extLst>
            <a:ext uri="{FF2B5EF4-FFF2-40B4-BE49-F238E27FC236}">
              <a16:creationId xmlns:a16="http://schemas.microsoft.com/office/drawing/2014/main" id="{00000000-0008-0000-27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420975" y="48234600"/>
          <a:ext cx="6700631" cy="2491491"/>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3</xdr:col>
      <xdr:colOff>16566</xdr:colOff>
      <xdr:row>230</xdr:row>
      <xdr:rowOff>149087</xdr:rowOff>
    </xdr:from>
    <xdr:to>
      <xdr:col>4</xdr:col>
      <xdr:colOff>724908</xdr:colOff>
      <xdr:row>232</xdr:row>
      <xdr:rowOff>45519</xdr:rowOff>
    </xdr:to>
    <xdr:pic>
      <xdr:nvPicPr>
        <xdr:cNvPr id="13" name="Slika 12">
          <a:extLst>
            <a:ext uri="{FF2B5EF4-FFF2-40B4-BE49-F238E27FC236}">
              <a16:creationId xmlns:a16="http://schemas.microsoft.com/office/drawing/2014/main" id="{00000000-0008-0000-2700-00000D000000}"/>
            </a:ext>
          </a:extLst>
        </xdr:cNvPr>
        <xdr:cNvPicPr>
          <a:picLocks noChangeAspect="1"/>
        </xdr:cNvPicPr>
      </xdr:nvPicPr>
      <xdr:blipFill>
        <a:blip xmlns:r="http://schemas.openxmlformats.org/officeDocument/2006/relationships" r:embed="rId12"/>
        <a:stretch>
          <a:fillRect/>
        </a:stretch>
      </xdr:blipFill>
      <xdr:spPr>
        <a:xfrm>
          <a:off x="3626541" y="47993162"/>
          <a:ext cx="1879917" cy="277432"/>
        </a:xfrm>
        <a:prstGeom prst="rect">
          <a:avLst/>
        </a:prstGeom>
      </xdr:spPr>
    </xdr:pic>
    <xdr:clientData/>
  </xdr:twoCellAnchor>
  <xdr:twoCellAnchor editAs="oneCell">
    <xdr:from>
      <xdr:col>5</xdr:col>
      <xdr:colOff>0</xdr:colOff>
      <xdr:row>231</xdr:row>
      <xdr:rowOff>0</xdr:rowOff>
    </xdr:from>
    <xdr:to>
      <xdr:col>14</xdr:col>
      <xdr:colOff>209040</xdr:colOff>
      <xdr:row>246</xdr:row>
      <xdr:rowOff>75833</xdr:rowOff>
    </xdr:to>
    <xdr:pic>
      <xdr:nvPicPr>
        <xdr:cNvPr id="14" name="Slika 13">
          <a:extLst>
            <a:ext uri="{FF2B5EF4-FFF2-40B4-BE49-F238E27FC236}">
              <a16:creationId xmlns:a16="http://schemas.microsoft.com/office/drawing/2014/main" id="{00000000-0008-0000-2700-00000E000000}"/>
            </a:ext>
          </a:extLst>
        </xdr:cNvPr>
        <xdr:cNvPicPr>
          <a:picLocks noChangeAspect="1"/>
        </xdr:cNvPicPr>
      </xdr:nvPicPr>
      <xdr:blipFill>
        <a:blip xmlns:r="http://schemas.openxmlformats.org/officeDocument/2006/relationships" r:embed="rId13"/>
        <a:stretch>
          <a:fillRect/>
        </a:stretch>
      </xdr:blipFill>
      <xdr:spPr>
        <a:xfrm>
          <a:off x="6219825" y="48044100"/>
          <a:ext cx="7390890" cy="2933333"/>
        </a:xfrm>
        <a:prstGeom prst="rect">
          <a:avLst/>
        </a:prstGeom>
      </xdr:spPr>
    </xdr:pic>
    <xdr:clientData/>
  </xdr:twoCellAnchor>
  <xdr:twoCellAnchor editAs="oneCell">
    <xdr:from>
      <xdr:col>7</xdr:col>
      <xdr:colOff>16566</xdr:colOff>
      <xdr:row>84</xdr:row>
      <xdr:rowOff>124238</xdr:rowOff>
    </xdr:from>
    <xdr:to>
      <xdr:col>9</xdr:col>
      <xdr:colOff>258194</xdr:colOff>
      <xdr:row>86</xdr:row>
      <xdr:rowOff>49243</xdr:rowOff>
    </xdr:to>
    <xdr:pic>
      <xdr:nvPicPr>
        <xdr:cNvPr id="15" name="Slika 14">
          <a:extLst>
            <a:ext uri="{FF2B5EF4-FFF2-40B4-BE49-F238E27FC236}">
              <a16:creationId xmlns:a16="http://schemas.microsoft.com/office/drawing/2014/main" id="{00000000-0008-0000-2700-00000F000000}"/>
            </a:ext>
          </a:extLst>
        </xdr:cNvPr>
        <xdr:cNvPicPr>
          <a:picLocks noChangeAspect="1"/>
        </xdr:cNvPicPr>
      </xdr:nvPicPr>
      <xdr:blipFill>
        <a:blip xmlns:r="http://schemas.openxmlformats.org/officeDocument/2006/relationships" r:embed="rId14"/>
        <a:stretch>
          <a:fillRect/>
        </a:stretch>
      </xdr:blipFill>
      <xdr:spPr>
        <a:xfrm>
          <a:off x="7865166" y="17993138"/>
          <a:ext cx="1784678" cy="306005"/>
        </a:xfrm>
        <a:prstGeom prst="rect">
          <a:avLst/>
        </a:prstGeom>
      </xdr:spPr>
    </xdr:pic>
    <xdr:clientData/>
  </xdr:twoCellAnchor>
  <xdr:twoCellAnchor editAs="oneCell">
    <xdr:from>
      <xdr:col>10</xdr:col>
      <xdr:colOff>588065</xdr:colOff>
      <xdr:row>176</xdr:row>
      <xdr:rowOff>66261</xdr:rowOff>
    </xdr:from>
    <xdr:to>
      <xdr:col>21</xdr:col>
      <xdr:colOff>6542</xdr:colOff>
      <xdr:row>192</xdr:row>
      <xdr:rowOff>114736</xdr:rowOff>
    </xdr:to>
    <xdr:pic>
      <xdr:nvPicPr>
        <xdr:cNvPr id="16" name="Slika 15">
          <a:extLst>
            <a:ext uri="{FF2B5EF4-FFF2-40B4-BE49-F238E27FC236}">
              <a16:creationId xmlns:a16="http://schemas.microsoft.com/office/drawing/2014/main" id="{00000000-0008-0000-2700-000010000000}"/>
            </a:ext>
          </a:extLst>
        </xdr:cNvPr>
        <xdr:cNvPicPr>
          <a:picLocks noChangeAspect="1"/>
        </xdr:cNvPicPr>
      </xdr:nvPicPr>
      <xdr:blipFill>
        <a:blip xmlns:r="http://schemas.openxmlformats.org/officeDocument/2006/relationships" r:embed="rId15"/>
        <a:stretch>
          <a:fillRect/>
        </a:stretch>
      </xdr:blipFill>
      <xdr:spPr>
        <a:xfrm>
          <a:off x="10589315" y="36823236"/>
          <a:ext cx="7276602" cy="3134575"/>
        </a:xfrm>
        <a:prstGeom prst="rect">
          <a:avLst/>
        </a:prstGeom>
      </xdr:spPr>
    </xdr:pic>
    <xdr:clientData/>
  </xdr:twoCellAnchor>
  <xdr:twoCellAnchor editAs="oneCell">
    <xdr:from>
      <xdr:col>3</xdr:col>
      <xdr:colOff>207066</xdr:colOff>
      <xdr:row>273</xdr:row>
      <xdr:rowOff>115957</xdr:rowOff>
    </xdr:from>
    <xdr:to>
      <xdr:col>4</xdr:col>
      <xdr:colOff>1001123</xdr:colOff>
      <xdr:row>274</xdr:row>
      <xdr:rowOff>192124</xdr:rowOff>
    </xdr:to>
    <xdr:pic>
      <xdr:nvPicPr>
        <xdr:cNvPr id="17" name="Slika 16">
          <a:extLst>
            <a:ext uri="{FF2B5EF4-FFF2-40B4-BE49-F238E27FC236}">
              <a16:creationId xmlns:a16="http://schemas.microsoft.com/office/drawing/2014/main" id="{00000000-0008-0000-2700-000011000000}"/>
            </a:ext>
          </a:extLst>
        </xdr:cNvPr>
        <xdr:cNvPicPr>
          <a:picLocks noChangeAspect="1"/>
        </xdr:cNvPicPr>
      </xdr:nvPicPr>
      <xdr:blipFill>
        <a:blip xmlns:r="http://schemas.openxmlformats.org/officeDocument/2006/relationships" r:embed="rId16"/>
        <a:stretch>
          <a:fillRect/>
        </a:stretch>
      </xdr:blipFill>
      <xdr:spPr>
        <a:xfrm>
          <a:off x="3817041" y="56580157"/>
          <a:ext cx="1965632" cy="266667"/>
        </a:xfrm>
        <a:prstGeom prst="rect">
          <a:avLst/>
        </a:prstGeom>
      </xdr:spPr>
    </xdr:pic>
    <xdr:clientData/>
  </xdr:twoCellAnchor>
  <xdr:twoCellAnchor editAs="oneCell">
    <xdr:from>
      <xdr:col>1</xdr:col>
      <xdr:colOff>455544</xdr:colOff>
      <xdr:row>273</xdr:row>
      <xdr:rowOff>91109</xdr:rowOff>
    </xdr:from>
    <xdr:to>
      <xdr:col>2</xdr:col>
      <xdr:colOff>1173005</xdr:colOff>
      <xdr:row>274</xdr:row>
      <xdr:rowOff>157752</xdr:rowOff>
    </xdr:to>
    <xdr:pic>
      <xdr:nvPicPr>
        <xdr:cNvPr id="18" name="Slika 17">
          <a:extLst>
            <a:ext uri="{FF2B5EF4-FFF2-40B4-BE49-F238E27FC236}">
              <a16:creationId xmlns:a16="http://schemas.microsoft.com/office/drawing/2014/main" id="{00000000-0008-0000-2700-000012000000}"/>
            </a:ext>
          </a:extLst>
        </xdr:cNvPr>
        <xdr:cNvPicPr>
          <a:picLocks noChangeAspect="1"/>
        </xdr:cNvPicPr>
      </xdr:nvPicPr>
      <xdr:blipFill>
        <a:blip xmlns:r="http://schemas.openxmlformats.org/officeDocument/2006/relationships" r:embed="rId17"/>
        <a:stretch>
          <a:fillRect/>
        </a:stretch>
      </xdr:blipFill>
      <xdr:spPr>
        <a:xfrm>
          <a:off x="1627119" y="56555309"/>
          <a:ext cx="1822361" cy="257143"/>
        </a:xfrm>
        <a:prstGeom prst="rect">
          <a:avLst/>
        </a:prstGeom>
      </xdr:spPr>
    </xdr:pic>
    <xdr:clientData/>
  </xdr:twoCellAnchor>
  <xdr:twoCellAnchor editAs="oneCell">
    <xdr:from>
      <xdr:col>5</xdr:col>
      <xdr:colOff>41413</xdr:colOff>
      <xdr:row>294</xdr:row>
      <xdr:rowOff>157370</xdr:rowOff>
    </xdr:from>
    <xdr:to>
      <xdr:col>7</xdr:col>
      <xdr:colOff>76373</xdr:colOff>
      <xdr:row>296</xdr:row>
      <xdr:rowOff>64569</xdr:rowOff>
    </xdr:to>
    <xdr:pic>
      <xdr:nvPicPr>
        <xdr:cNvPr id="19" name="Slika 18">
          <a:extLst>
            <a:ext uri="{FF2B5EF4-FFF2-40B4-BE49-F238E27FC236}">
              <a16:creationId xmlns:a16="http://schemas.microsoft.com/office/drawing/2014/main" id="{00000000-0008-0000-2700-000013000000}"/>
            </a:ext>
          </a:extLst>
        </xdr:cNvPr>
        <xdr:cNvPicPr>
          <a:picLocks noChangeAspect="1"/>
        </xdr:cNvPicPr>
      </xdr:nvPicPr>
      <xdr:blipFill>
        <a:blip xmlns:r="http://schemas.openxmlformats.org/officeDocument/2006/relationships" r:embed="rId18"/>
        <a:stretch>
          <a:fillRect/>
        </a:stretch>
      </xdr:blipFill>
      <xdr:spPr>
        <a:xfrm>
          <a:off x="6261238" y="60850670"/>
          <a:ext cx="1930435" cy="288199"/>
        </a:xfrm>
        <a:prstGeom prst="rect">
          <a:avLst/>
        </a:prstGeom>
      </xdr:spPr>
    </xdr:pic>
    <xdr:clientData/>
  </xdr:twoCellAnchor>
  <xdr:twoCellAnchor editAs="oneCell">
    <xdr:from>
      <xdr:col>7</xdr:col>
      <xdr:colOff>621195</xdr:colOff>
      <xdr:row>290</xdr:row>
      <xdr:rowOff>82826</xdr:rowOff>
    </xdr:from>
    <xdr:to>
      <xdr:col>17</xdr:col>
      <xdr:colOff>481944</xdr:colOff>
      <xdr:row>305</xdr:row>
      <xdr:rowOff>187645</xdr:rowOff>
    </xdr:to>
    <xdr:pic>
      <xdr:nvPicPr>
        <xdr:cNvPr id="20" name="Slika 19">
          <a:extLst>
            <a:ext uri="{FF2B5EF4-FFF2-40B4-BE49-F238E27FC236}">
              <a16:creationId xmlns:a16="http://schemas.microsoft.com/office/drawing/2014/main" id="{00000000-0008-0000-2700-000014000000}"/>
            </a:ext>
          </a:extLst>
        </xdr:cNvPr>
        <xdr:cNvPicPr>
          <a:picLocks noChangeAspect="1"/>
        </xdr:cNvPicPr>
      </xdr:nvPicPr>
      <xdr:blipFill>
        <a:blip xmlns:r="http://schemas.openxmlformats.org/officeDocument/2006/relationships" r:embed="rId19"/>
        <a:stretch>
          <a:fillRect/>
        </a:stretch>
      </xdr:blipFill>
      <xdr:spPr>
        <a:xfrm>
          <a:off x="8469795" y="59966501"/>
          <a:ext cx="7433124" cy="2962319"/>
        </a:xfrm>
        <a:prstGeom prst="rect">
          <a:avLst/>
        </a:prstGeom>
      </xdr:spPr>
    </xdr:pic>
    <xdr:clientData/>
  </xdr:twoCellAnchor>
  <xdr:twoCellAnchor editAs="oneCell">
    <xdr:from>
      <xdr:col>11</xdr:col>
      <xdr:colOff>0</xdr:colOff>
      <xdr:row>271</xdr:row>
      <xdr:rowOff>0</xdr:rowOff>
    </xdr:from>
    <xdr:to>
      <xdr:col>21</xdr:col>
      <xdr:colOff>257073</xdr:colOff>
      <xdr:row>286</xdr:row>
      <xdr:rowOff>21997</xdr:rowOff>
    </xdr:to>
    <xdr:pic>
      <xdr:nvPicPr>
        <xdr:cNvPr id="21" name="Slika 20">
          <a:extLst>
            <a:ext uri="{FF2B5EF4-FFF2-40B4-BE49-F238E27FC236}">
              <a16:creationId xmlns:a16="http://schemas.microsoft.com/office/drawing/2014/main" id="{00000000-0008-0000-2700-000015000000}"/>
            </a:ext>
          </a:extLst>
        </xdr:cNvPr>
        <xdr:cNvPicPr>
          <a:picLocks noChangeAspect="1"/>
        </xdr:cNvPicPr>
      </xdr:nvPicPr>
      <xdr:blipFill>
        <a:blip xmlns:r="http://schemas.openxmlformats.org/officeDocument/2006/relationships" r:embed="rId20"/>
        <a:stretch>
          <a:fillRect/>
        </a:stretch>
      </xdr:blipFill>
      <xdr:spPr>
        <a:xfrm>
          <a:off x="10696575" y="55959375"/>
          <a:ext cx="7419873" cy="2927122"/>
        </a:xfrm>
        <a:prstGeom prst="rect">
          <a:avLst/>
        </a:prstGeom>
      </xdr:spPr>
    </xdr:pic>
    <xdr:clientData/>
  </xdr:twoCellAnchor>
  <xdr:twoCellAnchor editAs="oneCell">
    <xdr:from>
      <xdr:col>7</xdr:col>
      <xdr:colOff>347870</xdr:colOff>
      <xdr:row>449</xdr:row>
      <xdr:rowOff>0</xdr:rowOff>
    </xdr:from>
    <xdr:to>
      <xdr:col>17</xdr:col>
      <xdr:colOff>75286</xdr:colOff>
      <xdr:row>465</xdr:row>
      <xdr:rowOff>12866</xdr:rowOff>
    </xdr:to>
    <xdr:pic>
      <xdr:nvPicPr>
        <xdr:cNvPr id="22" name="Slika 21">
          <a:extLst>
            <a:ext uri="{FF2B5EF4-FFF2-40B4-BE49-F238E27FC236}">
              <a16:creationId xmlns:a16="http://schemas.microsoft.com/office/drawing/2014/main" id="{00000000-0008-0000-2700-000016000000}"/>
            </a:ext>
          </a:extLst>
        </xdr:cNvPr>
        <xdr:cNvPicPr>
          <a:picLocks noChangeAspect="1"/>
        </xdr:cNvPicPr>
      </xdr:nvPicPr>
      <xdr:blipFill>
        <a:blip xmlns:r="http://schemas.openxmlformats.org/officeDocument/2006/relationships" r:embed="rId21"/>
        <a:stretch>
          <a:fillRect/>
        </a:stretch>
      </xdr:blipFill>
      <xdr:spPr>
        <a:xfrm>
          <a:off x="8196470" y="93002100"/>
          <a:ext cx="7299791" cy="3060866"/>
        </a:xfrm>
        <a:prstGeom prst="rect">
          <a:avLst/>
        </a:prstGeom>
      </xdr:spPr>
    </xdr:pic>
    <xdr:clientData/>
  </xdr:twoCellAnchor>
  <xdr:twoCellAnchor editAs="oneCell">
    <xdr:from>
      <xdr:col>4</xdr:col>
      <xdr:colOff>314739</xdr:colOff>
      <xdr:row>453</xdr:row>
      <xdr:rowOff>41413</xdr:rowOff>
    </xdr:from>
    <xdr:to>
      <xdr:col>5</xdr:col>
      <xdr:colOff>736919</xdr:colOff>
      <xdr:row>454</xdr:row>
      <xdr:rowOff>125032</xdr:rowOff>
    </xdr:to>
    <xdr:pic>
      <xdr:nvPicPr>
        <xdr:cNvPr id="23" name="Slika 22">
          <a:extLst>
            <a:ext uri="{FF2B5EF4-FFF2-40B4-BE49-F238E27FC236}">
              <a16:creationId xmlns:a16="http://schemas.microsoft.com/office/drawing/2014/main" id="{00000000-0008-0000-2700-000017000000}"/>
            </a:ext>
          </a:extLst>
        </xdr:cNvPr>
        <xdr:cNvPicPr>
          <a:picLocks noChangeAspect="1"/>
        </xdr:cNvPicPr>
      </xdr:nvPicPr>
      <xdr:blipFill>
        <a:blip xmlns:r="http://schemas.openxmlformats.org/officeDocument/2006/relationships" r:embed="rId22"/>
        <a:stretch>
          <a:fillRect/>
        </a:stretch>
      </xdr:blipFill>
      <xdr:spPr>
        <a:xfrm>
          <a:off x="5096289" y="93996013"/>
          <a:ext cx="1860455" cy="274119"/>
        </a:xfrm>
        <a:prstGeom prst="rect">
          <a:avLst/>
        </a:prstGeom>
      </xdr:spPr>
    </xdr:pic>
    <xdr:clientData/>
  </xdr:twoCellAnchor>
  <xdr:twoCellAnchor editAs="oneCell">
    <xdr:from>
      <xdr:col>2</xdr:col>
      <xdr:colOff>314738</xdr:colOff>
      <xdr:row>96</xdr:row>
      <xdr:rowOff>182217</xdr:rowOff>
    </xdr:from>
    <xdr:to>
      <xdr:col>4</xdr:col>
      <xdr:colOff>3866</xdr:colOff>
      <xdr:row>98</xdr:row>
      <xdr:rowOff>48836</xdr:rowOff>
    </xdr:to>
    <xdr:pic>
      <xdr:nvPicPr>
        <xdr:cNvPr id="24" name="Slika 23">
          <a:extLst>
            <a:ext uri="{FF2B5EF4-FFF2-40B4-BE49-F238E27FC236}">
              <a16:creationId xmlns:a16="http://schemas.microsoft.com/office/drawing/2014/main" id="{00000000-0008-0000-2700-000018000000}"/>
            </a:ext>
          </a:extLst>
        </xdr:cNvPr>
        <xdr:cNvPicPr>
          <a:picLocks noChangeAspect="1"/>
        </xdr:cNvPicPr>
      </xdr:nvPicPr>
      <xdr:blipFill>
        <a:blip xmlns:r="http://schemas.openxmlformats.org/officeDocument/2006/relationships" r:embed="rId23"/>
        <a:stretch>
          <a:fillRect/>
        </a:stretch>
      </xdr:blipFill>
      <xdr:spPr>
        <a:xfrm>
          <a:off x="2591213" y="20499042"/>
          <a:ext cx="2194203" cy="247619"/>
        </a:xfrm>
        <a:prstGeom prst="rect">
          <a:avLst/>
        </a:prstGeom>
      </xdr:spPr>
    </xdr:pic>
    <xdr:clientData/>
  </xdr:twoCellAnchor>
  <xdr:twoCellAnchor editAs="oneCell">
    <xdr:from>
      <xdr:col>6</xdr:col>
      <xdr:colOff>422412</xdr:colOff>
      <xdr:row>93</xdr:row>
      <xdr:rowOff>223631</xdr:rowOff>
    </xdr:from>
    <xdr:to>
      <xdr:col>15</xdr:col>
      <xdr:colOff>717188</xdr:colOff>
      <xdr:row>110</xdr:row>
      <xdr:rowOff>64631</xdr:rowOff>
    </xdr:to>
    <xdr:pic>
      <xdr:nvPicPr>
        <xdr:cNvPr id="25" name="Slika 24">
          <a:extLst>
            <a:ext uri="{FF2B5EF4-FFF2-40B4-BE49-F238E27FC236}">
              <a16:creationId xmlns:a16="http://schemas.microsoft.com/office/drawing/2014/main" id="{00000000-0008-0000-2700-000019000000}"/>
            </a:ext>
          </a:extLst>
        </xdr:cNvPr>
        <xdr:cNvPicPr>
          <a:picLocks noChangeAspect="1"/>
        </xdr:cNvPicPr>
      </xdr:nvPicPr>
      <xdr:blipFill>
        <a:blip xmlns:r="http://schemas.openxmlformats.org/officeDocument/2006/relationships" r:embed="rId24"/>
        <a:stretch>
          <a:fillRect/>
        </a:stretch>
      </xdr:blipFill>
      <xdr:spPr>
        <a:xfrm>
          <a:off x="7251837" y="19816556"/>
          <a:ext cx="7305176" cy="3108075"/>
        </a:xfrm>
        <a:prstGeom prst="rect">
          <a:avLst/>
        </a:prstGeom>
      </xdr:spPr>
    </xdr:pic>
    <xdr:clientData/>
  </xdr:twoCellAnchor>
  <xdr:twoCellAnchor editAs="oneCell">
    <xdr:from>
      <xdr:col>6</xdr:col>
      <xdr:colOff>64346</xdr:colOff>
      <xdr:row>551</xdr:row>
      <xdr:rowOff>99391</xdr:rowOff>
    </xdr:from>
    <xdr:to>
      <xdr:col>10</xdr:col>
      <xdr:colOff>594787</xdr:colOff>
      <xdr:row>553</xdr:row>
      <xdr:rowOff>57978</xdr:rowOff>
    </xdr:to>
    <xdr:pic>
      <xdr:nvPicPr>
        <xdr:cNvPr id="26" name="Slika 25">
          <a:extLst>
            <a:ext uri="{FF2B5EF4-FFF2-40B4-BE49-F238E27FC236}">
              <a16:creationId xmlns:a16="http://schemas.microsoft.com/office/drawing/2014/main" id="{00000000-0008-0000-2700-00001A000000}"/>
            </a:ext>
          </a:extLst>
        </xdr:cNvPr>
        <xdr:cNvPicPr>
          <a:picLocks noChangeAspect="1"/>
        </xdr:cNvPicPr>
      </xdr:nvPicPr>
      <xdr:blipFill>
        <a:blip xmlns:r="http://schemas.openxmlformats.org/officeDocument/2006/relationships" r:embed="rId25"/>
        <a:stretch>
          <a:fillRect/>
        </a:stretch>
      </xdr:blipFill>
      <xdr:spPr>
        <a:xfrm>
          <a:off x="6893771" y="114608941"/>
          <a:ext cx="3797516" cy="339587"/>
        </a:xfrm>
        <a:prstGeom prst="rect">
          <a:avLst/>
        </a:prstGeom>
      </xdr:spPr>
    </xdr:pic>
    <xdr:clientData/>
  </xdr:twoCellAnchor>
  <xdr:twoCellAnchor editAs="oneCell">
    <xdr:from>
      <xdr:col>3</xdr:col>
      <xdr:colOff>16565</xdr:colOff>
      <xdr:row>572</xdr:row>
      <xdr:rowOff>57978</xdr:rowOff>
    </xdr:from>
    <xdr:to>
      <xdr:col>5</xdr:col>
      <xdr:colOff>747087</xdr:colOff>
      <xdr:row>574</xdr:row>
      <xdr:rowOff>788</xdr:rowOff>
    </xdr:to>
    <xdr:pic>
      <xdr:nvPicPr>
        <xdr:cNvPr id="27" name="Slika 26">
          <a:extLst>
            <a:ext uri="{FF2B5EF4-FFF2-40B4-BE49-F238E27FC236}">
              <a16:creationId xmlns:a16="http://schemas.microsoft.com/office/drawing/2014/main" id="{00000000-0008-0000-2700-00001B000000}"/>
            </a:ext>
          </a:extLst>
        </xdr:cNvPr>
        <xdr:cNvPicPr>
          <a:picLocks noChangeAspect="1"/>
        </xdr:cNvPicPr>
      </xdr:nvPicPr>
      <xdr:blipFill>
        <a:blip xmlns:r="http://schemas.openxmlformats.org/officeDocument/2006/relationships" r:embed="rId26"/>
        <a:stretch>
          <a:fillRect/>
        </a:stretch>
      </xdr:blipFill>
      <xdr:spPr>
        <a:xfrm>
          <a:off x="3626540" y="118615653"/>
          <a:ext cx="3340372" cy="323810"/>
        </a:xfrm>
        <a:prstGeom prst="rect">
          <a:avLst/>
        </a:prstGeom>
      </xdr:spPr>
    </xdr:pic>
    <xdr:clientData/>
  </xdr:twoCellAnchor>
  <xdr:twoCellAnchor>
    <xdr:from>
      <xdr:col>3</xdr:col>
      <xdr:colOff>99391</xdr:colOff>
      <xdr:row>596</xdr:row>
      <xdr:rowOff>107674</xdr:rowOff>
    </xdr:from>
    <xdr:to>
      <xdr:col>3</xdr:col>
      <xdr:colOff>1151282</xdr:colOff>
      <xdr:row>596</xdr:row>
      <xdr:rowOff>107674</xdr:rowOff>
    </xdr:to>
    <xdr:cxnSp macro="">
      <xdr:nvCxnSpPr>
        <xdr:cNvPr id="28" name="Raven puščični povezovalnik 27">
          <a:extLst>
            <a:ext uri="{FF2B5EF4-FFF2-40B4-BE49-F238E27FC236}">
              <a16:creationId xmlns:a16="http://schemas.microsoft.com/office/drawing/2014/main" id="{00000000-0008-0000-2700-00001C000000}"/>
            </a:ext>
          </a:extLst>
        </xdr:cNvPr>
        <xdr:cNvCxnSpPr/>
      </xdr:nvCxnSpPr>
      <xdr:spPr>
        <a:xfrm flipH="1">
          <a:off x="3709366" y="123408799"/>
          <a:ext cx="1051891" cy="0"/>
        </a:xfrm>
        <a:prstGeom prst="straightConnector1">
          <a:avLst/>
        </a:prstGeom>
        <a:ln w="76200">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editAs="oneCell">
    <xdr:from>
      <xdr:col>6</xdr:col>
      <xdr:colOff>505239</xdr:colOff>
      <xdr:row>588</xdr:row>
      <xdr:rowOff>230676</xdr:rowOff>
    </xdr:from>
    <xdr:to>
      <xdr:col>13</xdr:col>
      <xdr:colOff>354806</xdr:colOff>
      <xdr:row>599</xdr:row>
      <xdr:rowOff>85382</xdr:rowOff>
    </xdr:to>
    <xdr:pic>
      <xdr:nvPicPr>
        <xdr:cNvPr id="29" name="Slika 28">
          <a:extLst>
            <a:ext uri="{FF2B5EF4-FFF2-40B4-BE49-F238E27FC236}">
              <a16:creationId xmlns:a16="http://schemas.microsoft.com/office/drawing/2014/main" id="{00000000-0008-0000-2700-00001D000000}"/>
            </a:ext>
          </a:extLst>
        </xdr:cNvPr>
        <xdr:cNvPicPr>
          <a:picLocks noChangeAspect="1"/>
        </xdr:cNvPicPr>
      </xdr:nvPicPr>
      <xdr:blipFill>
        <a:blip xmlns:r="http://schemas.openxmlformats.org/officeDocument/2006/relationships" r:embed="rId27"/>
        <a:stretch>
          <a:fillRect/>
        </a:stretch>
      </xdr:blipFill>
      <xdr:spPr>
        <a:xfrm>
          <a:off x="7334664" y="121960176"/>
          <a:ext cx="5402642" cy="1988306"/>
        </a:xfrm>
        <a:prstGeom prst="rect">
          <a:avLst/>
        </a:prstGeom>
      </xdr:spPr>
    </xdr:pic>
    <xdr:clientData/>
  </xdr:twoCellAnchor>
  <xdr:twoCellAnchor editAs="oneCell">
    <xdr:from>
      <xdr:col>4</xdr:col>
      <xdr:colOff>653083</xdr:colOff>
      <xdr:row>607</xdr:row>
      <xdr:rowOff>90279</xdr:rowOff>
    </xdr:from>
    <xdr:to>
      <xdr:col>7</xdr:col>
      <xdr:colOff>84550</xdr:colOff>
      <xdr:row>608</xdr:row>
      <xdr:rowOff>137874</xdr:rowOff>
    </xdr:to>
    <xdr:pic>
      <xdr:nvPicPr>
        <xdr:cNvPr id="30" name="Slika 29">
          <a:extLst>
            <a:ext uri="{FF2B5EF4-FFF2-40B4-BE49-F238E27FC236}">
              <a16:creationId xmlns:a16="http://schemas.microsoft.com/office/drawing/2014/main" id="{00000000-0008-0000-2700-00001E000000}"/>
            </a:ext>
          </a:extLst>
        </xdr:cNvPr>
        <xdr:cNvPicPr>
          <a:picLocks noChangeAspect="1"/>
        </xdr:cNvPicPr>
      </xdr:nvPicPr>
      <xdr:blipFill>
        <a:blip xmlns:r="http://schemas.openxmlformats.org/officeDocument/2006/relationships" r:embed="rId28"/>
        <a:stretch>
          <a:fillRect/>
        </a:stretch>
      </xdr:blipFill>
      <xdr:spPr>
        <a:xfrm>
          <a:off x="5434633" y="126144129"/>
          <a:ext cx="2765217" cy="238095"/>
        </a:xfrm>
        <a:prstGeom prst="rect">
          <a:avLst/>
        </a:prstGeom>
      </xdr:spPr>
    </xdr:pic>
    <xdr:clientData/>
  </xdr:twoCellAnchor>
  <xdr:twoCellAnchor editAs="oneCell">
    <xdr:from>
      <xdr:col>7</xdr:col>
      <xdr:colOff>115957</xdr:colOff>
      <xdr:row>619</xdr:row>
      <xdr:rowOff>182218</xdr:rowOff>
    </xdr:from>
    <xdr:to>
      <xdr:col>13</xdr:col>
      <xdr:colOff>153910</xdr:colOff>
      <xdr:row>621</xdr:row>
      <xdr:rowOff>67885</xdr:rowOff>
    </xdr:to>
    <xdr:pic>
      <xdr:nvPicPr>
        <xdr:cNvPr id="31" name="Slika 30">
          <a:extLst>
            <a:ext uri="{FF2B5EF4-FFF2-40B4-BE49-F238E27FC236}">
              <a16:creationId xmlns:a16="http://schemas.microsoft.com/office/drawing/2014/main" id="{00000000-0008-0000-2700-00001F000000}"/>
            </a:ext>
          </a:extLst>
        </xdr:cNvPr>
        <xdr:cNvPicPr>
          <a:picLocks noChangeAspect="1"/>
        </xdr:cNvPicPr>
      </xdr:nvPicPr>
      <xdr:blipFill>
        <a:blip xmlns:r="http://schemas.openxmlformats.org/officeDocument/2006/relationships" r:embed="rId29"/>
        <a:stretch>
          <a:fillRect/>
        </a:stretch>
      </xdr:blipFill>
      <xdr:spPr>
        <a:xfrm>
          <a:off x="7964557" y="127960093"/>
          <a:ext cx="4476603" cy="266667"/>
        </a:xfrm>
        <a:prstGeom prst="rect">
          <a:avLst/>
        </a:prstGeom>
      </xdr:spPr>
    </xdr:pic>
    <xdr:clientData/>
  </xdr:twoCellAnchor>
  <xdr:twoCellAnchor editAs="oneCell">
    <xdr:from>
      <xdr:col>4</xdr:col>
      <xdr:colOff>0</xdr:colOff>
      <xdr:row>640</xdr:row>
      <xdr:rowOff>0</xdr:rowOff>
    </xdr:from>
    <xdr:to>
      <xdr:col>10</xdr:col>
      <xdr:colOff>236994</xdr:colOff>
      <xdr:row>642</xdr:row>
      <xdr:rowOff>8282</xdr:rowOff>
    </xdr:to>
    <xdr:pic>
      <xdr:nvPicPr>
        <xdr:cNvPr id="32" name="Slika 31">
          <a:extLst>
            <a:ext uri="{FF2B5EF4-FFF2-40B4-BE49-F238E27FC236}">
              <a16:creationId xmlns:a16="http://schemas.microsoft.com/office/drawing/2014/main" id="{00000000-0008-0000-2700-000020000000}"/>
            </a:ext>
          </a:extLst>
        </xdr:cNvPr>
        <xdr:cNvPicPr>
          <a:picLocks noChangeAspect="1"/>
        </xdr:cNvPicPr>
      </xdr:nvPicPr>
      <xdr:blipFill>
        <a:blip xmlns:r="http://schemas.openxmlformats.org/officeDocument/2006/relationships" r:embed="rId30"/>
        <a:stretch>
          <a:fillRect/>
        </a:stretch>
      </xdr:blipFill>
      <xdr:spPr>
        <a:xfrm>
          <a:off x="4781550" y="131968875"/>
          <a:ext cx="5723394" cy="389282"/>
        </a:xfrm>
        <a:prstGeom prst="rect">
          <a:avLst/>
        </a:prstGeom>
      </xdr:spPr>
    </xdr:pic>
    <xdr:clientData/>
  </xdr:twoCellAnchor>
  <xdr:twoCellAnchor editAs="oneCell">
    <xdr:from>
      <xdr:col>7</xdr:col>
      <xdr:colOff>190500</xdr:colOff>
      <xdr:row>627</xdr:row>
      <xdr:rowOff>157370</xdr:rowOff>
    </xdr:from>
    <xdr:to>
      <xdr:col>9</xdr:col>
      <xdr:colOff>136890</xdr:colOff>
      <xdr:row>629</xdr:row>
      <xdr:rowOff>90656</xdr:rowOff>
    </xdr:to>
    <xdr:pic>
      <xdr:nvPicPr>
        <xdr:cNvPr id="33" name="Slika 32">
          <a:extLst>
            <a:ext uri="{FF2B5EF4-FFF2-40B4-BE49-F238E27FC236}">
              <a16:creationId xmlns:a16="http://schemas.microsoft.com/office/drawing/2014/main" id="{00000000-0008-0000-2700-000021000000}"/>
            </a:ext>
          </a:extLst>
        </xdr:cNvPr>
        <xdr:cNvPicPr>
          <a:picLocks noChangeAspect="1"/>
        </xdr:cNvPicPr>
      </xdr:nvPicPr>
      <xdr:blipFill>
        <a:blip xmlns:r="http://schemas.openxmlformats.org/officeDocument/2006/relationships" r:embed="rId31"/>
        <a:stretch>
          <a:fillRect/>
        </a:stretch>
      </xdr:blipFill>
      <xdr:spPr>
        <a:xfrm>
          <a:off x="8039100" y="129459245"/>
          <a:ext cx="1489440" cy="314286"/>
        </a:xfrm>
        <a:prstGeom prst="rect">
          <a:avLst/>
        </a:prstGeom>
      </xdr:spPr>
    </xdr:pic>
    <xdr:clientData/>
  </xdr:twoCellAnchor>
  <xdr:twoCellAnchor editAs="oneCell">
    <xdr:from>
      <xdr:col>7</xdr:col>
      <xdr:colOff>107674</xdr:colOff>
      <xdr:row>652</xdr:row>
      <xdr:rowOff>140804</xdr:rowOff>
    </xdr:from>
    <xdr:to>
      <xdr:col>12</xdr:col>
      <xdr:colOff>28548</xdr:colOff>
      <xdr:row>654</xdr:row>
      <xdr:rowOff>55042</xdr:rowOff>
    </xdr:to>
    <xdr:pic>
      <xdr:nvPicPr>
        <xdr:cNvPr id="34" name="Slika 33">
          <a:extLst>
            <a:ext uri="{FF2B5EF4-FFF2-40B4-BE49-F238E27FC236}">
              <a16:creationId xmlns:a16="http://schemas.microsoft.com/office/drawing/2014/main" id="{00000000-0008-0000-2700-000022000000}"/>
            </a:ext>
          </a:extLst>
        </xdr:cNvPr>
        <xdr:cNvPicPr>
          <a:picLocks noChangeAspect="1"/>
        </xdr:cNvPicPr>
      </xdr:nvPicPr>
      <xdr:blipFill>
        <a:blip xmlns:r="http://schemas.openxmlformats.org/officeDocument/2006/relationships" r:embed="rId32"/>
        <a:stretch>
          <a:fillRect/>
        </a:stretch>
      </xdr:blipFill>
      <xdr:spPr>
        <a:xfrm>
          <a:off x="7956274" y="134490929"/>
          <a:ext cx="3511799" cy="295238"/>
        </a:xfrm>
        <a:prstGeom prst="rect">
          <a:avLst/>
        </a:prstGeom>
      </xdr:spPr>
    </xdr:pic>
    <xdr:clientData/>
  </xdr:twoCellAnchor>
  <xdr:twoCellAnchor editAs="oneCell">
    <xdr:from>
      <xdr:col>7</xdr:col>
      <xdr:colOff>57979</xdr:colOff>
      <xdr:row>668</xdr:row>
      <xdr:rowOff>157370</xdr:rowOff>
    </xdr:from>
    <xdr:to>
      <xdr:col>12</xdr:col>
      <xdr:colOff>331314</xdr:colOff>
      <xdr:row>670</xdr:row>
      <xdr:rowOff>111816</xdr:rowOff>
    </xdr:to>
    <xdr:pic>
      <xdr:nvPicPr>
        <xdr:cNvPr id="35" name="Slika 34">
          <a:extLst>
            <a:ext uri="{FF2B5EF4-FFF2-40B4-BE49-F238E27FC236}">
              <a16:creationId xmlns:a16="http://schemas.microsoft.com/office/drawing/2014/main" id="{00000000-0008-0000-2700-000023000000}"/>
            </a:ext>
          </a:extLst>
        </xdr:cNvPr>
        <xdr:cNvPicPr>
          <a:picLocks noChangeAspect="1"/>
        </xdr:cNvPicPr>
      </xdr:nvPicPr>
      <xdr:blipFill>
        <a:blip xmlns:r="http://schemas.openxmlformats.org/officeDocument/2006/relationships" r:embed="rId33"/>
        <a:stretch>
          <a:fillRect/>
        </a:stretch>
      </xdr:blipFill>
      <xdr:spPr>
        <a:xfrm>
          <a:off x="7906579" y="137650745"/>
          <a:ext cx="3864260" cy="430696"/>
        </a:xfrm>
        <a:prstGeom prst="rect">
          <a:avLst/>
        </a:prstGeom>
      </xdr:spPr>
    </xdr:pic>
    <xdr:clientData/>
  </xdr:twoCellAnchor>
  <xdr:twoCellAnchor editAs="oneCell">
    <xdr:from>
      <xdr:col>5</xdr:col>
      <xdr:colOff>361950</xdr:colOff>
      <xdr:row>514</xdr:row>
      <xdr:rowOff>152400</xdr:rowOff>
    </xdr:from>
    <xdr:to>
      <xdr:col>7</xdr:col>
      <xdr:colOff>399808</xdr:colOff>
      <xdr:row>516</xdr:row>
      <xdr:rowOff>38067</xdr:rowOff>
    </xdr:to>
    <xdr:pic>
      <xdr:nvPicPr>
        <xdr:cNvPr id="36" name="Slika 35">
          <a:extLst>
            <a:ext uri="{FF2B5EF4-FFF2-40B4-BE49-F238E27FC236}">
              <a16:creationId xmlns:a16="http://schemas.microsoft.com/office/drawing/2014/main" id="{00000000-0008-0000-2700-000024000000}"/>
            </a:ext>
          </a:extLst>
        </xdr:cNvPr>
        <xdr:cNvPicPr>
          <a:picLocks noChangeAspect="1"/>
        </xdr:cNvPicPr>
      </xdr:nvPicPr>
      <xdr:blipFill>
        <a:blip xmlns:r="http://schemas.openxmlformats.org/officeDocument/2006/relationships" r:embed="rId34"/>
        <a:stretch>
          <a:fillRect/>
        </a:stretch>
      </xdr:blipFill>
      <xdr:spPr>
        <a:xfrm>
          <a:off x="6581775" y="107746800"/>
          <a:ext cx="1933333" cy="266667"/>
        </a:xfrm>
        <a:prstGeom prst="rect">
          <a:avLst/>
        </a:prstGeom>
      </xdr:spPr>
    </xdr:pic>
    <xdr:clientData/>
  </xdr:twoCellAnchor>
  <xdr:twoCellAnchor editAs="oneCell">
    <xdr:from>
      <xdr:col>3</xdr:col>
      <xdr:colOff>1009650</xdr:colOff>
      <xdr:row>531</xdr:row>
      <xdr:rowOff>76200</xdr:rowOff>
    </xdr:from>
    <xdr:to>
      <xdr:col>5</xdr:col>
      <xdr:colOff>723609</xdr:colOff>
      <xdr:row>532</xdr:row>
      <xdr:rowOff>171414</xdr:rowOff>
    </xdr:to>
    <xdr:pic>
      <xdr:nvPicPr>
        <xdr:cNvPr id="37" name="Slika 36">
          <a:extLst>
            <a:ext uri="{FF2B5EF4-FFF2-40B4-BE49-F238E27FC236}">
              <a16:creationId xmlns:a16="http://schemas.microsoft.com/office/drawing/2014/main" id="{00000000-0008-0000-2700-000025000000}"/>
            </a:ext>
          </a:extLst>
        </xdr:cNvPr>
        <xdr:cNvPicPr>
          <a:picLocks noChangeAspect="1"/>
        </xdr:cNvPicPr>
      </xdr:nvPicPr>
      <xdr:blipFill>
        <a:blip xmlns:r="http://schemas.openxmlformats.org/officeDocument/2006/relationships" r:embed="rId35"/>
        <a:stretch>
          <a:fillRect/>
        </a:stretch>
      </xdr:blipFill>
      <xdr:spPr>
        <a:xfrm>
          <a:off x="4619625" y="111032925"/>
          <a:ext cx="2323809" cy="285714"/>
        </a:xfrm>
        <a:prstGeom prst="rect">
          <a:avLst/>
        </a:prstGeom>
      </xdr:spPr>
    </xdr:pic>
    <xdr:clientData/>
  </xdr:twoCellAnchor>
  <xdr:twoCellAnchor editAs="oneCell">
    <xdr:from>
      <xdr:col>5</xdr:col>
      <xdr:colOff>485775</xdr:colOff>
      <xdr:row>536</xdr:row>
      <xdr:rowOff>104775</xdr:rowOff>
    </xdr:from>
    <xdr:to>
      <xdr:col>7</xdr:col>
      <xdr:colOff>885538</xdr:colOff>
      <xdr:row>537</xdr:row>
      <xdr:rowOff>133317</xdr:rowOff>
    </xdr:to>
    <xdr:pic>
      <xdr:nvPicPr>
        <xdr:cNvPr id="38" name="Slika 37">
          <a:extLst>
            <a:ext uri="{FF2B5EF4-FFF2-40B4-BE49-F238E27FC236}">
              <a16:creationId xmlns:a16="http://schemas.microsoft.com/office/drawing/2014/main" id="{00000000-0008-0000-2700-000026000000}"/>
            </a:ext>
          </a:extLst>
        </xdr:cNvPr>
        <xdr:cNvPicPr>
          <a:picLocks noChangeAspect="1"/>
        </xdr:cNvPicPr>
      </xdr:nvPicPr>
      <xdr:blipFill>
        <a:blip xmlns:r="http://schemas.openxmlformats.org/officeDocument/2006/relationships" r:embed="rId36"/>
        <a:stretch>
          <a:fillRect/>
        </a:stretch>
      </xdr:blipFill>
      <xdr:spPr>
        <a:xfrm>
          <a:off x="6705600" y="112080675"/>
          <a:ext cx="2295238" cy="266667"/>
        </a:xfrm>
        <a:prstGeom prst="rect">
          <a:avLst/>
        </a:prstGeom>
      </xdr:spPr>
    </xdr:pic>
    <xdr:clientData/>
  </xdr:twoCellAnchor>
  <xdr:twoCellAnchor editAs="oneCell">
    <xdr:from>
      <xdr:col>6</xdr:col>
      <xdr:colOff>142875</xdr:colOff>
      <xdr:row>579</xdr:row>
      <xdr:rowOff>171450</xdr:rowOff>
    </xdr:from>
    <xdr:to>
      <xdr:col>11</xdr:col>
      <xdr:colOff>228094</xdr:colOff>
      <xdr:row>581</xdr:row>
      <xdr:rowOff>85688</xdr:rowOff>
    </xdr:to>
    <xdr:pic>
      <xdr:nvPicPr>
        <xdr:cNvPr id="39" name="Slika 38">
          <a:extLst>
            <a:ext uri="{FF2B5EF4-FFF2-40B4-BE49-F238E27FC236}">
              <a16:creationId xmlns:a16="http://schemas.microsoft.com/office/drawing/2014/main" id="{00000000-0008-0000-2700-000027000000}"/>
            </a:ext>
          </a:extLst>
        </xdr:cNvPr>
        <xdr:cNvPicPr>
          <a:picLocks noChangeAspect="1"/>
        </xdr:cNvPicPr>
      </xdr:nvPicPr>
      <xdr:blipFill>
        <a:blip xmlns:r="http://schemas.openxmlformats.org/officeDocument/2006/relationships" r:embed="rId37"/>
        <a:stretch>
          <a:fillRect/>
        </a:stretch>
      </xdr:blipFill>
      <xdr:spPr>
        <a:xfrm>
          <a:off x="7143750" y="120748425"/>
          <a:ext cx="4047619" cy="295238"/>
        </a:xfrm>
        <a:prstGeom prst="rect">
          <a:avLst/>
        </a:prstGeom>
      </xdr:spPr>
    </xdr:pic>
    <xdr:clientData/>
  </xdr:twoCellAnchor>
  <xdr:twoCellAnchor editAs="oneCell">
    <xdr:from>
      <xdr:col>4</xdr:col>
      <xdr:colOff>114300</xdr:colOff>
      <xdr:row>589</xdr:row>
      <xdr:rowOff>85725</xdr:rowOff>
    </xdr:from>
    <xdr:to>
      <xdr:col>5</xdr:col>
      <xdr:colOff>76025</xdr:colOff>
      <xdr:row>590</xdr:row>
      <xdr:rowOff>180939</xdr:rowOff>
    </xdr:to>
    <xdr:pic>
      <xdr:nvPicPr>
        <xdr:cNvPr id="40" name="Slika 39">
          <a:extLst>
            <a:ext uri="{FF2B5EF4-FFF2-40B4-BE49-F238E27FC236}">
              <a16:creationId xmlns:a16="http://schemas.microsoft.com/office/drawing/2014/main" id="{00000000-0008-0000-2700-000028000000}"/>
            </a:ext>
          </a:extLst>
        </xdr:cNvPr>
        <xdr:cNvPicPr>
          <a:picLocks noChangeAspect="1"/>
        </xdr:cNvPicPr>
      </xdr:nvPicPr>
      <xdr:blipFill>
        <a:blip xmlns:r="http://schemas.openxmlformats.org/officeDocument/2006/relationships" r:embed="rId38"/>
        <a:stretch>
          <a:fillRect/>
        </a:stretch>
      </xdr:blipFill>
      <xdr:spPr>
        <a:xfrm>
          <a:off x="4895850" y="122615325"/>
          <a:ext cx="1400000" cy="28571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24</xdr:col>
      <xdr:colOff>0</xdr:colOff>
      <xdr:row>69</xdr:row>
      <xdr:rowOff>0</xdr:rowOff>
    </xdr:from>
    <xdr:to>
      <xdr:col>36</xdr:col>
      <xdr:colOff>132420</xdr:colOff>
      <xdr:row>84</xdr:row>
      <xdr:rowOff>113929</xdr:rowOff>
    </xdr:to>
    <xdr:pic>
      <xdr:nvPicPr>
        <xdr:cNvPr id="2" name="Slika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17040225" y="13906500"/>
          <a:ext cx="7447620" cy="2971429"/>
        </a:xfrm>
        <a:prstGeom prst="rect">
          <a:avLst/>
        </a:prstGeom>
      </xdr:spPr>
    </xdr:pic>
    <xdr:clientData/>
  </xdr:twoCellAnchor>
  <xdr:twoCellAnchor editAs="oneCell">
    <xdr:from>
      <xdr:col>5</xdr:col>
      <xdr:colOff>104775</xdr:colOff>
      <xdr:row>94</xdr:row>
      <xdr:rowOff>161925</xdr:rowOff>
    </xdr:from>
    <xdr:to>
      <xdr:col>7</xdr:col>
      <xdr:colOff>85489</xdr:colOff>
      <xdr:row>96</xdr:row>
      <xdr:rowOff>57115</xdr:rowOff>
    </xdr:to>
    <xdr:pic>
      <xdr:nvPicPr>
        <xdr:cNvPr id="3" name="Slika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4876800" y="19126200"/>
          <a:ext cx="1885714" cy="276190"/>
        </a:xfrm>
        <a:prstGeom prst="rect">
          <a:avLst/>
        </a:prstGeom>
      </xdr:spPr>
    </xdr:pic>
    <xdr:clientData/>
  </xdr:twoCellAnchor>
  <xdr:twoCellAnchor editAs="oneCell">
    <xdr:from>
      <xdr:col>8</xdr:col>
      <xdr:colOff>19050</xdr:colOff>
      <xdr:row>89</xdr:row>
      <xdr:rowOff>57150</xdr:rowOff>
    </xdr:from>
    <xdr:to>
      <xdr:col>20</xdr:col>
      <xdr:colOff>151468</xdr:colOff>
      <xdr:row>104</xdr:row>
      <xdr:rowOff>152032</xdr:rowOff>
    </xdr:to>
    <xdr:pic>
      <xdr:nvPicPr>
        <xdr:cNvPr id="4" name="Slika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7305675" y="17973675"/>
          <a:ext cx="7447618" cy="2952382"/>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1171575</xdr:colOff>
      <xdr:row>19</xdr:row>
      <xdr:rowOff>180975</xdr:rowOff>
    </xdr:from>
    <xdr:to>
      <xdr:col>3</xdr:col>
      <xdr:colOff>514350</xdr:colOff>
      <xdr:row>40</xdr:row>
      <xdr:rowOff>8255</xdr:rowOff>
    </xdr:to>
    <xdr:pic>
      <xdr:nvPicPr>
        <xdr:cNvPr id="2" name="Slika 1" descr="https://cdn.extendoffice.com/images/stories/doc-excel/excel-split-text-number-date/doc-split-text-number-date-cell-into-multiple-columns-15.png">
          <a:extLst>
            <a:ext uri="{FF2B5EF4-FFF2-40B4-BE49-F238E27FC236}">
              <a16:creationId xmlns:a16="http://schemas.microsoft.com/office/drawing/2014/main" id="{00000000-0008-0000-29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71575" y="4333875"/>
          <a:ext cx="3467100" cy="3827780"/>
        </a:xfrm>
        <a:prstGeom prst="rect">
          <a:avLst/>
        </a:prstGeom>
        <a:noFill/>
        <a:ln>
          <a:noFill/>
        </a:ln>
      </xdr:spPr>
    </xdr:pic>
    <xdr:clientData/>
  </xdr:twoCellAnchor>
  <xdr:twoCellAnchor editAs="oneCell">
    <xdr:from>
      <xdr:col>0</xdr:col>
      <xdr:colOff>1066800</xdr:colOff>
      <xdr:row>47</xdr:row>
      <xdr:rowOff>66675</xdr:rowOff>
    </xdr:from>
    <xdr:to>
      <xdr:col>7</xdr:col>
      <xdr:colOff>161925</xdr:colOff>
      <xdr:row>68</xdr:row>
      <xdr:rowOff>26035</xdr:rowOff>
    </xdr:to>
    <xdr:pic>
      <xdr:nvPicPr>
        <xdr:cNvPr id="3" name="Slika 2" descr="https://cdn.extendoffice.com/images/stories/doc-excel/excel-split-text-number-date/doc-split-text-number-date-cell-into-multiple-columns-16.png">
          <a:extLst>
            <a:ext uri="{FF2B5EF4-FFF2-40B4-BE49-F238E27FC236}">
              <a16:creationId xmlns:a16="http://schemas.microsoft.com/office/drawing/2014/main" id="{00000000-0008-0000-29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6800" y="9791700"/>
          <a:ext cx="6134100" cy="3959860"/>
        </a:xfrm>
        <a:prstGeom prst="rect">
          <a:avLst/>
        </a:prstGeom>
        <a:noFill/>
        <a:ln>
          <a:noFill/>
        </a:ln>
      </xdr:spPr>
    </xdr:pic>
    <xdr:clientData/>
  </xdr:twoCellAnchor>
  <xdr:twoCellAnchor editAs="oneCell">
    <xdr:from>
      <xdr:col>0</xdr:col>
      <xdr:colOff>1038225</xdr:colOff>
      <xdr:row>72</xdr:row>
      <xdr:rowOff>142875</xdr:rowOff>
    </xdr:from>
    <xdr:to>
      <xdr:col>7</xdr:col>
      <xdr:colOff>571500</xdr:colOff>
      <xdr:row>93</xdr:row>
      <xdr:rowOff>145887</xdr:rowOff>
    </xdr:to>
    <xdr:pic>
      <xdr:nvPicPr>
        <xdr:cNvPr id="4" name="Slika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1038225" y="14678025"/>
          <a:ext cx="6572250" cy="4003512"/>
        </a:xfrm>
        <a:prstGeom prst="rect">
          <a:avLst/>
        </a:prstGeom>
      </xdr:spPr>
    </xdr:pic>
    <xdr:clientData/>
  </xdr:twoCellAnchor>
  <xdr:twoCellAnchor editAs="oneCell">
    <xdr:from>
      <xdr:col>4</xdr:col>
      <xdr:colOff>685799</xdr:colOff>
      <xdr:row>182</xdr:row>
      <xdr:rowOff>180975</xdr:rowOff>
    </xdr:from>
    <xdr:to>
      <xdr:col>16</xdr:col>
      <xdr:colOff>295274</xdr:colOff>
      <xdr:row>190</xdr:row>
      <xdr:rowOff>56515</xdr:rowOff>
    </xdr:to>
    <xdr:pic>
      <xdr:nvPicPr>
        <xdr:cNvPr id="5" name="Slika 4" descr="https://cdn.extendoffice.com/images/stories/doc-excel/excel-split-text-number-date/doc-split-text-number-date-cell-into-multiple-columns-59.png">
          <a:extLst>
            <a:ext uri="{FF2B5EF4-FFF2-40B4-BE49-F238E27FC236}">
              <a16:creationId xmlns:a16="http://schemas.microsoft.com/office/drawing/2014/main" id="{00000000-0008-0000-29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686424" y="38490525"/>
          <a:ext cx="7134225" cy="1399540"/>
        </a:xfrm>
        <a:prstGeom prst="rect">
          <a:avLst/>
        </a:prstGeom>
        <a:noFill/>
        <a:ln>
          <a:noFill/>
        </a:ln>
      </xdr:spPr>
    </xdr:pic>
    <xdr:clientData/>
  </xdr:twoCellAnchor>
  <xdr:twoCellAnchor editAs="oneCell">
    <xdr:from>
      <xdr:col>4</xdr:col>
      <xdr:colOff>809624</xdr:colOff>
      <xdr:row>258</xdr:row>
      <xdr:rowOff>19050</xdr:rowOff>
    </xdr:from>
    <xdr:to>
      <xdr:col>16</xdr:col>
      <xdr:colOff>161925</xdr:colOff>
      <xdr:row>265</xdr:row>
      <xdr:rowOff>92710</xdr:rowOff>
    </xdr:to>
    <xdr:pic>
      <xdr:nvPicPr>
        <xdr:cNvPr id="6" name="Slika 5" descr="https://cdn.extendoffice.com/images/stories/doc-excel/excel-split-text-number-date/doc-split-text-number-date-cell-into-multiple-columns-88.png">
          <a:extLst>
            <a:ext uri="{FF2B5EF4-FFF2-40B4-BE49-F238E27FC236}">
              <a16:creationId xmlns:a16="http://schemas.microsoft.com/office/drawing/2014/main" id="{00000000-0008-0000-29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10249" y="53873400"/>
          <a:ext cx="6877051" cy="1407160"/>
        </a:xfrm>
        <a:prstGeom prst="rect">
          <a:avLst/>
        </a:prstGeom>
        <a:noFill/>
        <a:ln>
          <a:noFill/>
        </a:ln>
      </xdr:spPr>
    </xdr:pic>
    <xdr:clientData/>
  </xdr:twoCellAnchor>
  <xdr:twoCellAnchor editAs="oneCell">
    <xdr:from>
      <xdr:col>6</xdr:col>
      <xdr:colOff>0</xdr:colOff>
      <xdr:row>269</xdr:row>
      <xdr:rowOff>0</xdr:rowOff>
    </xdr:from>
    <xdr:to>
      <xdr:col>15</xdr:col>
      <xdr:colOff>209550</xdr:colOff>
      <xdr:row>278</xdr:row>
      <xdr:rowOff>19050</xdr:rowOff>
    </xdr:to>
    <xdr:pic>
      <xdr:nvPicPr>
        <xdr:cNvPr id="7" name="Slika 6" descr="https://cdn.extendoffice.com/images/stories/doc-excel/excel-split-text-number-date/doc-split-text-number-date-cell-into-multiple-columns-89.png">
          <a:extLst>
            <a:ext uri="{FF2B5EF4-FFF2-40B4-BE49-F238E27FC236}">
              <a16:creationId xmlns:a16="http://schemas.microsoft.com/office/drawing/2014/main" id="{00000000-0008-0000-29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429375" y="55997475"/>
          <a:ext cx="5695950" cy="1733550"/>
        </a:xfrm>
        <a:prstGeom prst="rect">
          <a:avLst/>
        </a:prstGeom>
        <a:noFill/>
        <a:ln>
          <a:noFill/>
        </a:ln>
      </xdr:spPr>
    </xdr:pic>
    <xdr:clientData/>
  </xdr:twoCellAnchor>
  <xdr:twoCellAnchor editAs="oneCell">
    <xdr:from>
      <xdr:col>6</xdr:col>
      <xdr:colOff>0</xdr:colOff>
      <xdr:row>281</xdr:row>
      <xdr:rowOff>0</xdr:rowOff>
    </xdr:from>
    <xdr:to>
      <xdr:col>15</xdr:col>
      <xdr:colOff>152400</xdr:colOff>
      <xdr:row>289</xdr:row>
      <xdr:rowOff>161925</xdr:rowOff>
    </xdr:to>
    <xdr:pic>
      <xdr:nvPicPr>
        <xdr:cNvPr id="8" name="Slika 7" descr="https://cdn.extendoffice.com/images/stories/doc-excel/excel-split-text-number-date/doc-split-text-number-date-cell-into-multiple-columns-90.png">
          <a:extLst>
            <a:ext uri="{FF2B5EF4-FFF2-40B4-BE49-F238E27FC236}">
              <a16:creationId xmlns:a16="http://schemas.microsoft.com/office/drawing/2014/main" id="{00000000-0008-0000-29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429375" y="58378725"/>
          <a:ext cx="5638800" cy="1685925"/>
        </a:xfrm>
        <a:prstGeom prst="rect">
          <a:avLst/>
        </a:prstGeom>
        <a:noFill/>
        <a:ln>
          <a:noFill/>
        </a:ln>
      </xdr:spPr>
    </xdr:pic>
    <xdr:clientData/>
  </xdr:twoCellAnchor>
  <xdr:twoCellAnchor editAs="oneCell">
    <xdr:from>
      <xdr:col>0</xdr:col>
      <xdr:colOff>2076450</xdr:colOff>
      <xdr:row>137</xdr:row>
      <xdr:rowOff>180975</xdr:rowOff>
    </xdr:from>
    <xdr:to>
      <xdr:col>3</xdr:col>
      <xdr:colOff>18792</xdr:colOff>
      <xdr:row>139</xdr:row>
      <xdr:rowOff>57118</xdr:rowOff>
    </xdr:to>
    <xdr:pic>
      <xdr:nvPicPr>
        <xdr:cNvPr id="9" name="Slika 8">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8"/>
        <a:stretch>
          <a:fillRect/>
        </a:stretch>
      </xdr:blipFill>
      <xdr:spPr>
        <a:xfrm>
          <a:off x="2076450" y="28698825"/>
          <a:ext cx="2066667" cy="257143"/>
        </a:xfrm>
        <a:prstGeom prst="rect">
          <a:avLst/>
        </a:prstGeom>
      </xdr:spPr>
    </xdr:pic>
    <xdr:clientData/>
  </xdr:twoCellAnchor>
  <xdr:twoCellAnchor editAs="oneCell">
    <xdr:from>
      <xdr:col>0</xdr:col>
      <xdr:colOff>2066925</xdr:colOff>
      <xdr:row>114</xdr:row>
      <xdr:rowOff>171450</xdr:rowOff>
    </xdr:from>
    <xdr:to>
      <xdr:col>2</xdr:col>
      <xdr:colOff>895093</xdr:colOff>
      <xdr:row>116</xdr:row>
      <xdr:rowOff>19050</xdr:rowOff>
    </xdr:to>
    <xdr:pic>
      <xdr:nvPicPr>
        <xdr:cNvPr id="10" name="Slika 9">
          <a:extLst>
            <a:ext uri="{FF2B5EF4-FFF2-40B4-BE49-F238E27FC236}">
              <a16:creationId xmlns:a16="http://schemas.microsoft.com/office/drawing/2014/main" id="{00000000-0008-0000-2900-00000A000000}"/>
            </a:ext>
          </a:extLst>
        </xdr:cNvPr>
        <xdr:cNvPicPr>
          <a:picLocks noChangeAspect="1"/>
        </xdr:cNvPicPr>
      </xdr:nvPicPr>
      <xdr:blipFill>
        <a:blip xmlns:r="http://schemas.openxmlformats.org/officeDocument/2006/relationships" r:embed="rId9"/>
        <a:stretch>
          <a:fillRect/>
        </a:stretch>
      </xdr:blipFill>
      <xdr:spPr>
        <a:xfrm>
          <a:off x="2066925" y="23145750"/>
          <a:ext cx="2057143" cy="323850"/>
        </a:xfrm>
        <a:prstGeom prst="rect">
          <a:avLst/>
        </a:prstGeom>
      </xdr:spPr>
    </xdr:pic>
    <xdr:clientData/>
  </xdr:twoCellAnchor>
  <xdr:twoCellAnchor editAs="oneCell">
    <xdr:from>
      <xdr:col>5</xdr:col>
      <xdr:colOff>133350</xdr:colOff>
      <xdr:row>156</xdr:row>
      <xdr:rowOff>66675</xdr:rowOff>
    </xdr:from>
    <xdr:to>
      <xdr:col>7</xdr:col>
      <xdr:colOff>161769</xdr:colOff>
      <xdr:row>161</xdr:row>
      <xdr:rowOff>85604</xdr:rowOff>
    </xdr:to>
    <xdr:pic>
      <xdr:nvPicPr>
        <xdr:cNvPr id="11" name="Slika 10">
          <a:extLst>
            <a:ext uri="{FF2B5EF4-FFF2-40B4-BE49-F238E27FC236}">
              <a16:creationId xmlns:a16="http://schemas.microsoft.com/office/drawing/2014/main" id="{00000000-0008-0000-2900-00000B000000}"/>
            </a:ext>
          </a:extLst>
        </xdr:cNvPr>
        <xdr:cNvPicPr>
          <a:picLocks noChangeAspect="1"/>
        </xdr:cNvPicPr>
      </xdr:nvPicPr>
      <xdr:blipFill>
        <a:blip xmlns:r="http://schemas.openxmlformats.org/officeDocument/2006/relationships" r:embed="rId10"/>
        <a:stretch>
          <a:fillRect/>
        </a:stretch>
      </xdr:blipFill>
      <xdr:spPr>
        <a:xfrm>
          <a:off x="5953125" y="32880300"/>
          <a:ext cx="1247619" cy="971429"/>
        </a:xfrm>
        <a:prstGeom prst="rect">
          <a:avLst/>
        </a:prstGeom>
      </xdr:spPr>
    </xdr:pic>
    <xdr:clientData/>
  </xdr:twoCellAnchor>
  <xdr:twoCellAnchor editAs="oneCell">
    <xdr:from>
      <xdr:col>0</xdr:col>
      <xdr:colOff>409575</xdr:colOff>
      <xdr:row>183</xdr:row>
      <xdr:rowOff>180975</xdr:rowOff>
    </xdr:from>
    <xdr:to>
      <xdr:col>4</xdr:col>
      <xdr:colOff>27998</xdr:colOff>
      <xdr:row>190</xdr:row>
      <xdr:rowOff>9380</xdr:rowOff>
    </xdr:to>
    <xdr:pic>
      <xdr:nvPicPr>
        <xdr:cNvPr id="12" name="Slika 11">
          <a:extLst>
            <a:ext uri="{FF2B5EF4-FFF2-40B4-BE49-F238E27FC236}">
              <a16:creationId xmlns:a16="http://schemas.microsoft.com/office/drawing/2014/main" id="{00000000-0008-0000-2900-00000C000000}"/>
            </a:ext>
          </a:extLst>
        </xdr:cNvPr>
        <xdr:cNvPicPr>
          <a:picLocks noChangeAspect="1"/>
        </xdr:cNvPicPr>
      </xdr:nvPicPr>
      <xdr:blipFill>
        <a:blip xmlns:r="http://schemas.openxmlformats.org/officeDocument/2006/relationships" r:embed="rId11"/>
        <a:stretch>
          <a:fillRect/>
        </a:stretch>
      </xdr:blipFill>
      <xdr:spPr>
        <a:xfrm>
          <a:off x="409575" y="38681025"/>
          <a:ext cx="4619048" cy="1161905"/>
        </a:xfrm>
        <a:prstGeom prst="rect">
          <a:avLst/>
        </a:prstGeom>
      </xdr:spPr>
    </xdr:pic>
    <xdr:clientData/>
  </xdr:twoCellAnchor>
  <xdr:twoCellAnchor editAs="oneCell">
    <xdr:from>
      <xdr:col>1</xdr:col>
      <xdr:colOff>409575</xdr:colOff>
      <xdr:row>219</xdr:row>
      <xdr:rowOff>38100</xdr:rowOff>
    </xdr:from>
    <xdr:to>
      <xdr:col>2</xdr:col>
      <xdr:colOff>876165</xdr:colOff>
      <xdr:row>220</xdr:row>
      <xdr:rowOff>114267</xdr:rowOff>
    </xdr:to>
    <xdr:pic>
      <xdr:nvPicPr>
        <xdr:cNvPr id="13" name="Slika 12">
          <a:extLst>
            <a:ext uri="{FF2B5EF4-FFF2-40B4-BE49-F238E27FC236}">
              <a16:creationId xmlns:a16="http://schemas.microsoft.com/office/drawing/2014/main" id="{00000000-0008-0000-2900-00000D000000}"/>
            </a:ext>
          </a:extLst>
        </xdr:cNvPr>
        <xdr:cNvPicPr>
          <a:picLocks noChangeAspect="1"/>
        </xdr:cNvPicPr>
      </xdr:nvPicPr>
      <xdr:blipFill>
        <a:blip xmlns:r="http://schemas.openxmlformats.org/officeDocument/2006/relationships" r:embed="rId12"/>
        <a:stretch>
          <a:fillRect/>
        </a:stretch>
      </xdr:blipFill>
      <xdr:spPr>
        <a:xfrm>
          <a:off x="3028950" y="45958125"/>
          <a:ext cx="1076190" cy="266667"/>
        </a:xfrm>
        <a:prstGeom prst="rect">
          <a:avLst/>
        </a:prstGeom>
      </xdr:spPr>
    </xdr:pic>
    <xdr:clientData/>
  </xdr:twoCellAnchor>
  <xdr:twoCellAnchor editAs="oneCell">
    <xdr:from>
      <xdr:col>3</xdr:col>
      <xdr:colOff>28575</xdr:colOff>
      <xdr:row>219</xdr:row>
      <xdr:rowOff>57150</xdr:rowOff>
    </xdr:from>
    <xdr:to>
      <xdr:col>4</xdr:col>
      <xdr:colOff>476085</xdr:colOff>
      <xdr:row>220</xdr:row>
      <xdr:rowOff>114269</xdr:rowOff>
    </xdr:to>
    <xdr:pic>
      <xdr:nvPicPr>
        <xdr:cNvPr id="14" name="Slika 13">
          <a:extLst>
            <a:ext uri="{FF2B5EF4-FFF2-40B4-BE49-F238E27FC236}">
              <a16:creationId xmlns:a16="http://schemas.microsoft.com/office/drawing/2014/main" id="{00000000-0008-0000-2900-00000E000000}"/>
            </a:ext>
          </a:extLst>
        </xdr:cNvPr>
        <xdr:cNvPicPr>
          <a:picLocks noChangeAspect="1"/>
        </xdr:cNvPicPr>
      </xdr:nvPicPr>
      <xdr:blipFill>
        <a:blip xmlns:r="http://schemas.openxmlformats.org/officeDocument/2006/relationships" r:embed="rId13"/>
        <a:stretch>
          <a:fillRect/>
        </a:stretch>
      </xdr:blipFill>
      <xdr:spPr>
        <a:xfrm>
          <a:off x="4152900" y="45977175"/>
          <a:ext cx="1323810" cy="247619"/>
        </a:xfrm>
        <a:prstGeom prst="rect">
          <a:avLst/>
        </a:prstGeom>
      </xdr:spPr>
    </xdr:pic>
    <xdr:clientData/>
  </xdr:twoCellAnchor>
  <xdr:twoCellAnchor editAs="oneCell">
    <xdr:from>
      <xdr:col>6</xdr:col>
      <xdr:colOff>0</xdr:colOff>
      <xdr:row>5</xdr:row>
      <xdr:rowOff>0</xdr:rowOff>
    </xdr:from>
    <xdr:to>
      <xdr:col>13</xdr:col>
      <xdr:colOff>294705</xdr:colOff>
      <xdr:row>11</xdr:row>
      <xdr:rowOff>47476</xdr:rowOff>
    </xdr:to>
    <xdr:pic>
      <xdr:nvPicPr>
        <xdr:cNvPr id="15" name="Slika 14">
          <a:extLst>
            <a:ext uri="{FF2B5EF4-FFF2-40B4-BE49-F238E27FC236}">
              <a16:creationId xmlns:a16="http://schemas.microsoft.com/office/drawing/2014/main" id="{00000000-0008-0000-2900-00000F000000}"/>
            </a:ext>
          </a:extLst>
        </xdr:cNvPr>
        <xdr:cNvPicPr>
          <a:picLocks noChangeAspect="1"/>
        </xdr:cNvPicPr>
      </xdr:nvPicPr>
      <xdr:blipFill>
        <a:blip xmlns:r="http://schemas.openxmlformats.org/officeDocument/2006/relationships" r:embed="rId14"/>
        <a:stretch>
          <a:fillRect/>
        </a:stretch>
      </xdr:blipFill>
      <xdr:spPr>
        <a:xfrm>
          <a:off x="6429375" y="1181100"/>
          <a:ext cx="4561905" cy="1190476"/>
        </a:xfrm>
        <a:prstGeom prst="rect">
          <a:avLst/>
        </a:prstGeom>
      </xdr:spPr>
    </xdr:pic>
    <xdr:clientData/>
  </xdr:twoCellAnchor>
  <xdr:twoCellAnchor editAs="oneCell">
    <xdr:from>
      <xdr:col>0</xdr:col>
      <xdr:colOff>762000</xdr:colOff>
      <xdr:row>258</xdr:row>
      <xdr:rowOff>19050</xdr:rowOff>
    </xdr:from>
    <xdr:to>
      <xdr:col>4</xdr:col>
      <xdr:colOff>380423</xdr:colOff>
      <xdr:row>264</xdr:row>
      <xdr:rowOff>37955</xdr:rowOff>
    </xdr:to>
    <xdr:pic>
      <xdr:nvPicPr>
        <xdr:cNvPr id="16" name="Slika 15">
          <a:extLst>
            <a:ext uri="{FF2B5EF4-FFF2-40B4-BE49-F238E27FC236}">
              <a16:creationId xmlns:a16="http://schemas.microsoft.com/office/drawing/2014/main" id="{00000000-0008-0000-2900-000010000000}"/>
            </a:ext>
          </a:extLst>
        </xdr:cNvPr>
        <xdr:cNvPicPr>
          <a:picLocks noChangeAspect="1"/>
        </xdr:cNvPicPr>
      </xdr:nvPicPr>
      <xdr:blipFill>
        <a:blip xmlns:r="http://schemas.openxmlformats.org/officeDocument/2006/relationships" r:embed="rId11"/>
        <a:stretch>
          <a:fillRect/>
        </a:stretch>
      </xdr:blipFill>
      <xdr:spPr>
        <a:xfrm>
          <a:off x="762000" y="53873400"/>
          <a:ext cx="4619048" cy="1161905"/>
        </a:xfrm>
        <a:prstGeom prst="rect">
          <a:avLst/>
        </a:prstGeom>
      </xdr:spPr>
    </xdr:pic>
    <xdr:clientData/>
  </xdr:twoCellAnchor>
  <xdr:twoCellAnchor editAs="oneCell">
    <xdr:from>
      <xdr:col>6</xdr:col>
      <xdr:colOff>238125</xdr:colOff>
      <xdr:row>340</xdr:row>
      <xdr:rowOff>95250</xdr:rowOff>
    </xdr:from>
    <xdr:to>
      <xdr:col>14</xdr:col>
      <xdr:colOff>104182</xdr:colOff>
      <xdr:row>350</xdr:row>
      <xdr:rowOff>18821</xdr:rowOff>
    </xdr:to>
    <xdr:pic>
      <xdr:nvPicPr>
        <xdr:cNvPr id="20" name="Slika 19">
          <a:extLst>
            <a:ext uri="{FF2B5EF4-FFF2-40B4-BE49-F238E27FC236}">
              <a16:creationId xmlns:a16="http://schemas.microsoft.com/office/drawing/2014/main" id="{00000000-0008-0000-2900-000014000000}"/>
            </a:ext>
          </a:extLst>
        </xdr:cNvPr>
        <xdr:cNvPicPr>
          <a:picLocks noChangeAspect="1"/>
        </xdr:cNvPicPr>
      </xdr:nvPicPr>
      <xdr:blipFill>
        <a:blip xmlns:r="http://schemas.openxmlformats.org/officeDocument/2006/relationships" r:embed="rId15"/>
        <a:stretch>
          <a:fillRect/>
        </a:stretch>
      </xdr:blipFill>
      <xdr:spPr>
        <a:xfrm>
          <a:off x="6667500" y="71323200"/>
          <a:ext cx="4742857" cy="1828571"/>
        </a:xfrm>
        <a:prstGeom prst="rect">
          <a:avLst/>
        </a:prstGeom>
      </xdr:spPr>
    </xdr:pic>
    <xdr:clientData/>
  </xdr:twoCellAnchor>
  <xdr:twoCellAnchor editAs="oneCell">
    <xdr:from>
      <xdr:col>7</xdr:col>
      <xdr:colOff>228600</xdr:colOff>
      <xdr:row>352</xdr:row>
      <xdr:rowOff>76200</xdr:rowOff>
    </xdr:from>
    <xdr:to>
      <xdr:col>13</xdr:col>
      <xdr:colOff>609095</xdr:colOff>
      <xdr:row>361</xdr:row>
      <xdr:rowOff>133129</xdr:rowOff>
    </xdr:to>
    <xdr:pic>
      <xdr:nvPicPr>
        <xdr:cNvPr id="21" name="Slika 20">
          <a:extLst>
            <a:ext uri="{FF2B5EF4-FFF2-40B4-BE49-F238E27FC236}">
              <a16:creationId xmlns:a16="http://schemas.microsoft.com/office/drawing/2014/main" id="{00000000-0008-0000-2900-000015000000}"/>
            </a:ext>
          </a:extLst>
        </xdr:cNvPr>
        <xdr:cNvPicPr>
          <a:picLocks noChangeAspect="1"/>
        </xdr:cNvPicPr>
      </xdr:nvPicPr>
      <xdr:blipFill>
        <a:blip xmlns:r="http://schemas.openxmlformats.org/officeDocument/2006/relationships" r:embed="rId16"/>
        <a:stretch>
          <a:fillRect/>
        </a:stretch>
      </xdr:blipFill>
      <xdr:spPr>
        <a:xfrm>
          <a:off x="7267575" y="73637775"/>
          <a:ext cx="4038095" cy="1771429"/>
        </a:xfrm>
        <a:prstGeom prst="rect">
          <a:avLst/>
        </a:prstGeom>
      </xdr:spPr>
    </xdr:pic>
    <xdr:clientData/>
  </xdr:twoCellAnchor>
  <xdr:twoCellAnchor editAs="oneCell">
    <xdr:from>
      <xdr:col>0</xdr:col>
      <xdr:colOff>923925</xdr:colOff>
      <xdr:row>365</xdr:row>
      <xdr:rowOff>38100</xdr:rowOff>
    </xdr:from>
    <xdr:to>
      <xdr:col>3</xdr:col>
      <xdr:colOff>542457</xdr:colOff>
      <xdr:row>373</xdr:row>
      <xdr:rowOff>123624</xdr:rowOff>
    </xdr:to>
    <xdr:pic>
      <xdr:nvPicPr>
        <xdr:cNvPr id="22" name="Slika 21">
          <a:extLst>
            <a:ext uri="{FF2B5EF4-FFF2-40B4-BE49-F238E27FC236}">
              <a16:creationId xmlns:a16="http://schemas.microsoft.com/office/drawing/2014/main" id="{00000000-0008-0000-2900-000016000000}"/>
            </a:ext>
          </a:extLst>
        </xdr:cNvPr>
        <xdr:cNvPicPr>
          <a:picLocks noChangeAspect="1"/>
        </xdr:cNvPicPr>
      </xdr:nvPicPr>
      <xdr:blipFill>
        <a:blip xmlns:r="http://schemas.openxmlformats.org/officeDocument/2006/relationships" r:embed="rId17"/>
        <a:stretch>
          <a:fillRect/>
        </a:stretch>
      </xdr:blipFill>
      <xdr:spPr>
        <a:xfrm>
          <a:off x="923925" y="75057000"/>
          <a:ext cx="3742857" cy="1609524"/>
        </a:xfrm>
        <a:prstGeom prst="rect">
          <a:avLst/>
        </a:prstGeom>
      </xdr:spPr>
    </xdr:pic>
    <xdr:clientData/>
  </xdr:twoCellAnchor>
  <xdr:twoCellAnchor editAs="oneCell">
    <xdr:from>
      <xdr:col>5</xdr:col>
      <xdr:colOff>38100</xdr:colOff>
      <xdr:row>379</xdr:row>
      <xdr:rowOff>19050</xdr:rowOff>
    </xdr:from>
    <xdr:to>
      <xdr:col>13</xdr:col>
      <xdr:colOff>104157</xdr:colOff>
      <xdr:row>396</xdr:row>
      <xdr:rowOff>9121</xdr:rowOff>
    </xdr:to>
    <xdr:pic>
      <xdr:nvPicPr>
        <xdr:cNvPr id="23" name="Slika 22">
          <a:extLst>
            <a:ext uri="{FF2B5EF4-FFF2-40B4-BE49-F238E27FC236}">
              <a16:creationId xmlns:a16="http://schemas.microsoft.com/office/drawing/2014/main" id="{00000000-0008-0000-2900-000017000000}"/>
            </a:ext>
          </a:extLst>
        </xdr:cNvPr>
        <xdr:cNvPicPr>
          <a:picLocks noChangeAspect="1"/>
        </xdr:cNvPicPr>
      </xdr:nvPicPr>
      <xdr:blipFill>
        <a:blip xmlns:r="http://schemas.openxmlformats.org/officeDocument/2006/relationships" r:embed="rId18"/>
        <a:stretch>
          <a:fillRect/>
        </a:stretch>
      </xdr:blipFill>
      <xdr:spPr>
        <a:xfrm>
          <a:off x="5857875" y="79124175"/>
          <a:ext cx="4942857" cy="3228571"/>
        </a:xfrm>
        <a:prstGeom prst="rect">
          <a:avLst/>
        </a:prstGeom>
      </xdr:spPr>
    </xdr:pic>
    <xdr:clientData/>
  </xdr:twoCellAnchor>
  <xdr:twoCellAnchor editAs="oneCell">
    <xdr:from>
      <xdr:col>4</xdr:col>
      <xdr:colOff>476250</xdr:colOff>
      <xdr:row>398</xdr:row>
      <xdr:rowOff>171450</xdr:rowOff>
    </xdr:from>
    <xdr:to>
      <xdr:col>9</xdr:col>
      <xdr:colOff>390129</xdr:colOff>
      <xdr:row>411</xdr:row>
      <xdr:rowOff>85426</xdr:rowOff>
    </xdr:to>
    <xdr:pic>
      <xdr:nvPicPr>
        <xdr:cNvPr id="24" name="Slika 23">
          <a:extLst>
            <a:ext uri="{FF2B5EF4-FFF2-40B4-BE49-F238E27FC236}">
              <a16:creationId xmlns:a16="http://schemas.microsoft.com/office/drawing/2014/main" id="{00000000-0008-0000-2900-000018000000}"/>
            </a:ext>
          </a:extLst>
        </xdr:cNvPr>
        <xdr:cNvPicPr>
          <a:picLocks noChangeAspect="1"/>
        </xdr:cNvPicPr>
      </xdr:nvPicPr>
      <xdr:blipFill>
        <a:blip xmlns:r="http://schemas.openxmlformats.org/officeDocument/2006/relationships" r:embed="rId19"/>
        <a:stretch>
          <a:fillRect/>
        </a:stretch>
      </xdr:blipFill>
      <xdr:spPr>
        <a:xfrm>
          <a:off x="5476875" y="83048475"/>
          <a:ext cx="3171429" cy="2390476"/>
        </a:xfrm>
        <a:prstGeom prst="rect">
          <a:avLst/>
        </a:prstGeom>
      </xdr:spPr>
    </xdr:pic>
    <xdr:clientData/>
  </xdr:twoCellAnchor>
  <xdr:twoCellAnchor editAs="oneCell">
    <xdr:from>
      <xdr:col>3</xdr:col>
      <xdr:colOff>714375</xdr:colOff>
      <xdr:row>412</xdr:row>
      <xdr:rowOff>171450</xdr:rowOff>
    </xdr:from>
    <xdr:to>
      <xdr:col>9</xdr:col>
      <xdr:colOff>228144</xdr:colOff>
      <xdr:row>424</xdr:row>
      <xdr:rowOff>37831</xdr:rowOff>
    </xdr:to>
    <xdr:pic>
      <xdr:nvPicPr>
        <xdr:cNvPr id="25" name="Slika 24">
          <a:extLst>
            <a:ext uri="{FF2B5EF4-FFF2-40B4-BE49-F238E27FC236}">
              <a16:creationId xmlns:a16="http://schemas.microsoft.com/office/drawing/2014/main" id="{00000000-0008-0000-2900-000019000000}"/>
            </a:ext>
          </a:extLst>
        </xdr:cNvPr>
        <xdr:cNvPicPr>
          <a:picLocks noChangeAspect="1"/>
        </xdr:cNvPicPr>
      </xdr:nvPicPr>
      <xdr:blipFill>
        <a:blip xmlns:r="http://schemas.openxmlformats.org/officeDocument/2006/relationships" r:embed="rId20"/>
        <a:stretch>
          <a:fillRect/>
        </a:stretch>
      </xdr:blipFill>
      <xdr:spPr>
        <a:xfrm>
          <a:off x="4838700" y="85639275"/>
          <a:ext cx="3647619" cy="2152381"/>
        </a:xfrm>
        <a:prstGeom prst="rect">
          <a:avLst/>
        </a:prstGeom>
      </xdr:spPr>
    </xdr:pic>
    <xdr:clientData/>
  </xdr:twoCellAnchor>
  <xdr:twoCellAnchor editAs="oneCell">
    <xdr:from>
      <xdr:col>0</xdr:col>
      <xdr:colOff>0</xdr:colOff>
      <xdr:row>431</xdr:row>
      <xdr:rowOff>0</xdr:rowOff>
    </xdr:from>
    <xdr:to>
      <xdr:col>4</xdr:col>
      <xdr:colOff>761280</xdr:colOff>
      <xdr:row>443</xdr:row>
      <xdr:rowOff>66381</xdr:rowOff>
    </xdr:to>
    <xdr:pic>
      <xdr:nvPicPr>
        <xdr:cNvPr id="26" name="Slika 25">
          <a:extLst>
            <a:ext uri="{FF2B5EF4-FFF2-40B4-BE49-F238E27FC236}">
              <a16:creationId xmlns:a16="http://schemas.microsoft.com/office/drawing/2014/main" id="{00000000-0008-0000-2900-00001A000000}"/>
            </a:ext>
          </a:extLst>
        </xdr:cNvPr>
        <xdr:cNvPicPr>
          <a:picLocks noChangeAspect="1"/>
        </xdr:cNvPicPr>
      </xdr:nvPicPr>
      <xdr:blipFill>
        <a:blip xmlns:r="http://schemas.openxmlformats.org/officeDocument/2006/relationships" r:embed="rId21"/>
        <a:stretch>
          <a:fillRect/>
        </a:stretch>
      </xdr:blipFill>
      <xdr:spPr>
        <a:xfrm>
          <a:off x="0" y="88001475"/>
          <a:ext cx="5761905" cy="2352381"/>
        </a:xfrm>
        <a:prstGeom prst="rect">
          <a:avLst/>
        </a:prstGeom>
      </xdr:spPr>
    </xdr:pic>
    <xdr:clientData/>
  </xdr:twoCellAnchor>
  <xdr:twoCellAnchor editAs="oneCell">
    <xdr:from>
      <xdr:col>10</xdr:col>
      <xdr:colOff>133350</xdr:colOff>
      <xdr:row>458</xdr:row>
      <xdr:rowOff>1</xdr:rowOff>
    </xdr:from>
    <xdr:to>
      <xdr:col>20</xdr:col>
      <xdr:colOff>456398</xdr:colOff>
      <xdr:row>477</xdr:row>
      <xdr:rowOff>38101</xdr:rowOff>
    </xdr:to>
    <xdr:pic>
      <xdr:nvPicPr>
        <xdr:cNvPr id="27" name="Slika 26">
          <a:extLst>
            <a:ext uri="{FF2B5EF4-FFF2-40B4-BE49-F238E27FC236}">
              <a16:creationId xmlns:a16="http://schemas.microsoft.com/office/drawing/2014/main" id="{00000000-0008-0000-2900-00001B000000}"/>
            </a:ext>
          </a:extLst>
        </xdr:cNvPr>
        <xdr:cNvPicPr>
          <a:picLocks noChangeAspect="1"/>
        </xdr:cNvPicPr>
      </xdr:nvPicPr>
      <xdr:blipFill>
        <a:blip xmlns:r="http://schemas.openxmlformats.org/officeDocument/2006/relationships" r:embed="rId22"/>
        <a:stretch>
          <a:fillRect/>
        </a:stretch>
      </xdr:blipFill>
      <xdr:spPr>
        <a:xfrm>
          <a:off x="9001125" y="94526101"/>
          <a:ext cx="6419048" cy="3886200"/>
        </a:xfrm>
        <a:prstGeom prst="rect">
          <a:avLst/>
        </a:prstGeom>
      </xdr:spPr>
    </xdr:pic>
    <xdr:clientData/>
  </xdr:twoCellAnchor>
  <xdr:twoCellAnchor editAs="oneCell">
    <xdr:from>
      <xdr:col>9</xdr:col>
      <xdr:colOff>247650</xdr:colOff>
      <xdr:row>486</xdr:row>
      <xdr:rowOff>38100</xdr:rowOff>
    </xdr:from>
    <xdr:to>
      <xdr:col>20</xdr:col>
      <xdr:colOff>380145</xdr:colOff>
      <xdr:row>504</xdr:row>
      <xdr:rowOff>85290</xdr:rowOff>
    </xdr:to>
    <xdr:pic>
      <xdr:nvPicPr>
        <xdr:cNvPr id="28" name="Slika 27">
          <a:extLst>
            <a:ext uri="{FF2B5EF4-FFF2-40B4-BE49-F238E27FC236}">
              <a16:creationId xmlns:a16="http://schemas.microsoft.com/office/drawing/2014/main" id="{00000000-0008-0000-2900-00001C000000}"/>
            </a:ext>
          </a:extLst>
        </xdr:cNvPr>
        <xdr:cNvPicPr>
          <a:picLocks noChangeAspect="1"/>
        </xdr:cNvPicPr>
      </xdr:nvPicPr>
      <xdr:blipFill>
        <a:blip xmlns:r="http://schemas.openxmlformats.org/officeDocument/2006/relationships" r:embed="rId23"/>
        <a:stretch>
          <a:fillRect/>
        </a:stretch>
      </xdr:blipFill>
      <xdr:spPr>
        <a:xfrm>
          <a:off x="8505825" y="101260275"/>
          <a:ext cx="6838095" cy="3476190"/>
        </a:xfrm>
        <a:prstGeom prst="rect">
          <a:avLst/>
        </a:prstGeom>
      </xdr:spPr>
    </xdr:pic>
    <xdr:clientData/>
  </xdr:twoCellAnchor>
  <xdr:twoCellAnchor editAs="oneCell">
    <xdr:from>
      <xdr:col>9</xdr:col>
      <xdr:colOff>247650</xdr:colOff>
      <xdr:row>522</xdr:row>
      <xdr:rowOff>28575</xdr:rowOff>
    </xdr:from>
    <xdr:to>
      <xdr:col>20</xdr:col>
      <xdr:colOff>189669</xdr:colOff>
      <xdr:row>540</xdr:row>
      <xdr:rowOff>161480</xdr:rowOff>
    </xdr:to>
    <xdr:pic>
      <xdr:nvPicPr>
        <xdr:cNvPr id="29" name="Slika 28">
          <a:extLst>
            <a:ext uri="{FF2B5EF4-FFF2-40B4-BE49-F238E27FC236}">
              <a16:creationId xmlns:a16="http://schemas.microsoft.com/office/drawing/2014/main" id="{00000000-0008-0000-2900-00001D000000}"/>
            </a:ext>
          </a:extLst>
        </xdr:cNvPr>
        <xdr:cNvPicPr>
          <a:picLocks noChangeAspect="1"/>
        </xdr:cNvPicPr>
      </xdr:nvPicPr>
      <xdr:blipFill>
        <a:blip xmlns:r="http://schemas.openxmlformats.org/officeDocument/2006/relationships" r:embed="rId24"/>
        <a:stretch>
          <a:fillRect/>
        </a:stretch>
      </xdr:blipFill>
      <xdr:spPr>
        <a:xfrm>
          <a:off x="8505825" y="108823125"/>
          <a:ext cx="6647619" cy="3561905"/>
        </a:xfrm>
        <a:prstGeom prst="rect">
          <a:avLst/>
        </a:prstGeom>
      </xdr:spPr>
    </xdr:pic>
    <xdr:clientData/>
  </xdr:twoCellAnchor>
  <xdr:twoCellAnchor editAs="oneCell">
    <xdr:from>
      <xdr:col>9</xdr:col>
      <xdr:colOff>542925</xdr:colOff>
      <xdr:row>553</xdr:row>
      <xdr:rowOff>209550</xdr:rowOff>
    </xdr:from>
    <xdr:to>
      <xdr:col>21</xdr:col>
      <xdr:colOff>46773</xdr:colOff>
      <xdr:row>576</xdr:row>
      <xdr:rowOff>170895</xdr:rowOff>
    </xdr:to>
    <xdr:pic>
      <xdr:nvPicPr>
        <xdr:cNvPr id="30" name="Slika 29">
          <a:extLst>
            <a:ext uri="{FF2B5EF4-FFF2-40B4-BE49-F238E27FC236}">
              <a16:creationId xmlns:a16="http://schemas.microsoft.com/office/drawing/2014/main" id="{00000000-0008-0000-2900-00001E000000}"/>
            </a:ext>
          </a:extLst>
        </xdr:cNvPr>
        <xdr:cNvPicPr>
          <a:picLocks noChangeAspect="1"/>
        </xdr:cNvPicPr>
      </xdr:nvPicPr>
      <xdr:blipFill>
        <a:blip xmlns:r="http://schemas.openxmlformats.org/officeDocument/2006/relationships" r:embed="rId25"/>
        <a:stretch>
          <a:fillRect/>
        </a:stretch>
      </xdr:blipFill>
      <xdr:spPr>
        <a:xfrm>
          <a:off x="8801100" y="115385850"/>
          <a:ext cx="6819048" cy="4438095"/>
        </a:xfrm>
        <a:prstGeom prst="rect">
          <a:avLst/>
        </a:prstGeom>
      </xdr:spPr>
    </xdr:pic>
    <xdr:clientData/>
  </xdr:twoCellAnchor>
  <xdr:twoCellAnchor editAs="oneCell">
    <xdr:from>
      <xdr:col>10</xdr:col>
      <xdr:colOff>133350</xdr:colOff>
      <xdr:row>594</xdr:row>
      <xdr:rowOff>95250</xdr:rowOff>
    </xdr:from>
    <xdr:to>
      <xdr:col>21</xdr:col>
      <xdr:colOff>27750</xdr:colOff>
      <xdr:row>612</xdr:row>
      <xdr:rowOff>171002</xdr:rowOff>
    </xdr:to>
    <xdr:pic>
      <xdr:nvPicPr>
        <xdr:cNvPr id="31" name="Slika 30">
          <a:extLst>
            <a:ext uri="{FF2B5EF4-FFF2-40B4-BE49-F238E27FC236}">
              <a16:creationId xmlns:a16="http://schemas.microsoft.com/office/drawing/2014/main" id="{00000000-0008-0000-2900-00001F000000}"/>
            </a:ext>
          </a:extLst>
        </xdr:cNvPr>
        <xdr:cNvPicPr>
          <a:picLocks noChangeAspect="1"/>
        </xdr:cNvPicPr>
      </xdr:nvPicPr>
      <xdr:blipFill>
        <a:blip xmlns:r="http://schemas.openxmlformats.org/officeDocument/2006/relationships" r:embed="rId26"/>
        <a:stretch>
          <a:fillRect/>
        </a:stretch>
      </xdr:blipFill>
      <xdr:spPr>
        <a:xfrm>
          <a:off x="9001125" y="124034550"/>
          <a:ext cx="6600000" cy="3580952"/>
        </a:xfrm>
        <a:prstGeom prst="rect">
          <a:avLst/>
        </a:prstGeom>
      </xdr:spPr>
    </xdr:pic>
    <xdr:clientData/>
  </xdr:twoCellAnchor>
  <xdr:twoCellAnchor editAs="oneCell">
    <xdr:from>
      <xdr:col>7</xdr:col>
      <xdr:colOff>514350</xdr:colOff>
      <xdr:row>676</xdr:row>
      <xdr:rowOff>209550</xdr:rowOff>
    </xdr:from>
    <xdr:to>
      <xdr:col>18</xdr:col>
      <xdr:colOff>27798</xdr:colOff>
      <xdr:row>697</xdr:row>
      <xdr:rowOff>75711</xdr:rowOff>
    </xdr:to>
    <xdr:pic>
      <xdr:nvPicPr>
        <xdr:cNvPr id="32" name="Slika 31">
          <a:extLst>
            <a:ext uri="{FF2B5EF4-FFF2-40B4-BE49-F238E27FC236}">
              <a16:creationId xmlns:a16="http://schemas.microsoft.com/office/drawing/2014/main" id="{00000000-0008-0000-2900-000020000000}"/>
            </a:ext>
          </a:extLst>
        </xdr:cNvPr>
        <xdr:cNvPicPr>
          <a:picLocks noChangeAspect="1"/>
        </xdr:cNvPicPr>
      </xdr:nvPicPr>
      <xdr:blipFill>
        <a:blip xmlns:r="http://schemas.openxmlformats.org/officeDocument/2006/relationships" r:embed="rId27"/>
        <a:stretch>
          <a:fillRect/>
        </a:stretch>
      </xdr:blipFill>
      <xdr:spPr>
        <a:xfrm>
          <a:off x="7553325" y="141217650"/>
          <a:ext cx="6219048" cy="3914286"/>
        </a:xfrm>
        <a:prstGeom prst="rect">
          <a:avLst/>
        </a:prstGeom>
      </xdr:spPr>
    </xdr:pic>
    <xdr:clientData/>
  </xdr:twoCellAnchor>
  <xdr:twoCellAnchor editAs="oneCell">
    <xdr:from>
      <xdr:col>9</xdr:col>
      <xdr:colOff>0</xdr:colOff>
      <xdr:row>646</xdr:row>
      <xdr:rowOff>190500</xdr:rowOff>
    </xdr:from>
    <xdr:to>
      <xdr:col>20</xdr:col>
      <xdr:colOff>18209</xdr:colOff>
      <xdr:row>667</xdr:row>
      <xdr:rowOff>75705</xdr:rowOff>
    </xdr:to>
    <xdr:pic>
      <xdr:nvPicPr>
        <xdr:cNvPr id="33" name="Slika 32">
          <a:extLst>
            <a:ext uri="{FF2B5EF4-FFF2-40B4-BE49-F238E27FC236}">
              <a16:creationId xmlns:a16="http://schemas.microsoft.com/office/drawing/2014/main" id="{00000000-0008-0000-2900-000021000000}"/>
            </a:ext>
          </a:extLst>
        </xdr:cNvPr>
        <xdr:cNvPicPr>
          <a:picLocks noChangeAspect="1"/>
        </xdr:cNvPicPr>
      </xdr:nvPicPr>
      <xdr:blipFill>
        <a:blip xmlns:r="http://schemas.openxmlformats.org/officeDocument/2006/relationships" r:embed="rId28"/>
        <a:stretch>
          <a:fillRect/>
        </a:stretch>
      </xdr:blipFill>
      <xdr:spPr>
        <a:xfrm>
          <a:off x="8258175" y="134874000"/>
          <a:ext cx="6723809" cy="3961905"/>
        </a:xfrm>
        <a:prstGeom prst="rect">
          <a:avLst/>
        </a:prstGeom>
      </xdr:spPr>
    </xdr:pic>
    <xdr:clientData/>
  </xdr:twoCellAnchor>
  <xdr:twoCellAnchor editAs="oneCell">
    <xdr:from>
      <xdr:col>8</xdr:col>
      <xdr:colOff>9525</xdr:colOff>
      <xdr:row>703</xdr:row>
      <xdr:rowOff>190500</xdr:rowOff>
    </xdr:from>
    <xdr:to>
      <xdr:col>18</xdr:col>
      <xdr:colOff>75430</xdr:colOff>
      <xdr:row>725</xdr:row>
      <xdr:rowOff>37592</xdr:rowOff>
    </xdr:to>
    <xdr:pic>
      <xdr:nvPicPr>
        <xdr:cNvPr id="34" name="Slika 33">
          <a:extLst>
            <a:ext uri="{FF2B5EF4-FFF2-40B4-BE49-F238E27FC236}">
              <a16:creationId xmlns:a16="http://schemas.microsoft.com/office/drawing/2014/main" id="{00000000-0008-0000-2900-000022000000}"/>
            </a:ext>
          </a:extLst>
        </xdr:cNvPr>
        <xdr:cNvPicPr>
          <a:picLocks noChangeAspect="1"/>
        </xdr:cNvPicPr>
      </xdr:nvPicPr>
      <xdr:blipFill>
        <a:blip xmlns:r="http://schemas.openxmlformats.org/officeDocument/2006/relationships" r:embed="rId29"/>
        <a:stretch>
          <a:fillRect/>
        </a:stretch>
      </xdr:blipFill>
      <xdr:spPr>
        <a:xfrm>
          <a:off x="7658100" y="146761200"/>
          <a:ext cx="6161905" cy="4066667"/>
        </a:xfrm>
        <a:prstGeom prst="rect">
          <a:avLst/>
        </a:prstGeom>
      </xdr:spPr>
    </xdr:pic>
    <xdr:clientData/>
  </xdr:twoCellAnchor>
  <xdr:twoCellAnchor editAs="oneCell">
    <xdr:from>
      <xdr:col>8</xdr:col>
      <xdr:colOff>9525</xdr:colOff>
      <xdr:row>738</xdr:row>
      <xdr:rowOff>85725</xdr:rowOff>
    </xdr:from>
    <xdr:to>
      <xdr:col>18</xdr:col>
      <xdr:colOff>532573</xdr:colOff>
      <xdr:row>758</xdr:row>
      <xdr:rowOff>161430</xdr:rowOff>
    </xdr:to>
    <xdr:pic>
      <xdr:nvPicPr>
        <xdr:cNvPr id="35" name="Slika 34">
          <a:extLst>
            <a:ext uri="{FF2B5EF4-FFF2-40B4-BE49-F238E27FC236}">
              <a16:creationId xmlns:a16="http://schemas.microsoft.com/office/drawing/2014/main" id="{00000000-0008-0000-2900-000023000000}"/>
            </a:ext>
          </a:extLst>
        </xdr:cNvPr>
        <xdr:cNvPicPr>
          <a:picLocks noChangeAspect="1"/>
        </xdr:cNvPicPr>
      </xdr:nvPicPr>
      <xdr:blipFill>
        <a:blip xmlns:r="http://schemas.openxmlformats.org/officeDocument/2006/relationships" r:embed="rId30"/>
        <a:stretch>
          <a:fillRect/>
        </a:stretch>
      </xdr:blipFill>
      <xdr:spPr>
        <a:xfrm>
          <a:off x="7658100" y="154124025"/>
          <a:ext cx="6619048" cy="3961905"/>
        </a:xfrm>
        <a:prstGeom prst="rect">
          <a:avLst/>
        </a:prstGeom>
      </xdr:spPr>
    </xdr:pic>
    <xdr:clientData/>
  </xdr:twoCellAnchor>
  <xdr:twoCellAnchor editAs="oneCell">
    <xdr:from>
      <xdr:col>7</xdr:col>
      <xdr:colOff>447675</xdr:colOff>
      <xdr:row>773</xdr:row>
      <xdr:rowOff>142875</xdr:rowOff>
    </xdr:from>
    <xdr:to>
      <xdr:col>18</xdr:col>
      <xdr:colOff>180170</xdr:colOff>
      <xdr:row>793</xdr:row>
      <xdr:rowOff>180484</xdr:rowOff>
    </xdr:to>
    <xdr:pic>
      <xdr:nvPicPr>
        <xdr:cNvPr id="36" name="Slika 35">
          <a:extLst>
            <a:ext uri="{FF2B5EF4-FFF2-40B4-BE49-F238E27FC236}">
              <a16:creationId xmlns:a16="http://schemas.microsoft.com/office/drawing/2014/main" id="{00000000-0008-0000-2900-000024000000}"/>
            </a:ext>
          </a:extLst>
        </xdr:cNvPr>
        <xdr:cNvPicPr>
          <a:picLocks noChangeAspect="1"/>
        </xdr:cNvPicPr>
      </xdr:nvPicPr>
      <xdr:blipFill>
        <a:blip xmlns:r="http://schemas.openxmlformats.org/officeDocument/2006/relationships" r:embed="rId31"/>
        <a:stretch>
          <a:fillRect/>
        </a:stretch>
      </xdr:blipFill>
      <xdr:spPr>
        <a:xfrm>
          <a:off x="7486650" y="161601150"/>
          <a:ext cx="6438095" cy="3923809"/>
        </a:xfrm>
        <a:prstGeom prst="rect">
          <a:avLst/>
        </a:prstGeom>
      </xdr:spPr>
    </xdr:pic>
    <xdr:clientData/>
  </xdr:twoCellAnchor>
  <xdr:twoCellAnchor editAs="oneCell">
    <xdr:from>
      <xdr:col>9</xdr:col>
      <xdr:colOff>533400</xdr:colOff>
      <xdr:row>803</xdr:row>
      <xdr:rowOff>171450</xdr:rowOff>
    </xdr:from>
    <xdr:to>
      <xdr:col>20</xdr:col>
      <xdr:colOff>561133</xdr:colOff>
      <xdr:row>825</xdr:row>
      <xdr:rowOff>123298</xdr:rowOff>
    </xdr:to>
    <xdr:pic>
      <xdr:nvPicPr>
        <xdr:cNvPr id="37" name="Slika 36">
          <a:extLst>
            <a:ext uri="{FF2B5EF4-FFF2-40B4-BE49-F238E27FC236}">
              <a16:creationId xmlns:a16="http://schemas.microsoft.com/office/drawing/2014/main" id="{00000000-0008-0000-2900-000025000000}"/>
            </a:ext>
          </a:extLst>
        </xdr:cNvPr>
        <xdr:cNvPicPr>
          <a:picLocks noChangeAspect="1"/>
        </xdr:cNvPicPr>
      </xdr:nvPicPr>
      <xdr:blipFill>
        <a:blip xmlns:r="http://schemas.openxmlformats.org/officeDocument/2006/relationships" r:embed="rId32"/>
        <a:stretch>
          <a:fillRect/>
        </a:stretch>
      </xdr:blipFill>
      <xdr:spPr>
        <a:xfrm>
          <a:off x="8791575" y="167859075"/>
          <a:ext cx="6733333" cy="4219048"/>
        </a:xfrm>
        <a:prstGeom prst="rect">
          <a:avLst/>
        </a:prstGeom>
      </xdr:spPr>
    </xdr:pic>
    <xdr:clientData/>
  </xdr:twoCellAnchor>
  <xdr:twoCellAnchor editAs="oneCell">
    <xdr:from>
      <xdr:col>8</xdr:col>
      <xdr:colOff>581025</xdr:colOff>
      <xdr:row>838</xdr:row>
      <xdr:rowOff>104775</xdr:rowOff>
    </xdr:from>
    <xdr:to>
      <xdr:col>18</xdr:col>
      <xdr:colOff>570739</xdr:colOff>
      <xdr:row>863</xdr:row>
      <xdr:rowOff>66075</xdr:rowOff>
    </xdr:to>
    <xdr:pic>
      <xdr:nvPicPr>
        <xdr:cNvPr id="38" name="Slika 37">
          <a:extLst>
            <a:ext uri="{FF2B5EF4-FFF2-40B4-BE49-F238E27FC236}">
              <a16:creationId xmlns:a16="http://schemas.microsoft.com/office/drawing/2014/main" id="{00000000-0008-0000-2900-000026000000}"/>
            </a:ext>
          </a:extLst>
        </xdr:cNvPr>
        <xdr:cNvPicPr>
          <a:picLocks noChangeAspect="1"/>
        </xdr:cNvPicPr>
      </xdr:nvPicPr>
      <xdr:blipFill>
        <a:blip xmlns:r="http://schemas.openxmlformats.org/officeDocument/2006/relationships" r:embed="rId33"/>
        <a:stretch>
          <a:fillRect/>
        </a:stretch>
      </xdr:blipFill>
      <xdr:spPr>
        <a:xfrm>
          <a:off x="8229600" y="175212375"/>
          <a:ext cx="6085714" cy="4800000"/>
        </a:xfrm>
        <a:prstGeom prst="rect">
          <a:avLst/>
        </a:prstGeom>
      </xdr:spPr>
    </xdr:pic>
    <xdr:clientData/>
  </xdr:twoCellAnchor>
  <xdr:twoCellAnchor editAs="oneCell">
    <xdr:from>
      <xdr:col>11</xdr:col>
      <xdr:colOff>581025</xdr:colOff>
      <xdr:row>877</xdr:row>
      <xdr:rowOff>171450</xdr:rowOff>
    </xdr:from>
    <xdr:to>
      <xdr:col>23</xdr:col>
      <xdr:colOff>208682</xdr:colOff>
      <xdr:row>896</xdr:row>
      <xdr:rowOff>104321</xdr:rowOff>
    </xdr:to>
    <xdr:pic>
      <xdr:nvPicPr>
        <xdr:cNvPr id="39" name="Slika 38">
          <a:extLst>
            <a:ext uri="{FF2B5EF4-FFF2-40B4-BE49-F238E27FC236}">
              <a16:creationId xmlns:a16="http://schemas.microsoft.com/office/drawing/2014/main" id="{00000000-0008-0000-2900-000027000000}"/>
            </a:ext>
          </a:extLst>
        </xdr:cNvPr>
        <xdr:cNvPicPr>
          <a:picLocks noChangeAspect="1"/>
        </xdr:cNvPicPr>
      </xdr:nvPicPr>
      <xdr:blipFill>
        <a:blip xmlns:r="http://schemas.openxmlformats.org/officeDocument/2006/relationships" r:embed="rId34"/>
        <a:stretch>
          <a:fillRect/>
        </a:stretch>
      </xdr:blipFill>
      <xdr:spPr>
        <a:xfrm>
          <a:off x="10058400" y="183337200"/>
          <a:ext cx="6942857" cy="3628571"/>
        </a:xfrm>
        <a:prstGeom prst="rect">
          <a:avLst/>
        </a:prstGeom>
      </xdr:spPr>
    </xdr:pic>
    <xdr:clientData/>
  </xdr:twoCellAnchor>
  <xdr:twoCellAnchor editAs="oneCell">
    <xdr:from>
      <xdr:col>10</xdr:col>
      <xdr:colOff>38100</xdr:colOff>
      <xdr:row>912</xdr:row>
      <xdr:rowOff>0</xdr:rowOff>
    </xdr:from>
    <xdr:to>
      <xdr:col>21</xdr:col>
      <xdr:colOff>342024</xdr:colOff>
      <xdr:row>928</xdr:row>
      <xdr:rowOff>180562</xdr:rowOff>
    </xdr:to>
    <xdr:pic>
      <xdr:nvPicPr>
        <xdr:cNvPr id="40" name="Slika 39">
          <a:extLst>
            <a:ext uri="{FF2B5EF4-FFF2-40B4-BE49-F238E27FC236}">
              <a16:creationId xmlns:a16="http://schemas.microsoft.com/office/drawing/2014/main" id="{00000000-0008-0000-2900-000028000000}"/>
            </a:ext>
          </a:extLst>
        </xdr:cNvPr>
        <xdr:cNvPicPr>
          <a:picLocks noChangeAspect="1"/>
        </xdr:cNvPicPr>
      </xdr:nvPicPr>
      <xdr:blipFill>
        <a:blip xmlns:r="http://schemas.openxmlformats.org/officeDocument/2006/relationships" r:embed="rId35"/>
        <a:stretch>
          <a:fillRect/>
        </a:stretch>
      </xdr:blipFill>
      <xdr:spPr>
        <a:xfrm>
          <a:off x="8905875" y="190690500"/>
          <a:ext cx="7009524" cy="3304762"/>
        </a:xfrm>
        <a:prstGeom prst="rect">
          <a:avLst/>
        </a:prstGeom>
      </xdr:spPr>
    </xdr:pic>
    <xdr:clientData/>
  </xdr:twoCellAnchor>
  <xdr:twoCellAnchor editAs="oneCell">
    <xdr:from>
      <xdr:col>8</xdr:col>
      <xdr:colOff>19050</xdr:colOff>
      <xdr:row>940</xdr:row>
      <xdr:rowOff>57150</xdr:rowOff>
    </xdr:from>
    <xdr:to>
      <xdr:col>18</xdr:col>
      <xdr:colOff>180193</xdr:colOff>
      <xdr:row>957</xdr:row>
      <xdr:rowOff>47212</xdr:rowOff>
    </xdr:to>
    <xdr:pic>
      <xdr:nvPicPr>
        <xdr:cNvPr id="41" name="Slika 40">
          <a:extLst>
            <a:ext uri="{FF2B5EF4-FFF2-40B4-BE49-F238E27FC236}">
              <a16:creationId xmlns:a16="http://schemas.microsoft.com/office/drawing/2014/main" id="{00000000-0008-0000-2900-000029000000}"/>
            </a:ext>
          </a:extLst>
        </xdr:cNvPr>
        <xdr:cNvPicPr>
          <a:picLocks noChangeAspect="1"/>
        </xdr:cNvPicPr>
      </xdr:nvPicPr>
      <xdr:blipFill>
        <a:blip xmlns:r="http://schemas.openxmlformats.org/officeDocument/2006/relationships" r:embed="rId36"/>
        <a:stretch>
          <a:fillRect/>
        </a:stretch>
      </xdr:blipFill>
      <xdr:spPr>
        <a:xfrm>
          <a:off x="7667625" y="196977000"/>
          <a:ext cx="6257143" cy="3304762"/>
        </a:xfrm>
        <a:prstGeom prst="rect">
          <a:avLst/>
        </a:prstGeom>
      </xdr:spPr>
    </xdr:pic>
    <xdr:clientData/>
  </xdr:twoCellAnchor>
  <xdr:twoCellAnchor editAs="oneCell">
    <xdr:from>
      <xdr:col>7</xdr:col>
      <xdr:colOff>523875</xdr:colOff>
      <xdr:row>979</xdr:row>
      <xdr:rowOff>19050</xdr:rowOff>
    </xdr:from>
    <xdr:to>
      <xdr:col>18</xdr:col>
      <xdr:colOff>551608</xdr:colOff>
      <xdr:row>998</xdr:row>
      <xdr:rowOff>142398</xdr:rowOff>
    </xdr:to>
    <xdr:pic>
      <xdr:nvPicPr>
        <xdr:cNvPr id="42" name="Slika 41">
          <a:extLst>
            <a:ext uri="{FF2B5EF4-FFF2-40B4-BE49-F238E27FC236}">
              <a16:creationId xmlns:a16="http://schemas.microsoft.com/office/drawing/2014/main" id="{00000000-0008-0000-2900-00002A000000}"/>
            </a:ext>
          </a:extLst>
        </xdr:cNvPr>
        <xdr:cNvPicPr>
          <a:picLocks noChangeAspect="1"/>
        </xdr:cNvPicPr>
      </xdr:nvPicPr>
      <xdr:blipFill>
        <a:blip xmlns:r="http://schemas.openxmlformats.org/officeDocument/2006/relationships" r:embed="rId37"/>
        <a:stretch>
          <a:fillRect/>
        </a:stretch>
      </xdr:blipFill>
      <xdr:spPr>
        <a:xfrm>
          <a:off x="7562850" y="205359000"/>
          <a:ext cx="6733333" cy="3819048"/>
        </a:xfrm>
        <a:prstGeom prst="rect">
          <a:avLst/>
        </a:prstGeom>
      </xdr:spPr>
    </xdr:pic>
    <xdr:clientData/>
  </xdr:twoCellAnchor>
  <xdr:twoCellAnchor editAs="oneCell">
    <xdr:from>
      <xdr:col>7</xdr:col>
      <xdr:colOff>552450</xdr:colOff>
      <xdr:row>1008</xdr:row>
      <xdr:rowOff>38100</xdr:rowOff>
    </xdr:from>
    <xdr:to>
      <xdr:col>18</xdr:col>
      <xdr:colOff>570659</xdr:colOff>
      <xdr:row>1031</xdr:row>
      <xdr:rowOff>113743</xdr:rowOff>
    </xdr:to>
    <xdr:pic>
      <xdr:nvPicPr>
        <xdr:cNvPr id="43" name="Slika 42">
          <a:extLst>
            <a:ext uri="{FF2B5EF4-FFF2-40B4-BE49-F238E27FC236}">
              <a16:creationId xmlns:a16="http://schemas.microsoft.com/office/drawing/2014/main" id="{00000000-0008-0000-2900-00002B000000}"/>
            </a:ext>
          </a:extLst>
        </xdr:cNvPr>
        <xdr:cNvPicPr>
          <a:picLocks noChangeAspect="1"/>
        </xdr:cNvPicPr>
      </xdr:nvPicPr>
      <xdr:blipFill>
        <a:blip xmlns:r="http://schemas.openxmlformats.org/officeDocument/2006/relationships" r:embed="rId38"/>
        <a:stretch>
          <a:fillRect/>
        </a:stretch>
      </xdr:blipFill>
      <xdr:spPr>
        <a:xfrm>
          <a:off x="7591425" y="211426425"/>
          <a:ext cx="6723809" cy="4457143"/>
        </a:xfrm>
        <a:prstGeom prst="rect">
          <a:avLst/>
        </a:prstGeom>
      </xdr:spPr>
    </xdr:pic>
    <xdr:clientData/>
  </xdr:twoCellAnchor>
  <xdr:twoCellAnchor editAs="oneCell">
    <xdr:from>
      <xdr:col>7</xdr:col>
      <xdr:colOff>581025</xdr:colOff>
      <xdr:row>1049</xdr:row>
      <xdr:rowOff>76200</xdr:rowOff>
    </xdr:from>
    <xdr:to>
      <xdr:col>19</xdr:col>
      <xdr:colOff>351539</xdr:colOff>
      <xdr:row>1068</xdr:row>
      <xdr:rowOff>104309</xdr:rowOff>
    </xdr:to>
    <xdr:pic>
      <xdr:nvPicPr>
        <xdr:cNvPr id="44" name="Slika 43">
          <a:extLst>
            <a:ext uri="{FF2B5EF4-FFF2-40B4-BE49-F238E27FC236}">
              <a16:creationId xmlns:a16="http://schemas.microsoft.com/office/drawing/2014/main" id="{00000000-0008-0000-2900-00002C000000}"/>
            </a:ext>
          </a:extLst>
        </xdr:cNvPr>
        <xdr:cNvPicPr>
          <a:picLocks noChangeAspect="1"/>
        </xdr:cNvPicPr>
      </xdr:nvPicPr>
      <xdr:blipFill>
        <a:blip xmlns:r="http://schemas.openxmlformats.org/officeDocument/2006/relationships" r:embed="rId39"/>
        <a:stretch>
          <a:fillRect/>
        </a:stretch>
      </xdr:blipFill>
      <xdr:spPr>
        <a:xfrm>
          <a:off x="7620000" y="219979875"/>
          <a:ext cx="7085714" cy="3723809"/>
        </a:xfrm>
        <a:prstGeom prst="rect">
          <a:avLst/>
        </a:prstGeom>
      </xdr:spPr>
    </xdr:pic>
    <xdr:clientData/>
  </xdr:twoCellAnchor>
  <xdr:twoCellAnchor>
    <xdr:from>
      <xdr:col>6</xdr:col>
      <xdr:colOff>295275</xdr:colOff>
      <xdr:row>152</xdr:row>
      <xdr:rowOff>9525</xdr:rowOff>
    </xdr:from>
    <xdr:to>
      <xdr:col>8</xdr:col>
      <xdr:colOff>133350</xdr:colOff>
      <xdr:row>156</xdr:row>
      <xdr:rowOff>95250</xdr:rowOff>
    </xdr:to>
    <xdr:cxnSp macro="">
      <xdr:nvCxnSpPr>
        <xdr:cNvPr id="46" name="Raven puščični povezovalnik 45">
          <a:extLst>
            <a:ext uri="{FF2B5EF4-FFF2-40B4-BE49-F238E27FC236}">
              <a16:creationId xmlns:a16="http://schemas.microsoft.com/office/drawing/2014/main" id="{00000000-0008-0000-2900-00002E000000}"/>
            </a:ext>
          </a:extLst>
        </xdr:cNvPr>
        <xdr:cNvCxnSpPr/>
      </xdr:nvCxnSpPr>
      <xdr:spPr>
        <a:xfrm flipH="1">
          <a:off x="6724650" y="31918275"/>
          <a:ext cx="1057275" cy="990600"/>
        </a:xfrm>
        <a:prstGeom prst="straightConnector1">
          <a:avLst/>
        </a:prstGeom>
        <a:ln>
          <a:tailEnd type="triangle"/>
        </a:ln>
      </xdr:spPr>
      <xdr:style>
        <a:lnRef idx="3">
          <a:schemeClr val="accent2"/>
        </a:lnRef>
        <a:fillRef idx="0">
          <a:schemeClr val="accent2"/>
        </a:fillRef>
        <a:effectRef idx="2">
          <a:schemeClr val="accent2"/>
        </a:effectRef>
        <a:fontRef idx="minor">
          <a:schemeClr val="tx1"/>
        </a:fontRef>
      </xdr:style>
    </xdr:cxnSp>
    <xdr:clientData/>
  </xdr:twoCellAnchor>
  <xdr:twoCellAnchor editAs="oneCell">
    <xdr:from>
      <xdr:col>5</xdr:col>
      <xdr:colOff>66675</xdr:colOff>
      <xdr:row>208</xdr:row>
      <xdr:rowOff>161925</xdr:rowOff>
    </xdr:from>
    <xdr:to>
      <xdr:col>14</xdr:col>
      <xdr:colOff>504084</xdr:colOff>
      <xdr:row>220</xdr:row>
      <xdr:rowOff>171133</xdr:rowOff>
    </xdr:to>
    <xdr:pic>
      <xdr:nvPicPr>
        <xdr:cNvPr id="47" name="Slika 46">
          <a:extLst>
            <a:ext uri="{FF2B5EF4-FFF2-40B4-BE49-F238E27FC236}">
              <a16:creationId xmlns:a16="http://schemas.microsoft.com/office/drawing/2014/main" id="{00000000-0008-0000-2900-00002F000000}"/>
            </a:ext>
          </a:extLst>
        </xdr:cNvPr>
        <xdr:cNvPicPr>
          <a:picLocks noChangeAspect="1"/>
        </xdr:cNvPicPr>
      </xdr:nvPicPr>
      <xdr:blipFill>
        <a:blip xmlns:r="http://schemas.openxmlformats.org/officeDocument/2006/relationships" r:embed="rId40"/>
        <a:stretch>
          <a:fillRect/>
        </a:stretch>
      </xdr:blipFill>
      <xdr:spPr>
        <a:xfrm>
          <a:off x="5886450" y="43748325"/>
          <a:ext cx="5923809" cy="2533333"/>
        </a:xfrm>
        <a:prstGeom prst="rect">
          <a:avLst/>
        </a:prstGeom>
      </xdr:spPr>
    </xdr:pic>
    <xdr:clientData/>
  </xdr:twoCellAnchor>
  <xdr:twoCellAnchor editAs="oneCell">
    <xdr:from>
      <xdr:col>16</xdr:col>
      <xdr:colOff>0</xdr:colOff>
      <xdr:row>207</xdr:row>
      <xdr:rowOff>0</xdr:rowOff>
    </xdr:from>
    <xdr:to>
      <xdr:col>26</xdr:col>
      <xdr:colOff>361143</xdr:colOff>
      <xdr:row>224</xdr:row>
      <xdr:rowOff>113833</xdr:rowOff>
    </xdr:to>
    <xdr:pic>
      <xdr:nvPicPr>
        <xdr:cNvPr id="48" name="Slika 47">
          <a:extLst>
            <a:ext uri="{FF2B5EF4-FFF2-40B4-BE49-F238E27FC236}">
              <a16:creationId xmlns:a16="http://schemas.microsoft.com/office/drawing/2014/main" id="{00000000-0008-0000-2900-000030000000}"/>
            </a:ext>
          </a:extLst>
        </xdr:cNvPr>
        <xdr:cNvPicPr>
          <a:picLocks noChangeAspect="1"/>
        </xdr:cNvPicPr>
      </xdr:nvPicPr>
      <xdr:blipFill>
        <a:blip xmlns:r="http://schemas.openxmlformats.org/officeDocument/2006/relationships" r:embed="rId41"/>
        <a:stretch>
          <a:fillRect/>
        </a:stretch>
      </xdr:blipFill>
      <xdr:spPr>
        <a:xfrm>
          <a:off x="12525375" y="43367325"/>
          <a:ext cx="6457143" cy="3733333"/>
        </a:xfrm>
        <a:prstGeom prst="rect">
          <a:avLst/>
        </a:prstGeom>
      </xdr:spPr>
    </xdr:pic>
    <xdr:clientData/>
  </xdr:twoCellAnchor>
  <xdr:twoCellAnchor editAs="oneCell">
    <xdr:from>
      <xdr:col>5</xdr:col>
      <xdr:colOff>0</xdr:colOff>
      <xdr:row>228</xdr:row>
      <xdr:rowOff>0</xdr:rowOff>
    </xdr:from>
    <xdr:to>
      <xdr:col>10</xdr:col>
      <xdr:colOff>437714</xdr:colOff>
      <xdr:row>235</xdr:row>
      <xdr:rowOff>85542</xdr:rowOff>
    </xdr:to>
    <xdr:pic>
      <xdr:nvPicPr>
        <xdr:cNvPr id="49" name="Slika 48">
          <a:extLst>
            <a:ext uri="{FF2B5EF4-FFF2-40B4-BE49-F238E27FC236}">
              <a16:creationId xmlns:a16="http://schemas.microsoft.com/office/drawing/2014/main" id="{00000000-0008-0000-2900-000031000000}"/>
            </a:ext>
          </a:extLst>
        </xdr:cNvPr>
        <xdr:cNvPicPr>
          <a:picLocks noChangeAspect="1"/>
        </xdr:cNvPicPr>
      </xdr:nvPicPr>
      <xdr:blipFill>
        <a:blip xmlns:r="http://schemas.openxmlformats.org/officeDocument/2006/relationships" r:embed="rId42"/>
        <a:stretch>
          <a:fillRect/>
        </a:stretch>
      </xdr:blipFill>
      <xdr:spPr>
        <a:xfrm>
          <a:off x="5819775" y="47682150"/>
          <a:ext cx="3485714" cy="1466667"/>
        </a:xfrm>
        <a:prstGeom prst="rect">
          <a:avLst/>
        </a:prstGeom>
      </xdr:spPr>
    </xdr:pic>
    <xdr:clientData/>
  </xdr:twoCellAnchor>
  <xdr:twoCellAnchor editAs="oneCell">
    <xdr:from>
      <xdr:col>1</xdr:col>
      <xdr:colOff>447675</xdr:colOff>
      <xdr:row>279</xdr:row>
      <xdr:rowOff>47625</xdr:rowOff>
    </xdr:from>
    <xdr:to>
      <xdr:col>3</xdr:col>
      <xdr:colOff>28439</xdr:colOff>
      <xdr:row>280</xdr:row>
      <xdr:rowOff>152363</xdr:rowOff>
    </xdr:to>
    <xdr:pic>
      <xdr:nvPicPr>
        <xdr:cNvPr id="19" name="Slika 18">
          <a:extLst>
            <a:ext uri="{FF2B5EF4-FFF2-40B4-BE49-F238E27FC236}">
              <a16:creationId xmlns:a16="http://schemas.microsoft.com/office/drawing/2014/main" id="{00000000-0008-0000-2900-000013000000}"/>
            </a:ext>
          </a:extLst>
        </xdr:cNvPr>
        <xdr:cNvPicPr>
          <a:picLocks noChangeAspect="1"/>
        </xdr:cNvPicPr>
      </xdr:nvPicPr>
      <xdr:blipFill>
        <a:blip xmlns:r="http://schemas.openxmlformats.org/officeDocument/2006/relationships" r:embed="rId43"/>
        <a:stretch>
          <a:fillRect/>
        </a:stretch>
      </xdr:blipFill>
      <xdr:spPr>
        <a:xfrm>
          <a:off x="3067050" y="58578750"/>
          <a:ext cx="1085714" cy="295238"/>
        </a:xfrm>
        <a:prstGeom prst="rect">
          <a:avLst/>
        </a:prstGeom>
      </xdr:spPr>
    </xdr:pic>
    <xdr:clientData/>
  </xdr:twoCellAnchor>
  <xdr:twoCellAnchor editAs="oneCell">
    <xdr:from>
      <xdr:col>3</xdr:col>
      <xdr:colOff>47625</xdr:colOff>
      <xdr:row>279</xdr:row>
      <xdr:rowOff>57150</xdr:rowOff>
    </xdr:from>
    <xdr:to>
      <xdr:col>4</xdr:col>
      <xdr:colOff>37992</xdr:colOff>
      <xdr:row>280</xdr:row>
      <xdr:rowOff>152364</xdr:rowOff>
    </xdr:to>
    <xdr:pic>
      <xdr:nvPicPr>
        <xdr:cNvPr id="45" name="Slika 44">
          <a:extLst>
            <a:ext uri="{FF2B5EF4-FFF2-40B4-BE49-F238E27FC236}">
              <a16:creationId xmlns:a16="http://schemas.microsoft.com/office/drawing/2014/main" id="{00000000-0008-0000-2900-00002D000000}"/>
            </a:ext>
          </a:extLst>
        </xdr:cNvPr>
        <xdr:cNvPicPr>
          <a:picLocks noChangeAspect="1"/>
        </xdr:cNvPicPr>
      </xdr:nvPicPr>
      <xdr:blipFill>
        <a:blip xmlns:r="http://schemas.openxmlformats.org/officeDocument/2006/relationships" r:embed="rId44"/>
        <a:stretch>
          <a:fillRect/>
        </a:stretch>
      </xdr:blipFill>
      <xdr:spPr>
        <a:xfrm>
          <a:off x="4171950" y="58588275"/>
          <a:ext cx="866667" cy="285714"/>
        </a:xfrm>
        <a:prstGeom prst="rect">
          <a:avLst/>
        </a:prstGeom>
      </xdr:spPr>
    </xdr:pic>
    <xdr:clientData/>
  </xdr:twoCellAnchor>
  <xdr:twoCellAnchor editAs="oneCell">
    <xdr:from>
      <xdr:col>2</xdr:col>
      <xdr:colOff>876300</xdr:colOff>
      <xdr:row>287</xdr:row>
      <xdr:rowOff>0</xdr:rowOff>
    </xdr:from>
    <xdr:to>
      <xdr:col>4</xdr:col>
      <xdr:colOff>123698</xdr:colOff>
      <xdr:row>288</xdr:row>
      <xdr:rowOff>104738</xdr:rowOff>
    </xdr:to>
    <xdr:pic>
      <xdr:nvPicPr>
        <xdr:cNvPr id="50" name="Slika 49">
          <a:extLst>
            <a:ext uri="{FF2B5EF4-FFF2-40B4-BE49-F238E27FC236}">
              <a16:creationId xmlns:a16="http://schemas.microsoft.com/office/drawing/2014/main" id="{00000000-0008-0000-2900-000032000000}"/>
            </a:ext>
          </a:extLst>
        </xdr:cNvPr>
        <xdr:cNvPicPr>
          <a:picLocks noChangeAspect="1"/>
        </xdr:cNvPicPr>
      </xdr:nvPicPr>
      <xdr:blipFill>
        <a:blip xmlns:r="http://schemas.openxmlformats.org/officeDocument/2006/relationships" r:embed="rId45"/>
        <a:stretch>
          <a:fillRect/>
        </a:stretch>
      </xdr:blipFill>
      <xdr:spPr>
        <a:xfrm>
          <a:off x="4105275" y="60102750"/>
          <a:ext cx="1019048" cy="295238"/>
        </a:xfrm>
        <a:prstGeom prst="rect">
          <a:avLst/>
        </a:prstGeom>
      </xdr:spPr>
    </xdr:pic>
    <xdr:clientData/>
  </xdr:twoCellAnchor>
  <xdr:twoCellAnchor editAs="oneCell">
    <xdr:from>
      <xdr:col>2</xdr:col>
      <xdr:colOff>361950</xdr:colOff>
      <xdr:row>296</xdr:row>
      <xdr:rowOff>9525</xdr:rowOff>
    </xdr:from>
    <xdr:to>
      <xdr:col>8</xdr:col>
      <xdr:colOff>113779</xdr:colOff>
      <xdr:row>297</xdr:row>
      <xdr:rowOff>28543</xdr:rowOff>
    </xdr:to>
    <xdr:pic>
      <xdr:nvPicPr>
        <xdr:cNvPr id="51" name="Slika 50">
          <a:extLst>
            <a:ext uri="{FF2B5EF4-FFF2-40B4-BE49-F238E27FC236}">
              <a16:creationId xmlns:a16="http://schemas.microsoft.com/office/drawing/2014/main" id="{00000000-0008-0000-2900-000033000000}"/>
            </a:ext>
          </a:extLst>
        </xdr:cNvPr>
        <xdr:cNvPicPr>
          <a:picLocks noChangeAspect="1"/>
        </xdr:cNvPicPr>
      </xdr:nvPicPr>
      <xdr:blipFill>
        <a:blip xmlns:r="http://schemas.openxmlformats.org/officeDocument/2006/relationships" r:embed="rId46"/>
        <a:stretch>
          <a:fillRect/>
        </a:stretch>
      </xdr:blipFill>
      <xdr:spPr>
        <a:xfrm>
          <a:off x="3590925" y="62255400"/>
          <a:ext cx="4171429" cy="257143"/>
        </a:xfrm>
        <a:prstGeom prst="rect">
          <a:avLst/>
        </a:prstGeom>
      </xdr:spPr>
    </xdr:pic>
    <xdr:clientData/>
  </xdr:twoCellAnchor>
  <xdr:twoCellAnchor editAs="oneCell">
    <xdr:from>
      <xdr:col>2</xdr:col>
      <xdr:colOff>400050</xdr:colOff>
      <xdr:row>298</xdr:row>
      <xdr:rowOff>95250</xdr:rowOff>
    </xdr:from>
    <xdr:to>
      <xdr:col>12</xdr:col>
      <xdr:colOff>475383</xdr:colOff>
      <xdr:row>315</xdr:row>
      <xdr:rowOff>66263</xdr:rowOff>
    </xdr:to>
    <xdr:pic>
      <xdr:nvPicPr>
        <xdr:cNvPr id="52" name="Slika 51">
          <a:extLst>
            <a:ext uri="{FF2B5EF4-FFF2-40B4-BE49-F238E27FC236}">
              <a16:creationId xmlns:a16="http://schemas.microsoft.com/office/drawing/2014/main" id="{00000000-0008-0000-2900-000034000000}"/>
            </a:ext>
          </a:extLst>
        </xdr:cNvPr>
        <xdr:cNvPicPr>
          <a:picLocks noChangeAspect="1"/>
        </xdr:cNvPicPr>
      </xdr:nvPicPr>
      <xdr:blipFill>
        <a:blip xmlns:r="http://schemas.openxmlformats.org/officeDocument/2006/relationships" r:embed="rId47"/>
        <a:stretch>
          <a:fillRect/>
        </a:stretch>
      </xdr:blipFill>
      <xdr:spPr>
        <a:xfrm>
          <a:off x="3629025" y="62779275"/>
          <a:ext cx="6933333" cy="3295238"/>
        </a:xfrm>
        <a:prstGeom prst="rect">
          <a:avLst/>
        </a:prstGeom>
      </xdr:spPr>
    </xdr:pic>
    <xdr:clientData/>
  </xdr:twoCellAnchor>
  <xdr:twoCellAnchor editAs="oneCell">
    <xdr:from>
      <xdr:col>6</xdr:col>
      <xdr:colOff>57150</xdr:colOff>
      <xdr:row>321</xdr:row>
      <xdr:rowOff>66675</xdr:rowOff>
    </xdr:from>
    <xdr:to>
      <xdr:col>14</xdr:col>
      <xdr:colOff>218445</xdr:colOff>
      <xdr:row>334</xdr:row>
      <xdr:rowOff>56836</xdr:rowOff>
    </xdr:to>
    <xdr:pic>
      <xdr:nvPicPr>
        <xdr:cNvPr id="53" name="Slika 52">
          <a:extLst>
            <a:ext uri="{FF2B5EF4-FFF2-40B4-BE49-F238E27FC236}">
              <a16:creationId xmlns:a16="http://schemas.microsoft.com/office/drawing/2014/main" id="{00000000-0008-0000-2900-000035000000}"/>
            </a:ext>
          </a:extLst>
        </xdr:cNvPr>
        <xdr:cNvPicPr>
          <a:picLocks noChangeAspect="1"/>
        </xdr:cNvPicPr>
      </xdr:nvPicPr>
      <xdr:blipFill>
        <a:blip xmlns:r="http://schemas.openxmlformats.org/officeDocument/2006/relationships" r:embed="rId48"/>
        <a:stretch>
          <a:fillRect/>
        </a:stretch>
      </xdr:blipFill>
      <xdr:spPr>
        <a:xfrm>
          <a:off x="6486525" y="67437000"/>
          <a:ext cx="5038095" cy="2514286"/>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7</xdr:col>
      <xdr:colOff>47625</xdr:colOff>
      <xdr:row>31</xdr:row>
      <xdr:rowOff>9525</xdr:rowOff>
    </xdr:from>
    <xdr:to>
      <xdr:col>9</xdr:col>
      <xdr:colOff>485775</xdr:colOff>
      <xdr:row>38</xdr:row>
      <xdr:rowOff>157994</xdr:rowOff>
    </xdr:to>
    <xdr:pic>
      <xdr:nvPicPr>
        <xdr:cNvPr id="3" name="Slika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1"/>
        <a:stretch>
          <a:fillRect/>
        </a:stretch>
      </xdr:blipFill>
      <xdr:spPr>
        <a:xfrm>
          <a:off x="5133975" y="5715000"/>
          <a:ext cx="1657350" cy="1481969"/>
        </a:xfrm>
        <a:prstGeom prst="rect">
          <a:avLst/>
        </a:prstGeom>
      </xdr:spPr>
    </xdr:pic>
    <xdr:clientData/>
  </xdr:twoCellAnchor>
  <xdr:twoCellAnchor editAs="oneCell">
    <xdr:from>
      <xdr:col>7</xdr:col>
      <xdr:colOff>1</xdr:colOff>
      <xdr:row>48</xdr:row>
      <xdr:rowOff>1</xdr:rowOff>
    </xdr:from>
    <xdr:to>
      <xdr:col>9</xdr:col>
      <xdr:colOff>438150</xdr:colOff>
      <xdr:row>57</xdr:row>
      <xdr:rowOff>189525</xdr:rowOff>
    </xdr:to>
    <xdr:pic>
      <xdr:nvPicPr>
        <xdr:cNvPr id="4" name="Slika 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2"/>
        <a:stretch>
          <a:fillRect/>
        </a:stretch>
      </xdr:blipFill>
      <xdr:spPr>
        <a:xfrm>
          <a:off x="5086351" y="9067801"/>
          <a:ext cx="1657349" cy="1904024"/>
        </a:xfrm>
        <a:prstGeom prst="rect">
          <a:avLst/>
        </a:prstGeom>
      </xdr:spPr>
    </xdr:pic>
    <xdr:clientData/>
  </xdr:twoCellAnchor>
  <xdr:twoCellAnchor editAs="oneCell">
    <xdr:from>
      <xdr:col>6</xdr:col>
      <xdr:colOff>152400</xdr:colOff>
      <xdr:row>8</xdr:row>
      <xdr:rowOff>171450</xdr:rowOff>
    </xdr:from>
    <xdr:to>
      <xdr:col>10</xdr:col>
      <xdr:colOff>371143</xdr:colOff>
      <xdr:row>10</xdr:row>
      <xdr:rowOff>38068</xdr:rowOff>
    </xdr:to>
    <xdr:pic>
      <xdr:nvPicPr>
        <xdr:cNvPr id="5" name="Slika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3"/>
        <a:stretch>
          <a:fillRect/>
        </a:stretch>
      </xdr:blipFill>
      <xdr:spPr>
        <a:xfrm>
          <a:off x="4629150" y="2019300"/>
          <a:ext cx="2657143" cy="257143"/>
        </a:xfrm>
        <a:prstGeom prst="rect">
          <a:avLst/>
        </a:prstGeom>
      </xdr:spPr>
    </xdr:pic>
    <xdr:clientData/>
  </xdr:twoCellAnchor>
  <xdr:twoCellAnchor editAs="oneCell">
    <xdr:from>
      <xdr:col>10</xdr:col>
      <xdr:colOff>485775</xdr:colOff>
      <xdr:row>7</xdr:row>
      <xdr:rowOff>133350</xdr:rowOff>
    </xdr:from>
    <xdr:to>
      <xdr:col>22</xdr:col>
      <xdr:colOff>589623</xdr:colOff>
      <xdr:row>23</xdr:row>
      <xdr:rowOff>161526</xdr:rowOff>
    </xdr:to>
    <xdr:pic>
      <xdr:nvPicPr>
        <xdr:cNvPr id="6" name="Slika 5">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4"/>
        <a:stretch>
          <a:fillRect/>
        </a:stretch>
      </xdr:blipFill>
      <xdr:spPr>
        <a:xfrm>
          <a:off x="7400925" y="1790700"/>
          <a:ext cx="7419048" cy="3190476"/>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7</xdr:col>
      <xdr:colOff>542925</xdr:colOff>
      <xdr:row>19</xdr:row>
      <xdr:rowOff>76200</xdr:rowOff>
    </xdr:to>
    <xdr:pic>
      <xdr:nvPicPr>
        <xdr:cNvPr id="2" name="Slika 1" descr="Vprašanja za intervju z Excelovo formulo">
          <a:extLst>
            <a:ext uri="{FF2B5EF4-FFF2-40B4-BE49-F238E27FC236}">
              <a16:creationId xmlns:a16="http://schemas.microsoft.com/office/drawing/2014/main" id="{00000000-0008-0000-2C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2162175"/>
          <a:ext cx="4200525"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18</xdr:row>
      <xdr:rowOff>0</xdr:rowOff>
    </xdr:from>
    <xdr:to>
      <xdr:col>7</xdr:col>
      <xdr:colOff>514350</xdr:colOff>
      <xdr:row>28</xdr:row>
      <xdr:rowOff>66675</xdr:rowOff>
    </xdr:to>
    <xdr:pic>
      <xdr:nvPicPr>
        <xdr:cNvPr id="3" name="Slika 2" descr="Vprašanja za intervju z Excelovo formulo">
          <a:extLst>
            <a:ext uri="{FF2B5EF4-FFF2-40B4-BE49-F238E27FC236}">
              <a16:creationId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05300"/>
          <a:ext cx="4171950" cy="197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35</xdr:row>
      <xdr:rowOff>0</xdr:rowOff>
    </xdr:from>
    <xdr:to>
      <xdr:col>8</xdr:col>
      <xdr:colOff>9525</xdr:colOff>
      <xdr:row>44</xdr:row>
      <xdr:rowOff>171450</xdr:rowOff>
    </xdr:to>
    <xdr:pic>
      <xdr:nvPicPr>
        <xdr:cNvPr id="4" name="Slika 3" descr="Vprašanja za intervju z Excelovo formulo">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09600" y="8220075"/>
          <a:ext cx="4276725" cy="188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53</xdr:row>
      <xdr:rowOff>0</xdr:rowOff>
    </xdr:from>
    <xdr:to>
      <xdr:col>8</xdr:col>
      <xdr:colOff>552450</xdr:colOff>
      <xdr:row>64</xdr:row>
      <xdr:rowOff>180975</xdr:rowOff>
    </xdr:to>
    <xdr:pic>
      <xdr:nvPicPr>
        <xdr:cNvPr id="5" name="Slika 4" descr="Vprašanja za intervju z Excelovo formulo">
          <a:extLst>
            <a:ext uri="{FF2B5EF4-FFF2-40B4-BE49-F238E27FC236}">
              <a16:creationId xmlns:a16="http://schemas.microsoft.com/office/drawing/2014/main" id="{00000000-0008-0000-2C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9600" y="12420600"/>
          <a:ext cx="481965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67</xdr:row>
      <xdr:rowOff>0</xdr:rowOff>
    </xdr:from>
    <xdr:to>
      <xdr:col>9</xdr:col>
      <xdr:colOff>276225</xdr:colOff>
      <xdr:row>79</xdr:row>
      <xdr:rowOff>19050</xdr:rowOff>
    </xdr:to>
    <xdr:pic>
      <xdr:nvPicPr>
        <xdr:cNvPr id="6" name="Slika 5" descr="Vprašanja za intervju z Excelovo formulo">
          <a:extLst>
            <a:ext uri="{FF2B5EF4-FFF2-40B4-BE49-F238E27FC236}">
              <a16:creationId xmlns:a16="http://schemas.microsoft.com/office/drawing/2014/main" id="{00000000-0008-0000-2C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09600" y="15087600"/>
          <a:ext cx="5153025" cy="2305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82</xdr:row>
      <xdr:rowOff>0</xdr:rowOff>
    </xdr:from>
    <xdr:to>
      <xdr:col>6</xdr:col>
      <xdr:colOff>438150</xdr:colOff>
      <xdr:row>93</xdr:row>
      <xdr:rowOff>95250</xdr:rowOff>
    </xdr:to>
    <xdr:pic>
      <xdr:nvPicPr>
        <xdr:cNvPr id="7" name="Slika 6" descr="Vprašanja za intervju z Excelovo formulo">
          <a:extLst>
            <a:ext uri="{FF2B5EF4-FFF2-40B4-BE49-F238E27FC236}">
              <a16:creationId xmlns:a16="http://schemas.microsoft.com/office/drawing/2014/main" id="{00000000-0008-0000-2C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09600" y="17992725"/>
          <a:ext cx="348615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101</xdr:row>
      <xdr:rowOff>0</xdr:rowOff>
    </xdr:from>
    <xdr:to>
      <xdr:col>8</xdr:col>
      <xdr:colOff>552450</xdr:colOff>
      <xdr:row>111</xdr:row>
      <xdr:rowOff>142875</xdr:rowOff>
    </xdr:to>
    <xdr:pic>
      <xdr:nvPicPr>
        <xdr:cNvPr id="8" name="Slika 7" descr="Vprašanja za intervju z Excelovo formulo">
          <a:extLst>
            <a:ext uri="{FF2B5EF4-FFF2-40B4-BE49-F238E27FC236}">
              <a16:creationId xmlns:a16="http://schemas.microsoft.com/office/drawing/2014/main" id="{00000000-0008-0000-2C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9600" y="21907500"/>
          <a:ext cx="4819650" cy="204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114</xdr:row>
      <xdr:rowOff>0</xdr:rowOff>
    </xdr:from>
    <xdr:to>
      <xdr:col>6</xdr:col>
      <xdr:colOff>561975</xdr:colOff>
      <xdr:row>125</xdr:row>
      <xdr:rowOff>161925</xdr:rowOff>
    </xdr:to>
    <xdr:pic>
      <xdr:nvPicPr>
        <xdr:cNvPr id="9" name="Slika 8" descr="Vprašanja za intervju z Excelovo formulo">
          <a:extLst>
            <a:ext uri="{FF2B5EF4-FFF2-40B4-BE49-F238E27FC236}">
              <a16:creationId xmlns:a16="http://schemas.microsoft.com/office/drawing/2014/main" id="{00000000-0008-0000-2C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9600" y="25003125"/>
          <a:ext cx="3609975" cy="2257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132</xdr:row>
      <xdr:rowOff>0</xdr:rowOff>
    </xdr:from>
    <xdr:to>
      <xdr:col>11</xdr:col>
      <xdr:colOff>476250</xdr:colOff>
      <xdr:row>144</xdr:row>
      <xdr:rowOff>152400</xdr:rowOff>
    </xdr:to>
    <xdr:pic>
      <xdr:nvPicPr>
        <xdr:cNvPr id="10" name="Slika 9" descr="Vprašanja za intervju z Excelovo formulo">
          <a:extLst>
            <a:ext uri="{FF2B5EF4-FFF2-40B4-BE49-F238E27FC236}">
              <a16:creationId xmlns:a16="http://schemas.microsoft.com/office/drawing/2014/main" id="{00000000-0008-0000-2C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09600" y="29060775"/>
          <a:ext cx="6572250" cy="243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148</xdr:row>
      <xdr:rowOff>0</xdr:rowOff>
    </xdr:from>
    <xdr:to>
      <xdr:col>9</xdr:col>
      <xdr:colOff>447675</xdr:colOff>
      <xdr:row>158</xdr:row>
      <xdr:rowOff>19050</xdr:rowOff>
    </xdr:to>
    <xdr:pic>
      <xdr:nvPicPr>
        <xdr:cNvPr id="11" name="Slika 10" descr="Vprašanja za intervju z Excelovo formulo">
          <a:extLst>
            <a:ext uri="{FF2B5EF4-FFF2-40B4-BE49-F238E27FC236}">
              <a16:creationId xmlns:a16="http://schemas.microsoft.com/office/drawing/2014/main" id="{00000000-0008-0000-2C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09600" y="32156400"/>
          <a:ext cx="5324475"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165</xdr:row>
      <xdr:rowOff>0</xdr:rowOff>
    </xdr:from>
    <xdr:to>
      <xdr:col>8</xdr:col>
      <xdr:colOff>542925</xdr:colOff>
      <xdr:row>170</xdr:row>
      <xdr:rowOff>28575</xdr:rowOff>
    </xdr:to>
    <xdr:pic>
      <xdr:nvPicPr>
        <xdr:cNvPr id="12" name="Slika 11" descr="Vprašanja za intervju z Excelovo formulo">
          <a:extLst>
            <a:ext uri="{FF2B5EF4-FFF2-40B4-BE49-F238E27FC236}">
              <a16:creationId xmlns:a16="http://schemas.microsoft.com/office/drawing/2014/main" id="{00000000-0008-0000-2C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09600" y="35547300"/>
          <a:ext cx="4810125"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171</xdr:row>
      <xdr:rowOff>0</xdr:rowOff>
    </xdr:from>
    <xdr:to>
      <xdr:col>8</xdr:col>
      <xdr:colOff>19050</xdr:colOff>
      <xdr:row>175</xdr:row>
      <xdr:rowOff>123825</xdr:rowOff>
    </xdr:to>
    <xdr:pic>
      <xdr:nvPicPr>
        <xdr:cNvPr id="13" name="Slika 12" descr="Vprašanja za intervju z Excelovo formulo">
          <a:extLst>
            <a:ext uri="{FF2B5EF4-FFF2-40B4-BE49-F238E27FC236}">
              <a16:creationId xmlns:a16="http://schemas.microsoft.com/office/drawing/2014/main" id="{00000000-0008-0000-2C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09600" y="36690300"/>
          <a:ext cx="4286250" cy="88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186</xdr:row>
      <xdr:rowOff>0</xdr:rowOff>
    </xdr:from>
    <xdr:to>
      <xdr:col>7</xdr:col>
      <xdr:colOff>504825</xdr:colOff>
      <xdr:row>198</xdr:row>
      <xdr:rowOff>38100</xdr:rowOff>
    </xdr:to>
    <xdr:pic>
      <xdr:nvPicPr>
        <xdr:cNvPr id="14" name="Slika 13" descr="Vprašanja za intervju z Excelovo formulo">
          <a:extLst>
            <a:ext uri="{FF2B5EF4-FFF2-40B4-BE49-F238E27FC236}">
              <a16:creationId xmlns:a16="http://schemas.microsoft.com/office/drawing/2014/main" id="{00000000-0008-0000-2C00-00000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09600" y="39795450"/>
          <a:ext cx="4162425" cy="232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202</xdr:row>
      <xdr:rowOff>0</xdr:rowOff>
    </xdr:from>
    <xdr:to>
      <xdr:col>4</xdr:col>
      <xdr:colOff>104775</xdr:colOff>
      <xdr:row>212</xdr:row>
      <xdr:rowOff>0</xdr:rowOff>
    </xdr:to>
    <xdr:pic>
      <xdr:nvPicPr>
        <xdr:cNvPr id="15" name="Slika 14" descr="Vprašanja za intervju z Excelovo formulo">
          <a:extLst>
            <a:ext uri="{FF2B5EF4-FFF2-40B4-BE49-F238E27FC236}">
              <a16:creationId xmlns:a16="http://schemas.microsoft.com/office/drawing/2014/main" id="{00000000-0008-0000-2C00-00000F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09600" y="42891075"/>
          <a:ext cx="1933575"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219</xdr:row>
      <xdr:rowOff>0</xdr:rowOff>
    </xdr:from>
    <xdr:to>
      <xdr:col>3</xdr:col>
      <xdr:colOff>295275</xdr:colOff>
      <xdr:row>227</xdr:row>
      <xdr:rowOff>66675</xdr:rowOff>
    </xdr:to>
    <xdr:pic>
      <xdr:nvPicPr>
        <xdr:cNvPr id="16" name="Slika 15" descr="Vprašanja za intervju z Excelovo formulo">
          <a:extLst>
            <a:ext uri="{FF2B5EF4-FFF2-40B4-BE49-F238E27FC236}">
              <a16:creationId xmlns:a16="http://schemas.microsoft.com/office/drawing/2014/main" id="{00000000-0008-0000-2C00-00001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09600" y="46377225"/>
          <a:ext cx="1514475" cy="1590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219</xdr:row>
      <xdr:rowOff>0</xdr:rowOff>
    </xdr:from>
    <xdr:to>
      <xdr:col>6</xdr:col>
      <xdr:colOff>47625</xdr:colOff>
      <xdr:row>226</xdr:row>
      <xdr:rowOff>76200</xdr:rowOff>
    </xdr:to>
    <xdr:pic>
      <xdr:nvPicPr>
        <xdr:cNvPr id="17" name="Slika 16" descr="Vprašanja za intervju z Excelovo formulo">
          <a:extLst>
            <a:ext uri="{FF2B5EF4-FFF2-40B4-BE49-F238E27FC236}">
              <a16:creationId xmlns:a16="http://schemas.microsoft.com/office/drawing/2014/main" id="{00000000-0008-0000-2C00-000011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438400" y="46377225"/>
          <a:ext cx="1266825"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240</xdr:row>
      <xdr:rowOff>0</xdr:rowOff>
    </xdr:from>
    <xdr:to>
      <xdr:col>8</xdr:col>
      <xdr:colOff>323850</xdr:colOff>
      <xdr:row>257</xdr:row>
      <xdr:rowOff>38100</xdr:rowOff>
    </xdr:to>
    <xdr:pic>
      <xdr:nvPicPr>
        <xdr:cNvPr id="18" name="Slika 17" descr="Vprašanja za intervju z Excelovo formulo">
          <a:extLst>
            <a:ext uri="{FF2B5EF4-FFF2-40B4-BE49-F238E27FC236}">
              <a16:creationId xmlns:a16="http://schemas.microsoft.com/office/drawing/2014/main" id="{00000000-0008-0000-2C00-00001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09600" y="50815875"/>
          <a:ext cx="4591050" cy="327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262</xdr:row>
      <xdr:rowOff>0</xdr:rowOff>
    </xdr:from>
    <xdr:to>
      <xdr:col>8</xdr:col>
      <xdr:colOff>333375</xdr:colOff>
      <xdr:row>279</xdr:row>
      <xdr:rowOff>66675</xdr:rowOff>
    </xdr:to>
    <xdr:pic>
      <xdr:nvPicPr>
        <xdr:cNvPr id="19" name="Slika 18" descr="Vprašanja za intervju z Excelovo formulo">
          <a:extLst>
            <a:ext uri="{FF2B5EF4-FFF2-40B4-BE49-F238E27FC236}">
              <a16:creationId xmlns:a16="http://schemas.microsoft.com/office/drawing/2014/main" id="{00000000-0008-0000-2C00-000013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09600" y="55054500"/>
          <a:ext cx="4600575" cy="3305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288</xdr:row>
      <xdr:rowOff>0</xdr:rowOff>
    </xdr:from>
    <xdr:to>
      <xdr:col>11</xdr:col>
      <xdr:colOff>276225</xdr:colOff>
      <xdr:row>296</xdr:row>
      <xdr:rowOff>142875</xdr:rowOff>
    </xdr:to>
    <xdr:pic>
      <xdr:nvPicPr>
        <xdr:cNvPr id="20" name="Slika 19" descr="Vprašanja za intervju z Excelovo formulo">
          <a:extLst>
            <a:ext uri="{FF2B5EF4-FFF2-40B4-BE49-F238E27FC236}">
              <a16:creationId xmlns:a16="http://schemas.microsoft.com/office/drawing/2014/main" id="{00000000-0008-0000-2C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09600" y="60302775"/>
          <a:ext cx="6372225"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299</xdr:row>
      <xdr:rowOff>0</xdr:rowOff>
    </xdr:from>
    <xdr:to>
      <xdr:col>10</xdr:col>
      <xdr:colOff>409575</xdr:colOff>
      <xdr:row>307</xdr:row>
      <xdr:rowOff>0</xdr:rowOff>
    </xdr:to>
    <xdr:pic>
      <xdr:nvPicPr>
        <xdr:cNvPr id="21" name="Slika 20" descr="Vprašanja za intervju z Excelovo formulo">
          <a:extLst>
            <a:ext uri="{FF2B5EF4-FFF2-40B4-BE49-F238E27FC236}">
              <a16:creationId xmlns:a16="http://schemas.microsoft.com/office/drawing/2014/main" id="{00000000-0008-0000-2C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09600" y="62826900"/>
          <a:ext cx="5895975"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19</xdr:col>
      <xdr:colOff>552450</xdr:colOff>
      <xdr:row>405</xdr:row>
      <xdr:rowOff>95250</xdr:rowOff>
    </xdr:from>
    <xdr:to>
      <xdr:col>29</xdr:col>
      <xdr:colOff>205105</xdr:colOff>
      <xdr:row>424</xdr:row>
      <xdr:rowOff>101600</xdr:rowOff>
    </xdr:to>
    <xdr:pic>
      <xdr:nvPicPr>
        <xdr:cNvPr id="2" name="Slika 1" descr="Vstavite Sparklines">
          <a:extLst>
            <a:ext uri="{FF2B5EF4-FFF2-40B4-BE49-F238E27FC236}">
              <a16:creationId xmlns:a16="http://schemas.microsoft.com/office/drawing/2014/main" id="{00000000-0008-0000-2D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401800" y="82191225"/>
          <a:ext cx="5748655" cy="3625850"/>
        </a:xfrm>
        <a:prstGeom prst="rect">
          <a:avLst/>
        </a:prstGeom>
        <a:noFill/>
        <a:ln>
          <a:noFill/>
        </a:ln>
      </xdr:spPr>
    </xdr:pic>
    <xdr:clientData/>
  </xdr:twoCellAnchor>
  <xdr:twoCellAnchor editAs="oneCell">
    <xdr:from>
      <xdr:col>20</xdr:col>
      <xdr:colOff>0</xdr:colOff>
      <xdr:row>46</xdr:row>
      <xdr:rowOff>0</xdr:rowOff>
    </xdr:from>
    <xdr:to>
      <xdr:col>24</xdr:col>
      <xdr:colOff>463550</xdr:colOff>
      <xdr:row>51</xdr:row>
      <xdr:rowOff>1905</xdr:rowOff>
    </xdr:to>
    <xdr:pic>
      <xdr:nvPicPr>
        <xdr:cNvPr id="3" name="Slika 2" descr="Vstavi linijski grafikon">
          <a:extLst>
            <a:ext uri="{FF2B5EF4-FFF2-40B4-BE49-F238E27FC236}">
              <a16:creationId xmlns:a16="http://schemas.microsoft.com/office/drawing/2014/main" id="{00000000-0008-0000-2D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458950" y="9848850"/>
          <a:ext cx="2901950" cy="954405"/>
        </a:xfrm>
        <a:prstGeom prst="rect">
          <a:avLst/>
        </a:prstGeom>
        <a:noFill/>
        <a:ln>
          <a:noFill/>
        </a:ln>
      </xdr:spPr>
    </xdr:pic>
    <xdr:clientData/>
  </xdr:twoCellAnchor>
  <xdr:twoCellAnchor editAs="oneCell">
    <xdr:from>
      <xdr:col>27</xdr:col>
      <xdr:colOff>0</xdr:colOff>
      <xdr:row>46</xdr:row>
      <xdr:rowOff>0</xdr:rowOff>
    </xdr:from>
    <xdr:to>
      <xdr:col>31</xdr:col>
      <xdr:colOff>81915</xdr:colOff>
      <xdr:row>51</xdr:row>
      <xdr:rowOff>1905</xdr:rowOff>
    </xdr:to>
    <xdr:pic>
      <xdr:nvPicPr>
        <xdr:cNvPr id="4" name="Slika 3" descr="Izberite Podatki">
          <a:extLst>
            <a:ext uri="{FF2B5EF4-FFF2-40B4-BE49-F238E27FC236}">
              <a16:creationId xmlns:a16="http://schemas.microsoft.com/office/drawing/2014/main" id="{00000000-0008-0000-2D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726150" y="9848850"/>
          <a:ext cx="2520315" cy="954405"/>
        </a:xfrm>
        <a:prstGeom prst="rect">
          <a:avLst/>
        </a:prstGeom>
        <a:noFill/>
        <a:ln>
          <a:noFill/>
        </a:ln>
      </xdr:spPr>
    </xdr:pic>
    <xdr:clientData/>
  </xdr:twoCellAnchor>
  <xdr:twoCellAnchor editAs="oneCell">
    <xdr:from>
      <xdr:col>38</xdr:col>
      <xdr:colOff>0</xdr:colOff>
      <xdr:row>46</xdr:row>
      <xdr:rowOff>0</xdr:rowOff>
    </xdr:from>
    <xdr:to>
      <xdr:col>41</xdr:col>
      <xdr:colOff>95250</xdr:colOff>
      <xdr:row>56</xdr:row>
      <xdr:rowOff>59055</xdr:rowOff>
    </xdr:to>
    <xdr:pic>
      <xdr:nvPicPr>
        <xdr:cNvPr id="5" name="Slika 4" descr="Oblikujte niz podatkov">
          <a:extLst>
            <a:ext uri="{FF2B5EF4-FFF2-40B4-BE49-F238E27FC236}">
              <a16:creationId xmlns:a16="http://schemas.microsoft.com/office/drawing/2014/main" id="{00000000-0008-0000-2D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431750" y="9848850"/>
          <a:ext cx="1924050" cy="1964055"/>
        </a:xfrm>
        <a:prstGeom prst="rect">
          <a:avLst/>
        </a:prstGeom>
        <a:noFill/>
        <a:ln>
          <a:noFill/>
        </a:ln>
      </xdr:spPr>
    </xdr:pic>
    <xdr:clientData/>
  </xdr:twoCellAnchor>
  <xdr:twoCellAnchor editAs="oneCell">
    <xdr:from>
      <xdr:col>42</xdr:col>
      <xdr:colOff>0</xdr:colOff>
      <xdr:row>46</xdr:row>
      <xdr:rowOff>0</xdr:rowOff>
    </xdr:from>
    <xdr:to>
      <xdr:col>46</xdr:col>
      <xdr:colOff>288925</xdr:colOff>
      <xdr:row>65</xdr:row>
      <xdr:rowOff>13970</xdr:rowOff>
    </xdr:to>
    <xdr:pic>
      <xdr:nvPicPr>
        <xdr:cNvPr id="6" name="Slika 5" descr="Spremeni barvo črte">
          <a:extLst>
            <a:ext uri="{FF2B5EF4-FFF2-40B4-BE49-F238E27FC236}">
              <a16:creationId xmlns:a16="http://schemas.microsoft.com/office/drawing/2014/main" id="{00000000-0008-0000-2D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70150" y="9848850"/>
          <a:ext cx="2727325" cy="3633470"/>
        </a:xfrm>
        <a:prstGeom prst="rect">
          <a:avLst/>
        </a:prstGeom>
        <a:noFill/>
        <a:ln>
          <a:noFill/>
        </a:ln>
      </xdr:spPr>
    </xdr:pic>
    <xdr:clientData/>
  </xdr:twoCellAnchor>
  <xdr:twoCellAnchor editAs="oneCell">
    <xdr:from>
      <xdr:col>47</xdr:col>
      <xdr:colOff>0</xdr:colOff>
      <xdr:row>46</xdr:row>
      <xdr:rowOff>0</xdr:rowOff>
    </xdr:from>
    <xdr:to>
      <xdr:col>52</xdr:col>
      <xdr:colOff>482600</xdr:colOff>
      <xdr:row>61</xdr:row>
      <xdr:rowOff>76835</xdr:rowOff>
    </xdr:to>
    <xdr:pic>
      <xdr:nvPicPr>
        <xdr:cNvPr id="7" name="Slika 6" descr="Dodaj Trendline">
          <a:extLst>
            <a:ext uri="{FF2B5EF4-FFF2-40B4-BE49-F238E27FC236}">
              <a16:creationId xmlns:a16="http://schemas.microsoft.com/office/drawing/2014/main" id="{00000000-0008-0000-2D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0918150" y="9848850"/>
          <a:ext cx="3530600" cy="2934335"/>
        </a:xfrm>
        <a:prstGeom prst="rect">
          <a:avLst/>
        </a:prstGeom>
        <a:noFill/>
        <a:ln>
          <a:noFill/>
        </a:ln>
      </xdr:spPr>
    </xdr:pic>
    <xdr:clientData/>
  </xdr:twoCellAnchor>
  <xdr:twoCellAnchor editAs="oneCell">
    <xdr:from>
      <xdr:col>54</xdr:col>
      <xdr:colOff>0</xdr:colOff>
      <xdr:row>46</xdr:row>
      <xdr:rowOff>0</xdr:rowOff>
    </xdr:from>
    <xdr:to>
      <xdr:col>58</xdr:col>
      <xdr:colOff>280670</xdr:colOff>
      <xdr:row>76</xdr:row>
      <xdr:rowOff>65405</xdr:rowOff>
    </xdr:to>
    <xdr:pic>
      <xdr:nvPicPr>
        <xdr:cNvPr id="8" name="Slika 7" descr="Oblikuj trendno črto">
          <a:extLst>
            <a:ext uri="{FF2B5EF4-FFF2-40B4-BE49-F238E27FC236}">
              <a16:creationId xmlns:a16="http://schemas.microsoft.com/office/drawing/2014/main" id="{00000000-0008-0000-2D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85350" y="9848850"/>
          <a:ext cx="2719070" cy="5780405"/>
        </a:xfrm>
        <a:prstGeom prst="rect">
          <a:avLst/>
        </a:prstGeom>
        <a:noFill/>
        <a:ln>
          <a:noFill/>
        </a:ln>
      </xdr:spPr>
    </xdr:pic>
    <xdr:clientData/>
  </xdr:twoCellAnchor>
  <xdr:twoCellAnchor editAs="oneCell">
    <xdr:from>
      <xdr:col>24</xdr:col>
      <xdr:colOff>523875</xdr:colOff>
      <xdr:row>90</xdr:row>
      <xdr:rowOff>19050</xdr:rowOff>
    </xdr:from>
    <xdr:to>
      <xdr:col>29</xdr:col>
      <xdr:colOff>107950</xdr:colOff>
      <xdr:row>111</xdr:row>
      <xdr:rowOff>137160</xdr:rowOff>
    </xdr:to>
    <xdr:pic>
      <xdr:nvPicPr>
        <xdr:cNvPr id="9" name="Slika 8" descr="Spremenite barve tortnega grafikona">
          <a:extLst>
            <a:ext uri="{FF2B5EF4-FFF2-40B4-BE49-F238E27FC236}">
              <a16:creationId xmlns:a16="http://schemas.microsoft.com/office/drawing/2014/main" id="{00000000-0008-0000-2D00-000009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21225" y="19230975"/>
          <a:ext cx="2632075" cy="4118610"/>
        </a:xfrm>
        <a:prstGeom prst="rect">
          <a:avLst/>
        </a:prstGeom>
        <a:noFill/>
        <a:ln>
          <a:noFill/>
        </a:ln>
      </xdr:spPr>
    </xdr:pic>
    <xdr:clientData/>
  </xdr:twoCellAnchor>
  <xdr:twoCellAnchor editAs="oneCell">
    <xdr:from>
      <xdr:col>30</xdr:col>
      <xdr:colOff>381000</xdr:colOff>
      <xdr:row>91</xdr:row>
      <xdr:rowOff>57150</xdr:rowOff>
    </xdr:from>
    <xdr:to>
      <xdr:col>35</xdr:col>
      <xdr:colOff>52070</xdr:colOff>
      <xdr:row>119</xdr:row>
      <xdr:rowOff>121920</xdr:rowOff>
    </xdr:to>
    <xdr:pic>
      <xdr:nvPicPr>
        <xdr:cNvPr id="10" name="Slika 9" descr="Oblikujte podatkovne oznake">
          <a:extLst>
            <a:ext uri="{FF2B5EF4-FFF2-40B4-BE49-F238E27FC236}">
              <a16:creationId xmlns:a16="http://schemas.microsoft.com/office/drawing/2014/main" id="{00000000-0008-0000-2D00-00000A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0935950" y="19507200"/>
          <a:ext cx="2719070" cy="5398770"/>
        </a:xfrm>
        <a:prstGeom prst="rect">
          <a:avLst/>
        </a:prstGeom>
        <a:noFill/>
        <a:ln>
          <a:noFill/>
        </a:ln>
      </xdr:spPr>
    </xdr:pic>
    <xdr:clientData/>
  </xdr:twoCellAnchor>
  <xdr:twoCellAnchor editAs="oneCell">
    <xdr:from>
      <xdr:col>21</xdr:col>
      <xdr:colOff>9525</xdr:colOff>
      <xdr:row>92</xdr:row>
      <xdr:rowOff>76200</xdr:rowOff>
    </xdr:from>
    <xdr:to>
      <xdr:col>23</xdr:col>
      <xdr:colOff>603250</xdr:colOff>
      <xdr:row>97</xdr:row>
      <xdr:rowOff>157480</xdr:rowOff>
    </xdr:to>
    <xdr:pic>
      <xdr:nvPicPr>
        <xdr:cNvPr id="11" name="Slika 10" descr="Dodajte podatkovne oznake">
          <a:extLst>
            <a:ext uri="{FF2B5EF4-FFF2-40B4-BE49-F238E27FC236}">
              <a16:creationId xmlns:a16="http://schemas.microsoft.com/office/drawing/2014/main" id="{00000000-0008-0000-2D00-00000B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078075" y="19764375"/>
          <a:ext cx="1812925" cy="1033780"/>
        </a:xfrm>
        <a:prstGeom prst="rect">
          <a:avLst/>
        </a:prstGeom>
        <a:noFill/>
        <a:ln>
          <a:noFill/>
        </a:ln>
      </xdr:spPr>
    </xdr:pic>
    <xdr:clientData/>
  </xdr:twoCellAnchor>
  <xdr:twoCellAnchor>
    <xdr:from>
      <xdr:col>8</xdr:col>
      <xdr:colOff>9525</xdr:colOff>
      <xdr:row>188</xdr:row>
      <xdr:rowOff>85724</xdr:rowOff>
    </xdr:from>
    <xdr:to>
      <xdr:col>16</xdr:col>
      <xdr:colOff>9525</xdr:colOff>
      <xdr:row>205</xdr:row>
      <xdr:rowOff>0</xdr:rowOff>
    </xdr:to>
    <xdr:graphicFrame macro="">
      <xdr:nvGraphicFramePr>
        <xdr:cNvPr id="12" name="Grafikon 11">
          <a:extLst>
            <a:ext uri="{FF2B5EF4-FFF2-40B4-BE49-F238E27FC236}">
              <a16:creationId xmlns:a16="http://schemas.microsoft.com/office/drawing/2014/main" id="{00000000-0008-0000-2D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14</xdr:col>
      <xdr:colOff>19050</xdr:colOff>
      <xdr:row>423</xdr:row>
      <xdr:rowOff>257175</xdr:rowOff>
    </xdr:from>
    <xdr:to>
      <xdr:col>16</xdr:col>
      <xdr:colOff>215265</xdr:colOff>
      <xdr:row>429</xdr:row>
      <xdr:rowOff>154305</xdr:rowOff>
    </xdr:to>
    <xdr:pic>
      <xdr:nvPicPr>
        <xdr:cNvPr id="13" name="Slika 12" descr="Kliknite stolpec">
          <a:extLst>
            <a:ext uri="{FF2B5EF4-FFF2-40B4-BE49-F238E27FC236}">
              <a16:creationId xmlns:a16="http://schemas.microsoft.com/office/drawing/2014/main" id="{00000000-0008-0000-2D00-00000D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820400" y="86020275"/>
          <a:ext cx="1415415" cy="1106805"/>
        </a:xfrm>
        <a:prstGeom prst="rect">
          <a:avLst/>
        </a:prstGeom>
        <a:noFill/>
        <a:ln>
          <a:noFill/>
        </a:ln>
      </xdr:spPr>
    </xdr:pic>
    <xdr:clientData/>
  </xdr:twoCellAnchor>
  <xdr:twoCellAnchor editAs="oneCell">
    <xdr:from>
      <xdr:col>27</xdr:col>
      <xdr:colOff>200023</xdr:colOff>
      <xdr:row>460</xdr:row>
      <xdr:rowOff>209549</xdr:rowOff>
    </xdr:from>
    <xdr:to>
      <xdr:col>34</xdr:col>
      <xdr:colOff>542925</xdr:colOff>
      <xdr:row>482</xdr:row>
      <xdr:rowOff>28573</xdr:rowOff>
    </xdr:to>
    <xdr:pic>
      <xdr:nvPicPr>
        <xdr:cNvPr id="14" name="Slika 13" descr="Vstavi kombinirani grafikon">
          <a:extLst>
            <a:ext uri="{FF2B5EF4-FFF2-40B4-BE49-F238E27FC236}">
              <a16:creationId xmlns:a16="http://schemas.microsoft.com/office/drawing/2014/main" id="{00000000-0008-0000-2D00-00000E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8926173" y="93745049"/>
          <a:ext cx="4610102" cy="4029074"/>
        </a:xfrm>
        <a:prstGeom prst="rect">
          <a:avLst/>
        </a:prstGeom>
        <a:noFill/>
        <a:ln>
          <a:noFill/>
        </a:ln>
      </xdr:spPr>
    </xdr:pic>
    <xdr:clientData/>
  </xdr:twoCellAnchor>
  <xdr:twoCellAnchor editAs="oneCell">
    <xdr:from>
      <xdr:col>10</xdr:col>
      <xdr:colOff>0</xdr:colOff>
      <xdr:row>666</xdr:row>
      <xdr:rowOff>0</xdr:rowOff>
    </xdr:from>
    <xdr:to>
      <xdr:col>16</xdr:col>
      <xdr:colOff>190019</xdr:colOff>
      <xdr:row>677</xdr:row>
      <xdr:rowOff>94976</xdr:rowOff>
    </xdr:to>
    <xdr:pic>
      <xdr:nvPicPr>
        <xdr:cNvPr id="15" name="Slika 14">
          <a:extLst>
            <a:ext uri="{FF2B5EF4-FFF2-40B4-BE49-F238E27FC236}">
              <a16:creationId xmlns:a16="http://schemas.microsoft.com/office/drawing/2014/main" id="{00000000-0008-0000-2D00-00000F000000}"/>
            </a:ext>
          </a:extLst>
        </xdr:cNvPr>
        <xdr:cNvPicPr>
          <a:picLocks noChangeAspect="1"/>
        </xdr:cNvPicPr>
      </xdr:nvPicPr>
      <xdr:blipFill>
        <a:blip xmlns:r="http://schemas.openxmlformats.org/officeDocument/2006/relationships" r:embed="rId14"/>
        <a:stretch>
          <a:fillRect/>
        </a:stretch>
      </xdr:blipFill>
      <xdr:spPr>
        <a:xfrm>
          <a:off x="8362950" y="134750175"/>
          <a:ext cx="3847619" cy="2190476"/>
        </a:xfrm>
        <a:prstGeom prst="rect">
          <a:avLst/>
        </a:prstGeom>
      </xdr:spPr>
    </xdr:pic>
    <xdr:clientData/>
  </xdr:twoCellAnchor>
  <xdr:twoCellAnchor editAs="oneCell">
    <xdr:from>
      <xdr:col>10</xdr:col>
      <xdr:colOff>247650</xdr:colOff>
      <xdr:row>660</xdr:row>
      <xdr:rowOff>161925</xdr:rowOff>
    </xdr:from>
    <xdr:to>
      <xdr:col>13</xdr:col>
      <xdr:colOff>534035</xdr:colOff>
      <xdr:row>666</xdr:row>
      <xdr:rowOff>76200</xdr:rowOff>
    </xdr:to>
    <xdr:pic>
      <xdr:nvPicPr>
        <xdr:cNvPr id="16" name="Slika 15" descr="Ustvarite kombinirani grafikon po meri">
          <a:extLst>
            <a:ext uri="{FF2B5EF4-FFF2-40B4-BE49-F238E27FC236}">
              <a16:creationId xmlns:a16="http://schemas.microsoft.com/office/drawing/2014/main" id="{00000000-0008-0000-2D00-000010000000}"/>
            </a:ext>
          </a:extLst>
        </xdr:cNvPr>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610600" y="133597650"/>
          <a:ext cx="2115185" cy="1057275"/>
        </a:xfrm>
        <a:prstGeom prst="rect">
          <a:avLst/>
        </a:prstGeom>
        <a:noFill/>
        <a:ln>
          <a:noFill/>
        </a:ln>
      </xdr:spPr>
    </xdr:pic>
    <xdr:clientData/>
  </xdr:twoCellAnchor>
  <xdr:twoCellAnchor editAs="oneCell">
    <xdr:from>
      <xdr:col>12</xdr:col>
      <xdr:colOff>0</xdr:colOff>
      <xdr:row>691</xdr:row>
      <xdr:rowOff>0</xdr:rowOff>
    </xdr:from>
    <xdr:to>
      <xdr:col>16</xdr:col>
      <xdr:colOff>463550</xdr:colOff>
      <xdr:row>696</xdr:row>
      <xdr:rowOff>1904</xdr:rowOff>
    </xdr:to>
    <xdr:pic>
      <xdr:nvPicPr>
        <xdr:cNvPr id="17" name="Slika 16" descr="Vstavi stolpčni grafikon">
          <a:extLst>
            <a:ext uri="{FF2B5EF4-FFF2-40B4-BE49-F238E27FC236}">
              <a16:creationId xmlns:a16="http://schemas.microsoft.com/office/drawing/2014/main" id="{00000000-0008-0000-2D00-000011000000}"/>
            </a:ext>
          </a:extLst>
        </xdr:cNvPr>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582150" y="139712700"/>
          <a:ext cx="2901950" cy="954404"/>
        </a:xfrm>
        <a:prstGeom prst="rect">
          <a:avLst/>
        </a:prstGeom>
        <a:noFill/>
        <a:ln>
          <a:noFill/>
        </a:ln>
      </xdr:spPr>
    </xdr:pic>
    <xdr:clientData/>
  </xdr:twoCellAnchor>
  <xdr:twoCellAnchor editAs="oneCell">
    <xdr:from>
      <xdr:col>17</xdr:col>
      <xdr:colOff>9525</xdr:colOff>
      <xdr:row>690</xdr:row>
      <xdr:rowOff>219075</xdr:rowOff>
    </xdr:from>
    <xdr:to>
      <xdr:col>22</xdr:col>
      <xdr:colOff>6985</xdr:colOff>
      <xdr:row>710</xdr:row>
      <xdr:rowOff>180975</xdr:rowOff>
    </xdr:to>
    <xdr:pic>
      <xdr:nvPicPr>
        <xdr:cNvPr id="18" name="Slika 17" descr="Kliknite Zložena vrstica">
          <a:extLst>
            <a:ext uri="{FF2B5EF4-FFF2-40B4-BE49-F238E27FC236}">
              <a16:creationId xmlns:a16="http://schemas.microsoft.com/office/drawing/2014/main" id="{00000000-0008-0000-2D00-000012000000}"/>
            </a:ext>
          </a:extLst>
        </xdr:cNvPr>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2639675" y="139665075"/>
          <a:ext cx="3045460" cy="3800475"/>
        </a:xfrm>
        <a:prstGeom prst="rect">
          <a:avLst/>
        </a:prstGeom>
        <a:noFill/>
        <a:ln>
          <a:noFill/>
        </a:ln>
      </xdr:spPr>
    </xdr:pic>
    <xdr:clientData/>
  </xdr:twoCellAnchor>
  <xdr:twoCellAnchor editAs="oneCell">
    <xdr:from>
      <xdr:col>22</xdr:col>
      <xdr:colOff>342900</xdr:colOff>
      <xdr:row>690</xdr:row>
      <xdr:rowOff>152400</xdr:rowOff>
    </xdr:from>
    <xdr:to>
      <xdr:col>30</xdr:col>
      <xdr:colOff>46355</xdr:colOff>
      <xdr:row>705</xdr:row>
      <xdr:rowOff>46355</xdr:rowOff>
    </xdr:to>
    <xdr:pic>
      <xdr:nvPicPr>
        <xdr:cNvPr id="19" name="Slika 18" descr="Ganttov grafikon prvi rezultat">
          <a:extLst>
            <a:ext uri="{FF2B5EF4-FFF2-40B4-BE49-F238E27FC236}">
              <a16:creationId xmlns:a16="http://schemas.microsoft.com/office/drawing/2014/main" id="{00000000-0008-0000-2D00-000013000000}"/>
            </a:ext>
          </a:extLst>
        </xdr:cNvPr>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021050" y="139598400"/>
          <a:ext cx="4580255" cy="2751455"/>
        </a:xfrm>
        <a:prstGeom prst="rect">
          <a:avLst/>
        </a:prstGeom>
        <a:noFill/>
        <a:ln>
          <a:noFill/>
        </a:ln>
      </xdr:spPr>
    </xdr:pic>
    <xdr:clientData/>
  </xdr:twoCellAnchor>
  <xdr:twoCellAnchor editAs="oneCell">
    <xdr:from>
      <xdr:col>30</xdr:col>
      <xdr:colOff>333375</xdr:colOff>
      <xdr:row>690</xdr:row>
      <xdr:rowOff>47625</xdr:rowOff>
    </xdr:from>
    <xdr:to>
      <xdr:col>35</xdr:col>
      <xdr:colOff>12700</xdr:colOff>
      <xdr:row>714</xdr:row>
      <xdr:rowOff>111125</xdr:rowOff>
    </xdr:to>
    <xdr:pic>
      <xdr:nvPicPr>
        <xdr:cNvPr id="20" name="Slika 19" descr="Kategorije v obratnem vrstnem redu">
          <a:extLst>
            <a:ext uri="{FF2B5EF4-FFF2-40B4-BE49-F238E27FC236}">
              <a16:creationId xmlns:a16="http://schemas.microsoft.com/office/drawing/2014/main" id="{00000000-0008-0000-2D00-000014000000}"/>
            </a:ext>
          </a:extLst>
        </xdr:cNvPr>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0888325" y="139493625"/>
          <a:ext cx="2727325" cy="4635500"/>
        </a:xfrm>
        <a:prstGeom prst="rect">
          <a:avLst/>
        </a:prstGeom>
        <a:noFill/>
        <a:ln>
          <a:noFill/>
        </a:ln>
      </xdr:spPr>
    </xdr:pic>
    <xdr:clientData/>
  </xdr:twoCellAnchor>
  <xdr:twoCellAnchor editAs="oneCell">
    <xdr:from>
      <xdr:col>35</xdr:col>
      <xdr:colOff>466725</xdr:colOff>
      <xdr:row>692</xdr:row>
      <xdr:rowOff>28575</xdr:rowOff>
    </xdr:from>
    <xdr:to>
      <xdr:col>43</xdr:col>
      <xdr:colOff>170180</xdr:colOff>
      <xdr:row>706</xdr:row>
      <xdr:rowOff>113030</xdr:rowOff>
    </xdr:to>
    <xdr:pic>
      <xdr:nvPicPr>
        <xdr:cNvPr id="21" name="Slika 20" descr="Drugi rezultat Ganttovega grafikona">
          <a:extLst>
            <a:ext uri="{FF2B5EF4-FFF2-40B4-BE49-F238E27FC236}">
              <a16:creationId xmlns:a16="http://schemas.microsoft.com/office/drawing/2014/main" id="{00000000-0008-0000-2D00-000015000000}"/>
            </a:ext>
          </a:extLst>
        </xdr:cNvPr>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4069675" y="139941300"/>
          <a:ext cx="4580255" cy="2751455"/>
        </a:xfrm>
        <a:prstGeom prst="rect">
          <a:avLst/>
        </a:prstGeom>
        <a:noFill/>
        <a:ln>
          <a:noFill/>
        </a:ln>
      </xdr:spPr>
    </xdr:pic>
    <xdr:clientData/>
  </xdr:twoCellAnchor>
  <xdr:twoCellAnchor editAs="oneCell">
    <xdr:from>
      <xdr:col>46</xdr:col>
      <xdr:colOff>0</xdr:colOff>
      <xdr:row>693</xdr:row>
      <xdr:rowOff>0</xdr:rowOff>
    </xdr:from>
    <xdr:to>
      <xdr:col>50</xdr:col>
      <xdr:colOff>280670</xdr:colOff>
      <xdr:row>709</xdr:row>
      <xdr:rowOff>36830</xdr:rowOff>
    </xdr:to>
    <xdr:pic>
      <xdr:nvPicPr>
        <xdr:cNvPr id="22" name="Slika 21" descr="Oblikujte niz podatkov">
          <a:extLst>
            <a:ext uri="{FF2B5EF4-FFF2-40B4-BE49-F238E27FC236}">
              <a16:creationId xmlns:a16="http://schemas.microsoft.com/office/drawing/2014/main" id="{00000000-0008-0000-2D00-000016000000}"/>
            </a:ext>
          </a:extLst>
        </xdr:cNvPr>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0308550" y="140103225"/>
          <a:ext cx="2719070" cy="3084830"/>
        </a:xfrm>
        <a:prstGeom prst="rect">
          <a:avLst/>
        </a:prstGeom>
        <a:noFill/>
        <a:ln>
          <a:noFill/>
        </a:ln>
      </xdr:spPr>
    </xdr:pic>
    <xdr:clientData/>
  </xdr:twoCellAnchor>
  <xdr:twoCellAnchor editAs="oneCell">
    <xdr:from>
      <xdr:col>54</xdr:col>
      <xdr:colOff>0</xdr:colOff>
      <xdr:row>694</xdr:row>
      <xdr:rowOff>0</xdr:rowOff>
    </xdr:from>
    <xdr:to>
      <xdr:col>58</xdr:col>
      <xdr:colOff>280670</xdr:colOff>
      <xdr:row>710</xdr:row>
      <xdr:rowOff>13335</xdr:rowOff>
    </xdr:to>
    <xdr:pic>
      <xdr:nvPicPr>
        <xdr:cNvPr id="23" name="Slika 22" descr="Oblika osi">
          <a:extLst>
            <a:ext uri="{FF2B5EF4-FFF2-40B4-BE49-F238E27FC236}">
              <a16:creationId xmlns:a16="http://schemas.microsoft.com/office/drawing/2014/main" id="{00000000-0008-0000-2D00-000017000000}"/>
            </a:ext>
          </a:extLst>
        </xdr:cNvPr>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35185350" y="140293725"/>
          <a:ext cx="2719070" cy="3061335"/>
        </a:xfrm>
        <a:prstGeom prst="rect">
          <a:avLst/>
        </a:prstGeom>
        <a:noFill/>
        <a:ln>
          <a:noFill/>
        </a:ln>
      </xdr:spPr>
    </xdr:pic>
    <xdr:clientData/>
  </xdr:twoCellAnchor>
  <xdr:twoCellAnchor editAs="oneCell">
    <xdr:from>
      <xdr:col>63</xdr:col>
      <xdr:colOff>523875</xdr:colOff>
      <xdr:row>693</xdr:row>
      <xdr:rowOff>28575</xdr:rowOff>
    </xdr:from>
    <xdr:to>
      <xdr:col>71</xdr:col>
      <xdr:colOff>227330</xdr:colOff>
      <xdr:row>707</xdr:row>
      <xdr:rowOff>113030</xdr:rowOff>
    </xdr:to>
    <xdr:pic>
      <xdr:nvPicPr>
        <xdr:cNvPr id="24" name="Slika 23" descr="Ganttov grafikon v Excelu">
          <a:extLst>
            <a:ext uri="{FF2B5EF4-FFF2-40B4-BE49-F238E27FC236}">
              <a16:creationId xmlns:a16="http://schemas.microsoft.com/office/drawing/2014/main" id="{00000000-0008-0000-2D00-000018000000}"/>
            </a:ext>
          </a:extLst>
        </xdr:cNvPr>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41195625" y="140131800"/>
          <a:ext cx="4580255" cy="2751455"/>
        </a:xfrm>
        <a:prstGeom prst="rect">
          <a:avLst/>
        </a:prstGeom>
        <a:noFill/>
        <a:ln>
          <a:noFill/>
        </a:ln>
      </xdr:spPr>
    </xdr:pic>
    <xdr:clientData/>
  </xdr:twoCellAnchor>
  <xdr:twoCellAnchor editAs="oneCell">
    <xdr:from>
      <xdr:col>9</xdr:col>
      <xdr:colOff>0</xdr:colOff>
      <xdr:row>519</xdr:row>
      <xdr:rowOff>0</xdr:rowOff>
    </xdr:from>
    <xdr:to>
      <xdr:col>16</xdr:col>
      <xdr:colOff>361950</xdr:colOff>
      <xdr:row>533</xdr:row>
      <xdr:rowOff>133350</xdr:rowOff>
    </xdr:to>
    <xdr:pic>
      <xdr:nvPicPr>
        <xdr:cNvPr id="25" name="Slika 24" descr="https://cdn.extendoffice.com/images/stories/excel-charts/bidirectional-bar-chart/doc-bidirectional-bar-chart-1.png">
          <a:extLst>
            <a:ext uri="{FF2B5EF4-FFF2-40B4-BE49-F238E27FC236}">
              <a16:creationId xmlns:a16="http://schemas.microsoft.com/office/drawing/2014/main" id="{00000000-0008-0000-2D00-00001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753350" y="105451275"/>
          <a:ext cx="4629150"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519</xdr:row>
      <xdr:rowOff>0</xdr:rowOff>
    </xdr:from>
    <xdr:to>
      <xdr:col>24</xdr:col>
      <xdr:colOff>171450</xdr:colOff>
      <xdr:row>538</xdr:row>
      <xdr:rowOff>152400</xdr:rowOff>
    </xdr:to>
    <xdr:pic>
      <xdr:nvPicPr>
        <xdr:cNvPr id="26" name="Slika 25" descr="https://cdn.extendoffice.com/images/stories/excel-charts/bidirectional-bar-chart/doc-bidirectional-bar-chart-3.png">
          <a:extLst>
            <a:ext uri="{FF2B5EF4-FFF2-40B4-BE49-F238E27FC236}">
              <a16:creationId xmlns:a16="http://schemas.microsoft.com/office/drawing/2014/main" id="{00000000-0008-0000-2D00-00001A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3239750" y="105451275"/>
          <a:ext cx="3829050" cy="3771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0</xdr:colOff>
      <xdr:row>519</xdr:row>
      <xdr:rowOff>0</xdr:rowOff>
    </xdr:from>
    <xdr:to>
      <xdr:col>33</xdr:col>
      <xdr:colOff>209550</xdr:colOff>
      <xdr:row>534</xdr:row>
      <xdr:rowOff>38100</xdr:rowOff>
    </xdr:to>
    <xdr:pic>
      <xdr:nvPicPr>
        <xdr:cNvPr id="27" name="Slika 26" descr="https://cdn.extendoffice.com/images/stories/excel-charts/bidirectional-bar-chart/doc-bidirectional-bar-chart-4.png">
          <a:extLst>
            <a:ext uri="{FF2B5EF4-FFF2-40B4-BE49-F238E27FC236}">
              <a16:creationId xmlns:a16="http://schemas.microsoft.com/office/drawing/2014/main" id="{00000000-0008-0000-2D00-00001B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7506950" y="105451275"/>
          <a:ext cx="5086350"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35</xdr:col>
      <xdr:colOff>0</xdr:colOff>
      <xdr:row>519</xdr:row>
      <xdr:rowOff>0</xdr:rowOff>
    </xdr:from>
    <xdr:to>
      <xdr:col>39</xdr:col>
      <xdr:colOff>257175</xdr:colOff>
      <xdr:row>533</xdr:row>
      <xdr:rowOff>152400</xdr:rowOff>
    </xdr:to>
    <xdr:pic>
      <xdr:nvPicPr>
        <xdr:cNvPr id="28" name="Slika 27" descr="https://cdn.extendoffice.com/images/stories/excel-charts/bidirectional-bar-chart/doc-bidirectional-bar-chart-5.png">
          <a:extLst>
            <a:ext uri="{FF2B5EF4-FFF2-40B4-BE49-F238E27FC236}">
              <a16:creationId xmlns:a16="http://schemas.microsoft.com/office/drawing/2014/main" id="{00000000-0008-0000-2D00-00001C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3602950" y="105451275"/>
          <a:ext cx="2695575"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0</xdr:colOff>
      <xdr:row>519</xdr:row>
      <xdr:rowOff>0</xdr:rowOff>
    </xdr:from>
    <xdr:to>
      <xdr:col>49</xdr:col>
      <xdr:colOff>152400</xdr:colOff>
      <xdr:row>535</xdr:row>
      <xdr:rowOff>47625</xdr:rowOff>
    </xdr:to>
    <xdr:pic>
      <xdr:nvPicPr>
        <xdr:cNvPr id="29" name="Slika 28" descr="https://cdn.extendoffice.com/images/stories/excel-charts/bidirectional-bar-chart/doc-bidirectional-bar-chart-6.png">
          <a:extLst>
            <a:ext uri="{FF2B5EF4-FFF2-40B4-BE49-F238E27FC236}">
              <a16:creationId xmlns:a16="http://schemas.microsoft.com/office/drawing/2014/main" id="{00000000-0008-0000-2D00-00001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7260550" y="105451275"/>
          <a:ext cx="5029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0</xdr:colOff>
      <xdr:row>519</xdr:row>
      <xdr:rowOff>0</xdr:rowOff>
    </xdr:from>
    <xdr:to>
      <xdr:col>54</xdr:col>
      <xdr:colOff>276225</xdr:colOff>
      <xdr:row>546</xdr:row>
      <xdr:rowOff>76200</xdr:rowOff>
    </xdr:to>
    <xdr:pic>
      <xdr:nvPicPr>
        <xdr:cNvPr id="30" name="Slika 29" descr="https://cdn.extendoffice.com/images/stories/excel-charts/bidirectional-bar-chart/doc-bidirectional-bar-chart-7.png">
          <a:extLst>
            <a:ext uri="{FF2B5EF4-FFF2-40B4-BE49-F238E27FC236}">
              <a16:creationId xmlns:a16="http://schemas.microsoft.com/office/drawing/2014/main" id="{00000000-0008-0000-2D00-00001E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2746950" y="105451275"/>
          <a:ext cx="2714625" cy="521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56</xdr:col>
      <xdr:colOff>0</xdr:colOff>
      <xdr:row>519</xdr:row>
      <xdr:rowOff>0</xdr:rowOff>
    </xdr:from>
    <xdr:to>
      <xdr:col>63</xdr:col>
      <xdr:colOff>371475</xdr:colOff>
      <xdr:row>533</xdr:row>
      <xdr:rowOff>133350</xdr:rowOff>
    </xdr:to>
    <xdr:pic>
      <xdr:nvPicPr>
        <xdr:cNvPr id="31" name="Slika 30" descr="https://cdn.extendoffice.com/images/stories/excel-charts/bidirectional-bar-chart/doc-bidirectional-bar-chart-8.png">
          <a:extLst>
            <a:ext uri="{FF2B5EF4-FFF2-40B4-BE49-F238E27FC236}">
              <a16:creationId xmlns:a16="http://schemas.microsoft.com/office/drawing/2014/main" id="{00000000-0008-0000-2D00-00001F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6404550" y="105451275"/>
          <a:ext cx="4638675"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65</xdr:col>
      <xdr:colOff>0</xdr:colOff>
      <xdr:row>519</xdr:row>
      <xdr:rowOff>0</xdr:rowOff>
    </xdr:from>
    <xdr:to>
      <xdr:col>77</xdr:col>
      <xdr:colOff>352425</xdr:colOff>
      <xdr:row>546</xdr:row>
      <xdr:rowOff>76200</xdr:rowOff>
    </xdr:to>
    <xdr:pic>
      <xdr:nvPicPr>
        <xdr:cNvPr id="32" name="Slika 31" descr="https://cdn.extendoffice.com/images/stories/excel-charts/bidirectional-bar-chart/doc-bidirectional-bar-chart-9.png">
          <a:extLst>
            <a:ext uri="{FF2B5EF4-FFF2-40B4-BE49-F238E27FC236}">
              <a16:creationId xmlns:a16="http://schemas.microsoft.com/office/drawing/2014/main" id="{00000000-0008-0000-2D00-000020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41890950" y="105451275"/>
          <a:ext cx="7667625" cy="521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79</xdr:col>
      <xdr:colOff>0</xdr:colOff>
      <xdr:row>519</xdr:row>
      <xdr:rowOff>0</xdr:rowOff>
    </xdr:from>
    <xdr:to>
      <xdr:col>87</xdr:col>
      <xdr:colOff>238125</xdr:colOff>
      <xdr:row>534</xdr:row>
      <xdr:rowOff>47625</xdr:rowOff>
    </xdr:to>
    <xdr:pic>
      <xdr:nvPicPr>
        <xdr:cNvPr id="33" name="Slika 32" descr="https://cdn.extendoffice.com/images/stories/excel-charts/bidirectional-bar-chart/doc-bidirectional-bar-chart-10.png">
          <a:extLst>
            <a:ext uri="{FF2B5EF4-FFF2-40B4-BE49-F238E27FC236}">
              <a16:creationId xmlns:a16="http://schemas.microsoft.com/office/drawing/2014/main" id="{00000000-0008-0000-2D00-000021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425350" y="105451275"/>
          <a:ext cx="5114925" cy="290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88</xdr:col>
      <xdr:colOff>0</xdr:colOff>
      <xdr:row>519</xdr:row>
      <xdr:rowOff>0</xdr:rowOff>
    </xdr:from>
    <xdr:to>
      <xdr:col>99</xdr:col>
      <xdr:colOff>485775</xdr:colOff>
      <xdr:row>544</xdr:row>
      <xdr:rowOff>76200</xdr:rowOff>
    </xdr:to>
    <xdr:pic>
      <xdr:nvPicPr>
        <xdr:cNvPr id="34" name="Slika 33" descr="https://cdn.extendoffice.com/images/stories/excel-charts/bidirectional-bar-chart/doc-bidirectional-bar-chart-11.png">
          <a:extLst>
            <a:ext uri="{FF2B5EF4-FFF2-40B4-BE49-F238E27FC236}">
              <a16:creationId xmlns:a16="http://schemas.microsoft.com/office/drawing/2014/main" id="{00000000-0008-0000-2D00-00002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55911750" y="105451275"/>
          <a:ext cx="7191375" cy="483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101</xdr:col>
      <xdr:colOff>0</xdr:colOff>
      <xdr:row>519</xdr:row>
      <xdr:rowOff>0</xdr:rowOff>
    </xdr:from>
    <xdr:to>
      <xdr:col>108</xdr:col>
      <xdr:colOff>371475</xdr:colOff>
      <xdr:row>533</xdr:row>
      <xdr:rowOff>133350</xdr:rowOff>
    </xdr:to>
    <xdr:pic>
      <xdr:nvPicPr>
        <xdr:cNvPr id="35" name="Slika 34" descr="https://cdn.extendoffice.com/images/stories/excel-charts/bidirectional-bar-chart/doc-bidirectional-bar-chart-12.png">
          <a:extLst>
            <a:ext uri="{FF2B5EF4-FFF2-40B4-BE49-F238E27FC236}">
              <a16:creationId xmlns:a16="http://schemas.microsoft.com/office/drawing/2014/main" id="{00000000-0008-0000-2D00-00002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63836550" y="105451275"/>
          <a:ext cx="4638675"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110</xdr:col>
      <xdr:colOff>0</xdr:colOff>
      <xdr:row>519</xdr:row>
      <xdr:rowOff>0</xdr:rowOff>
    </xdr:from>
    <xdr:to>
      <xdr:col>120</xdr:col>
      <xdr:colOff>219075</xdr:colOff>
      <xdr:row>541</xdr:row>
      <xdr:rowOff>57150</xdr:rowOff>
    </xdr:to>
    <xdr:pic>
      <xdr:nvPicPr>
        <xdr:cNvPr id="36" name="Slika 35" descr="https://cdn.extendoffice.com/images/stories/excel-charts/bidirectional-bar-chart/doc-bidirectional-bar-chart-13.png">
          <a:extLst>
            <a:ext uri="{FF2B5EF4-FFF2-40B4-BE49-F238E27FC236}">
              <a16:creationId xmlns:a16="http://schemas.microsoft.com/office/drawing/2014/main" id="{00000000-0008-0000-2D00-000024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69322950" y="105451275"/>
          <a:ext cx="6315075" cy="424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121</xdr:col>
      <xdr:colOff>0</xdr:colOff>
      <xdr:row>518</xdr:row>
      <xdr:rowOff>0</xdr:rowOff>
    </xdr:from>
    <xdr:to>
      <xdr:col>128</xdr:col>
      <xdr:colOff>361950</xdr:colOff>
      <xdr:row>532</xdr:row>
      <xdr:rowOff>123825</xdr:rowOff>
    </xdr:to>
    <xdr:pic>
      <xdr:nvPicPr>
        <xdr:cNvPr id="37" name="Slika 36" descr="https://cdn.extendoffice.com/images/stories/excel-charts/bidirectional-bar-chart/doc-bidirectional-bar-chart-14.png">
          <a:extLst>
            <a:ext uri="{FF2B5EF4-FFF2-40B4-BE49-F238E27FC236}">
              <a16:creationId xmlns:a16="http://schemas.microsoft.com/office/drawing/2014/main" id="{00000000-0008-0000-2D00-000025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76028550" y="105260775"/>
          <a:ext cx="4629150"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129</xdr:col>
      <xdr:colOff>0</xdr:colOff>
      <xdr:row>518</xdr:row>
      <xdr:rowOff>0</xdr:rowOff>
    </xdr:from>
    <xdr:to>
      <xdr:col>142</xdr:col>
      <xdr:colOff>285750</xdr:colOff>
      <xdr:row>544</xdr:row>
      <xdr:rowOff>142875</xdr:rowOff>
    </xdr:to>
    <xdr:pic>
      <xdr:nvPicPr>
        <xdr:cNvPr id="38" name="Slika 37" descr="https://cdn.extendoffice.com/images/stories/excel-charts/bidirectional-bar-chart/doc-bidirectional-bar-chart-15.png">
          <a:extLst>
            <a:ext uri="{FF2B5EF4-FFF2-40B4-BE49-F238E27FC236}">
              <a16:creationId xmlns:a16="http://schemas.microsoft.com/office/drawing/2014/main" id="{00000000-0008-0000-2D00-000026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80905350" y="105260775"/>
          <a:ext cx="8210550" cy="509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144</xdr:col>
      <xdr:colOff>0</xdr:colOff>
      <xdr:row>518</xdr:row>
      <xdr:rowOff>0</xdr:rowOff>
    </xdr:from>
    <xdr:to>
      <xdr:col>152</xdr:col>
      <xdr:colOff>590550</xdr:colOff>
      <xdr:row>541</xdr:row>
      <xdr:rowOff>57150</xdr:rowOff>
    </xdr:to>
    <xdr:pic>
      <xdr:nvPicPr>
        <xdr:cNvPr id="39" name="Slika 38" descr="https://cdn.extendoffice.com/images/stories/excel-charts/bidirectional-bar-chart/doc-bidirectional-bar-chart-16.png">
          <a:extLst>
            <a:ext uri="{FF2B5EF4-FFF2-40B4-BE49-F238E27FC236}">
              <a16:creationId xmlns:a16="http://schemas.microsoft.com/office/drawing/2014/main" id="{00000000-0008-0000-2D00-00002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90049350" y="105260775"/>
          <a:ext cx="5467350" cy="4438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154</xdr:col>
      <xdr:colOff>0</xdr:colOff>
      <xdr:row>518</xdr:row>
      <xdr:rowOff>0</xdr:rowOff>
    </xdr:from>
    <xdr:to>
      <xdr:col>161</xdr:col>
      <xdr:colOff>361950</xdr:colOff>
      <xdr:row>532</xdr:row>
      <xdr:rowOff>133350</xdr:rowOff>
    </xdr:to>
    <xdr:pic>
      <xdr:nvPicPr>
        <xdr:cNvPr id="40" name="Slika 39" descr="https://cdn.extendoffice.com/images/stories/excel-charts/bidirectional-bar-chart/doc-bidirectional-bar-chart-17.png">
          <a:extLst>
            <a:ext uri="{FF2B5EF4-FFF2-40B4-BE49-F238E27FC236}">
              <a16:creationId xmlns:a16="http://schemas.microsoft.com/office/drawing/2014/main" id="{00000000-0008-0000-2D00-000028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6145350" y="105260775"/>
          <a:ext cx="4629150"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219075</xdr:colOff>
      <xdr:row>540</xdr:row>
      <xdr:rowOff>66675</xdr:rowOff>
    </xdr:from>
    <xdr:to>
      <xdr:col>24</xdr:col>
      <xdr:colOff>523875</xdr:colOff>
      <xdr:row>555</xdr:row>
      <xdr:rowOff>28575</xdr:rowOff>
    </xdr:to>
    <xdr:pic>
      <xdr:nvPicPr>
        <xdr:cNvPr id="41" name="Slika 40" descr="https://cdn.extendoffice.com/images/stories/excel-charts/actual-vs-target-chart/doc-actual-vs-target-chart-3.png">
          <a:extLst>
            <a:ext uri="{FF2B5EF4-FFF2-40B4-BE49-F238E27FC236}">
              <a16:creationId xmlns:a16="http://schemas.microsoft.com/office/drawing/2014/main" id="{00000000-0008-0000-2D00-000029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3458825" y="109642275"/>
          <a:ext cx="3962400"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238125</xdr:colOff>
      <xdr:row>539</xdr:row>
      <xdr:rowOff>180975</xdr:rowOff>
    </xdr:from>
    <xdr:to>
      <xdr:col>39</xdr:col>
      <xdr:colOff>476250</xdr:colOff>
      <xdr:row>555</xdr:row>
      <xdr:rowOff>0</xdr:rowOff>
    </xdr:to>
    <xdr:pic>
      <xdr:nvPicPr>
        <xdr:cNvPr id="42" name="Slika 41" descr="https://cdn.extendoffice.com/images/stories/excel-charts/actual-vs-target-chart/doc-actual-vs-target-chart-4.png">
          <a:extLst>
            <a:ext uri="{FF2B5EF4-FFF2-40B4-BE49-F238E27FC236}">
              <a16:creationId xmlns:a16="http://schemas.microsoft.com/office/drawing/2014/main" id="{00000000-0008-0000-2D00-00002A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8964275" y="109566075"/>
          <a:ext cx="7553325" cy="2867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238125</xdr:colOff>
      <xdr:row>540</xdr:row>
      <xdr:rowOff>114300</xdr:rowOff>
    </xdr:from>
    <xdr:to>
      <xdr:col>49</xdr:col>
      <xdr:colOff>476250</xdr:colOff>
      <xdr:row>557</xdr:row>
      <xdr:rowOff>0</xdr:rowOff>
    </xdr:to>
    <xdr:pic>
      <xdr:nvPicPr>
        <xdr:cNvPr id="43" name="Slika 42" descr="https://cdn.extendoffice.com/images/stories/excel-charts/actual-vs-target-chart/doc-actual-vs-target-chart-5.png">
          <a:extLst>
            <a:ext uri="{FF2B5EF4-FFF2-40B4-BE49-F238E27FC236}">
              <a16:creationId xmlns:a16="http://schemas.microsoft.com/office/drawing/2014/main" id="{00000000-0008-0000-2D00-00002B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7498675" y="109689900"/>
          <a:ext cx="5114925" cy="312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76200</xdr:colOff>
      <xdr:row>539</xdr:row>
      <xdr:rowOff>161925</xdr:rowOff>
    </xdr:from>
    <xdr:to>
      <xdr:col>64</xdr:col>
      <xdr:colOff>542925</xdr:colOff>
      <xdr:row>555</xdr:row>
      <xdr:rowOff>142875</xdr:rowOff>
    </xdr:to>
    <xdr:pic>
      <xdr:nvPicPr>
        <xdr:cNvPr id="44" name="Slika 43" descr="https://cdn.extendoffice.com/images/stories/excel-charts/actual-vs-target-chart/doc-actual-vs-target-chart-6.png">
          <a:extLst>
            <a:ext uri="{FF2B5EF4-FFF2-40B4-BE49-F238E27FC236}">
              <a16:creationId xmlns:a16="http://schemas.microsoft.com/office/drawing/2014/main" id="{00000000-0008-0000-2D00-00002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34042350" y="109547025"/>
          <a:ext cx="7781925" cy="302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67</xdr:col>
      <xdr:colOff>0</xdr:colOff>
      <xdr:row>540</xdr:row>
      <xdr:rowOff>0</xdr:rowOff>
    </xdr:from>
    <xdr:to>
      <xdr:col>75</xdr:col>
      <xdr:colOff>200025</xdr:colOff>
      <xdr:row>555</xdr:row>
      <xdr:rowOff>28575</xdr:rowOff>
    </xdr:to>
    <xdr:pic>
      <xdr:nvPicPr>
        <xdr:cNvPr id="45" name="Slika 44" descr="https://cdn.extendoffice.com/images/stories/excel-charts/actual-vs-target-chart/doc-actual-vs-target-chart-7.png">
          <a:extLst>
            <a:ext uri="{FF2B5EF4-FFF2-40B4-BE49-F238E27FC236}">
              <a16:creationId xmlns:a16="http://schemas.microsoft.com/office/drawing/2014/main" id="{00000000-0008-0000-2D00-00002D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3110150" y="109575600"/>
          <a:ext cx="5076825" cy="2886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78</xdr:col>
      <xdr:colOff>0</xdr:colOff>
      <xdr:row>542</xdr:row>
      <xdr:rowOff>0</xdr:rowOff>
    </xdr:from>
    <xdr:to>
      <xdr:col>84</xdr:col>
      <xdr:colOff>66675</xdr:colOff>
      <xdr:row>556</xdr:row>
      <xdr:rowOff>123825</xdr:rowOff>
    </xdr:to>
    <xdr:pic>
      <xdr:nvPicPr>
        <xdr:cNvPr id="46" name="Slika 45" descr="https://cdn.extendoffice.com/images/stories/excel-charts/actual-vs-target-chart/doc-actual-vs-target-chart-8.png">
          <a:extLst>
            <a:ext uri="{FF2B5EF4-FFF2-40B4-BE49-F238E27FC236}">
              <a16:creationId xmlns:a16="http://schemas.microsoft.com/office/drawing/2014/main" id="{00000000-0008-0000-2D00-00002E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49815750" y="110251875"/>
          <a:ext cx="3724275"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28575</xdr:colOff>
      <xdr:row>540</xdr:row>
      <xdr:rowOff>114300</xdr:rowOff>
    </xdr:from>
    <xdr:to>
      <xdr:col>16</xdr:col>
      <xdr:colOff>95250</xdr:colOff>
      <xdr:row>555</xdr:row>
      <xdr:rowOff>38100</xdr:rowOff>
    </xdr:to>
    <xdr:pic>
      <xdr:nvPicPr>
        <xdr:cNvPr id="47" name="Slika 46" descr="https://cdn.extendoffice.com/images/stories/excel-charts/actual-vs-target-chart/doc-actual-vs-target-chart-8.png">
          <a:extLst>
            <a:ext uri="{FF2B5EF4-FFF2-40B4-BE49-F238E27FC236}">
              <a16:creationId xmlns:a16="http://schemas.microsoft.com/office/drawing/2014/main" id="{00000000-0008-0000-2D00-00002F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391525" y="109689900"/>
          <a:ext cx="3724275" cy="2781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560</xdr:row>
      <xdr:rowOff>0</xdr:rowOff>
    </xdr:from>
    <xdr:to>
      <xdr:col>20</xdr:col>
      <xdr:colOff>285750</xdr:colOff>
      <xdr:row>576</xdr:row>
      <xdr:rowOff>95250</xdr:rowOff>
    </xdr:to>
    <xdr:pic>
      <xdr:nvPicPr>
        <xdr:cNvPr id="48" name="Slika 47" descr="https://cdn.extendoffice.com/images/stories/excel-charts/progress-circle-chart/doc-progress-circle-chart-1.png">
          <a:extLst>
            <a:ext uri="{FF2B5EF4-FFF2-40B4-BE49-F238E27FC236}">
              <a16:creationId xmlns:a16="http://schemas.microsoft.com/office/drawing/2014/main" id="{00000000-0008-0000-2D00-000030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362950" y="113852325"/>
          <a:ext cx="6381750" cy="3143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560</xdr:row>
      <xdr:rowOff>0</xdr:rowOff>
    </xdr:from>
    <xdr:to>
      <xdr:col>27</xdr:col>
      <xdr:colOff>438150</xdr:colOff>
      <xdr:row>577</xdr:row>
      <xdr:rowOff>47625</xdr:rowOff>
    </xdr:to>
    <xdr:pic>
      <xdr:nvPicPr>
        <xdr:cNvPr id="49" name="Slika 48" descr="https://cdn.extendoffice.com/images/stories/excel-charts/progress-circle-chart/doc-progress-circle-chart-3.png">
          <a:extLst>
            <a:ext uri="{FF2B5EF4-FFF2-40B4-BE49-F238E27FC236}">
              <a16:creationId xmlns:a16="http://schemas.microsoft.com/office/drawing/2014/main" id="{00000000-0008-0000-2D00-000031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5678150" y="113852325"/>
          <a:ext cx="3486150" cy="3286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0</xdr:colOff>
      <xdr:row>560</xdr:row>
      <xdr:rowOff>0</xdr:rowOff>
    </xdr:from>
    <xdr:to>
      <xdr:col>36</xdr:col>
      <xdr:colOff>85725</xdr:colOff>
      <xdr:row>576</xdr:row>
      <xdr:rowOff>38100</xdr:rowOff>
    </xdr:to>
    <xdr:pic>
      <xdr:nvPicPr>
        <xdr:cNvPr id="50" name="Slika 49" descr="https://cdn.extendoffice.com/images/stories/excel-charts/progress-circle-chart/doc-progress-circle-chart-5.png">
          <a:extLst>
            <a:ext uri="{FF2B5EF4-FFF2-40B4-BE49-F238E27FC236}">
              <a16:creationId xmlns:a16="http://schemas.microsoft.com/office/drawing/2014/main" id="{00000000-0008-0000-2D00-000032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9945350" y="113852325"/>
          <a:ext cx="4352925" cy="308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0</xdr:colOff>
      <xdr:row>561</xdr:row>
      <xdr:rowOff>0</xdr:rowOff>
    </xdr:from>
    <xdr:to>
      <xdr:col>51</xdr:col>
      <xdr:colOff>323850</xdr:colOff>
      <xdr:row>580</xdr:row>
      <xdr:rowOff>142875</xdr:rowOff>
    </xdr:to>
    <xdr:pic>
      <xdr:nvPicPr>
        <xdr:cNvPr id="51" name="Slika 50" descr="https://cdn.extendoffice.com/images/stories/excel-charts/progress-circle-chart/doc-progress-circle-chart-6.png">
          <a:extLst>
            <a:ext uri="{FF2B5EF4-FFF2-40B4-BE49-F238E27FC236}">
              <a16:creationId xmlns:a16="http://schemas.microsoft.com/office/drawing/2014/main" id="{00000000-0008-0000-2D00-00003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6041350" y="114090450"/>
          <a:ext cx="7639050" cy="376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561</xdr:row>
      <xdr:rowOff>0</xdr:rowOff>
    </xdr:from>
    <xdr:to>
      <xdr:col>64</xdr:col>
      <xdr:colOff>295275</xdr:colOff>
      <xdr:row>589</xdr:row>
      <xdr:rowOff>19050</xdr:rowOff>
    </xdr:to>
    <xdr:pic>
      <xdr:nvPicPr>
        <xdr:cNvPr id="52" name="Slika 51" descr="https://cdn.extendoffice.com/images/stories/excel-charts/progress-circle-chart/doc-progress-circle-chart-7.png">
          <a:extLst>
            <a:ext uri="{FF2B5EF4-FFF2-40B4-BE49-F238E27FC236}">
              <a16:creationId xmlns:a16="http://schemas.microsoft.com/office/drawing/2014/main" id="{00000000-0008-0000-2D00-000034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33966150" y="114090450"/>
          <a:ext cx="7610475" cy="5353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69</xdr:col>
      <xdr:colOff>0</xdr:colOff>
      <xdr:row>561</xdr:row>
      <xdr:rowOff>0</xdr:rowOff>
    </xdr:from>
    <xdr:to>
      <xdr:col>81</xdr:col>
      <xdr:colOff>361950</xdr:colOff>
      <xdr:row>581</xdr:row>
      <xdr:rowOff>0</xdr:rowOff>
    </xdr:to>
    <xdr:pic>
      <xdr:nvPicPr>
        <xdr:cNvPr id="53" name="Slika 52" descr="https://cdn.extendoffice.com/images/stories/excel-charts/progress-circle-chart/doc-progress-circle-chart-8.png">
          <a:extLst>
            <a:ext uri="{FF2B5EF4-FFF2-40B4-BE49-F238E27FC236}">
              <a16:creationId xmlns:a16="http://schemas.microsoft.com/office/drawing/2014/main" id="{00000000-0008-0000-2D00-00003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44329350" y="114090450"/>
          <a:ext cx="7677150" cy="381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83</xdr:col>
      <xdr:colOff>0</xdr:colOff>
      <xdr:row>561</xdr:row>
      <xdr:rowOff>0</xdr:rowOff>
    </xdr:from>
    <xdr:to>
      <xdr:col>89</xdr:col>
      <xdr:colOff>238125</xdr:colOff>
      <xdr:row>576</xdr:row>
      <xdr:rowOff>28575</xdr:rowOff>
    </xdr:to>
    <xdr:pic>
      <xdr:nvPicPr>
        <xdr:cNvPr id="54" name="Slika 53" descr="https://cdn.extendoffice.com/images/stories/excel-charts/progress-circle-chart/doc-progress-circle-chart-9.png">
          <a:extLst>
            <a:ext uri="{FF2B5EF4-FFF2-40B4-BE49-F238E27FC236}">
              <a16:creationId xmlns:a16="http://schemas.microsoft.com/office/drawing/2014/main" id="{00000000-0008-0000-2D00-000036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52863750" y="114090450"/>
          <a:ext cx="3895725" cy="2886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90</xdr:col>
      <xdr:colOff>0</xdr:colOff>
      <xdr:row>560</xdr:row>
      <xdr:rowOff>0</xdr:rowOff>
    </xdr:from>
    <xdr:to>
      <xdr:col>100</xdr:col>
      <xdr:colOff>590550</xdr:colOff>
      <xdr:row>579</xdr:row>
      <xdr:rowOff>66675</xdr:rowOff>
    </xdr:to>
    <xdr:pic>
      <xdr:nvPicPr>
        <xdr:cNvPr id="55" name="Slika 54" descr="https://cdn.extendoffice.com/images/stories/excel-charts/progress-circle-chart/doc-progress-circle-chart-10.png">
          <a:extLst>
            <a:ext uri="{FF2B5EF4-FFF2-40B4-BE49-F238E27FC236}">
              <a16:creationId xmlns:a16="http://schemas.microsoft.com/office/drawing/2014/main" id="{00000000-0008-0000-2D00-000037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57130950" y="113852325"/>
          <a:ext cx="6686550" cy="3686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104</xdr:col>
      <xdr:colOff>0</xdr:colOff>
      <xdr:row>560</xdr:row>
      <xdr:rowOff>0</xdr:rowOff>
    </xdr:from>
    <xdr:to>
      <xdr:col>115</xdr:col>
      <xdr:colOff>0</xdr:colOff>
      <xdr:row>577</xdr:row>
      <xdr:rowOff>95250</xdr:rowOff>
    </xdr:to>
    <xdr:pic>
      <xdr:nvPicPr>
        <xdr:cNvPr id="56" name="Slika 55" descr="https://cdn.extendoffice.com/images/stories/excel-charts/progress-circle-chart/doc-progress-circle-chart-11.png">
          <a:extLst>
            <a:ext uri="{FF2B5EF4-FFF2-40B4-BE49-F238E27FC236}">
              <a16:creationId xmlns:a16="http://schemas.microsoft.com/office/drawing/2014/main" id="{00000000-0008-0000-2D00-000038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65665350" y="113852325"/>
          <a:ext cx="6705600" cy="3333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591</xdr:row>
      <xdr:rowOff>38100</xdr:rowOff>
    </xdr:from>
    <xdr:to>
      <xdr:col>17</xdr:col>
      <xdr:colOff>28575</xdr:colOff>
      <xdr:row>609</xdr:row>
      <xdr:rowOff>57150</xdr:rowOff>
    </xdr:to>
    <xdr:pic>
      <xdr:nvPicPr>
        <xdr:cNvPr id="57" name="Slika 56" descr="https://cdn.extendoffice.com/images/stories/excel-charts/budget-vs-actual-variance-chart/doc-budget-actual-variance-chart-1.png">
          <a:extLst>
            <a:ext uri="{FF2B5EF4-FFF2-40B4-BE49-F238E27FC236}">
              <a16:creationId xmlns:a16="http://schemas.microsoft.com/office/drawing/2014/main" id="{00000000-0008-0000-2D00-000039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4810125" y="120205500"/>
          <a:ext cx="7848600" cy="3448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400050</xdr:colOff>
      <xdr:row>589</xdr:row>
      <xdr:rowOff>0</xdr:rowOff>
    </xdr:from>
    <xdr:to>
      <xdr:col>33</xdr:col>
      <xdr:colOff>590550</xdr:colOff>
      <xdr:row>614</xdr:row>
      <xdr:rowOff>123825</xdr:rowOff>
    </xdr:to>
    <xdr:pic>
      <xdr:nvPicPr>
        <xdr:cNvPr id="58" name="Slika 57" descr="https://cdn.extendoffice.com/images/stories/excel-charts/budget-vs-actual-variance-chart/doc-budget-actual-variance-chart-3.png">
          <a:extLst>
            <a:ext uri="{FF2B5EF4-FFF2-40B4-BE49-F238E27FC236}">
              <a16:creationId xmlns:a16="http://schemas.microsoft.com/office/drawing/2014/main" id="{00000000-0008-0000-2D00-00003A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5468600" y="119786400"/>
          <a:ext cx="7505700" cy="488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514350</xdr:colOff>
      <xdr:row>593</xdr:row>
      <xdr:rowOff>104775</xdr:rowOff>
    </xdr:from>
    <xdr:to>
      <xdr:col>46</xdr:col>
      <xdr:colOff>85725</xdr:colOff>
      <xdr:row>607</xdr:row>
      <xdr:rowOff>19050</xdr:rowOff>
    </xdr:to>
    <xdr:pic>
      <xdr:nvPicPr>
        <xdr:cNvPr id="59" name="Slika 58" descr="https://cdn.extendoffice.com/images/stories/excel-charts/budget-vs-actual-variance-chart/doc-budget-actual-variance-chart-4.png">
          <a:extLst>
            <a:ext uri="{FF2B5EF4-FFF2-40B4-BE49-F238E27FC236}">
              <a16:creationId xmlns:a16="http://schemas.microsoft.com/office/drawing/2014/main" id="{00000000-0008-0000-2D00-00003B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6555700" y="120653175"/>
          <a:ext cx="3838575" cy="2581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47</xdr:col>
      <xdr:colOff>0</xdr:colOff>
      <xdr:row>593</xdr:row>
      <xdr:rowOff>0</xdr:rowOff>
    </xdr:from>
    <xdr:to>
      <xdr:col>53</xdr:col>
      <xdr:colOff>57150</xdr:colOff>
      <xdr:row>606</xdr:row>
      <xdr:rowOff>85725</xdr:rowOff>
    </xdr:to>
    <xdr:pic>
      <xdr:nvPicPr>
        <xdr:cNvPr id="60" name="Slika 59" descr="https://cdn.extendoffice.com/images/stories/excel-charts/budget-vs-actual-variance-chart/doc-budget-actual-variance-chart-5.png">
          <a:extLst>
            <a:ext uri="{FF2B5EF4-FFF2-40B4-BE49-F238E27FC236}">
              <a16:creationId xmlns:a16="http://schemas.microsoft.com/office/drawing/2014/main" id="{00000000-0008-0000-2D00-00003C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30918150" y="120548400"/>
          <a:ext cx="3714750" cy="256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54</xdr:col>
      <xdr:colOff>0</xdr:colOff>
      <xdr:row>593</xdr:row>
      <xdr:rowOff>0</xdr:rowOff>
    </xdr:from>
    <xdr:to>
      <xdr:col>62</xdr:col>
      <xdr:colOff>504825</xdr:colOff>
      <xdr:row>615</xdr:row>
      <xdr:rowOff>57150</xdr:rowOff>
    </xdr:to>
    <xdr:pic>
      <xdr:nvPicPr>
        <xdr:cNvPr id="61" name="Slika 60" descr="https://cdn.extendoffice.com/images/stories/excel-charts/budget-vs-actual-variance-chart/doc-budget-actual-variance-chart-6.png">
          <a:extLst>
            <a:ext uri="{FF2B5EF4-FFF2-40B4-BE49-F238E27FC236}">
              <a16:creationId xmlns:a16="http://schemas.microsoft.com/office/drawing/2014/main" id="{00000000-0008-0000-2D00-00003D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35185350" y="120548400"/>
          <a:ext cx="5381625" cy="424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64</xdr:col>
      <xdr:colOff>28575</xdr:colOff>
      <xdr:row>592</xdr:row>
      <xdr:rowOff>123825</xdr:rowOff>
    </xdr:from>
    <xdr:to>
      <xdr:col>75</xdr:col>
      <xdr:colOff>485775</xdr:colOff>
      <xdr:row>613</xdr:row>
      <xdr:rowOff>76200</xdr:rowOff>
    </xdr:to>
    <xdr:pic>
      <xdr:nvPicPr>
        <xdr:cNvPr id="62" name="Slika 61" descr="https://cdn.extendoffice.com/images/stories/excel-charts/budget-vs-actual-variance-chart/doc-budget-actual-variance-chart-7.png">
          <a:extLst>
            <a:ext uri="{FF2B5EF4-FFF2-40B4-BE49-F238E27FC236}">
              <a16:creationId xmlns:a16="http://schemas.microsoft.com/office/drawing/2014/main" id="{00000000-0008-0000-2D00-00003E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41309925" y="120481725"/>
          <a:ext cx="7162800" cy="395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77</xdr:col>
      <xdr:colOff>0</xdr:colOff>
      <xdr:row>592</xdr:row>
      <xdr:rowOff>0</xdr:rowOff>
    </xdr:from>
    <xdr:to>
      <xdr:col>85</xdr:col>
      <xdr:colOff>352425</xdr:colOff>
      <xdr:row>608</xdr:row>
      <xdr:rowOff>9525</xdr:rowOff>
    </xdr:to>
    <xdr:pic>
      <xdr:nvPicPr>
        <xdr:cNvPr id="63" name="Slika 62" descr="https://cdn.extendoffice.com/images/stories/excel-charts/budget-vs-actual-variance-chart/doc-budget-actual-variance-chart-8.png">
          <a:extLst>
            <a:ext uri="{FF2B5EF4-FFF2-40B4-BE49-F238E27FC236}">
              <a16:creationId xmlns:a16="http://schemas.microsoft.com/office/drawing/2014/main" id="{00000000-0008-0000-2D00-00003F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49206150" y="120357900"/>
          <a:ext cx="5229225" cy="3057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87</xdr:col>
      <xdr:colOff>0</xdr:colOff>
      <xdr:row>592</xdr:row>
      <xdr:rowOff>0</xdr:rowOff>
    </xdr:from>
    <xdr:to>
      <xdr:col>99</xdr:col>
      <xdr:colOff>409575</xdr:colOff>
      <xdr:row>612</xdr:row>
      <xdr:rowOff>171450</xdr:rowOff>
    </xdr:to>
    <xdr:pic>
      <xdr:nvPicPr>
        <xdr:cNvPr id="64" name="Slika 63" descr="https://cdn.extendoffice.com/images/stories/excel-charts/budget-vs-actual-variance-chart/doc-budget-actual-variance-chart-9.png">
          <a:extLst>
            <a:ext uri="{FF2B5EF4-FFF2-40B4-BE49-F238E27FC236}">
              <a16:creationId xmlns:a16="http://schemas.microsoft.com/office/drawing/2014/main" id="{00000000-0008-0000-2D00-000040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55302150" y="120357900"/>
          <a:ext cx="7724775" cy="398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100</xdr:col>
      <xdr:colOff>0</xdr:colOff>
      <xdr:row>591</xdr:row>
      <xdr:rowOff>0</xdr:rowOff>
    </xdr:from>
    <xdr:to>
      <xdr:col>111</xdr:col>
      <xdr:colOff>76200</xdr:colOff>
      <xdr:row>606</xdr:row>
      <xdr:rowOff>104775</xdr:rowOff>
    </xdr:to>
    <xdr:pic>
      <xdr:nvPicPr>
        <xdr:cNvPr id="65" name="Slika 64" descr="https://cdn.extendoffice.com/images/stories/excel-charts/budget-vs-actual-variance-chart/doc-budget-actual-variance-chart-10.png">
          <a:extLst>
            <a:ext uri="{FF2B5EF4-FFF2-40B4-BE49-F238E27FC236}">
              <a16:creationId xmlns:a16="http://schemas.microsoft.com/office/drawing/2014/main" id="{00000000-0008-0000-2D00-000041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63226950" y="120167400"/>
          <a:ext cx="6781800" cy="2962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114</xdr:col>
      <xdr:colOff>0</xdr:colOff>
      <xdr:row>590</xdr:row>
      <xdr:rowOff>0</xdr:rowOff>
    </xdr:from>
    <xdr:to>
      <xdr:col>126</xdr:col>
      <xdr:colOff>190500</xdr:colOff>
      <xdr:row>610</xdr:row>
      <xdr:rowOff>114300</xdr:rowOff>
    </xdr:to>
    <xdr:pic>
      <xdr:nvPicPr>
        <xdr:cNvPr id="66" name="Slika 65" descr="https://cdn.extendoffice.com/images/stories/excel-charts/budget-vs-actual-variance-chart/doc-budget-actual-variance-chart-11.png">
          <a:extLst>
            <a:ext uri="{FF2B5EF4-FFF2-40B4-BE49-F238E27FC236}">
              <a16:creationId xmlns:a16="http://schemas.microsoft.com/office/drawing/2014/main" id="{00000000-0008-0000-2D00-000042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1761350" y="119976900"/>
          <a:ext cx="7505700" cy="3924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38100</xdr:colOff>
      <xdr:row>621</xdr:row>
      <xdr:rowOff>114300</xdr:rowOff>
    </xdr:from>
    <xdr:to>
      <xdr:col>17</xdr:col>
      <xdr:colOff>400050</xdr:colOff>
      <xdr:row>636</xdr:row>
      <xdr:rowOff>47625</xdr:rowOff>
    </xdr:to>
    <xdr:pic>
      <xdr:nvPicPr>
        <xdr:cNvPr id="67" name="Slika 66" descr="https://cdn.extendoffice.com/images/stories/excel-charts/forecast-chart/doc-forecast-chart-1.png">
          <a:extLst>
            <a:ext uri="{FF2B5EF4-FFF2-40B4-BE49-F238E27FC236}">
              <a16:creationId xmlns:a16="http://schemas.microsoft.com/office/drawing/2014/main" id="{00000000-0008-0000-2D00-000043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401050" y="126072900"/>
          <a:ext cx="4629150"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0</xdr:colOff>
      <xdr:row>620</xdr:row>
      <xdr:rowOff>0</xdr:rowOff>
    </xdr:from>
    <xdr:to>
      <xdr:col>26</xdr:col>
      <xdr:colOff>9525</xdr:colOff>
      <xdr:row>635</xdr:row>
      <xdr:rowOff>114300</xdr:rowOff>
    </xdr:to>
    <xdr:pic>
      <xdr:nvPicPr>
        <xdr:cNvPr id="68" name="Slika 67" descr="https://cdn.extendoffice.com/images/stories/excel-charts/forecast-chart/doc-forecast-chart-4.png">
          <a:extLst>
            <a:ext uri="{FF2B5EF4-FFF2-40B4-BE49-F238E27FC236}">
              <a16:creationId xmlns:a16="http://schemas.microsoft.com/office/drawing/2014/main" id="{00000000-0008-0000-2D00-000044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3849350" y="125691900"/>
          <a:ext cx="4276725" cy="297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0</xdr:colOff>
      <xdr:row>620</xdr:row>
      <xdr:rowOff>0</xdr:rowOff>
    </xdr:from>
    <xdr:to>
      <xdr:col>35</xdr:col>
      <xdr:colOff>190500</xdr:colOff>
      <xdr:row>635</xdr:row>
      <xdr:rowOff>47625</xdr:rowOff>
    </xdr:to>
    <xdr:pic>
      <xdr:nvPicPr>
        <xdr:cNvPr id="69" name="Slika 68" descr="https://cdn.extendoffice.com/images/stories/excel-charts/forecast-chart/doc-forecast-chart-5.png">
          <a:extLst>
            <a:ext uri="{FF2B5EF4-FFF2-40B4-BE49-F238E27FC236}">
              <a16:creationId xmlns:a16="http://schemas.microsoft.com/office/drawing/2014/main" id="{00000000-0008-0000-2D00-000045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8726150" y="125691900"/>
          <a:ext cx="5067300" cy="290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47625</xdr:colOff>
      <xdr:row>620</xdr:row>
      <xdr:rowOff>123825</xdr:rowOff>
    </xdr:from>
    <xdr:to>
      <xdr:col>43</xdr:col>
      <xdr:colOff>352425</xdr:colOff>
      <xdr:row>644</xdr:row>
      <xdr:rowOff>171450</xdr:rowOff>
    </xdr:to>
    <xdr:pic>
      <xdr:nvPicPr>
        <xdr:cNvPr id="70" name="Slika 69" descr="https://cdn.extendoffice.com/images/stories/excel-charts/forecast-chart/doc-forecast-chart-6.png">
          <a:extLst>
            <a:ext uri="{FF2B5EF4-FFF2-40B4-BE49-F238E27FC236}">
              <a16:creationId xmlns:a16="http://schemas.microsoft.com/office/drawing/2014/main" id="{00000000-0008-0000-2D00-000046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6088975" y="125815725"/>
          <a:ext cx="2743200" cy="461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0</xdr:colOff>
      <xdr:row>623</xdr:row>
      <xdr:rowOff>0</xdr:rowOff>
    </xdr:from>
    <xdr:to>
      <xdr:col>55</xdr:col>
      <xdr:colOff>219075</xdr:colOff>
      <xdr:row>650</xdr:row>
      <xdr:rowOff>95250</xdr:rowOff>
    </xdr:to>
    <xdr:pic>
      <xdr:nvPicPr>
        <xdr:cNvPr id="71" name="Slika 70" descr="https://cdn.extendoffice.com/images/stories/excel-charts/forecast-chart/doc-forecast-chart-7.png">
          <a:extLst>
            <a:ext uri="{FF2B5EF4-FFF2-40B4-BE49-F238E27FC236}">
              <a16:creationId xmlns:a16="http://schemas.microsoft.com/office/drawing/2014/main" id="{00000000-0008-0000-2D00-000047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32746950" y="126387225"/>
          <a:ext cx="3267075" cy="523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0</xdr:colOff>
      <xdr:row>622</xdr:row>
      <xdr:rowOff>0</xdr:rowOff>
    </xdr:from>
    <xdr:to>
      <xdr:col>68</xdr:col>
      <xdr:colOff>447675</xdr:colOff>
      <xdr:row>648</xdr:row>
      <xdr:rowOff>47625</xdr:rowOff>
    </xdr:to>
    <xdr:pic>
      <xdr:nvPicPr>
        <xdr:cNvPr id="72" name="Slika 71" descr="https://cdn.extendoffice.com/images/stories/excel-charts/forecast-chart/doc-forecast-chart-8.png">
          <a:extLst>
            <a:ext uri="{FF2B5EF4-FFF2-40B4-BE49-F238E27FC236}">
              <a16:creationId xmlns:a16="http://schemas.microsoft.com/office/drawing/2014/main" id="{00000000-0008-0000-2D00-000048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40671750" y="126196725"/>
          <a:ext cx="3495675" cy="500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71</xdr:col>
      <xdr:colOff>0</xdr:colOff>
      <xdr:row>620</xdr:row>
      <xdr:rowOff>0</xdr:rowOff>
    </xdr:from>
    <xdr:to>
      <xdr:col>76</xdr:col>
      <xdr:colOff>447675</xdr:colOff>
      <xdr:row>648</xdr:row>
      <xdr:rowOff>152400</xdr:rowOff>
    </xdr:to>
    <xdr:pic>
      <xdr:nvPicPr>
        <xdr:cNvPr id="73" name="Slika 72" descr="https://cdn.extendoffice.com/images/stories/excel-charts/forecast-chart/doc-forecast-chart-9.png">
          <a:extLst>
            <a:ext uri="{FF2B5EF4-FFF2-40B4-BE49-F238E27FC236}">
              <a16:creationId xmlns:a16="http://schemas.microsoft.com/office/drawing/2014/main" id="{00000000-0008-0000-2D00-000049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45548550" y="125691900"/>
          <a:ext cx="3495675" cy="5486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80</xdr:col>
      <xdr:colOff>0</xdr:colOff>
      <xdr:row>621</xdr:row>
      <xdr:rowOff>0</xdr:rowOff>
    </xdr:from>
    <xdr:to>
      <xdr:col>85</xdr:col>
      <xdr:colOff>428625</xdr:colOff>
      <xdr:row>655</xdr:row>
      <xdr:rowOff>142875</xdr:rowOff>
    </xdr:to>
    <xdr:pic>
      <xdr:nvPicPr>
        <xdr:cNvPr id="74" name="Slika 73" descr="https://cdn.extendoffice.com/images/stories/excel-charts/forecast-chart/doc-forecast-chart-10.png">
          <a:extLst>
            <a:ext uri="{FF2B5EF4-FFF2-40B4-BE49-F238E27FC236}">
              <a16:creationId xmlns:a16="http://schemas.microsoft.com/office/drawing/2014/main" id="{00000000-0008-0000-2D00-00004A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51034950" y="125958600"/>
          <a:ext cx="3476625" cy="661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91</xdr:col>
      <xdr:colOff>0</xdr:colOff>
      <xdr:row>619</xdr:row>
      <xdr:rowOff>0</xdr:rowOff>
    </xdr:from>
    <xdr:to>
      <xdr:col>99</xdr:col>
      <xdr:colOff>219075</xdr:colOff>
      <xdr:row>651</xdr:row>
      <xdr:rowOff>9525</xdr:rowOff>
    </xdr:to>
    <xdr:pic>
      <xdr:nvPicPr>
        <xdr:cNvPr id="75" name="Slika 74" descr="https://cdn.extendoffice.com/images/stories/excel-charts/forecast-chart/doc-forecast-chart-11.png">
          <a:extLst>
            <a:ext uri="{FF2B5EF4-FFF2-40B4-BE49-F238E27FC236}">
              <a16:creationId xmlns:a16="http://schemas.microsoft.com/office/drawing/2014/main" id="{00000000-0008-0000-2D00-00004B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57740550" y="125501400"/>
          <a:ext cx="5095875" cy="6105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100</xdr:col>
      <xdr:colOff>0</xdr:colOff>
      <xdr:row>619</xdr:row>
      <xdr:rowOff>0</xdr:rowOff>
    </xdr:from>
    <xdr:to>
      <xdr:col>107</xdr:col>
      <xdr:colOff>361950</xdr:colOff>
      <xdr:row>633</xdr:row>
      <xdr:rowOff>123825</xdr:rowOff>
    </xdr:to>
    <xdr:pic>
      <xdr:nvPicPr>
        <xdr:cNvPr id="76" name="Slika 75" descr="https://cdn.extendoffice.com/images/stories/excel-charts/forecast-chart/doc-forecast-chart-1.png">
          <a:extLst>
            <a:ext uri="{FF2B5EF4-FFF2-40B4-BE49-F238E27FC236}">
              <a16:creationId xmlns:a16="http://schemas.microsoft.com/office/drawing/2014/main" id="{00000000-0008-0000-2D00-00004C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63226950" y="125501400"/>
          <a:ext cx="4629150"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552450</xdr:colOff>
      <xdr:row>463</xdr:row>
      <xdr:rowOff>214312</xdr:rowOff>
    </xdr:from>
    <xdr:to>
      <xdr:col>17</xdr:col>
      <xdr:colOff>247650</xdr:colOff>
      <xdr:row>478</xdr:row>
      <xdr:rowOff>100012</xdr:rowOff>
    </xdr:to>
    <xdr:graphicFrame macro="">
      <xdr:nvGraphicFramePr>
        <xdr:cNvPr id="77" name="Grafikon 76">
          <a:extLst>
            <a:ext uri="{FF2B5EF4-FFF2-40B4-BE49-F238E27FC236}">
              <a16:creationId xmlns:a16="http://schemas.microsoft.com/office/drawing/2014/main" id="{00000000-0008-0000-2D00-00004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3"/>
        </a:graphicData>
      </a:graphic>
    </xdr:graphicFrame>
    <xdr:clientData/>
  </xdr:twoCellAnchor>
  <xdr:twoCellAnchor editAs="oneCell">
    <xdr:from>
      <xdr:col>18</xdr:col>
      <xdr:colOff>304800</xdr:colOff>
      <xdr:row>460</xdr:row>
      <xdr:rowOff>222912</xdr:rowOff>
    </xdr:from>
    <xdr:to>
      <xdr:col>26</xdr:col>
      <xdr:colOff>599138</xdr:colOff>
      <xdr:row>481</xdr:row>
      <xdr:rowOff>123112</xdr:rowOff>
    </xdr:to>
    <xdr:pic>
      <xdr:nvPicPr>
        <xdr:cNvPr id="78" name="Slika 77">
          <a:extLst>
            <a:ext uri="{FF2B5EF4-FFF2-40B4-BE49-F238E27FC236}">
              <a16:creationId xmlns:a16="http://schemas.microsoft.com/office/drawing/2014/main" id="{00000000-0008-0000-2D00-00004E000000}"/>
            </a:ext>
          </a:extLst>
        </xdr:cNvPr>
        <xdr:cNvPicPr>
          <a:picLocks noChangeAspect="1"/>
        </xdr:cNvPicPr>
      </xdr:nvPicPr>
      <xdr:blipFill>
        <a:blip xmlns:r="http://schemas.openxmlformats.org/officeDocument/2006/relationships" r:embed="rId74"/>
        <a:stretch>
          <a:fillRect/>
        </a:stretch>
      </xdr:blipFill>
      <xdr:spPr>
        <a:xfrm>
          <a:off x="13544550" y="93758412"/>
          <a:ext cx="5171138" cy="3929275"/>
        </a:xfrm>
        <a:prstGeom prst="rect">
          <a:avLst/>
        </a:prstGeom>
      </xdr:spPr>
    </xdr:pic>
    <xdr:clientData/>
  </xdr:twoCellAnchor>
  <xdr:twoCellAnchor>
    <xdr:from>
      <xdr:col>12</xdr:col>
      <xdr:colOff>0</xdr:colOff>
      <xdr:row>12</xdr:row>
      <xdr:rowOff>100012</xdr:rowOff>
    </xdr:from>
    <xdr:to>
      <xdr:col>20</xdr:col>
      <xdr:colOff>57150</xdr:colOff>
      <xdr:row>29</xdr:row>
      <xdr:rowOff>0</xdr:rowOff>
    </xdr:to>
    <xdr:graphicFrame macro="">
      <xdr:nvGraphicFramePr>
        <xdr:cNvPr id="79" name="Grafikon 78">
          <a:extLst>
            <a:ext uri="{FF2B5EF4-FFF2-40B4-BE49-F238E27FC236}">
              <a16:creationId xmlns:a16="http://schemas.microsoft.com/office/drawing/2014/main" id="{00000000-0008-0000-2D00-00004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5"/>
        </a:graphicData>
      </a:graphic>
    </xdr:graphicFrame>
    <xdr:clientData/>
  </xdr:twoCellAnchor>
  <xdr:twoCellAnchor>
    <xdr:from>
      <xdr:col>12</xdr:col>
      <xdr:colOff>38099</xdr:colOff>
      <xdr:row>57</xdr:row>
      <xdr:rowOff>4762</xdr:rowOff>
    </xdr:from>
    <xdr:to>
      <xdr:col>21</xdr:col>
      <xdr:colOff>180974</xdr:colOff>
      <xdr:row>73</xdr:row>
      <xdr:rowOff>152400</xdr:rowOff>
    </xdr:to>
    <xdr:graphicFrame macro="">
      <xdr:nvGraphicFramePr>
        <xdr:cNvPr id="80" name="Grafikon 79">
          <a:extLst>
            <a:ext uri="{FF2B5EF4-FFF2-40B4-BE49-F238E27FC236}">
              <a16:creationId xmlns:a16="http://schemas.microsoft.com/office/drawing/2014/main" id="{00000000-0008-0000-2D00-00005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6"/>
        </a:graphicData>
      </a:graphic>
    </xdr:graphicFrame>
    <xdr:clientData/>
  </xdr:twoCellAnchor>
  <xdr:twoCellAnchor>
    <xdr:from>
      <xdr:col>11</xdr:col>
      <xdr:colOff>28575</xdr:colOff>
      <xdr:row>92</xdr:row>
      <xdr:rowOff>195262</xdr:rowOff>
    </xdr:from>
    <xdr:to>
      <xdr:col>18</xdr:col>
      <xdr:colOff>333375</xdr:colOff>
      <xdr:row>107</xdr:row>
      <xdr:rowOff>33337</xdr:rowOff>
    </xdr:to>
    <xdr:graphicFrame macro="">
      <xdr:nvGraphicFramePr>
        <xdr:cNvPr id="81" name="Grafikon 80">
          <a:extLst>
            <a:ext uri="{FF2B5EF4-FFF2-40B4-BE49-F238E27FC236}">
              <a16:creationId xmlns:a16="http://schemas.microsoft.com/office/drawing/2014/main" id="{00000000-0008-0000-2D00-00005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7"/>
        </a:graphicData>
      </a:graphic>
    </xdr:graphicFrame>
    <xdr:clientData/>
  </xdr:twoCellAnchor>
  <xdr:twoCellAnchor>
    <xdr:from>
      <xdr:col>7</xdr:col>
      <xdr:colOff>542925</xdr:colOff>
      <xdr:row>151</xdr:row>
      <xdr:rowOff>9524</xdr:rowOff>
    </xdr:from>
    <xdr:to>
      <xdr:col>15</xdr:col>
      <xdr:colOff>600074</xdr:colOff>
      <xdr:row>162</xdr:row>
      <xdr:rowOff>114299</xdr:rowOff>
    </xdr:to>
    <xdr:graphicFrame macro="">
      <xdr:nvGraphicFramePr>
        <xdr:cNvPr id="82" name="Grafikon 81">
          <a:extLst>
            <a:ext uri="{FF2B5EF4-FFF2-40B4-BE49-F238E27FC236}">
              <a16:creationId xmlns:a16="http://schemas.microsoft.com/office/drawing/2014/main" id="{00000000-0008-0000-2D00-00005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8"/>
        </a:graphicData>
      </a:graphic>
    </xdr:graphicFrame>
    <xdr:clientData/>
  </xdr:twoCellAnchor>
  <xdr:twoCellAnchor editAs="oneCell">
    <xdr:from>
      <xdr:col>8</xdr:col>
      <xdr:colOff>590550</xdr:colOff>
      <xdr:row>410</xdr:row>
      <xdr:rowOff>9525</xdr:rowOff>
    </xdr:from>
    <xdr:to>
      <xdr:col>13</xdr:col>
      <xdr:colOff>609217</xdr:colOff>
      <xdr:row>419</xdr:row>
      <xdr:rowOff>95025</xdr:rowOff>
    </xdr:to>
    <xdr:pic>
      <xdr:nvPicPr>
        <xdr:cNvPr id="83" name="Slika 82">
          <a:extLst>
            <a:ext uri="{FF2B5EF4-FFF2-40B4-BE49-F238E27FC236}">
              <a16:creationId xmlns:a16="http://schemas.microsoft.com/office/drawing/2014/main" id="{00000000-0008-0000-2D00-000053000000}"/>
            </a:ext>
          </a:extLst>
        </xdr:cNvPr>
        <xdr:cNvPicPr>
          <a:picLocks noChangeAspect="1"/>
        </xdr:cNvPicPr>
      </xdr:nvPicPr>
      <xdr:blipFill>
        <a:blip xmlns:r="http://schemas.openxmlformats.org/officeDocument/2006/relationships" r:embed="rId79"/>
        <a:stretch>
          <a:fillRect/>
        </a:stretch>
      </xdr:blipFill>
      <xdr:spPr>
        <a:xfrm>
          <a:off x="7734300" y="83248500"/>
          <a:ext cx="3066667" cy="1800000"/>
        </a:xfrm>
        <a:prstGeom prst="rect">
          <a:avLst/>
        </a:prstGeom>
      </xdr:spPr>
    </xdr:pic>
    <xdr:clientData/>
  </xdr:twoCellAnchor>
  <xdr:twoCellAnchor editAs="oneCell">
    <xdr:from>
      <xdr:col>11</xdr:col>
      <xdr:colOff>114300</xdr:colOff>
      <xdr:row>424</xdr:row>
      <xdr:rowOff>95250</xdr:rowOff>
    </xdr:from>
    <xdr:to>
      <xdr:col>13</xdr:col>
      <xdr:colOff>437957</xdr:colOff>
      <xdr:row>429</xdr:row>
      <xdr:rowOff>37988</xdr:rowOff>
    </xdr:to>
    <xdr:pic>
      <xdr:nvPicPr>
        <xdr:cNvPr id="84" name="Slika 83">
          <a:extLst>
            <a:ext uri="{FF2B5EF4-FFF2-40B4-BE49-F238E27FC236}">
              <a16:creationId xmlns:a16="http://schemas.microsoft.com/office/drawing/2014/main" id="{00000000-0008-0000-2D00-000054000000}"/>
            </a:ext>
          </a:extLst>
        </xdr:cNvPr>
        <xdr:cNvPicPr>
          <a:picLocks noChangeAspect="1"/>
        </xdr:cNvPicPr>
      </xdr:nvPicPr>
      <xdr:blipFill>
        <a:blip xmlns:r="http://schemas.openxmlformats.org/officeDocument/2006/relationships" r:embed="rId80"/>
        <a:stretch>
          <a:fillRect/>
        </a:stretch>
      </xdr:blipFill>
      <xdr:spPr>
        <a:xfrm>
          <a:off x="9086850" y="86125050"/>
          <a:ext cx="1542857" cy="895238"/>
        </a:xfrm>
        <a:prstGeom prst="rect">
          <a:avLst/>
        </a:prstGeom>
      </xdr:spPr>
    </xdr:pic>
    <xdr:clientData/>
  </xdr:twoCellAnchor>
  <xdr:twoCellAnchor editAs="oneCell">
    <xdr:from>
      <xdr:col>10</xdr:col>
      <xdr:colOff>590550</xdr:colOff>
      <xdr:row>429</xdr:row>
      <xdr:rowOff>180975</xdr:rowOff>
    </xdr:from>
    <xdr:to>
      <xdr:col>15</xdr:col>
      <xdr:colOff>590169</xdr:colOff>
      <xdr:row>439</xdr:row>
      <xdr:rowOff>104546</xdr:rowOff>
    </xdr:to>
    <xdr:pic>
      <xdr:nvPicPr>
        <xdr:cNvPr id="85" name="Slika 84">
          <a:extLst>
            <a:ext uri="{FF2B5EF4-FFF2-40B4-BE49-F238E27FC236}">
              <a16:creationId xmlns:a16="http://schemas.microsoft.com/office/drawing/2014/main" id="{00000000-0008-0000-2D00-000055000000}"/>
            </a:ext>
          </a:extLst>
        </xdr:cNvPr>
        <xdr:cNvPicPr>
          <a:picLocks noChangeAspect="1"/>
        </xdr:cNvPicPr>
      </xdr:nvPicPr>
      <xdr:blipFill>
        <a:blip xmlns:r="http://schemas.openxmlformats.org/officeDocument/2006/relationships" r:embed="rId81"/>
        <a:stretch>
          <a:fillRect/>
        </a:stretch>
      </xdr:blipFill>
      <xdr:spPr>
        <a:xfrm>
          <a:off x="8953500" y="87401400"/>
          <a:ext cx="3047619" cy="1828571"/>
        </a:xfrm>
        <a:prstGeom prst="rect">
          <a:avLst/>
        </a:prstGeom>
      </xdr:spPr>
    </xdr:pic>
    <xdr:clientData/>
  </xdr:twoCellAnchor>
  <xdr:twoCellAnchor editAs="oneCell">
    <xdr:from>
      <xdr:col>10</xdr:col>
      <xdr:colOff>571500</xdr:colOff>
      <xdr:row>446</xdr:row>
      <xdr:rowOff>180975</xdr:rowOff>
    </xdr:from>
    <xdr:to>
      <xdr:col>15</xdr:col>
      <xdr:colOff>609214</xdr:colOff>
      <xdr:row>456</xdr:row>
      <xdr:rowOff>152165</xdr:rowOff>
    </xdr:to>
    <xdr:pic>
      <xdr:nvPicPr>
        <xdr:cNvPr id="86" name="Slika 85">
          <a:extLst>
            <a:ext uri="{FF2B5EF4-FFF2-40B4-BE49-F238E27FC236}">
              <a16:creationId xmlns:a16="http://schemas.microsoft.com/office/drawing/2014/main" id="{00000000-0008-0000-2D00-000056000000}"/>
            </a:ext>
          </a:extLst>
        </xdr:cNvPr>
        <xdr:cNvPicPr>
          <a:picLocks noChangeAspect="1"/>
        </xdr:cNvPicPr>
      </xdr:nvPicPr>
      <xdr:blipFill>
        <a:blip xmlns:r="http://schemas.openxmlformats.org/officeDocument/2006/relationships" r:embed="rId82"/>
        <a:stretch>
          <a:fillRect/>
        </a:stretch>
      </xdr:blipFill>
      <xdr:spPr>
        <a:xfrm>
          <a:off x="8934450" y="91001850"/>
          <a:ext cx="3085714" cy="1876190"/>
        </a:xfrm>
        <a:prstGeom prst="rect">
          <a:avLst/>
        </a:prstGeom>
      </xdr:spPr>
    </xdr:pic>
    <xdr:clientData/>
  </xdr:twoCellAnchor>
  <xdr:twoCellAnchor editAs="oneCell">
    <xdr:from>
      <xdr:col>13</xdr:col>
      <xdr:colOff>514350</xdr:colOff>
      <xdr:row>441</xdr:row>
      <xdr:rowOff>0</xdr:rowOff>
    </xdr:from>
    <xdr:to>
      <xdr:col>16</xdr:col>
      <xdr:colOff>100965</xdr:colOff>
      <xdr:row>446</xdr:row>
      <xdr:rowOff>154305</xdr:rowOff>
    </xdr:to>
    <xdr:pic>
      <xdr:nvPicPr>
        <xdr:cNvPr id="87" name="Slika 86" descr="Kliknite stolpec">
          <a:extLst>
            <a:ext uri="{FF2B5EF4-FFF2-40B4-BE49-F238E27FC236}">
              <a16:creationId xmlns:a16="http://schemas.microsoft.com/office/drawing/2014/main" id="{00000000-0008-0000-2D00-000057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06100" y="89630250"/>
          <a:ext cx="1415415" cy="1106805"/>
        </a:xfrm>
        <a:prstGeom prst="rect">
          <a:avLst/>
        </a:prstGeom>
        <a:noFill/>
        <a:ln>
          <a:noFill/>
        </a:ln>
      </xdr:spPr>
    </xdr:pic>
    <xdr:clientData/>
  </xdr:twoCellAnchor>
  <xdr:twoCellAnchor editAs="oneCell">
    <xdr:from>
      <xdr:col>11</xdr:col>
      <xdr:colOff>0</xdr:colOff>
      <xdr:row>441</xdr:row>
      <xdr:rowOff>104775</xdr:rowOff>
    </xdr:from>
    <xdr:to>
      <xdr:col>13</xdr:col>
      <xdr:colOff>323657</xdr:colOff>
      <xdr:row>446</xdr:row>
      <xdr:rowOff>47513</xdr:rowOff>
    </xdr:to>
    <xdr:pic>
      <xdr:nvPicPr>
        <xdr:cNvPr id="88" name="Slika 87">
          <a:extLst>
            <a:ext uri="{FF2B5EF4-FFF2-40B4-BE49-F238E27FC236}">
              <a16:creationId xmlns:a16="http://schemas.microsoft.com/office/drawing/2014/main" id="{00000000-0008-0000-2D00-000058000000}"/>
            </a:ext>
          </a:extLst>
        </xdr:cNvPr>
        <xdr:cNvPicPr>
          <a:picLocks noChangeAspect="1"/>
        </xdr:cNvPicPr>
      </xdr:nvPicPr>
      <xdr:blipFill>
        <a:blip xmlns:r="http://schemas.openxmlformats.org/officeDocument/2006/relationships" r:embed="rId80"/>
        <a:stretch>
          <a:fillRect/>
        </a:stretch>
      </xdr:blipFill>
      <xdr:spPr>
        <a:xfrm>
          <a:off x="8972550" y="89735025"/>
          <a:ext cx="1542857" cy="895238"/>
        </a:xfrm>
        <a:prstGeom prst="rect">
          <a:avLst/>
        </a:prstGeom>
      </xdr:spPr>
    </xdr:pic>
    <xdr:clientData/>
  </xdr:twoCellAnchor>
  <xdr:twoCellAnchor>
    <xdr:from>
      <xdr:col>8</xdr:col>
      <xdr:colOff>600075</xdr:colOff>
      <xdr:row>496</xdr:row>
      <xdr:rowOff>14287</xdr:rowOff>
    </xdr:from>
    <xdr:to>
      <xdr:col>16</xdr:col>
      <xdr:colOff>295275</xdr:colOff>
      <xdr:row>510</xdr:row>
      <xdr:rowOff>90487</xdr:rowOff>
    </xdr:to>
    <mc:AlternateContent xmlns:mc="http://schemas.openxmlformats.org/markup-compatibility/2006">
      <mc:Choice xmlns:cx1="http://schemas.microsoft.com/office/drawing/2015/9/8/chartex" Requires="cx1">
        <xdr:graphicFrame macro="">
          <xdr:nvGraphicFramePr>
            <xdr:cNvPr id="89" name="Grafikon 88">
              <a:extLst>
                <a:ext uri="{FF2B5EF4-FFF2-40B4-BE49-F238E27FC236}">
                  <a16:creationId xmlns:a16="http://schemas.microsoft.com/office/drawing/2014/main" id="{00000000-0008-0000-2D00-000059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83"/>
            </a:graphicData>
          </a:graphic>
        </xdr:graphicFrame>
      </mc:Choice>
      <mc:Fallback>
        <xdr:sp macro="" textlink="">
          <xdr:nvSpPr>
            <xdr:cNvPr id="0" name=""/>
            <xdr:cNvSpPr>
              <a:spLocks noTextEdit="1"/>
            </xdr:cNvSpPr>
          </xdr:nvSpPr>
          <xdr:spPr>
            <a:xfrm>
              <a:off x="7743825" y="100855462"/>
              <a:ext cx="4572000" cy="2743200"/>
            </a:xfrm>
            <a:prstGeom prst="rect">
              <a:avLst/>
            </a:prstGeom>
            <a:solidFill>
              <a:prstClr val="white"/>
            </a:solidFill>
            <a:ln w="1">
              <a:solidFill>
                <a:prstClr val="green"/>
              </a:solidFill>
            </a:ln>
          </xdr:spPr>
          <xdr:txBody>
            <a:bodyPr vertOverflow="clip" horzOverflow="clip"/>
            <a:lstStyle/>
            <a:p>
              <a:r>
                <a:rPr lang="sl-SI" sz="1100"/>
                <a:t>Ta grafikon ni na voljo v vaši različici programa Excel.
Če obliko uredite ali pa delovni zvezek shranite v drugi obliki zapisa datoteke, bo grafikon trajno poškodovan.</a:t>
              </a:r>
            </a:p>
          </xdr:txBody>
        </xdr:sp>
      </mc:Fallback>
    </mc:AlternateContent>
    <xdr:clientData/>
  </xdr:twoCellAnchor>
  <xdr:twoCellAnchor editAs="oneCell">
    <xdr:from>
      <xdr:col>13</xdr:col>
      <xdr:colOff>561975</xdr:colOff>
      <xdr:row>404</xdr:row>
      <xdr:rowOff>152400</xdr:rowOff>
    </xdr:from>
    <xdr:to>
      <xdr:col>19</xdr:col>
      <xdr:colOff>361518</xdr:colOff>
      <xdr:row>408</xdr:row>
      <xdr:rowOff>180876</xdr:rowOff>
    </xdr:to>
    <xdr:pic>
      <xdr:nvPicPr>
        <xdr:cNvPr id="90" name="Slika 89">
          <a:extLst>
            <a:ext uri="{FF2B5EF4-FFF2-40B4-BE49-F238E27FC236}">
              <a16:creationId xmlns:a16="http://schemas.microsoft.com/office/drawing/2014/main" id="{00000000-0008-0000-2D00-00005A000000}"/>
            </a:ext>
          </a:extLst>
        </xdr:cNvPr>
        <xdr:cNvPicPr>
          <a:picLocks noChangeAspect="1"/>
        </xdr:cNvPicPr>
      </xdr:nvPicPr>
      <xdr:blipFill>
        <a:blip xmlns:r="http://schemas.openxmlformats.org/officeDocument/2006/relationships" r:embed="rId84"/>
        <a:stretch>
          <a:fillRect/>
        </a:stretch>
      </xdr:blipFill>
      <xdr:spPr>
        <a:xfrm>
          <a:off x="10753725" y="82010250"/>
          <a:ext cx="3457143" cy="790476"/>
        </a:xfrm>
        <a:prstGeom prst="rect">
          <a:avLst/>
        </a:prstGeom>
      </xdr:spPr>
    </xdr:pic>
    <xdr:clientData/>
  </xdr:twoCellAnchor>
  <xdr:twoCellAnchor editAs="oneCell">
    <xdr:from>
      <xdr:col>10</xdr:col>
      <xdr:colOff>0</xdr:colOff>
      <xdr:row>404</xdr:row>
      <xdr:rowOff>0</xdr:rowOff>
    </xdr:from>
    <xdr:to>
      <xdr:col>12</xdr:col>
      <xdr:colOff>314133</xdr:colOff>
      <xdr:row>408</xdr:row>
      <xdr:rowOff>142762</xdr:rowOff>
    </xdr:to>
    <xdr:pic>
      <xdr:nvPicPr>
        <xdr:cNvPr id="91" name="Slika 90">
          <a:extLst>
            <a:ext uri="{FF2B5EF4-FFF2-40B4-BE49-F238E27FC236}">
              <a16:creationId xmlns:a16="http://schemas.microsoft.com/office/drawing/2014/main" id="{00000000-0008-0000-2D00-00005B000000}"/>
            </a:ext>
          </a:extLst>
        </xdr:cNvPr>
        <xdr:cNvPicPr>
          <a:picLocks noChangeAspect="1"/>
        </xdr:cNvPicPr>
      </xdr:nvPicPr>
      <xdr:blipFill>
        <a:blip xmlns:r="http://schemas.openxmlformats.org/officeDocument/2006/relationships" r:embed="rId85"/>
        <a:stretch>
          <a:fillRect/>
        </a:stretch>
      </xdr:blipFill>
      <xdr:spPr>
        <a:xfrm>
          <a:off x="8362950" y="81857850"/>
          <a:ext cx="1533333" cy="904762"/>
        </a:xfrm>
        <a:prstGeom prst="rect">
          <a:avLst/>
        </a:prstGeom>
      </xdr:spPr>
    </xdr:pic>
    <xdr:clientData/>
  </xdr:twoCellAnchor>
  <xdr:twoCellAnchor editAs="oneCell">
    <xdr:from>
      <xdr:col>6</xdr:col>
      <xdr:colOff>333375</xdr:colOff>
      <xdr:row>154</xdr:row>
      <xdr:rowOff>133350</xdr:rowOff>
    </xdr:from>
    <xdr:to>
      <xdr:col>7</xdr:col>
      <xdr:colOff>428499</xdr:colOff>
      <xdr:row>159</xdr:row>
      <xdr:rowOff>18945</xdr:rowOff>
    </xdr:to>
    <xdr:pic>
      <xdr:nvPicPr>
        <xdr:cNvPr id="92" name="Slika 91">
          <a:extLst>
            <a:ext uri="{FF2B5EF4-FFF2-40B4-BE49-F238E27FC236}">
              <a16:creationId xmlns:a16="http://schemas.microsoft.com/office/drawing/2014/main" id="{00000000-0008-0000-2D00-00005C000000}"/>
            </a:ext>
          </a:extLst>
        </xdr:cNvPr>
        <xdr:cNvPicPr>
          <a:picLocks noChangeAspect="1"/>
        </xdr:cNvPicPr>
      </xdr:nvPicPr>
      <xdr:blipFill>
        <a:blip xmlns:r="http://schemas.openxmlformats.org/officeDocument/2006/relationships" r:embed="rId86"/>
        <a:stretch>
          <a:fillRect/>
        </a:stretch>
      </xdr:blipFill>
      <xdr:spPr>
        <a:xfrm>
          <a:off x="5953125" y="32489775"/>
          <a:ext cx="1009524" cy="838095"/>
        </a:xfrm>
        <a:prstGeom prst="rect">
          <a:avLst/>
        </a:prstGeom>
      </xdr:spPr>
    </xdr:pic>
    <xdr:clientData/>
  </xdr:twoCellAnchor>
  <xdr:twoCellAnchor editAs="oneCell">
    <xdr:from>
      <xdr:col>6</xdr:col>
      <xdr:colOff>238125</xdr:colOff>
      <xdr:row>187</xdr:row>
      <xdr:rowOff>38100</xdr:rowOff>
    </xdr:from>
    <xdr:to>
      <xdr:col>7</xdr:col>
      <xdr:colOff>333249</xdr:colOff>
      <xdr:row>191</xdr:row>
      <xdr:rowOff>142767</xdr:rowOff>
    </xdr:to>
    <xdr:pic>
      <xdr:nvPicPr>
        <xdr:cNvPr id="93" name="Slika 92">
          <a:extLst>
            <a:ext uri="{FF2B5EF4-FFF2-40B4-BE49-F238E27FC236}">
              <a16:creationId xmlns:a16="http://schemas.microsoft.com/office/drawing/2014/main" id="{00000000-0008-0000-2D00-00005D000000}"/>
            </a:ext>
          </a:extLst>
        </xdr:cNvPr>
        <xdr:cNvPicPr>
          <a:picLocks noChangeAspect="1"/>
        </xdr:cNvPicPr>
      </xdr:nvPicPr>
      <xdr:blipFill>
        <a:blip xmlns:r="http://schemas.openxmlformats.org/officeDocument/2006/relationships" r:embed="rId87"/>
        <a:stretch>
          <a:fillRect/>
        </a:stretch>
      </xdr:blipFill>
      <xdr:spPr>
        <a:xfrm>
          <a:off x="5857875" y="39062025"/>
          <a:ext cx="1009524" cy="866667"/>
        </a:xfrm>
        <a:prstGeom prst="rect">
          <a:avLst/>
        </a:prstGeom>
      </xdr:spPr>
    </xdr:pic>
    <xdr:clientData/>
  </xdr:twoCellAnchor>
  <xdr:twoCellAnchor>
    <xdr:from>
      <xdr:col>8</xdr:col>
      <xdr:colOff>0</xdr:colOff>
      <xdr:row>116</xdr:row>
      <xdr:rowOff>0</xdr:rowOff>
    </xdr:from>
    <xdr:to>
      <xdr:col>16</xdr:col>
      <xdr:colOff>9525</xdr:colOff>
      <xdr:row>131</xdr:row>
      <xdr:rowOff>4764</xdr:rowOff>
    </xdr:to>
    <xdr:graphicFrame macro="">
      <xdr:nvGraphicFramePr>
        <xdr:cNvPr id="94" name="Grafikon 93">
          <a:extLst>
            <a:ext uri="{FF2B5EF4-FFF2-40B4-BE49-F238E27FC236}">
              <a16:creationId xmlns:a16="http://schemas.microsoft.com/office/drawing/2014/main" id="{00000000-0008-0000-2D00-00005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8"/>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6</xdr:col>
      <xdr:colOff>38100</xdr:colOff>
      <xdr:row>50</xdr:row>
      <xdr:rowOff>104775</xdr:rowOff>
    </xdr:from>
    <xdr:to>
      <xdr:col>12</xdr:col>
      <xdr:colOff>419100</xdr:colOff>
      <xdr:row>77</xdr:row>
      <xdr:rowOff>0</xdr:rowOff>
    </xdr:to>
    <xdr:graphicFrame macro="">
      <xdr:nvGraphicFramePr>
        <xdr:cNvPr id="2" name="Chart 1">
          <a:extLst>
            <a:ext uri="{FF2B5EF4-FFF2-40B4-BE49-F238E27FC236}">
              <a16:creationId xmlns:a16="http://schemas.microsoft.com/office/drawing/2014/main" id="{00000000-0008-0000-2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447675</xdr:colOff>
      <xdr:row>82</xdr:row>
      <xdr:rowOff>171450</xdr:rowOff>
    </xdr:from>
    <xdr:to>
      <xdr:col>10</xdr:col>
      <xdr:colOff>47625</xdr:colOff>
      <xdr:row>102</xdr:row>
      <xdr:rowOff>180975</xdr:rowOff>
    </xdr:to>
    <xdr:pic>
      <xdr:nvPicPr>
        <xdr:cNvPr id="3" name="Slika 2">
          <a:extLst>
            <a:ext uri="{FF2B5EF4-FFF2-40B4-BE49-F238E27FC236}">
              <a16:creationId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76475" y="17802225"/>
          <a:ext cx="3867150" cy="3819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57150</xdr:colOff>
      <xdr:row>126</xdr:row>
      <xdr:rowOff>104775</xdr:rowOff>
    </xdr:from>
    <xdr:to>
      <xdr:col>9</xdr:col>
      <xdr:colOff>238125</xdr:colOff>
      <xdr:row>142</xdr:row>
      <xdr:rowOff>133350</xdr:rowOff>
    </xdr:to>
    <xdr:pic>
      <xdr:nvPicPr>
        <xdr:cNvPr id="4" name="Slika 3">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6750" y="28213050"/>
          <a:ext cx="5057775" cy="307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19050</xdr:colOff>
      <xdr:row>144</xdr:row>
      <xdr:rowOff>38101</xdr:rowOff>
    </xdr:from>
    <xdr:to>
      <xdr:col>12</xdr:col>
      <xdr:colOff>238125</xdr:colOff>
      <xdr:row>156</xdr:row>
      <xdr:rowOff>28575</xdr:rowOff>
    </xdr:to>
    <xdr:pic>
      <xdr:nvPicPr>
        <xdr:cNvPr id="5" name="Slika 4">
          <a:extLst>
            <a:ext uri="{FF2B5EF4-FFF2-40B4-BE49-F238E27FC236}">
              <a16:creationId xmlns:a16="http://schemas.microsoft.com/office/drawing/2014/main" id="{00000000-0008-0000-2E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286250" y="32385001"/>
          <a:ext cx="3267075" cy="2847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542925</xdr:colOff>
      <xdr:row>158</xdr:row>
      <xdr:rowOff>209551</xdr:rowOff>
    </xdr:from>
    <xdr:to>
      <xdr:col>16</xdr:col>
      <xdr:colOff>295275</xdr:colOff>
      <xdr:row>176</xdr:row>
      <xdr:rowOff>1</xdr:rowOff>
    </xdr:to>
    <xdr:pic>
      <xdr:nvPicPr>
        <xdr:cNvPr id="6" name="Slika 5">
          <a:extLst>
            <a:ext uri="{FF2B5EF4-FFF2-40B4-BE49-F238E27FC236}">
              <a16:creationId xmlns:a16="http://schemas.microsoft.com/office/drawing/2014/main" id="{00000000-0008-0000-2E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419725" y="35890201"/>
          <a:ext cx="4629150" cy="407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xdr:colOff>
      <xdr:row>180</xdr:row>
      <xdr:rowOff>66675</xdr:rowOff>
    </xdr:from>
    <xdr:to>
      <xdr:col>12</xdr:col>
      <xdr:colOff>466725</xdr:colOff>
      <xdr:row>201</xdr:row>
      <xdr:rowOff>28575</xdr:rowOff>
    </xdr:to>
    <xdr:pic>
      <xdr:nvPicPr>
        <xdr:cNvPr id="7" name="Slika 6">
          <a:extLst>
            <a:ext uri="{FF2B5EF4-FFF2-40B4-BE49-F238E27FC236}">
              <a16:creationId xmlns:a16="http://schemas.microsoft.com/office/drawing/2014/main" id="{00000000-0008-0000-2E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76275" y="40986075"/>
          <a:ext cx="7105650" cy="496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205</xdr:row>
      <xdr:rowOff>0</xdr:rowOff>
    </xdr:from>
    <xdr:to>
      <xdr:col>12</xdr:col>
      <xdr:colOff>409575</xdr:colOff>
      <xdr:row>225</xdr:row>
      <xdr:rowOff>219075</xdr:rowOff>
    </xdr:to>
    <xdr:pic>
      <xdr:nvPicPr>
        <xdr:cNvPr id="8" name="Slika 7">
          <a:extLst>
            <a:ext uri="{FF2B5EF4-FFF2-40B4-BE49-F238E27FC236}">
              <a16:creationId xmlns:a16="http://schemas.microsoft.com/office/drawing/2014/main" id="{00000000-0008-0000-2E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9600" y="46872525"/>
          <a:ext cx="7115175" cy="4981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171450</xdr:colOff>
      <xdr:row>229</xdr:row>
      <xdr:rowOff>95251</xdr:rowOff>
    </xdr:from>
    <xdr:to>
      <xdr:col>12</xdr:col>
      <xdr:colOff>381000</xdr:colOff>
      <xdr:row>249</xdr:row>
      <xdr:rowOff>1</xdr:rowOff>
    </xdr:to>
    <xdr:pic>
      <xdr:nvPicPr>
        <xdr:cNvPr id="9" name="Slika 8">
          <a:extLst>
            <a:ext uri="{FF2B5EF4-FFF2-40B4-BE49-F238E27FC236}">
              <a16:creationId xmlns:a16="http://schemas.microsoft.com/office/drawing/2014/main" id="{00000000-0008-0000-2E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438650" y="52682776"/>
          <a:ext cx="3257550" cy="466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190500</xdr:colOff>
      <xdr:row>255</xdr:row>
      <xdr:rowOff>171450</xdr:rowOff>
    </xdr:from>
    <xdr:to>
      <xdr:col>22</xdr:col>
      <xdr:colOff>228600</xdr:colOff>
      <xdr:row>281</xdr:row>
      <xdr:rowOff>104775</xdr:rowOff>
    </xdr:to>
    <xdr:pic>
      <xdr:nvPicPr>
        <xdr:cNvPr id="10" name="Slika 9">
          <a:extLst>
            <a:ext uri="{FF2B5EF4-FFF2-40B4-BE49-F238E27FC236}">
              <a16:creationId xmlns:a16="http://schemas.microsoft.com/office/drawing/2014/main" id="{00000000-0008-0000-2E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86500" y="58950225"/>
          <a:ext cx="7353300" cy="488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190500</xdr:colOff>
      <xdr:row>288</xdr:row>
      <xdr:rowOff>19050</xdr:rowOff>
    </xdr:from>
    <xdr:to>
      <xdr:col>9</xdr:col>
      <xdr:colOff>333375</xdr:colOff>
      <xdr:row>309</xdr:row>
      <xdr:rowOff>76200</xdr:rowOff>
    </xdr:to>
    <xdr:pic>
      <xdr:nvPicPr>
        <xdr:cNvPr id="11" name="Slika 10">
          <a:extLst>
            <a:ext uri="{FF2B5EF4-FFF2-40B4-BE49-F238E27FC236}">
              <a16:creationId xmlns:a16="http://schemas.microsoft.com/office/drawing/2014/main" id="{00000000-0008-0000-2E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00100" y="65227200"/>
          <a:ext cx="5019675" cy="505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304800</xdr:colOff>
      <xdr:row>312</xdr:row>
      <xdr:rowOff>161925</xdr:rowOff>
    </xdr:from>
    <xdr:to>
      <xdr:col>17</xdr:col>
      <xdr:colOff>28575</xdr:colOff>
      <xdr:row>333</xdr:row>
      <xdr:rowOff>123825</xdr:rowOff>
    </xdr:to>
    <xdr:pic>
      <xdr:nvPicPr>
        <xdr:cNvPr id="12" name="Slika 11">
          <a:extLst>
            <a:ext uri="{FF2B5EF4-FFF2-40B4-BE49-F238E27FC236}">
              <a16:creationId xmlns:a16="http://schemas.microsoft.com/office/drawing/2014/main" id="{00000000-0008-0000-2E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791200" y="71085075"/>
          <a:ext cx="4600575" cy="496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361950</xdr:colOff>
      <xdr:row>338</xdr:row>
      <xdr:rowOff>200025</xdr:rowOff>
    </xdr:from>
    <xdr:to>
      <xdr:col>18</xdr:col>
      <xdr:colOff>66675</xdr:colOff>
      <xdr:row>359</xdr:row>
      <xdr:rowOff>133350</xdr:rowOff>
    </xdr:to>
    <xdr:pic>
      <xdr:nvPicPr>
        <xdr:cNvPr id="13" name="Slika 12">
          <a:extLst>
            <a:ext uri="{FF2B5EF4-FFF2-40B4-BE49-F238E27FC236}">
              <a16:creationId xmlns:a16="http://schemas.microsoft.com/office/drawing/2014/main" id="{00000000-0008-0000-2E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019550" y="77314425"/>
          <a:ext cx="7019925" cy="4933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285750</xdr:colOff>
      <xdr:row>362</xdr:row>
      <xdr:rowOff>85725</xdr:rowOff>
    </xdr:from>
    <xdr:to>
      <xdr:col>18</xdr:col>
      <xdr:colOff>19050</xdr:colOff>
      <xdr:row>387</xdr:row>
      <xdr:rowOff>38100</xdr:rowOff>
    </xdr:to>
    <xdr:pic>
      <xdr:nvPicPr>
        <xdr:cNvPr id="14" name="Slika 13">
          <a:extLst>
            <a:ext uri="{FF2B5EF4-FFF2-40B4-BE49-F238E27FC236}">
              <a16:creationId xmlns:a16="http://schemas.microsoft.com/office/drawing/2014/main" id="{00000000-0008-0000-2E00-00000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381750" y="82915125"/>
          <a:ext cx="4610100" cy="4714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390</xdr:row>
      <xdr:rowOff>114300</xdr:rowOff>
    </xdr:from>
    <xdr:to>
      <xdr:col>11</xdr:col>
      <xdr:colOff>542925</xdr:colOff>
      <xdr:row>402</xdr:row>
      <xdr:rowOff>28575</xdr:rowOff>
    </xdr:to>
    <xdr:pic>
      <xdr:nvPicPr>
        <xdr:cNvPr id="15" name="Slika 14">
          <a:extLst>
            <a:ext uri="{FF2B5EF4-FFF2-40B4-BE49-F238E27FC236}">
              <a16:creationId xmlns:a16="http://schemas.microsoft.com/office/drawing/2014/main" id="{00000000-0008-0000-2E00-00000F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85800" y="88325325"/>
          <a:ext cx="6562725" cy="2724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454</xdr:row>
      <xdr:rowOff>0</xdr:rowOff>
    </xdr:from>
    <xdr:to>
      <xdr:col>16</xdr:col>
      <xdr:colOff>266700</xdr:colOff>
      <xdr:row>468</xdr:row>
      <xdr:rowOff>85725</xdr:rowOff>
    </xdr:to>
    <xdr:pic>
      <xdr:nvPicPr>
        <xdr:cNvPr id="16" name="Slika 15">
          <a:extLst>
            <a:ext uri="{FF2B5EF4-FFF2-40B4-BE49-F238E27FC236}">
              <a16:creationId xmlns:a16="http://schemas.microsoft.com/office/drawing/2014/main" id="{00000000-0008-0000-2E00-00001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5486400" y="103241475"/>
          <a:ext cx="4533900" cy="3133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471</xdr:row>
      <xdr:rowOff>0</xdr:rowOff>
    </xdr:from>
    <xdr:to>
      <xdr:col>7</xdr:col>
      <xdr:colOff>190500</xdr:colOff>
      <xdr:row>490</xdr:row>
      <xdr:rowOff>171450</xdr:rowOff>
    </xdr:to>
    <xdr:pic>
      <xdr:nvPicPr>
        <xdr:cNvPr id="17" name="Slika 16">
          <a:extLst>
            <a:ext uri="{FF2B5EF4-FFF2-40B4-BE49-F238E27FC236}">
              <a16:creationId xmlns:a16="http://schemas.microsoft.com/office/drawing/2014/main" id="{00000000-0008-0000-2E00-000011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09600" y="106956225"/>
          <a:ext cx="3848100" cy="3790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66675</xdr:colOff>
      <xdr:row>495</xdr:row>
      <xdr:rowOff>38100</xdr:rowOff>
    </xdr:from>
    <xdr:to>
      <xdr:col>19</xdr:col>
      <xdr:colOff>333375</xdr:colOff>
      <xdr:row>521</xdr:row>
      <xdr:rowOff>133350</xdr:rowOff>
    </xdr:to>
    <xdr:pic>
      <xdr:nvPicPr>
        <xdr:cNvPr id="18" name="Slika 17">
          <a:extLst>
            <a:ext uri="{FF2B5EF4-FFF2-40B4-BE49-F238E27FC236}">
              <a16:creationId xmlns:a16="http://schemas.microsoft.com/office/drawing/2014/main" id="{00000000-0008-0000-2E00-00001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772275" y="111613950"/>
          <a:ext cx="5143500" cy="504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419100</xdr:colOff>
      <xdr:row>526</xdr:row>
      <xdr:rowOff>38100</xdr:rowOff>
    </xdr:from>
    <xdr:to>
      <xdr:col>19</xdr:col>
      <xdr:colOff>180975</xdr:colOff>
      <xdr:row>540</xdr:row>
      <xdr:rowOff>180975</xdr:rowOff>
    </xdr:to>
    <xdr:pic>
      <xdr:nvPicPr>
        <xdr:cNvPr id="19" name="Slika 18">
          <a:extLst>
            <a:ext uri="{FF2B5EF4-FFF2-40B4-BE49-F238E27FC236}">
              <a16:creationId xmlns:a16="http://schemas.microsoft.com/office/drawing/2014/main" id="{00000000-0008-0000-2E00-000013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124700" y="117567075"/>
          <a:ext cx="4638675" cy="280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476250</xdr:colOff>
      <xdr:row>547</xdr:row>
      <xdr:rowOff>47625</xdr:rowOff>
    </xdr:from>
    <xdr:to>
      <xdr:col>19</xdr:col>
      <xdr:colOff>76200</xdr:colOff>
      <xdr:row>561</xdr:row>
      <xdr:rowOff>171450</xdr:rowOff>
    </xdr:to>
    <xdr:pic>
      <xdr:nvPicPr>
        <xdr:cNvPr id="20" name="Slika 19">
          <a:extLst>
            <a:ext uri="{FF2B5EF4-FFF2-40B4-BE49-F238E27FC236}">
              <a16:creationId xmlns:a16="http://schemas.microsoft.com/office/drawing/2014/main" id="{00000000-0008-0000-2E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401050" y="121672350"/>
          <a:ext cx="3257550"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104775</xdr:colOff>
      <xdr:row>568</xdr:row>
      <xdr:rowOff>85725</xdr:rowOff>
    </xdr:from>
    <xdr:to>
      <xdr:col>25</xdr:col>
      <xdr:colOff>266700</xdr:colOff>
      <xdr:row>586</xdr:row>
      <xdr:rowOff>38100</xdr:rowOff>
    </xdr:to>
    <xdr:pic>
      <xdr:nvPicPr>
        <xdr:cNvPr id="21" name="Slika 20">
          <a:extLst>
            <a:ext uri="{FF2B5EF4-FFF2-40B4-BE49-F238E27FC236}">
              <a16:creationId xmlns:a16="http://schemas.microsoft.com/office/drawing/2014/main" id="{00000000-0008-0000-2E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39175" y="125901450"/>
          <a:ext cx="6867525" cy="3381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593</xdr:row>
      <xdr:rowOff>0</xdr:rowOff>
    </xdr:from>
    <xdr:to>
      <xdr:col>8</xdr:col>
      <xdr:colOff>381000</xdr:colOff>
      <xdr:row>607</xdr:row>
      <xdr:rowOff>142875</xdr:rowOff>
    </xdr:to>
    <xdr:pic>
      <xdr:nvPicPr>
        <xdr:cNvPr id="22" name="Slika 21">
          <a:extLst>
            <a:ext uri="{FF2B5EF4-FFF2-40B4-BE49-F238E27FC236}">
              <a16:creationId xmlns:a16="http://schemas.microsoft.com/office/drawing/2014/main" id="{00000000-0008-0000-2E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609600" y="130768725"/>
          <a:ext cx="4648200" cy="280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504825</xdr:colOff>
      <xdr:row>615</xdr:row>
      <xdr:rowOff>38100</xdr:rowOff>
    </xdr:from>
    <xdr:to>
      <xdr:col>19</xdr:col>
      <xdr:colOff>228600</xdr:colOff>
      <xdr:row>636</xdr:row>
      <xdr:rowOff>66675</xdr:rowOff>
    </xdr:to>
    <xdr:pic>
      <xdr:nvPicPr>
        <xdr:cNvPr id="23" name="Slika 22">
          <a:extLst>
            <a:ext uri="{FF2B5EF4-FFF2-40B4-BE49-F238E27FC236}">
              <a16:creationId xmlns:a16="http://schemas.microsoft.com/office/drawing/2014/main" id="{00000000-0008-0000-2E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4162425" y="135235950"/>
          <a:ext cx="7648575" cy="402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641</xdr:row>
      <xdr:rowOff>38100</xdr:rowOff>
    </xdr:from>
    <xdr:to>
      <xdr:col>8</xdr:col>
      <xdr:colOff>371475</xdr:colOff>
      <xdr:row>655</xdr:row>
      <xdr:rowOff>171450</xdr:rowOff>
    </xdr:to>
    <xdr:pic>
      <xdr:nvPicPr>
        <xdr:cNvPr id="24" name="Slika 23">
          <a:extLst>
            <a:ext uri="{FF2B5EF4-FFF2-40B4-BE49-F238E27FC236}">
              <a16:creationId xmlns:a16="http://schemas.microsoft.com/office/drawing/2014/main" id="{00000000-0008-0000-2E00-00001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628650" y="140236575"/>
          <a:ext cx="4619625"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660</xdr:row>
      <xdr:rowOff>0</xdr:rowOff>
    </xdr:from>
    <xdr:to>
      <xdr:col>8</xdr:col>
      <xdr:colOff>352425</xdr:colOff>
      <xdr:row>674</xdr:row>
      <xdr:rowOff>133350</xdr:rowOff>
    </xdr:to>
    <xdr:pic>
      <xdr:nvPicPr>
        <xdr:cNvPr id="25" name="Slika 24">
          <a:extLst>
            <a:ext uri="{FF2B5EF4-FFF2-40B4-BE49-F238E27FC236}">
              <a16:creationId xmlns:a16="http://schemas.microsoft.com/office/drawing/2014/main" id="{00000000-0008-0000-2E00-00001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609600" y="143865600"/>
          <a:ext cx="4619625"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707</xdr:row>
      <xdr:rowOff>0</xdr:rowOff>
    </xdr:from>
    <xdr:to>
      <xdr:col>7</xdr:col>
      <xdr:colOff>266700</xdr:colOff>
      <xdr:row>722</xdr:row>
      <xdr:rowOff>57150</xdr:rowOff>
    </xdr:to>
    <xdr:pic>
      <xdr:nvPicPr>
        <xdr:cNvPr id="26" name="Slika 25">
          <a:extLst>
            <a:ext uri="{FF2B5EF4-FFF2-40B4-BE49-F238E27FC236}">
              <a16:creationId xmlns:a16="http://schemas.microsoft.com/office/drawing/2014/main" id="{00000000-0008-0000-2E00-00001A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609600" y="153200100"/>
          <a:ext cx="3924300" cy="2914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727</xdr:row>
      <xdr:rowOff>0</xdr:rowOff>
    </xdr:from>
    <xdr:to>
      <xdr:col>8</xdr:col>
      <xdr:colOff>266700</xdr:colOff>
      <xdr:row>735</xdr:row>
      <xdr:rowOff>38100</xdr:rowOff>
    </xdr:to>
    <xdr:pic>
      <xdr:nvPicPr>
        <xdr:cNvPr id="27" name="Slika 26">
          <a:extLst>
            <a:ext uri="{FF2B5EF4-FFF2-40B4-BE49-F238E27FC236}">
              <a16:creationId xmlns:a16="http://schemas.microsoft.com/office/drawing/2014/main" id="{00000000-0008-0000-2E00-00001B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609600" y="157105350"/>
          <a:ext cx="4533900"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741</xdr:row>
      <xdr:rowOff>76200</xdr:rowOff>
    </xdr:from>
    <xdr:to>
      <xdr:col>10</xdr:col>
      <xdr:colOff>142875</xdr:colOff>
      <xdr:row>757</xdr:row>
      <xdr:rowOff>95250</xdr:rowOff>
    </xdr:to>
    <xdr:pic>
      <xdr:nvPicPr>
        <xdr:cNvPr id="28" name="Slika 27">
          <a:extLst>
            <a:ext uri="{FF2B5EF4-FFF2-40B4-BE49-F238E27FC236}">
              <a16:creationId xmlns:a16="http://schemas.microsoft.com/office/drawing/2014/main" id="{00000000-0008-0000-2E00-00001C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647700" y="159943800"/>
          <a:ext cx="5591175" cy="3067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761</xdr:row>
      <xdr:rowOff>0</xdr:rowOff>
    </xdr:from>
    <xdr:to>
      <xdr:col>9</xdr:col>
      <xdr:colOff>171450</xdr:colOff>
      <xdr:row>776</xdr:row>
      <xdr:rowOff>123825</xdr:rowOff>
    </xdr:to>
    <xdr:pic>
      <xdr:nvPicPr>
        <xdr:cNvPr id="29" name="Slika 28">
          <a:extLst>
            <a:ext uri="{FF2B5EF4-FFF2-40B4-BE49-F238E27FC236}">
              <a16:creationId xmlns:a16="http://schemas.microsoft.com/office/drawing/2014/main" id="{00000000-0008-0000-2E00-00001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609600" y="163725225"/>
          <a:ext cx="5048250" cy="2981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57150</xdr:colOff>
      <xdr:row>781</xdr:row>
      <xdr:rowOff>57150</xdr:rowOff>
    </xdr:from>
    <xdr:to>
      <xdr:col>11</xdr:col>
      <xdr:colOff>0</xdr:colOff>
      <xdr:row>809</xdr:row>
      <xdr:rowOff>9525</xdr:rowOff>
    </xdr:to>
    <xdr:pic>
      <xdr:nvPicPr>
        <xdr:cNvPr id="30" name="Slika 29">
          <a:extLst>
            <a:ext uri="{FF2B5EF4-FFF2-40B4-BE49-F238E27FC236}">
              <a16:creationId xmlns:a16="http://schemas.microsoft.com/office/drawing/2014/main" id="{00000000-0008-0000-2E00-00001E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66750" y="167640000"/>
          <a:ext cx="6038850" cy="528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813</xdr:row>
      <xdr:rowOff>0</xdr:rowOff>
    </xdr:from>
    <xdr:to>
      <xdr:col>8</xdr:col>
      <xdr:colOff>352425</xdr:colOff>
      <xdr:row>827</xdr:row>
      <xdr:rowOff>123825</xdr:rowOff>
    </xdr:to>
    <xdr:pic>
      <xdr:nvPicPr>
        <xdr:cNvPr id="31" name="Slika 30">
          <a:extLst>
            <a:ext uri="{FF2B5EF4-FFF2-40B4-BE49-F238E27FC236}">
              <a16:creationId xmlns:a16="http://schemas.microsoft.com/office/drawing/2014/main" id="{00000000-0008-0000-2E00-00001F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609600" y="173726475"/>
          <a:ext cx="4619625"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831</xdr:row>
      <xdr:rowOff>1</xdr:rowOff>
    </xdr:from>
    <xdr:to>
      <xdr:col>10</xdr:col>
      <xdr:colOff>114300</xdr:colOff>
      <xdr:row>846</xdr:row>
      <xdr:rowOff>66676</xdr:rowOff>
    </xdr:to>
    <xdr:pic>
      <xdr:nvPicPr>
        <xdr:cNvPr id="32" name="Slika 31">
          <a:extLst>
            <a:ext uri="{FF2B5EF4-FFF2-40B4-BE49-F238E27FC236}">
              <a16:creationId xmlns:a16="http://schemas.microsoft.com/office/drawing/2014/main" id="{00000000-0008-0000-2E00-000020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609600" y="177298351"/>
          <a:ext cx="5600700" cy="363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561975</xdr:colOff>
      <xdr:row>861</xdr:row>
      <xdr:rowOff>114300</xdr:rowOff>
    </xdr:from>
    <xdr:to>
      <xdr:col>15</xdr:col>
      <xdr:colOff>257175</xdr:colOff>
      <xdr:row>871</xdr:row>
      <xdr:rowOff>76200</xdr:rowOff>
    </xdr:to>
    <xdr:pic>
      <xdr:nvPicPr>
        <xdr:cNvPr id="33" name="Slika 32">
          <a:extLst>
            <a:ext uri="{FF2B5EF4-FFF2-40B4-BE49-F238E27FC236}">
              <a16:creationId xmlns:a16="http://schemas.microsoft.com/office/drawing/2014/main" id="{00000000-0008-0000-2E00-000021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4829175" y="183984900"/>
          <a:ext cx="4572000"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875</xdr:row>
      <xdr:rowOff>200026</xdr:rowOff>
    </xdr:from>
    <xdr:to>
      <xdr:col>12</xdr:col>
      <xdr:colOff>38100</xdr:colOff>
      <xdr:row>888</xdr:row>
      <xdr:rowOff>38101</xdr:rowOff>
    </xdr:to>
    <xdr:pic>
      <xdr:nvPicPr>
        <xdr:cNvPr id="34" name="Slika 33">
          <a:extLst>
            <a:ext uri="{FF2B5EF4-FFF2-40B4-BE49-F238E27FC236}">
              <a16:creationId xmlns:a16="http://schemas.microsoft.com/office/drawing/2014/main" id="{00000000-0008-0000-2E00-00002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609600" y="187071001"/>
          <a:ext cx="6743700" cy="293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891</xdr:row>
      <xdr:rowOff>0</xdr:rowOff>
    </xdr:from>
    <xdr:to>
      <xdr:col>11</xdr:col>
      <xdr:colOff>266700</xdr:colOff>
      <xdr:row>904</xdr:row>
      <xdr:rowOff>9525</xdr:rowOff>
    </xdr:to>
    <xdr:pic>
      <xdr:nvPicPr>
        <xdr:cNvPr id="35" name="Slika 34">
          <a:extLst>
            <a:ext uri="{FF2B5EF4-FFF2-40B4-BE49-F238E27FC236}">
              <a16:creationId xmlns:a16="http://schemas.microsoft.com/office/drawing/2014/main" id="{00000000-0008-0000-2E00-00002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609600" y="190680975"/>
          <a:ext cx="6362700" cy="310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908</xdr:row>
      <xdr:rowOff>0</xdr:rowOff>
    </xdr:from>
    <xdr:to>
      <xdr:col>6</xdr:col>
      <xdr:colOff>200025</xdr:colOff>
      <xdr:row>918</xdr:row>
      <xdr:rowOff>114300</xdr:rowOff>
    </xdr:to>
    <xdr:pic>
      <xdr:nvPicPr>
        <xdr:cNvPr id="36" name="Slika 35">
          <a:extLst>
            <a:ext uri="{FF2B5EF4-FFF2-40B4-BE49-F238E27FC236}">
              <a16:creationId xmlns:a16="http://schemas.microsoft.com/office/drawing/2014/main" id="{00000000-0008-0000-2E00-000024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609600" y="194729100"/>
          <a:ext cx="3248025" cy="2305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922</xdr:row>
      <xdr:rowOff>0</xdr:rowOff>
    </xdr:from>
    <xdr:to>
      <xdr:col>9</xdr:col>
      <xdr:colOff>66675</xdr:colOff>
      <xdr:row>928</xdr:row>
      <xdr:rowOff>142875</xdr:rowOff>
    </xdr:to>
    <xdr:pic>
      <xdr:nvPicPr>
        <xdr:cNvPr id="37" name="Slika 36">
          <a:extLst>
            <a:ext uri="{FF2B5EF4-FFF2-40B4-BE49-F238E27FC236}">
              <a16:creationId xmlns:a16="http://schemas.microsoft.com/office/drawing/2014/main" id="{00000000-0008-0000-2E00-000025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609600" y="197777100"/>
          <a:ext cx="4943475" cy="157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932</xdr:row>
      <xdr:rowOff>1</xdr:rowOff>
    </xdr:from>
    <xdr:to>
      <xdr:col>6</xdr:col>
      <xdr:colOff>219075</xdr:colOff>
      <xdr:row>953</xdr:row>
      <xdr:rowOff>219076</xdr:rowOff>
    </xdr:to>
    <xdr:pic>
      <xdr:nvPicPr>
        <xdr:cNvPr id="38" name="Slika 37">
          <a:extLst>
            <a:ext uri="{FF2B5EF4-FFF2-40B4-BE49-F238E27FC236}">
              <a16:creationId xmlns:a16="http://schemas.microsoft.com/office/drawing/2014/main" id="{00000000-0008-0000-2E00-000026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609600" y="200158351"/>
          <a:ext cx="3267075" cy="521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960</xdr:row>
      <xdr:rowOff>0</xdr:rowOff>
    </xdr:from>
    <xdr:to>
      <xdr:col>12</xdr:col>
      <xdr:colOff>266700</xdr:colOff>
      <xdr:row>976</xdr:row>
      <xdr:rowOff>219075</xdr:rowOff>
    </xdr:to>
    <xdr:pic>
      <xdr:nvPicPr>
        <xdr:cNvPr id="39" name="Slika 38">
          <a:extLst>
            <a:ext uri="{FF2B5EF4-FFF2-40B4-BE49-F238E27FC236}">
              <a16:creationId xmlns:a16="http://schemas.microsoft.com/office/drawing/2014/main" id="{00000000-0008-0000-2E00-00002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609600" y="206825850"/>
          <a:ext cx="6972300" cy="402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982</xdr:row>
      <xdr:rowOff>1</xdr:rowOff>
    </xdr:from>
    <xdr:to>
      <xdr:col>12</xdr:col>
      <xdr:colOff>400050</xdr:colOff>
      <xdr:row>998</xdr:row>
      <xdr:rowOff>104776</xdr:rowOff>
    </xdr:to>
    <xdr:pic>
      <xdr:nvPicPr>
        <xdr:cNvPr id="40" name="Slika 39">
          <a:extLst>
            <a:ext uri="{FF2B5EF4-FFF2-40B4-BE49-F238E27FC236}">
              <a16:creationId xmlns:a16="http://schemas.microsoft.com/office/drawing/2014/main" id="{00000000-0008-0000-2E00-000028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609600" y="212064601"/>
          <a:ext cx="7105650" cy="3867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1002</xdr:row>
      <xdr:rowOff>0</xdr:rowOff>
    </xdr:from>
    <xdr:to>
      <xdr:col>12</xdr:col>
      <xdr:colOff>47625</xdr:colOff>
      <xdr:row>1017</xdr:row>
      <xdr:rowOff>38100</xdr:rowOff>
    </xdr:to>
    <xdr:pic>
      <xdr:nvPicPr>
        <xdr:cNvPr id="41" name="Slika 40">
          <a:extLst>
            <a:ext uri="{FF2B5EF4-FFF2-40B4-BE49-F238E27FC236}">
              <a16:creationId xmlns:a16="http://schemas.microsoft.com/office/drawing/2014/main" id="{00000000-0008-0000-2E00-000029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609600" y="216636600"/>
          <a:ext cx="6753225"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1022</xdr:row>
      <xdr:rowOff>0</xdr:rowOff>
    </xdr:from>
    <xdr:to>
      <xdr:col>7</xdr:col>
      <xdr:colOff>381000</xdr:colOff>
      <xdr:row>1037</xdr:row>
      <xdr:rowOff>28575</xdr:rowOff>
    </xdr:to>
    <xdr:graphicFrame macro="">
      <xdr:nvGraphicFramePr>
        <xdr:cNvPr id="42" name="Chart 1">
          <a:extLst>
            <a:ext uri="{FF2B5EF4-FFF2-40B4-BE49-F238E27FC236}">
              <a16:creationId xmlns:a16="http://schemas.microsoft.com/office/drawing/2014/main" id="{00000000-0008-0000-2E00-00002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1"/>
        </a:graphicData>
      </a:graphic>
    </xdr:graphicFrame>
    <xdr:clientData/>
  </xdr:twoCellAnchor>
  <xdr:twoCellAnchor>
    <xdr:from>
      <xdr:col>1</xdr:col>
      <xdr:colOff>0</xdr:colOff>
      <xdr:row>405</xdr:row>
      <xdr:rowOff>0</xdr:rowOff>
    </xdr:from>
    <xdr:to>
      <xdr:col>7</xdr:col>
      <xdr:colOff>381000</xdr:colOff>
      <xdr:row>426</xdr:row>
      <xdr:rowOff>38100</xdr:rowOff>
    </xdr:to>
    <xdr:graphicFrame macro="">
      <xdr:nvGraphicFramePr>
        <xdr:cNvPr id="43" name="Chart 1">
          <a:extLst>
            <a:ext uri="{FF2B5EF4-FFF2-40B4-BE49-F238E27FC236}">
              <a16:creationId xmlns:a16="http://schemas.microsoft.com/office/drawing/2014/main" id="{00000000-0008-0000-2E00-00002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2"/>
        </a:graphicData>
      </a:graphic>
    </xdr:graphicFrame>
    <xdr:clientData/>
  </xdr:twoCellAnchor>
  <xdr:twoCellAnchor>
    <xdr:from>
      <xdr:col>1</xdr:col>
      <xdr:colOff>19050</xdr:colOff>
      <xdr:row>103</xdr:row>
      <xdr:rowOff>52387</xdr:rowOff>
    </xdr:from>
    <xdr:to>
      <xdr:col>8</xdr:col>
      <xdr:colOff>323850</xdr:colOff>
      <xdr:row>119</xdr:row>
      <xdr:rowOff>180975</xdr:rowOff>
    </xdr:to>
    <xdr:graphicFrame macro="">
      <xdr:nvGraphicFramePr>
        <xdr:cNvPr id="44" name="Grafikon 43">
          <a:extLst>
            <a:ext uri="{FF2B5EF4-FFF2-40B4-BE49-F238E27FC236}">
              <a16:creationId xmlns:a16="http://schemas.microsoft.com/office/drawing/2014/main" id="{00000000-0008-0000-2E00-00002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3"/>
        </a:graphicData>
      </a:graphic>
    </xdr:graphicFrame>
    <xdr:clientData/>
  </xdr:twoCellAnchor>
  <xdr:twoCellAnchor editAs="oneCell">
    <xdr:from>
      <xdr:col>1</xdr:col>
      <xdr:colOff>0</xdr:colOff>
      <xdr:row>144</xdr:row>
      <xdr:rowOff>1</xdr:rowOff>
    </xdr:from>
    <xdr:to>
      <xdr:col>6</xdr:col>
      <xdr:colOff>66286</xdr:colOff>
      <xdr:row>156</xdr:row>
      <xdr:rowOff>95251</xdr:rowOff>
    </xdr:to>
    <xdr:pic>
      <xdr:nvPicPr>
        <xdr:cNvPr id="45" name="Slika 44">
          <a:extLst>
            <a:ext uri="{FF2B5EF4-FFF2-40B4-BE49-F238E27FC236}">
              <a16:creationId xmlns:a16="http://schemas.microsoft.com/office/drawing/2014/main" id="{00000000-0008-0000-2E00-00002D000000}"/>
            </a:ext>
          </a:extLst>
        </xdr:cNvPr>
        <xdr:cNvPicPr>
          <a:picLocks noChangeAspect="1"/>
        </xdr:cNvPicPr>
      </xdr:nvPicPr>
      <xdr:blipFill>
        <a:blip xmlns:r="http://schemas.openxmlformats.org/officeDocument/2006/relationships" r:embed="rId44"/>
        <a:stretch>
          <a:fillRect/>
        </a:stretch>
      </xdr:blipFill>
      <xdr:spPr>
        <a:xfrm>
          <a:off x="609600" y="32346901"/>
          <a:ext cx="3114286" cy="2952750"/>
        </a:xfrm>
        <a:prstGeom prst="rect">
          <a:avLst/>
        </a:prstGeom>
      </xdr:spPr>
    </xdr:pic>
    <xdr:clientData/>
  </xdr:twoCellAnchor>
  <xdr:twoCellAnchor>
    <xdr:from>
      <xdr:col>1</xdr:col>
      <xdr:colOff>0</xdr:colOff>
      <xdr:row>159</xdr:row>
      <xdr:rowOff>0</xdr:rowOff>
    </xdr:from>
    <xdr:to>
      <xdr:col>8</xdr:col>
      <xdr:colOff>304800</xdr:colOff>
      <xdr:row>175</xdr:row>
      <xdr:rowOff>128588</xdr:rowOff>
    </xdr:to>
    <xdr:graphicFrame macro="">
      <xdr:nvGraphicFramePr>
        <xdr:cNvPr id="46" name="Grafikon 45">
          <a:extLst>
            <a:ext uri="{FF2B5EF4-FFF2-40B4-BE49-F238E27FC236}">
              <a16:creationId xmlns:a16="http://schemas.microsoft.com/office/drawing/2014/main" id="{00000000-0008-0000-2E00-00002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5"/>
        </a:graphicData>
      </a:graphic>
    </xdr:graphicFrame>
    <xdr:clientData/>
  </xdr:twoCellAnchor>
  <xdr:twoCellAnchor editAs="oneCell">
    <xdr:from>
      <xdr:col>1</xdr:col>
      <xdr:colOff>38100</xdr:colOff>
      <xdr:row>229</xdr:row>
      <xdr:rowOff>38100</xdr:rowOff>
    </xdr:from>
    <xdr:to>
      <xdr:col>6</xdr:col>
      <xdr:colOff>228195</xdr:colOff>
      <xdr:row>249</xdr:row>
      <xdr:rowOff>38100</xdr:rowOff>
    </xdr:to>
    <xdr:pic>
      <xdr:nvPicPr>
        <xdr:cNvPr id="47" name="Slika 46">
          <a:extLst>
            <a:ext uri="{FF2B5EF4-FFF2-40B4-BE49-F238E27FC236}">
              <a16:creationId xmlns:a16="http://schemas.microsoft.com/office/drawing/2014/main" id="{00000000-0008-0000-2E00-00002F000000}"/>
            </a:ext>
          </a:extLst>
        </xdr:cNvPr>
        <xdr:cNvPicPr>
          <a:picLocks noChangeAspect="1"/>
        </xdr:cNvPicPr>
      </xdr:nvPicPr>
      <xdr:blipFill>
        <a:blip xmlns:r="http://schemas.openxmlformats.org/officeDocument/2006/relationships" r:embed="rId46"/>
        <a:stretch>
          <a:fillRect/>
        </a:stretch>
      </xdr:blipFill>
      <xdr:spPr>
        <a:xfrm>
          <a:off x="647700" y="52625625"/>
          <a:ext cx="3238095" cy="4762500"/>
        </a:xfrm>
        <a:prstGeom prst="rect">
          <a:avLst/>
        </a:prstGeom>
      </xdr:spPr>
    </xdr:pic>
    <xdr:clientData/>
  </xdr:twoCellAnchor>
  <xdr:twoCellAnchor>
    <xdr:from>
      <xdr:col>1</xdr:col>
      <xdr:colOff>0</xdr:colOff>
      <xdr:row>256</xdr:row>
      <xdr:rowOff>0</xdr:rowOff>
    </xdr:from>
    <xdr:to>
      <xdr:col>8</xdr:col>
      <xdr:colOff>304800</xdr:colOff>
      <xdr:row>276</xdr:row>
      <xdr:rowOff>128588</xdr:rowOff>
    </xdr:to>
    <xdr:graphicFrame macro="">
      <xdr:nvGraphicFramePr>
        <xdr:cNvPr id="48" name="Grafikon 47">
          <a:extLst>
            <a:ext uri="{FF2B5EF4-FFF2-40B4-BE49-F238E27FC236}">
              <a16:creationId xmlns:a16="http://schemas.microsoft.com/office/drawing/2014/main" id="{00000000-0008-0000-2E00-00003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7"/>
        </a:graphicData>
      </a:graphic>
    </xdr:graphicFrame>
    <xdr:clientData/>
  </xdr:twoCellAnchor>
  <xdr:twoCellAnchor>
    <xdr:from>
      <xdr:col>1</xdr:col>
      <xdr:colOff>0</xdr:colOff>
      <xdr:row>313</xdr:row>
      <xdr:rowOff>0</xdr:rowOff>
    </xdr:from>
    <xdr:to>
      <xdr:col>8</xdr:col>
      <xdr:colOff>304800</xdr:colOff>
      <xdr:row>329</xdr:row>
      <xdr:rowOff>128588</xdr:rowOff>
    </xdr:to>
    <xdr:graphicFrame macro="">
      <xdr:nvGraphicFramePr>
        <xdr:cNvPr id="49" name="Grafikon 48">
          <a:extLst>
            <a:ext uri="{FF2B5EF4-FFF2-40B4-BE49-F238E27FC236}">
              <a16:creationId xmlns:a16="http://schemas.microsoft.com/office/drawing/2014/main" id="{00000000-0008-0000-2E00-00003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8"/>
        </a:graphicData>
      </a:graphic>
    </xdr:graphicFrame>
    <xdr:clientData/>
  </xdr:twoCellAnchor>
  <xdr:twoCellAnchor>
    <xdr:from>
      <xdr:col>1</xdr:col>
      <xdr:colOff>0</xdr:colOff>
      <xdr:row>363</xdr:row>
      <xdr:rowOff>0</xdr:rowOff>
    </xdr:from>
    <xdr:to>
      <xdr:col>8</xdr:col>
      <xdr:colOff>304800</xdr:colOff>
      <xdr:row>383</xdr:row>
      <xdr:rowOff>128588</xdr:rowOff>
    </xdr:to>
    <xdr:graphicFrame macro="">
      <xdr:nvGraphicFramePr>
        <xdr:cNvPr id="50" name="Grafikon 49">
          <a:extLst>
            <a:ext uri="{FF2B5EF4-FFF2-40B4-BE49-F238E27FC236}">
              <a16:creationId xmlns:a16="http://schemas.microsoft.com/office/drawing/2014/main" id="{00000000-0008-0000-2E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9"/>
        </a:graphicData>
      </a:graphic>
    </xdr:graphicFrame>
    <xdr:clientData/>
  </xdr:twoCellAnchor>
  <xdr:twoCellAnchor editAs="oneCell">
    <xdr:from>
      <xdr:col>1</xdr:col>
      <xdr:colOff>0</xdr:colOff>
      <xdr:row>339</xdr:row>
      <xdr:rowOff>0</xdr:rowOff>
    </xdr:from>
    <xdr:to>
      <xdr:col>6</xdr:col>
      <xdr:colOff>152000</xdr:colOff>
      <xdr:row>359</xdr:row>
      <xdr:rowOff>76200</xdr:rowOff>
    </xdr:to>
    <xdr:pic>
      <xdr:nvPicPr>
        <xdr:cNvPr id="51" name="Slika 50">
          <a:extLst>
            <a:ext uri="{FF2B5EF4-FFF2-40B4-BE49-F238E27FC236}">
              <a16:creationId xmlns:a16="http://schemas.microsoft.com/office/drawing/2014/main" id="{00000000-0008-0000-2E00-000033000000}"/>
            </a:ext>
          </a:extLst>
        </xdr:cNvPr>
        <xdr:cNvPicPr>
          <a:picLocks noChangeAspect="1"/>
        </xdr:cNvPicPr>
      </xdr:nvPicPr>
      <xdr:blipFill>
        <a:blip xmlns:r="http://schemas.openxmlformats.org/officeDocument/2006/relationships" r:embed="rId50"/>
        <a:stretch>
          <a:fillRect/>
        </a:stretch>
      </xdr:blipFill>
      <xdr:spPr>
        <a:xfrm>
          <a:off x="609600" y="77352525"/>
          <a:ext cx="3200000" cy="4838700"/>
        </a:xfrm>
        <a:prstGeom prst="rect">
          <a:avLst/>
        </a:prstGeom>
      </xdr:spPr>
    </xdr:pic>
    <xdr:clientData/>
  </xdr:twoCellAnchor>
  <xdr:twoCellAnchor>
    <xdr:from>
      <xdr:col>14</xdr:col>
      <xdr:colOff>0</xdr:colOff>
      <xdr:row>51</xdr:row>
      <xdr:rowOff>0</xdr:rowOff>
    </xdr:from>
    <xdr:to>
      <xdr:col>20</xdr:col>
      <xdr:colOff>381000</xdr:colOff>
      <xdr:row>77</xdr:row>
      <xdr:rowOff>85725</xdr:rowOff>
    </xdr:to>
    <xdr:graphicFrame macro="">
      <xdr:nvGraphicFramePr>
        <xdr:cNvPr id="52" name="Chart 1">
          <a:extLst>
            <a:ext uri="{FF2B5EF4-FFF2-40B4-BE49-F238E27FC236}">
              <a16:creationId xmlns:a16="http://schemas.microsoft.com/office/drawing/2014/main" id="{00000000-0008-0000-2E00-00003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1"/>
        </a:graphicData>
      </a:graphic>
    </xdr:graphicFrame>
    <xdr:clientData/>
  </xdr:twoCellAnchor>
  <xdr:twoCellAnchor>
    <xdr:from>
      <xdr:col>6</xdr:col>
      <xdr:colOff>0</xdr:colOff>
      <xdr:row>434</xdr:row>
      <xdr:rowOff>0</xdr:rowOff>
    </xdr:from>
    <xdr:to>
      <xdr:col>12</xdr:col>
      <xdr:colOff>381000</xdr:colOff>
      <xdr:row>447</xdr:row>
      <xdr:rowOff>76200</xdr:rowOff>
    </xdr:to>
    <xdr:graphicFrame macro="">
      <xdr:nvGraphicFramePr>
        <xdr:cNvPr id="53" name="Chart 1">
          <a:extLst>
            <a:ext uri="{FF2B5EF4-FFF2-40B4-BE49-F238E27FC236}">
              <a16:creationId xmlns:a16="http://schemas.microsoft.com/office/drawing/2014/main" id="{00000000-0008-0000-2E00-00003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2"/>
        </a:graphicData>
      </a:graphic>
    </xdr:graphicFrame>
    <xdr:clientData/>
  </xdr:twoCellAnchor>
  <xdr:twoCellAnchor>
    <xdr:from>
      <xdr:col>0</xdr:col>
      <xdr:colOff>371474</xdr:colOff>
      <xdr:row>496</xdr:row>
      <xdr:rowOff>14287</xdr:rowOff>
    </xdr:from>
    <xdr:to>
      <xdr:col>9</xdr:col>
      <xdr:colOff>228599</xdr:colOff>
      <xdr:row>512</xdr:row>
      <xdr:rowOff>85725</xdr:rowOff>
    </xdr:to>
    <xdr:graphicFrame macro="">
      <xdr:nvGraphicFramePr>
        <xdr:cNvPr id="54" name="Grafikon 53">
          <a:extLst>
            <a:ext uri="{FF2B5EF4-FFF2-40B4-BE49-F238E27FC236}">
              <a16:creationId xmlns:a16="http://schemas.microsoft.com/office/drawing/2014/main" id="{00000000-0008-0000-2E00-00003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3"/>
        </a:graphicData>
      </a:graphic>
    </xdr:graphicFrame>
    <xdr:clientData/>
  </xdr:twoCellAnchor>
  <xdr:twoCellAnchor>
    <xdr:from>
      <xdr:col>1</xdr:col>
      <xdr:colOff>19050</xdr:colOff>
      <xdr:row>524</xdr:row>
      <xdr:rowOff>123825</xdr:rowOff>
    </xdr:from>
    <xdr:to>
      <xdr:col>9</xdr:col>
      <xdr:colOff>485775</xdr:colOff>
      <xdr:row>543</xdr:row>
      <xdr:rowOff>147638</xdr:rowOff>
    </xdr:to>
    <xdr:graphicFrame macro="">
      <xdr:nvGraphicFramePr>
        <xdr:cNvPr id="55" name="Grafikon 54">
          <a:extLst>
            <a:ext uri="{FF2B5EF4-FFF2-40B4-BE49-F238E27FC236}">
              <a16:creationId xmlns:a16="http://schemas.microsoft.com/office/drawing/2014/main" id="{00000000-0008-0000-2E00-00003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4"/>
        </a:graphicData>
      </a:graphic>
    </xdr:graphicFrame>
    <xdr:clientData/>
  </xdr:twoCellAnchor>
  <xdr:twoCellAnchor>
    <xdr:from>
      <xdr:col>0</xdr:col>
      <xdr:colOff>238125</xdr:colOff>
      <xdr:row>548</xdr:row>
      <xdr:rowOff>161925</xdr:rowOff>
    </xdr:from>
    <xdr:to>
      <xdr:col>6</xdr:col>
      <xdr:colOff>514350</xdr:colOff>
      <xdr:row>561</xdr:row>
      <xdr:rowOff>119063</xdr:rowOff>
    </xdr:to>
    <xdr:graphicFrame macro="">
      <xdr:nvGraphicFramePr>
        <xdr:cNvPr id="56" name="Grafikon 55">
          <a:extLst>
            <a:ext uri="{FF2B5EF4-FFF2-40B4-BE49-F238E27FC236}">
              <a16:creationId xmlns:a16="http://schemas.microsoft.com/office/drawing/2014/main" id="{00000000-0008-0000-2E00-00003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5"/>
        </a:graphicData>
      </a:graphic>
    </xdr:graphicFrame>
    <xdr:clientData/>
  </xdr:twoCellAnchor>
  <xdr:twoCellAnchor editAs="oneCell">
    <xdr:from>
      <xdr:col>8</xdr:col>
      <xdr:colOff>0</xdr:colOff>
      <xdr:row>547</xdr:row>
      <xdr:rowOff>0</xdr:rowOff>
    </xdr:from>
    <xdr:to>
      <xdr:col>13</xdr:col>
      <xdr:colOff>94857</xdr:colOff>
      <xdr:row>561</xdr:row>
      <xdr:rowOff>123476</xdr:rowOff>
    </xdr:to>
    <xdr:pic>
      <xdr:nvPicPr>
        <xdr:cNvPr id="57" name="Slika 56">
          <a:extLst>
            <a:ext uri="{FF2B5EF4-FFF2-40B4-BE49-F238E27FC236}">
              <a16:creationId xmlns:a16="http://schemas.microsoft.com/office/drawing/2014/main" id="{00000000-0008-0000-2E00-000039000000}"/>
            </a:ext>
          </a:extLst>
        </xdr:cNvPr>
        <xdr:cNvPicPr>
          <a:picLocks noChangeAspect="1"/>
        </xdr:cNvPicPr>
      </xdr:nvPicPr>
      <xdr:blipFill>
        <a:blip xmlns:r="http://schemas.openxmlformats.org/officeDocument/2006/relationships" r:embed="rId56"/>
        <a:stretch>
          <a:fillRect/>
        </a:stretch>
      </xdr:blipFill>
      <xdr:spPr>
        <a:xfrm>
          <a:off x="4876800" y="121624725"/>
          <a:ext cx="3142857" cy="2790476"/>
        </a:xfrm>
        <a:prstGeom prst="rect">
          <a:avLst/>
        </a:prstGeom>
      </xdr:spPr>
    </xdr:pic>
    <xdr:clientData/>
  </xdr:twoCellAnchor>
  <xdr:twoCellAnchor editAs="oneCell">
    <xdr:from>
      <xdr:col>7</xdr:col>
      <xdr:colOff>571500</xdr:colOff>
      <xdr:row>569</xdr:row>
      <xdr:rowOff>123825</xdr:rowOff>
    </xdr:from>
    <xdr:to>
      <xdr:col>13</xdr:col>
      <xdr:colOff>180567</xdr:colOff>
      <xdr:row>586</xdr:row>
      <xdr:rowOff>47230</xdr:rowOff>
    </xdr:to>
    <xdr:pic>
      <xdr:nvPicPr>
        <xdr:cNvPr id="58" name="Slika 57">
          <a:extLst>
            <a:ext uri="{FF2B5EF4-FFF2-40B4-BE49-F238E27FC236}">
              <a16:creationId xmlns:a16="http://schemas.microsoft.com/office/drawing/2014/main" id="{00000000-0008-0000-2E00-00003A000000}"/>
            </a:ext>
          </a:extLst>
        </xdr:cNvPr>
        <xdr:cNvPicPr>
          <a:picLocks noChangeAspect="1"/>
        </xdr:cNvPicPr>
      </xdr:nvPicPr>
      <xdr:blipFill>
        <a:blip xmlns:r="http://schemas.openxmlformats.org/officeDocument/2006/relationships" r:embed="rId57"/>
        <a:stretch>
          <a:fillRect/>
        </a:stretch>
      </xdr:blipFill>
      <xdr:spPr>
        <a:xfrm>
          <a:off x="4838700" y="126130050"/>
          <a:ext cx="3266667" cy="3161905"/>
        </a:xfrm>
        <a:prstGeom prst="rect">
          <a:avLst/>
        </a:prstGeom>
      </xdr:spPr>
    </xdr:pic>
    <xdr:clientData/>
  </xdr:twoCellAnchor>
  <xdr:twoCellAnchor>
    <xdr:from>
      <xdr:col>1</xdr:col>
      <xdr:colOff>0</xdr:colOff>
      <xdr:row>569</xdr:row>
      <xdr:rowOff>0</xdr:rowOff>
    </xdr:from>
    <xdr:to>
      <xdr:col>7</xdr:col>
      <xdr:colOff>276225</xdr:colOff>
      <xdr:row>581</xdr:row>
      <xdr:rowOff>147638</xdr:rowOff>
    </xdr:to>
    <xdr:graphicFrame macro="">
      <xdr:nvGraphicFramePr>
        <xdr:cNvPr id="59" name="Grafikon 58">
          <a:extLst>
            <a:ext uri="{FF2B5EF4-FFF2-40B4-BE49-F238E27FC236}">
              <a16:creationId xmlns:a16="http://schemas.microsoft.com/office/drawing/2014/main" id="{00000000-0008-0000-2E00-00003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8"/>
        </a:graphicData>
      </a:graphic>
    </xdr:graphicFrame>
    <xdr:clientData/>
  </xdr:twoCellAnchor>
  <xdr:twoCellAnchor editAs="oneCell">
    <xdr:from>
      <xdr:col>0</xdr:col>
      <xdr:colOff>590550</xdr:colOff>
      <xdr:row>614</xdr:row>
      <xdr:rowOff>123825</xdr:rowOff>
    </xdr:from>
    <xdr:to>
      <xdr:col>6</xdr:col>
      <xdr:colOff>113902</xdr:colOff>
      <xdr:row>638</xdr:row>
      <xdr:rowOff>132777</xdr:rowOff>
    </xdr:to>
    <xdr:pic>
      <xdr:nvPicPr>
        <xdr:cNvPr id="60" name="Slika 59">
          <a:extLst>
            <a:ext uri="{FF2B5EF4-FFF2-40B4-BE49-F238E27FC236}">
              <a16:creationId xmlns:a16="http://schemas.microsoft.com/office/drawing/2014/main" id="{00000000-0008-0000-2E00-00003C000000}"/>
            </a:ext>
          </a:extLst>
        </xdr:cNvPr>
        <xdr:cNvPicPr>
          <a:picLocks noChangeAspect="1"/>
        </xdr:cNvPicPr>
      </xdr:nvPicPr>
      <xdr:blipFill>
        <a:blip xmlns:r="http://schemas.openxmlformats.org/officeDocument/2006/relationships" r:embed="rId59"/>
        <a:stretch>
          <a:fillRect/>
        </a:stretch>
      </xdr:blipFill>
      <xdr:spPr>
        <a:xfrm>
          <a:off x="590550" y="135131175"/>
          <a:ext cx="3180952" cy="4580952"/>
        </a:xfrm>
        <a:prstGeom prst="rect">
          <a:avLst/>
        </a:prstGeom>
      </xdr:spPr>
    </xdr:pic>
    <xdr:clientData/>
  </xdr:twoCellAnchor>
  <xdr:twoCellAnchor>
    <xdr:from>
      <xdr:col>8</xdr:col>
      <xdr:colOff>57150</xdr:colOff>
      <xdr:row>18</xdr:row>
      <xdr:rowOff>19050</xdr:rowOff>
    </xdr:from>
    <xdr:to>
      <xdr:col>17</xdr:col>
      <xdr:colOff>200025</xdr:colOff>
      <xdr:row>34</xdr:row>
      <xdr:rowOff>109538</xdr:rowOff>
    </xdr:to>
    <xdr:graphicFrame macro="">
      <xdr:nvGraphicFramePr>
        <xdr:cNvPr id="61" name="Grafikon 60">
          <a:extLst>
            <a:ext uri="{FF2B5EF4-FFF2-40B4-BE49-F238E27FC236}">
              <a16:creationId xmlns:a16="http://schemas.microsoft.com/office/drawing/2014/main" id="{00000000-0008-0000-2E00-00003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0"/>
        </a:graphicData>
      </a:graphic>
    </xdr:graphicFrame>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69</xdr:row>
      <xdr:rowOff>0</xdr:rowOff>
    </xdr:from>
    <xdr:to>
      <xdr:col>7</xdr:col>
      <xdr:colOff>161925</xdr:colOff>
      <xdr:row>98</xdr:row>
      <xdr:rowOff>9525</xdr:rowOff>
    </xdr:to>
    <xdr:graphicFrame macro="">
      <xdr:nvGraphicFramePr>
        <xdr:cNvPr id="2" name="Chart 2">
          <a:extLst>
            <a:ext uri="{FF2B5EF4-FFF2-40B4-BE49-F238E27FC236}">
              <a16:creationId xmlns:a16="http://schemas.microsoft.com/office/drawing/2014/main" id="{00000000-0008-0000-2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101</xdr:row>
      <xdr:rowOff>0</xdr:rowOff>
    </xdr:from>
    <xdr:to>
      <xdr:col>7</xdr:col>
      <xdr:colOff>314324</xdr:colOff>
      <xdr:row>121</xdr:row>
      <xdr:rowOff>138113</xdr:rowOff>
    </xdr:to>
    <xdr:graphicFrame macro="">
      <xdr:nvGraphicFramePr>
        <xdr:cNvPr id="3" name="Chart 3">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171450</xdr:colOff>
      <xdr:row>125</xdr:row>
      <xdr:rowOff>161925</xdr:rowOff>
    </xdr:from>
    <xdr:to>
      <xdr:col>6</xdr:col>
      <xdr:colOff>547688</xdr:colOff>
      <xdr:row>140</xdr:row>
      <xdr:rowOff>47625</xdr:rowOff>
    </xdr:to>
    <xdr:graphicFrame macro="">
      <xdr:nvGraphicFramePr>
        <xdr:cNvPr id="4" name="Chart 5">
          <a:extLst>
            <a:ext uri="{FF2B5EF4-FFF2-40B4-BE49-F238E27FC236}">
              <a16:creationId xmlns:a16="http://schemas.microsoft.com/office/drawing/2014/main" id="{00000000-0008-0000-2F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0</xdr:colOff>
      <xdr:row>146</xdr:row>
      <xdr:rowOff>0</xdr:rowOff>
    </xdr:from>
    <xdr:to>
      <xdr:col>4</xdr:col>
      <xdr:colOff>571500</xdr:colOff>
      <xdr:row>160</xdr:row>
      <xdr:rowOff>76200</xdr:rowOff>
    </xdr:to>
    <xdr:graphicFrame macro="">
      <xdr:nvGraphicFramePr>
        <xdr:cNvPr id="5" name="Chart 1">
          <a:extLst>
            <a:ext uri="{FF2B5EF4-FFF2-40B4-BE49-F238E27FC236}">
              <a16:creationId xmlns:a16="http://schemas.microsoft.com/office/drawing/2014/main" id="{00000000-0008-0000-2F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5</xdr:col>
      <xdr:colOff>104775</xdr:colOff>
      <xdr:row>146</xdr:row>
      <xdr:rowOff>0</xdr:rowOff>
    </xdr:from>
    <xdr:to>
      <xdr:col>11</xdr:col>
      <xdr:colOff>431689</xdr:colOff>
      <xdr:row>160</xdr:row>
      <xdr:rowOff>88631</xdr:rowOff>
    </xdr:to>
    <xdr:pic>
      <xdr:nvPicPr>
        <xdr:cNvPr id="6" name="Picture 6">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5"/>
        <a:stretch>
          <a:fillRect/>
        </a:stretch>
      </xdr:blipFill>
      <xdr:spPr>
        <a:xfrm>
          <a:off x="4991100" y="30118050"/>
          <a:ext cx="4584589" cy="2755631"/>
        </a:xfrm>
        <a:prstGeom prst="rect">
          <a:avLst/>
        </a:prstGeom>
      </xdr:spPr>
    </xdr:pic>
    <xdr:clientData/>
  </xdr:twoCellAnchor>
  <xdr:twoCellAnchor>
    <xdr:from>
      <xdr:col>0</xdr:col>
      <xdr:colOff>0</xdr:colOff>
      <xdr:row>165</xdr:row>
      <xdr:rowOff>0</xdr:rowOff>
    </xdr:from>
    <xdr:to>
      <xdr:col>7</xdr:col>
      <xdr:colOff>495299</xdr:colOff>
      <xdr:row>195</xdr:row>
      <xdr:rowOff>66674</xdr:rowOff>
    </xdr:to>
    <xdr:graphicFrame macro="">
      <xdr:nvGraphicFramePr>
        <xdr:cNvPr id="7" name="Chart 10">
          <a:extLst>
            <a:ext uri="{FF2B5EF4-FFF2-40B4-BE49-F238E27FC236}">
              <a16:creationId xmlns:a16="http://schemas.microsoft.com/office/drawing/2014/main" id="{00000000-0008-0000-2F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190500</xdr:colOff>
      <xdr:row>218</xdr:row>
      <xdr:rowOff>66675</xdr:rowOff>
    </xdr:from>
    <xdr:to>
      <xdr:col>4</xdr:col>
      <xdr:colOff>762000</xdr:colOff>
      <xdr:row>232</xdr:row>
      <xdr:rowOff>142875</xdr:rowOff>
    </xdr:to>
    <xdr:graphicFrame macro="">
      <xdr:nvGraphicFramePr>
        <xdr:cNvPr id="8" name="Chart 14">
          <a:extLst>
            <a:ext uri="{FF2B5EF4-FFF2-40B4-BE49-F238E27FC236}">
              <a16:creationId xmlns:a16="http://schemas.microsoft.com/office/drawing/2014/main" id="{00000000-0008-0000-2F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3</xdr:col>
      <xdr:colOff>0</xdr:colOff>
      <xdr:row>240</xdr:row>
      <xdr:rowOff>0</xdr:rowOff>
    </xdr:from>
    <xdr:to>
      <xdr:col>9</xdr:col>
      <xdr:colOff>85725</xdr:colOff>
      <xdr:row>253</xdr:row>
      <xdr:rowOff>104775</xdr:rowOff>
    </xdr:to>
    <xdr:graphicFrame macro="">
      <xdr:nvGraphicFramePr>
        <xdr:cNvPr id="9" name="Chart 15">
          <a:extLst>
            <a:ext uri="{FF2B5EF4-FFF2-40B4-BE49-F238E27FC236}">
              <a16:creationId xmlns:a16="http://schemas.microsoft.com/office/drawing/2014/main" id="{00000000-0008-0000-2F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editAs="oneCell">
    <xdr:from>
      <xdr:col>0</xdr:col>
      <xdr:colOff>885825</xdr:colOff>
      <xdr:row>301</xdr:row>
      <xdr:rowOff>133350</xdr:rowOff>
    </xdr:from>
    <xdr:to>
      <xdr:col>3</xdr:col>
      <xdr:colOff>542925</xdr:colOff>
      <xdr:row>306</xdr:row>
      <xdr:rowOff>133350</xdr:rowOff>
    </xdr:to>
    <xdr:pic>
      <xdr:nvPicPr>
        <xdr:cNvPr id="10" name="Slika 9" descr="Vstavi raztreseni prikaz">
          <a:extLst>
            <a:ext uri="{FF2B5EF4-FFF2-40B4-BE49-F238E27FC236}">
              <a16:creationId xmlns:a16="http://schemas.microsoft.com/office/drawing/2014/main" id="{00000000-0008-0000-2F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85825" y="61369575"/>
          <a:ext cx="290512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962025</xdr:colOff>
      <xdr:row>310</xdr:row>
      <xdr:rowOff>47625</xdr:rowOff>
    </xdr:from>
    <xdr:to>
      <xdr:col>3</xdr:col>
      <xdr:colOff>238125</xdr:colOff>
      <xdr:row>322</xdr:row>
      <xdr:rowOff>114300</xdr:rowOff>
    </xdr:to>
    <xdr:pic>
      <xdr:nvPicPr>
        <xdr:cNvPr id="11" name="Slika 10" descr="Kliknite Scatter">
          <a:extLst>
            <a:ext uri="{FF2B5EF4-FFF2-40B4-BE49-F238E27FC236}">
              <a16:creationId xmlns:a16="http://schemas.microsoft.com/office/drawing/2014/main" id="{00000000-0008-0000-2F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62025" y="63045975"/>
          <a:ext cx="2524125" cy="2352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523875</xdr:colOff>
      <xdr:row>325</xdr:row>
      <xdr:rowOff>104775</xdr:rowOff>
    </xdr:from>
    <xdr:to>
      <xdr:col>6</xdr:col>
      <xdr:colOff>323850</xdr:colOff>
      <xdr:row>341</xdr:row>
      <xdr:rowOff>28575</xdr:rowOff>
    </xdr:to>
    <xdr:graphicFrame macro="">
      <xdr:nvGraphicFramePr>
        <xdr:cNvPr id="12" name="Chart 1">
          <a:extLst>
            <a:ext uri="{FF2B5EF4-FFF2-40B4-BE49-F238E27FC236}">
              <a16:creationId xmlns:a16="http://schemas.microsoft.com/office/drawing/2014/main" id="{00000000-0008-0000-2F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0</xdr:col>
      <xdr:colOff>485775</xdr:colOff>
      <xdr:row>379</xdr:row>
      <xdr:rowOff>76200</xdr:rowOff>
    </xdr:from>
    <xdr:to>
      <xdr:col>3</xdr:col>
      <xdr:colOff>142875</xdr:colOff>
      <xdr:row>384</xdr:row>
      <xdr:rowOff>76200</xdr:rowOff>
    </xdr:to>
    <xdr:pic>
      <xdr:nvPicPr>
        <xdr:cNvPr id="13" name="Slika 12" descr="Vstavi raztreseni prikaz">
          <a:extLst>
            <a:ext uri="{FF2B5EF4-FFF2-40B4-BE49-F238E27FC236}">
              <a16:creationId xmlns:a16="http://schemas.microsoft.com/office/drawing/2014/main" id="{00000000-0008-0000-2F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85775" y="76761975"/>
          <a:ext cx="290512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600075</xdr:colOff>
      <xdr:row>389</xdr:row>
      <xdr:rowOff>114300</xdr:rowOff>
    </xdr:from>
    <xdr:to>
      <xdr:col>3</xdr:col>
      <xdr:colOff>428625</xdr:colOff>
      <xdr:row>403</xdr:row>
      <xdr:rowOff>133350</xdr:rowOff>
    </xdr:to>
    <xdr:pic>
      <xdr:nvPicPr>
        <xdr:cNvPr id="14" name="Slika 13" descr="Kliknite Scatter with Straight Lines">
          <a:extLst>
            <a:ext uri="{FF2B5EF4-FFF2-40B4-BE49-F238E27FC236}">
              <a16:creationId xmlns:a16="http://schemas.microsoft.com/office/drawing/2014/main" id="{00000000-0008-0000-2F00-00000E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00075" y="78752700"/>
          <a:ext cx="3076575" cy="268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457200</xdr:colOff>
      <xdr:row>408</xdr:row>
      <xdr:rowOff>38100</xdr:rowOff>
    </xdr:from>
    <xdr:to>
      <xdr:col>7</xdr:col>
      <xdr:colOff>0</xdr:colOff>
      <xdr:row>424</xdr:row>
      <xdr:rowOff>152400</xdr:rowOff>
    </xdr:to>
    <xdr:graphicFrame macro="">
      <xdr:nvGraphicFramePr>
        <xdr:cNvPr id="15" name="Chart 1">
          <a:extLst>
            <a:ext uri="{FF2B5EF4-FFF2-40B4-BE49-F238E27FC236}">
              <a16:creationId xmlns:a16="http://schemas.microsoft.com/office/drawing/2014/main" id="{00000000-0008-0000-2F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4</xdr:col>
      <xdr:colOff>104776</xdr:colOff>
      <xdr:row>957</xdr:row>
      <xdr:rowOff>142876</xdr:rowOff>
    </xdr:from>
    <xdr:to>
      <xdr:col>6</xdr:col>
      <xdr:colOff>95250</xdr:colOff>
      <xdr:row>959</xdr:row>
      <xdr:rowOff>19050</xdr:rowOff>
    </xdr:to>
    <xdr:sp macro="" textlink="I8">
      <xdr:nvSpPr>
        <xdr:cNvPr id="16" name="TextBox 2">
          <a:extLst>
            <a:ext uri="{FF2B5EF4-FFF2-40B4-BE49-F238E27FC236}">
              <a16:creationId xmlns:a16="http://schemas.microsoft.com/office/drawing/2014/main" id="{00000000-0008-0000-2F00-000010000000}"/>
            </a:ext>
          </a:extLst>
        </xdr:cNvPr>
        <xdr:cNvSpPr txBox="1"/>
      </xdr:nvSpPr>
      <xdr:spPr>
        <a:xfrm>
          <a:off x="4219576" y="193748026"/>
          <a:ext cx="1685924" cy="257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fld id="{AAD6D8CB-1CB9-4C89-B8B3-8C4FD5387601}" type="TxLink">
            <a:rPr lang="en-US" sz="1100" b="0" i="0" u="none" strike="noStrike">
              <a:solidFill>
                <a:srgbClr val="000000"/>
              </a:solidFill>
              <a:latin typeface="Calibri"/>
              <a:cs typeface="Calibri"/>
            </a:rPr>
            <a:pPr/>
            <a:t> </a:t>
          </a:fld>
          <a:endParaRPr lang="en-US"/>
        </a:p>
      </xdr:txBody>
    </xdr:sp>
    <xdr:clientData/>
  </xdr:twoCellAnchor>
  <xdr:twoCellAnchor>
    <xdr:from>
      <xdr:col>2</xdr:col>
      <xdr:colOff>266700</xdr:colOff>
      <xdr:row>964</xdr:row>
      <xdr:rowOff>38100</xdr:rowOff>
    </xdr:from>
    <xdr:to>
      <xdr:col>3</xdr:col>
      <xdr:colOff>390525</xdr:colOff>
      <xdr:row>965</xdr:row>
      <xdr:rowOff>104774</xdr:rowOff>
    </xdr:to>
    <xdr:sp macro="" textlink="">
      <xdr:nvSpPr>
        <xdr:cNvPr id="17" name="TextBox 4">
          <a:extLst>
            <a:ext uri="{FF2B5EF4-FFF2-40B4-BE49-F238E27FC236}">
              <a16:creationId xmlns:a16="http://schemas.microsoft.com/office/drawing/2014/main" id="{00000000-0008-0000-2F00-000011000000}"/>
            </a:ext>
          </a:extLst>
        </xdr:cNvPr>
        <xdr:cNvSpPr txBox="1"/>
      </xdr:nvSpPr>
      <xdr:spPr>
        <a:xfrm>
          <a:off x="2790825" y="194976750"/>
          <a:ext cx="847725" cy="257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t>Project A</a:t>
          </a:r>
        </a:p>
      </xdr:txBody>
    </xdr:sp>
    <xdr:clientData/>
  </xdr:twoCellAnchor>
  <xdr:twoCellAnchor>
    <xdr:from>
      <xdr:col>2</xdr:col>
      <xdr:colOff>266700</xdr:colOff>
      <xdr:row>964</xdr:row>
      <xdr:rowOff>38100</xdr:rowOff>
    </xdr:from>
    <xdr:to>
      <xdr:col>3</xdr:col>
      <xdr:colOff>390525</xdr:colOff>
      <xdr:row>965</xdr:row>
      <xdr:rowOff>104774</xdr:rowOff>
    </xdr:to>
    <xdr:sp macro="" textlink="">
      <xdr:nvSpPr>
        <xdr:cNvPr id="18" name="TextBox 4">
          <a:extLst>
            <a:ext uri="{FF2B5EF4-FFF2-40B4-BE49-F238E27FC236}">
              <a16:creationId xmlns:a16="http://schemas.microsoft.com/office/drawing/2014/main" id="{00000000-0008-0000-2F00-000012000000}"/>
            </a:ext>
          </a:extLst>
        </xdr:cNvPr>
        <xdr:cNvSpPr txBox="1"/>
      </xdr:nvSpPr>
      <xdr:spPr>
        <a:xfrm>
          <a:off x="2790825" y="194976750"/>
          <a:ext cx="847725" cy="257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t>Project A</a:t>
          </a:r>
        </a:p>
      </xdr:txBody>
    </xdr:sp>
    <xdr:clientData/>
  </xdr:twoCellAnchor>
  <xdr:twoCellAnchor>
    <xdr:from>
      <xdr:col>1</xdr:col>
      <xdr:colOff>0</xdr:colOff>
      <xdr:row>957</xdr:row>
      <xdr:rowOff>0</xdr:rowOff>
    </xdr:from>
    <xdr:to>
      <xdr:col>3</xdr:col>
      <xdr:colOff>657225</xdr:colOff>
      <xdr:row>972</xdr:row>
      <xdr:rowOff>76200</xdr:rowOff>
    </xdr:to>
    <xdr:graphicFrame macro="">
      <xdr:nvGraphicFramePr>
        <xdr:cNvPr id="19" name="Chart 1">
          <a:extLst>
            <a:ext uri="{FF2B5EF4-FFF2-40B4-BE49-F238E27FC236}">
              <a16:creationId xmlns:a16="http://schemas.microsoft.com/office/drawing/2014/main" id="{00000000-0008-0000-2F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xdr:col>
      <xdr:colOff>1085851</xdr:colOff>
      <xdr:row>0</xdr:row>
      <xdr:rowOff>142876</xdr:rowOff>
    </xdr:from>
    <xdr:to>
      <xdr:col>3</xdr:col>
      <xdr:colOff>476250</xdr:colOff>
      <xdr:row>1</xdr:row>
      <xdr:rowOff>133350</xdr:rowOff>
    </xdr:to>
    <xdr:sp macro="" textlink="I8">
      <xdr:nvSpPr>
        <xdr:cNvPr id="20" name="TextBox 2">
          <a:extLst>
            <a:ext uri="{FF2B5EF4-FFF2-40B4-BE49-F238E27FC236}">
              <a16:creationId xmlns:a16="http://schemas.microsoft.com/office/drawing/2014/main" id="{00000000-0008-0000-2F00-000014000000}"/>
            </a:ext>
          </a:extLst>
        </xdr:cNvPr>
        <xdr:cNvSpPr txBox="1"/>
      </xdr:nvSpPr>
      <xdr:spPr>
        <a:xfrm>
          <a:off x="2400301" y="142876"/>
          <a:ext cx="1323974" cy="3238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fld id="{AAD6D8CB-1CB9-4C89-B8B3-8C4FD5387601}" type="TxLink">
            <a:rPr lang="en-US" sz="1100" b="0" i="0" u="none" strike="noStrike">
              <a:solidFill>
                <a:srgbClr val="000000"/>
              </a:solidFill>
              <a:latin typeface="Calibri"/>
              <a:cs typeface="Calibri"/>
            </a:rPr>
            <a:pPr/>
            <a:t> </a:t>
          </a:fld>
          <a:endParaRPr lang="en-US"/>
        </a:p>
      </xdr:txBody>
    </xdr:sp>
    <xdr:clientData/>
  </xdr:twoCellAnchor>
  <xdr:twoCellAnchor>
    <xdr:from>
      <xdr:col>4</xdr:col>
      <xdr:colOff>104776</xdr:colOff>
      <xdr:row>957</xdr:row>
      <xdr:rowOff>142876</xdr:rowOff>
    </xdr:from>
    <xdr:to>
      <xdr:col>6</xdr:col>
      <xdr:colOff>95250</xdr:colOff>
      <xdr:row>959</xdr:row>
      <xdr:rowOff>19050</xdr:rowOff>
    </xdr:to>
    <xdr:sp macro="" textlink="I964">
      <xdr:nvSpPr>
        <xdr:cNvPr id="21" name="TextBox 2">
          <a:extLst>
            <a:ext uri="{FF2B5EF4-FFF2-40B4-BE49-F238E27FC236}">
              <a16:creationId xmlns:a16="http://schemas.microsoft.com/office/drawing/2014/main" id="{00000000-0008-0000-2F00-000015000000}"/>
            </a:ext>
          </a:extLst>
        </xdr:cNvPr>
        <xdr:cNvSpPr txBox="1"/>
      </xdr:nvSpPr>
      <xdr:spPr>
        <a:xfrm>
          <a:off x="4219576" y="193748026"/>
          <a:ext cx="1685924" cy="257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fld id="{4BAB1910-3925-4D77-A946-4AB62414FC67}" type="TxLink">
            <a:rPr lang="en-US" sz="1100" b="0" i="0" u="none" strike="noStrike">
              <a:solidFill>
                <a:srgbClr val="000000"/>
              </a:solidFill>
              <a:latin typeface="Calibri"/>
              <a:cs typeface="Calibri"/>
            </a:rPr>
            <a:pPr/>
            <a:t>75% complete</a:t>
          </a:fld>
          <a:endParaRPr lang="en-US">
            <a:solidFill>
              <a:sysClr val="windowText" lastClr="000000"/>
            </a:solidFill>
          </a:endParaRPr>
        </a:p>
      </xdr:txBody>
    </xdr:sp>
    <xdr:clientData/>
  </xdr:twoCellAnchor>
  <xdr:twoCellAnchor editAs="oneCell">
    <xdr:from>
      <xdr:col>0</xdr:col>
      <xdr:colOff>619125</xdr:colOff>
      <xdr:row>977</xdr:row>
      <xdr:rowOff>0</xdr:rowOff>
    </xdr:from>
    <xdr:to>
      <xdr:col>3</xdr:col>
      <xdr:colOff>276225</xdr:colOff>
      <xdr:row>982</xdr:row>
      <xdr:rowOff>0</xdr:rowOff>
    </xdr:to>
    <xdr:pic>
      <xdr:nvPicPr>
        <xdr:cNvPr id="22" name="Slika 21" descr="Vstavi kombinirani grafikon">
          <a:extLst>
            <a:ext uri="{FF2B5EF4-FFF2-40B4-BE49-F238E27FC236}">
              <a16:creationId xmlns:a16="http://schemas.microsoft.com/office/drawing/2014/main" id="{00000000-0008-0000-2F00-00001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19125" y="197748525"/>
          <a:ext cx="290512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838200</xdr:colOff>
      <xdr:row>987</xdr:row>
      <xdr:rowOff>123825</xdr:rowOff>
    </xdr:from>
    <xdr:to>
      <xdr:col>2</xdr:col>
      <xdr:colOff>428625</xdr:colOff>
      <xdr:row>993</xdr:row>
      <xdr:rowOff>38100</xdr:rowOff>
    </xdr:to>
    <xdr:pic>
      <xdr:nvPicPr>
        <xdr:cNvPr id="23" name="Slika 22" descr="Ustvari kombinirani grafikon po meri">
          <a:extLst>
            <a:ext uri="{FF2B5EF4-FFF2-40B4-BE49-F238E27FC236}">
              <a16:creationId xmlns:a16="http://schemas.microsoft.com/office/drawing/2014/main" id="{00000000-0008-0000-2F00-000017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38200" y="199824975"/>
          <a:ext cx="2114550" cy="1057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723900</xdr:colOff>
      <xdr:row>1000</xdr:row>
      <xdr:rowOff>66675</xdr:rowOff>
    </xdr:from>
    <xdr:to>
      <xdr:col>6</xdr:col>
      <xdr:colOff>123825</xdr:colOff>
      <xdr:row>1030</xdr:row>
      <xdr:rowOff>85725</xdr:rowOff>
    </xdr:to>
    <xdr:pic>
      <xdr:nvPicPr>
        <xdr:cNvPr id="24" name="Slika 23" descr="Kombinacija po meri">
          <a:extLst>
            <a:ext uri="{FF2B5EF4-FFF2-40B4-BE49-F238E27FC236}">
              <a16:creationId xmlns:a16="http://schemas.microsoft.com/office/drawing/2014/main" id="{00000000-0008-0000-2F00-00001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23900" y="202434825"/>
          <a:ext cx="5210175" cy="573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561975</xdr:colOff>
      <xdr:row>1037</xdr:row>
      <xdr:rowOff>152400</xdr:rowOff>
    </xdr:from>
    <xdr:to>
      <xdr:col>6</xdr:col>
      <xdr:colOff>504825</xdr:colOff>
      <xdr:row>1042</xdr:row>
      <xdr:rowOff>152400</xdr:rowOff>
    </xdr:to>
    <xdr:pic>
      <xdr:nvPicPr>
        <xdr:cNvPr id="25" name="Slika 24" descr="Izberite Pie Series">
          <a:extLst>
            <a:ext uri="{FF2B5EF4-FFF2-40B4-BE49-F238E27FC236}">
              <a16:creationId xmlns:a16="http://schemas.microsoft.com/office/drawing/2014/main" id="{00000000-0008-0000-2F00-000019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561975" y="209711925"/>
          <a:ext cx="57531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600075</xdr:colOff>
      <xdr:row>1052</xdr:row>
      <xdr:rowOff>76200</xdr:rowOff>
    </xdr:from>
    <xdr:to>
      <xdr:col>5</xdr:col>
      <xdr:colOff>285750</xdr:colOff>
      <xdr:row>1066</xdr:row>
      <xdr:rowOff>152400</xdr:rowOff>
    </xdr:to>
    <xdr:pic>
      <xdr:nvPicPr>
        <xdr:cNvPr id="26" name="Slika 25" descr="Krožni diagram">
          <a:extLst>
            <a:ext uri="{FF2B5EF4-FFF2-40B4-BE49-F238E27FC236}">
              <a16:creationId xmlns:a16="http://schemas.microsoft.com/office/drawing/2014/main" id="{00000000-0008-0000-2F00-00001A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00075" y="212807550"/>
          <a:ext cx="4572000"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752475</xdr:colOff>
      <xdr:row>1095</xdr:row>
      <xdr:rowOff>161925</xdr:rowOff>
    </xdr:from>
    <xdr:to>
      <xdr:col>6</xdr:col>
      <xdr:colOff>695325</xdr:colOff>
      <xdr:row>1110</xdr:row>
      <xdr:rowOff>38100</xdr:rowOff>
    </xdr:to>
    <xdr:pic>
      <xdr:nvPicPr>
        <xdr:cNvPr id="27" name="Slika 26" descr="Krofni grafikon in tortni grafikon">
          <a:extLst>
            <a:ext uri="{FF2B5EF4-FFF2-40B4-BE49-F238E27FC236}">
              <a16:creationId xmlns:a16="http://schemas.microsoft.com/office/drawing/2014/main" id="{00000000-0008-0000-2F00-00001B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752475" y="221637225"/>
          <a:ext cx="5753100" cy="273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936</xdr:row>
      <xdr:rowOff>0</xdr:rowOff>
    </xdr:from>
    <xdr:to>
      <xdr:col>16</xdr:col>
      <xdr:colOff>190019</xdr:colOff>
      <xdr:row>947</xdr:row>
      <xdr:rowOff>133076</xdr:rowOff>
    </xdr:to>
    <xdr:pic>
      <xdr:nvPicPr>
        <xdr:cNvPr id="28" name="Slika 27">
          <a:extLst>
            <a:ext uri="{FF2B5EF4-FFF2-40B4-BE49-F238E27FC236}">
              <a16:creationId xmlns:a16="http://schemas.microsoft.com/office/drawing/2014/main" id="{00000000-0008-0000-2F00-00001C000000}"/>
            </a:ext>
          </a:extLst>
        </xdr:cNvPr>
        <xdr:cNvPicPr>
          <a:picLocks noChangeAspect="1"/>
        </xdr:cNvPicPr>
      </xdr:nvPicPr>
      <xdr:blipFill>
        <a:blip xmlns:r="http://schemas.openxmlformats.org/officeDocument/2006/relationships" r:embed="rId21"/>
        <a:stretch>
          <a:fillRect/>
        </a:stretch>
      </xdr:blipFill>
      <xdr:spPr>
        <a:xfrm>
          <a:off x="8534400" y="189033150"/>
          <a:ext cx="3847619" cy="2228576"/>
        </a:xfrm>
        <a:prstGeom prst="rect">
          <a:avLst/>
        </a:prstGeom>
      </xdr:spPr>
    </xdr:pic>
    <xdr:clientData/>
  </xdr:twoCellAnchor>
  <xdr:twoCellAnchor editAs="oneCell">
    <xdr:from>
      <xdr:col>10</xdr:col>
      <xdr:colOff>247650</xdr:colOff>
      <xdr:row>930</xdr:row>
      <xdr:rowOff>161925</xdr:rowOff>
    </xdr:from>
    <xdr:to>
      <xdr:col>13</xdr:col>
      <xdr:colOff>534035</xdr:colOff>
      <xdr:row>937</xdr:row>
      <xdr:rowOff>57150</xdr:rowOff>
    </xdr:to>
    <xdr:pic>
      <xdr:nvPicPr>
        <xdr:cNvPr id="29" name="Slika 28" descr="Ustvarite kombinirani grafikon po meri">
          <a:extLst>
            <a:ext uri="{FF2B5EF4-FFF2-40B4-BE49-F238E27FC236}">
              <a16:creationId xmlns:a16="http://schemas.microsoft.com/office/drawing/2014/main" id="{00000000-0008-0000-2F00-00001D000000}"/>
            </a:ext>
          </a:extLst>
        </xdr:cNvPr>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782050" y="187823475"/>
          <a:ext cx="2115185" cy="1228725"/>
        </a:xfrm>
        <a:prstGeom prst="rect">
          <a:avLst/>
        </a:prstGeom>
        <a:noFill/>
        <a:ln>
          <a:noFill/>
        </a:ln>
      </xdr:spPr>
    </xdr:pic>
    <xdr:clientData/>
  </xdr:twoCellAnchor>
  <xdr:twoCellAnchor editAs="oneCell">
    <xdr:from>
      <xdr:col>12</xdr:col>
      <xdr:colOff>19050</xdr:colOff>
      <xdr:row>562</xdr:row>
      <xdr:rowOff>38100</xdr:rowOff>
    </xdr:from>
    <xdr:to>
      <xdr:col>16</xdr:col>
      <xdr:colOff>482600</xdr:colOff>
      <xdr:row>567</xdr:row>
      <xdr:rowOff>49529</xdr:rowOff>
    </xdr:to>
    <xdr:pic>
      <xdr:nvPicPr>
        <xdr:cNvPr id="30" name="Slika 29" descr="Vstavi stolpčni grafikon">
          <a:extLst>
            <a:ext uri="{FF2B5EF4-FFF2-40B4-BE49-F238E27FC236}">
              <a16:creationId xmlns:a16="http://schemas.microsoft.com/office/drawing/2014/main" id="{00000000-0008-0000-2F00-00001E000000}"/>
            </a:ext>
          </a:extLst>
        </xdr:cNvPr>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772650" y="113585625"/>
          <a:ext cx="2901950" cy="963929"/>
        </a:xfrm>
        <a:prstGeom prst="rect">
          <a:avLst/>
        </a:prstGeom>
        <a:noFill/>
        <a:ln>
          <a:noFill/>
        </a:ln>
      </xdr:spPr>
    </xdr:pic>
    <xdr:clientData/>
  </xdr:twoCellAnchor>
  <xdr:twoCellAnchor editAs="oneCell">
    <xdr:from>
      <xdr:col>17</xdr:col>
      <xdr:colOff>9525</xdr:colOff>
      <xdr:row>558</xdr:row>
      <xdr:rowOff>219075</xdr:rowOff>
    </xdr:from>
    <xdr:to>
      <xdr:col>22</xdr:col>
      <xdr:colOff>6985</xdr:colOff>
      <xdr:row>579</xdr:row>
      <xdr:rowOff>47625</xdr:rowOff>
    </xdr:to>
    <xdr:pic>
      <xdr:nvPicPr>
        <xdr:cNvPr id="31" name="Slika 30" descr="Kliknite Zložena vrstica">
          <a:extLst>
            <a:ext uri="{FF2B5EF4-FFF2-40B4-BE49-F238E27FC236}">
              <a16:creationId xmlns:a16="http://schemas.microsoft.com/office/drawing/2014/main" id="{00000000-0008-0000-2F00-00001F000000}"/>
            </a:ext>
          </a:extLst>
        </xdr:cNvPr>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2811125" y="112871250"/>
          <a:ext cx="3045460" cy="3857625"/>
        </a:xfrm>
        <a:prstGeom prst="rect">
          <a:avLst/>
        </a:prstGeom>
        <a:noFill/>
        <a:ln>
          <a:noFill/>
        </a:ln>
      </xdr:spPr>
    </xdr:pic>
    <xdr:clientData/>
  </xdr:twoCellAnchor>
  <xdr:twoCellAnchor editAs="oneCell">
    <xdr:from>
      <xdr:col>22</xdr:col>
      <xdr:colOff>342900</xdr:colOff>
      <xdr:row>558</xdr:row>
      <xdr:rowOff>152400</xdr:rowOff>
    </xdr:from>
    <xdr:to>
      <xdr:col>30</xdr:col>
      <xdr:colOff>46355</xdr:colOff>
      <xdr:row>573</xdr:row>
      <xdr:rowOff>132080</xdr:rowOff>
    </xdr:to>
    <xdr:pic>
      <xdr:nvPicPr>
        <xdr:cNvPr id="32" name="Slika 31" descr="Ganttov grafikon prvi rezultat">
          <a:extLst>
            <a:ext uri="{FF2B5EF4-FFF2-40B4-BE49-F238E27FC236}">
              <a16:creationId xmlns:a16="http://schemas.microsoft.com/office/drawing/2014/main" id="{00000000-0008-0000-2F00-000020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192500" y="112804575"/>
          <a:ext cx="4580255" cy="2837180"/>
        </a:xfrm>
        <a:prstGeom prst="rect">
          <a:avLst/>
        </a:prstGeom>
        <a:noFill/>
        <a:ln>
          <a:noFill/>
        </a:ln>
      </xdr:spPr>
    </xdr:pic>
    <xdr:clientData/>
  </xdr:twoCellAnchor>
  <xdr:twoCellAnchor editAs="oneCell">
    <xdr:from>
      <xdr:col>30</xdr:col>
      <xdr:colOff>333375</xdr:colOff>
      <xdr:row>558</xdr:row>
      <xdr:rowOff>47625</xdr:rowOff>
    </xdr:from>
    <xdr:to>
      <xdr:col>35</xdr:col>
      <xdr:colOff>12700</xdr:colOff>
      <xdr:row>583</xdr:row>
      <xdr:rowOff>6350</xdr:rowOff>
    </xdr:to>
    <xdr:pic>
      <xdr:nvPicPr>
        <xdr:cNvPr id="33" name="Slika 32" descr="Kategorije v obratnem vrstnem redu">
          <a:extLst>
            <a:ext uri="{FF2B5EF4-FFF2-40B4-BE49-F238E27FC236}">
              <a16:creationId xmlns:a16="http://schemas.microsoft.com/office/drawing/2014/main" id="{00000000-0008-0000-2F00-000021000000}"/>
            </a:ext>
          </a:extLst>
        </xdr:cNvPr>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059775" y="112699800"/>
          <a:ext cx="2727325" cy="4721225"/>
        </a:xfrm>
        <a:prstGeom prst="rect">
          <a:avLst/>
        </a:prstGeom>
        <a:noFill/>
        <a:ln>
          <a:noFill/>
        </a:ln>
      </xdr:spPr>
    </xdr:pic>
    <xdr:clientData/>
  </xdr:twoCellAnchor>
  <xdr:twoCellAnchor editAs="oneCell">
    <xdr:from>
      <xdr:col>35</xdr:col>
      <xdr:colOff>466725</xdr:colOff>
      <xdr:row>560</xdr:row>
      <xdr:rowOff>28575</xdr:rowOff>
    </xdr:from>
    <xdr:to>
      <xdr:col>43</xdr:col>
      <xdr:colOff>170180</xdr:colOff>
      <xdr:row>574</xdr:row>
      <xdr:rowOff>113030</xdr:rowOff>
    </xdr:to>
    <xdr:pic>
      <xdr:nvPicPr>
        <xdr:cNvPr id="34" name="Slika 33" descr="Drugi rezultat Ganttovega grafikona">
          <a:extLst>
            <a:ext uri="{FF2B5EF4-FFF2-40B4-BE49-F238E27FC236}">
              <a16:creationId xmlns:a16="http://schemas.microsoft.com/office/drawing/2014/main" id="{00000000-0008-0000-2F00-000022000000}"/>
            </a:ext>
          </a:extLst>
        </xdr:cNvPr>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241125" y="113185575"/>
          <a:ext cx="4580255" cy="2751455"/>
        </a:xfrm>
        <a:prstGeom prst="rect">
          <a:avLst/>
        </a:prstGeom>
        <a:noFill/>
        <a:ln>
          <a:noFill/>
        </a:ln>
      </xdr:spPr>
    </xdr:pic>
    <xdr:clientData/>
  </xdr:twoCellAnchor>
  <xdr:twoCellAnchor editAs="oneCell">
    <xdr:from>
      <xdr:col>46</xdr:col>
      <xdr:colOff>0</xdr:colOff>
      <xdr:row>561</xdr:row>
      <xdr:rowOff>0</xdr:rowOff>
    </xdr:from>
    <xdr:to>
      <xdr:col>50</xdr:col>
      <xdr:colOff>280670</xdr:colOff>
      <xdr:row>577</xdr:row>
      <xdr:rowOff>36830</xdr:rowOff>
    </xdr:to>
    <xdr:pic>
      <xdr:nvPicPr>
        <xdr:cNvPr id="35" name="Slika 34" descr="Oblikujte niz podatkov">
          <a:extLst>
            <a:ext uri="{FF2B5EF4-FFF2-40B4-BE49-F238E27FC236}">
              <a16:creationId xmlns:a16="http://schemas.microsoft.com/office/drawing/2014/main" id="{00000000-0008-0000-2F00-000023000000}"/>
            </a:ext>
          </a:extLst>
        </xdr:cNvPr>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30480000" y="113347500"/>
          <a:ext cx="2719070" cy="3084830"/>
        </a:xfrm>
        <a:prstGeom prst="rect">
          <a:avLst/>
        </a:prstGeom>
        <a:noFill/>
        <a:ln>
          <a:noFill/>
        </a:ln>
      </xdr:spPr>
    </xdr:pic>
    <xdr:clientData/>
  </xdr:twoCellAnchor>
  <xdr:twoCellAnchor editAs="oneCell">
    <xdr:from>
      <xdr:col>54</xdr:col>
      <xdr:colOff>0</xdr:colOff>
      <xdr:row>562</xdr:row>
      <xdr:rowOff>0</xdr:rowOff>
    </xdr:from>
    <xdr:to>
      <xdr:col>58</xdr:col>
      <xdr:colOff>280670</xdr:colOff>
      <xdr:row>578</xdr:row>
      <xdr:rowOff>13335</xdr:rowOff>
    </xdr:to>
    <xdr:pic>
      <xdr:nvPicPr>
        <xdr:cNvPr id="36" name="Slika 35" descr="Oblika osi">
          <a:extLst>
            <a:ext uri="{FF2B5EF4-FFF2-40B4-BE49-F238E27FC236}">
              <a16:creationId xmlns:a16="http://schemas.microsoft.com/office/drawing/2014/main" id="{00000000-0008-0000-2F00-000024000000}"/>
            </a:ext>
          </a:extLst>
        </xdr:cNvPr>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35356800" y="113547525"/>
          <a:ext cx="2719070" cy="3061335"/>
        </a:xfrm>
        <a:prstGeom prst="rect">
          <a:avLst/>
        </a:prstGeom>
        <a:noFill/>
        <a:ln>
          <a:noFill/>
        </a:ln>
      </xdr:spPr>
    </xdr:pic>
    <xdr:clientData/>
  </xdr:twoCellAnchor>
  <xdr:twoCellAnchor editAs="oneCell">
    <xdr:from>
      <xdr:col>63</xdr:col>
      <xdr:colOff>523875</xdr:colOff>
      <xdr:row>561</xdr:row>
      <xdr:rowOff>28575</xdr:rowOff>
    </xdr:from>
    <xdr:to>
      <xdr:col>71</xdr:col>
      <xdr:colOff>227330</xdr:colOff>
      <xdr:row>575</xdr:row>
      <xdr:rowOff>113030</xdr:rowOff>
    </xdr:to>
    <xdr:pic>
      <xdr:nvPicPr>
        <xdr:cNvPr id="37" name="Slika 36" descr="Ganttov grafikon v Excelu">
          <a:extLst>
            <a:ext uri="{FF2B5EF4-FFF2-40B4-BE49-F238E27FC236}">
              <a16:creationId xmlns:a16="http://schemas.microsoft.com/office/drawing/2014/main" id="{00000000-0008-0000-2F00-000025000000}"/>
            </a:ext>
          </a:extLst>
        </xdr:cNvPr>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41367075" y="113376075"/>
          <a:ext cx="4580255" cy="2751455"/>
        </a:xfrm>
        <a:prstGeom prst="rect">
          <a:avLst/>
        </a:prstGeom>
        <a:noFill/>
        <a:ln>
          <a:noFill/>
        </a:ln>
      </xdr:spPr>
    </xdr:pic>
    <xdr:clientData/>
  </xdr:twoCellAnchor>
  <xdr:twoCellAnchor editAs="oneCell">
    <xdr:from>
      <xdr:col>9</xdr:col>
      <xdr:colOff>0</xdr:colOff>
      <xdr:row>433</xdr:row>
      <xdr:rowOff>0</xdr:rowOff>
    </xdr:from>
    <xdr:to>
      <xdr:col>16</xdr:col>
      <xdr:colOff>361950</xdr:colOff>
      <xdr:row>447</xdr:row>
      <xdr:rowOff>133350</xdr:rowOff>
    </xdr:to>
    <xdr:pic>
      <xdr:nvPicPr>
        <xdr:cNvPr id="38" name="Slika 37" descr="https://cdn.extendoffice.com/images/stories/excel-charts/bidirectional-bar-chart/doc-bidirectional-bar-chart-1.png">
          <a:extLst>
            <a:ext uri="{FF2B5EF4-FFF2-40B4-BE49-F238E27FC236}">
              <a16:creationId xmlns:a16="http://schemas.microsoft.com/office/drawing/2014/main" id="{00000000-0008-0000-2F00-000026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924800" y="87296625"/>
          <a:ext cx="4629150"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361950</xdr:colOff>
      <xdr:row>429</xdr:row>
      <xdr:rowOff>161925</xdr:rowOff>
    </xdr:from>
    <xdr:to>
      <xdr:col>23</xdr:col>
      <xdr:colOff>533400</xdr:colOff>
      <xdr:row>450</xdr:row>
      <xdr:rowOff>9525</xdr:rowOff>
    </xdr:to>
    <xdr:pic>
      <xdr:nvPicPr>
        <xdr:cNvPr id="39" name="Slika 38" descr="https://cdn.extendoffice.com/images/stories/excel-charts/bidirectional-bar-chart/doc-bidirectional-bar-chart-3.png">
          <a:extLst>
            <a:ext uri="{FF2B5EF4-FFF2-40B4-BE49-F238E27FC236}">
              <a16:creationId xmlns:a16="http://schemas.microsoft.com/office/drawing/2014/main" id="{00000000-0008-0000-2F00-000027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3163550" y="86544150"/>
          <a:ext cx="3829050" cy="384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390525</xdr:colOff>
      <xdr:row>429</xdr:row>
      <xdr:rowOff>123825</xdr:rowOff>
    </xdr:from>
    <xdr:to>
      <xdr:col>32</xdr:col>
      <xdr:colOff>600075</xdr:colOff>
      <xdr:row>444</xdr:row>
      <xdr:rowOff>161925</xdr:rowOff>
    </xdr:to>
    <xdr:pic>
      <xdr:nvPicPr>
        <xdr:cNvPr id="40" name="Slika 39" descr="https://cdn.extendoffice.com/images/stories/excel-charts/bidirectional-bar-chart/doc-bidirectional-bar-chart-4.png">
          <a:extLst>
            <a:ext uri="{FF2B5EF4-FFF2-40B4-BE49-F238E27FC236}">
              <a16:creationId xmlns:a16="http://schemas.microsoft.com/office/drawing/2014/main" id="{00000000-0008-0000-2F00-000028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7459325" y="86506050"/>
          <a:ext cx="5086350"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38100</xdr:colOff>
      <xdr:row>430</xdr:row>
      <xdr:rowOff>95250</xdr:rowOff>
    </xdr:from>
    <xdr:to>
      <xdr:col>38</xdr:col>
      <xdr:colOff>295275</xdr:colOff>
      <xdr:row>445</xdr:row>
      <xdr:rowOff>57150</xdr:rowOff>
    </xdr:to>
    <xdr:pic>
      <xdr:nvPicPr>
        <xdr:cNvPr id="41" name="Slika 40" descr="https://cdn.extendoffice.com/images/stories/excel-charts/bidirectional-bar-chart/doc-bidirectional-bar-chart-5.png">
          <a:extLst>
            <a:ext uri="{FF2B5EF4-FFF2-40B4-BE49-F238E27FC236}">
              <a16:creationId xmlns:a16="http://schemas.microsoft.com/office/drawing/2014/main" id="{00000000-0008-0000-2F00-000029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3202900" y="86667975"/>
          <a:ext cx="2695575"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228600</xdr:colOff>
      <xdr:row>429</xdr:row>
      <xdr:rowOff>161925</xdr:rowOff>
    </xdr:from>
    <xdr:to>
      <xdr:col>47</xdr:col>
      <xdr:colOff>381000</xdr:colOff>
      <xdr:row>446</xdr:row>
      <xdr:rowOff>19050</xdr:rowOff>
    </xdr:to>
    <xdr:pic>
      <xdr:nvPicPr>
        <xdr:cNvPr id="42" name="Slika 41" descr="https://cdn.extendoffice.com/images/stories/excel-charts/bidirectional-bar-chart/doc-bidirectional-bar-chart-6.png">
          <a:extLst>
            <a:ext uri="{FF2B5EF4-FFF2-40B4-BE49-F238E27FC236}">
              <a16:creationId xmlns:a16="http://schemas.microsoft.com/office/drawing/2014/main" id="{00000000-0008-0000-2F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6441400" y="86544150"/>
          <a:ext cx="5029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314325</xdr:colOff>
      <xdr:row>427</xdr:row>
      <xdr:rowOff>0</xdr:rowOff>
    </xdr:from>
    <xdr:to>
      <xdr:col>52</xdr:col>
      <xdr:colOff>590550</xdr:colOff>
      <xdr:row>456</xdr:row>
      <xdr:rowOff>114300</xdr:rowOff>
    </xdr:to>
    <xdr:pic>
      <xdr:nvPicPr>
        <xdr:cNvPr id="43" name="Slika 42" descr="https://cdn.extendoffice.com/images/stories/excel-charts/bidirectional-bar-chart/doc-bidirectional-bar-chart-7.png">
          <a:extLst>
            <a:ext uri="{FF2B5EF4-FFF2-40B4-BE49-F238E27FC236}">
              <a16:creationId xmlns:a16="http://schemas.microsoft.com/office/drawing/2014/main" id="{00000000-0008-0000-2F00-00002B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32013525" y="85953600"/>
          <a:ext cx="2714625" cy="563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54</xdr:col>
      <xdr:colOff>495300</xdr:colOff>
      <xdr:row>430</xdr:row>
      <xdr:rowOff>47625</xdr:rowOff>
    </xdr:from>
    <xdr:to>
      <xdr:col>63</xdr:col>
      <xdr:colOff>594243</xdr:colOff>
      <xdr:row>447</xdr:row>
      <xdr:rowOff>180975</xdr:rowOff>
    </xdr:to>
    <xdr:pic>
      <xdr:nvPicPr>
        <xdr:cNvPr id="44" name="Slika 43" descr="https://cdn.extendoffice.com/images/stories/excel-charts/bidirectional-bar-chart/doc-bidirectional-bar-chart-8.png">
          <a:extLst>
            <a:ext uri="{FF2B5EF4-FFF2-40B4-BE49-F238E27FC236}">
              <a16:creationId xmlns:a16="http://schemas.microsoft.com/office/drawing/2014/main" id="{00000000-0008-0000-2F00-00002C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5852100" y="86620350"/>
          <a:ext cx="5585343" cy="3371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64</xdr:col>
      <xdr:colOff>466726</xdr:colOff>
      <xdr:row>427</xdr:row>
      <xdr:rowOff>0</xdr:rowOff>
    </xdr:from>
    <xdr:to>
      <xdr:col>76</xdr:col>
      <xdr:colOff>66676</xdr:colOff>
      <xdr:row>453</xdr:row>
      <xdr:rowOff>132427</xdr:rowOff>
    </xdr:to>
    <xdr:pic>
      <xdr:nvPicPr>
        <xdr:cNvPr id="45" name="Slika 44" descr="https://cdn.extendoffice.com/images/stories/excel-charts/bidirectional-bar-chart/doc-bidirectional-bar-chart-9.png">
          <a:extLst>
            <a:ext uri="{FF2B5EF4-FFF2-40B4-BE49-F238E27FC236}">
              <a16:creationId xmlns:a16="http://schemas.microsoft.com/office/drawing/2014/main" id="{00000000-0008-0000-2F00-00002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41919526" y="85953600"/>
          <a:ext cx="6915150" cy="50854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77</xdr:col>
      <xdr:colOff>314325</xdr:colOff>
      <xdr:row>431</xdr:row>
      <xdr:rowOff>76200</xdr:rowOff>
    </xdr:from>
    <xdr:to>
      <xdr:col>85</xdr:col>
      <xdr:colOff>552450</xdr:colOff>
      <xdr:row>446</xdr:row>
      <xdr:rowOff>123825</xdr:rowOff>
    </xdr:to>
    <xdr:pic>
      <xdr:nvPicPr>
        <xdr:cNvPr id="46" name="Slika 45" descr="https://cdn.extendoffice.com/images/stories/excel-charts/bidirectional-bar-chart/doc-bidirectional-bar-chart-10.png">
          <a:extLst>
            <a:ext uri="{FF2B5EF4-FFF2-40B4-BE49-F238E27FC236}">
              <a16:creationId xmlns:a16="http://schemas.microsoft.com/office/drawing/2014/main" id="{00000000-0008-0000-2F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49691925" y="86944200"/>
          <a:ext cx="5114925" cy="290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86</xdr:col>
      <xdr:colOff>561975</xdr:colOff>
      <xdr:row>427</xdr:row>
      <xdr:rowOff>133350</xdr:rowOff>
    </xdr:from>
    <xdr:to>
      <xdr:col>98</xdr:col>
      <xdr:colOff>438150</xdr:colOff>
      <xdr:row>455</xdr:row>
      <xdr:rowOff>57150</xdr:rowOff>
    </xdr:to>
    <xdr:pic>
      <xdr:nvPicPr>
        <xdr:cNvPr id="47" name="Slika 46" descr="https://cdn.extendoffice.com/images/stories/excel-charts/bidirectional-bar-chart/doc-bidirectional-bar-chart-11.png">
          <a:extLst>
            <a:ext uri="{FF2B5EF4-FFF2-40B4-BE49-F238E27FC236}">
              <a16:creationId xmlns:a16="http://schemas.microsoft.com/office/drawing/2014/main" id="{00000000-0008-0000-2F00-00002F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55425975" y="86086950"/>
          <a:ext cx="7191375" cy="525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99</xdr:col>
      <xdr:colOff>552450</xdr:colOff>
      <xdr:row>428</xdr:row>
      <xdr:rowOff>133350</xdr:rowOff>
    </xdr:from>
    <xdr:to>
      <xdr:col>107</xdr:col>
      <xdr:colOff>314325</xdr:colOff>
      <xdr:row>443</xdr:row>
      <xdr:rowOff>76200</xdr:rowOff>
    </xdr:to>
    <xdr:pic>
      <xdr:nvPicPr>
        <xdr:cNvPr id="48" name="Slika 47" descr="https://cdn.extendoffice.com/images/stories/excel-charts/bidirectional-bar-chart/doc-bidirectional-bar-chart-12.png">
          <a:extLst>
            <a:ext uri="{FF2B5EF4-FFF2-40B4-BE49-F238E27FC236}">
              <a16:creationId xmlns:a16="http://schemas.microsoft.com/office/drawing/2014/main" id="{00000000-0008-0000-2F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63341250" y="86277450"/>
          <a:ext cx="4638675"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108</xdr:col>
      <xdr:colOff>390525</xdr:colOff>
      <xdr:row>427</xdr:row>
      <xdr:rowOff>0</xdr:rowOff>
    </xdr:from>
    <xdr:to>
      <xdr:col>119</xdr:col>
      <xdr:colOff>0</xdr:colOff>
      <xdr:row>450</xdr:row>
      <xdr:rowOff>95250</xdr:rowOff>
    </xdr:to>
    <xdr:pic>
      <xdr:nvPicPr>
        <xdr:cNvPr id="49" name="Slika 48" descr="https://cdn.extendoffice.com/images/stories/excel-charts/bidirectional-bar-chart/doc-bidirectional-bar-chart-13.png">
          <a:extLst>
            <a:ext uri="{FF2B5EF4-FFF2-40B4-BE49-F238E27FC236}">
              <a16:creationId xmlns:a16="http://schemas.microsoft.com/office/drawing/2014/main" id="{00000000-0008-0000-2F00-000031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68665725" y="85953600"/>
          <a:ext cx="6315075" cy="447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119</xdr:col>
      <xdr:colOff>466725</xdr:colOff>
      <xdr:row>429</xdr:row>
      <xdr:rowOff>114300</xdr:rowOff>
    </xdr:from>
    <xdr:to>
      <xdr:col>127</xdr:col>
      <xdr:colOff>219075</xdr:colOff>
      <xdr:row>444</xdr:row>
      <xdr:rowOff>47625</xdr:rowOff>
    </xdr:to>
    <xdr:pic>
      <xdr:nvPicPr>
        <xdr:cNvPr id="50" name="Slika 49" descr="https://cdn.extendoffice.com/images/stories/excel-charts/bidirectional-bar-chart/doc-bidirectional-bar-chart-14.png">
          <a:extLst>
            <a:ext uri="{FF2B5EF4-FFF2-40B4-BE49-F238E27FC236}">
              <a16:creationId xmlns:a16="http://schemas.microsoft.com/office/drawing/2014/main" id="{00000000-0008-0000-2F00-000032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75447525" y="86496525"/>
          <a:ext cx="4629150"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127</xdr:col>
      <xdr:colOff>419100</xdr:colOff>
      <xdr:row>427</xdr:row>
      <xdr:rowOff>0</xdr:rowOff>
    </xdr:from>
    <xdr:to>
      <xdr:col>141</xdr:col>
      <xdr:colOff>95250</xdr:colOff>
      <xdr:row>455</xdr:row>
      <xdr:rowOff>180975</xdr:rowOff>
    </xdr:to>
    <xdr:pic>
      <xdr:nvPicPr>
        <xdr:cNvPr id="51" name="Slika 50" descr="https://cdn.extendoffice.com/images/stories/excel-charts/bidirectional-bar-chart/doc-bidirectional-bar-chart-15.png">
          <a:extLst>
            <a:ext uri="{FF2B5EF4-FFF2-40B4-BE49-F238E27FC236}">
              <a16:creationId xmlns:a16="http://schemas.microsoft.com/office/drawing/2014/main" id="{00000000-0008-0000-2F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80276700" y="85953600"/>
          <a:ext cx="8210550" cy="5514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143</xdr:col>
      <xdr:colOff>133350</xdr:colOff>
      <xdr:row>427</xdr:row>
      <xdr:rowOff>0</xdr:rowOff>
    </xdr:from>
    <xdr:to>
      <xdr:col>152</xdr:col>
      <xdr:colOff>114300</xdr:colOff>
      <xdr:row>451</xdr:row>
      <xdr:rowOff>95250</xdr:rowOff>
    </xdr:to>
    <xdr:pic>
      <xdr:nvPicPr>
        <xdr:cNvPr id="52" name="Slika 51" descr="https://cdn.extendoffice.com/images/stories/excel-charts/bidirectional-bar-chart/doc-bidirectional-bar-chart-16.png">
          <a:extLst>
            <a:ext uri="{FF2B5EF4-FFF2-40B4-BE49-F238E27FC236}">
              <a16:creationId xmlns:a16="http://schemas.microsoft.com/office/drawing/2014/main" id="{00000000-0008-0000-2F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9744550" y="85953600"/>
          <a:ext cx="5467350" cy="466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154</xdr:col>
      <xdr:colOff>542925</xdr:colOff>
      <xdr:row>427</xdr:row>
      <xdr:rowOff>0</xdr:rowOff>
    </xdr:from>
    <xdr:to>
      <xdr:col>162</xdr:col>
      <xdr:colOff>295275</xdr:colOff>
      <xdr:row>441</xdr:row>
      <xdr:rowOff>133350</xdr:rowOff>
    </xdr:to>
    <xdr:pic>
      <xdr:nvPicPr>
        <xdr:cNvPr id="53" name="Slika 52" descr="https://cdn.extendoffice.com/images/stories/excel-charts/bidirectional-bar-chart/doc-bidirectional-bar-chart-17.png">
          <a:extLst>
            <a:ext uri="{FF2B5EF4-FFF2-40B4-BE49-F238E27FC236}">
              <a16:creationId xmlns:a16="http://schemas.microsoft.com/office/drawing/2014/main" id="{00000000-0008-0000-2F00-00003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6859725" y="85953600"/>
          <a:ext cx="4629150"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219075</xdr:colOff>
      <xdr:row>456</xdr:row>
      <xdr:rowOff>66675</xdr:rowOff>
    </xdr:from>
    <xdr:to>
      <xdr:col>24</xdr:col>
      <xdr:colOff>523875</xdr:colOff>
      <xdr:row>472</xdr:row>
      <xdr:rowOff>133350</xdr:rowOff>
    </xdr:to>
    <xdr:pic>
      <xdr:nvPicPr>
        <xdr:cNvPr id="54" name="Slika 53" descr="https://cdn.extendoffice.com/images/stories/excel-charts/actual-vs-target-chart/doc-actual-vs-target-chart-3.png">
          <a:extLst>
            <a:ext uri="{FF2B5EF4-FFF2-40B4-BE49-F238E27FC236}">
              <a16:creationId xmlns:a16="http://schemas.microsoft.com/office/drawing/2014/main" id="{00000000-0008-0000-2F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3630275" y="92011500"/>
          <a:ext cx="3962400" cy="3114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238125</xdr:colOff>
      <xdr:row>455</xdr:row>
      <xdr:rowOff>180975</xdr:rowOff>
    </xdr:from>
    <xdr:to>
      <xdr:col>39</xdr:col>
      <xdr:colOff>476250</xdr:colOff>
      <xdr:row>472</xdr:row>
      <xdr:rowOff>104775</xdr:rowOff>
    </xdr:to>
    <xdr:pic>
      <xdr:nvPicPr>
        <xdr:cNvPr id="55" name="Slika 54" descr="https://cdn.extendoffice.com/images/stories/excel-charts/actual-vs-target-chart/doc-actual-vs-target-chart-4.png">
          <a:extLst>
            <a:ext uri="{FF2B5EF4-FFF2-40B4-BE49-F238E27FC236}">
              <a16:creationId xmlns:a16="http://schemas.microsoft.com/office/drawing/2014/main" id="{00000000-0008-0000-2F00-000037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9135725" y="91887675"/>
          <a:ext cx="7553325" cy="3162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238125</xdr:colOff>
      <xdr:row>456</xdr:row>
      <xdr:rowOff>114300</xdr:rowOff>
    </xdr:from>
    <xdr:to>
      <xdr:col>49</xdr:col>
      <xdr:colOff>476250</xdr:colOff>
      <xdr:row>474</xdr:row>
      <xdr:rowOff>180975</xdr:rowOff>
    </xdr:to>
    <xdr:pic>
      <xdr:nvPicPr>
        <xdr:cNvPr id="56" name="Slika 55" descr="https://cdn.extendoffice.com/images/stories/excel-charts/actual-vs-target-chart/doc-actual-vs-target-chart-5.png">
          <a:extLst>
            <a:ext uri="{FF2B5EF4-FFF2-40B4-BE49-F238E27FC236}">
              <a16:creationId xmlns:a16="http://schemas.microsoft.com/office/drawing/2014/main" id="{00000000-0008-0000-2F00-000038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27670125" y="92059125"/>
          <a:ext cx="5114925" cy="3495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76200</xdr:colOff>
      <xdr:row>455</xdr:row>
      <xdr:rowOff>161925</xdr:rowOff>
    </xdr:from>
    <xdr:to>
      <xdr:col>64</xdr:col>
      <xdr:colOff>542925</xdr:colOff>
      <xdr:row>473</xdr:row>
      <xdr:rowOff>57150</xdr:rowOff>
    </xdr:to>
    <xdr:pic>
      <xdr:nvPicPr>
        <xdr:cNvPr id="57" name="Slika 56" descr="https://cdn.extendoffice.com/images/stories/excel-charts/actual-vs-target-chart/doc-actual-vs-target-chart-6.png">
          <a:extLst>
            <a:ext uri="{FF2B5EF4-FFF2-40B4-BE49-F238E27FC236}">
              <a16:creationId xmlns:a16="http://schemas.microsoft.com/office/drawing/2014/main" id="{00000000-0008-0000-2F00-000039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34213800" y="91868625"/>
          <a:ext cx="7781925" cy="3324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65</xdr:col>
      <xdr:colOff>171450</xdr:colOff>
      <xdr:row>456</xdr:row>
      <xdr:rowOff>47625</xdr:rowOff>
    </xdr:from>
    <xdr:to>
      <xdr:col>73</xdr:col>
      <xdr:colOff>371475</xdr:colOff>
      <xdr:row>472</xdr:row>
      <xdr:rowOff>180975</xdr:rowOff>
    </xdr:to>
    <xdr:pic>
      <xdr:nvPicPr>
        <xdr:cNvPr id="58" name="Slika 57" descr="https://cdn.extendoffice.com/images/stories/excel-charts/actual-vs-target-chart/doc-actual-vs-target-chart-7.png">
          <a:extLst>
            <a:ext uri="{FF2B5EF4-FFF2-40B4-BE49-F238E27FC236}">
              <a16:creationId xmlns:a16="http://schemas.microsoft.com/office/drawing/2014/main" id="{00000000-0008-0000-2F00-00003A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42233850" y="91992450"/>
          <a:ext cx="5076825" cy="3181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78</xdr:col>
      <xdr:colOff>0</xdr:colOff>
      <xdr:row>458</xdr:row>
      <xdr:rowOff>0</xdr:rowOff>
    </xdr:from>
    <xdr:to>
      <xdr:col>84</xdr:col>
      <xdr:colOff>66675</xdr:colOff>
      <xdr:row>472</xdr:row>
      <xdr:rowOff>123825</xdr:rowOff>
    </xdr:to>
    <xdr:pic>
      <xdr:nvPicPr>
        <xdr:cNvPr id="59" name="Slika 58" descr="https://cdn.extendoffice.com/images/stories/excel-charts/actual-vs-target-chart/doc-actual-vs-target-chart-8.png">
          <a:extLst>
            <a:ext uri="{FF2B5EF4-FFF2-40B4-BE49-F238E27FC236}">
              <a16:creationId xmlns:a16="http://schemas.microsoft.com/office/drawing/2014/main" id="{00000000-0008-0000-2F00-00003B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49987200" y="92621100"/>
          <a:ext cx="3724275" cy="279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28575</xdr:colOff>
      <xdr:row>456</xdr:row>
      <xdr:rowOff>114300</xdr:rowOff>
    </xdr:from>
    <xdr:to>
      <xdr:col>16</xdr:col>
      <xdr:colOff>95250</xdr:colOff>
      <xdr:row>472</xdr:row>
      <xdr:rowOff>142875</xdr:rowOff>
    </xdr:to>
    <xdr:pic>
      <xdr:nvPicPr>
        <xdr:cNvPr id="60" name="Slika 59" descr="https://cdn.extendoffice.com/images/stories/excel-charts/actual-vs-target-chart/doc-actual-vs-target-chart-8.png">
          <a:extLst>
            <a:ext uri="{FF2B5EF4-FFF2-40B4-BE49-F238E27FC236}">
              <a16:creationId xmlns:a16="http://schemas.microsoft.com/office/drawing/2014/main" id="{00000000-0008-0000-2F00-00003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562975" y="92059125"/>
          <a:ext cx="3724275" cy="307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476</xdr:row>
      <xdr:rowOff>0</xdr:rowOff>
    </xdr:from>
    <xdr:to>
      <xdr:col>20</xdr:col>
      <xdr:colOff>285750</xdr:colOff>
      <xdr:row>493</xdr:row>
      <xdr:rowOff>95250</xdr:rowOff>
    </xdr:to>
    <xdr:pic>
      <xdr:nvPicPr>
        <xdr:cNvPr id="61" name="Slika 60" descr="https://cdn.extendoffice.com/images/stories/excel-charts/progress-circle-chart/doc-progress-circle-chart-1.png">
          <a:extLst>
            <a:ext uri="{FF2B5EF4-FFF2-40B4-BE49-F238E27FC236}">
              <a16:creationId xmlns:a16="http://schemas.microsoft.com/office/drawing/2014/main" id="{00000000-0008-0000-2F00-00003D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534400" y="96297750"/>
          <a:ext cx="6381750" cy="3333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476</xdr:row>
      <xdr:rowOff>0</xdr:rowOff>
    </xdr:from>
    <xdr:to>
      <xdr:col>27</xdr:col>
      <xdr:colOff>438150</xdr:colOff>
      <xdr:row>494</xdr:row>
      <xdr:rowOff>47625</xdr:rowOff>
    </xdr:to>
    <xdr:pic>
      <xdr:nvPicPr>
        <xdr:cNvPr id="62" name="Slika 61" descr="https://cdn.extendoffice.com/images/stories/excel-charts/progress-circle-chart/doc-progress-circle-chart-3.png">
          <a:extLst>
            <a:ext uri="{FF2B5EF4-FFF2-40B4-BE49-F238E27FC236}">
              <a16:creationId xmlns:a16="http://schemas.microsoft.com/office/drawing/2014/main" id="{00000000-0008-0000-2F00-00003E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5849600" y="96297750"/>
          <a:ext cx="3486150" cy="3476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0</xdr:colOff>
      <xdr:row>476</xdr:row>
      <xdr:rowOff>0</xdr:rowOff>
    </xdr:from>
    <xdr:to>
      <xdr:col>36</xdr:col>
      <xdr:colOff>85725</xdr:colOff>
      <xdr:row>493</xdr:row>
      <xdr:rowOff>38100</xdr:rowOff>
    </xdr:to>
    <xdr:pic>
      <xdr:nvPicPr>
        <xdr:cNvPr id="63" name="Slika 62" descr="https://cdn.extendoffice.com/images/stories/excel-charts/progress-circle-chart/doc-progress-circle-chart-5.png">
          <a:extLst>
            <a:ext uri="{FF2B5EF4-FFF2-40B4-BE49-F238E27FC236}">
              <a16:creationId xmlns:a16="http://schemas.microsoft.com/office/drawing/2014/main" id="{00000000-0008-0000-2F00-00003F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20116800" y="96297750"/>
          <a:ext cx="4352925" cy="327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0</xdr:colOff>
      <xdr:row>477</xdr:row>
      <xdr:rowOff>0</xdr:rowOff>
    </xdr:from>
    <xdr:to>
      <xdr:col>51</xdr:col>
      <xdr:colOff>323850</xdr:colOff>
      <xdr:row>497</xdr:row>
      <xdr:rowOff>95250</xdr:rowOff>
    </xdr:to>
    <xdr:pic>
      <xdr:nvPicPr>
        <xdr:cNvPr id="64" name="Slika 63" descr="https://cdn.extendoffice.com/images/stories/excel-charts/progress-circle-chart/doc-progress-circle-chart-6.png">
          <a:extLst>
            <a:ext uri="{FF2B5EF4-FFF2-40B4-BE49-F238E27FC236}">
              <a16:creationId xmlns:a16="http://schemas.microsoft.com/office/drawing/2014/main" id="{00000000-0008-0000-2F00-000040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26212800" y="96535875"/>
          <a:ext cx="7639050" cy="390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477</xdr:row>
      <xdr:rowOff>0</xdr:rowOff>
    </xdr:from>
    <xdr:to>
      <xdr:col>64</xdr:col>
      <xdr:colOff>295275</xdr:colOff>
      <xdr:row>507</xdr:row>
      <xdr:rowOff>0</xdr:rowOff>
    </xdr:to>
    <xdr:pic>
      <xdr:nvPicPr>
        <xdr:cNvPr id="65" name="Slika 64" descr="https://cdn.extendoffice.com/images/stories/excel-charts/progress-circle-chart/doc-progress-circle-chart-7.png">
          <a:extLst>
            <a:ext uri="{FF2B5EF4-FFF2-40B4-BE49-F238E27FC236}">
              <a16:creationId xmlns:a16="http://schemas.microsoft.com/office/drawing/2014/main" id="{00000000-0008-0000-2F00-000041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34137600" y="96535875"/>
          <a:ext cx="7610475" cy="571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69</xdr:col>
      <xdr:colOff>0</xdr:colOff>
      <xdr:row>477</xdr:row>
      <xdr:rowOff>0</xdr:rowOff>
    </xdr:from>
    <xdr:to>
      <xdr:col>81</xdr:col>
      <xdr:colOff>361950</xdr:colOff>
      <xdr:row>497</xdr:row>
      <xdr:rowOff>142875</xdr:rowOff>
    </xdr:to>
    <xdr:pic>
      <xdr:nvPicPr>
        <xdr:cNvPr id="66" name="Slika 65" descr="https://cdn.extendoffice.com/images/stories/excel-charts/progress-circle-chart/doc-progress-circle-chart-8.png">
          <a:extLst>
            <a:ext uri="{FF2B5EF4-FFF2-40B4-BE49-F238E27FC236}">
              <a16:creationId xmlns:a16="http://schemas.microsoft.com/office/drawing/2014/main" id="{00000000-0008-0000-2F00-000042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44500800" y="96535875"/>
          <a:ext cx="7677150" cy="395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83</xdr:col>
      <xdr:colOff>0</xdr:colOff>
      <xdr:row>477</xdr:row>
      <xdr:rowOff>0</xdr:rowOff>
    </xdr:from>
    <xdr:to>
      <xdr:col>89</xdr:col>
      <xdr:colOff>238125</xdr:colOff>
      <xdr:row>492</xdr:row>
      <xdr:rowOff>171450</xdr:rowOff>
    </xdr:to>
    <xdr:pic>
      <xdr:nvPicPr>
        <xdr:cNvPr id="67" name="Slika 66" descr="https://cdn.extendoffice.com/images/stories/excel-charts/progress-circle-chart/doc-progress-circle-chart-9.png">
          <a:extLst>
            <a:ext uri="{FF2B5EF4-FFF2-40B4-BE49-F238E27FC236}">
              <a16:creationId xmlns:a16="http://schemas.microsoft.com/office/drawing/2014/main" id="{00000000-0008-0000-2F00-000043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53035200" y="96535875"/>
          <a:ext cx="3895725" cy="302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90</xdr:col>
      <xdr:colOff>0</xdr:colOff>
      <xdr:row>476</xdr:row>
      <xdr:rowOff>0</xdr:rowOff>
    </xdr:from>
    <xdr:to>
      <xdr:col>100</xdr:col>
      <xdr:colOff>590550</xdr:colOff>
      <xdr:row>496</xdr:row>
      <xdr:rowOff>66675</xdr:rowOff>
    </xdr:to>
    <xdr:pic>
      <xdr:nvPicPr>
        <xdr:cNvPr id="68" name="Slika 67" descr="https://cdn.extendoffice.com/images/stories/excel-charts/progress-circle-chart/doc-progress-circle-chart-10.png">
          <a:extLst>
            <a:ext uri="{FF2B5EF4-FFF2-40B4-BE49-F238E27FC236}">
              <a16:creationId xmlns:a16="http://schemas.microsoft.com/office/drawing/2014/main" id="{00000000-0008-0000-2F00-000044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57302400" y="96297750"/>
          <a:ext cx="6686550" cy="387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104</xdr:col>
      <xdr:colOff>0</xdr:colOff>
      <xdr:row>476</xdr:row>
      <xdr:rowOff>0</xdr:rowOff>
    </xdr:from>
    <xdr:to>
      <xdr:col>115</xdr:col>
      <xdr:colOff>0</xdr:colOff>
      <xdr:row>494</xdr:row>
      <xdr:rowOff>95250</xdr:rowOff>
    </xdr:to>
    <xdr:pic>
      <xdr:nvPicPr>
        <xdr:cNvPr id="69" name="Slika 68" descr="https://cdn.extendoffice.com/images/stories/excel-charts/progress-circle-chart/doc-progress-circle-chart-11.png">
          <a:extLst>
            <a:ext uri="{FF2B5EF4-FFF2-40B4-BE49-F238E27FC236}">
              <a16:creationId xmlns:a16="http://schemas.microsoft.com/office/drawing/2014/main" id="{00000000-0008-0000-2F00-000045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65836800" y="96297750"/>
          <a:ext cx="6705600" cy="352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9525</xdr:colOff>
      <xdr:row>509</xdr:row>
      <xdr:rowOff>95250</xdr:rowOff>
    </xdr:from>
    <xdr:to>
      <xdr:col>16</xdr:col>
      <xdr:colOff>552450</xdr:colOff>
      <xdr:row>527</xdr:row>
      <xdr:rowOff>114300</xdr:rowOff>
    </xdr:to>
    <xdr:pic>
      <xdr:nvPicPr>
        <xdr:cNvPr id="70" name="Slika 69" descr="https://cdn.extendoffice.com/images/stories/excel-charts/budget-vs-actual-variance-chart/doc-budget-actual-variance-chart-1.png">
          <a:extLst>
            <a:ext uri="{FF2B5EF4-FFF2-40B4-BE49-F238E27FC236}">
              <a16:creationId xmlns:a16="http://schemas.microsoft.com/office/drawing/2014/main" id="{00000000-0008-0000-2F00-000046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4895850" y="103136700"/>
          <a:ext cx="7848600" cy="3448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400050</xdr:colOff>
      <xdr:row>505</xdr:row>
      <xdr:rowOff>0</xdr:rowOff>
    </xdr:from>
    <xdr:to>
      <xdr:col>33</xdr:col>
      <xdr:colOff>590550</xdr:colOff>
      <xdr:row>530</xdr:row>
      <xdr:rowOff>123825</xdr:rowOff>
    </xdr:to>
    <xdr:pic>
      <xdr:nvPicPr>
        <xdr:cNvPr id="71" name="Slika 70" descr="https://cdn.extendoffice.com/images/stories/excel-charts/budget-vs-actual-variance-chart/doc-budget-actual-variance-chart-3.png">
          <a:extLst>
            <a:ext uri="{FF2B5EF4-FFF2-40B4-BE49-F238E27FC236}">
              <a16:creationId xmlns:a16="http://schemas.microsoft.com/office/drawing/2014/main" id="{00000000-0008-0000-2F00-000047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5640050" y="102231825"/>
          <a:ext cx="7505700" cy="488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514350</xdr:colOff>
      <xdr:row>509</xdr:row>
      <xdr:rowOff>104775</xdr:rowOff>
    </xdr:from>
    <xdr:to>
      <xdr:col>46</xdr:col>
      <xdr:colOff>85725</xdr:colOff>
      <xdr:row>523</xdr:row>
      <xdr:rowOff>19050</xdr:rowOff>
    </xdr:to>
    <xdr:pic>
      <xdr:nvPicPr>
        <xdr:cNvPr id="72" name="Slika 71" descr="https://cdn.extendoffice.com/images/stories/excel-charts/budget-vs-actual-variance-chart/doc-budget-actual-variance-chart-4.png">
          <a:extLst>
            <a:ext uri="{FF2B5EF4-FFF2-40B4-BE49-F238E27FC236}">
              <a16:creationId xmlns:a16="http://schemas.microsoft.com/office/drawing/2014/main" id="{00000000-0008-0000-2F00-000048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6727150" y="103146225"/>
          <a:ext cx="3838575" cy="2581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47</xdr:col>
      <xdr:colOff>0</xdr:colOff>
      <xdr:row>509</xdr:row>
      <xdr:rowOff>0</xdr:rowOff>
    </xdr:from>
    <xdr:to>
      <xdr:col>53</xdr:col>
      <xdr:colOff>57150</xdr:colOff>
      <xdr:row>522</xdr:row>
      <xdr:rowOff>85725</xdr:rowOff>
    </xdr:to>
    <xdr:pic>
      <xdr:nvPicPr>
        <xdr:cNvPr id="73" name="Slika 72" descr="https://cdn.extendoffice.com/images/stories/excel-charts/budget-vs-actual-variance-chart/doc-budget-actual-variance-chart-5.png">
          <a:extLst>
            <a:ext uri="{FF2B5EF4-FFF2-40B4-BE49-F238E27FC236}">
              <a16:creationId xmlns:a16="http://schemas.microsoft.com/office/drawing/2014/main" id="{00000000-0008-0000-2F00-000049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31089600" y="103041450"/>
          <a:ext cx="3714750" cy="256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54</xdr:col>
      <xdr:colOff>0</xdr:colOff>
      <xdr:row>509</xdr:row>
      <xdr:rowOff>0</xdr:rowOff>
    </xdr:from>
    <xdr:to>
      <xdr:col>62</xdr:col>
      <xdr:colOff>504825</xdr:colOff>
      <xdr:row>531</xdr:row>
      <xdr:rowOff>57150</xdr:rowOff>
    </xdr:to>
    <xdr:pic>
      <xdr:nvPicPr>
        <xdr:cNvPr id="74" name="Slika 73" descr="https://cdn.extendoffice.com/images/stories/excel-charts/budget-vs-actual-variance-chart/doc-budget-actual-variance-chart-6.png">
          <a:extLst>
            <a:ext uri="{FF2B5EF4-FFF2-40B4-BE49-F238E27FC236}">
              <a16:creationId xmlns:a16="http://schemas.microsoft.com/office/drawing/2014/main" id="{00000000-0008-0000-2F00-00004A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35356800" y="103041450"/>
          <a:ext cx="5381625" cy="424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64</xdr:col>
      <xdr:colOff>28575</xdr:colOff>
      <xdr:row>508</xdr:row>
      <xdr:rowOff>123825</xdr:rowOff>
    </xdr:from>
    <xdr:to>
      <xdr:col>75</xdr:col>
      <xdr:colOff>485775</xdr:colOff>
      <xdr:row>529</xdr:row>
      <xdr:rowOff>76200</xdr:rowOff>
    </xdr:to>
    <xdr:pic>
      <xdr:nvPicPr>
        <xdr:cNvPr id="75" name="Slika 74" descr="https://cdn.extendoffice.com/images/stories/excel-charts/budget-vs-actual-variance-chart/doc-budget-actual-variance-chart-7.png">
          <a:extLst>
            <a:ext uri="{FF2B5EF4-FFF2-40B4-BE49-F238E27FC236}">
              <a16:creationId xmlns:a16="http://schemas.microsoft.com/office/drawing/2014/main" id="{00000000-0008-0000-2F00-00004B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41481375" y="102927150"/>
          <a:ext cx="7162800" cy="395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77</xdr:col>
      <xdr:colOff>0</xdr:colOff>
      <xdr:row>508</xdr:row>
      <xdr:rowOff>0</xdr:rowOff>
    </xdr:from>
    <xdr:to>
      <xdr:col>85</xdr:col>
      <xdr:colOff>352425</xdr:colOff>
      <xdr:row>524</xdr:row>
      <xdr:rowOff>9525</xdr:rowOff>
    </xdr:to>
    <xdr:pic>
      <xdr:nvPicPr>
        <xdr:cNvPr id="76" name="Slika 75" descr="https://cdn.extendoffice.com/images/stories/excel-charts/budget-vs-actual-variance-chart/doc-budget-actual-variance-chart-8.png">
          <a:extLst>
            <a:ext uri="{FF2B5EF4-FFF2-40B4-BE49-F238E27FC236}">
              <a16:creationId xmlns:a16="http://schemas.microsoft.com/office/drawing/2014/main" id="{00000000-0008-0000-2F00-00004C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49377600" y="102803325"/>
          <a:ext cx="5229225" cy="3057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87</xdr:col>
      <xdr:colOff>0</xdr:colOff>
      <xdr:row>508</xdr:row>
      <xdr:rowOff>0</xdr:rowOff>
    </xdr:from>
    <xdr:to>
      <xdr:col>99</xdr:col>
      <xdr:colOff>409575</xdr:colOff>
      <xdr:row>528</xdr:row>
      <xdr:rowOff>171450</xdr:rowOff>
    </xdr:to>
    <xdr:pic>
      <xdr:nvPicPr>
        <xdr:cNvPr id="77" name="Slika 76" descr="https://cdn.extendoffice.com/images/stories/excel-charts/budget-vs-actual-variance-chart/doc-budget-actual-variance-chart-9.png">
          <a:extLst>
            <a:ext uri="{FF2B5EF4-FFF2-40B4-BE49-F238E27FC236}">
              <a16:creationId xmlns:a16="http://schemas.microsoft.com/office/drawing/2014/main" id="{00000000-0008-0000-2F00-00004D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55473600" y="102803325"/>
          <a:ext cx="7724775" cy="398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100</xdr:col>
      <xdr:colOff>0</xdr:colOff>
      <xdr:row>507</xdr:row>
      <xdr:rowOff>0</xdr:rowOff>
    </xdr:from>
    <xdr:to>
      <xdr:col>111</xdr:col>
      <xdr:colOff>76200</xdr:colOff>
      <xdr:row>522</xdr:row>
      <xdr:rowOff>104775</xdr:rowOff>
    </xdr:to>
    <xdr:pic>
      <xdr:nvPicPr>
        <xdr:cNvPr id="78" name="Slika 77" descr="https://cdn.extendoffice.com/images/stories/excel-charts/budget-vs-actual-variance-chart/doc-budget-actual-variance-chart-10.png">
          <a:extLst>
            <a:ext uri="{FF2B5EF4-FFF2-40B4-BE49-F238E27FC236}">
              <a16:creationId xmlns:a16="http://schemas.microsoft.com/office/drawing/2014/main" id="{00000000-0008-0000-2F00-00004E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63398400" y="102612825"/>
          <a:ext cx="6781800" cy="2962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114</xdr:col>
      <xdr:colOff>0</xdr:colOff>
      <xdr:row>506</xdr:row>
      <xdr:rowOff>0</xdr:rowOff>
    </xdr:from>
    <xdr:to>
      <xdr:col>126</xdr:col>
      <xdr:colOff>190500</xdr:colOff>
      <xdr:row>526</xdr:row>
      <xdr:rowOff>114300</xdr:rowOff>
    </xdr:to>
    <xdr:pic>
      <xdr:nvPicPr>
        <xdr:cNvPr id="79" name="Slika 78" descr="https://cdn.extendoffice.com/images/stories/excel-charts/budget-vs-actual-variance-chart/doc-budget-actual-variance-chart-11.png">
          <a:extLst>
            <a:ext uri="{FF2B5EF4-FFF2-40B4-BE49-F238E27FC236}">
              <a16:creationId xmlns:a16="http://schemas.microsoft.com/office/drawing/2014/main" id="{00000000-0008-0000-2F00-00004F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71932800" y="102422325"/>
          <a:ext cx="7505700" cy="3924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38100</xdr:colOff>
      <xdr:row>537</xdr:row>
      <xdr:rowOff>114300</xdr:rowOff>
    </xdr:from>
    <xdr:to>
      <xdr:col>17</xdr:col>
      <xdr:colOff>400050</xdr:colOff>
      <xdr:row>552</xdr:row>
      <xdr:rowOff>95250</xdr:rowOff>
    </xdr:to>
    <xdr:pic>
      <xdr:nvPicPr>
        <xdr:cNvPr id="80" name="Slika 79" descr="https://cdn.extendoffice.com/images/stories/excel-charts/forecast-chart/doc-forecast-chart-1.png">
          <a:extLst>
            <a:ext uri="{FF2B5EF4-FFF2-40B4-BE49-F238E27FC236}">
              <a16:creationId xmlns:a16="http://schemas.microsoft.com/office/drawing/2014/main" id="{00000000-0008-0000-2F00-000050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8572500" y="108613575"/>
          <a:ext cx="4629150" cy="2838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0</xdr:colOff>
      <xdr:row>536</xdr:row>
      <xdr:rowOff>0</xdr:rowOff>
    </xdr:from>
    <xdr:to>
      <xdr:col>26</xdr:col>
      <xdr:colOff>9525</xdr:colOff>
      <xdr:row>552</xdr:row>
      <xdr:rowOff>47625</xdr:rowOff>
    </xdr:to>
    <xdr:pic>
      <xdr:nvPicPr>
        <xdr:cNvPr id="81" name="Slika 80" descr="https://cdn.extendoffice.com/images/stories/excel-charts/forecast-chart/doc-forecast-chart-4.png">
          <a:extLst>
            <a:ext uri="{FF2B5EF4-FFF2-40B4-BE49-F238E27FC236}">
              <a16:creationId xmlns:a16="http://schemas.microsoft.com/office/drawing/2014/main" id="{00000000-0008-0000-2F00-000051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14020800" y="108232575"/>
          <a:ext cx="4276725"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0</xdr:colOff>
      <xdr:row>536</xdr:row>
      <xdr:rowOff>0</xdr:rowOff>
    </xdr:from>
    <xdr:to>
      <xdr:col>35</xdr:col>
      <xdr:colOff>190500</xdr:colOff>
      <xdr:row>551</xdr:row>
      <xdr:rowOff>171450</xdr:rowOff>
    </xdr:to>
    <xdr:pic>
      <xdr:nvPicPr>
        <xdr:cNvPr id="82" name="Slika 81" descr="https://cdn.extendoffice.com/images/stories/excel-charts/forecast-chart/doc-forecast-chart-5.png">
          <a:extLst>
            <a:ext uri="{FF2B5EF4-FFF2-40B4-BE49-F238E27FC236}">
              <a16:creationId xmlns:a16="http://schemas.microsoft.com/office/drawing/2014/main" id="{00000000-0008-0000-2F00-000052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8897600" y="108232575"/>
          <a:ext cx="5067300" cy="302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47625</xdr:colOff>
      <xdr:row>536</xdr:row>
      <xdr:rowOff>123825</xdr:rowOff>
    </xdr:from>
    <xdr:to>
      <xdr:col>43</xdr:col>
      <xdr:colOff>352425</xdr:colOff>
      <xdr:row>561</xdr:row>
      <xdr:rowOff>104775</xdr:rowOff>
    </xdr:to>
    <xdr:pic>
      <xdr:nvPicPr>
        <xdr:cNvPr id="83" name="Slika 82" descr="https://cdn.extendoffice.com/images/stories/excel-charts/forecast-chart/doc-forecast-chart-6.png">
          <a:extLst>
            <a:ext uri="{FF2B5EF4-FFF2-40B4-BE49-F238E27FC236}">
              <a16:creationId xmlns:a16="http://schemas.microsoft.com/office/drawing/2014/main" id="{00000000-0008-0000-2F00-000053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6260425" y="108356400"/>
          <a:ext cx="2743200" cy="474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0</xdr:colOff>
      <xdr:row>539</xdr:row>
      <xdr:rowOff>0</xdr:rowOff>
    </xdr:from>
    <xdr:to>
      <xdr:col>55</xdr:col>
      <xdr:colOff>219075</xdr:colOff>
      <xdr:row>566</xdr:row>
      <xdr:rowOff>95250</xdr:rowOff>
    </xdr:to>
    <xdr:pic>
      <xdr:nvPicPr>
        <xdr:cNvPr id="84" name="Slika 83" descr="https://cdn.extendoffice.com/images/stories/excel-charts/forecast-chart/doc-forecast-chart-7.png">
          <a:extLst>
            <a:ext uri="{FF2B5EF4-FFF2-40B4-BE49-F238E27FC236}">
              <a16:creationId xmlns:a16="http://schemas.microsoft.com/office/drawing/2014/main" id="{00000000-0008-0000-2F00-000054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32918400" y="108927900"/>
          <a:ext cx="3267075" cy="523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0</xdr:colOff>
      <xdr:row>538</xdr:row>
      <xdr:rowOff>0</xdr:rowOff>
    </xdr:from>
    <xdr:to>
      <xdr:col>68</xdr:col>
      <xdr:colOff>447675</xdr:colOff>
      <xdr:row>564</xdr:row>
      <xdr:rowOff>47625</xdr:rowOff>
    </xdr:to>
    <xdr:pic>
      <xdr:nvPicPr>
        <xdr:cNvPr id="85" name="Slika 84" descr="https://cdn.extendoffice.com/images/stories/excel-charts/forecast-chart/doc-forecast-chart-8.png">
          <a:extLst>
            <a:ext uri="{FF2B5EF4-FFF2-40B4-BE49-F238E27FC236}">
              <a16:creationId xmlns:a16="http://schemas.microsoft.com/office/drawing/2014/main" id="{00000000-0008-0000-2F00-000055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40843200" y="108737400"/>
          <a:ext cx="3495675" cy="500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71</xdr:col>
      <xdr:colOff>0</xdr:colOff>
      <xdr:row>536</xdr:row>
      <xdr:rowOff>0</xdr:rowOff>
    </xdr:from>
    <xdr:to>
      <xdr:col>76</xdr:col>
      <xdr:colOff>447675</xdr:colOff>
      <xdr:row>565</xdr:row>
      <xdr:rowOff>85725</xdr:rowOff>
    </xdr:to>
    <xdr:pic>
      <xdr:nvPicPr>
        <xdr:cNvPr id="86" name="Slika 85" descr="https://cdn.extendoffice.com/images/stories/excel-charts/forecast-chart/doc-forecast-chart-9.png">
          <a:extLst>
            <a:ext uri="{FF2B5EF4-FFF2-40B4-BE49-F238E27FC236}">
              <a16:creationId xmlns:a16="http://schemas.microsoft.com/office/drawing/2014/main" id="{00000000-0008-0000-2F00-000056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45720000" y="108232575"/>
          <a:ext cx="3495675" cy="561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80</xdr:col>
      <xdr:colOff>0</xdr:colOff>
      <xdr:row>537</xdr:row>
      <xdr:rowOff>0</xdr:rowOff>
    </xdr:from>
    <xdr:to>
      <xdr:col>85</xdr:col>
      <xdr:colOff>428625</xdr:colOff>
      <xdr:row>572</xdr:row>
      <xdr:rowOff>0</xdr:rowOff>
    </xdr:to>
    <xdr:pic>
      <xdr:nvPicPr>
        <xdr:cNvPr id="87" name="Slika 86" descr="https://cdn.extendoffice.com/images/stories/excel-charts/forecast-chart/doc-forecast-chart-10.png">
          <a:extLst>
            <a:ext uri="{FF2B5EF4-FFF2-40B4-BE49-F238E27FC236}">
              <a16:creationId xmlns:a16="http://schemas.microsoft.com/office/drawing/2014/main" id="{00000000-0008-0000-2F00-000057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51206400" y="108499275"/>
          <a:ext cx="3476625" cy="666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91</xdr:col>
      <xdr:colOff>0</xdr:colOff>
      <xdr:row>535</xdr:row>
      <xdr:rowOff>0</xdr:rowOff>
    </xdr:from>
    <xdr:to>
      <xdr:col>99</xdr:col>
      <xdr:colOff>219075</xdr:colOff>
      <xdr:row>567</xdr:row>
      <xdr:rowOff>133350</xdr:rowOff>
    </xdr:to>
    <xdr:pic>
      <xdr:nvPicPr>
        <xdr:cNvPr id="88" name="Slika 87" descr="https://cdn.extendoffice.com/images/stories/excel-charts/forecast-chart/doc-forecast-chart-11.png">
          <a:extLst>
            <a:ext uri="{FF2B5EF4-FFF2-40B4-BE49-F238E27FC236}">
              <a16:creationId xmlns:a16="http://schemas.microsoft.com/office/drawing/2014/main" id="{00000000-0008-0000-2F00-000058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57912000" y="108042075"/>
          <a:ext cx="5095875" cy="6229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100</xdr:col>
      <xdr:colOff>0</xdr:colOff>
      <xdr:row>535</xdr:row>
      <xdr:rowOff>0</xdr:rowOff>
    </xdr:from>
    <xdr:to>
      <xdr:col>107</xdr:col>
      <xdr:colOff>361950</xdr:colOff>
      <xdr:row>550</xdr:row>
      <xdr:rowOff>57150</xdr:rowOff>
    </xdr:to>
    <xdr:pic>
      <xdr:nvPicPr>
        <xdr:cNvPr id="89" name="Slika 88" descr="https://cdn.extendoffice.com/images/stories/excel-charts/forecast-chart/doc-forecast-chart-1.png">
          <a:extLst>
            <a:ext uri="{FF2B5EF4-FFF2-40B4-BE49-F238E27FC236}">
              <a16:creationId xmlns:a16="http://schemas.microsoft.com/office/drawing/2014/main" id="{00000000-0008-0000-2F00-000059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63398400" y="108042075"/>
          <a:ext cx="4629150" cy="2914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581025</xdr:colOff>
      <xdr:row>0</xdr:row>
      <xdr:rowOff>23812</xdr:rowOff>
    </xdr:from>
    <xdr:to>
      <xdr:col>15</xdr:col>
      <xdr:colOff>276225</xdr:colOff>
      <xdr:row>13</xdr:row>
      <xdr:rowOff>80962</xdr:rowOff>
    </xdr:to>
    <xdr:graphicFrame macro="">
      <xdr:nvGraphicFramePr>
        <xdr:cNvPr id="90" name="Grafikon 89">
          <a:extLst>
            <a:ext uri="{FF2B5EF4-FFF2-40B4-BE49-F238E27FC236}">
              <a16:creationId xmlns:a16="http://schemas.microsoft.com/office/drawing/2014/main" id="{00000000-0008-0000-2F00-00005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9"/>
        </a:graphicData>
      </a:graphic>
    </xdr:graphicFrame>
    <xdr:clientData/>
  </xdr:twoCellAnchor>
  <xdr:twoCellAnchor>
    <xdr:from>
      <xdr:col>7</xdr:col>
      <xdr:colOff>590550</xdr:colOff>
      <xdr:row>124</xdr:row>
      <xdr:rowOff>157162</xdr:rowOff>
    </xdr:from>
    <xdr:to>
      <xdr:col>15</xdr:col>
      <xdr:colOff>285750</xdr:colOff>
      <xdr:row>138</xdr:row>
      <xdr:rowOff>185737</xdr:rowOff>
    </xdr:to>
    <xdr:graphicFrame macro="">
      <xdr:nvGraphicFramePr>
        <xdr:cNvPr id="91" name="Grafikon 90">
          <a:extLst>
            <a:ext uri="{FF2B5EF4-FFF2-40B4-BE49-F238E27FC236}">
              <a16:creationId xmlns:a16="http://schemas.microsoft.com/office/drawing/2014/main" id="{00000000-0008-0000-2F00-00005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0"/>
        </a:graphicData>
      </a:graphic>
    </xdr:graphicFrame>
    <xdr:clientData/>
  </xdr:twoCellAnchor>
  <xdr:twoCellAnchor>
    <xdr:from>
      <xdr:col>8</xdr:col>
      <xdr:colOff>19050</xdr:colOff>
      <xdr:row>16</xdr:row>
      <xdr:rowOff>147637</xdr:rowOff>
    </xdr:from>
    <xdr:to>
      <xdr:col>15</xdr:col>
      <xdr:colOff>323850</xdr:colOff>
      <xdr:row>30</xdr:row>
      <xdr:rowOff>90487</xdr:rowOff>
    </xdr:to>
    <xdr:graphicFrame macro="">
      <xdr:nvGraphicFramePr>
        <xdr:cNvPr id="92" name="Grafikon 91">
          <a:extLst>
            <a:ext uri="{FF2B5EF4-FFF2-40B4-BE49-F238E27FC236}">
              <a16:creationId xmlns:a16="http://schemas.microsoft.com/office/drawing/2014/main" id="{00000000-0008-0000-2F00-00005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1"/>
        </a:graphicData>
      </a:graphic>
    </xdr:graphicFrame>
    <xdr:clientData/>
  </xdr:twoCellAnchor>
  <xdr:twoCellAnchor editAs="oneCell">
    <xdr:from>
      <xdr:col>7</xdr:col>
      <xdr:colOff>323850</xdr:colOff>
      <xdr:row>1046</xdr:row>
      <xdr:rowOff>142875</xdr:rowOff>
    </xdr:from>
    <xdr:to>
      <xdr:col>10</xdr:col>
      <xdr:colOff>133145</xdr:colOff>
      <xdr:row>1052</xdr:row>
      <xdr:rowOff>190351</xdr:rowOff>
    </xdr:to>
    <xdr:pic>
      <xdr:nvPicPr>
        <xdr:cNvPr id="93" name="Slika 92">
          <a:extLst>
            <a:ext uri="{FF2B5EF4-FFF2-40B4-BE49-F238E27FC236}">
              <a16:creationId xmlns:a16="http://schemas.microsoft.com/office/drawing/2014/main" id="{00000000-0008-0000-2F00-00005D000000}"/>
            </a:ext>
          </a:extLst>
        </xdr:cNvPr>
        <xdr:cNvPicPr>
          <a:picLocks noChangeAspect="1"/>
        </xdr:cNvPicPr>
      </xdr:nvPicPr>
      <xdr:blipFill>
        <a:blip xmlns:r="http://schemas.openxmlformats.org/officeDocument/2006/relationships" r:embed="rId82"/>
        <a:stretch>
          <a:fillRect/>
        </a:stretch>
      </xdr:blipFill>
      <xdr:spPr>
        <a:xfrm>
          <a:off x="7029450" y="211464525"/>
          <a:ext cx="1638095" cy="1190476"/>
        </a:xfrm>
        <a:prstGeom prst="rect">
          <a:avLst/>
        </a:prstGeom>
      </xdr:spPr>
    </xdr:pic>
    <xdr:clientData/>
  </xdr:twoCellAnchor>
  <xdr:twoCellAnchor editAs="oneCell">
    <xdr:from>
      <xdr:col>11</xdr:col>
      <xdr:colOff>38100</xdr:colOff>
      <xdr:row>1045</xdr:row>
      <xdr:rowOff>38100</xdr:rowOff>
    </xdr:from>
    <xdr:to>
      <xdr:col>16</xdr:col>
      <xdr:colOff>247243</xdr:colOff>
      <xdr:row>1061</xdr:row>
      <xdr:rowOff>180576</xdr:rowOff>
    </xdr:to>
    <xdr:pic>
      <xdr:nvPicPr>
        <xdr:cNvPr id="94" name="Slika 93">
          <a:extLst>
            <a:ext uri="{FF2B5EF4-FFF2-40B4-BE49-F238E27FC236}">
              <a16:creationId xmlns:a16="http://schemas.microsoft.com/office/drawing/2014/main" id="{00000000-0008-0000-2F00-00005E000000}"/>
            </a:ext>
          </a:extLst>
        </xdr:cNvPr>
        <xdr:cNvPicPr>
          <a:picLocks noChangeAspect="1"/>
        </xdr:cNvPicPr>
      </xdr:nvPicPr>
      <xdr:blipFill>
        <a:blip xmlns:r="http://schemas.openxmlformats.org/officeDocument/2006/relationships" r:embed="rId83"/>
        <a:stretch>
          <a:fillRect/>
        </a:stretch>
      </xdr:blipFill>
      <xdr:spPr>
        <a:xfrm>
          <a:off x="9182100" y="211121625"/>
          <a:ext cx="3257143" cy="3190476"/>
        </a:xfrm>
        <a:prstGeom prst="rect">
          <a:avLst/>
        </a:prstGeom>
      </xdr:spPr>
    </xdr:pic>
    <xdr:clientData/>
  </xdr:twoCellAnchor>
  <xdr:twoCellAnchor editAs="oneCell">
    <xdr:from>
      <xdr:col>16</xdr:col>
      <xdr:colOff>466725</xdr:colOff>
      <xdr:row>1042</xdr:row>
      <xdr:rowOff>123825</xdr:rowOff>
    </xdr:from>
    <xdr:to>
      <xdr:col>21</xdr:col>
      <xdr:colOff>552058</xdr:colOff>
      <xdr:row>1059</xdr:row>
      <xdr:rowOff>171039</xdr:rowOff>
    </xdr:to>
    <xdr:pic>
      <xdr:nvPicPr>
        <xdr:cNvPr id="95" name="Slika 94">
          <a:extLst>
            <a:ext uri="{FF2B5EF4-FFF2-40B4-BE49-F238E27FC236}">
              <a16:creationId xmlns:a16="http://schemas.microsoft.com/office/drawing/2014/main" id="{00000000-0008-0000-2F00-00005F000000}"/>
            </a:ext>
          </a:extLst>
        </xdr:cNvPr>
        <xdr:cNvPicPr>
          <a:picLocks noChangeAspect="1"/>
        </xdr:cNvPicPr>
      </xdr:nvPicPr>
      <xdr:blipFill>
        <a:blip xmlns:r="http://schemas.openxmlformats.org/officeDocument/2006/relationships" r:embed="rId84"/>
        <a:stretch>
          <a:fillRect/>
        </a:stretch>
      </xdr:blipFill>
      <xdr:spPr>
        <a:xfrm>
          <a:off x="12658725" y="210635850"/>
          <a:ext cx="3133333" cy="3285714"/>
        </a:xfrm>
        <a:prstGeom prst="rect">
          <a:avLst/>
        </a:prstGeom>
      </xdr:spPr>
    </xdr:pic>
    <xdr:clientData/>
  </xdr:twoCellAnchor>
  <xdr:twoCellAnchor editAs="oneCell">
    <xdr:from>
      <xdr:col>0</xdr:col>
      <xdr:colOff>0</xdr:colOff>
      <xdr:row>201</xdr:row>
      <xdr:rowOff>114300</xdr:rowOff>
    </xdr:from>
    <xdr:to>
      <xdr:col>15</xdr:col>
      <xdr:colOff>122362</xdr:colOff>
      <xdr:row>211</xdr:row>
      <xdr:rowOff>75967</xdr:rowOff>
    </xdr:to>
    <xdr:pic>
      <xdr:nvPicPr>
        <xdr:cNvPr id="96" name="Slika 95">
          <a:extLst>
            <a:ext uri="{FF2B5EF4-FFF2-40B4-BE49-F238E27FC236}">
              <a16:creationId xmlns:a16="http://schemas.microsoft.com/office/drawing/2014/main" id="{00000000-0008-0000-2F00-000060000000}"/>
            </a:ext>
          </a:extLst>
        </xdr:cNvPr>
        <xdr:cNvPicPr>
          <a:picLocks noChangeAspect="1"/>
        </xdr:cNvPicPr>
      </xdr:nvPicPr>
      <xdr:blipFill>
        <a:blip xmlns:r="http://schemas.openxmlformats.org/officeDocument/2006/relationships" r:embed="rId85"/>
        <a:stretch>
          <a:fillRect/>
        </a:stretch>
      </xdr:blipFill>
      <xdr:spPr>
        <a:xfrm>
          <a:off x="0" y="40862250"/>
          <a:ext cx="11704762" cy="186666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504825</xdr:colOff>
          <xdr:row>201</xdr:row>
          <xdr:rowOff>171450</xdr:rowOff>
        </xdr:from>
        <xdr:to>
          <xdr:col>5</xdr:col>
          <xdr:colOff>657225</xdr:colOff>
          <xdr:row>203</xdr:row>
          <xdr:rowOff>47625</xdr:rowOff>
        </xdr:to>
        <xdr:sp macro="" textlink="">
          <xdr:nvSpPr>
            <xdr:cNvPr id="49153" name="Scroll Bar 1" hidden="1">
              <a:extLst>
                <a:ext uri="{63B3BB69-23CF-44E3-9099-C40C66FF867C}">
                  <a14:compatExt spid="_x0000_s49153"/>
                </a:ext>
                <a:ext uri="{FF2B5EF4-FFF2-40B4-BE49-F238E27FC236}">
                  <a16:creationId xmlns:a16="http://schemas.microsoft.com/office/drawing/2014/main" id="{00000000-0008-0000-2F00-000001C00000}"/>
                </a:ext>
              </a:extLst>
            </xdr:cNvPr>
            <xdr:cNvSpPr/>
          </xdr:nvSpPr>
          <xdr:spPr bwMode="auto">
            <a:xfrm>
              <a:off x="0" y="0"/>
              <a:ext cx="0" cy="0"/>
            </a:xfrm>
            <a:prstGeom prst="rect">
              <a:avLst/>
            </a:prstGeom>
            <a:noFill/>
            <a:ln w="9525">
              <a:miter lim="800000"/>
              <a:headEnd/>
              <a:tailEnd/>
            </a:ln>
          </xdr:spPr>
        </xdr:sp>
        <xdr:clientData/>
      </xdr:twoCellAnchor>
    </mc:Choice>
    <mc:Fallback/>
  </mc:AlternateContent>
  <xdr:oneCellAnchor>
    <xdr:from>
      <xdr:col>0</xdr:col>
      <xdr:colOff>209550</xdr:colOff>
      <xdr:row>595</xdr:row>
      <xdr:rowOff>123825</xdr:rowOff>
    </xdr:from>
    <xdr:ext cx="5962650" cy="5476875"/>
    <xdr:pic>
      <xdr:nvPicPr>
        <xdr:cNvPr id="97" name="Slika 96" descr="Ustvarjanje Paretovega grafikona v Excelu 2016">
          <a:extLst>
            <a:ext uri="{FF2B5EF4-FFF2-40B4-BE49-F238E27FC236}">
              <a16:creationId xmlns:a16="http://schemas.microsoft.com/office/drawing/2014/main" id="{00000000-0008-0000-2F00-00006100000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09550" y="120338850"/>
          <a:ext cx="5962650" cy="54768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3</xdr:col>
      <xdr:colOff>285750</xdr:colOff>
      <xdr:row>581</xdr:row>
      <xdr:rowOff>166687</xdr:rowOff>
    </xdr:from>
    <xdr:to>
      <xdr:col>10</xdr:col>
      <xdr:colOff>590550</xdr:colOff>
      <xdr:row>596</xdr:row>
      <xdr:rowOff>42862</xdr:rowOff>
    </xdr:to>
    <mc:AlternateContent xmlns:mc="http://schemas.openxmlformats.org/markup-compatibility/2006">
      <mc:Choice xmlns:cx1="http://schemas.microsoft.com/office/drawing/2015/9/8/chartex" Requires="cx1">
        <xdr:graphicFrame macro="">
          <xdr:nvGraphicFramePr>
            <xdr:cNvPr id="98" name="Grafikon 97">
              <a:extLst>
                <a:ext uri="{FF2B5EF4-FFF2-40B4-BE49-F238E27FC236}">
                  <a16:creationId xmlns:a16="http://schemas.microsoft.com/office/drawing/2014/main" id="{00000000-0008-0000-2F00-000062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87"/>
            </a:graphicData>
          </a:graphic>
        </xdr:graphicFrame>
      </mc:Choice>
      <mc:Fallback>
        <xdr:sp macro="" textlink="">
          <xdr:nvSpPr>
            <xdr:cNvPr id="0" name=""/>
            <xdr:cNvSpPr>
              <a:spLocks noTextEdit="1"/>
            </xdr:cNvSpPr>
          </xdr:nvSpPr>
          <xdr:spPr>
            <a:xfrm>
              <a:off x="3533775" y="117705187"/>
              <a:ext cx="5591175" cy="2743200"/>
            </a:xfrm>
            <a:prstGeom prst="rect">
              <a:avLst/>
            </a:prstGeom>
            <a:solidFill>
              <a:prstClr val="white"/>
            </a:solidFill>
            <a:ln w="1">
              <a:solidFill>
                <a:prstClr val="green"/>
              </a:solidFill>
            </a:ln>
          </xdr:spPr>
          <xdr:txBody>
            <a:bodyPr vertOverflow="clip" horzOverflow="clip"/>
            <a:lstStyle/>
            <a:p>
              <a:r>
                <a:rPr lang="sl-SI" sz="1100"/>
                <a:t>Ta grafikon ni na voljo v vaši različici programa Excel.
Če obliko uredite ali pa delovni zvezek shranite v drugi obliki zapisa datoteke, bo grafikon trajno poškodovan.</a:t>
              </a:r>
            </a:p>
          </xdr:txBody>
        </xdr:sp>
      </mc:Fallback>
    </mc:AlternateContent>
    <xdr:clientData/>
  </xdr:twoCellAnchor>
  <xdr:twoCellAnchor editAs="oneCell">
    <xdr:from>
      <xdr:col>4</xdr:col>
      <xdr:colOff>666750</xdr:colOff>
      <xdr:row>562</xdr:row>
      <xdr:rowOff>47625</xdr:rowOff>
    </xdr:from>
    <xdr:to>
      <xdr:col>11</xdr:col>
      <xdr:colOff>217805</xdr:colOff>
      <xdr:row>576</xdr:row>
      <xdr:rowOff>132080</xdr:rowOff>
    </xdr:to>
    <xdr:pic>
      <xdr:nvPicPr>
        <xdr:cNvPr id="99" name="Slika 98" descr="Ganttov grafikon v Excelu">
          <a:extLst>
            <a:ext uri="{FF2B5EF4-FFF2-40B4-BE49-F238E27FC236}">
              <a16:creationId xmlns:a16="http://schemas.microsoft.com/office/drawing/2014/main" id="{00000000-0008-0000-2F00-000063000000}"/>
            </a:ext>
          </a:extLst>
        </xdr:cNvPr>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4781550" y="113595150"/>
          <a:ext cx="4580255" cy="2751455"/>
        </a:xfrm>
        <a:prstGeom prst="rect">
          <a:avLst/>
        </a:prstGeom>
        <a:noFill/>
        <a:ln>
          <a:noFill/>
        </a:ln>
      </xdr:spPr>
    </xdr:pic>
    <xdr:clientData/>
  </xdr:twoCellAnchor>
  <xdr:twoCellAnchor>
    <xdr:from>
      <xdr:col>4</xdr:col>
      <xdr:colOff>581025</xdr:colOff>
      <xdr:row>356</xdr:row>
      <xdr:rowOff>4762</xdr:rowOff>
    </xdr:from>
    <xdr:to>
      <xdr:col>11</xdr:col>
      <xdr:colOff>314325</xdr:colOff>
      <xdr:row>370</xdr:row>
      <xdr:rowOff>80962</xdr:rowOff>
    </xdr:to>
    <xdr:graphicFrame macro="">
      <xdr:nvGraphicFramePr>
        <xdr:cNvPr id="100" name="Grafikon 99">
          <a:extLst>
            <a:ext uri="{FF2B5EF4-FFF2-40B4-BE49-F238E27FC236}">
              <a16:creationId xmlns:a16="http://schemas.microsoft.com/office/drawing/2014/main" id="{00000000-0008-0000-2F00-00006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8"/>
        </a:graphicData>
      </a:graphic>
    </xdr:graphicFrame>
    <xdr:clientData/>
  </xdr:twoCellAnchor>
  <xdr:twoCellAnchor editAs="oneCell">
    <xdr:from>
      <xdr:col>11</xdr:col>
      <xdr:colOff>533400</xdr:colOff>
      <xdr:row>634</xdr:row>
      <xdr:rowOff>66675</xdr:rowOff>
    </xdr:from>
    <xdr:to>
      <xdr:col>20</xdr:col>
      <xdr:colOff>56524</xdr:colOff>
      <xdr:row>650</xdr:row>
      <xdr:rowOff>85342</xdr:rowOff>
    </xdr:to>
    <xdr:pic>
      <xdr:nvPicPr>
        <xdr:cNvPr id="101" name="Slika 100">
          <a:extLst>
            <a:ext uri="{FF2B5EF4-FFF2-40B4-BE49-F238E27FC236}">
              <a16:creationId xmlns:a16="http://schemas.microsoft.com/office/drawing/2014/main" id="{00000000-0008-0000-2F00-000065000000}"/>
            </a:ext>
          </a:extLst>
        </xdr:cNvPr>
        <xdr:cNvPicPr>
          <a:picLocks noChangeAspect="1"/>
        </xdr:cNvPicPr>
      </xdr:nvPicPr>
      <xdr:blipFill>
        <a:blip xmlns:r="http://schemas.openxmlformats.org/officeDocument/2006/relationships" r:embed="rId89"/>
        <a:stretch>
          <a:fillRect/>
        </a:stretch>
      </xdr:blipFill>
      <xdr:spPr>
        <a:xfrm>
          <a:off x="9677400" y="127987425"/>
          <a:ext cx="5009524" cy="3066667"/>
        </a:xfrm>
        <a:prstGeom prst="rect">
          <a:avLst/>
        </a:prstGeom>
      </xdr:spPr>
    </xdr:pic>
    <xdr:clientData/>
  </xdr:twoCellAnchor>
  <xdr:twoCellAnchor>
    <xdr:from>
      <xdr:col>3</xdr:col>
      <xdr:colOff>862012</xdr:colOff>
      <xdr:row>634</xdr:row>
      <xdr:rowOff>57150</xdr:rowOff>
    </xdr:from>
    <xdr:to>
      <xdr:col>10</xdr:col>
      <xdr:colOff>338137</xdr:colOff>
      <xdr:row>648</xdr:row>
      <xdr:rowOff>123825</xdr:rowOff>
    </xdr:to>
    <xdr:graphicFrame macro="">
      <xdr:nvGraphicFramePr>
        <xdr:cNvPr id="102" name="Grafikon 101">
          <a:extLst>
            <a:ext uri="{FF2B5EF4-FFF2-40B4-BE49-F238E27FC236}">
              <a16:creationId xmlns:a16="http://schemas.microsoft.com/office/drawing/2014/main" id="{00000000-0008-0000-2F00-00006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0"/>
        </a:graphicData>
      </a:graphic>
    </xdr:graphicFrame>
    <xdr:clientData/>
  </xdr:twoCellAnchor>
  <xdr:twoCellAnchor editAs="oneCell">
    <xdr:from>
      <xdr:col>11</xdr:col>
      <xdr:colOff>0</xdr:colOff>
      <xdr:row>654</xdr:row>
      <xdr:rowOff>0</xdr:rowOff>
    </xdr:from>
    <xdr:to>
      <xdr:col>19</xdr:col>
      <xdr:colOff>408914</xdr:colOff>
      <xdr:row>666</xdr:row>
      <xdr:rowOff>104476</xdr:rowOff>
    </xdr:to>
    <xdr:pic>
      <xdr:nvPicPr>
        <xdr:cNvPr id="103" name="Slika 102">
          <a:extLst>
            <a:ext uri="{FF2B5EF4-FFF2-40B4-BE49-F238E27FC236}">
              <a16:creationId xmlns:a16="http://schemas.microsoft.com/office/drawing/2014/main" id="{00000000-0008-0000-2F00-000067000000}"/>
            </a:ext>
          </a:extLst>
        </xdr:cNvPr>
        <xdr:cNvPicPr>
          <a:picLocks noChangeAspect="1"/>
        </xdr:cNvPicPr>
      </xdr:nvPicPr>
      <xdr:blipFill>
        <a:blip xmlns:r="http://schemas.openxmlformats.org/officeDocument/2006/relationships" r:embed="rId91"/>
        <a:stretch>
          <a:fillRect/>
        </a:stretch>
      </xdr:blipFill>
      <xdr:spPr>
        <a:xfrm>
          <a:off x="9144000" y="131940300"/>
          <a:ext cx="5285714" cy="2390476"/>
        </a:xfrm>
        <a:prstGeom prst="rect">
          <a:avLst/>
        </a:prstGeom>
      </xdr:spPr>
    </xdr:pic>
    <xdr:clientData/>
  </xdr:twoCellAnchor>
  <xdr:twoCellAnchor>
    <xdr:from>
      <xdr:col>11</xdr:col>
      <xdr:colOff>0</xdr:colOff>
      <xdr:row>673</xdr:row>
      <xdr:rowOff>0</xdr:rowOff>
    </xdr:from>
    <xdr:to>
      <xdr:col>16</xdr:col>
      <xdr:colOff>266700</xdr:colOff>
      <xdr:row>684</xdr:row>
      <xdr:rowOff>128588</xdr:rowOff>
    </xdr:to>
    <xdr:graphicFrame macro="">
      <xdr:nvGraphicFramePr>
        <xdr:cNvPr id="104" name="Chart 5">
          <a:extLst>
            <a:ext uri="{FF2B5EF4-FFF2-40B4-BE49-F238E27FC236}">
              <a16:creationId xmlns:a16="http://schemas.microsoft.com/office/drawing/2014/main" id="{00000000-0008-0000-2F00-00006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2"/>
        </a:graphicData>
      </a:graphic>
    </xdr:graphicFrame>
    <xdr:clientData/>
  </xdr:twoCellAnchor>
  <xdr:twoCellAnchor editAs="oneCell">
    <xdr:from>
      <xdr:col>11</xdr:col>
      <xdr:colOff>0</xdr:colOff>
      <xdr:row>700</xdr:row>
      <xdr:rowOff>0</xdr:rowOff>
    </xdr:from>
    <xdr:to>
      <xdr:col>17</xdr:col>
      <xdr:colOff>323352</xdr:colOff>
      <xdr:row>713</xdr:row>
      <xdr:rowOff>142548</xdr:rowOff>
    </xdr:to>
    <xdr:pic>
      <xdr:nvPicPr>
        <xdr:cNvPr id="105" name="Slika 104">
          <a:extLst>
            <a:ext uri="{FF2B5EF4-FFF2-40B4-BE49-F238E27FC236}">
              <a16:creationId xmlns:a16="http://schemas.microsoft.com/office/drawing/2014/main" id="{00000000-0008-0000-2F00-000069000000}"/>
            </a:ext>
          </a:extLst>
        </xdr:cNvPr>
        <xdr:cNvPicPr>
          <a:picLocks noChangeAspect="1"/>
        </xdr:cNvPicPr>
      </xdr:nvPicPr>
      <xdr:blipFill>
        <a:blip xmlns:r="http://schemas.openxmlformats.org/officeDocument/2006/relationships" r:embed="rId93"/>
        <a:stretch>
          <a:fillRect/>
        </a:stretch>
      </xdr:blipFill>
      <xdr:spPr>
        <a:xfrm>
          <a:off x="9144000" y="141446250"/>
          <a:ext cx="3980952" cy="2619048"/>
        </a:xfrm>
        <a:prstGeom prst="rect">
          <a:avLst/>
        </a:prstGeom>
      </xdr:spPr>
    </xdr:pic>
    <xdr:clientData/>
  </xdr:twoCellAnchor>
  <xdr:twoCellAnchor editAs="oneCell">
    <xdr:from>
      <xdr:col>19</xdr:col>
      <xdr:colOff>0</xdr:colOff>
      <xdr:row>669</xdr:row>
      <xdr:rowOff>0</xdr:rowOff>
    </xdr:from>
    <xdr:to>
      <xdr:col>26</xdr:col>
      <xdr:colOff>466725</xdr:colOff>
      <xdr:row>684</xdr:row>
      <xdr:rowOff>66675</xdr:rowOff>
    </xdr:to>
    <xdr:pic>
      <xdr:nvPicPr>
        <xdr:cNvPr id="106" name="Slika 105">
          <a:extLst>
            <a:ext uri="{FF2B5EF4-FFF2-40B4-BE49-F238E27FC236}">
              <a16:creationId xmlns:a16="http://schemas.microsoft.com/office/drawing/2014/main" id="{00000000-0008-0000-2F00-00006A00000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4020800" y="135093075"/>
          <a:ext cx="4733925" cy="2924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438150</xdr:colOff>
      <xdr:row>668</xdr:row>
      <xdr:rowOff>200025</xdr:rowOff>
    </xdr:from>
    <xdr:to>
      <xdr:col>37</xdr:col>
      <xdr:colOff>352425</xdr:colOff>
      <xdr:row>698</xdr:row>
      <xdr:rowOff>19050</xdr:rowOff>
    </xdr:to>
    <xdr:pic>
      <xdr:nvPicPr>
        <xdr:cNvPr id="107" name="Slika 106">
          <a:extLst>
            <a:ext uri="{FF2B5EF4-FFF2-40B4-BE49-F238E27FC236}">
              <a16:creationId xmlns:a16="http://schemas.microsoft.com/office/drawing/2014/main" id="{00000000-0008-0000-2F00-00006B00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9335750" y="135026400"/>
          <a:ext cx="6010275" cy="5543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0</xdr:colOff>
      <xdr:row>669</xdr:row>
      <xdr:rowOff>0</xdr:rowOff>
    </xdr:from>
    <xdr:to>
      <xdr:col>46</xdr:col>
      <xdr:colOff>57150</xdr:colOff>
      <xdr:row>682</xdr:row>
      <xdr:rowOff>171450</xdr:rowOff>
    </xdr:to>
    <xdr:pic>
      <xdr:nvPicPr>
        <xdr:cNvPr id="108" name="Slika 107">
          <a:extLst>
            <a:ext uri="{FF2B5EF4-FFF2-40B4-BE49-F238E27FC236}">
              <a16:creationId xmlns:a16="http://schemas.microsoft.com/office/drawing/2014/main" id="{00000000-0008-0000-2F00-00006C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6212800" y="135093075"/>
          <a:ext cx="4324350" cy="2647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47</xdr:col>
      <xdr:colOff>0</xdr:colOff>
      <xdr:row>669</xdr:row>
      <xdr:rowOff>0</xdr:rowOff>
    </xdr:from>
    <xdr:to>
      <xdr:col>55</xdr:col>
      <xdr:colOff>9525</xdr:colOff>
      <xdr:row>683</xdr:row>
      <xdr:rowOff>142875</xdr:rowOff>
    </xdr:to>
    <xdr:pic>
      <xdr:nvPicPr>
        <xdr:cNvPr id="109" name="Slika 108">
          <a:extLst>
            <a:ext uri="{FF2B5EF4-FFF2-40B4-BE49-F238E27FC236}">
              <a16:creationId xmlns:a16="http://schemas.microsoft.com/office/drawing/2014/main" id="{00000000-0008-0000-2F00-00006D000000}"/>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31089600" y="135093075"/>
          <a:ext cx="4886325" cy="280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56</xdr:col>
      <xdr:colOff>0</xdr:colOff>
      <xdr:row>669</xdr:row>
      <xdr:rowOff>0</xdr:rowOff>
    </xdr:from>
    <xdr:to>
      <xdr:col>66</xdr:col>
      <xdr:colOff>314325</xdr:colOff>
      <xdr:row>683</xdr:row>
      <xdr:rowOff>76200</xdr:rowOff>
    </xdr:to>
    <xdr:pic>
      <xdr:nvPicPr>
        <xdr:cNvPr id="110" name="Slika 109">
          <a:extLst>
            <a:ext uri="{FF2B5EF4-FFF2-40B4-BE49-F238E27FC236}">
              <a16:creationId xmlns:a16="http://schemas.microsoft.com/office/drawing/2014/main" id="{00000000-0008-0000-2F00-00006E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36576000" y="135093075"/>
          <a:ext cx="6410325"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600075</xdr:colOff>
      <xdr:row>698</xdr:row>
      <xdr:rowOff>85725</xdr:rowOff>
    </xdr:from>
    <xdr:to>
      <xdr:col>28</xdr:col>
      <xdr:colOff>523875</xdr:colOff>
      <xdr:row>727</xdr:row>
      <xdr:rowOff>123825</xdr:rowOff>
    </xdr:to>
    <xdr:pic>
      <xdr:nvPicPr>
        <xdr:cNvPr id="111" name="Slika 110">
          <a:extLst>
            <a:ext uri="{FF2B5EF4-FFF2-40B4-BE49-F238E27FC236}">
              <a16:creationId xmlns:a16="http://schemas.microsoft.com/office/drawing/2014/main" id="{00000000-0008-0000-2F00-00006F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4011275" y="141074775"/>
          <a:ext cx="6019800" cy="556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0</xdr:colOff>
      <xdr:row>698</xdr:row>
      <xdr:rowOff>0</xdr:rowOff>
    </xdr:from>
    <xdr:to>
      <xdr:col>38</xdr:col>
      <xdr:colOff>200025</xdr:colOff>
      <xdr:row>715</xdr:row>
      <xdr:rowOff>9525</xdr:rowOff>
    </xdr:to>
    <xdr:pic>
      <xdr:nvPicPr>
        <xdr:cNvPr id="112" name="Slika 111">
          <a:extLst>
            <a:ext uri="{FF2B5EF4-FFF2-40B4-BE49-F238E27FC236}">
              <a16:creationId xmlns:a16="http://schemas.microsoft.com/office/drawing/2014/main" id="{00000000-0008-0000-2F00-000070000000}"/>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0726400" y="140989050"/>
          <a:ext cx="5076825" cy="324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0</xdr:colOff>
      <xdr:row>699</xdr:row>
      <xdr:rowOff>0</xdr:rowOff>
    </xdr:from>
    <xdr:to>
      <xdr:col>51</xdr:col>
      <xdr:colOff>390525</xdr:colOff>
      <xdr:row>717</xdr:row>
      <xdr:rowOff>9525</xdr:rowOff>
    </xdr:to>
    <xdr:pic>
      <xdr:nvPicPr>
        <xdr:cNvPr id="113" name="Slika 112">
          <a:extLst>
            <a:ext uri="{FF2B5EF4-FFF2-40B4-BE49-F238E27FC236}">
              <a16:creationId xmlns:a16="http://schemas.microsoft.com/office/drawing/2014/main" id="{00000000-0008-0000-2F00-00007100000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6212800" y="141255750"/>
          <a:ext cx="7705725" cy="3438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53</xdr:col>
      <xdr:colOff>0</xdr:colOff>
      <xdr:row>699</xdr:row>
      <xdr:rowOff>0</xdr:rowOff>
    </xdr:from>
    <xdr:to>
      <xdr:col>65</xdr:col>
      <xdr:colOff>447675</xdr:colOff>
      <xdr:row>717</xdr:row>
      <xdr:rowOff>123825</xdr:rowOff>
    </xdr:to>
    <xdr:pic>
      <xdr:nvPicPr>
        <xdr:cNvPr id="114" name="Slika 113">
          <a:extLst>
            <a:ext uri="{FF2B5EF4-FFF2-40B4-BE49-F238E27FC236}">
              <a16:creationId xmlns:a16="http://schemas.microsoft.com/office/drawing/2014/main" id="{00000000-0008-0000-2F00-000072000000}"/>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34747200" y="141255750"/>
          <a:ext cx="7762875" cy="3552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67</xdr:col>
      <xdr:colOff>0</xdr:colOff>
      <xdr:row>699</xdr:row>
      <xdr:rowOff>0</xdr:rowOff>
    </xdr:from>
    <xdr:to>
      <xdr:col>80</xdr:col>
      <xdr:colOff>114300</xdr:colOff>
      <xdr:row>720</xdr:row>
      <xdr:rowOff>19050</xdr:rowOff>
    </xdr:to>
    <xdr:pic>
      <xdr:nvPicPr>
        <xdr:cNvPr id="115" name="Slika 114">
          <a:extLst>
            <a:ext uri="{FF2B5EF4-FFF2-40B4-BE49-F238E27FC236}">
              <a16:creationId xmlns:a16="http://schemas.microsoft.com/office/drawing/2014/main" id="{00000000-0008-0000-2F00-000073000000}"/>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43281600" y="141255750"/>
          <a:ext cx="8039100" cy="401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81</xdr:col>
      <xdr:colOff>0</xdr:colOff>
      <xdr:row>699</xdr:row>
      <xdr:rowOff>0</xdr:rowOff>
    </xdr:from>
    <xdr:to>
      <xdr:col>88</xdr:col>
      <xdr:colOff>219075</xdr:colOff>
      <xdr:row>713</xdr:row>
      <xdr:rowOff>47625</xdr:rowOff>
    </xdr:to>
    <xdr:pic>
      <xdr:nvPicPr>
        <xdr:cNvPr id="116" name="Slika 115">
          <a:extLst>
            <a:ext uri="{FF2B5EF4-FFF2-40B4-BE49-F238E27FC236}">
              <a16:creationId xmlns:a16="http://schemas.microsoft.com/office/drawing/2014/main" id="{00000000-0008-0000-2F00-000074000000}"/>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51816000" y="141255750"/>
          <a:ext cx="4486275" cy="2714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104775</xdr:colOff>
      <xdr:row>730</xdr:row>
      <xdr:rowOff>85725</xdr:rowOff>
    </xdr:from>
    <xdr:to>
      <xdr:col>21</xdr:col>
      <xdr:colOff>23814</xdr:colOff>
      <xdr:row>746</xdr:row>
      <xdr:rowOff>100014</xdr:rowOff>
    </xdr:to>
    <xdr:graphicFrame macro="">
      <xdr:nvGraphicFramePr>
        <xdr:cNvPr id="117" name="Chart 3">
          <a:extLst>
            <a:ext uri="{FF2B5EF4-FFF2-40B4-BE49-F238E27FC236}">
              <a16:creationId xmlns:a16="http://schemas.microsoft.com/office/drawing/2014/main" id="{00000000-0008-0000-2F00-00007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5"/>
        </a:graphicData>
      </a:graphic>
    </xdr:graphicFrame>
    <xdr:clientData/>
  </xdr:twoCellAnchor>
  <xdr:twoCellAnchor editAs="oneCell">
    <xdr:from>
      <xdr:col>23</xdr:col>
      <xdr:colOff>0</xdr:colOff>
      <xdr:row>731</xdr:row>
      <xdr:rowOff>0</xdr:rowOff>
    </xdr:from>
    <xdr:to>
      <xdr:col>28</xdr:col>
      <xdr:colOff>447675</xdr:colOff>
      <xdr:row>746</xdr:row>
      <xdr:rowOff>114300</xdr:rowOff>
    </xdr:to>
    <xdr:pic>
      <xdr:nvPicPr>
        <xdr:cNvPr id="118" name="Slika 117">
          <a:extLst>
            <a:ext uri="{FF2B5EF4-FFF2-40B4-BE49-F238E27FC236}">
              <a16:creationId xmlns:a16="http://schemas.microsoft.com/office/drawing/2014/main" id="{00000000-0008-0000-2F00-000076000000}"/>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6459200" y="147637500"/>
          <a:ext cx="3495675" cy="297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0</xdr:colOff>
      <xdr:row>731</xdr:row>
      <xdr:rowOff>0</xdr:rowOff>
    </xdr:from>
    <xdr:to>
      <xdr:col>39</xdr:col>
      <xdr:colOff>247650</xdr:colOff>
      <xdr:row>746</xdr:row>
      <xdr:rowOff>57150</xdr:rowOff>
    </xdr:to>
    <xdr:pic>
      <xdr:nvPicPr>
        <xdr:cNvPr id="119" name="Slika 118">
          <a:extLst>
            <a:ext uri="{FF2B5EF4-FFF2-40B4-BE49-F238E27FC236}">
              <a16:creationId xmlns:a16="http://schemas.microsoft.com/office/drawing/2014/main" id="{00000000-0008-0000-2F00-000077000000}"/>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0726400" y="147637500"/>
          <a:ext cx="5734050" cy="2914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0</xdr:colOff>
      <xdr:row>731</xdr:row>
      <xdr:rowOff>0</xdr:rowOff>
    </xdr:from>
    <xdr:to>
      <xdr:col>50</xdr:col>
      <xdr:colOff>95250</xdr:colOff>
      <xdr:row>747</xdr:row>
      <xdr:rowOff>47625</xdr:rowOff>
    </xdr:to>
    <xdr:pic>
      <xdr:nvPicPr>
        <xdr:cNvPr id="120" name="Slika 119">
          <a:extLst>
            <a:ext uri="{FF2B5EF4-FFF2-40B4-BE49-F238E27FC236}">
              <a16:creationId xmlns:a16="http://schemas.microsoft.com/office/drawing/2014/main" id="{00000000-0008-0000-2F00-000078000000}"/>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7432000" y="147637500"/>
          <a:ext cx="558165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731</xdr:row>
      <xdr:rowOff>0</xdr:rowOff>
    </xdr:from>
    <xdr:to>
      <xdr:col>59</xdr:col>
      <xdr:colOff>457200</xdr:colOff>
      <xdr:row>741</xdr:row>
      <xdr:rowOff>180975</xdr:rowOff>
    </xdr:to>
    <xdr:pic>
      <xdr:nvPicPr>
        <xdr:cNvPr id="121" name="Slika 120">
          <a:extLst>
            <a:ext uri="{FF2B5EF4-FFF2-40B4-BE49-F238E27FC236}">
              <a16:creationId xmlns:a16="http://schemas.microsoft.com/office/drawing/2014/main" id="{00000000-0008-0000-2F00-000079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34137600" y="147637500"/>
          <a:ext cx="4724400" cy="2085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61</xdr:col>
      <xdr:colOff>0</xdr:colOff>
      <xdr:row>731</xdr:row>
      <xdr:rowOff>0</xdr:rowOff>
    </xdr:from>
    <xdr:to>
      <xdr:col>70</xdr:col>
      <xdr:colOff>95250</xdr:colOff>
      <xdr:row>747</xdr:row>
      <xdr:rowOff>38100</xdr:rowOff>
    </xdr:to>
    <xdr:pic>
      <xdr:nvPicPr>
        <xdr:cNvPr id="122" name="Slika 121">
          <a:extLst>
            <a:ext uri="{FF2B5EF4-FFF2-40B4-BE49-F238E27FC236}">
              <a16:creationId xmlns:a16="http://schemas.microsoft.com/office/drawing/2014/main" id="{00000000-0008-0000-2F00-00007A000000}"/>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39624000" y="147637500"/>
          <a:ext cx="5581650" cy="308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72</xdr:col>
      <xdr:colOff>0</xdr:colOff>
      <xdr:row>731</xdr:row>
      <xdr:rowOff>0</xdr:rowOff>
    </xdr:from>
    <xdr:to>
      <xdr:col>79</xdr:col>
      <xdr:colOff>390525</xdr:colOff>
      <xdr:row>741</xdr:row>
      <xdr:rowOff>85725</xdr:rowOff>
    </xdr:to>
    <xdr:pic>
      <xdr:nvPicPr>
        <xdr:cNvPr id="123" name="Slika 122">
          <a:extLst>
            <a:ext uri="{FF2B5EF4-FFF2-40B4-BE49-F238E27FC236}">
              <a16:creationId xmlns:a16="http://schemas.microsoft.com/office/drawing/2014/main" id="{00000000-0008-0000-2F00-00007B000000}"/>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46329600" y="147637500"/>
          <a:ext cx="4657725" cy="1990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81</xdr:col>
      <xdr:colOff>0</xdr:colOff>
      <xdr:row>731</xdr:row>
      <xdr:rowOff>0</xdr:rowOff>
    </xdr:from>
    <xdr:to>
      <xdr:col>89</xdr:col>
      <xdr:colOff>171450</xdr:colOff>
      <xdr:row>746</xdr:row>
      <xdr:rowOff>28575</xdr:rowOff>
    </xdr:to>
    <xdr:pic>
      <xdr:nvPicPr>
        <xdr:cNvPr id="124" name="Slika 123">
          <a:extLst>
            <a:ext uri="{FF2B5EF4-FFF2-40B4-BE49-F238E27FC236}">
              <a16:creationId xmlns:a16="http://schemas.microsoft.com/office/drawing/2014/main" id="{00000000-0008-0000-2F00-00007C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51816000" y="147637500"/>
          <a:ext cx="5048250" cy="2886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91</xdr:col>
      <xdr:colOff>0</xdr:colOff>
      <xdr:row>731</xdr:row>
      <xdr:rowOff>0</xdr:rowOff>
    </xdr:from>
    <xdr:to>
      <xdr:col>95</xdr:col>
      <xdr:colOff>523875</xdr:colOff>
      <xdr:row>748</xdr:row>
      <xdr:rowOff>152400</xdr:rowOff>
    </xdr:to>
    <xdr:pic>
      <xdr:nvPicPr>
        <xdr:cNvPr id="125" name="Slika 124">
          <a:extLst>
            <a:ext uri="{FF2B5EF4-FFF2-40B4-BE49-F238E27FC236}">
              <a16:creationId xmlns:a16="http://schemas.microsoft.com/office/drawing/2014/main" id="{00000000-0008-0000-2F00-00007D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57912000" y="147637500"/>
          <a:ext cx="2962275" cy="3390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97</xdr:col>
      <xdr:colOff>0</xdr:colOff>
      <xdr:row>731</xdr:row>
      <xdr:rowOff>0</xdr:rowOff>
    </xdr:from>
    <xdr:to>
      <xdr:col>101</xdr:col>
      <xdr:colOff>276225</xdr:colOff>
      <xdr:row>756</xdr:row>
      <xdr:rowOff>9525</xdr:rowOff>
    </xdr:to>
    <xdr:pic>
      <xdr:nvPicPr>
        <xdr:cNvPr id="126" name="Slika 125">
          <a:extLst>
            <a:ext uri="{FF2B5EF4-FFF2-40B4-BE49-F238E27FC236}">
              <a16:creationId xmlns:a16="http://schemas.microsoft.com/office/drawing/2014/main" id="{00000000-0008-0000-2F00-00007E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61569600" y="147637500"/>
          <a:ext cx="2714625" cy="4772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102</xdr:col>
      <xdr:colOff>600075</xdr:colOff>
      <xdr:row>730</xdr:row>
      <xdr:rowOff>152400</xdr:rowOff>
    </xdr:from>
    <xdr:to>
      <xdr:col>109</xdr:col>
      <xdr:colOff>295275</xdr:colOff>
      <xdr:row>745</xdr:row>
      <xdr:rowOff>133350</xdr:rowOff>
    </xdr:to>
    <xdr:pic>
      <xdr:nvPicPr>
        <xdr:cNvPr id="127" name="Slika 126">
          <a:extLst>
            <a:ext uri="{FF2B5EF4-FFF2-40B4-BE49-F238E27FC236}">
              <a16:creationId xmlns:a16="http://schemas.microsoft.com/office/drawing/2014/main" id="{00000000-0008-0000-2F00-00007F000000}"/>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65217675" y="147551775"/>
          <a:ext cx="3962400" cy="2838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111</xdr:col>
      <xdr:colOff>0</xdr:colOff>
      <xdr:row>730</xdr:row>
      <xdr:rowOff>0</xdr:rowOff>
    </xdr:from>
    <xdr:to>
      <xdr:col>115</xdr:col>
      <xdr:colOff>276225</xdr:colOff>
      <xdr:row>752</xdr:row>
      <xdr:rowOff>95250</xdr:rowOff>
    </xdr:to>
    <xdr:pic>
      <xdr:nvPicPr>
        <xdr:cNvPr id="49152" name="Slika 49151">
          <a:extLst>
            <a:ext uri="{FF2B5EF4-FFF2-40B4-BE49-F238E27FC236}">
              <a16:creationId xmlns:a16="http://schemas.microsoft.com/office/drawing/2014/main" id="{00000000-0008-0000-2F00-000000C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0104000" y="147399375"/>
          <a:ext cx="2714625" cy="428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117</xdr:col>
      <xdr:colOff>0</xdr:colOff>
      <xdr:row>730</xdr:row>
      <xdr:rowOff>0</xdr:rowOff>
    </xdr:from>
    <xdr:to>
      <xdr:col>125</xdr:col>
      <xdr:colOff>200025</xdr:colOff>
      <xdr:row>740</xdr:row>
      <xdr:rowOff>133350</xdr:rowOff>
    </xdr:to>
    <xdr:pic>
      <xdr:nvPicPr>
        <xdr:cNvPr id="49154" name="Slika 49153">
          <a:extLst>
            <a:ext uri="{FF2B5EF4-FFF2-40B4-BE49-F238E27FC236}">
              <a16:creationId xmlns:a16="http://schemas.microsoft.com/office/drawing/2014/main" id="{00000000-0008-0000-2F00-000002C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3761600" y="147399375"/>
          <a:ext cx="5076825"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127</xdr:col>
      <xdr:colOff>0</xdr:colOff>
      <xdr:row>730</xdr:row>
      <xdr:rowOff>0</xdr:rowOff>
    </xdr:from>
    <xdr:to>
      <xdr:col>133</xdr:col>
      <xdr:colOff>95250</xdr:colOff>
      <xdr:row>745</xdr:row>
      <xdr:rowOff>9525</xdr:rowOff>
    </xdr:to>
    <xdr:pic>
      <xdr:nvPicPr>
        <xdr:cNvPr id="49155" name="Slika 49154">
          <a:extLst>
            <a:ext uri="{FF2B5EF4-FFF2-40B4-BE49-F238E27FC236}">
              <a16:creationId xmlns:a16="http://schemas.microsoft.com/office/drawing/2014/main" id="{00000000-0008-0000-2F00-000003C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79857600" y="147399375"/>
          <a:ext cx="3752850" cy="2867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135</xdr:col>
      <xdr:colOff>0</xdr:colOff>
      <xdr:row>730</xdr:row>
      <xdr:rowOff>0</xdr:rowOff>
    </xdr:from>
    <xdr:to>
      <xdr:col>139</xdr:col>
      <xdr:colOff>276225</xdr:colOff>
      <xdr:row>746</xdr:row>
      <xdr:rowOff>171450</xdr:rowOff>
    </xdr:to>
    <xdr:pic>
      <xdr:nvPicPr>
        <xdr:cNvPr id="49156" name="Slika 49155">
          <a:extLst>
            <a:ext uri="{FF2B5EF4-FFF2-40B4-BE49-F238E27FC236}">
              <a16:creationId xmlns:a16="http://schemas.microsoft.com/office/drawing/2014/main" id="{00000000-0008-0000-2F00-000004C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84734400" y="147399375"/>
          <a:ext cx="2714625" cy="3219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141</xdr:col>
      <xdr:colOff>0</xdr:colOff>
      <xdr:row>730</xdr:row>
      <xdr:rowOff>0</xdr:rowOff>
    </xdr:from>
    <xdr:to>
      <xdr:col>149</xdr:col>
      <xdr:colOff>323850</xdr:colOff>
      <xdr:row>745</xdr:row>
      <xdr:rowOff>114300</xdr:rowOff>
    </xdr:to>
    <xdr:pic>
      <xdr:nvPicPr>
        <xdr:cNvPr id="49157" name="Slika 49156">
          <a:extLst>
            <a:ext uri="{FF2B5EF4-FFF2-40B4-BE49-F238E27FC236}">
              <a16:creationId xmlns:a16="http://schemas.microsoft.com/office/drawing/2014/main" id="{00000000-0008-0000-2F00-000005C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8392000" y="147399375"/>
          <a:ext cx="5200650" cy="297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151</xdr:col>
      <xdr:colOff>0</xdr:colOff>
      <xdr:row>730</xdr:row>
      <xdr:rowOff>0</xdr:rowOff>
    </xdr:from>
    <xdr:to>
      <xdr:col>155</xdr:col>
      <xdr:colOff>285750</xdr:colOff>
      <xdr:row>744</xdr:row>
      <xdr:rowOff>133350</xdr:rowOff>
    </xdr:to>
    <xdr:pic>
      <xdr:nvPicPr>
        <xdr:cNvPr id="49158" name="Slika 49157">
          <a:extLst>
            <a:ext uri="{FF2B5EF4-FFF2-40B4-BE49-F238E27FC236}">
              <a16:creationId xmlns:a16="http://schemas.microsoft.com/office/drawing/2014/main" id="{00000000-0008-0000-2F00-000006C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94488000" y="147399375"/>
          <a:ext cx="2724150"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157</xdr:col>
      <xdr:colOff>0</xdr:colOff>
      <xdr:row>730</xdr:row>
      <xdr:rowOff>0</xdr:rowOff>
    </xdr:from>
    <xdr:to>
      <xdr:col>166</xdr:col>
      <xdr:colOff>600075</xdr:colOff>
      <xdr:row>746</xdr:row>
      <xdr:rowOff>66675</xdr:rowOff>
    </xdr:to>
    <xdr:pic>
      <xdr:nvPicPr>
        <xdr:cNvPr id="49159" name="Slika 49158">
          <a:extLst>
            <a:ext uri="{FF2B5EF4-FFF2-40B4-BE49-F238E27FC236}">
              <a16:creationId xmlns:a16="http://schemas.microsoft.com/office/drawing/2014/main" id="{00000000-0008-0000-2F00-000007C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98145600" y="147399375"/>
          <a:ext cx="6086475" cy="3114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605790</xdr:colOff>
      <xdr:row>759</xdr:row>
      <xdr:rowOff>81915</xdr:rowOff>
    </xdr:from>
    <xdr:to>
      <xdr:col>15</xdr:col>
      <xdr:colOff>586740</xdr:colOff>
      <xdr:row>774</xdr:row>
      <xdr:rowOff>81915</xdr:rowOff>
    </xdr:to>
    <xdr:graphicFrame macro="">
      <xdr:nvGraphicFramePr>
        <xdr:cNvPr id="49160" name="Chart 1">
          <a:extLst>
            <a:ext uri="{FF2B5EF4-FFF2-40B4-BE49-F238E27FC236}">
              <a16:creationId xmlns:a16="http://schemas.microsoft.com/office/drawing/2014/main" id="{00000000-0008-0000-2F00-000008C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3"/>
        </a:graphicData>
      </a:graphic>
    </xdr:graphicFrame>
    <xdr:clientData/>
  </xdr:twoCellAnchor>
  <xdr:twoCellAnchor editAs="oneCell">
    <xdr:from>
      <xdr:col>0</xdr:col>
      <xdr:colOff>314325</xdr:colOff>
      <xdr:row>794</xdr:row>
      <xdr:rowOff>66675</xdr:rowOff>
    </xdr:from>
    <xdr:to>
      <xdr:col>12</xdr:col>
      <xdr:colOff>103582</xdr:colOff>
      <xdr:row>820</xdr:row>
      <xdr:rowOff>189865</xdr:rowOff>
    </xdr:to>
    <xdr:pic>
      <xdr:nvPicPr>
        <xdr:cNvPr id="49161" name="Slika 49160">
          <a:extLst>
            <a:ext uri="{FF2B5EF4-FFF2-40B4-BE49-F238E27FC236}">
              <a16:creationId xmlns:a16="http://schemas.microsoft.com/office/drawing/2014/main" id="{00000000-0008-0000-2F00-000009C00000}"/>
            </a:ext>
          </a:extLst>
        </xdr:cNvPr>
        <xdr:cNvPicPr>
          <a:picLocks noChangeAspect="1"/>
        </xdr:cNvPicPr>
      </xdr:nvPicPr>
      <xdr:blipFill>
        <a:blip xmlns:r="http://schemas.openxmlformats.org/officeDocument/2006/relationships" r:embed="rId124"/>
        <a:stretch>
          <a:fillRect/>
        </a:stretch>
      </xdr:blipFill>
      <xdr:spPr>
        <a:xfrm>
          <a:off x="314325" y="160962975"/>
          <a:ext cx="9542857" cy="5076190"/>
        </a:xfrm>
        <a:prstGeom prst="rect">
          <a:avLst/>
        </a:prstGeom>
      </xdr:spPr>
    </xdr:pic>
    <xdr:clientData/>
  </xdr:twoCellAnchor>
  <xdr:twoCellAnchor>
    <xdr:from>
      <xdr:col>9</xdr:col>
      <xdr:colOff>104775</xdr:colOff>
      <xdr:row>829</xdr:row>
      <xdr:rowOff>104775</xdr:rowOff>
    </xdr:from>
    <xdr:to>
      <xdr:col>18</xdr:col>
      <xdr:colOff>571500</xdr:colOff>
      <xdr:row>848</xdr:row>
      <xdr:rowOff>38100</xdr:rowOff>
    </xdr:to>
    <xdr:graphicFrame macro="">
      <xdr:nvGraphicFramePr>
        <xdr:cNvPr id="49162" name="Chart 1">
          <a:extLst>
            <a:ext uri="{FF2B5EF4-FFF2-40B4-BE49-F238E27FC236}">
              <a16:creationId xmlns:a16="http://schemas.microsoft.com/office/drawing/2014/main" id="{00000000-0008-0000-2F00-00000AC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5"/>
        </a:graphicData>
      </a:graphic>
    </xdr:graphicFrame>
    <xdr:clientData/>
  </xdr:twoCellAnchor>
  <xdr:twoCellAnchor>
    <xdr:from>
      <xdr:col>22</xdr:col>
      <xdr:colOff>571500</xdr:colOff>
      <xdr:row>862</xdr:row>
      <xdr:rowOff>171450</xdr:rowOff>
    </xdr:from>
    <xdr:to>
      <xdr:col>37</xdr:col>
      <xdr:colOff>19050</xdr:colOff>
      <xdr:row>886</xdr:row>
      <xdr:rowOff>85725</xdr:rowOff>
    </xdr:to>
    <xdr:graphicFrame macro="">
      <xdr:nvGraphicFramePr>
        <xdr:cNvPr id="49163" name="Chart 1">
          <a:extLst>
            <a:ext uri="{FF2B5EF4-FFF2-40B4-BE49-F238E27FC236}">
              <a16:creationId xmlns:a16="http://schemas.microsoft.com/office/drawing/2014/main" id="{00000000-0008-0000-2F00-00000BC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6"/>
        </a:graphicData>
      </a:graphic>
    </xdr:graphicFrame>
    <xdr:clientData/>
  </xdr:twoCellAnchor>
  <xdr:twoCellAnchor editAs="oneCell">
    <xdr:from>
      <xdr:col>1</xdr:col>
      <xdr:colOff>0</xdr:colOff>
      <xdr:row>1077</xdr:row>
      <xdr:rowOff>0</xdr:rowOff>
    </xdr:from>
    <xdr:to>
      <xdr:col>3</xdr:col>
      <xdr:colOff>561663</xdr:colOff>
      <xdr:row>1084</xdr:row>
      <xdr:rowOff>37929</xdr:rowOff>
    </xdr:to>
    <xdr:pic>
      <xdr:nvPicPr>
        <xdr:cNvPr id="49164" name="Slika 49163">
          <a:extLst>
            <a:ext uri="{FF2B5EF4-FFF2-40B4-BE49-F238E27FC236}">
              <a16:creationId xmlns:a16="http://schemas.microsoft.com/office/drawing/2014/main" id="{00000000-0008-0000-2F00-00000CC00000}"/>
            </a:ext>
          </a:extLst>
        </xdr:cNvPr>
        <xdr:cNvPicPr>
          <a:picLocks noChangeAspect="1"/>
        </xdr:cNvPicPr>
      </xdr:nvPicPr>
      <xdr:blipFill>
        <a:blip xmlns:r="http://schemas.openxmlformats.org/officeDocument/2006/relationships" r:embed="rId127"/>
        <a:stretch>
          <a:fillRect/>
        </a:stretch>
      </xdr:blipFill>
      <xdr:spPr>
        <a:xfrm>
          <a:off x="1314450" y="217712925"/>
          <a:ext cx="2495238" cy="1371429"/>
        </a:xfrm>
        <a:prstGeom prst="rect">
          <a:avLst/>
        </a:prstGeom>
      </xdr:spPr>
    </xdr:pic>
    <xdr:clientData/>
  </xdr:twoCellAnchor>
  <xdr:twoCellAnchor>
    <xdr:from>
      <xdr:col>12</xdr:col>
      <xdr:colOff>104775</xdr:colOff>
      <xdr:row>557</xdr:row>
      <xdr:rowOff>0</xdr:rowOff>
    </xdr:from>
    <xdr:to>
      <xdr:col>15</xdr:col>
      <xdr:colOff>28575</xdr:colOff>
      <xdr:row>557</xdr:row>
      <xdr:rowOff>0</xdr:rowOff>
    </xdr:to>
    <xdr:cxnSp macro="">
      <xdr:nvCxnSpPr>
        <xdr:cNvPr id="49165" name="Raven puščični povezovalnik 49164">
          <a:extLst>
            <a:ext uri="{FF2B5EF4-FFF2-40B4-BE49-F238E27FC236}">
              <a16:creationId xmlns:a16="http://schemas.microsoft.com/office/drawing/2014/main" id="{00000000-0008-0000-2F00-00000DC00000}"/>
            </a:ext>
          </a:extLst>
        </xdr:cNvPr>
        <xdr:cNvCxnSpPr/>
      </xdr:nvCxnSpPr>
      <xdr:spPr>
        <a:xfrm>
          <a:off x="9858375" y="11235690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19</xdr:col>
      <xdr:colOff>0</xdr:colOff>
      <xdr:row>533</xdr:row>
      <xdr:rowOff>0</xdr:rowOff>
    </xdr:from>
    <xdr:to>
      <xdr:col>21</xdr:col>
      <xdr:colOff>533400</xdr:colOff>
      <xdr:row>533</xdr:row>
      <xdr:rowOff>0</xdr:rowOff>
    </xdr:to>
    <xdr:cxnSp macro="">
      <xdr:nvCxnSpPr>
        <xdr:cNvPr id="49166" name="Raven puščični povezovalnik 49165">
          <a:extLst>
            <a:ext uri="{FF2B5EF4-FFF2-40B4-BE49-F238E27FC236}">
              <a16:creationId xmlns:a16="http://schemas.microsoft.com/office/drawing/2014/main" id="{00000000-0008-0000-2F00-00000EC00000}"/>
            </a:ext>
          </a:extLst>
        </xdr:cNvPr>
        <xdr:cNvCxnSpPr/>
      </xdr:nvCxnSpPr>
      <xdr:spPr>
        <a:xfrm>
          <a:off x="14020800" y="10761345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22</xdr:col>
      <xdr:colOff>0</xdr:colOff>
      <xdr:row>498</xdr:row>
      <xdr:rowOff>0</xdr:rowOff>
    </xdr:from>
    <xdr:to>
      <xdr:col>24</xdr:col>
      <xdr:colOff>533400</xdr:colOff>
      <xdr:row>498</xdr:row>
      <xdr:rowOff>0</xdr:rowOff>
    </xdr:to>
    <xdr:cxnSp macro="">
      <xdr:nvCxnSpPr>
        <xdr:cNvPr id="49167" name="Raven puščični povezovalnik 49166">
          <a:extLst>
            <a:ext uri="{FF2B5EF4-FFF2-40B4-BE49-F238E27FC236}">
              <a16:creationId xmlns:a16="http://schemas.microsoft.com/office/drawing/2014/main" id="{00000000-0008-0000-2F00-00000FC00000}"/>
            </a:ext>
          </a:extLst>
        </xdr:cNvPr>
        <xdr:cNvCxnSpPr/>
      </xdr:nvCxnSpPr>
      <xdr:spPr>
        <a:xfrm>
          <a:off x="15849600" y="10067925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22</xdr:col>
      <xdr:colOff>0</xdr:colOff>
      <xdr:row>472</xdr:row>
      <xdr:rowOff>0</xdr:rowOff>
    </xdr:from>
    <xdr:to>
      <xdr:col>24</xdr:col>
      <xdr:colOff>533400</xdr:colOff>
      <xdr:row>472</xdr:row>
      <xdr:rowOff>0</xdr:rowOff>
    </xdr:to>
    <xdr:cxnSp macro="">
      <xdr:nvCxnSpPr>
        <xdr:cNvPr id="49168" name="Raven puščični povezovalnik 49167">
          <a:extLst>
            <a:ext uri="{FF2B5EF4-FFF2-40B4-BE49-F238E27FC236}">
              <a16:creationId xmlns:a16="http://schemas.microsoft.com/office/drawing/2014/main" id="{00000000-0008-0000-2F00-000010C00000}"/>
            </a:ext>
          </a:extLst>
        </xdr:cNvPr>
        <xdr:cNvCxnSpPr/>
      </xdr:nvCxnSpPr>
      <xdr:spPr>
        <a:xfrm>
          <a:off x="15849600" y="95335725"/>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19</xdr:col>
      <xdr:colOff>0</xdr:colOff>
      <xdr:row>451</xdr:row>
      <xdr:rowOff>0</xdr:rowOff>
    </xdr:from>
    <xdr:to>
      <xdr:col>21</xdr:col>
      <xdr:colOff>533400</xdr:colOff>
      <xdr:row>451</xdr:row>
      <xdr:rowOff>0</xdr:rowOff>
    </xdr:to>
    <xdr:cxnSp macro="">
      <xdr:nvCxnSpPr>
        <xdr:cNvPr id="49169" name="Raven puščični povezovalnik 49168">
          <a:extLst>
            <a:ext uri="{FF2B5EF4-FFF2-40B4-BE49-F238E27FC236}">
              <a16:creationId xmlns:a16="http://schemas.microsoft.com/office/drawing/2014/main" id="{00000000-0008-0000-2F00-000011C00000}"/>
            </a:ext>
          </a:extLst>
        </xdr:cNvPr>
        <xdr:cNvCxnSpPr/>
      </xdr:nvCxnSpPr>
      <xdr:spPr>
        <a:xfrm>
          <a:off x="14020800" y="9079230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21</xdr:col>
      <xdr:colOff>19050</xdr:colOff>
      <xdr:row>665</xdr:row>
      <xdr:rowOff>133350</xdr:rowOff>
    </xdr:from>
    <xdr:to>
      <xdr:col>23</xdr:col>
      <xdr:colOff>552450</xdr:colOff>
      <xdr:row>665</xdr:row>
      <xdr:rowOff>133350</xdr:rowOff>
    </xdr:to>
    <xdr:cxnSp macro="">
      <xdr:nvCxnSpPr>
        <xdr:cNvPr id="49170" name="Raven puščični povezovalnik 49169">
          <a:extLst>
            <a:ext uri="{FF2B5EF4-FFF2-40B4-BE49-F238E27FC236}">
              <a16:creationId xmlns:a16="http://schemas.microsoft.com/office/drawing/2014/main" id="{00000000-0008-0000-2F00-000012C00000}"/>
            </a:ext>
          </a:extLst>
        </xdr:cNvPr>
        <xdr:cNvCxnSpPr/>
      </xdr:nvCxnSpPr>
      <xdr:spPr>
        <a:xfrm>
          <a:off x="15259050" y="13424535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20</xdr:col>
      <xdr:colOff>19050</xdr:colOff>
      <xdr:row>695</xdr:row>
      <xdr:rowOff>133350</xdr:rowOff>
    </xdr:from>
    <xdr:to>
      <xdr:col>22</xdr:col>
      <xdr:colOff>552450</xdr:colOff>
      <xdr:row>695</xdr:row>
      <xdr:rowOff>133350</xdr:rowOff>
    </xdr:to>
    <xdr:cxnSp macro="">
      <xdr:nvCxnSpPr>
        <xdr:cNvPr id="49171" name="Raven puščični povezovalnik 49170">
          <a:extLst>
            <a:ext uri="{FF2B5EF4-FFF2-40B4-BE49-F238E27FC236}">
              <a16:creationId xmlns:a16="http://schemas.microsoft.com/office/drawing/2014/main" id="{00000000-0008-0000-2F00-000013C00000}"/>
            </a:ext>
          </a:extLst>
        </xdr:cNvPr>
        <xdr:cNvCxnSpPr/>
      </xdr:nvCxnSpPr>
      <xdr:spPr>
        <a:xfrm>
          <a:off x="14649450" y="14045565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22</xdr:col>
      <xdr:colOff>19050</xdr:colOff>
      <xdr:row>728</xdr:row>
      <xdr:rowOff>133350</xdr:rowOff>
    </xdr:from>
    <xdr:to>
      <xdr:col>24</xdr:col>
      <xdr:colOff>552450</xdr:colOff>
      <xdr:row>728</xdr:row>
      <xdr:rowOff>133350</xdr:rowOff>
    </xdr:to>
    <xdr:cxnSp macro="">
      <xdr:nvCxnSpPr>
        <xdr:cNvPr id="49172" name="Raven puščični povezovalnik 49171">
          <a:extLst>
            <a:ext uri="{FF2B5EF4-FFF2-40B4-BE49-F238E27FC236}">
              <a16:creationId xmlns:a16="http://schemas.microsoft.com/office/drawing/2014/main" id="{00000000-0008-0000-2F00-000014C00000}"/>
            </a:ext>
          </a:extLst>
        </xdr:cNvPr>
        <xdr:cNvCxnSpPr/>
      </xdr:nvCxnSpPr>
      <xdr:spPr>
        <a:xfrm>
          <a:off x="15868650" y="147142200"/>
          <a:ext cx="1752600" cy="0"/>
        </a:xfrm>
        <a:prstGeom prst="straightConnector1">
          <a:avLst/>
        </a:prstGeom>
        <a:ln w="76200">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44.xml><?xml version="1.0" encoding="utf-8"?>
<c:userShapes xmlns:c="http://schemas.openxmlformats.org/drawingml/2006/chart">
  <cdr:relSizeAnchor xmlns:cdr="http://schemas.openxmlformats.org/drawingml/2006/chartDrawing">
    <cdr:from>
      <cdr:x>0.08093</cdr:x>
      <cdr:y>0.90446</cdr:y>
    </cdr:from>
    <cdr:to>
      <cdr:x>0.13304</cdr:x>
      <cdr:y>0.91932</cdr:y>
    </cdr:to>
    <cdr:sp macro="" textlink="">
      <cdr:nvSpPr>
        <cdr:cNvPr id="2" name="Rectangle 1"/>
        <cdr:cNvSpPr/>
      </cdr:nvSpPr>
      <cdr:spPr>
        <a:xfrm xmlns:a="http://schemas.openxmlformats.org/drawingml/2006/main">
          <a:off x="695325" y="4057650"/>
          <a:ext cx="447675" cy="66675"/>
        </a:xfrm>
        <a:prstGeom xmlns:a="http://schemas.openxmlformats.org/drawingml/2006/main" prst="rect">
          <a:avLst/>
        </a:prstGeom>
        <a:solidFill xmlns:a="http://schemas.openxmlformats.org/drawingml/2006/main">
          <a:schemeClr val="accent2">
            <a:lumMod val="60000"/>
            <a:lumOff val="40000"/>
          </a:schemeClr>
        </a:solidFill>
      </cdr:spPr>
      <cdr:style>
        <a:lnRef xmlns:a="http://schemas.openxmlformats.org/drawingml/2006/main" idx="2">
          <a:schemeClr val="accent2">
            <a:shade val="50000"/>
          </a:schemeClr>
        </a:lnRef>
        <a:fillRef xmlns:a="http://schemas.openxmlformats.org/drawingml/2006/main" idx="1">
          <a:schemeClr val="accent2"/>
        </a:fillRef>
        <a:effectRef xmlns:a="http://schemas.openxmlformats.org/drawingml/2006/main" idx="0">
          <a:schemeClr val="accent2"/>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n-US"/>
        </a:p>
      </cdr:txBody>
    </cdr:sp>
  </cdr:relSizeAnchor>
  <cdr:relSizeAnchor xmlns:cdr="http://schemas.openxmlformats.org/drawingml/2006/chartDrawing">
    <cdr:from>
      <cdr:x>0.0813</cdr:x>
      <cdr:y>0.86058</cdr:y>
    </cdr:from>
    <cdr:to>
      <cdr:x>0.13341</cdr:x>
      <cdr:y>0.87544</cdr:y>
    </cdr:to>
    <cdr:sp macro="" textlink="">
      <cdr:nvSpPr>
        <cdr:cNvPr id="3" name="Rectangle 2"/>
        <cdr:cNvSpPr/>
      </cdr:nvSpPr>
      <cdr:spPr>
        <a:xfrm xmlns:a="http://schemas.openxmlformats.org/drawingml/2006/main">
          <a:off x="698500" y="3860800"/>
          <a:ext cx="447675" cy="66675"/>
        </a:xfrm>
        <a:prstGeom xmlns:a="http://schemas.openxmlformats.org/drawingml/2006/main" prst="rect">
          <a:avLst/>
        </a:prstGeom>
        <a:solidFill xmlns:a="http://schemas.openxmlformats.org/drawingml/2006/main">
          <a:schemeClr val="tx2">
            <a:lumMod val="75000"/>
          </a:schemeClr>
        </a:solidFill>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endParaRPr lang="en-US"/>
        </a:p>
      </cdr:txBody>
    </cdr:sp>
  </cdr:relSizeAnchor>
</c:userShapes>
</file>

<file path=xl/drawings/drawing45.xml><?xml version="1.0" encoding="utf-8"?>
<xdr:wsDr xmlns:xdr="http://schemas.openxmlformats.org/drawingml/2006/spreadsheetDrawing" xmlns:a="http://schemas.openxmlformats.org/drawingml/2006/main">
  <xdr:twoCellAnchor editAs="oneCell">
    <xdr:from>
      <xdr:col>7</xdr:col>
      <xdr:colOff>95251</xdr:colOff>
      <xdr:row>174</xdr:row>
      <xdr:rowOff>47625</xdr:rowOff>
    </xdr:from>
    <xdr:to>
      <xdr:col>13</xdr:col>
      <xdr:colOff>295275</xdr:colOff>
      <xdr:row>180</xdr:row>
      <xdr:rowOff>142875</xdr:rowOff>
    </xdr:to>
    <xdr:pic>
      <xdr:nvPicPr>
        <xdr:cNvPr id="2" name="Slika 1" descr="Večji kot">
          <a:extLst>
            <a:ext uri="{FF2B5EF4-FFF2-40B4-BE49-F238E27FC236}">
              <a16:creationId xmlns:a16="http://schemas.microsoft.com/office/drawing/2014/main" id="{00000000-0008-0000-30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305551" y="38157150"/>
          <a:ext cx="3857624" cy="1238250"/>
        </a:xfrm>
        <a:prstGeom prst="rect">
          <a:avLst/>
        </a:prstGeom>
        <a:noFill/>
        <a:ln>
          <a:noFill/>
        </a:ln>
      </xdr:spPr>
    </xdr:pic>
    <xdr:clientData/>
  </xdr:twoCellAnchor>
  <xdr:twoCellAnchor editAs="oneCell">
    <xdr:from>
      <xdr:col>0</xdr:col>
      <xdr:colOff>676274</xdr:colOff>
      <xdr:row>348</xdr:row>
      <xdr:rowOff>57150</xdr:rowOff>
    </xdr:from>
    <xdr:to>
      <xdr:col>5</xdr:col>
      <xdr:colOff>190499</xdr:colOff>
      <xdr:row>353</xdr:row>
      <xdr:rowOff>57151</xdr:rowOff>
    </xdr:to>
    <xdr:pic>
      <xdr:nvPicPr>
        <xdr:cNvPr id="3" name="Slika 2" descr="Kliknite Analiza Kaj-če">
          <a:extLst>
            <a:ext uri="{FF2B5EF4-FFF2-40B4-BE49-F238E27FC236}">
              <a16:creationId xmlns:a16="http://schemas.microsoft.com/office/drawing/2014/main" id="{00000000-0008-0000-30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4" y="76247625"/>
          <a:ext cx="4505325" cy="952501"/>
        </a:xfrm>
        <a:prstGeom prst="rect">
          <a:avLst/>
        </a:prstGeom>
        <a:noFill/>
        <a:ln>
          <a:noFill/>
        </a:ln>
      </xdr:spPr>
    </xdr:pic>
    <xdr:clientData/>
  </xdr:twoCellAnchor>
  <xdr:twoCellAnchor editAs="oneCell">
    <xdr:from>
      <xdr:col>1</xdr:col>
      <xdr:colOff>9524</xdr:colOff>
      <xdr:row>246</xdr:row>
      <xdr:rowOff>114300</xdr:rowOff>
    </xdr:from>
    <xdr:to>
      <xdr:col>4</xdr:col>
      <xdr:colOff>333375</xdr:colOff>
      <xdr:row>264</xdr:row>
      <xdr:rowOff>114300</xdr:rowOff>
    </xdr:to>
    <xdr:pic>
      <xdr:nvPicPr>
        <xdr:cNvPr id="5" name="Slika 4" descr="Dodajte scenarij">
          <a:extLst>
            <a:ext uri="{FF2B5EF4-FFF2-40B4-BE49-F238E27FC236}">
              <a16:creationId xmlns:a16="http://schemas.microsoft.com/office/drawing/2014/main" id="{00000000-0008-0000-3000-000005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81124" y="53492400"/>
          <a:ext cx="3333751" cy="3429000"/>
        </a:xfrm>
        <a:prstGeom prst="rect">
          <a:avLst/>
        </a:prstGeom>
        <a:noFill/>
        <a:ln>
          <a:noFill/>
        </a:ln>
      </xdr:spPr>
    </xdr:pic>
    <xdr:clientData/>
  </xdr:twoCellAnchor>
  <xdr:twoCellAnchor editAs="oneCell">
    <xdr:from>
      <xdr:col>1</xdr:col>
      <xdr:colOff>47625</xdr:colOff>
      <xdr:row>237</xdr:row>
      <xdr:rowOff>171450</xdr:rowOff>
    </xdr:from>
    <xdr:to>
      <xdr:col>2</xdr:col>
      <xdr:colOff>295275</xdr:colOff>
      <xdr:row>241</xdr:row>
      <xdr:rowOff>133350</xdr:rowOff>
    </xdr:to>
    <xdr:pic>
      <xdr:nvPicPr>
        <xdr:cNvPr id="6" name="Slika 5" descr="Kliknite Upravitelj scenarijev">
          <a:extLst>
            <a:ext uri="{FF2B5EF4-FFF2-40B4-BE49-F238E27FC236}">
              <a16:creationId xmlns:a16="http://schemas.microsoft.com/office/drawing/2014/main" id="{00000000-0008-0000-3000-000006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19225" y="51739800"/>
          <a:ext cx="1428750" cy="723900"/>
        </a:xfrm>
        <a:prstGeom prst="rect">
          <a:avLst/>
        </a:prstGeom>
        <a:noFill/>
        <a:ln>
          <a:noFill/>
        </a:ln>
      </xdr:spPr>
    </xdr:pic>
    <xdr:clientData/>
  </xdr:twoCellAnchor>
  <xdr:twoCellAnchor editAs="oneCell">
    <xdr:from>
      <xdr:col>1</xdr:col>
      <xdr:colOff>0</xdr:colOff>
      <xdr:row>228</xdr:row>
      <xdr:rowOff>0</xdr:rowOff>
    </xdr:from>
    <xdr:to>
      <xdr:col>7</xdr:col>
      <xdr:colOff>561975</xdr:colOff>
      <xdr:row>233</xdr:row>
      <xdr:rowOff>0</xdr:rowOff>
    </xdr:to>
    <xdr:pic>
      <xdr:nvPicPr>
        <xdr:cNvPr id="7" name="Slika 6" descr="Kliknite Analiza Kaj-če">
          <a:extLst>
            <a:ext uri="{FF2B5EF4-FFF2-40B4-BE49-F238E27FC236}">
              <a16:creationId xmlns:a16="http://schemas.microsoft.com/office/drawing/2014/main" id="{00000000-0008-0000-30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71600" y="49806225"/>
          <a:ext cx="5400675" cy="952500"/>
        </a:xfrm>
        <a:prstGeom prst="rect">
          <a:avLst/>
        </a:prstGeom>
        <a:noFill/>
        <a:ln>
          <a:noFill/>
        </a:ln>
      </xdr:spPr>
    </xdr:pic>
    <xdr:clientData/>
  </xdr:twoCellAnchor>
  <xdr:twoCellAnchor editAs="oneCell">
    <xdr:from>
      <xdr:col>1</xdr:col>
      <xdr:colOff>9524</xdr:colOff>
      <xdr:row>246</xdr:row>
      <xdr:rowOff>114300</xdr:rowOff>
    </xdr:from>
    <xdr:to>
      <xdr:col>4</xdr:col>
      <xdr:colOff>581024</xdr:colOff>
      <xdr:row>264</xdr:row>
      <xdr:rowOff>114300</xdr:rowOff>
    </xdr:to>
    <xdr:pic>
      <xdr:nvPicPr>
        <xdr:cNvPr id="8" name="Slika 7" descr="Dodajte scenarij">
          <a:extLst>
            <a:ext uri="{FF2B5EF4-FFF2-40B4-BE49-F238E27FC236}">
              <a16:creationId xmlns:a16="http://schemas.microsoft.com/office/drawing/2014/main" id="{00000000-0008-0000-3000-000008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81124" y="53492400"/>
          <a:ext cx="3581400" cy="3429000"/>
        </a:xfrm>
        <a:prstGeom prst="rect">
          <a:avLst/>
        </a:prstGeom>
        <a:noFill/>
        <a:ln>
          <a:noFill/>
        </a:ln>
      </xdr:spPr>
    </xdr:pic>
    <xdr:clientData/>
  </xdr:twoCellAnchor>
  <xdr:twoCellAnchor editAs="oneCell">
    <xdr:from>
      <xdr:col>1</xdr:col>
      <xdr:colOff>142875</xdr:colOff>
      <xdr:row>283</xdr:row>
      <xdr:rowOff>180975</xdr:rowOff>
    </xdr:from>
    <xdr:to>
      <xdr:col>3</xdr:col>
      <xdr:colOff>552450</xdr:colOff>
      <xdr:row>289</xdr:row>
      <xdr:rowOff>38100</xdr:rowOff>
    </xdr:to>
    <xdr:pic>
      <xdr:nvPicPr>
        <xdr:cNvPr id="9" name="Slika 8" descr="Vnesite vrednost scenarija">
          <a:extLst>
            <a:ext uri="{FF2B5EF4-FFF2-40B4-BE49-F238E27FC236}">
              <a16:creationId xmlns:a16="http://schemas.microsoft.com/office/drawing/2014/main" id="{00000000-0008-0000-3000-000009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4475" y="61464825"/>
          <a:ext cx="2809875" cy="1285875"/>
        </a:xfrm>
        <a:prstGeom prst="rect">
          <a:avLst/>
        </a:prstGeom>
        <a:noFill/>
        <a:ln>
          <a:noFill/>
        </a:ln>
      </xdr:spPr>
    </xdr:pic>
    <xdr:clientData/>
  </xdr:twoCellAnchor>
  <xdr:twoCellAnchor editAs="oneCell">
    <xdr:from>
      <xdr:col>1</xdr:col>
      <xdr:colOff>0</xdr:colOff>
      <xdr:row>293</xdr:row>
      <xdr:rowOff>0</xdr:rowOff>
    </xdr:from>
    <xdr:to>
      <xdr:col>4</xdr:col>
      <xdr:colOff>323850</xdr:colOff>
      <xdr:row>307</xdr:row>
      <xdr:rowOff>104775</xdr:rowOff>
    </xdr:to>
    <xdr:pic>
      <xdr:nvPicPr>
        <xdr:cNvPr id="10" name="Slika 9" descr="Vsi scenariji">
          <a:extLst>
            <a:ext uri="{FF2B5EF4-FFF2-40B4-BE49-F238E27FC236}">
              <a16:creationId xmlns:a16="http://schemas.microsoft.com/office/drawing/2014/main" id="{00000000-0008-0000-3000-00000A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71600" y="63617475"/>
          <a:ext cx="3333750" cy="3438525"/>
        </a:xfrm>
        <a:prstGeom prst="rect">
          <a:avLst/>
        </a:prstGeom>
        <a:noFill/>
        <a:ln>
          <a:noFill/>
        </a:ln>
      </xdr:spPr>
    </xdr:pic>
    <xdr:clientData/>
  </xdr:twoCellAnchor>
  <xdr:twoCellAnchor editAs="oneCell">
    <xdr:from>
      <xdr:col>1</xdr:col>
      <xdr:colOff>0</xdr:colOff>
      <xdr:row>317</xdr:row>
      <xdr:rowOff>0</xdr:rowOff>
    </xdr:from>
    <xdr:to>
      <xdr:col>2</xdr:col>
      <xdr:colOff>952500</xdr:colOff>
      <xdr:row>325</xdr:row>
      <xdr:rowOff>180975</xdr:rowOff>
    </xdr:to>
    <xdr:pic>
      <xdr:nvPicPr>
        <xdr:cNvPr id="11" name="Slika 10" descr="Ustvarite povzetek scenarija">
          <a:extLst>
            <a:ext uri="{FF2B5EF4-FFF2-40B4-BE49-F238E27FC236}">
              <a16:creationId xmlns:a16="http://schemas.microsoft.com/office/drawing/2014/main" id="{00000000-0008-0000-3000-00000B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371600" y="69246750"/>
          <a:ext cx="2133600" cy="1704975"/>
        </a:xfrm>
        <a:prstGeom prst="rect">
          <a:avLst/>
        </a:prstGeom>
        <a:noFill/>
        <a:ln>
          <a:noFill/>
        </a:ln>
      </xdr:spPr>
    </xdr:pic>
    <xdr:clientData/>
  </xdr:twoCellAnchor>
  <xdr:twoCellAnchor editAs="oneCell">
    <xdr:from>
      <xdr:col>1</xdr:col>
      <xdr:colOff>0</xdr:colOff>
      <xdr:row>328</xdr:row>
      <xdr:rowOff>0</xdr:rowOff>
    </xdr:from>
    <xdr:to>
      <xdr:col>8</xdr:col>
      <xdr:colOff>304800</xdr:colOff>
      <xdr:row>337</xdr:row>
      <xdr:rowOff>66675</xdr:rowOff>
    </xdr:to>
    <xdr:pic>
      <xdr:nvPicPr>
        <xdr:cNvPr id="12" name="Slika 11" descr="Rezultat analize kaj če">
          <a:extLst>
            <a:ext uri="{FF2B5EF4-FFF2-40B4-BE49-F238E27FC236}">
              <a16:creationId xmlns:a16="http://schemas.microsoft.com/office/drawing/2014/main" id="{00000000-0008-0000-3000-00000C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371600" y="71485125"/>
          <a:ext cx="5753100" cy="1781175"/>
        </a:xfrm>
        <a:prstGeom prst="rect">
          <a:avLst/>
        </a:prstGeom>
        <a:noFill/>
        <a:ln>
          <a:noFill/>
        </a:ln>
      </xdr:spPr>
    </xdr:pic>
    <xdr:clientData/>
  </xdr:twoCellAnchor>
  <xdr:twoCellAnchor editAs="oneCell">
    <xdr:from>
      <xdr:col>1</xdr:col>
      <xdr:colOff>190500</xdr:colOff>
      <xdr:row>355</xdr:row>
      <xdr:rowOff>142875</xdr:rowOff>
    </xdr:from>
    <xdr:to>
      <xdr:col>2</xdr:col>
      <xdr:colOff>552450</xdr:colOff>
      <xdr:row>359</xdr:row>
      <xdr:rowOff>57150</xdr:rowOff>
    </xdr:to>
    <xdr:pic>
      <xdr:nvPicPr>
        <xdr:cNvPr id="13" name="Slika 12" descr="Kliknite Iskanje cilja">
          <a:extLst>
            <a:ext uri="{FF2B5EF4-FFF2-40B4-BE49-F238E27FC236}">
              <a16:creationId xmlns:a16="http://schemas.microsoft.com/office/drawing/2014/main" id="{00000000-0008-0000-3000-00000D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62100" y="77952600"/>
          <a:ext cx="1543050" cy="866775"/>
        </a:xfrm>
        <a:prstGeom prst="rect">
          <a:avLst/>
        </a:prstGeom>
        <a:noFill/>
        <a:ln>
          <a:noFill/>
        </a:ln>
      </xdr:spPr>
    </xdr:pic>
    <xdr:clientData/>
  </xdr:twoCellAnchor>
  <xdr:twoCellAnchor editAs="oneCell">
    <xdr:from>
      <xdr:col>1</xdr:col>
      <xdr:colOff>266700</xdr:colOff>
      <xdr:row>365</xdr:row>
      <xdr:rowOff>171450</xdr:rowOff>
    </xdr:from>
    <xdr:to>
      <xdr:col>2</xdr:col>
      <xdr:colOff>1095375</xdr:colOff>
      <xdr:row>373</xdr:row>
      <xdr:rowOff>38100</xdr:rowOff>
    </xdr:to>
    <xdr:pic>
      <xdr:nvPicPr>
        <xdr:cNvPr id="14" name="Slika 13" descr="Parametri iskanja cilja">
          <a:extLst>
            <a:ext uri="{FF2B5EF4-FFF2-40B4-BE49-F238E27FC236}">
              <a16:creationId xmlns:a16="http://schemas.microsoft.com/office/drawing/2014/main" id="{00000000-0008-0000-3000-00000E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38300" y="80314800"/>
          <a:ext cx="2009775" cy="1390650"/>
        </a:xfrm>
        <a:prstGeom prst="rect">
          <a:avLst/>
        </a:prstGeom>
        <a:noFill/>
        <a:ln>
          <a:noFill/>
        </a:ln>
      </xdr:spPr>
    </xdr:pic>
    <xdr:clientData/>
  </xdr:twoCellAnchor>
  <xdr:twoCellAnchor editAs="oneCell">
    <xdr:from>
      <xdr:col>1</xdr:col>
      <xdr:colOff>0</xdr:colOff>
      <xdr:row>268</xdr:row>
      <xdr:rowOff>0</xdr:rowOff>
    </xdr:from>
    <xdr:to>
      <xdr:col>5</xdr:col>
      <xdr:colOff>151929</xdr:colOff>
      <xdr:row>281</xdr:row>
      <xdr:rowOff>57150</xdr:rowOff>
    </xdr:to>
    <xdr:pic>
      <xdr:nvPicPr>
        <xdr:cNvPr id="15" name="Slika 14">
          <a:extLst>
            <a:ext uri="{FF2B5EF4-FFF2-40B4-BE49-F238E27FC236}">
              <a16:creationId xmlns:a16="http://schemas.microsoft.com/office/drawing/2014/main" id="{00000000-0008-0000-3000-00000F000000}"/>
            </a:ext>
          </a:extLst>
        </xdr:cNvPr>
        <xdr:cNvPicPr>
          <a:picLocks noChangeAspect="1"/>
        </xdr:cNvPicPr>
      </xdr:nvPicPr>
      <xdr:blipFill>
        <a:blip xmlns:r="http://schemas.openxmlformats.org/officeDocument/2006/relationships" r:embed="rId11"/>
        <a:stretch>
          <a:fillRect/>
        </a:stretch>
      </xdr:blipFill>
      <xdr:spPr>
        <a:xfrm>
          <a:off x="1371600" y="57759600"/>
          <a:ext cx="3771429" cy="3152775"/>
        </a:xfrm>
        <a:prstGeom prst="rect">
          <a:avLst/>
        </a:prstGeom>
      </xdr:spPr>
    </xdr:pic>
    <xdr:clientData/>
  </xdr:twoCellAnchor>
  <xdr:twoCellAnchor editAs="oneCell">
    <xdr:from>
      <xdr:col>6</xdr:col>
      <xdr:colOff>219075</xdr:colOff>
      <xdr:row>31</xdr:row>
      <xdr:rowOff>76200</xdr:rowOff>
    </xdr:from>
    <xdr:to>
      <xdr:col>12</xdr:col>
      <xdr:colOff>599570</xdr:colOff>
      <xdr:row>40</xdr:row>
      <xdr:rowOff>9319</xdr:rowOff>
    </xdr:to>
    <xdr:pic>
      <xdr:nvPicPr>
        <xdr:cNvPr id="16" name="Slika 15">
          <a:extLst>
            <a:ext uri="{FF2B5EF4-FFF2-40B4-BE49-F238E27FC236}">
              <a16:creationId xmlns:a16="http://schemas.microsoft.com/office/drawing/2014/main" id="{00000000-0008-0000-3000-000010000000}"/>
            </a:ext>
          </a:extLst>
        </xdr:cNvPr>
        <xdr:cNvPicPr>
          <a:picLocks noChangeAspect="1"/>
        </xdr:cNvPicPr>
      </xdr:nvPicPr>
      <xdr:blipFill>
        <a:blip xmlns:r="http://schemas.openxmlformats.org/officeDocument/2006/relationships" r:embed="rId12"/>
        <a:stretch>
          <a:fillRect/>
        </a:stretch>
      </xdr:blipFill>
      <xdr:spPr>
        <a:xfrm>
          <a:off x="5819775" y="7496175"/>
          <a:ext cx="4038095" cy="1647619"/>
        </a:xfrm>
        <a:prstGeom prst="rect">
          <a:avLst/>
        </a:prstGeom>
      </xdr:spPr>
    </xdr:pic>
    <xdr:clientData/>
  </xdr:twoCellAnchor>
  <xdr:twoCellAnchor editAs="oneCell">
    <xdr:from>
      <xdr:col>8</xdr:col>
      <xdr:colOff>0</xdr:colOff>
      <xdr:row>49</xdr:row>
      <xdr:rowOff>0</xdr:rowOff>
    </xdr:from>
    <xdr:to>
      <xdr:col>16</xdr:col>
      <xdr:colOff>28575</xdr:colOff>
      <xdr:row>57</xdr:row>
      <xdr:rowOff>117238</xdr:rowOff>
    </xdr:to>
    <xdr:pic>
      <xdr:nvPicPr>
        <xdr:cNvPr id="17" name="Slika 16">
          <a:extLst>
            <a:ext uri="{FF2B5EF4-FFF2-40B4-BE49-F238E27FC236}">
              <a16:creationId xmlns:a16="http://schemas.microsoft.com/office/drawing/2014/main" id="{00000000-0008-0000-3000-000011000000}"/>
            </a:ext>
          </a:extLst>
        </xdr:cNvPr>
        <xdr:cNvPicPr>
          <a:picLocks noChangeAspect="1"/>
        </xdr:cNvPicPr>
      </xdr:nvPicPr>
      <xdr:blipFill>
        <a:blip xmlns:r="http://schemas.openxmlformats.org/officeDocument/2006/relationships" r:embed="rId13"/>
        <a:stretch>
          <a:fillRect/>
        </a:stretch>
      </xdr:blipFill>
      <xdr:spPr>
        <a:xfrm>
          <a:off x="6819900" y="11430000"/>
          <a:ext cx="4905375" cy="1641238"/>
        </a:xfrm>
        <a:prstGeom prst="rect">
          <a:avLst/>
        </a:prstGeom>
      </xdr:spPr>
    </xdr:pic>
    <xdr:clientData/>
  </xdr:twoCellAnchor>
  <xdr:twoCellAnchor editAs="oneCell">
    <xdr:from>
      <xdr:col>16</xdr:col>
      <xdr:colOff>95250</xdr:colOff>
      <xdr:row>48</xdr:row>
      <xdr:rowOff>0</xdr:rowOff>
    </xdr:from>
    <xdr:to>
      <xdr:col>22</xdr:col>
      <xdr:colOff>523364</xdr:colOff>
      <xdr:row>57</xdr:row>
      <xdr:rowOff>56929</xdr:rowOff>
    </xdr:to>
    <xdr:pic>
      <xdr:nvPicPr>
        <xdr:cNvPr id="18" name="Slika 17">
          <a:extLst>
            <a:ext uri="{FF2B5EF4-FFF2-40B4-BE49-F238E27FC236}">
              <a16:creationId xmlns:a16="http://schemas.microsoft.com/office/drawing/2014/main" id="{00000000-0008-0000-3000-000012000000}"/>
            </a:ext>
          </a:extLst>
        </xdr:cNvPr>
        <xdr:cNvPicPr>
          <a:picLocks noChangeAspect="1"/>
        </xdr:cNvPicPr>
      </xdr:nvPicPr>
      <xdr:blipFill>
        <a:blip xmlns:r="http://schemas.openxmlformats.org/officeDocument/2006/relationships" r:embed="rId14"/>
        <a:stretch>
          <a:fillRect/>
        </a:stretch>
      </xdr:blipFill>
      <xdr:spPr>
        <a:xfrm>
          <a:off x="11791950" y="11239500"/>
          <a:ext cx="4085714" cy="1771429"/>
        </a:xfrm>
        <a:prstGeom prst="rect">
          <a:avLst/>
        </a:prstGeom>
      </xdr:spPr>
    </xdr:pic>
    <xdr:clientData/>
  </xdr:twoCellAnchor>
  <xdr:twoCellAnchor editAs="oneCell">
    <xdr:from>
      <xdr:col>0</xdr:col>
      <xdr:colOff>1095375</xdr:colOff>
      <xdr:row>111</xdr:row>
      <xdr:rowOff>104775</xdr:rowOff>
    </xdr:from>
    <xdr:to>
      <xdr:col>5</xdr:col>
      <xdr:colOff>580465</xdr:colOff>
      <xdr:row>120</xdr:row>
      <xdr:rowOff>95037</xdr:rowOff>
    </xdr:to>
    <xdr:pic>
      <xdr:nvPicPr>
        <xdr:cNvPr id="19" name="Slika 18">
          <a:extLst>
            <a:ext uri="{FF2B5EF4-FFF2-40B4-BE49-F238E27FC236}">
              <a16:creationId xmlns:a16="http://schemas.microsoft.com/office/drawing/2014/main" id="{00000000-0008-0000-3000-000013000000}"/>
            </a:ext>
          </a:extLst>
        </xdr:cNvPr>
        <xdr:cNvPicPr>
          <a:picLocks noChangeAspect="1"/>
        </xdr:cNvPicPr>
      </xdr:nvPicPr>
      <xdr:blipFill>
        <a:blip xmlns:r="http://schemas.openxmlformats.org/officeDocument/2006/relationships" r:embed="rId15"/>
        <a:stretch>
          <a:fillRect/>
        </a:stretch>
      </xdr:blipFill>
      <xdr:spPr>
        <a:xfrm>
          <a:off x="1095375" y="25117425"/>
          <a:ext cx="4476190" cy="1704762"/>
        </a:xfrm>
        <a:prstGeom prst="rect">
          <a:avLst/>
        </a:prstGeom>
      </xdr:spPr>
    </xdr:pic>
    <xdr:clientData/>
  </xdr:twoCellAnchor>
  <xdr:twoCellAnchor editAs="oneCell">
    <xdr:from>
      <xdr:col>0</xdr:col>
      <xdr:colOff>990600</xdr:colOff>
      <xdr:row>127</xdr:row>
      <xdr:rowOff>123825</xdr:rowOff>
    </xdr:from>
    <xdr:to>
      <xdr:col>5</xdr:col>
      <xdr:colOff>456643</xdr:colOff>
      <xdr:row>136</xdr:row>
      <xdr:rowOff>152182</xdr:rowOff>
    </xdr:to>
    <xdr:pic>
      <xdr:nvPicPr>
        <xdr:cNvPr id="20" name="Slika 19">
          <a:extLst>
            <a:ext uri="{FF2B5EF4-FFF2-40B4-BE49-F238E27FC236}">
              <a16:creationId xmlns:a16="http://schemas.microsoft.com/office/drawing/2014/main" id="{00000000-0008-0000-3000-000014000000}"/>
            </a:ext>
          </a:extLst>
        </xdr:cNvPr>
        <xdr:cNvPicPr>
          <a:picLocks noChangeAspect="1"/>
        </xdr:cNvPicPr>
      </xdr:nvPicPr>
      <xdr:blipFill>
        <a:blip xmlns:r="http://schemas.openxmlformats.org/officeDocument/2006/relationships" r:embed="rId16"/>
        <a:stretch>
          <a:fillRect/>
        </a:stretch>
      </xdr:blipFill>
      <xdr:spPr>
        <a:xfrm>
          <a:off x="990600" y="28517850"/>
          <a:ext cx="4457143" cy="1742857"/>
        </a:xfrm>
        <a:prstGeom prst="rect">
          <a:avLst/>
        </a:prstGeom>
      </xdr:spPr>
    </xdr:pic>
    <xdr:clientData/>
  </xdr:twoCellAnchor>
  <xdr:twoCellAnchor editAs="oneCell">
    <xdr:from>
      <xdr:col>0</xdr:col>
      <xdr:colOff>1019175</xdr:colOff>
      <xdr:row>144</xdr:row>
      <xdr:rowOff>161925</xdr:rowOff>
    </xdr:from>
    <xdr:to>
      <xdr:col>5</xdr:col>
      <xdr:colOff>456646</xdr:colOff>
      <xdr:row>153</xdr:row>
      <xdr:rowOff>142663</xdr:rowOff>
    </xdr:to>
    <xdr:pic>
      <xdr:nvPicPr>
        <xdr:cNvPr id="21" name="Slika 20">
          <a:extLst>
            <a:ext uri="{FF2B5EF4-FFF2-40B4-BE49-F238E27FC236}">
              <a16:creationId xmlns:a16="http://schemas.microsoft.com/office/drawing/2014/main" id="{00000000-0008-0000-3000-000015000000}"/>
            </a:ext>
          </a:extLst>
        </xdr:cNvPr>
        <xdr:cNvPicPr>
          <a:picLocks noChangeAspect="1"/>
        </xdr:cNvPicPr>
      </xdr:nvPicPr>
      <xdr:blipFill>
        <a:blip xmlns:r="http://schemas.openxmlformats.org/officeDocument/2006/relationships" r:embed="rId17"/>
        <a:stretch>
          <a:fillRect/>
        </a:stretch>
      </xdr:blipFill>
      <xdr:spPr>
        <a:xfrm>
          <a:off x="1019175" y="32165925"/>
          <a:ext cx="4428571" cy="1695238"/>
        </a:xfrm>
        <a:prstGeom prst="rect">
          <a:avLst/>
        </a:prstGeom>
      </xdr:spPr>
    </xdr:pic>
    <xdr:clientData/>
  </xdr:twoCellAnchor>
  <xdr:twoCellAnchor editAs="oneCell">
    <xdr:from>
      <xdr:col>0</xdr:col>
      <xdr:colOff>942975</xdr:colOff>
      <xdr:row>162</xdr:row>
      <xdr:rowOff>0</xdr:rowOff>
    </xdr:from>
    <xdr:to>
      <xdr:col>5</xdr:col>
      <xdr:colOff>475684</xdr:colOff>
      <xdr:row>171</xdr:row>
      <xdr:rowOff>47405</xdr:rowOff>
    </xdr:to>
    <xdr:pic>
      <xdr:nvPicPr>
        <xdr:cNvPr id="22" name="Slika 21">
          <a:extLst>
            <a:ext uri="{FF2B5EF4-FFF2-40B4-BE49-F238E27FC236}">
              <a16:creationId xmlns:a16="http://schemas.microsoft.com/office/drawing/2014/main" id="{00000000-0008-0000-3000-000016000000}"/>
            </a:ext>
          </a:extLst>
        </xdr:cNvPr>
        <xdr:cNvPicPr>
          <a:picLocks noChangeAspect="1"/>
        </xdr:cNvPicPr>
      </xdr:nvPicPr>
      <xdr:blipFill>
        <a:blip xmlns:r="http://schemas.openxmlformats.org/officeDocument/2006/relationships" r:embed="rId18"/>
        <a:stretch>
          <a:fillRect/>
        </a:stretch>
      </xdr:blipFill>
      <xdr:spPr>
        <a:xfrm>
          <a:off x="942975" y="35775900"/>
          <a:ext cx="4523809" cy="1761905"/>
        </a:xfrm>
        <a:prstGeom prst="rect">
          <a:avLst/>
        </a:prstGeom>
      </xdr:spPr>
    </xdr:pic>
    <xdr:clientData/>
  </xdr:twoCellAnchor>
  <xdr:twoCellAnchor editAs="oneCell">
    <xdr:from>
      <xdr:col>0</xdr:col>
      <xdr:colOff>1095375</xdr:colOff>
      <xdr:row>174</xdr:row>
      <xdr:rowOff>38100</xdr:rowOff>
    </xdr:from>
    <xdr:to>
      <xdr:col>6</xdr:col>
      <xdr:colOff>542294</xdr:colOff>
      <xdr:row>181</xdr:row>
      <xdr:rowOff>18886</xdr:rowOff>
    </xdr:to>
    <xdr:pic>
      <xdr:nvPicPr>
        <xdr:cNvPr id="23" name="Slika 22">
          <a:extLst>
            <a:ext uri="{FF2B5EF4-FFF2-40B4-BE49-F238E27FC236}">
              <a16:creationId xmlns:a16="http://schemas.microsoft.com/office/drawing/2014/main" id="{00000000-0008-0000-3000-000017000000}"/>
            </a:ext>
          </a:extLst>
        </xdr:cNvPr>
        <xdr:cNvPicPr>
          <a:picLocks noChangeAspect="1"/>
        </xdr:cNvPicPr>
      </xdr:nvPicPr>
      <xdr:blipFill>
        <a:blip xmlns:r="http://schemas.openxmlformats.org/officeDocument/2006/relationships" r:embed="rId19"/>
        <a:stretch>
          <a:fillRect/>
        </a:stretch>
      </xdr:blipFill>
      <xdr:spPr>
        <a:xfrm>
          <a:off x="1095375" y="38147625"/>
          <a:ext cx="5047619" cy="1314286"/>
        </a:xfrm>
        <a:prstGeom prst="rect">
          <a:avLst/>
        </a:prstGeom>
      </xdr:spPr>
    </xdr:pic>
    <xdr:clientData/>
  </xdr:twoCellAnchor>
  <xdr:twoCellAnchor editAs="oneCell">
    <xdr:from>
      <xdr:col>0</xdr:col>
      <xdr:colOff>828675</xdr:colOff>
      <xdr:row>187</xdr:row>
      <xdr:rowOff>133350</xdr:rowOff>
    </xdr:from>
    <xdr:to>
      <xdr:col>5</xdr:col>
      <xdr:colOff>304242</xdr:colOff>
      <xdr:row>196</xdr:row>
      <xdr:rowOff>152183</xdr:rowOff>
    </xdr:to>
    <xdr:pic>
      <xdr:nvPicPr>
        <xdr:cNvPr id="24" name="Slika 23">
          <a:extLst>
            <a:ext uri="{FF2B5EF4-FFF2-40B4-BE49-F238E27FC236}">
              <a16:creationId xmlns:a16="http://schemas.microsoft.com/office/drawing/2014/main" id="{00000000-0008-0000-3000-000018000000}"/>
            </a:ext>
          </a:extLst>
        </xdr:cNvPr>
        <xdr:cNvPicPr>
          <a:picLocks noChangeAspect="1"/>
        </xdr:cNvPicPr>
      </xdr:nvPicPr>
      <xdr:blipFill>
        <a:blip xmlns:r="http://schemas.openxmlformats.org/officeDocument/2006/relationships" r:embed="rId20"/>
        <a:stretch>
          <a:fillRect/>
        </a:stretch>
      </xdr:blipFill>
      <xdr:spPr>
        <a:xfrm>
          <a:off x="828675" y="40881300"/>
          <a:ext cx="4466667" cy="1733333"/>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4</xdr:col>
      <xdr:colOff>638175</xdr:colOff>
      <xdr:row>210</xdr:row>
      <xdr:rowOff>133350</xdr:rowOff>
    </xdr:from>
    <xdr:to>
      <xdr:col>11</xdr:col>
      <xdr:colOff>190500</xdr:colOff>
      <xdr:row>218</xdr:row>
      <xdr:rowOff>47625</xdr:rowOff>
    </xdr:to>
    <xdr:pic>
      <xdr:nvPicPr>
        <xdr:cNvPr id="2" name="Slika 560" descr="Poklicana funkcija">
          <a:extLst>
            <a:ext uri="{FF2B5EF4-FFF2-40B4-BE49-F238E27FC236}">
              <a16:creationId xmlns:a16="http://schemas.microsoft.com/office/drawing/2014/main" id="{00000000-0008-0000-3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52850" y="45053250"/>
          <a:ext cx="399097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457200</xdr:colOff>
      <xdr:row>222</xdr:row>
      <xdr:rowOff>152400</xdr:rowOff>
    </xdr:from>
    <xdr:to>
      <xdr:col>10</xdr:col>
      <xdr:colOff>400050</xdr:colOff>
      <xdr:row>230</xdr:row>
      <xdr:rowOff>57150</xdr:rowOff>
    </xdr:to>
    <xdr:pic>
      <xdr:nvPicPr>
        <xdr:cNvPr id="3" name="Slika 559" descr="Funkcija, imenovana 1">
          <a:extLst>
            <a:ext uri="{FF2B5EF4-FFF2-40B4-BE49-F238E27FC236}">
              <a16:creationId xmlns:a16="http://schemas.microsoft.com/office/drawing/2014/main" id="{00000000-0008-0000-3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571875" y="47663100"/>
          <a:ext cx="3771900" cy="162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495300</xdr:colOff>
      <xdr:row>233</xdr:row>
      <xdr:rowOff>152400</xdr:rowOff>
    </xdr:from>
    <xdr:to>
      <xdr:col>4</xdr:col>
      <xdr:colOff>752475</xdr:colOff>
      <xdr:row>238</xdr:row>
      <xdr:rowOff>104775</xdr:rowOff>
    </xdr:to>
    <xdr:pic>
      <xdr:nvPicPr>
        <xdr:cNvPr id="4" name="Slika 558" descr="revizija formule">
          <a:extLst>
            <a:ext uri="{FF2B5EF4-FFF2-40B4-BE49-F238E27FC236}">
              <a16:creationId xmlns:a16="http://schemas.microsoft.com/office/drawing/2014/main" id="{00000000-0008-0000-31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66825" y="50006250"/>
          <a:ext cx="260032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57149</xdr:colOff>
      <xdr:row>241</xdr:row>
      <xdr:rowOff>19049</xdr:rowOff>
    </xdr:from>
    <xdr:to>
      <xdr:col>9</xdr:col>
      <xdr:colOff>464858</xdr:colOff>
      <xdr:row>251</xdr:row>
      <xdr:rowOff>180974</xdr:rowOff>
    </xdr:to>
    <xdr:pic>
      <xdr:nvPicPr>
        <xdr:cNvPr id="5" name="Slika 557" descr="Preverjanje napak 1">
          <a:extLst>
            <a:ext uri="{FF2B5EF4-FFF2-40B4-BE49-F238E27FC236}">
              <a16:creationId xmlns:a16="http://schemas.microsoft.com/office/drawing/2014/main" id="{00000000-0008-0000-31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28674" y="51463574"/>
          <a:ext cx="5970309" cy="2066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33</xdr:row>
      <xdr:rowOff>0</xdr:rowOff>
    </xdr:from>
    <xdr:to>
      <xdr:col>11</xdr:col>
      <xdr:colOff>193040</xdr:colOff>
      <xdr:row>48</xdr:row>
      <xdr:rowOff>34290</xdr:rowOff>
    </xdr:to>
    <xdr:pic>
      <xdr:nvPicPr>
        <xdr:cNvPr id="6" name="Slika 5" descr="Revizijska orodja v Excelu, primer 1-2">
          <a:extLst>
            <a:ext uri="{FF2B5EF4-FFF2-40B4-BE49-F238E27FC236}">
              <a16:creationId xmlns:a16="http://schemas.microsoft.com/office/drawing/2014/main" id="{00000000-0008-0000-31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71525" y="8086725"/>
          <a:ext cx="6974840" cy="2891790"/>
        </a:xfrm>
        <a:prstGeom prst="rect">
          <a:avLst/>
        </a:prstGeom>
        <a:noFill/>
        <a:ln>
          <a:noFill/>
        </a:ln>
      </xdr:spPr>
    </xdr:pic>
    <xdr:clientData/>
  </xdr:twoCellAnchor>
  <xdr:twoCellAnchor editAs="oneCell">
    <xdr:from>
      <xdr:col>1</xdr:col>
      <xdr:colOff>0</xdr:colOff>
      <xdr:row>52</xdr:row>
      <xdr:rowOff>76200</xdr:rowOff>
    </xdr:from>
    <xdr:to>
      <xdr:col>7</xdr:col>
      <xdr:colOff>494665</xdr:colOff>
      <xdr:row>58</xdr:row>
      <xdr:rowOff>81279</xdr:rowOff>
    </xdr:to>
    <xdr:pic>
      <xdr:nvPicPr>
        <xdr:cNvPr id="7" name="Slika 6" descr="Revizijska orodja v Excelu, primer 1-3">
          <a:extLst>
            <a:ext uri="{FF2B5EF4-FFF2-40B4-BE49-F238E27FC236}">
              <a16:creationId xmlns:a16="http://schemas.microsoft.com/office/drawing/2014/main" id="{00000000-0008-0000-31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1525" y="11963400"/>
          <a:ext cx="4838065" cy="1148079"/>
        </a:xfrm>
        <a:prstGeom prst="rect">
          <a:avLst/>
        </a:prstGeom>
        <a:noFill/>
        <a:ln>
          <a:noFill/>
        </a:ln>
      </xdr:spPr>
    </xdr:pic>
    <xdr:clientData/>
  </xdr:twoCellAnchor>
  <xdr:twoCellAnchor editAs="oneCell">
    <xdr:from>
      <xdr:col>1</xdr:col>
      <xdr:colOff>28574</xdr:colOff>
      <xdr:row>62</xdr:row>
      <xdr:rowOff>9524</xdr:rowOff>
    </xdr:from>
    <xdr:to>
      <xdr:col>10</xdr:col>
      <xdr:colOff>95249</xdr:colOff>
      <xdr:row>67</xdr:row>
      <xdr:rowOff>171449</xdr:rowOff>
    </xdr:to>
    <xdr:pic>
      <xdr:nvPicPr>
        <xdr:cNvPr id="8" name="Slika 7" descr="Revizijska orodja v Excelu, primer 1-4">
          <a:extLst>
            <a:ext uri="{FF2B5EF4-FFF2-40B4-BE49-F238E27FC236}">
              <a16:creationId xmlns:a16="http://schemas.microsoft.com/office/drawing/2014/main" id="{00000000-0008-0000-31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00099" y="13973174"/>
          <a:ext cx="6238875" cy="1114425"/>
        </a:xfrm>
        <a:prstGeom prst="rect">
          <a:avLst/>
        </a:prstGeom>
        <a:noFill/>
        <a:ln>
          <a:noFill/>
        </a:ln>
      </xdr:spPr>
    </xdr:pic>
    <xdr:clientData/>
  </xdr:twoCellAnchor>
  <xdr:twoCellAnchor editAs="oneCell">
    <xdr:from>
      <xdr:col>1</xdr:col>
      <xdr:colOff>0</xdr:colOff>
      <xdr:row>71</xdr:row>
      <xdr:rowOff>200024</xdr:rowOff>
    </xdr:from>
    <xdr:to>
      <xdr:col>8</xdr:col>
      <xdr:colOff>304800</xdr:colOff>
      <xdr:row>83</xdr:row>
      <xdr:rowOff>106017</xdr:rowOff>
    </xdr:to>
    <xdr:pic>
      <xdr:nvPicPr>
        <xdr:cNvPr id="9" name="Slika 8" descr="Revizijska orodja v Excelu, primer 1-5">
          <a:extLst>
            <a:ext uri="{FF2B5EF4-FFF2-40B4-BE49-F238E27FC236}">
              <a16:creationId xmlns:a16="http://schemas.microsoft.com/office/drawing/2014/main" id="{00000000-0008-0000-3100-000009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71525" y="15992474"/>
          <a:ext cx="5257800" cy="2201518"/>
        </a:xfrm>
        <a:prstGeom prst="rect">
          <a:avLst/>
        </a:prstGeom>
        <a:noFill/>
        <a:ln>
          <a:noFill/>
        </a:ln>
      </xdr:spPr>
    </xdr:pic>
    <xdr:clientData/>
  </xdr:twoCellAnchor>
  <xdr:twoCellAnchor editAs="oneCell">
    <xdr:from>
      <xdr:col>1</xdr:col>
      <xdr:colOff>67502</xdr:colOff>
      <xdr:row>92</xdr:row>
      <xdr:rowOff>106846</xdr:rowOff>
    </xdr:from>
    <xdr:to>
      <xdr:col>8</xdr:col>
      <xdr:colOff>581853</xdr:colOff>
      <xdr:row>108</xdr:row>
      <xdr:rowOff>125896</xdr:rowOff>
    </xdr:to>
    <xdr:pic>
      <xdr:nvPicPr>
        <xdr:cNvPr id="10" name="Slika 9" descr="Odstranite puščice">
          <a:extLst>
            <a:ext uri="{FF2B5EF4-FFF2-40B4-BE49-F238E27FC236}">
              <a16:creationId xmlns:a16="http://schemas.microsoft.com/office/drawing/2014/main" id="{00000000-0008-0000-3100-00000A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9027" y="20366521"/>
          <a:ext cx="5467351" cy="3067050"/>
        </a:xfrm>
        <a:prstGeom prst="rect">
          <a:avLst/>
        </a:prstGeom>
        <a:noFill/>
        <a:ln>
          <a:noFill/>
        </a:ln>
      </xdr:spPr>
    </xdr:pic>
    <xdr:clientData/>
  </xdr:twoCellAnchor>
  <xdr:twoCellAnchor editAs="oneCell">
    <xdr:from>
      <xdr:col>1</xdr:col>
      <xdr:colOff>76199</xdr:colOff>
      <xdr:row>111</xdr:row>
      <xdr:rowOff>114300</xdr:rowOff>
    </xdr:from>
    <xdr:to>
      <xdr:col>8</xdr:col>
      <xdr:colOff>180974</xdr:colOff>
      <xdr:row>121</xdr:row>
      <xdr:rowOff>38100</xdr:rowOff>
    </xdr:to>
    <xdr:pic>
      <xdr:nvPicPr>
        <xdr:cNvPr id="11" name="Slika 10" descr="Odstranite puščice 1-1">
          <a:extLst>
            <a:ext uri="{FF2B5EF4-FFF2-40B4-BE49-F238E27FC236}">
              <a16:creationId xmlns:a16="http://schemas.microsoft.com/office/drawing/2014/main" id="{00000000-0008-0000-3100-00000B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47724" y="24060150"/>
          <a:ext cx="5057775" cy="2305050"/>
        </a:xfrm>
        <a:prstGeom prst="rect">
          <a:avLst/>
        </a:prstGeom>
        <a:noFill/>
        <a:ln>
          <a:noFill/>
        </a:ln>
      </xdr:spPr>
    </xdr:pic>
    <xdr:clientData/>
  </xdr:twoCellAnchor>
  <xdr:twoCellAnchor editAs="oneCell">
    <xdr:from>
      <xdr:col>1</xdr:col>
      <xdr:colOff>0</xdr:colOff>
      <xdr:row>142</xdr:row>
      <xdr:rowOff>0</xdr:rowOff>
    </xdr:from>
    <xdr:to>
      <xdr:col>9</xdr:col>
      <xdr:colOff>295275</xdr:colOff>
      <xdr:row>161</xdr:row>
      <xdr:rowOff>57150</xdr:rowOff>
    </xdr:to>
    <xdr:pic>
      <xdr:nvPicPr>
        <xdr:cNvPr id="12" name="Slika 11" descr="Revizijska orodja v Excelu 3-2">
          <a:extLst>
            <a:ext uri="{FF2B5EF4-FFF2-40B4-BE49-F238E27FC236}">
              <a16:creationId xmlns:a16="http://schemas.microsoft.com/office/drawing/2014/main" id="{00000000-0008-0000-3100-00000C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71525" y="31365825"/>
          <a:ext cx="5857875" cy="3676650"/>
        </a:xfrm>
        <a:prstGeom prst="rect">
          <a:avLst/>
        </a:prstGeom>
        <a:noFill/>
        <a:ln>
          <a:noFill/>
        </a:ln>
      </xdr:spPr>
    </xdr:pic>
    <xdr:clientData/>
  </xdr:twoCellAnchor>
  <xdr:twoCellAnchor editAs="oneCell">
    <xdr:from>
      <xdr:col>0</xdr:col>
      <xdr:colOff>761999</xdr:colOff>
      <xdr:row>173</xdr:row>
      <xdr:rowOff>28575</xdr:rowOff>
    </xdr:from>
    <xdr:to>
      <xdr:col>9</xdr:col>
      <xdr:colOff>380999</xdr:colOff>
      <xdr:row>191</xdr:row>
      <xdr:rowOff>104775</xdr:rowOff>
    </xdr:to>
    <xdr:pic>
      <xdr:nvPicPr>
        <xdr:cNvPr id="13" name="Slika 12" descr="Revizijska orodja v Excelu 4-1">
          <a:extLst>
            <a:ext uri="{FF2B5EF4-FFF2-40B4-BE49-F238E27FC236}">
              <a16:creationId xmlns:a16="http://schemas.microsoft.com/office/drawing/2014/main" id="{00000000-0008-0000-3100-00000D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61999" y="37604700"/>
          <a:ext cx="5953125" cy="3505200"/>
        </a:xfrm>
        <a:prstGeom prst="rect">
          <a:avLst/>
        </a:prstGeom>
        <a:noFill/>
        <a:ln>
          <a:noFill/>
        </a:ln>
      </xdr:spPr>
    </xdr:pic>
    <xdr:clientData/>
  </xdr:twoCellAnchor>
  <xdr:twoCellAnchor editAs="oneCell">
    <xdr:from>
      <xdr:col>0</xdr:col>
      <xdr:colOff>676274</xdr:colOff>
      <xdr:row>195</xdr:row>
      <xdr:rowOff>19050</xdr:rowOff>
    </xdr:from>
    <xdr:to>
      <xdr:col>14</xdr:col>
      <xdr:colOff>142874</xdr:colOff>
      <xdr:row>200</xdr:row>
      <xdr:rowOff>28576</xdr:rowOff>
    </xdr:to>
    <xdr:pic>
      <xdr:nvPicPr>
        <xdr:cNvPr id="14" name="Slika 13" descr="Revizijska orodja v Excelu 4-2">
          <a:extLst>
            <a:ext uri="{FF2B5EF4-FFF2-40B4-BE49-F238E27FC236}">
              <a16:creationId xmlns:a16="http://schemas.microsoft.com/office/drawing/2014/main" id="{00000000-0008-0000-3100-00000E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76274" y="41833800"/>
          <a:ext cx="8848725" cy="962026"/>
        </a:xfrm>
        <a:prstGeom prst="rect">
          <a:avLst/>
        </a:prstGeom>
        <a:noFill/>
        <a:ln>
          <a:noFill/>
        </a:ln>
      </xdr:spPr>
    </xdr:pic>
    <xdr:clientData/>
  </xdr:twoCellAnchor>
  <xdr:twoCellAnchor editAs="oneCell">
    <xdr:from>
      <xdr:col>6</xdr:col>
      <xdr:colOff>0</xdr:colOff>
      <xdr:row>2</xdr:row>
      <xdr:rowOff>99392</xdr:rowOff>
    </xdr:from>
    <xdr:to>
      <xdr:col>10</xdr:col>
      <xdr:colOff>100729</xdr:colOff>
      <xdr:row>6</xdr:row>
      <xdr:rowOff>28576</xdr:rowOff>
    </xdr:to>
    <xdr:pic>
      <xdr:nvPicPr>
        <xdr:cNvPr id="15" name="Slika 14">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14"/>
        <a:stretch>
          <a:fillRect/>
        </a:stretch>
      </xdr:blipFill>
      <xdr:spPr>
        <a:xfrm>
          <a:off x="4505325" y="623267"/>
          <a:ext cx="2539129" cy="88168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115</xdr:row>
      <xdr:rowOff>0</xdr:rowOff>
    </xdr:from>
    <xdr:to>
      <xdr:col>2</xdr:col>
      <xdr:colOff>915035</xdr:colOff>
      <xdr:row>122</xdr:row>
      <xdr:rowOff>59055</xdr:rowOff>
    </xdr:to>
    <xdr:pic>
      <xdr:nvPicPr>
        <xdr:cNvPr id="2" name="Slika 1" descr="Iskanje cilja 3">
          <a:extLst>
            <a:ext uri="{FF2B5EF4-FFF2-40B4-BE49-F238E27FC236}">
              <a16:creationId xmlns:a16="http://schemas.microsoft.com/office/drawing/2014/main" id="{00000000-0008-0000-32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24698325"/>
          <a:ext cx="2019935" cy="1392555"/>
        </a:xfrm>
        <a:prstGeom prst="rect">
          <a:avLst/>
        </a:prstGeom>
        <a:noFill/>
        <a:ln>
          <a:noFill/>
        </a:ln>
      </xdr:spPr>
    </xdr:pic>
    <xdr:clientData/>
  </xdr:twoCellAnchor>
  <xdr:twoCellAnchor editAs="oneCell">
    <xdr:from>
      <xdr:col>1</xdr:col>
      <xdr:colOff>0</xdr:colOff>
      <xdr:row>127</xdr:row>
      <xdr:rowOff>0</xdr:rowOff>
    </xdr:from>
    <xdr:to>
      <xdr:col>2</xdr:col>
      <xdr:colOff>915035</xdr:colOff>
      <xdr:row>134</xdr:row>
      <xdr:rowOff>59055</xdr:rowOff>
    </xdr:to>
    <xdr:pic>
      <xdr:nvPicPr>
        <xdr:cNvPr id="3" name="Slika 2" descr="Iskanje cilja 4">
          <a:extLst>
            <a:ext uri="{FF2B5EF4-FFF2-40B4-BE49-F238E27FC236}">
              <a16:creationId xmlns:a16="http://schemas.microsoft.com/office/drawing/2014/main" id="{00000000-0008-0000-32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47775" y="27079575"/>
          <a:ext cx="2019935" cy="1392555"/>
        </a:xfrm>
        <a:prstGeom prst="rect">
          <a:avLst/>
        </a:prstGeom>
        <a:noFill/>
        <a:ln>
          <a:noFill/>
        </a:ln>
      </xdr:spPr>
    </xdr:pic>
    <xdr:clientData/>
  </xdr:twoCellAnchor>
  <xdr:twoCellAnchor editAs="oneCell">
    <xdr:from>
      <xdr:col>1</xdr:col>
      <xdr:colOff>0</xdr:colOff>
      <xdr:row>139</xdr:row>
      <xdr:rowOff>0</xdr:rowOff>
    </xdr:from>
    <xdr:to>
      <xdr:col>7</xdr:col>
      <xdr:colOff>44450</xdr:colOff>
      <xdr:row>154</xdr:row>
      <xdr:rowOff>87630</xdr:rowOff>
    </xdr:to>
    <xdr:pic>
      <xdr:nvPicPr>
        <xdr:cNvPr id="4" name="Slika 3" descr="Iskanje cilja 5">
          <a:extLst>
            <a:ext uri="{FF2B5EF4-FFF2-40B4-BE49-F238E27FC236}">
              <a16:creationId xmlns:a16="http://schemas.microsoft.com/office/drawing/2014/main" id="{00000000-0008-0000-32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47775" y="29479875"/>
          <a:ext cx="4540250" cy="2945130"/>
        </a:xfrm>
        <a:prstGeom prst="rect">
          <a:avLst/>
        </a:prstGeom>
        <a:noFill/>
        <a:ln>
          <a:noFill/>
        </a:ln>
      </xdr:spPr>
    </xdr:pic>
    <xdr:clientData/>
  </xdr:twoCellAnchor>
  <xdr:twoCellAnchor>
    <xdr:from>
      <xdr:col>5</xdr:col>
      <xdr:colOff>19050</xdr:colOff>
      <xdr:row>9</xdr:row>
      <xdr:rowOff>123825</xdr:rowOff>
    </xdr:from>
    <xdr:to>
      <xdr:col>9</xdr:col>
      <xdr:colOff>238125</xdr:colOff>
      <xdr:row>18</xdr:row>
      <xdr:rowOff>19050</xdr:rowOff>
    </xdr:to>
    <xdr:pic>
      <xdr:nvPicPr>
        <xdr:cNvPr id="5" name="Slika 431" descr="Iskanje cilja">
          <a:extLst>
            <a:ext uri="{FF2B5EF4-FFF2-40B4-BE49-F238E27FC236}">
              <a16:creationId xmlns:a16="http://schemas.microsoft.com/office/drawing/2014/main" id="{00000000-0008-0000-32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543425" y="2209800"/>
          <a:ext cx="2657475"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361950</xdr:colOff>
      <xdr:row>32</xdr:row>
      <xdr:rowOff>171450</xdr:rowOff>
    </xdr:from>
    <xdr:to>
      <xdr:col>8</xdr:col>
      <xdr:colOff>326390</xdr:colOff>
      <xdr:row>39</xdr:row>
      <xdr:rowOff>167005</xdr:rowOff>
    </xdr:to>
    <xdr:pic>
      <xdr:nvPicPr>
        <xdr:cNvPr id="6" name="Slika 5" descr="Primer iskanja cilja 1">
          <a:extLst>
            <a:ext uri="{FF2B5EF4-FFF2-40B4-BE49-F238E27FC236}">
              <a16:creationId xmlns:a16="http://schemas.microsoft.com/office/drawing/2014/main" id="{00000000-0008-0000-32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76725" y="7058025"/>
          <a:ext cx="2402840" cy="1329055"/>
        </a:xfrm>
        <a:prstGeom prst="rect">
          <a:avLst/>
        </a:prstGeom>
        <a:noFill/>
        <a:ln>
          <a:noFill/>
        </a:ln>
      </xdr:spPr>
    </xdr:pic>
    <xdr:clientData/>
  </xdr:twoCellAnchor>
  <xdr:twoCellAnchor editAs="oneCell">
    <xdr:from>
      <xdr:col>4</xdr:col>
      <xdr:colOff>200025</xdr:colOff>
      <xdr:row>309</xdr:row>
      <xdr:rowOff>152400</xdr:rowOff>
    </xdr:from>
    <xdr:to>
      <xdr:col>8</xdr:col>
      <xdr:colOff>256863</xdr:colOff>
      <xdr:row>317</xdr:row>
      <xdr:rowOff>66495</xdr:rowOff>
    </xdr:to>
    <xdr:pic>
      <xdr:nvPicPr>
        <xdr:cNvPr id="7" name="Slika 6">
          <a:extLst>
            <a:ext uri="{FF2B5EF4-FFF2-40B4-BE49-F238E27FC236}">
              <a16:creationId xmlns:a16="http://schemas.microsoft.com/office/drawing/2014/main" id="{00000000-0008-0000-3200-000007000000}"/>
            </a:ext>
          </a:extLst>
        </xdr:cNvPr>
        <xdr:cNvPicPr>
          <a:picLocks noChangeAspect="1"/>
        </xdr:cNvPicPr>
      </xdr:nvPicPr>
      <xdr:blipFill>
        <a:blip xmlns:r="http://schemas.openxmlformats.org/officeDocument/2006/relationships" r:embed="rId6"/>
        <a:stretch>
          <a:fillRect/>
        </a:stretch>
      </xdr:blipFill>
      <xdr:spPr>
        <a:xfrm>
          <a:off x="4114800" y="66217800"/>
          <a:ext cx="2495238" cy="1438095"/>
        </a:xfrm>
        <a:prstGeom prst="rect">
          <a:avLst/>
        </a:prstGeom>
      </xdr:spPr>
    </xdr:pic>
    <xdr:clientData/>
  </xdr:twoCellAnchor>
  <xdr:twoCellAnchor editAs="oneCell">
    <xdr:from>
      <xdr:col>12</xdr:col>
      <xdr:colOff>9525</xdr:colOff>
      <xdr:row>20</xdr:row>
      <xdr:rowOff>123825</xdr:rowOff>
    </xdr:from>
    <xdr:to>
      <xdr:col>16</xdr:col>
      <xdr:colOff>275887</xdr:colOff>
      <xdr:row>27</xdr:row>
      <xdr:rowOff>171277</xdr:rowOff>
    </xdr:to>
    <xdr:pic>
      <xdr:nvPicPr>
        <xdr:cNvPr id="8" name="Slika 7">
          <a:extLst>
            <a:ext uri="{FF2B5EF4-FFF2-40B4-BE49-F238E27FC236}">
              <a16:creationId xmlns:a16="http://schemas.microsoft.com/office/drawing/2014/main" id="{00000000-0008-0000-3200-000008000000}"/>
            </a:ext>
          </a:extLst>
        </xdr:cNvPr>
        <xdr:cNvPicPr>
          <a:picLocks noChangeAspect="1"/>
        </xdr:cNvPicPr>
      </xdr:nvPicPr>
      <xdr:blipFill>
        <a:blip xmlns:r="http://schemas.openxmlformats.org/officeDocument/2006/relationships" r:embed="rId7"/>
        <a:stretch>
          <a:fillRect/>
        </a:stretch>
      </xdr:blipFill>
      <xdr:spPr>
        <a:xfrm>
          <a:off x="8801100" y="4314825"/>
          <a:ext cx="2704762" cy="1380952"/>
        </a:xfrm>
        <a:prstGeom prst="rect">
          <a:avLst/>
        </a:prstGeom>
      </xdr:spPr>
    </xdr:pic>
    <xdr:clientData/>
  </xdr:twoCellAnchor>
  <xdr:twoCellAnchor editAs="oneCell">
    <xdr:from>
      <xdr:col>2</xdr:col>
      <xdr:colOff>285750</xdr:colOff>
      <xdr:row>34</xdr:row>
      <xdr:rowOff>9525</xdr:rowOff>
    </xdr:from>
    <xdr:to>
      <xdr:col>4</xdr:col>
      <xdr:colOff>85555</xdr:colOff>
      <xdr:row>35</xdr:row>
      <xdr:rowOff>104739</xdr:rowOff>
    </xdr:to>
    <xdr:pic>
      <xdr:nvPicPr>
        <xdr:cNvPr id="9" name="Slika 8">
          <a:extLst>
            <a:ext uri="{FF2B5EF4-FFF2-40B4-BE49-F238E27FC236}">
              <a16:creationId xmlns:a16="http://schemas.microsoft.com/office/drawing/2014/main" id="{00000000-0008-0000-3200-000009000000}"/>
            </a:ext>
          </a:extLst>
        </xdr:cNvPr>
        <xdr:cNvPicPr>
          <a:picLocks noChangeAspect="1"/>
        </xdr:cNvPicPr>
      </xdr:nvPicPr>
      <xdr:blipFill>
        <a:blip xmlns:r="http://schemas.openxmlformats.org/officeDocument/2006/relationships" r:embed="rId8"/>
        <a:stretch>
          <a:fillRect/>
        </a:stretch>
      </xdr:blipFill>
      <xdr:spPr>
        <a:xfrm>
          <a:off x="2638425" y="7277100"/>
          <a:ext cx="1361905" cy="285714"/>
        </a:xfrm>
        <a:prstGeom prst="rect">
          <a:avLst/>
        </a:prstGeom>
      </xdr:spPr>
    </xdr:pic>
    <xdr:clientData/>
  </xdr:twoCellAnchor>
  <xdr:twoCellAnchor editAs="oneCell">
    <xdr:from>
      <xdr:col>2</xdr:col>
      <xdr:colOff>762000</xdr:colOff>
      <xdr:row>72</xdr:row>
      <xdr:rowOff>95250</xdr:rowOff>
    </xdr:from>
    <xdr:to>
      <xdr:col>7</xdr:col>
      <xdr:colOff>380624</xdr:colOff>
      <xdr:row>79</xdr:row>
      <xdr:rowOff>133179</xdr:rowOff>
    </xdr:to>
    <xdr:pic>
      <xdr:nvPicPr>
        <xdr:cNvPr id="10" name="Slika 9">
          <a:extLst>
            <a:ext uri="{FF2B5EF4-FFF2-40B4-BE49-F238E27FC236}">
              <a16:creationId xmlns:a16="http://schemas.microsoft.com/office/drawing/2014/main" id="{00000000-0008-0000-3200-00000A000000}"/>
            </a:ext>
          </a:extLst>
        </xdr:cNvPr>
        <xdr:cNvPicPr>
          <a:picLocks noChangeAspect="1"/>
        </xdr:cNvPicPr>
      </xdr:nvPicPr>
      <xdr:blipFill>
        <a:blip xmlns:r="http://schemas.openxmlformats.org/officeDocument/2006/relationships" r:embed="rId9"/>
        <a:stretch>
          <a:fillRect/>
        </a:stretch>
      </xdr:blipFill>
      <xdr:spPr>
        <a:xfrm>
          <a:off x="3114675" y="15725775"/>
          <a:ext cx="3009524" cy="1371429"/>
        </a:xfrm>
        <a:prstGeom prst="rect">
          <a:avLst/>
        </a:prstGeom>
      </xdr:spPr>
    </xdr:pic>
    <xdr:clientData/>
  </xdr:twoCellAnchor>
  <xdr:twoCellAnchor editAs="oneCell">
    <xdr:from>
      <xdr:col>9</xdr:col>
      <xdr:colOff>76200</xdr:colOff>
      <xdr:row>146</xdr:row>
      <xdr:rowOff>38100</xdr:rowOff>
    </xdr:from>
    <xdr:to>
      <xdr:col>14</xdr:col>
      <xdr:colOff>9152</xdr:colOff>
      <xdr:row>153</xdr:row>
      <xdr:rowOff>95076</xdr:rowOff>
    </xdr:to>
    <xdr:pic>
      <xdr:nvPicPr>
        <xdr:cNvPr id="11" name="Slika 10">
          <a:extLst>
            <a:ext uri="{FF2B5EF4-FFF2-40B4-BE49-F238E27FC236}">
              <a16:creationId xmlns:a16="http://schemas.microsoft.com/office/drawing/2014/main" id="{00000000-0008-0000-3200-00000B000000}"/>
            </a:ext>
          </a:extLst>
        </xdr:cNvPr>
        <xdr:cNvPicPr>
          <a:picLocks noChangeAspect="1"/>
        </xdr:cNvPicPr>
      </xdr:nvPicPr>
      <xdr:blipFill>
        <a:blip xmlns:r="http://schemas.openxmlformats.org/officeDocument/2006/relationships" r:embed="rId10"/>
        <a:stretch>
          <a:fillRect/>
        </a:stretch>
      </xdr:blipFill>
      <xdr:spPr>
        <a:xfrm>
          <a:off x="7038975" y="30851475"/>
          <a:ext cx="2980952" cy="1390476"/>
        </a:xfrm>
        <a:prstGeom prst="rect">
          <a:avLst/>
        </a:prstGeom>
      </xdr:spPr>
    </xdr:pic>
    <xdr:clientData/>
  </xdr:twoCellAnchor>
  <xdr:twoCellAnchor editAs="oneCell">
    <xdr:from>
      <xdr:col>3</xdr:col>
      <xdr:colOff>438150</xdr:colOff>
      <xdr:row>102</xdr:row>
      <xdr:rowOff>123825</xdr:rowOff>
    </xdr:from>
    <xdr:to>
      <xdr:col>8</xdr:col>
      <xdr:colOff>104436</xdr:colOff>
      <xdr:row>110</xdr:row>
      <xdr:rowOff>28396</xdr:rowOff>
    </xdr:to>
    <xdr:pic>
      <xdr:nvPicPr>
        <xdr:cNvPr id="12" name="Slika 11">
          <a:extLst>
            <a:ext uri="{FF2B5EF4-FFF2-40B4-BE49-F238E27FC236}">
              <a16:creationId xmlns:a16="http://schemas.microsoft.com/office/drawing/2014/main" id="{00000000-0008-0000-3200-00000C000000}"/>
            </a:ext>
          </a:extLst>
        </xdr:cNvPr>
        <xdr:cNvPicPr>
          <a:picLocks noChangeAspect="1"/>
        </xdr:cNvPicPr>
      </xdr:nvPicPr>
      <xdr:blipFill>
        <a:blip xmlns:r="http://schemas.openxmlformats.org/officeDocument/2006/relationships" r:embed="rId11"/>
        <a:stretch>
          <a:fillRect/>
        </a:stretch>
      </xdr:blipFill>
      <xdr:spPr>
        <a:xfrm>
          <a:off x="3743325" y="22126575"/>
          <a:ext cx="2714286" cy="1428571"/>
        </a:xfrm>
        <a:prstGeom prst="rect">
          <a:avLst/>
        </a:prstGeom>
      </xdr:spPr>
    </xdr:pic>
    <xdr:clientData/>
  </xdr:twoCellAnchor>
  <xdr:twoCellAnchor editAs="oneCell">
    <xdr:from>
      <xdr:col>9</xdr:col>
      <xdr:colOff>180975</xdr:colOff>
      <xdr:row>103</xdr:row>
      <xdr:rowOff>66675</xdr:rowOff>
    </xdr:from>
    <xdr:to>
      <xdr:col>14</xdr:col>
      <xdr:colOff>571070</xdr:colOff>
      <xdr:row>109</xdr:row>
      <xdr:rowOff>47485</xdr:rowOff>
    </xdr:to>
    <xdr:pic>
      <xdr:nvPicPr>
        <xdr:cNvPr id="13" name="Slika 12">
          <a:extLst>
            <a:ext uri="{FF2B5EF4-FFF2-40B4-BE49-F238E27FC236}">
              <a16:creationId xmlns:a16="http://schemas.microsoft.com/office/drawing/2014/main" id="{00000000-0008-0000-3200-00000D000000}"/>
            </a:ext>
          </a:extLst>
        </xdr:cNvPr>
        <xdr:cNvPicPr>
          <a:picLocks noChangeAspect="1"/>
        </xdr:cNvPicPr>
      </xdr:nvPicPr>
      <xdr:blipFill>
        <a:blip xmlns:r="http://schemas.openxmlformats.org/officeDocument/2006/relationships" r:embed="rId12"/>
        <a:stretch>
          <a:fillRect/>
        </a:stretch>
      </xdr:blipFill>
      <xdr:spPr>
        <a:xfrm>
          <a:off x="7143750" y="22307550"/>
          <a:ext cx="3438095" cy="1123810"/>
        </a:xfrm>
        <a:prstGeom prst="rect">
          <a:avLst/>
        </a:prstGeom>
      </xdr:spPr>
    </xdr:pic>
    <xdr:clientData/>
  </xdr:twoCellAnchor>
  <xdr:twoCellAnchor editAs="oneCell">
    <xdr:from>
      <xdr:col>4</xdr:col>
      <xdr:colOff>314325</xdr:colOff>
      <xdr:row>189</xdr:row>
      <xdr:rowOff>47625</xdr:rowOff>
    </xdr:from>
    <xdr:to>
      <xdr:col>9</xdr:col>
      <xdr:colOff>266325</xdr:colOff>
      <xdr:row>196</xdr:row>
      <xdr:rowOff>85554</xdr:rowOff>
    </xdr:to>
    <xdr:pic>
      <xdr:nvPicPr>
        <xdr:cNvPr id="14" name="Slika 13">
          <a:extLst>
            <a:ext uri="{FF2B5EF4-FFF2-40B4-BE49-F238E27FC236}">
              <a16:creationId xmlns:a16="http://schemas.microsoft.com/office/drawing/2014/main" id="{00000000-0008-0000-3200-00000E000000}"/>
            </a:ext>
          </a:extLst>
        </xdr:cNvPr>
        <xdr:cNvPicPr>
          <a:picLocks noChangeAspect="1"/>
        </xdr:cNvPicPr>
      </xdr:nvPicPr>
      <xdr:blipFill>
        <a:blip xmlns:r="http://schemas.openxmlformats.org/officeDocument/2006/relationships" r:embed="rId13"/>
        <a:stretch>
          <a:fillRect/>
        </a:stretch>
      </xdr:blipFill>
      <xdr:spPr>
        <a:xfrm>
          <a:off x="4229100" y="40243125"/>
          <a:ext cx="3000000" cy="1371429"/>
        </a:xfrm>
        <a:prstGeom prst="rect">
          <a:avLst/>
        </a:prstGeom>
      </xdr:spPr>
    </xdr:pic>
    <xdr:clientData/>
  </xdr:twoCellAnchor>
  <xdr:twoCellAnchor editAs="oneCell">
    <xdr:from>
      <xdr:col>10</xdr:col>
      <xdr:colOff>47625</xdr:colOff>
      <xdr:row>247</xdr:row>
      <xdr:rowOff>28575</xdr:rowOff>
    </xdr:from>
    <xdr:to>
      <xdr:col>15</xdr:col>
      <xdr:colOff>9149</xdr:colOff>
      <xdr:row>254</xdr:row>
      <xdr:rowOff>123646</xdr:rowOff>
    </xdr:to>
    <xdr:pic>
      <xdr:nvPicPr>
        <xdr:cNvPr id="15" name="Slika 14">
          <a:extLst>
            <a:ext uri="{FF2B5EF4-FFF2-40B4-BE49-F238E27FC236}">
              <a16:creationId xmlns:a16="http://schemas.microsoft.com/office/drawing/2014/main" id="{00000000-0008-0000-3200-00000F000000}"/>
            </a:ext>
          </a:extLst>
        </xdr:cNvPr>
        <xdr:cNvPicPr>
          <a:picLocks noChangeAspect="1"/>
        </xdr:cNvPicPr>
      </xdr:nvPicPr>
      <xdr:blipFill>
        <a:blip xmlns:r="http://schemas.openxmlformats.org/officeDocument/2006/relationships" r:embed="rId14"/>
        <a:stretch>
          <a:fillRect/>
        </a:stretch>
      </xdr:blipFill>
      <xdr:spPr>
        <a:xfrm>
          <a:off x="7620000" y="52825650"/>
          <a:ext cx="3009524" cy="1428571"/>
        </a:xfrm>
        <a:prstGeom prst="rect">
          <a:avLst/>
        </a:prstGeom>
      </xdr:spPr>
    </xdr:pic>
    <xdr:clientData/>
  </xdr:twoCellAnchor>
  <xdr:twoCellAnchor editAs="oneCell">
    <xdr:from>
      <xdr:col>4</xdr:col>
      <xdr:colOff>590550</xdr:colOff>
      <xdr:row>247</xdr:row>
      <xdr:rowOff>47625</xdr:rowOff>
    </xdr:from>
    <xdr:to>
      <xdr:col>9</xdr:col>
      <xdr:colOff>161598</xdr:colOff>
      <xdr:row>254</xdr:row>
      <xdr:rowOff>104601</xdr:rowOff>
    </xdr:to>
    <xdr:pic>
      <xdr:nvPicPr>
        <xdr:cNvPr id="16" name="Slika 15">
          <a:extLst>
            <a:ext uri="{FF2B5EF4-FFF2-40B4-BE49-F238E27FC236}">
              <a16:creationId xmlns:a16="http://schemas.microsoft.com/office/drawing/2014/main" id="{00000000-0008-0000-3200-000010000000}"/>
            </a:ext>
          </a:extLst>
        </xdr:cNvPr>
        <xdr:cNvPicPr>
          <a:picLocks noChangeAspect="1"/>
        </xdr:cNvPicPr>
      </xdr:nvPicPr>
      <xdr:blipFill>
        <a:blip xmlns:r="http://schemas.openxmlformats.org/officeDocument/2006/relationships" r:embed="rId15"/>
        <a:stretch>
          <a:fillRect/>
        </a:stretch>
      </xdr:blipFill>
      <xdr:spPr>
        <a:xfrm>
          <a:off x="4505325" y="52844700"/>
          <a:ext cx="2619048" cy="1390476"/>
        </a:xfrm>
        <a:prstGeom prst="rect">
          <a:avLst/>
        </a:prstGeom>
      </xdr:spPr>
    </xdr:pic>
    <xdr:clientData/>
  </xdr:twoCellAnchor>
  <xdr:twoCellAnchor editAs="oneCell">
    <xdr:from>
      <xdr:col>9</xdr:col>
      <xdr:colOff>514350</xdr:colOff>
      <xdr:row>52</xdr:row>
      <xdr:rowOff>200025</xdr:rowOff>
    </xdr:from>
    <xdr:to>
      <xdr:col>14</xdr:col>
      <xdr:colOff>190159</xdr:colOff>
      <xdr:row>60</xdr:row>
      <xdr:rowOff>56976</xdr:rowOff>
    </xdr:to>
    <xdr:pic>
      <xdr:nvPicPr>
        <xdr:cNvPr id="17" name="Slika 16">
          <a:extLst>
            <a:ext uri="{FF2B5EF4-FFF2-40B4-BE49-F238E27FC236}">
              <a16:creationId xmlns:a16="http://schemas.microsoft.com/office/drawing/2014/main" id="{00000000-0008-0000-3200-000011000000}"/>
            </a:ext>
          </a:extLst>
        </xdr:cNvPr>
        <xdr:cNvPicPr>
          <a:picLocks noChangeAspect="1"/>
        </xdr:cNvPicPr>
      </xdr:nvPicPr>
      <xdr:blipFill>
        <a:blip xmlns:r="http://schemas.openxmlformats.org/officeDocument/2006/relationships" r:embed="rId16"/>
        <a:stretch>
          <a:fillRect/>
        </a:stretch>
      </xdr:blipFill>
      <xdr:spPr>
        <a:xfrm>
          <a:off x="7477125" y="11449050"/>
          <a:ext cx="2723809" cy="1390476"/>
        </a:xfrm>
        <a:prstGeom prst="rect">
          <a:avLst/>
        </a:prstGeom>
      </xdr:spPr>
    </xdr:pic>
    <xdr:clientData/>
  </xdr:twoCellAnchor>
  <xdr:twoCellAnchor editAs="oneCell">
    <xdr:from>
      <xdr:col>10</xdr:col>
      <xdr:colOff>533400</xdr:colOff>
      <xdr:row>91</xdr:row>
      <xdr:rowOff>19050</xdr:rowOff>
    </xdr:from>
    <xdr:to>
      <xdr:col>15</xdr:col>
      <xdr:colOff>466352</xdr:colOff>
      <xdr:row>98</xdr:row>
      <xdr:rowOff>28407</xdr:rowOff>
    </xdr:to>
    <xdr:pic>
      <xdr:nvPicPr>
        <xdr:cNvPr id="18" name="Slika 17">
          <a:extLst>
            <a:ext uri="{FF2B5EF4-FFF2-40B4-BE49-F238E27FC236}">
              <a16:creationId xmlns:a16="http://schemas.microsoft.com/office/drawing/2014/main" id="{00000000-0008-0000-3200-000012000000}"/>
            </a:ext>
          </a:extLst>
        </xdr:cNvPr>
        <xdr:cNvPicPr>
          <a:picLocks noChangeAspect="1"/>
        </xdr:cNvPicPr>
      </xdr:nvPicPr>
      <xdr:blipFill>
        <a:blip xmlns:r="http://schemas.openxmlformats.org/officeDocument/2006/relationships" r:embed="rId17"/>
        <a:stretch>
          <a:fillRect/>
        </a:stretch>
      </xdr:blipFill>
      <xdr:spPr>
        <a:xfrm>
          <a:off x="8105775" y="19745325"/>
          <a:ext cx="2980952" cy="1342857"/>
        </a:xfrm>
        <a:prstGeom prst="rect">
          <a:avLst/>
        </a:prstGeom>
      </xdr:spPr>
    </xdr:pic>
    <xdr:clientData/>
  </xdr:twoCellAnchor>
  <xdr:twoCellAnchor editAs="oneCell">
    <xdr:from>
      <xdr:col>6</xdr:col>
      <xdr:colOff>133350</xdr:colOff>
      <xdr:row>90</xdr:row>
      <xdr:rowOff>171450</xdr:rowOff>
    </xdr:from>
    <xdr:to>
      <xdr:col>10</xdr:col>
      <xdr:colOff>342569</xdr:colOff>
      <xdr:row>98</xdr:row>
      <xdr:rowOff>28402</xdr:rowOff>
    </xdr:to>
    <xdr:pic>
      <xdr:nvPicPr>
        <xdr:cNvPr id="19" name="Slika 18">
          <a:extLst>
            <a:ext uri="{FF2B5EF4-FFF2-40B4-BE49-F238E27FC236}">
              <a16:creationId xmlns:a16="http://schemas.microsoft.com/office/drawing/2014/main" id="{00000000-0008-0000-3200-000013000000}"/>
            </a:ext>
          </a:extLst>
        </xdr:cNvPr>
        <xdr:cNvPicPr>
          <a:picLocks noChangeAspect="1"/>
        </xdr:cNvPicPr>
      </xdr:nvPicPr>
      <xdr:blipFill>
        <a:blip xmlns:r="http://schemas.openxmlformats.org/officeDocument/2006/relationships" r:embed="rId18"/>
        <a:stretch>
          <a:fillRect/>
        </a:stretch>
      </xdr:blipFill>
      <xdr:spPr>
        <a:xfrm>
          <a:off x="5267325" y="19707225"/>
          <a:ext cx="2647619" cy="1380952"/>
        </a:xfrm>
        <a:prstGeom prst="rect">
          <a:avLst/>
        </a:prstGeom>
      </xdr:spPr>
    </xdr:pic>
    <xdr:clientData/>
  </xdr:twoCellAnchor>
  <xdr:twoCellAnchor editAs="oneCell">
    <xdr:from>
      <xdr:col>5</xdr:col>
      <xdr:colOff>428625</xdr:colOff>
      <xdr:row>162</xdr:row>
      <xdr:rowOff>104775</xdr:rowOff>
    </xdr:from>
    <xdr:to>
      <xdr:col>10</xdr:col>
      <xdr:colOff>56815</xdr:colOff>
      <xdr:row>169</xdr:row>
      <xdr:rowOff>142704</xdr:rowOff>
    </xdr:to>
    <xdr:pic>
      <xdr:nvPicPr>
        <xdr:cNvPr id="20" name="Slika 19">
          <a:extLst>
            <a:ext uri="{FF2B5EF4-FFF2-40B4-BE49-F238E27FC236}">
              <a16:creationId xmlns:a16="http://schemas.microsoft.com/office/drawing/2014/main" id="{00000000-0008-0000-3200-000014000000}"/>
            </a:ext>
          </a:extLst>
        </xdr:cNvPr>
        <xdr:cNvPicPr>
          <a:picLocks noChangeAspect="1"/>
        </xdr:cNvPicPr>
      </xdr:nvPicPr>
      <xdr:blipFill>
        <a:blip xmlns:r="http://schemas.openxmlformats.org/officeDocument/2006/relationships" r:embed="rId19"/>
        <a:stretch>
          <a:fillRect/>
        </a:stretch>
      </xdr:blipFill>
      <xdr:spPr>
        <a:xfrm>
          <a:off x="4953000" y="34147125"/>
          <a:ext cx="2676190" cy="1371429"/>
        </a:xfrm>
        <a:prstGeom prst="rect">
          <a:avLst/>
        </a:prstGeom>
      </xdr:spPr>
    </xdr:pic>
    <xdr:clientData/>
  </xdr:twoCellAnchor>
  <xdr:twoCellAnchor editAs="oneCell">
    <xdr:from>
      <xdr:col>5</xdr:col>
      <xdr:colOff>600075</xdr:colOff>
      <xdr:row>216</xdr:row>
      <xdr:rowOff>123825</xdr:rowOff>
    </xdr:from>
    <xdr:to>
      <xdr:col>10</xdr:col>
      <xdr:colOff>228265</xdr:colOff>
      <xdr:row>223</xdr:row>
      <xdr:rowOff>171277</xdr:rowOff>
    </xdr:to>
    <xdr:pic>
      <xdr:nvPicPr>
        <xdr:cNvPr id="21" name="Slika 20">
          <a:extLst>
            <a:ext uri="{FF2B5EF4-FFF2-40B4-BE49-F238E27FC236}">
              <a16:creationId xmlns:a16="http://schemas.microsoft.com/office/drawing/2014/main" id="{00000000-0008-0000-3200-000015000000}"/>
            </a:ext>
          </a:extLst>
        </xdr:cNvPr>
        <xdr:cNvPicPr>
          <a:picLocks noChangeAspect="1"/>
        </xdr:cNvPicPr>
      </xdr:nvPicPr>
      <xdr:blipFill>
        <a:blip xmlns:r="http://schemas.openxmlformats.org/officeDocument/2006/relationships" r:embed="rId20"/>
        <a:stretch>
          <a:fillRect/>
        </a:stretch>
      </xdr:blipFill>
      <xdr:spPr>
        <a:xfrm>
          <a:off x="5124450" y="45900975"/>
          <a:ext cx="2676190" cy="1380952"/>
        </a:xfrm>
        <a:prstGeom prst="rect">
          <a:avLst/>
        </a:prstGeom>
      </xdr:spPr>
    </xdr:pic>
    <xdr:clientData/>
  </xdr:twoCellAnchor>
  <xdr:twoCellAnchor editAs="oneCell">
    <xdr:from>
      <xdr:col>5</xdr:col>
      <xdr:colOff>247650</xdr:colOff>
      <xdr:row>270</xdr:row>
      <xdr:rowOff>152400</xdr:rowOff>
    </xdr:from>
    <xdr:to>
      <xdr:col>9</xdr:col>
      <xdr:colOff>504488</xdr:colOff>
      <xdr:row>277</xdr:row>
      <xdr:rowOff>95080</xdr:rowOff>
    </xdr:to>
    <xdr:pic>
      <xdr:nvPicPr>
        <xdr:cNvPr id="22" name="Slika 21">
          <a:extLst>
            <a:ext uri="{FF2B5EF4-FFF2-40B4-BE49-F238E27FC236}">
              <a16:creationId xmlns:a16="http://schemas.microsoft.com/office/drawing/2014/main" id="{00000000-0008-0000-3200-000016000000}"/>
            </a:ext>
          </a:extLst>
        </xdr:cNvPr>
        <xdr:cNvPicPr>
          <a:picLocks noChangeAspect="1"/>
        </xdr:cNvPicPr>
      </xdr:nvPicPr>
      <xdr:blipFill>
        <a:blip xmlns:r="http://schemas.openxmlformats.org/officeDocument/2006/relationships" r:embed="rId21"/>
        <a:stretch>
          <a:fillRect/>
        </a:stretch>
      </xdr:blipFill>
      <xdr:spPr>
        <a:xfrm>
          <a:off x="4772025" y="57559575"/>
          <a:ext cx="2695238" cy="1419055"/>
        </a:xfrm>
        <a:prstGeom prst="rect">
          <a:avLst/>
        </a:prstGeom>
      </xdr:spPr>
    </xdr:pic>
    <xdr:clientData/>
  </xdr:twoCellAnchor>
  <xdr:twoCellAnchor editAs="oneCell">
    <xdr:from>
      <xdr:col>4</xdr:col>
      <xdr:colOff>438150</xdr:colOff>
      <xdr:row>295</xdr:row>
      <xdr:rowOff>190500</xdr:rowOff>
    </xdr:from>
    <xdr:to>
      <xdr:col>9</xdr:col>
      <xdr:colOff>37769</xdr:colOff>
      <xdr:row>303</xdr:row>
      <xdr:rowOff>56976</xdr:rowOff>
    </xdr:to>
    <xdr:pic>
      <xdr:nvPicPr>
        <xdr:cNvPr id="23" name="Slika 22">
          <a:extLst>
            <a:ext uri="{FF2B5EF4-FFF2-40B4-BE49-F238E27FC236}">
              <a16:creationId xmlns:a16="http://schemas.microsoft.com/office/drawing/2014/main" id="{00000000-0008-0000-3200-000017000000}"/>
            </a:ext>
          </a:extLst>
        </xdr:cNvPr>
        <xdr:cNvPicPr>
          <a:picLocks noChangeAspect="1"/>
        </xdr:cNvPicPr>
      </xdr:nvPicPr>
      <xdr:blipFill>
        <a:blip xmlns:r="http://schemas.openxmlformats.org/officeDocument/2006/relationships" r:embed="rId22"/>
        <a:stretch>
          <a:fillRect/>
        </a:stretch>
      </xdr:blipFill>
      <xdr:spPr>
        <a:xfrm>
          <a:off x="4352925" y="63312675"/>
          <a:ext cx="2647619" cy="1390476"/>
        </a:xfrm>
        <a:prstGeom prst="rect">
          <a:avLst/>
        </a:prstGeom>
      </xdr:spPr>
    </xdr:pic>
    <xdr:clientData/>
  </xdr:twoCellAnchor>
  <xdr:twoCellAnchor editAs="oneCell">
    <xdr:from>
      <xdr:col>0</xdr:col>
      <xdr:colOff>1028700</xdr:colOff>
      <xdr:row>10</xdr:row>
      <xdr:rowOff>28575</xdr:rowOff>
    </xdr:from>
    <xdr:to>
      <xdr:col>3</xdr:col>
      <xdr:colOff>380668</xdr:colOff>
      <xdr:row>17</xdr:row>
      <xdr:rowOff>47456</xdr:rowOff>
    </xdr:to>
    <xdr:pic>
      <xdr:nvPicPr>
        <xdr:cNvPr id="24" name="Slika 23">
          <a:extLst>
            <a:ext uri="{FF2B5EF4-FFF2-40B4-BE49-F238E27FC236}">
              <a16:creationId xmlns:a16="http://schemas.microsoft.com/office/drawing/2014/main" id="{00000000-0008-0000-3200-000018000000}"/>
            </a:ext>
          </a:extLst>
        </xdr:cNvPr>
        <xdr:cNvPicPr>
          <a:picLocks noChangeAspect="1"/>
        </xdr:cNvPicPr>
      </xdr:nvPicPr>
      <xdr:blipFill>
        <a:blip xmlns:r="http://schemas.openxmlformats.org/officeDocument/2006/relationships" r:embed="rId23"/>
        <a:stretch>
          <a:fillRect/>
        </a:stretch>
      </xdr:blipFill>
      <xdr:spPr>
        <a:xfrm>
          <a:off x="1028700" y="2305050"/>
          <a:ext cx="2657143" cy="1352381"/>
        </a:xfrm>
        <a:prstGeom prst="rect">
          <a:avLst/>
        </a:prstGeom>
      </xdr:spPr>
    </xdr:pic>
    <xdr:clientData/>
  </xdr:twoCellAnchor>
  <xdr:twoCellAnchor editAs="oneCell">
    <xdr:from>
      <xdr:col>0</xdr:col>
      <xdr:colOff>971550</xdr:colOff>
      <xdr:row>52</xdr:row>
      <xdr:rowOff>95250</xdr:rowOff>
    </xdr:from>
    <xdr:to>
      <xdr:col>3</xdr:col>
      <xdr:colOff>380661</xdr:colOff>
      <xdr:row>59</xdr:row>
      <xdr:rowOff>95077</xdr:rowOff>
    </xdr:to>
    <xdr:pic>
      <xdr:nvPicPr>
        <xdr:cNvPr id="25" name="Slika 24">
          <a:extLst>
            <a:ext uri="{FF2B5EF4-FFF2-40B4-BE49-F238E27FC236}">
              <a16:creationId xmlns:a16="http://schemas.microsoft.com/office/drawing/2014/main" id="{00000000-0008-0000-3200-000019000000}"/>
            </a:ext>
          </a:extLst>
        </xdr:cNvPr>
        <xdr:cNvPicPr>
          <a:picLocks noChangeAspect="1"/>
        </xdr:cNvPicPr>
      </xdr:nvPicPr>
      <xdr:blipFill>
        <a:blip xmlns:r="http://schemas.openxmlformats.org/officeDocument/2006/relationships" r:embed="rId24"/>
        <a:stretch>
          <a:fillRect/>
        </a:stretch>
      </xdr:blipFill>
      <xdr:spPr>
        <a:xfrm>
          <a:off x="971550" y="11344275"/>
          <a:ext cx="2714286" cy="1666702"/>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4</xdr:col>
      <xdr:colOff>304800</xdr:colOff>
      <xdr:row>139</xdr:row>
      <xdr:rowOff>19050</xdr:rowOff>
    </xdr:from>
    <xdr:to>
      <xdr:col>13</xdr:col>
      <xdr:colOff>571500</xdr:colOff>
      <xdr:row>144</xdr:row>
      <xdr:rowOff>85725</xdr:rowOff>
    </xdr:to>
    <xdr:pic>
      <xdr:nvPicPr>
        <xdr:cNvPr id="2" name="Slika 23" descr="Formula Celica">
          <a:extLst>
            <a:ext uri="{FF2B5EF4-FFF2-40B4-BE49-F238E27FC236}">
              <a16:creationId xmlns:a16="http://schemas.microsoft.com/office/drawing/2014/main" id="{00000000-0008-0000-3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52900" y="29775150"/>
          <a:ext cx="5753100"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447675</xdr:colOff>
      <xdr:row>147</xdr:row>
      <xdr:rowOff>142875</xdr:rowOff>
    </xdr:from>
    <xdr:to>
      <xdr:col>8</xdr:col>
      <xdr:colOff>28575</xdr:colOff>
      <xdr:row>155</xdr:row>
      <xdr:rowOff>0</xdr:rowOff>
    </xdr:to>
    <xdr:pic>
      <xdr:nvPicPr>
        <xdr:cNvPr id="3" name="Slika 22" descr="Primer iskanja cilja">
          <a:extLst>
            <a:ext uri="{FF2B5EF4-FFF2-40B4-BE49-F238E27FC236}">
              <a16:creationId xmlns:a16="http://schemas.microsoft.com/office/drawing/2014/main" id="{00000000-0008-0000-3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95775" y="31470600"/>
          <a:ext cx="2019300" cy="1390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xdr:colOff>
      <xdr:row>159</xdr:row>
      <xdr:rowOff>95250</xdr:rowOff>
    </xdr:from>
    <xdr:to>
      <xdr:col>10</xdr:col>
      <xdr:colOff>361950</xdr:colOff>
      <xdr:row>164</xdr:row>
      <xdr:rowOff>114300</xdr:rowOff>
    </xdr:to>
    <xdr:pic>
      <xdr:nvPicPr>
        <xdr:cNvPr id="4" name="Slika 21" descr="Približna rešitev">
          <a:extLst>
            <a:ext uri="{FF2B5EF4-FFF2-40B4-BE49-F238E27FC236}">
              <a16:creationId xmlns:a16="http://schemas.microsoft.com/office/drawing/2014/main" id="{00000000-0008-0000-33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14475" y="33785175"/>
          <a:ext cx="6353175"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266700</xdr:colOff>
      <xdr:row>199</xdr:row>
      <xdr:rowOff>161925</xdr:rowOff>
    </xdr:from>
    <xdr:to>
      <xdr:col>14</xdr:col>
      <xdr:colOff>533400</xdr:colOff>
      <xdr:row>204</xdr:row>
      <xdr:rowOff>190500</xdr:rowOff>
    </xdr:to>
    <xdr:pic>
      <xdr:nvPicPr>
        <xdr:cNvPr id="5" name="Slika 19" descr="Bolj natančna rešitev">
          <a:extLst>
            <a:ext uri="{FF2B5EF4-FFF2-40B4-BE49-F238E27FC236}">
              <a16:creationId xmlns:a16="http://schemas.microsoft.com/office/drawing/2014/main" id="{00000000-0008-0000-33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724400" y="42014775"/>
          <a:ext cx="5753100"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xdr:colOff>
      <xdr:row>271</xdr:row>
      <xdr:rowOff>66675</xdr:rowOff>
    </xdr:from>
    <xdr:to>
      <xdr:col>10</xdr:col>
      <xdr:colOff>276225</xdr:colOff>
      <xdr:row>276</xdr:row>
      <xdr:rowOff>133350</xdr:rowOff>
    </xdr:to>
    <xdr:pic>
      <xdr:nvPicPr>
        <xdr:cNvPr id="6" name="Slika 14" descr="Iskanje ciljev v Excelu">
          <a:extLst>
            <a:ext uri="{FF2B5EF4-FFF2-40B4-BE49-F238E27FC236}">
              <a16:creationId xmlns:a16="http://schemas.microsoft.com/office/drawing/2014/main" id="{00000000-0008-0000-33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28750" y="56730900"/>
          <a:ext cx="6353175"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227</xdr:row>
      <xdr:rowOff>0</xdr:rowOff>
    </xdr:from>
    <xdr:ext cx="2016370" cy="1377462"/>
    <xdr:pic>
      <xdr:nvPicPr>
        <xdr:cNvPr id="7" name="Slika 6" descr="Problem iskanja cilja">
          <a:extLst>
            <a:ext uri="{FF2B5EF4-FFF2-40B4-BE49-F238E27FC236}">
              <a16:creationId xmlns:a16="http://schemas.microsoft.com/office/drawing/2014/main" id="{00000000-0008-0000-33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19225" y="47701200"/>
          <a:ext cx="2016370" cy="1377462"/>
        </a:xfrm>
        <a:prstGeom prst="rect">
          <a:avLst/>
        </a:prstGeom>
        <a:noFill/>
        <a:ln>
          <a:noFill/>
        </a:ln>
      </xdr:spPr>
    </xdr:pic>
    <xdr:clientData/>
  </xdr:oneCellAnchor>
  <xdr:oneCellAnchor>
    <xdr:from>
      <xdr:col>5</xdr:col>
      <xdr:colOff>9525</xdr:colOff>
      <xdr:row>215</xdr:row>
      <xdr:rowOff>76200</xdr:rowOff>
    </xdr:from>
    <xdr:ext cx="5739911" cy="1018442"/>
    <xdr:pic>
      <xdr:nvPicPr>
        <xdr:cNvPr id="8" name="Slika 7" descr="Formula">
          <a:extLst>
            <a:ext uri="{FF2B5EF4-FFF2-40B4-BE49-F238E27FC236}">
              <a16:creationId xmlns:a16="http://schemas.microsoft.com/office/drawing/2014/main" id="{00000000-0008-0000-33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467225" y="45319950"/>
          <a:ext cx="5739911" cy="1018442"/>
        </a:xfrm>
        <a:prstGeom prst="rect">
          <a:avLst/>
        </a:prstGeom>
        <a:noFill/>
        <a:ln>
          <a:noFill/>
        </a:ln>
      </xdr:spPr>
    </xdr:pic>
    <xdr:clientData/>
  </xdr:oneCellAnchor>
  <xdr:oneCellAnchor>
    <xdr:from>
      <xdr:col>1</xdr:col>
      <xdr:colOff>0</xdr:colOff>
      <xdr:row>171</xdr:row>
      <xdr:rowOff>0</xdr:rowOff>
    </xdr:from>
    <xdr:ext cx="5741377" cy="4234961"/>
    <xdr:pic>
      <xdr:nvPicPr>
        <xdr:cNvPr id="9" name="Slika 8" descr="Največja vrednost spremembe">
          <a:extLst>
            <a:ext uri="{FF2B5EF4-FFF2-40B4-BE49-F238E27FC236}">
              <a16:creationId xmlns:a16="http://schemas.microsoft.com/office/drawing/2014/main" id="{00000000-0008-0000-3300-000009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419225" y="36185475"/>
          <a:ext cx="5741377" cy="4234961"/>
        </a:xfrm>
        <a:prstGeom prst="rect">
          <a:avLst/>
        </a:prstGeom>
        <a:noFill/>
        <a:ln>
          <a:noFill/>
        </a:ln>
      </xdr:spPr>
    </xdr:pic>
    <xdr:clientData/>
  </xdr:oneCellAnchor>
  <xdr:oneCellAnchor>
    <xdr:from>
      <xdr:col>4</xdr:col>
      <xdr:colOff>207066</xdr:colOff>
      <xdr:row>109</xdr:row>
      <xdr:rowOff>74544</xdr:rowOff>
    </xdr:from>
    <xdr:ext cx="2014904" cy="1377462"/>
    <xdr:pic>
      <xdr:nvPicPr>
        <xdr:cNvPr id="10" name="Slika 9" descr="Spremenljivke iskanja cilja">
          <a:extLst>
            <a:ext uri="{FF2B5EF4-FFF2-40B4-BE49-F238E27FC236}">
              <a16:creationId xmlns:a16="http://schemas.microsoft.com/office/drawing/2014/main" id="{00000000-0008-0000-3300-00000A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55166" y="23258394"/>
          <a:ext cx="2014904" cy="1377462"/>
        </a:xfrm>
        <a:prstGeom prst="rect">
          <a:avLst/>
        </a:prstGeom>
        <a:noFill/>
        <a:ln>
          <a:noFill/>
        </a:ln>
      </xdr:spPr>
    </xdr:pic>
    <xdr:clientData/>
  </xdr:oneCellAnchor>
  <xdr:oneCellAnchor>
    <xdr:from>
      <xdr:col>1</xdr:col>
      <xdr:colOff>19050</xdr:colOff>
      <xdr:row>96</xdr:row>
      <xdr:rowOff>133350</xdr:rowOff>
    </xdr:from>
    <xdr:ext cx="1541585" cy="715108"/>
    <xdr:pic>
      <xdr:nvPicPr>
        <xdr:cNvPr id="11" name="Slika 10" descr="Kliknite Iskanje cilja">
          <a:extLst>
            <a:ext uri="{FF2B5EF4-FFF2-40B4-BE49-F238E27FC236}">
              <a16:creationId xmlns:a16="http://schemas.microsoft.com/office/drawing/2014/main" id="{00000000-0008-0000-3300-00000B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438275" y="20526375"/>
          <a:ext cx="1541585" cy="715108"/>
        </a:xfrm>
        <a:prstGeom prst="rect">
          <a:avLst/>
        </a:prstGeom>
        <a:noFill/>
        <a:ln>
          <a:noFill/>
        </a:ln>
      </xdr:spPr>
    </xdr:pic>
    <xdr:clientData/>
  </xdr:oneCellAnchor>
  <xdr:oneCellAnchor>
    <xdr:from>
      <xdr:col>1</xdr:col>
      <xdr:colOff>0</xdr:colOff>
      <xdr:row>88</xdr:row>
      <xdr:rowOff>0</xdr:rowOff>
    </xdr:from>
    <xdr:ext cx="5390418" cy="943708"/>
    <xdr:pic>
      <xdr:nvPicPr>
        <xdr:cNvPr id="12" name="Slika 11" descr="Kliknite Analiza, kaj če">
          <a:extLst>
            <a:ext uri="{FF2B5EF4-FFF2-40B4-BE49-F238E27FC236}">
              <a16:creationId xmlns:a16="http://schemas.microsoft.com/office/drawing/2014/main" id="{00000000-0008-0000-3300-00000C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19225" y="18754725"/>
          <a:ext cx="5390418" cy="943708"/>
        </a:xfrm>
        <a:prstGeom prst="rect">
          <a:avLst/>
        </a:prstGeom>
        <a:noFill/>
        <a:ln>
          <a:noFill/>
        </a:ln>
      </xdr:spPr>
    </xdr:pic>
    <xdr:clientData/>
  </xdr:oneCellAnchor>
  <xdr:oneCellAnchor>
    <xdr:from>
      <xdr:col>3</xdr:col>
      <xdr:colOff>583510</xdr:colOff>
      <xdr:row>44</xdr:row>
      <xdr:rowOff>84483</xdr:rowOff>
    </xdr:from>
    <xdr:ext cx="2016370" cy="1375264"/>
    <xdr:pic>
      <xdr:nvPicPr>
        <xdr:cNvPr id="13" name="Slika 12" descr="Parametri iskanja cilja">
          <a:extLst>
            <a:ext uri="{FF2B5EF4-FFF2-40B4-BE49-F238E27FC236}">
              <a16:creationId xmlns:a16="http://schemas.microsoft.com/office/drawing/2014/main" id="{00000000-0008-0000-3300-00000D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822010" y="9523758"/>
          <a:ext cx="2016370" cy="1375264"/>
        </a:xfrm>
        <a:prstGeom prst="rect">
          <a:avLst/>
        </a:prstGeom>
        <a:noFill/>
        <a:ln>
          <a:noFill/>
        </a:ln>
      </xdr:spPr>
    </xdr:pic>
    <xdr:clientData/>
  </xdr:oneCellAnchor>
  <xdr:oneCellAnchor>
    <xdr:from>
      <xdr:col>0</xdr:col>
      <xdr:colOff>1018761</xdr:colOff>
      <xdr:row>31</xdr:row>
      <xdr:rowOff>173934</xdr:rowOff>
    </xdr:from>
    <xdr:ext cx="1541585" cy="717306"/>
    <xdr:pic>
      <xdr:nvPicPr>
        <xdr:cNvPr id="14" name="Slika 13" descr="Kliknite Iskanje cilja">
          <a:extLst>
            <a:ext uri="{FF2B5EF4-FFF2-40B4-BE49-F238E27FC236}">
              <a16:creationId xmlns:a16="http://schemas.microsoft.com/office/drawing/2014/main" id="{00000000-0008-0000-3300-00000E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018761" y="6850959"/>
          <a:ext cx="1541585" cy="717306"/>
        </a:xfrm>
        <a:prstGeom prst="rect">
          <a:avLst/>
        </a:prstGeom>
        <a:noFill/>
        <a:ln>
          <a:noFill/>
        </a:ln>
      </xdr:spPr>
    </xdr:pic>
    <xdr:clientData/>
  </xdr:oneCellAnchor>
  <xdr:oneCellAnchor>
    <xdr:from>
      <xdr:col>1</xdr:col>
      <xdr:colOff>0</xdr:colOff>
      <xdr:row>24</xdr:row>
      <xdr:rowOff>0</xdr:rowOff>
    </xdr:from>
    <xdr:ext cx="5390418" cy="943708"/>
    <xdr:pic>
      <xdr:nvPicPr>
        <xdr:cNvPr id="15" name="Slika 14" descr="Kliknite Analiza, kaj če">
          <a:extLst>
            <a:ext uri="{FF2B5EF4-FFF2-40B4-BE49-F238E27FC236}">
              <a16:creationId xmlns:a16="http://schemas.microsoft.com/office/drawing/2014/main" id="{00000000-0008-0000-3300-00000F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19225" y="5257800"/>
          <a:ext cx="5390418" cy="943708"/>
        </a:xfrm>
        <a:prstGeom prst="rect">
          <a:avLst/>
        </a:prstGeom>
        <a:noFill/>
        <a:ln>
          <a:noFill/>
        </a:ln>
      </xdr:spPr>
    </xdr:pic>
    <xdr:clientData/>
  </xdr:oneCellAnchor>
  <xdr:twoCellAnchor editAs="oneCell">
    <xdr:from>
      <xdr:col>1</xdr:col>
      <xdr:colOff>0</xdr:colOff>
      <xdr:row>238</xdr:row>
      <xdr:rowOff>0</xdr:rowOff>
    </xdr:from>
    <xdr:to>
      <xdr:col>3</xdr:col>
      <xdr:colOff>209550</xdr:colOff>
      <xdr:row>245</xdr:row>
      <xdr:rowOff>85726</xdr:rowOff>
    </xdr:to>
    <xdr:pic>
      <xdr:nvPicPr>
        <xdr:cNvPr id="16" name="Slika 15" descr="Stanje iskanja cilja">
          <a:extLst>
            <a:ext uri="{FF2B5EF4-FFF2-40B4-BE49-F238E27FC236}">
              <a16:creationId xmlns:a16="http://schemas.microsoft.com/office/drawing/2014/main" id="{00000000-0008-0000-3300-000010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419225" y="49930050"/>
          <a:ext cx="2466975" cy="1419226"/>
        </a:xfrm>
        <a:prstGeom prst="rect">
          <a:avLst/>
        </a:prstGeom>
        <a:noFill/>
        <a:ln>
          <a:noFill/>
        </a:ln>
      </xdr:spPr>
    </xdr:pic>
    <xdr:clientData/>
  </xdr:twoCellAnchor>
  <xdr:twoCellAnchor editAs="oneCell">
    <xdr:from>
      <xdr:col>2</xdr:col>
      <xdr:colOff>0</xdr:colOff>
      <xdr:row>251</xdr:row>
      <xdr:rowOff>0</xdr:rowOff>
    </xdr:from>
    <xdr:to>
      <xdr:col>10</xdr:col>
      <xdr:colOff>438150</xdr:colOff>
      <xdr:row>256</xdr:row>
      <xdr:rowOff>66676</xdr:rowOff>
    </xdr:to>
    <xdr:pic>
      <xdr:nvPicPr>
        <xdr:cNvPr id="17" name="Slika 16" descr="Vhodna vrednost je večja od 8">
          <a:extLst>
            <a:ext uri="{FF2B5EF4-FFF2-40B4-BE49-F238E27FC236}">
              <a16:creationId xmlns:a16="http://schemas.microsoft.com/office/drawing/2014/main" id="{00000000-0008-0000-3300-000011000000}"/>
            </a:ext>
          </a:extLst>
        </xdr:cNvPr>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628900" y="52578000"/>
          <a:ext cx="5753100" cy="1019176"/>
        </a:xfrm>
        <a:prstGeom prst="rect">
          <a:avLst/>
        </a:prstGeom>
        <a:noFill/>
        <a:ln>
          <a:noFill/>
        </a:ln>
      </xdr:spPr>
    </xdr:pic>
    <xdr:clientData/>
  </xdr:twoCellAnchor>
  <xdr:twoCellAnchor editAs="oneCell">
    <xdr:from>
      <xdr:col>2</xdr:col>
      <xdr:colOff>0</xdr:colOff>
      <xdr:row>261</xdr:row>
      <xdr:rowOff>0</xdr:rowOff>
    </xdr:from>
    <xdr:to>
      <xdr:col>10</xdr:col>
      <xdr:colOff>438150</xdr:colOff>
      <xdr:row>266</xdr:row>
      <xdr:rowOff>66675</xdr:rowOff>
    </xdr:to>
    <xdr:pic>
      <xdr:nvPicPr>
        <xdr:cNvPr id="18" name="Slika 17" descr="Iskanje ciljev v Excelu">
          <a:extLst>
            <a:ext uri="{FF2B5EF4-FFF2-40B4-BE49-F238E27FC236}">
              <a16:creationId xmlns:a16="http://schemas.microsoft.com/office/drawing/2014/main" id="{00000000-0008-0000-3300-000012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28900" y="54587775"/>
          <a:ext cx="5753100" cy="1019175"/>
        </a:xfrm>
        <a:prstGeom prst="rect">
          <a:avLst/>
        </a:prstGeom>
        <a:noFill/>
        <a:ln>
          <a:noFill/>
        </a:ln>
      </xdr:spPr>
    </xdr:pic>
    <xdr:clientData/>
  </xdr:twoCellAnchor>
  <xdr:oneCellAnchor>
    <xdr:from>
      <xdr:col>0</xdr:col>
      <xdr:colOff>676274</xdr:colOff>
      <xdr:row>286</xdr:row>
      <xdr:rowOff>57150</xdr:rowOff>
    </xdr:from>
    <xdr:ext cx="4505325" cy="1047751"/>
    <xdr:pic>
      <xdr:nvPicPr>
        <xdr:cNvPr id="19" name="Slika 18" descr="Kliknite Analiza Kaj-če">
          <a:extLst>
            <a:ext uri="{FF2B5EF4-FFF2-40B4-BE49-F238E27FC236}">
              <a16:creationId xmlns:a16="http://schemas.microsoft.com/office/drawing/2014/main" id="{00000000-0008-0000-3300-000013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76274" y="59912250"/>
          <a:ext cx="4505325" cy="1047751"/>
        </a:xfrm>
        <a:prstGeom prst="rect">
          <a:avLst/>
        </a:prstGeom>
        <a:noFill/>
        <a:ln>
          <a:noFill/>
        </a:ln>
      </xdr:spPr>
    </xdr:pic>
    <xdr:clientData/>
  </xdr:oneCellAnchor>
  <xdr:oneCellAnchor>
    <xdr:from>
      <xdr:col>1</xdr:col>
      <xdr:colOff>0</xdr:colOff>
      <xdr:row>294</xdr:row>
      <xdr:rowOff>0</xdr:rowOff>
    </xdr:from>
    <xdr:ext cx="1543050" cy="723900"/>
    <xdr:pic>
      <xdr:nvPicPr>
        <xdr:cNvPr id="20" name="Slika 19" descr="Kliknite Iskanje cilja">
          <a:extLst>
            <a:ext uri="{FF2B5EF4-FFF2-40B4-BE49-F238E27FC236}">
              <a16:creationId xmlns:a16="http://schemas.microsoft.com/office/drawing/2014/main" id="{00000000-0008-0000-3300-000014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419225" y="61712475"/>
          <a:ext cx="1543050" cy="723900"/>
        </a:xfrm>
        <a:prstGeom prst="rect">
          <a:avLst/>
        </a:prstGeom>
        <a:noFill/>
        <a:ln>
          <a:noFill/>
        </a:ln>
      </xdr:spPr>
    </xdr:pic>
    <xdr:clientData/>
  </xdr:oneCellAnchor>
  <xdr:oneCellAnchor>
    <xdr:from>
      <xdr:col>1</xdr:col>
      <xdr:colOff>266700</xdr:colOff>
      <xdr:row>303</xdr:row>
      <xdr:rowOff>171450</xdr:rowOff>
    </xdr:from>
    <xdr:ext cx="2419350" cy="1390650"/>
    <xdr:pic>
      <xdr:nvPicPr>
        <xdr:cNvPr id="21" name="Slika 20" descr="Parametri iskanja cilja">
          <a:extLst>
            <a:ext uri="{FF2B5EF4-FFF2-40B4-BE49-F238E27FC236}">
              <a16:creationId xmlns:a16="http://schemas.microsoft.com/office/drawing/2014/main" id="{00000000-0008-0000-3300-000015000000}"/>
            </a:ext>
          </a:extLst>
        </xdr:cNvPr>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685925" y="63979425"/>
          <a:ext cx="2419350" cy="1390650"/>
        </a:xfrm>
        <a:prstGeom prst="rect">
          <a:avLst/>
        </a:prstGeom>
        <a:noFill/>
        <a:ln>
          <a:noFill/>
        </a:ln>
      </xdr:spPr>
    </xdr:pic>
    <xdr:clientData/>
  </xdr:oneCellAnchor>
  <xdr:twoCellAnchor editAs="oneCell">
    <xdr:from>
      <xdr:col>2</xdr:col>
      <xdr:colOff>66261</xdr:colOff>
      <xdr:row>14</xdr:row>
      <xdr:rowOff>165653</xdr:rowOff>
    </xdr:from>
    <xdr:to>
      <xdr:col>3</xdr:col>
      <xdr:colOff>392837</xdr:colOff>
      <xdr:row>16</xdr:row>
      <xdr:rowOff>101424</xdr:rowOff>
    </xdr:to>
    <xdr:pic>
      <xdr:nvPicPr>
        <xdr:cNvPr id="22" name="Slika 21">
          <a:extLst>
            <a:ext uri="{FF2B5EF4-FFF2-40B4-BE49-F238E27FC236}">
              <a16:creationId xmlns:a16="http://schemas.microsoft.com/office/drawing/2014/main" id="{00000000-0008-0000-3300-000016000000}"/>
            </a:ext>
          </a:extLst>
        </xdr:cNvPr>
        <xdr:cNvPicPr>
          <a:picLocks noChangeAspect="1"/>
        </xdr:cNvPicPr>
      </xdr:nvPicPr>
      <xdr:blipFill>
        <a:blip xmlns:r="http://schemas.openxmlformats.org/officeDocument/2006/relationships" r:embed="rId16"/>
        <a:stretch>
          <a:fillRect/>
        </a:stretch>
      </xdr:blipFill>
      <xdr:spPr>
        <a:xfrm>
          <a:off x="2695161" y="3366053"/>
          <a:ext cx="1374326" cy="316771"/>
        </a:xfrm>
        <a:prstGeom prst="rect">
          <a:avLst/>
        </a:prstGeom>
      </xdr:spPr>
    </xdr:pic>
    <xdr:clientData/>
  </xdr:twoCellAnchor>
  <xdr:twoCellAnchor editAs="oneCell">
    <xdr:from>
      <xdr:col>0</xdr:col>
      <xdr:colOff>538370</xdr:colOff>
      <xdr:row>44</xdr:row>
      <xdr:rowOff>124239</xdr:rowOff>
    </xdr:from>
    <xdr:to>
      <xdr:col>2</xdr:col>
      <xdr:colOff>588973</xdr:colOff>
      <xdr:row>51</xdr:row>
      <xdr:rowOff>189912</xdr:rowOff>
    </xdr:to>
    <xdr:pic>
      <xdr:nvPicPr>
        <xdr:cNvPr id="23" name="Slika 22">
          <a:extLst>
            <a:ext uri="{FF2B5EF4-FFF2-40B4-BE49-F238E27FC236}">
              <a16:creationId xmlns:a16="http://schemas.microsoft.com/office/drawing/2014/main" id="{00000000-0008-0000-3300-000017000000}"/>
            </a:ext>
          </a:extLst>
        </xdr:cNvPr>
        <xdr:cNvPicPr>
          <a:picLocks noChangeAspect="1"/>
        </xdr:cNvPicPr>
      </xdr:nvPicPr>
      <xdr:blipFill>
        <a:blip xmlns:r="http://schemas.openxmlformats.org/officeDocument/2006/relationships" r:embed="rId17"/>
        <a:stretch>
          <a:fillRect/>
        </a:stretch>
      </xdr:blipFill>
      <xdr:spPr>
        <a:xfrm>
          <a:off x="538370" y="9563514"/>
          <a:ext cx="2679503" cy="1399173"/>
        </a:xfrm>
        <a:prstGeom prst="rect">
          <a:avLst/>
        </a:prstGeom>
      </xdr:spPr>
    </xdr:pic>
    <xdr:clientData/>
  </xdr:twoCellAnchor>
  <xdr:twoCellAnchor editAs="oneCell">
    <xdr:from>
      <xdr:col>4</xdr:col>
      <xdr:colOff>173935</xdr:colOff>
      <xdr:row>54</xdr:row>
      <xdr:rowOff>132521</xdr:rowOff>
    </xdr:from>
    <xdr:to>
      <xdr:col>9</xdr:col>
      <xdr:colOff>109370</xdr:colOff>
      <xdr:row>62</xdr:row>
      <xdr:rowOff>15976</xdr:rowOff>
    </xdr:to>
    <xdr:pic>
      <xdr:nvPicPr>
        <xdr:cNvPr id="24" name="Slika 23">
          <a:extLst>
            <a:ext uri="{FF2B5EF4-FFF2-40B4-BE49-F238E27FC236}">
              <a16:creationId xmlns:a16="http://schemas.microsoft.com/office/drawing/2014/main" id="{00000000-0008-0000-3300-000018000000}"/>
            </a:ext>
          </a:extLst>
        </xdr:cNvPr>
        <xdr:cNvPicPr>
          <a:picLocks noChangeAspect="1"/>
        </xdr:cNvPicPr>
      </xdr:nvPicPr>
      <xdr:blipFill>
        <a:blip xmlns:r="http://schemas.openxmlformats.org/officeDocument/2006/relationships" r:embed="rId18"/>
        <a:stretch>
          <a:fillRect/>
        </a:stretch>
      </xdr:blipFill>
      <xdr:spPr>
        <a:xfrm>
          <a:off x="4022035" y="11591096"/>
          <a:ext cx="2983435" cy="1407455"/>
        </a:xfrm>
        <a:prstGeom prst="rect">
          <a:avLst/>
        </a:prstGeom>
      </xdr:spPr>
    </xdr:pic>
    <xdr:clientData/>
  </xdr:twoCellAnchor>
  <xdr:twoCellAnchor editAs="oneCell">
    <xdr:from>
      <xdr:col>10</xdr:col>
      <xdr:colOff>16565</xdr:colOff>
      <xdr:row>54</xdr:row>
      <xdr:rowOff>149086</xdr:rowOff>
    </xdr:from>
    <xdr:to>
      <xdr:col>14</xdr:col>
      <xdr:colOff>212532</xdr:colOff>
      <xdr:row>62</xdr:row>
      <xdr:rowOff>13493</xdr:rowOff>
    </xdr:to>
    <xdr:pic>
      <xdr:nvPicPr>
        <xdr:cNvPr id="25" name="Slika 24">
          <a:extLst>
            <a:ext uri="{FF2B5EF4-FFF2-40B4-BE49-F238E27FC236}">
              <a16:creationId xmlns:a16="http://schemas.microsoft.com/office/drawing/2014/main" id="{00000000-0008-0000-3300-000019000000}"/>
            </a:ext>
          </a:extLst>
        </xdr:cNvPr>
        <xdr:cNvPicPr>
          <a:picLocks noChangeAspect="1"/>
        </xdr:cNvPicPr>
      </xdr:nvPicPr>
      <xdr:blipFill>
        <a:blip xmlns:r="http://schemas.openxmlformats.org/officeDocument/2006/relationships" r:embed="rId19"/>
        <a:stretch>
          <a:fillRect/>
        </a:stretch>
      </xdr:blipFill>
      <xdr:spPr>
        <a:xfrm>
          <a:off x="7522265" y="11607661"/>
          <a:ext cx="2634367" cy="1388407"/>
        </a:xfrm>
        <a:prstGeom prst="rect">
          <a:avLst/>
        </a:prstGeom>
      </xdr:spPr>
    </xdr:pic>
    <xdr:clientData/>
  </xdr:twoCellAnchor>
  <xdr:twoCellAnchor editAs="oneCell">
    <xdr:from>
      <xdr:col>0</xdr:col>
      <xdr:colOff>952500</xdr:colOff>
      <xdr:row>109</xdr:row>
      <xdr:rowOff>66261</xdr:rowOff>
    </xdr:from>
    <xdr:to>
      <xdr:col>2</xdr:col>
      <xdr:colOff>952171</xdr:colOff>
      <xdr:row>116</xdr:row>
      <xdr:rowOff>131934</xdr:rowOff>
    </xdr:to>
    <xdr:pic>
      <xdr:nvPicPr>
        <xdr:cNvPr id="26" name="Slika 25">
          <a:extLst>
            <a:ext uri="{FF2B5EF4-FFF2-40B4-BE49-F238E27FC236}">
              <a16:creationId xmlns:a16="http://schemas.microsoft.com/office/drawing/2014/main" id="{00000000-0008-0000-3300-00001A000000}"/>
            </a:ext>
          </a:extLst>
        </xdr:cNvPr>
        <xdr:cNvPicPr>
          <a:picLocks noChangeAspect="1"/>
        </xdr:cNvPicPr>
      </xdr:nvPicPr>
      <xdr:blipFill>
        <a:blip xmlns:r="http://schemas.openxmlformats.org/officeDocument/2006/relationships" r:embed="rId20"/>
        <a:stretch>
          <a:fillRect/>
        </a:stretch>
      </xdr:blipFill>
      <xdr:spPr>
        <a:xfrm>
          <a:off x="952500" y="23250111"/>
          <a:ext cx="2628571" cy="1399173"/>
        </a:xfrm>
        <a:prstGeom prst="rect">
          <a:avLst/>
        </a:prstGeom>
      </xdr:spPr>
    </xdr:pic>
    <xdr:clientData/>
  </xdr:twoCellAnchor>
  <xdr:twoCellAnchor editAs="oneCell">
    <xdr:from>
      <xdr:col>5</xdr:col>
      <xdr:colOff>66261</xdr:colOff>
      <xdr:row>8</xdr:row>
      <xdr:rowOff>157369</xdr:rowOff>
    </xdr:from>
    <xdr:to>
      <xdr:col>9</xdr:col>
      <xdr:colOff>271752</xdr:colOff>
      <xdr:row>16</xdr:row>
      <xdr:rowOff>44964</xdr:rowOff>
    </xdr:to>
    <xdr:pic>
      <xdr:nvPicPr>
        <xdr:cNvPr id="27" name="Slika 26">
          <a:extLst>
            <a:ext uri="{FF2B5EF4-FFF2-40B4-BE49-F238E27FC236}">
              <a16:creationId xmlns:a16="http://schemas.microsoft.com/office/drawing/2014/main" id="{00000000-0008-0000-3300-00001B000000}"/>
            </a:ext>
          </a:extLst>
        </xdr:cNvPr>
        <xdr:cNvPicPr>
          <a:picLocks noChangeAspect="1"/>
        </xdr:cNvPicPr>
      </xdr:nvPicPr>
      <xdr:blipFill>
        <a:blip xmlns:r="http://schemas.openxmlformats.org/officeDocument/2006/relationships" r:embed="rId21"/>
        <a:stretch>
          <a:fillRect/>
        </a:stretch>
      </xdr:blipFill>
      <xdr:spPr>
        <a:xfrm>
          <a:off x="4523961" y="2081419"/>
          <a:ext cx="2643891" cy="1411595"/>
        </a:xfrm>
        <a:prstGeom prst="rect">
          <a:avLst/>
        </a:prstGeom>
      </xdr:spPr>
    </xdr:pic>
    <xdr:clientData/>
  </xdr:twoCellAnchor>
  <xdr:twoCellAnchor editAs="oneCell">
    <xdr:from>
      <xdr:col>10</xdr:col>
      <xdr:colOff>74543</xdr:colOff>
      <xdr:row>9</xdr:row>
      <xdr:rowOff>33130</xdr:rowOff>
    </xdr:from>
    <xdr:to>
      <xdr:col>15</xdr:col>
      <xdr:colOff>9977</xdr:colOff>
      <xdr:row>15</xdr:row>
      <xdr:rowOff>170461</xdr:rowOff>
    </xdr:to>
    <xdr:pic>
      <xdr:nvPicPr>
        <xdr:cNvPr id="28" name="Slika 27">
          <a:extLst>
            <a:ext uri="{FF2B5EF4-FFF2-40B4-BE49-F238E27FC236}">
              <a16:creationId xmlns:a16="http://schemas.microsoft.com/office/drawing/2014/main" id="{00000000-0008-0000-3300-00001C000000}"/>
            </a:ext>
          </a:extLst>
        </xdr:cNvPr>
        <xdr:cNvPicPr>
          <a:picLocks noChangeAspect="1"/>
        </xdr:cNvPicPr>
      </xdr:nvPicPr>
      <xdr:blipFill>
        <a:blip xmlns:r="http://schemas.openxmlformats.org/officeDocument/2006/relationships" r:embed="rId22"/>
        <a:stretch>
          <a:fillRect/>
        </a:stretch>
      </xdr:blipFill>
      <xdr:spPr>
        <a:xfrm>
          <a:off x="7580243" y="2195305"/>
          <a:ext cx="2983434" cy="1280331"/>
        </a:xfrm>
        <a:prstGeom prst="rect">
          <a:avLst/>
        </a:prstGeom>
      </xdr:spPr>
    </xdr:pic>
    <xdr:clientData/>
  </xdr:twoCellAnchor>
  <xdr:twoCellAnchor editAs="oneCell">
    <xdr:from>
      <xdr:col>5</xdr:col>
      <xdr:colOff>554935</xdr:colOff>
      <xdr:row>74</xdr:row>
      <xdr:rowOff>82826</xdr:rowOff>
    </xdr:from>
    <xdr:to>
      <xdr:col>10</xdr:col>
      <xdr:colOff>137989</xdr:colOff>
      <xdr:row>81</xdr:row>
      <xdr:rowOff>111644</xdr:rowOff>
    </xdr:to>
    <xdr:pic>
      <xdr:nvPicPr>
        <xdr:cNvPr id="29" name="Slika 28">
          <a:extLst>
            <a:ext uri="{FF2B5EF4-FFF2-40B4-BE49-F238E27FC236}">
              <a16:creationId xmlns:a16="http://schemas.microsoft.com/office/drawing/2014/main" id="{00000000-0008-0000-3300-00001D000000}"/>
            </a:ext>
          </a:extLst>
        </xdr:cNvPr>
        <xdr:cNvPicPr>
          <a:picLocks noChangeAspect="1"/>
        </xdr:cNvPicPr>
      </xdr:nvPicPr>
      <xdr:blipFill>
        <a:blip xmlns:r="http://schemas.openxmlformats.org/officeDocument/2006/relationships" r:embed="rId23"/>
        <a:stretch>
          <a:fillRect/>
        </a:stretch>
      </xdr:blipFill>
      <xdr:spPr>
        <a:xfrm>
          <a:off x="5012635" y="15780026"/>
          <a:ext cx="2631054" cy="1362318"/>
        </a:xfrm>
        <a:prstGeom prst="rect">
          <a:avLst/>
        </a:prstGeom>
      </xdr:spPr>
    </xdr:pic>
    <xdr:clientData/>
  </xdr:twoCellAnchor>
  <xdr:twoCellAnchor editAs="oneCell">
    <xdr:from>
      <xdr:col>2</xdr:col>
      <xdr:colOff>107674</xdr:colOff>
      <xdr:row>79</xdr:row>
      <xdr:rowOff>8283</xdr:rowOff>
    </xdr:from>
    <xdr:to>
      <xdr:col>4</xdr:col>
      <xdr:colOff>62746</xdr:colOff>
      <xdr:row>80</xdr:row>
      <xdr:rowOff>72855</xdr:rowOff>
    </xdr:to>
    <xdr:pic>
      <xdr:nvPicPr>
        <xdr:cNvPr id="30" name="Slika 29">
          <a:extLst>
            <a:ext uri="{FF2B5EF4-FFF2-40B4-BE49-F238E27FC236}">
              <a16:creationId xmlns:a16="http://schemas.microsoft.com/office/drawing/2014/main" id="{00000000-0008-0000-3300-00001E000000}"/>
            </a:ext>
          </a:extLst>
        </xdr:cNvPr>
        <xdr:cNvPicPr>
          <a:picLocks noChangeAspect="1"/>
        </xdr:cNvPicPr>
      </xdr:nvPicPr>
      <xdr:blipFill>
        <a:blip xmlns:r="http://schemas.openxmlformats.org/officeDocument/2006/relationships" r:embed="rId24"/>
        <a:stretch>
          <a:fillRect/>
        </a:stretch>
      </xdr:blipFill>
      <xdr:spPr>
        <a:xfrm>
          <a:off x="2736574" y="16858008"/>
          <a:ext cx="1612422" cy="255072"/>
        </a:xfrm>
        <a:prstGeom prst="rect">
          <a:avLst/>
        </a:prstGeom>
      </xdr:spPr>
    </xdr:pic>
    <xdr:clientData/>
  </xdr:twoCellAnchor>
  <xdr:twoCellAnchor editAs="oneCell">
    <xdr:from>
      <xdr:col>3</xdr:col>
      <xdr:colOff>91109</xdr:colOff>
      <xdr:row>119</xdr:row>
      <xdr:rowOff>182218</xdr:rowOff>
    </xdr:from>
    <xdr:to>
      <xdr:col>8</xdr:col>
      <xdr:colOff>26544</xdr:colOff>
      <xdr:row>127</xdr:row>
      <xdr:rowOff>30059</xdr:rowOff>
    </xdr:to>
    <xdr:pic>
      <xdr:nvPicPr>
        <xdr:cNvPr id="31" name="Slika 30">
          <a:extLst>
            <a:ext uri="{FF2B5EF4-FFF2-40B4-BE49-F238E27FC236}">
              <a16:creationId xmlns:a16="http://schemas.microsoft.com/office/drawing/2014/main" id="{00000000-0008-0000-3300-00001F000000}"/>
            </a:ext>
          </a:extLst>
        </xdr:cNvPr>
        <xdr:cNvPicPr>
          <a:picLocks noChangeAspect="1"/>
        </xdr:cNvPicPr>
      </xdr:nvPicPr>
      <xdr:blipFill>
        <a:blip xmlns:r="http://schemas.openxmlformats.org/officeDocument/2006/relationships" r:embed="rId25"/>
        <a:stretch>
          <a:fillRect/>
        </a:stretch>
      </xdr:blipFill>
      <xdr:spPr>
        <a:xfrm>
          <a:off x="3329609" y="25385368"/>
          <a:ext cx="2983435" cy="137184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3</xdr:col>
      <xdr:colOff>695325</xdr:colOff>
      <xdr:row>50</xdr:row>
      <xdr:rowOff>180975</xdr:rowOff>
    </xdr:from>
    <xdr:to>
      <xdr:col>12</xdr:col>
      <xdr:colOff>9525</xdr:colOff>
      <xdr:row>54</xdr:row>
      <xdr:rowOff>180975</xdr:rowOff>
    </xdr:to>
    <xdr:pic>
      <xdr:nvPicPr>
        <xdr:cNvPr id="2" name="Slika 1" descr="Kliknite Analiza Kaj-če">
          <a:extLst>
            <a:ext uri="{FF2B5EF4-FFF2-40B4-BE49-F238E27FC236}">
              <a16:creationId xmlns:a16="http://schemas.microsoft.com/office/drawing/2014/main" id="{00000000-0008-0000-34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276725" y="11153775"/>
          <a:ext cx="5400675" cy="1066800"/>
        </a:xfrm>
        <a:prstGeom prst="rect">
          <a:avLst/>
        </a:prstGeom>
        <a:noFill/>
        <a:ln>
          <a:noFill/>
        </a:ln>
      </xdr:spPr>
    </xdr:pic>
    <xdr:clientData/>
  </xdr:twoCellAnchor>
  <xdr:twoCellAnchor editAs="oneCell">
    <xdr:from>
      <xdr:col>1</xdr:col>
      <xdr:colOff>0</xdr:colOff>
      <xdr:row>57</xdr:row>
      <xdr:rowOff>0</xdr:rowOff>
    </xdr:from>
    <xdr:to>
      <xdr:col>2</xdr:col>
      <xdr:colOff>495300</xdr:colOff>
      <xdr:row>60</xdr:row>
      <xdr:rowOff>152400</xdr:rowOff>
    </xdr:to>
    <xdr:pic>
      <xdr:nvPicPr>
        <xdr:cNvPr id="3" name="Slika 2" descr="Kliknite Upravitelj scenarijev">
          <a:extLst>
            <a:ext uri="{FF2B5EF4-FFF2-40B4-BE49-F238E27FC236}">
              <a16:creationId xmlns:a16="http://schemas.microsoft.com/office/drawing/2014/main" id="{00000000-0008-0000-34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09675" y="12839700"/>
          <a:ext cx="1543050" cy="723900"/>
        </a:xfrm>
        <a:prstGeom prst="rect">
          <a:avLst/>
        </a:prstGeom>
        <a:noFill/>
        <a:ln>
          <a:noFill/>
        </a:ln>
      </xdr:spPr>
    </xdr:pic>
    <xdr:clientData/>
  </xdr:twoCellAnchor>
  <xdr:twoCellAnchor editAs="oneCell">
    <xdr:from>
      <xdr:col>1</xdr:col>
      <xdr:colOff>0</xdr:colOff>
      <xdr:row>64</xdr:row>
      <xdr:rowOff>1</xdr:rowOff>
    </xdr:from>
    <xdr:to>
      <xdr:col>4</xdr:col>
      <xdr:colOff>400050</xdr:colOff>
      <xdr:row>76</xdr:row>
      <xdr:rowOff>247650</xdr:rowOff>
    </xdr:to>
    <xdr:pic>
      <xdr:nvPicPr>
        <xdr:cNvPr id="4" name="Slika 3" descr="Dodajte scenarij">
          <a:extLst>
            <a:ext uri="{FF2B5EF4-FFF2-40B4-BE49-F238E27FC236}">
              <a16:creationId xmlns:a16="http://schemas.microsoft.com/office/drawing/2014/main" id="{00000000-0008-0000-34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09675" y="14782801"/>
          <a:ext cx="3581400" cy="3448049"/>
        </a:xfrm>
        <a:prstGeom prst="rect">
          <a:avLst/>
        </a:prstGeom>
        <a:noFill/>
        <a:ln>
          <a:noFill/>
        </a:ln>
      </xdr:spPr>
    </xdr:pic>
    <xdr:clientData/>
  </xdr:twoCellAnchor>
  <xdr:twoCellAnchor editAs="oneCell">
    <xdr:from>
      <xdr:col>5</xdr:col>
      <xdr:colOff>285750</xdr:colOff>
      <xdr:row>97</xdr:row>
      <xdr:rowOff>104775</xdr:rowOff>
    </xdr:from>
    <xdr:to>
      <xdr:col>9</xdr:col>
      <xdr:colOff>352425</xdr:colOff>
      <xdr:row>103</xdr:row>
      <xdr:rowOff>180975</xdr:rowOff>
    </xdr:to>
    <xdr:pic>
      <xdr:nvPicPr>
        <xdr:cNvPr id="5" name="Slika 4" descr="Vnesite vrednost scenarija">
          <a:extLst>
            <a:ext uri="{FF2B5EF4-FFF2-40B4-BE49-F238E27FC236}">
              <a16:creationId xmlns:a16="http://schemas.microsoft.com/office/drawing/2014/main" id="{00000000-0008-0000-34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286375" y="23660100"/>
          <a:ext cx="2905125" cy="1676400"/>
        </a:xfrm>
        <a:prstGeom prst="rect">
          <a:avLst/>
        </a:prstGeom>
        <a:noFill/>
        <a:ln>
          <a:noFill/>
        </a:ln>
      </xdr:spPr>
    </xdr:pic>
    <xdr:clientData/>
  </xdr:twoCellAnchor>
  <xdr:twoCellAnchor editAs="oneCell">
    <xdr:from>
      <xdr:col>6</xdr:col>
      <xdr:colOff>504825</xdr:colOff>
      <xdr:row>106</xdr:row>
      <xdr:rowOff>219075</xdr:rowOff>
    </xdr:from>
    <xdr:to>
      <xdr:col>11</xdr:col>
      <xdr:colOff>390525</xdr:colOff>
      <xdr:row>120</xdr:row>
      <xdr:rowOff>19050</xdr:rowOff>
    </xdr:to>
    <xdr:pic>
      <xdr:nvPicPr>
        <xdr:cNvPr id="6" name="Slika 5" descr="Vsi scenariji">
          <a:extLst>
            <a:ext uri="{FF2B5EF4-FFF2-40B4-BE49-F238E27FC236}">
              <a16:creationId xmlns:a16="http://schemas.microsoft.com/office/drawing/2014/main" id="{00000000-0008-0000-34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115050" y="26041350"/>
          <a:ext cx="3333750" cy="3533775"/>
        </a:xfrm>
        <a:prstGeom prst="rect">
          <a:avLst/>
        </a:prstGeom>
        <a:noFill/>
        <a:ln>
          <a:noFill/>
        </a:ln>
      </xdr:spPr>
    </xdr:pic>
    <xdr:clientData/>
  </xdr:twoCellAnchor>
  <xdr:twoCellAnchor editAs="oneCell">
    <xdr:from>
      <xdr:col>4</xdr:col>
      <xdr:colOff>228600</xdr:colOff>
      <xdr:row>130</xdr:row>
      <xdr:rowOff>219075</xdr:rowOff>
    </xdr:from>
    <xdr:to>
      <xdr:col>7</xdr:col>
      <xdr:colOff>133350</xdr:colOff>
      <xdr:row>137</xdr:row>
      <xdr:rowOff>0</xdr:rowOff>
    </xdr:to>
    <xdr:pic>
      <xdr:nvPicPr>
        <xdr:cNvPr id="7" name="Slika 6" descr="Ustvarite povzetek scenarija">
          <a:extLst>
            <a:ext uri="{FF2B5EF4-FFF2-40B4-BE49-F238E27FC236}">
              <a16:creationId xmlns:a16="http://schemas.microsoft.com/office/drawing/2014/main" id="{00000000-0008-0000-34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19625" y="32251650"/>
          <a:ext cx="2133600" cy="1647825"/>
        </a:xfrm>
        <a:prstGeom prst="rect">
          <a:avLst/>
        </a:prstGeom>
        <a:noFill/>
        <a:ln>
          <a:noFill/>
        </a:ln>
      </xdr:spPr>
    </xdr:pic>
    <xdr:clientData/>
  </xdr:twoCellAnchor>
  <xdr:twoCellAnchor editAs="oneCell">
    <xdr:from>
      <xdr:col>9</xdr:col>
      <xdr:colOff>247650</xdr:colOff>
      <xdr:row>142</xdr:row>
      <xdr:rowOff>9525</xdr:rowOff>
    </xdr:from>
    <xdr:to>
      <xdr:col>18</xdr:col>
      <xdr:colOff>514350</xdr:colOff>
      <xdr:row>151</xdr:row>
      <xdr:rowOff>76200</xdr:rowOff>
    </xdr:to>
    <xdr:pic>
      <xdr:nvPicPr>
        <xdr:cNvPr id="8" name="Slika 7" descr="Rezultat analize kaj če">
          <a:extLst>
            <a:ext uri="{FF2B5EF4-FFF2-40B4-BE49-F238E27FC236}">
              <a16:creationId xmlns:a16="http://schemas.microsoft.com/office/drawing/2014/main" id="{00000000-0008-0000-34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086725" y="35242500"/>
          <a:ext cx="5753100" cy="1781175"/>
        </a:xfrm>
        <a:prstGeom prst="rect">
          <a:avLst/>
        </a:prstGeom>
        <a:noFill/>
        <a:ln>
          <a:noFill/>
        </a:ln>
      </xdr:spPr>
    </xdr:pic>
    <xdr:clientData/>
  </xdr:twoCellAnchor>
  <xdr:twoCellAnchor>
    <xdr:from>
      <xdr:col>1</xdr:col>
      <xdr:colOff>142875</xdr:colOff>
      <xdr:row>553</xdr:row>
      <xdr:rowOff>123825</xdr:rowOff>
    </xdr:from>
    <xdr:to>
      <xdr:col>9</xdr:col>
      <xdr:colOff>485775</xdr:colOff>
      <xdr:row>565</xdr:row>
      <xdr:rowOff>28575</xdr:rowOff>
    </xdr:to>
    <xdr:pic>
      <xdr:nvPicPr>
        <xdr:cNvPr id="9" name="Slika 479" descr="kaj če zavihek analiza">
          <a:extLst>
            <a:ext uri="{FF2B5EF4-FFF2-40B4-BE49-F238E27FC236}">
              <a16:creationId xmlns:a16="http://schemas.microsoft.com/office/drawing/2014/main" id="{00000000-0008-0000-34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352550" y="119862600"/>
          <a:ext cx="6972300"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593</xdr:row>
      <xdr:rowOff>0</xdr:rowOff>
    </xdr:from>
    <xdr:to>
      <xdr:col>7</xdr:col>
      <xdr:colOff>97155</xdr:colOff>
      <xdr:row>602</xdr:row>
      <xdr:rowOff>125095</xdr:rowOff>
    </xdr:to>
    <xdr:pic>
      <xdr:nvPicPr>
        <xdr:cNvPr id="10" name="Slika 9" descr="Kaj, če analiza v Excelu, primer 1-2">
          <a:extLst>
            <a:ext uri="{FF2B5EF4-FFF2-40B4-BE49-F238E27FC236}">
              <a16:creationId xmlns:a16="http://schemas.microsoft.com/office/drawing/2014/main" id="{00000000-0008-0000-3400-00000A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209675" y="128349375"/>
          <a:ext cx="5507355" cy="1839595"/>
        </a:xfrm>
        <a:prstGeom prst="rect">
          <a:avLst/>
        </a:prstGeom>
        <a:noFill/>
        <a:ln>
          <a:noFill/>
        </a:ln>
      </xdr:spPr>
    </xdr:pic>
    <xdr:clientData/>
  </xdr:twoCellAnchor>
  <xdr:twoCellAnchor editAs="oneCell">
    <xdr:from>
      <xdr:col>1</xdr:col>
      <xdr:colOff>0</xdr:colOff>
      <xdr:row>607</xdr:row>
      <xdr:rowOff>0</xdr:rowOff>
    </xdr:from>
    <xdr:to>
      <xdr:col>4</xdr:col>
      <xdr:colOff>401955</xdr:colOff>
      <xdr:row>625</xdr:row>
      <xdr:rowOff>5080</xdr:rowOff>
    </xdr:to>
    <xdr:pic>
      <xdr:nvPicPr>
        <xdr:cNvPr id="11" name="Slika 10" descr="Kaj, če analiza v Excelu, primer 1-3">
          <a:extLst>
            <a:ext uri="{FF2B5EF4-FFF2-40B4-BE49-F238E27FC236}">
              <a16:creationId xmlns:a16="http://schemas.microsoft.com/office/drawing/2014/main" id="{00000000-0008-0000-3400-00000B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209675" y="131064000"/>
          <a:ext cx="3583305" cy="3434080"/>
        </a:xfrm>
        <a:prstGeom prst="rect">
          <a:avLst/>
        </a:prstGeom>
        <a:noFill/>
        <a:ln>
          <a:noFill/>
        </a:ln>
      </xdr:spPr>
    </xdr:pic>
    <xdr:clientData/>
  </xdr:twoCellAnchor>
  <xdr:twoCellAnchor editAs="oneCell">
    <xdr:from>
      <xdr:col>1</xdr:col>
      <xdr:colOff>238125</xdr:colOff>
      <xdr:row>628</xdr:row>
      <xdr:rowOff>114300</xdr:rowOff>
    </xdr:from>
    <xdr:to>
      <xdr:col>5</xdr:col>
      <xdr:colOff>115570</xdr:colOff>
      <xdr:row>636</xdr:row>
      <xdr:rowOff>89535</xdr:rowOff>
    </xdr:to>
    <xdr:pic>
      <xdr:nvPicPr>
        <xdr:cNvPr id="12" name="Slika 11" descr="Kaj, če analiza v Excelu, primer 1-4">
          <a:extLst>
            <a:ext uri="{FF2B5EF4-FFF2-40B4-BE49-F238E27FC236}">
              <a16:creationId xmlns:a16="http://schemas.microsoft.com/office/drawing/2014/main" id="{00000000-0008-0000-3400-00000C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47800" y="135302625"/>
          <a:ext cx="3668395" cy="1499235"/>
        </a:xfrm>
        <a:prstGeom prst="rect">
          <a:avLst/>
        </a:prstGeom>
        <a:noFill/>
        <a:ln>
          <a:noFill/>
        </a:ln>
      </xdr:spPr>
    </xdr:pic>
    <xdr:clientData/>
  </xdr:twoCellAnchor>
  <xdr:twoCellAnchor editAs="oneCell">
    <xdr:from>
      <xdr:col>1</xdr:col>
      <xdr:colOff>0</xdr:colOff>
      <xdr:row>640</xdr:row>
      <xdr:rowOff>0</xdr:rowOff>
    </xdr:from>
    <xdr:to>
      <xdr:col>4</xdr:col>
      <xdr:colOff>487045</xdr:colOff>
      <xdr:row>647</xdr:row>
      <xdr:rowOff>176530</xdr:rowOff>
    </xdr:to>
    <xdr:pic>
      <xdr:nvPicPr>
        <xdr:cNvPr id="13" name="Slika 12" descr="upravitelj scenarijev 3">
          <a:extLst>
            <a:ext uri="{FF2B5EF4-FFF2-40B4-BE49-F238E27FC236}">
              <a16:creationId xmlns:a16="http://schemas.microsoft.com/office/drawing/2014/main" id="{00000000-0008-0000-3400-00000D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09675" y="137664825"/>
          <a:ext cx="3668395" cy="1510030"/>
        </a:xfrm>
        <a:prstGeom prst="rect">
          <a:avLst/>
        </a:prstGeom>
        <a:noFill/>
        <a:ln>
          <a:noFill/>
        </a:ln>
      </xdr:spPr>
    </xdr:pic>
    <xdr:clientData/>
  </xdr:twoCellAnchor>
  <xdr:twoCellAnchor editAs="oneCell">
    <xdr:from>
      <xdr:col>7</xdr:col>
      <xdr:colOff>409575</xdr:colOff>
      <xdr:row>654</xdr:row>
      <xdr:rowOff>85725</xdr:rowOff>
    </xdr:from>
    <xdr:to>
      <xdr:col>15</xdr:col>
      <xdr:colOff>168275</xdr:colOff>
      <xdr:row>664</xdr:row>
      <xdr:rowOff>158115</xdr:rowOff>
    </xdr:to>
    <xdr:pic>
      <xdr:nvPicPr>
        <xdr:cNvPr id="14" name="Slika 13" descr="upravitelj scenarijev 4">
          <a:extLst>
            <a:ext uri="{FF2B5EF4-FFF2-40B4-BE49-F238E27FC236}">
              <a16:creationId xmlns:a16="http://schemas.microsoft.com/office/drawing/2014/main" id="{00000000-0008-0000-3400-00000E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029450" y="140617575"/>
          <a:ext cx="4635500" cy="1977390"/>
        </a:xfrm>
        <a:prstGeom prst="rect">
          <a:avLst/>
        </a:prstGeom>
        <a:noFill/>
        <a:ln>
          <a:noFill/>
        </a:ln>
      </xdr:spPr>
    </xdr:pic>
    <xdr:clientData/>
  </xdr:twoCellAnchor>
  <xdr:twoCellAnchor editAs="oneCell">
    <xdr:from>
      <xdr:col>1</xdr:col>
      <xdr:colOff>0</xdr:colOff>
      <xdr:row>666</xdr:row>
      <xdr:rowOff>0</xdr:rowOff>
    </xdr:from>
    <xdr:to>
      <xdr:col>3</xdr:col>
      <xdr:colOff>530860</xdr:colOff>
      <xdr:row>674</xdr:row>
      <xdr:rowOff>71120</xdr:rowOff>
    </xdr:to>
    <xdr:pic>
      <xdr:nvPicPr>
        <xdr:cNvPr id="15" name="Slika 14" descr="upravitelj scenarijev 5">
          <a:extLst>
            <a:ext uri="{FF2B5EF4-FFF2-40B4-BE49-F238E27FC236}">
              <a16:creationId xmlns:a16="http://schemas.microsoft.com/office/drawing/2014/main" id="{00000000-0008-0000-3400-00000F000000}"/>
            </a:ext>
          </a:extLst>
        </xdr:cNvPr>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09675" y="143665575"/>
          <a:ext cx="2902585" cy="1595120"/>
        </a:xfrm>
        <a:prstGeom prst="rect">
          <a:avLst/>
        </a:prstGeom>
        <a:noFill/>
        <a:ln>
          <a:noFill/>
        </a:ln>
      </xdr:spPr>
    </xdr:pic>
    <xdr:clientData/>
  </xdr:twoCellAnchor>
  <xdr:twoCellAnchor editAs="oneCell">
    <xdr:from>
      <xdr:col>1</xdr:col>
      <xdr:colOff>0</xdr:colOff>
      <xdr:row>677</xdr:row>
      <xdr:rowOff>0</xdr:rowOff>
    </xdr:from>
    <xdr:to>
      <xdr:col>3</xdr:col>
      <xdr:colOff>530860</xdr:colOff>
      <xdr:row>685</xdr:row>
      <xdr:rowOff>71120</xdr:rowOff>
    </xdr:to>
    <xdr:pic>
      <xdr:nvPicPr>
        <xdr:cNvPr id="16" name="Slika 15" descr="upravitelj scenarijev 6">
          <a:extLst>
            <a:ext uri="{FF2B5EF4-FFF2-40B4-BE49-F238E27FC236}">
              <a16:creationId xmlns:a16="http://schemas.microsoft.com/office/drawing/2014/main" id="{00000000-0008-0000-3400-000010000000}"/>
            </a:ext>
          </a:extLst>
        </xdr:cNvPr>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09675" y="145894425"/>
          <a:ext cx="2902585" cy="1595120"/>
        </a:xfrm>
        <a:prstGeom prst="rect">
          <a:avLst/>
        </a:prstGeom>
        <a:noFill/>
        <a:ln>
          <a:noFill/>
        </a:ln>
      </xdr:spPr>
    </xdr:pic>
    <xdr:clientData/>
  </xdr:twoCellAnchor>
  <xdr:twoCellAnchor editAs="oneCell">
    <xdr:from>
      <xdr:col>1</xdr:col>
      <xdr:colOff>0</xdr:colOff>
      <xdr:row>689</xdr:row>
      <xdr:rowOff>0</xdr:rowOff>
    </xdr:from>
    <xdr:to>
      <xdr:col>3</xdr:col>
      <xdr:colOff>530860</xdr:colOff>
      <xdr:row>697</xdr:row>
      <xdr:rowOff>71120</xdr:rowOff>
    </xdr:to>
    <xdr:pic>
      <xdr:nvPicPr>
        <xdr:cNvPr id="17" name="Slika 16" descr="upravitelj scenarijev 7">
          <a:extLst>
            <a:ext uri="{FF2B5EF4-FFF2-40B4-BE49-F238E27FC236}">
              <a16:creationId xmlns:a16="http://schemas.microsoft.com/office/drawing/2014/main" id="{00000000-0008-0000-3400-000011000000}"/>
            </a:ext>
          </a:extLst>
        </xdr:cNvPr>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09675" y="148237575"/>
          <a:ext cx="2902585" cy="1595120"/>
        </a:xfrm>
        <a:prstGeom prst="rect">
          <a:avLst/>
        </a:prstGeom>
        <a:noFill/>
        <a:ln>
          <a:noFill/>
        </a:ln>
      </xdr:spPr>
    </xdr:pic>
    <xdr:clientData/>
  </xdr:twoCellAnchor>
  <xdr:twoCellAnchor editAs="oneCell">
    <xdr:from>
      <xdr:col>1</xdr:col>
      <xdr:colOff>0</xdr:colOff>
      <xdr:row>700</xdr:row>
      <xdr:rowOff>0</xdr:rowOff>
    </xdr:from>
    <xdr:to>
      <xdr:col>4</xdr:col>
      <xdr:colOff>146685</xdr:colOff>
      <xdr:row>718</xdr:row>
      <xdr:rowOff>5080</xdr:rowOff>
    </xdr:to>
    <xdr:pic>
      <xdr:nvPicPr>
        <xdr:cNvPr id="18" name="Slika 17" descr="upravitelj scenarijev 8">
          <a:extLst>
            <a:ext uri="{FF2B5EF4-FFF2-40B4-BE49-F238E27FC236}">
              <a16:creationId xmlns:a16="http://schemas.microsoft.com/office/drawing/2014/main" id="{00000000-0008-0000-3400-000012000000}"/>
            </a:ext>
          </a:extLst>
        </xdr:cNvPr>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209675" y="150466425"/>
          <a:ext cx="3328035" cy="3434080"/>
        </a:xfrm>
        <a:prstGeom prst="rect">
          <a:avLst/>
        </a:prstGeom>
        <a:noFill/>
        <a:ln>
          <a:noFill/>
        </a:ln>
      </xdr:spPr>
    </xdr:pic>
    <xdr:clientData/>
  </xdr:twoCellAnchor>
  <xdr:twoCellAnchor editAs="oneCell">
    <xdr:from>
      <xdr:col>1</xdr:col>
      <xdr:colOff>0</xdr:colOff>
      <xdr:row>725</xdr:row>
      <xdr:rowOff>0</xdr:rowOff>
    </xdr:from>
    <xdr:to>
      <xdr:col>4</xdr:col>
      <xdr:colOff>146685</xdr:colOff>
      <xdr:row>743</xdr:row>
      <xdr:rowOff>5080</xdr:rowOff>
    </xdr:to>
    <xdr:pic>
      <xdr:nvPicPr>
        <xdr:cNvPr id="19" name="Slika 18" descr="upravitelj scenarijev 9">
          <a:extLst>
            <a:ext uri="{FF2B5EF4-FFF2-40B4-BE49-F238E27FC236}">
              <a16:creationId xmlns:a16="http://schemas.microsoft.com/office/drawing/2014/main" id="{00000000-0008-0000-3400-000013000000}"/>
            </a:ext>
          </a:extLst>
        </xdr:cNvPr>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209675" y="155457525"/>
          <a:ext cx="3328035" cy="3434080"/>
        </a:xfrm>
        <a:prstGeom prst="rect">
          <a:avLst/>
        </a:prstGeom>
        <a:noFill/>
        <a:ln>
          <a:noFill/>
        </a:ln>
      </xdr:spPr>
    </xdr:pic>
    <xdr:clientData/>
  </xdr:twoCellAnchor>
  <xdr:twoCellAnchor editAs="oneCell">
    <xdr:from>
      <xdr:col>1</xdr:col>
      <xdr:colOff>0</xdr:colOff>
      <xdr:row>747</xdr:row>
      <xdr:rowOff>0</xdr:rowOff>
    </xdr:from>
    <xdr:to>
      <xdr:col>2</xdr:col>
      <xdr:colOff>1089660</xdr:colOff>
      <xdr:row>755</xdr:row>
      <xdr:rowOff>177165</xdr:rowOff>
    </xdr:to>
    <xdr:pic>
      <xdr:nvPicPr>
        <xdr:cNvPr id="20" name="Slika 19" descr="upravitelj scenarijev 10">
          <a:extLst>
            <a:ext uri="{FF2B5EF4-FFF2-40B4-BE49-F238E27FC236}">
              <a16:creationId xmlns:a16="http://schemas.microsoft.com/office/drawing/2014/main" id="{00000000-0008-0000-3400-000014000000}"/>
            </a:ext>
          </a:extLst>
        </xdr:cNvPr>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209675" y="159934275"/>
          <a:ext cx="2137410" cy="1701165"/>
        </a:xfrm>
        <a:prstGeom prst="rect">
          <a:avLst/>
        </a:prstGeom>
        <a:noFill/>
        <a:ln>
          <a:noFill/>
        </a:ln>
      </xdr:spPr>
    </xdr:pic>
    <xdr:clientData/>
  </xdr:twoCellAnchor>
  <xdr:twoCellAnchor editAs="oneCell">
    <xdr:from>
      <xdr:col>0</xdr:col>
      <xdr:colOff>923924</xdr:colOff>
      <xdr:row>762</xdr:row>
      <xdr:rowOff>0</xdr:rowOff>
    </xdr:from>
    <xdr:to>
      <xdr:col>8</xdr:col>
      <xdr:colOff>285750</xdr:colOff>
      <xdr:row>778</xdr:row>
      <xdr:rowOff>76200</xdr:rowOff>
    </xdr:to>
    <xdr:pic>
      <xdr:nvPicPr>
        <xdr:cNvPr id="21" name="Slika 20" descr="upravitelj scenarijev 11">
          <a:extLst>
            <a:ext uri="{FF2B5EF4-FFF2-40B4-BE49-F238E27FC236}">
              <a16:creationId xmlns:a16="http://schemas.microsoft.com/office/drawing/2014/main" id="{00000000-0008-0000-3400-000015000000}"/>
            </a:ext>
          </a:extLst>
        </xdr:cNvPr>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924" y="163020375"/>
          <a:ext cx="6591301" cy="3124200"/>
        </a:xfrm>
        <a:prstGeom prst="rect">
          <a:avLst/>
        </a:prstGeom>
        <a:noFill/>
        <a:ln>
          <a:noFill/>
        </a:ln>
      </xdr:spPr>
    </xdr:pic>
    <xdr:clientData/>
  </xdr:twoCellAnchor>
  <xdr:twoCellAnchor editAs="oneCell">
    <xdr:from>
      <xdr:col>4</xdr:col>
      <xdr:colOff>314325</xdr:colOff>
      <xdr:row>179</xdr:row>
      <xdr:rowOff>28575</xdr:rowOff>
    </xdr:from>
    <xdr:to>
      <xdr:col>15</xdr:col>
      <xdr:colOff>66675</xdr:colOff>
      <xdr:row>199</xdr:row>
      <xdr:rowOff>19050</xdr:rowOff>
    </xdr:to>
    <xdr:pic>
      <xdr:nvPicPr>
        <xdr:cNvPr id="22" name="Slika 21" descr="Kaj če analiza Excel - upravitelj scenarijev">
          <a:extLst>
            <a:ext uri="{FF2B5EF4-FFF2-40B4-BE49-F238E27FC236}">
              <a16:creationId xmlns:a16="http://schemas.microsoft.com/office/drawing/2014/main" id="{00000000-0008-0000-34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705350" y="44253150"/>
          <a:ext cx="6858000" cy="3800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200025</xdr:colOff>
      <xdr:row>205</xdr:row>
      <xdr:rowOff>180975</xdr:rowOff>
    </xdr:from>
    <xdr:to>
      <xdr:col>14</xdr:col>
      <xdr:colOff>561975</xdr:colOff>
      <xdr:row>219</xdr:row>
      <xdr:rowOff>9525</xdr:rowOff>
    </xdr:to>
    <xdr:pic>
      <xdr:nvPicPr>
        <xdr:cNvPr id="23" name="Slika 22" descr="Kaj če analiza Excel - upravitelj scenarijev">
          <a:extLst>
            <a:ext uri="{FF2B5EF4-FFF2-40B4-BE49-F238E27FC236}">
              <a16:creationId xmlns:a16="http://schemas.microsoft.com/office/drawing/2014/main" id="{00000000-0008-0000-34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4591050" y="49463325"/>
          <a:ext cx="6858000" cy="2495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428625</xdr:colOff>
      <xdr:row>233</xdr:row>
      <xdr:rowOff>9525</xdr:rowOff>
    </xdr:from>
    <xdr:to>
      <xdr:col>15</xdr:col>
      <xdr:colOff>180975</xdr:colOff>
      <xdr:row>251</xdr:row>
      <xdr:rowOff>114300</xdr:rowOff>
    </xdr:to>
    <xdr:pic>
      <xdr:nvPicPr>
        <xdr:cNvPr id="24" name="Slika 23" descr="Kaj če analiza Excel - upravitelj scenarijev">
          <a:extLst>
            <a:ext uri="{FF2B5EF4-FFF2-40B4-BE49-F238E27FC236}">
              <a16:creationId xmlns:a16="http://schemas.microsoft.com/office/drawing/2014/main" id="{00000000-0008-0000-3400-00001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4819650" y="54968775"/>
          <a:ext cx="6858000" cy="3533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400050</xdr:colOff>
      <xdr:row>258</xdr:row>
      <xdr:rowOff>66675</xdr:rowOff>
    </xdr:from>
    <xdr:to>
      <xdr:col>15</xdr:col>
      <xdr:colOff>152400</xdr:colOff>
      <xdr:row>271</xdr:row>
      <xdr:rowOff>142875</xdr:rowOff>
    </xdr:to>
    <xdr:pic>
      <xdr:nvPicPr>
        <xdr:cNvPr id="25" name="Slika 24" descr="Kaj če analiza Excel - upravitelj scenarijev">
          <a:extLst>
            <a:ext uri="{FF2B5EF4-FFF2-40B4-BE49-F238E27FC236}">
              <a16:creationId xmlns:a16="http://schemas.microsoft.com/office/drawing/2014/main" id="{00000000-0008-0000-3400-00001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4791075" y="60093225"/>
          <a:ext cx="6858000"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284</xdr:row>
      <xdr:rowOff>29766</xdr:rowOff>
    </xdr:from>
    <xdr:to>
      <xdr:col>15</xdr:col>
      <xdr:colOff>76200</xdr:colOff>
      <xdr:row>302</xdr:row>
      <xdr:rowOff>142875</xdr:rowOff>
    </xdr:to>
    <xdr:pic>
      <xdr:nvPicPr>
        <xdr:cNvPr id="26" name="Slika 25" descr="Kaj če analiza Excel - upravitelj scenarijev">
          <a:extLst>
            <a:ext uri="{FF2B5EF4-FFF2-40B4-BE49-F238E27FC236}">
              <a16:creationId xmlns:a16="http://schemas.microsoft.com/office/drawing/2014/main" id="{00000000-0008-0000-3400-00001A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5705475" y="65466516"/>
          <a:ext cx="5867400" cy="35421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xdr:colOff>
      <xdr:row>304</xdr:row>
      <xdr:rowOff>76199</xdr:rowOff>
    </xdr:from>
    <xdr:to>
      <xdr:col>15</xdr:col>
      <xdr:colOff>470022</xdr:colOff>
      <xdr:row>323</xdr:row>
      <xdr:rowOff>123824</xdr:rowOff>
    </xdr:to>
    <xdr:pic>
      <xdr:nvPicPr>
        <xdr:cNvPr id="27" name="Slika 26" descr="Kaj če analiza Excel - upravitelj scenarijev">
          <a:extLst>
            <a:ext uri="{FF2B5EF4-FFF2-40B4-BE49-F238E27FC236}">
              <a16:creationId xmlns:a16="http://schemas.microsoft.com/office/drawing/2014/main" id="{00000000-0008-0000-3400-00001B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5619750" y="69389624"/>
          <a:ext cx="6346947" cy="3667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325</xdr:row>
      <xdr:rowOff>104775</xdr:rowOff>
    </xdr:from>
    <xdr:to>
      <xdr:col>16</xdr:col>
      <xdr:colOff>266700</xdr:colOff>
      <xdr:row>347</xdr:row>
      <xdr:rowOff>19050</xdr:rowOff>
    </xdr:to>
    <xdr:pic>
      <xdr:nvPicPr>
        <xdr:cNvPr id="28" name="Slika 27" descr="Kaj če analiza Excel - upravitelj scenarijev">
          <a:extLst>
            <a:ext uri="{FF2B5EF4-FFF2-40B4-BE49-F238E27FC236}">
              <a16:creationId xmlns:a16="http://schemas.microsoft.com/office/drawing/2014/main" id="{00000000-0008-0000-3400-00001C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5514975" y="73418700"/>
          <a:ext cx="6858000" cy="410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85725</xdr:colOff>
      <xdr:row>360</xdr:row>
      <xdr:rowOff>171450</xdr:rowOff>
    </xdr:from>
    <xdr:to>
      <xdr:col>16</xdr:col>
      <xdr:colOff>447675</xdr:colOff>
      <xdr:row>374</xdr:row>
      <xdr:rowOff>152400</xdr:rowOff>
    </xdr:to>
    <xdr:pic>
      <xdr:nvPicPr>
        <xdr:cNvPr id="29" name="Slika 28" descr="Kaj če analiza Excel - upravitelj scenarijev">
          <a:extLst>
            <a:ext uri="{FF2B5EF4-FFF2-40B4-BE49-F238E27FC236}">
              <a16:creationId xmlns:a16="http://schemas.microsoft.com/office/drawing/2014/main" id="{00000000-0008-0000-3400-00001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695950" y="80686275"/>
          <a:ext cx="6858000" cy="2647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381000</xdr:colOff>
      <xdr:row>378</xdr:row>
      <xdr:rowOff>161925</xdr:rowOff>
    </xdr:from>
    <xdr:to>
      <xdr:col>13</xdr:col>
      <xdr:colOff>542925</xdr:colOff>
      <xdr:row>400</xdr:row>
      <xdr:rowOff>142875</xdr:rowOff>
    </xdr:to>
    <xdr:pic>
      <xdr:nvPicPr>
        <xdr:cNvPr id="30" name="Slika 29" descr="Kaj če analiza Excel - povzetek scenarija">
          <a:extLst>
            <a:ext uri="{FF2B5EF4-FFF2-40B4-BE49-F238E27FC236}">
              <a16:creationId xmlns:a16="http://schemas.microsoft.com/office/drawing/2014/main" id="{00000000-0008-0000-3400-00001E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962400" y="84267675"/>
          <a:ext cx="6858000" cy="417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219075</xdr:colOff>
      <xdr:row>410</xdr:row>
      <xdr:rowOff>142875</xdr:rowOff>
    </xdr:from>
    <xdr:to>
      <xdr:col>18</xdr:col>
      <xdr:colOff>371475</xdr:colOff>
      <xdr:row>426</xdr:row>
      <xdr:rowOff>123825</xdr:rowOff>
    </xdr:to>
    <xdr:pic>
      <xdr:nvPicPr>
        <xdr:cNvPr id="31" name="Slika 30" descr="Kaj če analiza Excel - podatkovna tabela">
          <a:extLst>
            <a:ext uri="{FF2B5EF4-FFF2-40B4-BE49-F238E27FC236}">
              <a16:creationId xmlns:a16="http://schemas.microsoft.com/office/drawing/2014/main" id="{00000000-0008-0000-3400-00001F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6838950" y="90706575"/>
          <a:ext cx="6858000" cy="302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180975</xdr:colOff>
      <xdr:row>429</xdr:row>
      <xdr:rowOff>104775</xdr:rowOff>
    </xdr:from>
    <xdr:to>
      <xdr:col>18</xdr:col>
      <xdr:colOff>333375</xdr:colOff>
      <xdr:row>446</xdr:row>
      <xdr:rowOff>28575</xdr:rowOff>
    </xdr:to>
    <xdr:pic>
      <xdr:nvPicPr>
        <xdr:cNvPr id="32" name="Slika 31" descr="Kaj če analiza Excel - podatkovna tabela">
          <a:extLst>
            <a:ext uri="{FF2B5EF4-FFF2-40B4-BE49-F238E27FC236}">
              <a16:creationId xmlns:a16="http://schemas.microsoft.com/office/drawing/2014/main" id="{00000000-0008-0000-3400-000020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6800850" y="94449900"/>
          <a:ext cx="6858000" cy="3162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914400</xdr:colOff>
      <xdr:row>454</xdr:row>
      <xdr:rowOff>47625</xdr:rowOff>
    </xdr:from>
    <xdr:to>
      <xdr:col>8</xdr:col>
      <xdr:colOff>542925</xdr:colOff>
      <xdr:row>468</xdr:row>
      <xdr:rowOff>180975</xdr:rowOff>
    </xdr:to>
    <xdr:pic>
      <xdr:nvPicPr>
        <xdr:cNvPr id="33" name="Slika 32" descr="Kaj če analiza Excel - podatkovna tabela">
          <a:extLst>
            <a:ext uri="{FF2B5EF4-FFF2-40B4-BE49-F238E27FC236}">
              <a16:creationId xmlns:a16="http://schemas.microsoft.com/office/drawing/2014/main" id="{00000000-0008-0000-3400-000021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4400" y="99460050"/>
          <a:ext cx="6858000" cy="2800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914400</xdr:colOff>
      <xdr:row>474</xdr:row>
      <xdr:rowOff>66675</xdr:rowOff>
    </xdr:from>
    <xdr:to>
      <xdr:col>8</xdr:col>
      <xdr:colOff>542925</xdr:colOff>
      <xdr:row>489</xdr:row>
      <xdr:rowOff>57150</xdr:rowOff>
    </xdr:to>
    <xdr:pic>
      <xdr:nvPicPr>
        <xdr:cNvPr id="34" name="Slika 33" descr="Kaj če analiza Excel - podatkovna tabela">
          <a:extLst>
            <a:ext uri="{FF2B5EF4-FFF2-40B4-BE49-F238E27FC236}">
              <a16:creationId xmlns:a16="http://schemas.microsoft.com/office/drawing/2014/main" id="{00000000-0008-0000-3400-00002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14400" y="103431975"/>
          <a:ext cx="6858000" cy="284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85725</xdr:colOff>
      <xdr:row>501</xdr:row>
      <xdr:rowOff>190500</xdr:rowOff>
    </xdr:from>
    <xdr:to>
      <xdr:col>22</xdr:col>
      <xdr:colOff>238125</xdr:colOff>
      <xdr:row>519</xdr:row>
      <xdr:rowOff>76200</xdr:rowOff>
    </xdr:to>
    <xdr:pic>
      <xdr:nvPicPr>
        <xdr:cNvPr id="35" name="Slika 34" descr="Kaj če analiza Excel - podatkovna tabela">
          <a:extLst>
            <a:ext uri="{FF2B5EF4-FFF2-40B4-BE49-F238E27FC236}">
              <a16:creationId xmlns:a16="http://schemas.microsoft.com/office/drawing/2014/main" id="{00000000-0008-0000-3400-00002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144000" y="109156500"/>
          <a:ext cx="6858000" cy="331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514350</xdr:colOff>
      <xdr:row>523</xdr:row>
      <xdr:rowOff>152400</xdr:rowOff>
    </xdr:from>
    <xdr:to>
      <xdr:col>22</xdr:col>
      <xdr:colOff>57150</xdr:colOff>
      <xdr:row>539</xdr:row>
      <xdr:rowOff>104775</xdr:rowOff>
    </xdr:to>
    <xdr:pic>
      <xdr:nvPicPr>
        <xdr:cNvPr id="36" name="Slika 35" descr="Kaj če analiza Excel - podatkovna tabela">
          <a:extLst>
            <a:ext uri="{FF2B5EF4-FFF2-40B4-BE49-F238E27FC236}">
              <a16:creationId xmlns:a16="http://schemas.microsoft.com/office/drawing/2014/main" id="{00000000-0008-0000-3400-000024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963025" y="113518950"/>
          <a:ext cx="6858000" cy="3000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209550</xdr:colOff>
      <xdr:row>50</xdr:row>
      <xdr:rowOff>104775</xdr:rowOff>
    </xdr:from>
    <xdr:to>
      <xdr:col>2</xdr:col>
      <xdr:colOff>580848</xdr:colOff>
      <xdr:row>54</xdr:row>
      <xdr:rowOff>133350</xdr:rowOff>
    </xdr:to>
    <xdr:pic>
      <xdr:nvPicPr>
        <xdr:cNvPr id="37" name="Slika 36">
          <a:extLst>
            <a:ext uri="{FF2B5EF4-FFF2-40B4-BE49-F238E27FC236}">
              <a16:creationId xmlns:a16="http://schemas.microsoft.com/office/drawing/2014/main" id="{00000000-0008-0000-3400-000025000000}"/>
            </a:ext>
          </a:extLst>
        </xdr:cNvPr>
        <xdr:cNvPicPr>
          <a:picLocks noChangeAspect="1"/>
        </xdr:cNvPicPr>
      </xdr:nvPicPr>
      <xdr:blipFill>
        <a:blip xmlns:r="http://schemas.openxmlformats.org/officeDocument/2006/relationships" r:embed="rId36"/>
        <a:stretch>
          <a:fillRect/>
        </a:stretch>
      </xdr:blipFill>
      <xdr:spPr>
        <a:xfrm>
          <a:off x="1419225" y="11077575"/>
          <a:ext cx="1419048" cy="1095375"/>
        </a:xfrm>
        <a:prstGeom prst="rect">
          <a:avLst/>
        </a:prstGeom>
      </xdr:spPr>
    </xdr:pic>
    <xdr:clientData/>
  </xdr:twoCellAnchor>
  <xdr:twoCellAnchor editAs="oneCell">
    <xdr:from>
      <xdr:col>0</xdr:col>
      <xdr:colOff>771525</xdr:colOff>
      <xdr:row>97</xdr:row>
      <xdr:rowOff>104776</xdr:rowOff>
    </xdr:from>
    <xdr:to>
      <xdr:col>4</xdr:col>
      <xdr:colOff>170976</xdr:colOff>
      <xdr:row>102</xdr:row>
      <xdr:rowOff>161926</xdr:rowOff>
    </xdr:to>
    <xdr:pic>
      <xdr:nvPicPr>
        <xdr:cNvPr id="38" name="Slika 37">
          <a:extLst>
            <a:ext uri="{FF2B5EF4-FFF2-40B4-BE49-F238E27FC236}">
              <a16:creationId xmlns:a16="http://schemas.microsoft.com/office/drawing/2014/main" id="{00000000-0008-0000-3400-000026000000}"/>
            </a:ext>
          </a:extLst>
        </xdr:cNvPr>
        <xdr:cNvPicPr>
          <a:picLocks noChangeAspect="1"/>
        </xdr:cNvPicPr>
      </xdr:nvPicPr>
      <xdr:blipFill>
        <a:blip xmlns:r="http://schemas.openxmlformats.org/officeDocument/2006/relationships" r:embed="rId37"/>
        <a:stretch>
          <a:fillRect/>
        </a:stretch>
      </xdr:blipFill>
      <xdr:spPr>
        <a:xfrm>
          <a:off x="771525" y="23660101"/>
          <a:ext cx="3790476" cy="1390650"/>
        </a:xfrm>
        <a:prstGeom prst="rect">
          <a:avLst/>
        </a:prstGeom>
      </xdr:spPr>
    </xdr:pic>
    <xdr:clientData/>
  </xdr:twoCellAnchor>
  <xdr:twoCellAnchor editAs="oneCell">
    <xdr:from>
      <xdr:col>0</xdr:col>
      <xdr:colOff>1162050</xdr:colOff>
      <xdr:row>80</xdr:row>
      <xdr:rowOff>238125</xdr:rowOff>
    </xdr:from>
    <xdr:to>
      <xdr:col>6</xdr:col>
      <xdr:colOff>418492</xdr:colOff>
      <xdr:row>93</xdr:row>
      <xdr:rowOff>180975</xdr:rowOff>
    </xdr:to>
    <xdr:pic>
      <xdr:nvPicPr>
        <xdr:cNvPr id="39" name="Slika 38">
          <a:extLst>
            <a:ext uri="{FF2B5EF4-FFF2-40B4-BE49-F238E27FC236}">
              <a16:creationId xmlns:a16="http://schemas.microsoft.com/office/drawing/2014/main" id="{00000000-0008-0000-3400-000027000000}"/>
            </a:ext>
          </a:extLst>
        </xdr:cNvPr>
        <xdr:cNvPicPr>
          <a:picLocks noChangeAspect="1"/>
        </xdr:cNvPicPr>
      </xdr:nvPicPr>
      <xdr:blipFill>
        <a:blip xmlns:r="http://schemas.openxmlformats.org/officeDocument/2006/relationships" r:embed="rId38"/>
        <a:stretch>
          <a:fillRect/>
        </a:stretch>
      </xdr:blipFill>
      <xdr:spPr>
        <a:xfrm>
          <a:off x="1162050" y="19183350"/>
          <a:ext cx="4866667" cy="3409950"/>
        </a:xfrm>
        <a:prstGeom prst="rect">
          <a:avLst/>
        </a:prstGeom>
      </xdr:spPr>
    </xdr:pic>
    <xdr:clientData/>
  </xdr:twoCellAnchor>
  <xdr:twoCellAnchor editAs="oneCell">
    <xdr:from>
      <xdr:col>0</xdr:col>
      <xdr:colOff>1200150</xdr:colOff>
      <xdr:row>106</xdr:row>
      <xdr:rowOff>209550</xdr:rowOff>
    </xdr:from>
    <xdr:to>
      <xdr:col>6</xdr:col>
      <xdr:colOff>161354</xdr:colOff>
      <xdr:row>120</xdr:row>
      <xdr:rowOff>47625</xdr:rowOff>
    </xdr:to>
    <xdr:pic>
      <xdr:nvPicPr>
        <xdr:cNvPr id="40" name="Slika 39">
          <a:extLst>
            <a:ext uri="{FF2B5EF4-FFF2-40B4-BE49-F238E27FC236}">
              <a16:creationId xmlns:a16="http://schemas.microsoft.com/office/drawing/2014/main" id="{00000000-0008-0000-3400-000028000000}"/>
            </a:ext>
          </a:extLst>
        </xdr:cNvPr>
        <xdr:cNvPicPr>
          <a:picLocks noChangeAspect="1"/>
        </xdr:cNvPicPr>
      </xdr:nvPicPr>
      <xdr:blipFill>
        <a:blip xmlns:r="http://schemas.openxmlformats.org/officeDocument/2006/relationships" r:embed="rId39"/>
        <a:stretch>
          <a:fillRect/>
        </a:stretch>
      </xdr:blipFill>
      <xdr:spPr>
        <a:xfrm>
          <a:off x="1200150" y="26031825"/>
          <a:ext cx="4571429" cy="3571875"/>
        </a:xfrm>
        <a:prstGeom prst="rect">
          <a:avLst/>
        </a:prstGeom>
      </xdr:spPr>
    </xdr:pic>
    <xdr:clientData/>
  </xdr:twoCellAnchor>
  <xdr:twoCellAnchor editAs="oneCell">
    <xdr:from>
      <xdr:col>8</xdr:col>
      <xdr:colOff>590550</xdr:colOff>
      <xdr:row>8</xdr:row>
      <xdr:rowOff>36610</xdr:rowOff>
    </xdr:from>
    <xdr:to>
      <xdr:col>15</xdr:col>
      <xdr:colOff>600075</xdr:colOff>
      <xdr:row>24</xdr:row>
      <xdr:rowOff>180548</xdr:rowOff>
    </xdr:to>
    <xdr:pic>
      <xdr:nvPicPr>
        <xdr:cNvPr id="41" name="Slika 40">
          <a:extLst>
            <a:ext uri="{FF2B5EF4-FFF2-40B4-BE49-F238E27FC236}">
              <a16:creationId xmlns:a16="http://schemas.microsoft.com/office/drawing/2014/main" id="{00000000-0008-0000-3400-000029000000}"/>
            </a:ext>
          </a:extLst>
        </xdr:cNvPr>
        <xdr:cNvPicPr>
          <a:picLocks noChangeAspect="1"/>
        </xdr:cNvPicPr>
      </xdr:nvPicPr>
      <xdr:blipFill>
        <a:blip xmlns:r="http://schemas.openxmlformats.org/officeDocument/2006/relationships" r:embed="rId40"/>
        <a:stretch>
          <a:fillRect/>
        </a:stretch>
      </xdr:blipFill>
      <xdr:spPr>
        <a:xfrm>
          <a:off x="7820025" y="2046385"/>
          <a:ext cx="4276725" cy="3391963"/>
        </a:xfrm>
        <a:prstGeom prst="rect">
          <a:avLst/>
        </a:prstGeom>
      </xdr:spPr>
    </xdr:pic>
    <xdr:clientData/>
  </xdr:twoCellAnchor>
  <xdr:twoCellAnchor editAs="oneCell">
    <xdr:from>
      <xdr:col>17</xdr:col>
      <xdr:colOff>0</xdr:colOff>
      <xdr:row>2</xdr:row>
      <xdr:rowOff>0</xdr:rowOff>
    </xdr:from>
    <xdr:to>
      <xdr:col>23</xdr:col>
      <xdr:colOff>85257</xdr:colOff>
      <xdr:row>11</xdr:row>
      <xdr:rowOff>171210</xdr:rowOff>
    </xdr:to>
    <xdr:pic>
      <xdr:nvPicPr>
        <xdr:cNvPr id="42" name="Slika 41">
          <a:extLst>
            <a:ext uri="{FF2B5EF4-FFF2-40B4-BE49-F238E27FC236}">
              <a16:creationId xmlns:a16="http://schemas.microsoft.com/office/drawing/2014/main" id="{00000000-0008-0000-3400-00002A000000}"/>
            </a:ext>
          </a:extLst>
        </xdr:cNvPr>
        <xdr:cNvPicPr>
          <a:picLocks noChangeAspect="1"/>
        </xdr:cNvPicPr>
      </xdr:nvPicPr>
      <xdr:blipFill>
        <a:blip xmlns:r="http://schemas.openxmlformats.org/officeDocument/2006/relationships" r:embed="rId41"/>
        <a:stretch>
          <a:fillRect/>
        </a:stretch>
      </xdr:blipFill>
      <xdr:spPr>
        <a:xfrm>
          <a:off x="12715875" y="571500"/>
          <a:ext cx="3742857" cy="1923810"/>
        </a:xfrm>
        <a:prstGeom prst="rect">
          <a:avLst/>
        </a:prstGeom>
      </xdr:spPr>
    </xdr:pic>
    <xdr:clientData/>
  </xdr:twoCellAnchor>
  <xdr:twoCellAnchor editAs="oneCell">
    <xdr:from>
      <xdr:col>0</xdr:col>
      <xdr:colOff>180975</xdr:colOff>
      <xdr:row>142</xdr:row>
      <xdr:rowOff>9525</xdr:rowOff>
    </xdr:from>
    <xdr:to>
      <xdr:col>9</xdr:col>
      <xdr:colOff>27614</xdr:colOff>
      <xdr:row>151</xdr:row>
      <xdr:rowOff>161692</xdr:rowOff>
    </xdr:to>
    <xdr:pic>
      <xdr:nvPicPr>
        <xdr:cNvPr id="43" name="Slika 42">
          <a:extLst>
            <a:ext uri="{FF2B5EF4-FFF2-40B4-BE49-F238E27FC236}">
              <a16:creationId xmlns:a16="http://schemas.microsoft.com/office/drawing/2014/main" id="{00000000-0008-0000-3400-00002B000000}"/>
            </a:ext>
          </a:extLst>
        </xdr:cNvPr>
        <xdr:cNvPicPr>
          <a:picLocks noChangeAspect="1"/>
        </xdr:cNvPicPr>
      </xdr:nvPicPr>
      <xdr:blipFill>
        <a:blip xmlns:r="http://schemas.openxmlformats.org/officeDocument/2006/relationships" r:embed="rId42"/>
        <a:stretch>
          <a:fillRect/>
        </a:stretch>
      </xdr:blipFill>
      <xdr:spPr>
        <a:xfrm>
          <a:off x="180975" y="35242500"/>
          <a:ext cx="7685714" cy="1866667"/>
        </a:xfrm>
        <a:prstGeom prst="rect">
          <a:avLst/>
        </a:prstGeom>
      </xdr:spPr>
    </xdr:pic>
    <xdr:clientData/>
  </xdr:twoCellAnchor>
  <xdr:twoCellAnchor editAs="oneCell">
    <xdr:from>
      <xdr:col>1</xdr:col>
      <xdr:colOff>0</xdr:colOff>
      <xdr:row>131</xdr:row>
      <xdr:rowOff>0</xdr:rowOff>
    </xdr:from>
    <xdr:to>
      <xdr:col>3</xdr:col>
      <xdr:colOff>428275</xdr:colOff>
      <xdr:row>138</xdr:row>
      <xdr:rowOff>9525</xdr:rowOff>
    </xdr:to>
    <xdr:pic>
      <xdr:nvPicPr>
        <xdr:cNvPr id="44" name="Slika 43">
          <a:extLst>
            <a:ext uri="{FF2B5EF4-FFF2-40B4-BE49-F238E27FC236}">
              <a16:creationId xmlns:a16="http://schemas.microsoft.com/office/drawing/2014/main" id="{00000000-0008-0000-3400-00002C000000}"/>
            </a:ext>
          </a:extLst>
        </xdr:cNvPr>
        <xdr:cNvPicPr>
          <a:picLocks noChangeAspect="1"/>
        </xdr:cNvPicPr>
      </xdr:nvPicPr>
      <xdr:blipFill>
        <a:blip xmlns:r="http://schemas.openxmlformats.org/officeDocument/2006/relationships" r:embed="rId43"/>
        <a:stretch>
          <a:fillRect/>
        </a:stretch>
      </xdr:blipFill>
      <xdr:spPr>
        <a:xfrm>
          <a:off x="1209675" y="32299275"/>
          <a:ext cx="2800000" cy="1876425"/>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10</xdr:col>
      <xdr:colOff>76200</xdr:colOff>
      <xdr:row>224</xdr:row>
      <xdr:rowOff>180975</xdr:rowOff>
    </xdr:from>
    <xdr:to>
      <xdr:col>19</xdr:col>
      <xdr:colOff>65405</xdr:colOff>
      <xdr:row>236</xdr:row>
      <xdr:rowOff>105410</xdr:rowOff>
    </xdr:to>
    <xdr:pic>
      <xdr:nvPicPr>
        <xdr:cNvPr id="2" name="Slika 1" descr="Podatkovna tabela 2">
          <a:extLst>
            <a:ext uri="{FF2B5EF4-FFF2-40B4-BE49-F238E27FC236}">
              <a16:creationId xmlns:a16="http://schemas.microsoft.com/office/drawing/2014/main" id="{00000000-0008-0000-35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43850" y="46815375"/>
          <a:ext cx="5475605" cy="2200910"/>
        </a:xfrm>
        <a:prstGeom prst="rect">
          <a:avLst/>
        </a:prstGeom>
        <a:noFill/>
        <a:ln>
          <a:noFill/>
        </a:ln>
      </xdr:spPr>
    </xdr:pic>
    <xdr:clientData/>
  </xdr:twoCellAnchor>
  <xdr:twoCellAnchor editAs="oneCell">
    <xdr:from>
      <xdr:col>10</xdr:col>
      <xdr:colOff>266700</xdr:colOff>
      <xdr:row>241</xdr:row>
      <xdr:rowOff>95250</xdr:rowOff>
    </xdr:from>
    <xdr:to>
      <xdr:col>19</xdr:col>
      <xdr:colOff>234950</xdr:colOff>
      <xdr:row>252</xdr:row>
      <xdr:rowOff>189230</xdr:rowOff>
    </xdr:to>
    <xdr:pic>
      <xdr:nvPicPr>
        <xdr:cNvPr id="3" name="Slika 2" descr="Podatkovna tabela 3">
          <a:extLst>
            <a:ext uri="{FF2B5EF4-FFF2-40B4-BE49-F238E27FC236}">
              <a16:creationId xmlns:a16="http://schemas.microsoft.com/office/drawing/2014/main" id="{00000000-0008-0000-35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134350" y="50272950"/>
          <a:ext cx="5454650" cy="2179955"/>
        </a:xfrm>
        <a:prstGeom prst="rect">
          <a:avLst/>
        </a:prstGeom>
        <a:noFill/>
        <a:ln>
          <a:noFill/>
        </a:ln>
      </xdr:spPr>
    </xdr:pic>
    <xdr:clientData/>
  </xdr:twoCellAnchor>
  <xdr:twoCellAnchor editAs="oneCell">
    <xdr:from>
      <xdr:col>1</xdr:col>
      <xdr:colOff>0</xdr:colOff>
      <xdr:row>257</xdr:row>
      <xdr:rowOff>0</xdr:rowOff>
    </xdr:from>
    <xdr:to>
      <xdr:col>8</xdr:col>
      <xdr:colOff>187325</xdr:colOff>
      <xdr:row>268</xdr:row>
      <xdr:rowOff>94615</xdr:rowOff>
    </xdr:to>
    <xdr:pic>
      <xdr:nvPicPr>
        <xdr:cNvPr id="4" name="Slika 3" descr="Podatkovna tabela 4">
          <a:extLst>
            <a:ext uri="{FF2B5EF4-FFF2-40B4-BE49-F238E27FC236}">
              <a16:creationId xmlns:a16="http://schemas.microsoft.com/office/drawing/2014/main" id="{00000000-0008-0000-35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81125" y="53349525"/>
          <a:ext cx="5454650" cy="2190115"/>
        </a:xfrm>
        <a:prstGeom prst="rect">
          <a:avLst/>
        </a:prstGeom>
        <a:noFill/>
        <a:ln>
          <a:noFill/>
        </a:ln>
      </xdr:spPr>
    </xdr:pic>
    <xdr:clientData/>
  </xdr:twoCellAnchor>
  <xdr:twoCellAnchor editAs="oneCell">
    <xdr:from>
      <xdr:col>1</xdr:col>
      <xdr:colOff>0</xdr:colOff>
      <xdr:row>273</xdr:row>
      <xdr:rowOff>0</xdr:rowOff>
    </xdr:from>
    <xdr:to>
      <xdr:col>8</xdr:col>
      <xdr:colOff>165735</xdr:colOff>
      <xdr:row>282</xdr:row>
      <xdr:rowOff>177800</xdr:rowOff>
    </xdr:to>
    <xdr:pic>
      <xdr:nvPicPr>
        <xdr:cNvPr id="5" name="Slika 4" descr="Možnost podatkovne tabele">
          <a:extLst>
            <a:ext uri="{FF2B5EF4-FFF2-40B4-BE49-F238E27FC236}">
              <a16:creationId xmlns:a16="http://schemas.microsoft.com/office/drawing/2014/main" id="{00000000-0008-0000-35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381125" y="56568975"/>
          <a:ext cx="5433060" cy="1892300"/>
        </a:xfrm>
        <a:prstGeom prst="rect">
          <a:avLst/>
        </a:prstGeom>
        <a:noFill/>
        <a:ln>
          <a:noFill/>
        </a:ln>
      </xdr:spPr>
    </xdr:pic>
    <xdr:clientData/>
  </xdr:twoCellAnchor>
  <xdr:twoCellAnchor editAs="oneCell">
    <xdr:from>
      <xdr:col>4</xdr:col>
      <xdr:colOff>180975</xdr:colOff>
      <xdr:row>286</xdr:row>
      <xdr:rowOff>19050</xdr:rowOff>
    </xdr:from>
    <xdr:to>
      <xdr:col>7</xdr:col>
      <xdr:colOff>436245</xdr:colOff>
      <xdr:row>292</xdr:row>
      <xdr:rowOff>45720</xdr:rowOff>
    </xdr:to>
    <xdr:pic>
      <xdr:nvPicPr>
        <xdr:cNvPr id="6" name="Slika 5" descr="Podatkovna tabela 5">
          <a:extLst>
            <a:ext uri="{FF2B5EF4-FFF2-40B4-BE49-F238E27FC236}">
              <a16:creationId xmlns:a16="http://schemas.microsoft.com/office/drawing/2014/main" id="{00000000-0008-0000-35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91025" y="59226450"/>
          <a:ext cx="2084070" cy="1169670"/>
        </a:xfrm>
        <a:prstGeom prst="rect">
          <a:avLst/>
        </a:prstGeom>
        <a:noFill/>
        <a:ln>
          <a:noFill/>
        </a:ln>
      </xdr:spPr>
    </xdr:pic>
    <xdr:clientData/>
  </xdr:twoCellAnchor>
  <xdr:twoCellAnchor editAs="oneCell">
    <xdr:from>
      <xdr:col>1</xdr:col>
      <xdr:colOff>9526</xdr:colOff>
      <xdr:row>298</xdr:row>
      <xdr:rowOff>47625</xdr:rowOff>
    </xdr:from>
    <xdr:to>
      <xdr:col>7</xdr:col>
      <xdr:colOff>590551</xdr:colOff>
      <xdr:row>307</xdr:row>
      <xdr:rowOff>123825</xdr:rowOff>
    </xdr:to>
    <xdr:pic>
      <xdr:nvPicPr>
        <xdr:cNvPr id="7" name="Slika 6" descr="Podatkovna tabela 6">
          <a:extLst>
            <a:ext uri="{FF2B5EF4-FFF2-40B4-BE49-F238E27FC236}">
              <a16:creationId xmlns:a16="http://schemas.microsoft.com/office/drawing/2014/main" id="{00000000-0008-0000-3500-000007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90651" y="61760100"/>
          <a:ext cx="5238750" cy="1876425"/>
        </a:xfrm>
        <a:prstGeom prst="rect">
          <a:avLst/>
        </a:prstGeom>
        <a:noFill/>
        <a:ln>
          <a:noFill/>
        </a:ln>
      </xdr:spPr>
    </xdr:pic>
    <xdr:clientData/>
  </xdr:twoCellAnchor>
  <xdr:twoCellAnchor editAs="oneCell">
    <xdr:from>
      <xdr:col>1</xdr:col>
      <xdr:colOff>0</xdr:colOff>
      <xdr:row>44</xdr:row>
      <xdr:rowOff>0</xdr:rowOff>
    </xdr:from>
    <xdr:to>
      <xdr:col>8</xdr:col>
      <xdr:colOff>133350</xdr:colOff>
      <xdr:row>49</xdr:row>
      <xdr:rowOff>0</xdr:rowOff>
    </xdr:to>
    <xdr:pic>
      <xdr:nvPicPr>
        <xdr:cNvPr id="8" name="Slika 7" descr="Kliknite Analiza, kaj če">
          <a:extLst>
            <a:ext uri="{FF2B5EF4-FFF2-40B4-BE49-F238E27FC236}">
              <a16:creationId xmlns:a16="http://schemas.microsoft.com/office/drawing/2014/main" id="{00000000-0008-0000-3500-000008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381125" y="9372600"/>
          <a:ext cx="5400675" cy="952500"/>
        </a:xfrm>
        <a:prstGeom prst="rect">
          <a:avLst/>
        </a:prstGeom>
        <a:noFill/>
        <a:ln>
          <a:noFill/>
        </a:ln>
      </xdr:spPr>
    </xdr:pic>
    <xdr:clientData/>
  </xdr:twoCellAnchor>
  <xdr:twoCellAnchor editAs="oneCell">
    <xdr:from>
      <xdr:col>1</xdr:col>
      <xdr:colOff>38100</xdr:colOff>
      <xdr:row>52</xdr:row>
      <xdr:rowOff>47625</xdr:rowOff>
    </xdr:from>
    <xdr:to>
      <xdr:col>2</xdr:col>
      <xdr:colOff>314325</xdr:colOff>
      <xdr:row>56</xdr:row>
      <xdr:rowOff>57150</xdr:rowOff>
    </xdr:to>
    <xdr:pic>
      <xdr:nvPicPr>
        <xdr:cNvPr id="9" name="Slika 8" descr="Kliknite Tabela s podatki">
          <a:extLst>
            <a:ext uri="{FF2B5EF4-FFF2-40B4-BE49-F238E27FC236}">
              <a16:creationId xmlns:a16="http://schemas.microsoft.com/office/drawing/2014/main" id="{00000000-0008-0000-3500-000009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419225" y="11029950"/>
          <a:ext cx="1543050" cy="771525"/>
        </a:xfrm>
        <a:prstGeom prst="rect">
          <a:avLst/>
        </a:prstGeom>
        <a:noFill/>
        <a:ln>
          <a:noFill/>
        </a:ln>
      </xdr:spPr>
    </xdr:pic>
    <xdr:clientData/>
  </xdr:twoCellAnchor>
  <xdr:twoCellAnchor editAs="oneCell">
    <xdr:from>
      <xdr:col>0</xdr:col>
      <xdr:colOff>1371600</xdr:colOff>
      <xdr:row>63</xdr:row>
      <xdr:rowOff>0</xdr:rowOff>
    </xdr:from>
    <xdr:to>
      <xdr:col>2</xdr:col>
      <xdr:colOff>809625</xdr:colOff>
      <xdr:row>69</xdr:row>
      <xdr:rowOff>28575</xdr:rowOff>
    </xdr:to>
    <xdr:pic>
      <xdr:nvPicPr>
        <xdr:cNvPr id="10" name="Slika 9" descr="Vhodna celica stolpca">
          <a:extLst>
            <a:ext uri="{FF2B5EF4-FFF2-40B4-BE49-F238E27FC236}">
              <a16:creationId xmlns:a16="http://schemas.microsoft.com/office/drawing/2014/main" id="{00000000-0008-0000-3500-00000A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371600" y="13306425"/>
          <a:ext cx="2085975" cy="1171575"/>
        </a:xfrm>
        <a:prstGeom prst="rect">
          <a:avLst/>
        </a:prstGeom>
        <a:noFill/>
        <a:ln>
          <a:noFill/>
        </a:ln>
      </xdr:spPr>
    </xdr:pic>
    <xdr:clientData/>
  </xdr:twoCellAnchor>
  <xdr:twoCellAnchor editAs="oneCell">
    <xdr:from>
      <xdr:col>1</xdr:col>
      <xdr:colOff>0</xdr:colOff>
      <xdr:row>146</xdr:row>
      <xdr:rowOff>0</xdr:rowOff>
    </xdr:from>
    <xdr:to>
      <xdr:col>8</xdr:col>
      <xdr:colOff>133350</xdr:colOff>
      <xdr:row>151</xdr:row>
      <xdr:rowOff>0</xdr:rowOff>
    </xdr:to>
    <xdr:pic>
      <xdr:nvPicPr>
        <xdr:cNvPr id="11" name="Slika 10" descr="Kliknite Analiza, kaj če">
          <a:extLst>
            <a:ext uri="{FF2B5EF4-FFF2-40B4-BE49-F238E27FC236}">
              <a16:creationId xmlns:a16="http://schemas.microsoft.com/office/drawing/2014/main" id="{00000000-0008-0000-3500-00000B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381125" y="30279975"/>
          <a:ext cx="5400675" cy="952500"/>
        </a:xfrm>
        <a:prstGeom prst="rect">
          <a:avLst/>
        </a:prstGeom>
        <a:noFill/>
        <a:ln>
          <a:noFill/>
        </a:ln>
      </xdr:spPr>
    </xdr:pic>
    <xdr:clientData/>
  </xdr:twoCellAnchor>
  <xdr:twoCellAnchor editAs="oneCell">
    <xdr:from>
      <xdr:col>1</xdr:col>
      <xdr:colOff>0</xdr:colOff>
      <xdr:row>154</xdr:row>
      <xdr:rowOff>0</xdr:rowOff>
    </xdr:from>
    <xdr:to>
      <xdr:col>2</xdr:col>
      <xdr:colOff>276225</xdr:colOff>
      <xdr:row>158</xdr:row>
      <xdr:rowOff>9525</xdr:rowOff>
    </xdr:to>
    <xdr:pic>
      <xdr:nvPicPr>
        <xdr:cNvPr id="12" name="Slika 11" descr="Kliknite Tabela s podatki">
          <a:extLst>
            <a:ext uri="{FF2B5EF4-FFF2-40B4-BE49-F238E27FC236}">
              <a16:creationId xmlns:a16="http://schemas.microsoft.com/office/drawing/2014/main" id="{00000000-0008-0000-3500-00000C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381125" y="31889700"/>
          <a:ext cx="1543050" cy="771525"/>
        </a:xfrm>
        <a:prstGeom prst="rect">
          <a:avLst/>
        </a:prstGeom>
        <a:noFill/>
        <a:ln>
          <a:noFill/>
        </a:ln>
      </xdr:spPr>
    </xdr:pic>
    <xdr:clientData/>
  </xdr:twoCellAnchor>
  <xdr:twoCellAnchor editAs="oneCell">
    <xdr:from>
      <xdr:col>1</xdr:col>
      <xdr:colOff>0</xdr:colOff>
      <xdr:row>168</xdr:row>
      <xdr:rowOff>0</xdr:rowOff>
    </xdr:from>
    <xdr:to>
      <xdr:col>2</xdr:col>
      <xdr:colOff>819150</xdr:colOff>
      <xdr:row>174</xdr:row>
      <xdr:rowOff>28575</xdr:rowOff>
    </xdr:to>
    <xdr:pic>
      <xdr:nvPicPr>
        <xdr:cNvPr id="13" name="Slika 12" descr="Vnosna celica vrstice in stolpca">
          <a:extLst>
            <a:ext uri="{FF2B5EF4-FFF2-40B4-BE49-F238E27FC236}">
              <a16:creationId xmlns:a16="http://schemas.microsoft.com/office/drawing/2014/main" id="{00000000-0008-0000-3500-00000D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381125" y="34880550"/>
          <a:ext cx="2085975" cy="1171575"/>
        </a:xfrm>
        <a:prstGeom prst="rect">
          <a:avLst/>
        </a:prstGeom>
        <a:noFill/>
        <a:ln>
          <a:noFill/>
        </a:ln>
      </xdr:spPr>
    </xdr:pic>
    <xdr:clientData/>
  </xdr:twoCellAnchor>
  <xdr:twoCellAnchor editAs="oneCell">
    <xdr:from>
      <xdr:col>4</xdr:col>
      <xdr:colOff>361950</xdr:colOff>
      <xdr:row>189</xdr:row>
      <xdr:rowOff>9525</xdr:rowOff>
    </xdr:from>
    <xdr:to>
      <xdr:col>8</xdr:col>
      <xdr:colOff>133074</xdr:colOff>
      <xdr:row>195</xdr:row>
      <xdr:rowOff>47476</xdr:rowOff>
    </xdr:to>
    <xdr:pic>
      <xdr:nvPicPr>
        <xdr:cNvPr id="14" name="Slika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1"/>
        <a:stretch>
          <a:fillRect/>
        </a:stretch>
      </xdr:blipFill>
      <xdr:spPr>
        <a:xfrm>
          <a:off x="4572000" y="39138225"/>
          <a:ext cx="2209524" cy="1190476"/>
        </a:xfrm>
        <a:prstGeom prst="rect">
          <a:avLst/>
        </a:prstGeom>
      </xdr:spPr>
    </xdr:pic>
    <xdr:clientData/>
  </xdr:twoCellAnchor>
  <xdr:twoCellAnchor editAs="oneCell">
    <xdr:from>
      <xdr:col>9</xdr:col>
      <xdr:colOff>19050</xdr:colOff>
      <xdr:row>187</xdr:row>
      <xdr:rowOff>209550</xdr:rowOff>
    </xdr:from>
    <xdr:to>
      <xdr:col>17</xdr:col>
      <xdr:colOff>8917</xdr:colOff>
      <xdr:row>195</xdr:row>
      <xdr:rowOff>161737</xdr:rowOff>
    </xdr:to>
    <xdr:pic>
      <xdr:nvPicPr>
        <xdr:cNvPr id="15" name="Slika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2"/>
        <a:stretch>
          <a:fillRect/>
        </a:stretch>
      </xdr:blipFill>
      <xdr:spPr>
        <a:xfrm>
          <a:off x="7277100" y="38909625"/>
          <a:ext cx="4866667" cy="1504762"/>
        </a:xfrm>
        <a:prstGeom prst="rect">
          <a:avLst/>
        </a:prstGeom>
      </xdr:spPr>
    </xdr:pic>
    <xdr:clientData/>
  </xdr:twoCellAnchor>
  <xdr:twoCellAnchor editAs="oneCell">
    <xdr:from>
      <xdr:col>0</xdr:col>
      <xdr:colOff>1095375</xdr:colOff>
      <xdr:row>286</xdr:row>
      <xdr:rowOff>9525</xdr:rowOff>
    </xdr:from>
    <xdr:to>
      <xdr:col>3</xdr:col>
      <xdr:colOff>123496</xdr:colOff>
      <xdr:row>291</xdr:row>
      <xdr:rowOff>161787</xdr:rowOff>
    </xdr:to>
    <xdr:pic>
      <xdr:nvPicPr>
        <xdr:cNvPr id="16" name="Slika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3"/>
        <a:stretch>
          <a:fillRect/>
        </a:stretch>
      </xdr:blipFill>
      <xdr:spPr>
        <a:xfrm>
          <a:off x="1095375" y="59216925"/>
          <a:ext cx="2628571" cy="1104762"/>
        </a:xfrm>
        <a:prstGeom prst="rect">
          <a:avLst/>
        </a:prstGeom>
      </xdr:spPr>
    </xdr:pic>
    <xdr:clientData/>
  </xdr:twoCellAnchor>
  <xdr:twoCellAnchor editAs="oneCell">
    <xdr:from>
      <xdr:col>14</xdr:col>
      <xdr:colOff>0</xdr:colOff>
      <xdr:row>29</xdr:row>
      <xdr:rowOff>0</xdr:rowOff>
    </xdr:from>
    <xdr:to>
      <xdr:col>19</xdr:col>
      <xdr:colOff>542476</xdr:colOff>
      <xdr:row>36</xdr:row>
      <xdr:rowOff>28405</xdr:rowOff>
    </xdr:to>
    <xdr:pic>
      <xdr:nvPicPr>
        <xdr:cNvPr id="17" name="Slika 16">
          <a:extLst>
            <a:ext uri="{FF2B5EF4-FFF2-40B4-BE49-F238E27FC236}">
              <a16:creationId xmlns:a16="http://schemas.microsoft.com/office/drawing/2014/main" id="{00000000-0008-0000-3500-000011000000}"/>
            </a:ext>
          </a:extLst>
        </xdr:cNvPr>
        <xdr:cNvPicPr>
          <a:picLocks noChangeAspect="1"/>
        </xdr:cNvPicPr>
      </xdr:nvPicPr>
      <xdr:blipFill>
        <a:blip xmlns:r="http://schemas.openxmlformats.org/officeDocument/2006/relationships" r:embed="rId14"/>
        <a:stretch>
          <a:fillRect/>
        </a:stretch>
      </xdr:blipFill>
      <xdr:spPr>
        <a:xfrm>
          <a:off x="10306050" y="6362700"/>
          <a:ext cx="3590476" cy="1361905"/>
        </a:xfrm>
        <a:prstGeom prst="rect">
          <a:avLst/>
        </a:prstGeom>
      </xdr:spPr>
    </xdr:pic>
    <xdr:clientData/>
  </xdr:twoCellAnchor>
  <xdr:twoCellAnchor editAs="oneCell">
    <xdr:from>
      <xdr:col>9</xdr:col>
      <xdr:colOff>180975</xdr:colOff>
      <xdr:row>28</xdr:row>
      <xdr:rowOff>85725</xdr:rowOff>
    </xdr:from>
    <xdr:to>
      <xdr:col>13</xdr:col>
      <xdr:colOff>418765</xdr:colOff>
      <xdr:row>34</xdr:row>
      <xdr:rowOff>47625</xdr:rowOff>
    </xdr:to>
    <xdr:pic>
      <xdr:nvPicPr>
        <xdr:cNvPr id="18" name="Slika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5"/>
        <a:stretch>
          <a:fillRect/>
        </a:stretch>
      </xdr:blipFill>
      <xdr:spPr>
        <a:xfrm>
          <a:off x="7439025" y="6257925"/>
          <a:ext cx="2676190" cy="1152525"/>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4</xdr:col>
      <xdr:colOff>571500</xdr:colOff>
      <xdr:row>137</xdr:row>
      <xdr:rowOff>76200</xdr:rowOff>
    </xdr:from>
    <xdr:to>
      <xdr:col>10</xdr:col>
      <xdr:colOff>180975</xdr:colOff>
      <xdr:row>143</xdr:row>
      <xdr:rowOff>85725</xdr:rowOff>
    </xdr:to>
    <xdr:pic>
      <xdr:nvPicPr>
        <xdr:cNvPr id="2" name="Slika 1" descr="Ustavite opozorilo">
          <a:extLst>
            <a:ext uri="{FF2B5EF4-FFF2-40B4-BE49-F238E27FC236}">
              <a16:creationId xmlns:a16="http://schemas.microsoft.com/office/drawing/2014/main" id="{00000000-0008-0000-3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24300" y="29260800"/>
          <a:ext cx="326707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581025</xdr:colOff>
      <xdr:row>151</xdr:row>
      <xdr:rowOff>133350</xdr:rowOff>
    </xdr:from>
    <xdr:to>
      <xdr:col>10</xdr:col>
      <xdr:colOff>228600</xdr:colOff>
      <xdr:row>159</xdr:row>
      <xdr:rowOff>66675</xdr:rowOff>
    </xdr:to>
    <xdr:pic>
      <xdr:nvPicPr>
        <xdr:cNvPr id="3" name="Slika 2" descr="Opozorilo">
          <a:extLst>
            <a:ext uri="{FF2B5EF4-FFF2-40B4-BE49-F238E27FC236}">
              <a16:creationId xmlns:a16="http://schemas.microsoft.com/office/drawing/2014/main" id="{00000000-0008-0000-3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324225" y="32270700"/>
          <a:ext cx="3914775" cy="145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381000</xdr:colOff>
      <xdr:row>165</xdr:row>
      <xdr:rowOff>104775</xdr:rowOff>
    </xdr:from>
    <xdr:to>
      <xdr:col>10</xdr:col>
      <xdr:colOff>276225</xdr:colOff>
      <xdr:row>172</xdr:row>
      <xdr:rowOff>104775</xdr:rowOff>
    </xdr:to>
    <xdr:pic>
      <xdr:nvPicPr>
        <xdr:cNvPr id="4" name="Slika 3" descr="Informacijsko opozorilo">
          <a:extLst>
            <a:ext uri="{FF2B5EF4-FFF2-40B4-BE49-F238E27FC236}">
              <a16:creationId xmlns:a16="http://schemas.microsoft.com/office/drawing/2014/main" id="{00000000-0008-0000-36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33800" y="35290125"/>
          <a:ext cx="3552825"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600075</xdr:colOff>
      <xdr:row>357</xdr:row>
      <xdr:rowOff>38100</xdr:rowOff>
    </xdr:from>
    <xdr:to>
      <xdr:col>13</xdr:col>
      <xdr:colOff>219075</xdr:colOff>
      <xdr:row>373</xdr:row>
      <xdr:rowOff>85725</xdr:rowOff>
    </xdr:to>
    <xdr:pic>
      <xdr:nvPicPr>
        <xdr:cNvPr id="5" name="Slika 4" descr="Urejanje validacije podatkov v Excelu">
          <a:extLst>
            <a:ext uri="{FF2B5EF4-FFF2-40B4-BE49-F238E27FC236}">
              <a16:creationId xmlns:a16="http://schemas.microsoft.com/office/drawing/2014/main" id="{00000000-0008-0000-36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781675" y="75095100"/>
          <a:ext cx="32766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161925</xdr:colOff>
      <xdr:row>389</xdr:row>
      <xdr:rowOff>161925</xdr:rowOff>
    </xdr:from>
    <xdr:to>
      <xdr:col>13</xdr:col>
      <xdr:colOff>38100</xdr:colOff>
      <xdr:row>406</xdr:row>
      <xdr:rowOff>123825</xdr:rowOff>
    </xdr:to>
    <xdr:pic>
      <xdr:nvPicPr>
        <xdr:cNvPr id="6" name="Slika 5" descr="Kopiranje Excelovega pravila za preverjanje veljavnosti podatkov v druge celice">
          <a:extLst>
            <a:ext uri="{FF2B5EF4-FFF2-40B4-BE49-F238E27FC236}">
              <a16:creationId xmlns:a16="http://schemas.microsoft.com/office/drawing/2014/main" id="{00000000-0008-0000-36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343525" y="81915000"/>
          <a:ext cx="3533775" cy="320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1133475</xdr:colOff>
      <xdr:row>412</xdr:row>
      <xdr:rowOff>180975</xdr:rowOff>
    </xdr:from>
    <xdr:to>
      <xdr:col>4</xdr:col>
      <xdr:colOff>457200</xdr:colOff>
      <xdr:row>430</xdr:row>
      <xdr:rowOff>38100</xdr:rowOff>
    </xdr:to>
    <xdr:pic>
      <xdr:nvPicPr>
        <xdr:cNvPr id="7" name="Slika 6" descr="Iskanje celic s preverjanjem podatkov v Excelu">
          <a:extLst>
            <a:ext uri="{FF2B5EF4-FFF2-40B4-BE49-F238E27FC236}">
              <a16:creationId xmlns:a16="http://schemas.microsoft.com/office/drawing/2014/main" id="{00000000-0008-0000-36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133475" y="86487000"/>
          <a:ext cx="2676525" cy="3286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857250</xdr:colOff>
      <xdr:row>311</xdr:row>
      <xdr:rowOff>133350</xdr:rowOff>
    </xdr:from>
    <xdr:to>
      <xdr:col>9</xdr:col>
      <xdr:colOff>361445</xdr:colOff>
      <xdr:row>328</xdr:row>
      <xdr:rowOff>94850</xdr:rowOff>
    </xdr:to>
    <xdr:pic>
      <xdr:nvPicPr>
        <xdr:cNvPr id="8" name="Slika 7">
          <a:extLst>
            <a:ext uri="{FF2B5EF4-FFF2-40B4-BE49-F238E27FC236}">
              <a16:creationId xmlns:a16="http://schemas.microsoft.com/office/drawing/2014/main" id="{00000000-0008-0000-3600-000008000000}"/>
            </a:ext>
          </a:extLst>
        </xdr:cNvPr>
        <xdr:cNvPicPr>
          <a:picLocks noChangeAspect="1"/>
        </xdr:cNvPicPr>
      </xdr:nvPicPr>
      <xdr:blipFill>
        <a:blip xmlns:r="http://schemas.openxmlformats.org/officeDocument/2006/relationships" r:embed="rId7"/>
        <a:stretch>
          <a:fillRect/>
        </a:stretch>
      </xdr:blipFill>
      <xdr:spPr>
        <a:xfrm>
          <a:off x="2733675" y="65541525"/>
          <a:ext cx="4028570" cy="3200000"/>
        </a:xfrm>
        <a:prstGeom prst="rect">
          <a:avLst/>
        </a:prstGeom>
      </xdr:spPr>
    </xdr:pic>
    <xdr:clientData/>
  </xdr:twoCellAnchor>
  <xdr:twoCellAnchor editAs="oneCell">
    <xdr:from>
      <xdr:col>6</xdr:col>
      <xdr:colOff>371475</xdr:colOff>
      <xdr:row>488</xdr:row>
      <xdr:rowOff>104775</xdr:rowOff>
    </xdr:from>
    <xdr:to>
      <xdr:col>12</xdr:col>
      <xdr:colOff>580542</xdr:colOff>
      <xdr:row>505</xdr:row>
      <xdr:rowOff>9129</xdr:rowOff>
    </xdr:to>
    <xdr:pic>
      <xdr:nvPicPr>
        <xdr:cNvPr id="9" name="Slika 8">
          <a:extLst>
            <a:ext uri="{FF2B5EF4-FFF2-40B4-BE49-F238E27FC236}">
              <a16:creationId xmlns:a16="http://schemas.microsoft.com/office/drawing/2014/main" id="{00000000-0008-0000-3600-000009000000}"/>
            </a:ext>
          </a:extLst>
        </xdr:cNvPr>
        <xdr:cNvPicPr>
          <a:picLocks noChangeAspect="1"/>
        </xdr:cNvPicPr>
      </xdr:nvPicPr>
      <xdr:blipFill>
        <a:blip xmlns:r="http://schemas.openxmlformats.org/officeDocument/2006/relationships" r:embed="rId8"/>
        <a:stretch>
          <a:fillRect/>
        </a:stretch>
      </xdr:blipFill>
      <xdr:spPr>
        <a:xfrm>
          <a:off x="4943475" y="101517450"/>
          <a:ext cx="3866667" cy="3142854"/>
        </a:xfrm>
        <a:prstGeom prst="rect">
          <a:avLst/>
        </a:prstGeom>
      </xdr:spPr>
    </xdr:pic>
    <xdr:clientData/>
  </xdr:twoCellAnchor>
  <xdr:twoCellAnchor editAs="oneCell">
    <xdr:from>
      <xdr:col>2</xdr:col>
      <xdr:colOff>485775</xdr:colOff>
      <xdr:row>492</xdr:row>
      <xdr:rowOff>114300</xdr:rowOff>
    </xdr:from>
    <xdr:to>
      <xdr:col>4</xdr:col>
      <xdr:colOff>209550</xdr:colOff>
      <xdr:row>498</xdr:row>
      <xdr:rowOff>142729</xdr:rowOff>
    </xdr:to>
    <xdr:pic>
      <xdr:nvPicPr>
        <xdr:cNvPr id="10" name="Slika 9">
          <a:extLst>
            <a:ext uri="{FF2B5EF4-FFF2-40B4-BE49-F238E27FC236}">
              <a16:creationId xmlns:a16="http://schemas.microsoft.com/office/drawing/2014/main" id="{00000000-0008-0000-3600-00000A000000}"/>
            </a:ext>
          </a:extLst>
        </xdr:cNvPr>
        <xdr:cNvPicPr>
          <a:picLocks noChangeAspect="1"/>
        </xdr:cNvPicPr>
      </xdr:nvPicPr>
      <xdr:blipFill>
        <a:blip xmlns:r="http://schemas.openxmlformats.org/officeDocument/2006/relationships" r:embed="rId9"/>
        <a:stretch>
          <a:fillRect/>
        </a:stretch>
      </xdr:blipFill>
      <xdr:spPr>
        <a:xfrm>
          <a:off x="2362200" y="102374700"/>
          <a:ext cx="1200150" cy="1171429"/>
        </a:xfrm>
        <a:prstGeom prst="rect">
          <a:avLst/>
        </a:prstGeom>
      </xdr:spPr>
    </xdr:pic>
    <xdr:clientData/>
  </xdr:twoCellAnchor>
  <xdr:twoCellAnchor editAs="oneCell">
    <xdr:from>
      <xdr:col>0</xdr:col>
      <xdr:colOff>504825</xdr:colOff>
      <xdr:row>64</xdr:row>
      <xdr:rowOff>66675</xdr:rowOff>
    </xdr:from>
    <xdr:to>
      <xdr:col>5</xdr:col>
      <xdr:colOff>466234</xdr:colOff>
      <xdr:row>80</xdr:row>
      <xdr:rowOff>171056</xdr:rowOff>
    </xdr:to>
    <xdr:pic>
      <xdr:nvPicPr>
        <xdr:cNvPr id="11" name="Slika 10">
          <a:extLst>
            <a:ext uri="{FF2B5EF4-FFF2-40B4-BE49-F238E27FC236}">
              <a16:creationId xmlns:a16="http://schemas.microsoft.com/office/drawing/2014/main" id="{00000000-0008-0000-3600-00000B000000}"/>
            </a:ext>
          </a:extLst>
        </xdr:cNvPr>
        <xdr:cNvPicPr>
          <a:picLocks noChangeAspect="1"/>
        </xdr:cNvPicPr>
      </xdr:nvPicPr>
      <xdr:blipFill>
        <a:blip xmlns:r="http://schemas.openxmlformats.org/officeDocument/2006/relationships" r:embed="rId10"/>
        <a:stretch>
          <a:fillRect/>
        </a:stretch>
      </xdr:blipFill>
      <xdr:spPr>
        <a:xfrm>
          <a:off x="504825" y="14135100"/>
          <a:ext cx="3923809" cy="3152381"/>
        </a:xfrm>
        <a:prstGeom prst="rect">
          <a:avLst/>
        </a:prstGeom>
      </xdr:spPr>
    </xdr:pic>
    <xdr:clientData/>
  </xdr:twoCellAnchor>
  <xdr:twoCellAnchor editAs="oneCell">
    <xdr:from>
      <xdr:col>7</xdr:col>
      <xdr:colOff>133350</xdr:colOff>
      <xdr:row>93</xdr:row>
      <xdr:rowOff>66675</xdr:rowOff>
    </xdr:from>
    <xdr:to>
      <xdr:col>13</xdr:col>
      <xdr:colOff>361950</xdr:colOff>
      <xdr:row>109</xdr:row>
      <xdr:rowOff>114300</xdr:rowOff>
    </xdr:to>
    <xdr:pic>
      <xdr:nvPicPr>
        <xdr:cNvPr id="12" name="Slika 11" descr="Dodajte vhodno sporočilo, ki uporabniku pove, kaj naj vnese v celico.">
          <a:extLst>
            <a:ext uri="{FF2B5EF4-FFF2-40B4-BE49-F238E27FC236}">
              <a16:creationId xmlns:a16="http://schemas.microsoft.com/office/drawing/2014/main" id="{00000000-0008-0000-36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314950" y="20116800"/>
          <a:ext cx="3886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65</xdr:row>
      <xdr:rowOff>0</xdr:rowOff>
    </xdr:from>
    <xdr:to>
      <xdr:col>12</xdr:col>
      <xdr:colOff>228600</xdr:colOff>
      <xdr:row>81</xdr:row>
      <xdr:rowOff>47625</xdr:rowOff>
    </xdr:to>
    <xdr:pic>
      <xdr:nvPicPr>
        <xdr:cNvPr id="13" name="Slika 12" descr="Excelovo pravilo za preverjanje veljavnosti podatkov, ki dovoljuje samo cela števila med 1000 in 9999">
          <a:extLst>
            <a:ext uri="{FF2B5EF4-FFF2-40B4-BE49-F238E27FC236}">
              <a16:creationId xmlns:a16="http://schemas.microsoft.com/office/drawing/2014/main" id="{00000000-0008-0000-36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572000" y="14258925"/>
          <a:ext cx="3886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48</xdr:row>
      <xdr:rowOff>0</xdr:rowOff>
    </xdr:from>
    <xdr:to>
      <xdr:col>7</xdr:col>
      <xdr:colOff>171450</xdr:colOff>
      <xdr:row>54</xdr:row>
      <xdr:rowOff>57150</xdr:rowOff>
    </xdr:to>
    <xdr:pic>
      <xdr:nvPicPr>
        <xdr:cNvPr id="14" name="Slika 13" descr="Odprite pogovorno okno Preverjanje podatkov.">
          <a:extLst>
            <a:ext uri="{FF2B5EF4-FFF2-40B4-BE49-F238E27FC236}">
              <a16:creationId xmlns:a16="http://schemas.microsoft.com/office/drawing/2014/main" id="{00000000-0008-0000-3600-00000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162050" y="10610850"/>
          <a:ext cx="419100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600075</xdr:colOff>
      <xdr:row>112</xdr:row>
      <xdr:rowOff>104775</xdr:rowOff>
    </xdr:from>
    <xdr:to>
      <xdr:col>12</xdr:col>
      <xdr:colOff>366921</xdr:colOff>
      <xdr:row>126</xdr:row>
      <xdr:rowOff>123825</xdr:rowOff>
    </xdr:to>
    <xdr:pic>
      <xdr:nvPicPr>
        <xdr:cNvPr id="15" name="Slika 14" descr="Takoj, ko uporabnik izbere celico, se prikaže vhodno sporočilo.">
          <a:extLst>
            <a:ext uri="{FF2B5EF4-FFF2-40B4-BE49-F238E27FC236}">
              <a16:creationId xmlns:a16="http://schemas.microsoft.com/office/drawing/2014/main" id="{00000000-0008-0000-3600-00000F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5172075" y="23822025"/>
          <a:ext cx="3424446" cy="268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466725</xdr:colOff>
      <xdr:row>184</xdr:row>
      <xdr:rowOff>0</xdr:rowOff>
    </xdr:from>
    <xdr:to>
      <xdr:col>15</xdr:col>
      <xdr:colOff>85725</xdr:colOff>
      <xdr:row>200</xdr:row>
      <xdr:rowOff>47625</xdr:rowOff>
    </xdr:to>
    <xdr:pic>
      <xdr:nvPicPr>
        <xdr:cNvPr id="16" name="Slika 15" descr="Nastavitev opozorila o napaki pri preverjanju veljavnosti podatkov">
          <a:extLst>
            <a:ext uri="{FF2B5EF4-FFF2-40B4-BE49-F238E27FC236}">
              <a16:creationId xmlns:a16="http://schemas.microsoft.com/office/drawing/2014/main" id="{00000000-0008-0000-3600-00001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257925" y="39138225"/>
          <a:ext cx="3886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1114425</xdr:colOff>
      <xdr:row>224</xdr:row>
      <xdr:rowOff>114300</xdr:rowOff>
    </xdr:from>
    <xdr:to>
      <xdr:col>6</xdr:col>
      <xdr:colOff>523377</xdr:colOff>
      <xdr:row>241</xdr:row>
      <xdr:rowOff>75800</xdr:rowOff>
    </xdr:to>
    <xdr:pic>
      <xdr:nvPicPr>
        <xdr:cNvPr id="17" name="Slika 16">
          <a:extLst>
            <a:ext uri="{FF2B5EF4-FFF2-40B4-BE49-F238E27FC236}">
              <a16:creationId xmlns:a16="http://schemas.microsoft.com/office/drawing/2014/main" id="{00000000-0008-0000-3600-000011000000}"/>
            </a:ext>
          </a:extLst>
        </xdr:cNvPr>
        <xdr:cNvPicPr>
          <a:picLocks noChangeAspect="1"/>
        </xdr:cNvPicPr>
      </xdr:nvPicPr>
      <xdr:blipFill>
        <a:blip xmlns:r="http://schemas.openxmlformats.org/officeDocument/2006/relationships" r:embed="rId16"/>
        <a:stretch>
          <a:fillRect/>
        </a:stretch>
      </xdr:blipFill>
      <xdr:spPr>
        <a:xfrm>
          <a:off x="1114425" y="47758350"/>
          <a:ext cx="3980952" cy="3200000"/>
        </a:xfrm>
        <a:prstGeom prst="rect">
          <a:avLst/>
        </a:prstGeom>
      </xdr:spPr>
    </xdr:pic>
    <xdr:clientData/>
  </xdr:twoCellAnchor>
  <xdr:twoCellAnchor editAs="oneCell">
    <xdr:from>
      <xdr:col>1</xdr:col>
      <xdr:colOff>9525</xdr:colOff>
      <xdr:row>251</xdr:row>
      <xdr:rowOff>133350</xdr:rowOff>
    </xdr:from>
    <xdr:to>
      <xdr:col>8</xdr:col>
      <xdr:colOff>180375</xdr:colOff>
      <xdr:row>271</xdr:row>
      <xdr:rowOff>132874</xdr:rowOff>
    </xdr:to>
    <xdr:pic>
      <xdr:nvPicPr>
        <xdr:cNvPr id="18" name="Slika 17">
          <a:extLst>
            <a:ext uri="{FF2B5EF4-FFF2-40B4-BE49-F238E27FC236}">
              <a16:creationId xmlns:a16="http://schemas.microsoft.com/office/drawing/2014/main" id="{00000000-0008-0000-3600-000012000000}"/>
            </a:ext>
          </a:extLst>
        </xdr:cNvPr>
        <xdr:cNvPicPr>
          <a:picLocks noChangeAspect="1"/>
        </xdr:cNvPicPr>
      </xdr:nvPicPr>
      <xdr:blipFill>
        <a:blip xmlns:r="http://schemas.openxmlformats.org/officeDocument/2006/relationships" r:embed="rId17"/>
        <a:stretch>
          <a:fillRect/>
        </a:stretch>
      </xdr:blipFill>
      <xdr:spPr>
        <a:xfrm>
          <a:off x="1171575" y="53301900"/>
          <a:ext cx="4800000" cy="3809524"/>
        </a:xfrm>
        <a:prstGeom prst="rect">
          <a:avLst/>
        </a:prstGeom>
      </xdr:spPr>
    </xdr:pic>
    <xdr:clientData/>
  </xdr:twoCellAnchor>
  <xdr:twoCellAnchor editAs="oneCell">
    <xdr:from>
      <xdr:col>1</xdr:col>
      <xdr:colOff>0</xdr:colOff>
      <xdr:row>281</xdr:row>
      <xdr:rowOff>0</xdr:rowOff>
    </xdr:from>
    <xdr:to>
      <xdr:col>6</xdr:col>
      <xdr:colOff>590050</xdr:colOff>
      <xdr:row>297</xdr:row>
      <xdr:rowOff>113905</xdr:rowOff>
    </xdr:to>
    <xdr:pic>
      <xdr:nvPicPr>
        <xdr:cNvPr id="19" name="Slika 18">
          <a:extLst>
            <a:ext uri="{FF2B5EF4-FFF2-40B4-BE49-F238E27FC236}">
              <a16:creationId xmlns:a16="http://schemas.microsoft.com/office/drawing/2014/main" id="{00000000-0008-0000-3600-000013000000}"/>
            </a:ext>
          </a:extLst>
        </xdr:cNvPr>
        <xdr:cNvPicPr>
          <a:picLocks noChangeAspect="1"/>
        </xdr:cNvPicPr>
      </xdr:nvPicPr>
      <xdr:blipFill>
        <a:blip xmlns:r="http://schemas.openxmlformats.org/officeDocument/2006/relationships" r:embed="rId18"/>
        <a:stretch>
          <a:fillRect/>
        </a:stretch>
      </xdr:blipFill>
      <xdr:spPr>
        <a:xfrm>
          <a:off x="1162050" y="59121675"/>
          <a:ext cx="4000000" cy="3161905"/>
        </a:xfrm>
        <a:prstGeom prst="rect">
          <a:avLst/>
        </a:prstGeom>
      </xdr:spPr>
    </xdr:pic>
    <xdr:clientData/>
  </xdr:twoCellAnchor>
  <xdr:twoCellAnchor editAs="oneCell">
    <xdr:from>
      <xdr:col>8</xdr:col>
      <xdr:colOff>0</xdr:colOff>
      <xdr:row>281</xdr:row>
      <xdr:rowOff>0</xdr:rowOff>
    </xdr:from>
    <xdr:to>
      <xdr:col>14</xdr:col>
      <xdr:colOff>228600</xdr:colOff>
      <xdr:row>297</xdr:row>
      <xdr:rowOff>47625</xdr:rowOff>
    </xdr:to>
    <xdr:pic>
      <xdr:nvPicPr>
        <xdr:cNvPr id="20" name="Slika 19" descr="Dovoli vnos podatkov določene dolžine.">
          <a:extLst>
            <a:ext uri="{FF2B5EF4-FFF2-40B4-BE49-F238E27FC236}">
              <a16:creationId xmlns:a16="http://schemas.microsoft.com/office/drawing/2014/main" id="{00000000-0008-0000-36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5791200" y="59121675"/>
          <a:ext cx="3886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433</xdr:row>
      <xdr:rowOff>57150</xdr:rowOff>
    </xdr:from>
    <xdr:to>
      <xdr:col>7</xdr:col>
      <xdr:colOff>333375</xdr:colOff>
      <xdr:row>440</xdr:row>
      <xdr:rowOff>57150</xdr:rowOff>
    </xdr:to>
    <xdr:pic>
      <xdr:nvPicPr>
        <xdr:cNvPr id="21" name="Slika 20" descr="Izbrane so vse celice s preverjenimi podatki.">
          <a:extLst>
            <a:ext uri="{FF2B5EF4-FFF2-40B4-BE49-F238E27FC236}">
              <a16:creationId xmlns:a16="http://schemas.microsoft.com/office/drawing/2014/main" id="{00000000-0008-0000-36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162050" y="90411300"/>
          <a:ext cx="4352925"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504825</xdr:colOff>
      <xdr:row>452</xdr:row>
      <xdr:rowOff>142875</xdr:rowOff>
    </xdr:from>
    <xdr:to>
      <xdr:col>14</xdr:col>
      <xdr:colOff>123825</xdr:colOff>
      <xdr:row>469</xdr:row>
      <xdr:rowOff>0</xdr:rowOff>
    </xdr:to>
    <xdr:pic>
      <xdr:nvPicPr>
        <xdr:cNvPr id="22" name="Slika 21" descr="Odstranjevanje preverjanja veljavnosti podatkov v Excelu">
          <a:extLst>
            <a:ext uri="{FF2B5EF4-FFF2-40B4-BE49-F238E27FC236}">
              <a16:creationId xmlns:a16="http://schemas.microsoft.com/office/drawing/2014/main" id="{00000000-0008-0000-36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86425" y="94526100"/>
          <a:ext cx="388620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477</xdr:row>
      <xdr:rowOff>0</xdr:rowOff>
    </xdr:from>
    <xdr:to>
      <xdr:col>4</xdr:col>
      <xdr:colOff>152400</xdr:colOff>
      <xdr:row>487</xdr:row>
      <xdr:rowOff>66675</xdr:rowOff>
    </xdr:to>
    <xdr:pic>
      <xdr:nvPicPr>
        <xdr:cNvPr id="23" name="Slika 22" descr="Obkrožite neveljavne vrednosti s preverjanjem podatkov - meni">
          <a:extLst>
            <a:ext uri="{FF2B5EF4-FFF2-40B4-BE49-F238E27FC236}">
              <a16:creationId xmlns:a16="http://schemas.microsoft.com/office/drawing/2014/main" id="{00000000-0008-0000-36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162050" y="99317175"/>
          <a:ext cx="2343150" cy="197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47625</xdr:colOff>
      <xdr:row>513</xdr:row>
      <xdr:rowOff>133350</xdr:rowOff>
    </xdr:from>
    <xdr:to>
      <xdr:col>19</xdr:col>
      <xdr:colOff>304800</xdr:colOff>
      <xdr:row>527</xdr:row>
      <xdr:rowOff>28575</xdr:rowOff>
    </xdr:to>
    <xdr:pic>
      <xdr:nvPicPr>
        <xdr:cNvPr id="24" name="Slika 23" descr="Pojdi na poseben gumb">
          <a:extLst>
            <a:ext uri="{FF2B5EF4-FFF2-40B4-BE49-F238E27FC236}">
              <a16:creationId xmlns:a16="http://schemas.microsoft.com/office/drawing/2014/main" id="{00000000-0008-0000-3600-00001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0106025" y="106737150"/>
          <a:ext cx="2695575" cy="256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581025</xdr:colOff>
      <xdr:row>513</xdr:row>
      <xdr:rowOff>161925</xdr:rowOff>
    </xdr:from>
    <xdr:to>
      <xdr:col>24</xdr:col>
      <xdr:colOff>523875</xdr:colOff>
      <xdr:row>530</xdr:row>
      <xdr:rowOff>66675</xdr:rowOff>
    </xdr:to>
    <xdr:pic>
      <xdr:nvPicPr>
        <xdr:cNvPr id="25" name="Slika 24" descr="Izberite preverjanje veljavnosti podatkov z odpiranjem posebnega pogovornega okna">
          <a:extLst>
            <a:ext uri="{FF2B5EF4-FFF2-40B4-BE49-F238E27FC236}">
              <a16:creationId xmlns:a16="http://schemas.microsoft.com/office/drawing/2014/main" id="{00000000-0008-0000-3600-00001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3077825" y="106765725"/>
          <a:ext cx="2990850" cy="3143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533400</xdr:colOff>
      <xdr:row>513</xdr:row>
      <xdr:rowOff>57150</xdr:rowOff>
    </xdr:from>
    <xdr:to>
      <xdr:col>7</xdr:col>
      <xdr:colOff>75844</xdr:colOff>
      <xdr:row>526</xdr:row>
      <xdr:rowOff>190174</xdr:rowOff>
    </xdr:to>
    <xdr:pic>
      <xdr:nvPicPr>
        <xdr:cNvPr id="26" name="Slika 25">
          <a:extLst>
            <a:ext uri="{FF2B5EF4-FFF2-40B4-BE49-F238E27FC236}">
              <a16:creationId xmlns:a16="http://schemas.microsoft.com/office/drawing/2014/main" id="{00000000-0008-0000-3600-00001A000000}"/>
            </a:ext>
          </a:extLst>
        </xdr:cNvPr>
        <xdr:cNvPicPr>
          <a:picLocks noChangeAspect="1"/>
        </xdr:cNvPicPr>
      </xdr:nvPicPr>
      <xdr:blipFill>
        <a:blip xmlns:r="http://schemas.openxmlformats.org/officeDocument/2006/relationships" r:embed="rId25"/>
        <a:stretch>
          <a:fillRect/>
        </a:stretch>
      </xdr:blipFill>
      <xdr:spPr>
        <a:xfrm>
          <a:off x="2409825" y="106660950"/>
          <a:ext cx="2847619" cy="2609524"/>
        </a:xfrm>
        <a:prstGeom prst="rect">
          <a:avLst/>
        </a:prstGeom>
      </xdr:spPr>
    </xdr:pic>
    <xdr:clientData/>
  </xdr:twoCellAnchor>
  <xdr:twoCellAnchor editAs="oneCell">
    <xdr:from>
      <xdr:col>7</xdr:col>
      <xdr:colOff>447675</xdr:colOff>
      <xdr:row>513</xdr:row>
      <xdr:rowOff>95250</xdr:rowOff>
    </xdr:from>
    <xdr:to>
      <xdr:col>14</xdr:col>
      <xdr:colOff>294761</xdr:colOff>
      <xdr:row>529</xdr:row>
      <xdr:rowOff>113917</xdr:rowOff>
    </xdr:to>
    <xdr:pic>
      <xdr:nvPicPr>
        <xdr:cNvPr id="27" name="Slika 26">
          <a:extLst>
            <a:ext uri="{FF2B5EF4-FFF2-40B4-BE49-F238E27FC236}">
              <a16:creationId xmlns:a16="http://schemas.microsoft.com/office/drawing/2014/main" id="{00000000-0008-0000-3600-00001B000000}"/>
            </a:ext>
          </a:extLst>
        </xdr:cNvPr>
        <xdr:cNvPicPr>
          <a:picLocks noChangeAspect="1"/>
        </xdr:cNvPicPr>
      </xdr:nvPicPr>
      <xdr:blipFill>
        <a:blip xmlns:r="http://schemas.openxmlformats.org/officeDocument/2006/relationships" r:embed="rId26"/>
        <a:stretch>
          <a:fillRect/>
        </a:stretch>
      </xdr:blipFill>
      <xdr:spPr>
        <a:xfrm>
          <a:off x="5629275" y="106699050"/>
          <a:ext cx="4114286" cy="3066667"/>
        </a:xfrm>
        <a:prstGeom prst="rect">
          <a:avLst/>
        </a:prstGeom>
      </xdr:spPr>
    </xdr:pic>
    <xdr:clientData/>
  </xdr:twoCellAnchor>
  <xdr:twoCellAnchor editAs="oneCell">
    <xdr:from>
      <xdr:col>9</xdr:col>
      <xdr:colOff>466725</xdr:colOff>
      <xdr:row>539</xdr:row>
      <xdr:rowOff>152400</xdr:rowOff>
    </xdr:from>
    <xdr:to>
      <xdr:col>15</xdr:col>
      <xdr:colOff>600075</xdr:colOff>
      <xdr:row>556</xdr:row>
      <xdr:rowOff>57150</xdr:rowOff>
    </xdr:to>
    <xdr:pic>
      <xdr:nvPicPr>
        <xdr:cNvPr id="28" name="Slika 27" descr="Uporaba posebnega lepljenja za preverjanje veljavnosti kopiranih podatkov">
          <a:extLst>
            <a:ext uri="{FF2B5EF4-FFF2-40B4-BE49-F238E27FC236}">
              <a16:creationId xmlns:a16="http://schemas.microsoft.com/office/drawing/2014/main" id="{00000000-0008-0000-3600-00001C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6867525" y="111928275"/>
          <a:ext cx="3790950" cy="3143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1104900</xdr:colOff>
      <xdr:row>612</xdr:row>
      <xdr:rowOff>190500</xdr:rowOff>
    </xdr:from>
    <xdr:to>
      <xdr:col>6</xdr:col>
      <xdr:colOff>437662</xdr:colOff>
      <xdr:row>621</xdr:row>
      <xdr:rowOff>95048</xdr:rowOff>
    </xdr:to>
    <xdr:pic>
      <xdr:nvPicPr>
        <xdr:cNvPr id="29" name="Slika 28">
          <a:extLst>
            <a:ext uri="{FF2B5EF4-FFF2-40B4-BE49-F238E27FC236}">
              <a16:creationId xmlns:a16="http://schemas.microsoft.com/office/drawing/2014/main" id="{00000000-0008-0000-3600-00001D000000}"/>
            </a:ext>
          </a:extLst>
        </xdr:cNvPr>
        <xdr:cNvPicPr>
          <a:picLocks noChangeAspect="1"/>
        </xdr:cNvPicPr>
      </xdr:nvPicPr>
      <xdr:blipFill>
        <a:blip xmlns:r="http://schemas.openxmlformats.org/officeDocument/2006/relationships" r:embed="rId28"/>
        <a:stretch>
          <a:fillRect/>
        </a:stretch>
      </xdr:blipFill>
      <xdr:spPr>
        <a:xfrm>
          <a:off x="1104900" y="127406400"/>
          <a:ext cx="3904762" cy="1619048"/>
        </a:xfrm>
        <a:prstGeom prst="rect">
          <a:avLst/>
        </a:prstGeom>
      </xdr:spPr>
    </xdr:pic>
    <xdr:clientData/>
  </xdr:twoCellAnchor>
  <xdr:twoCellAnchor editAs="oneCell">
    <xdr:from>
      <xdr:col>1</xdr:col>
      <xdr:colOff>0</xdr:colOff>
      <xdr:row>654</xdr:row>
      <xdr:rowOff>0</xdr:rowOff>
    </xdr:from>
    <xdr:to>
      <xdr:col>10</xdr:col>
      <xdr:colOff>76200</xdr:colOff>
      <xdr:row>670</xdr:row>
      <xdr:rowOff>47625</xdr:rowOff>
    </xdr:to>
    <xdr:pic>
      <xdr:nvPicPr>
        <xdr:cNvPr id="30" name="Slika 29" descr="Preverjanje podatkov Excela na podlagi druge celice">
          <a:extLst>
            <a:ext uri="{FF2B5EF4-FFF2-40B4-BE49-F238E27FC236}">
              <a16:creationId xmlns:a16="http://schemas.microsoft.com/office/drawing/2014/main" id="{00000000-0008-0000-3600-00001E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162050" y="137036175"/>
          <a:ext cx="5924550" cy="3095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678</xdr:row>
      <xdr:rowOff>0</xdr:rowOff>
    </xdr:from>
    <xdr:to>
      <xdr:col>9</xdr:col>
      <xdr:colOff>381000</xdr:colOff>
      <xdr:row>696</xdr:row>
      <xdr:rowOff>28575</xdr:rowOff>
    </xdr:to>
    <xdr:pic>
      <xdr:nvPicPr>
        <xdr:cNvPr id="31" name="Slika 30" descr="Preverjanje podatkov Excel na podlagi formule v drugi celici">
          <a:extLst>
            <a:ext uri="{FF2B5EF4-FFF2-40B4-BE49-F238E27FC236}">
              <a16:creationId xmlns:a16="http://schemas.microsoft.com/office/drawing/2014/main" id="{00000000-0008-0000-3600-00001F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62050" y="141798675"/>
          <a:ext cx="5619750" cy="3457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705</xdr:row>
      <xdr:rowOff>0</xdr:rowOff>
    </xdr:from>
    <xdr:to>
      <xdr:col>7</xdr:col>
      <xdr:colOff>581025</xdr:colOff>
      <xdr:row>721</xdr:row>
      <xdr:rowOff>28575</xdr:rowOff>
    </xdr:to>
    <xdr:pic>
      <xdr:nvPicPr>
        <xdr:cNvPr id="32" name="Slika 31" descr="Pravilo za preverjanje veljavnosti podatkov na podlagi formule">
          <a:extLst>
            <a:ext uri="{FF2B5EF4-FFF2-40B4-BE49-F238E27FC236}">
              <a16:creationId xmlns:a16="http://schemas.microsoft.com/office/drawing/2014/main" id="{00000000-0008-0000-3600-000020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76425" y="147256500"/>
          <a:ext cx="3886200" cy="307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200025</xdr:colOff>
      <xdr:row>743</xdr:row>
      <xdr:rowOff>161925</xdr:rowOff>
    </xdr:from>
    <xdr:to>
      <xdr:col>19</xdr:col>
      <xdr:colOff>428625</xdr:colOff>
      <xdr:row>764</xdr:row>
      <xdr:rowOff>57150</xdr:rowOff>
    </xdr:to>
    <xdr:pic>
      <xdr:nvPicPr>
        <xdr:cNvPr id="33" name="Slika 32" descr="Onemogočite kopiranje podatkov tako, da povlečete in spustite celice.">
          <a:extLst>
            <a:ext uri="{FF2B5EF4-FFF2-40B4-BE49-F238E27FC236}">
              <a16:creationId xmlns:a16="http://schemas.microsoft.com/office/drawing/2014/main" id="{00000000-0008-0000-3600-000021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7820025" y="155390850"/>
          <a:ext cx="5105400" cy="3895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93</xdr:row>
      <xdr:rowOff>47625</xdr:rowOff>
    </xdr:from>
    <xdr:to>
      <xdr:col>6</xdr:col>
      <xdr:colOff>494688</xdr:colOff>
      <xdr:row>108</xdr:row>
      <xdr:rowOff>180601</xdr:rowOff>
    </xdr:to>
    <xdr:pic>
      <xdr:nvPicPr>
        <xdr:cNvPr id="34" name="Slika 33">
          <a:extLst>
            <a:ext uri="{FF2B5EF4-FFF2-40B4-BE49-F238E27FC236}">
              <a16:creationId xmlns:a16="http://schemas.microsoft.com/office/drawing/2014/main" id="{00000000-0008-0000-3600-000022000000}"/>
            </a:ext>
          </a:extLst>
        </xdr:cNvPr>
        <xdr:cNvPicPr>
          <a:picLocks noChangeAspect="1"/>
        </xdr:cNvPicPr>
      </xdr:nvPicPr>
      <xdr:blipFill>
        <a:blip xmlns:r="http://schemas.openxmlformats.org/officeDocument/2006/relationships" r:embed="rId33"/>
        <a:stretch>
          <a:fillRect/>
        </a:stretch>
      </xdr:blipFill>
      <xdr:spPr>
        <a:xfrm>
          <a:off x="171450" y="20097750"/>
          <a:ext cx="4895238" cy="2990476"/>
        </a:xfrm>
        <a:prstGeom prst="rect">
          <a:avLst/>
        </a:prstGeom>
      </xdr:spPr>
    </xdr:pic>
    <xdr:clientData/>
  </xdr:twoCellAnchor>
  <xdr:twoCellAnchor editAs="oneCell">
    <xdr:from>
      <xdr:col>0</xdr:col>
      <xdr:colOff>590550</xdr:colOff>
      <xdr:row>113</xdr:row>
      <xdr:rowOff>28575</xdr:rowOff>
    </xdr:from>
    <xdr:to>
      <xdr:col>5</xdr:col>
      <xdr:colOff>228150</xdr:colOff>
      <xdr:row>126</xdr:row>
      <xdr:rowOff>47313</xdr:rowOff>
    </xdr:to>
    <xdr:pic>
      <xdr:nvPicPr>
        <xdr:cNvPr id="35" name="Slika 34">
          <a:extLst>
            <a:ext uri="{FF2B5EF4-FFF2-40B4-BE49-F238E27FC236}">
              <a16:creationId xmlns:a16="http://schemas.microsoft.com/office/drawing/2014/main" id="{00000000-0008-0000-3600-000023000000}"/>
            </a:ext>
          </a:extLst>
        </xdr:cNvPr>
        <xdr:cNvPicPr>
          <a:picLocks noChangeAspect="1"/>
        </xdr:cNvPicPr>
      </xdr:nvPicPr>
      <xdr:blipFill>
        <a:blip xmlns:r="http://schemas.openxmlformats.org/officeDocument/2006/relationships" r:embed="rId34"/>
        <a:stretch>
          <a:fillRect/>
        </a:stretch>
      </xdr:blipFill>
      <xdr:spPr>
        <a:xfrm>
          <a:off x="590550" y="23936325"/>
          <a:ext cx="3600000" cy="2495238"/>
        </a:xfrm>
        <a:prstGeom prst="rect">
          <a:avLst/>
        </a:prstGeom>
      </xdr:spPr>
    </xdr:pic>
    <xdr:clientData/>
  </xdr:twoCellAnchor>
  <xdr:twoCellAnchor editAs="oneCell">
    <xdr:from>
      <xdr:col>0</xdr:col>
      <xdr:colOff>485775</xdr:colOff>
      <xdr:row>184</xdr:row>
      <xdr:rowOff>0</xdr:rowOff>
    </xdr:from>
    <xdr:to>
      <xdr:col>7</xdr:col>
      <xdr:colOff>227984</xdr:colOff>
      <xdr:row>199</xdr:row>
      <xdr:rowOff>104405</xdr:rowOff>
    </xdr:to>
    <xdr:pic>
      <xdr:nvPicPr>
        <xdr:cNvPr id="36" name="Slika 35">
          <a:extLst>
            <a:ext uri="{FF2B5EF4-FFF2-40B4-BE49-F238E27FC236}">
              <a16:creationId xmlns:a16="http://schemas.microsoft.com/office/drawing/2014/main" id="{00000000-0008-0000-3600-000024000000}"/>
            </a:ext>
          </a:extLst>
        </xdr:cNvPr>
        <xdr:cNvPicPr>
          <a:picLocks noChangeAspect="1"/>
        </xdr:cNvPicPr>
      </xdr:nvPicPr>
      <xdr:blipFill>
        <a:blip xmlns:r="http://schemas.openxmlformats.org/officeDocument/2006/relationships" r:embed="rId35"/>
        <a:stretch>
          <a:fillRect/>
        </a:stretch>
      </xdr:blipFill>
      <xdr:spPr>
        <a:xfrm>
          <a:off x="485775" y="39138225"/>
          <a:ext cx="4923809" cy="2961905"/>
        </a:xfrm>
        <a:prstGeom prst="rect">
          <a:avLst/>
        </a:prstGeom>
      </xdr:spPr>
    </xdr:pic>
    <xdr:clientData/>
  </xdr:twoCellAnchor>
  <xdr:twoCellAnchor editAs="oneCell">
    <xdr:from>
      <xdr:col>0</xdr:col>
      <xdr:colOff>457200</xdr:colOff>
      <xdr:row>357</xdr:row>
      <xdr:rowOff>57150</xdr:rowOff>
    </xdr:from>
    <xdr:to>
      <xdr:col>7</xdr:col>
      <xdr:colOff>208933</xdr:colOff>
      <xdr:row>372</xdr:row>
      <xdr:rowOff>161555</xdr:rowOff>
    </xdr:to>
    <xdr:pic>
      <xdr:nvPicPr>
        <xdr:cNvPr id="37" name="Slika 36">
          <a:extLst>
            <a:ext uri="{FF2B5EF4-FFF2-40B4-BE49-F238E27FC236}">
              <a16:creationId xmlns:a16="http://schemas.microsoft.com/office/drawing/2014/main" id="{00000000-0008-0000-3600-000025000000}"/>
            </a:ext>
          </a:extLst>
        </xdr:cNvPr>
        <xdr:cNvPicPr>
          <a:picLocks noChangeAspect="1"/>
        </xdr:cNvPicPr>
      </xdr:nvPicPr>
      <xdr:blipFill>
        <a:blip xmlns:r="http://schemas.openxmlformats.org/officeDocument/2006/relationships" r:embed="rId36"/>
        <a:stretch>
          <a:fillRect/>
        </a:stretch>
      </xdr:blipFill>
      <xdr:spPr>
        <a:xfrm>
          <a:off x="457200" y="75114150"/>
          <a:ext cx="4933333" cy="2961905"/>
        </a:xfrm>
        <a:prstGeom prst="rect">
          <a:avLst/>
        </a:prstGeom>
      </xdr:spPr>
    </xdr:pic>
    <xdr:clientData/>
  </xdr:twoCellAnchor>
  <xdr:twoCellAnchor editAs="oneCell">
    <xdr:from>
      <xdr:col>0</xdr:col>
      <xdr:colOff>495300</xdr:colOff>
      <xdr:row>390</xdr:row>
      <xdr:rowOff>38100</xdr:rowOff>
    </xdr:from>
    <xdr:to>
      <xdr:col>6</xdr:col>
      <xdr:colOff>18538</xdr:colOff>
      <xdr:row>405</xdr:row>
      <xdr:rowOff>171076</xdr:rowOff>
    </xdr:to>
    <xdr:pic>
      <xdr:nvPicPr>
        <xdr:cNvPr id="38" name="Slika 37">
          <a:extLst>
            <a:ext uri="{FF2B5EF4-FFF2-40B4-BE49-F238E27FC236}">
              <a16:creationId xmlns:a16="http://schemas.microsoft.com/office/drawing/2014/main" id="{00000000-0008-0000-3600-000026000000}"/>
            </a:ext>
          </a:extLst>
        </xdr:cNvPr>
        <xdr:cNvPicPr>
          <a:picLocks noChangeAspect="1"/>
        </xdr:cNvPicPr>
      </xdr:nvPicPr>
      <xdr:blipFill>
        <a:blip xmlns:r="http://schemas.openxmlformats.org/officeDocument/2006/relationships" r:embed="rId37"/>
        <a:stretch>
          <a:fillRect/>
        </a:stretch>
      </xdr:blipFill>
      <xdr:spPr>
        <a:xfrm>
          <a:off x="495300" y="81981675"/>
          <a:ext cx="4095238" cy="2990476"/>
        </a:xfrm>
        <a:prstGeom prst="rect">
          <a:avLst/>
        </a:prstGeom>
      </xdr:spPr>
    </xdr:pic>
    <xdr:clientData/>
  </xdr:twoCellAnchor>
  <xdr:twoCellAnchor editAs="oneCell">
    <xdr:from>
      <xdr:col>0</xdr:col>
      <xdr:colOff>428625</xdr:colOff>
      <xdr:row>452</xdr:row>
      <xdr:rowOff>95250</xdr:rowOff>
    </xdr:from>
    <xdr:to>
      <xdr:col>7</xdr:col>
      <xdr:colOff>113692</xdr:colOff>
      <xdr:row>468</xdr:row>
      <xdr:rowOff>66298</xdr:rowOff>
    </xdr:to>
    <xdr:pic>
      <xdr:nvPicPr>
        <xdr:cNvPr id="39" name="Slika 38">
          <a:extLst>
            <a:ext uri="{FF2B5EF4-FFF2-40B4-BE49-F238E27FC236}">
              <a16:creationId xmlns:a16="http://schemas.microsoft.com/office/drawing/2014/main" id="{00000000-0008-0000-3600-000027000000}"/>
            </a:ext>
          </a:extLst>
        </xdr:cNvPr>
        <xdr:cNvPicPr>
          <a:picLocks noChangeAspect="1"/>
        </xdr:cNvPicPr>
      </xdr:nvPicPr>
      <xdr:blipFill>
        <a:blip xmlns:r="http://schemas.openxmlformats.org/officeDocument/2006/relationships" r:embed="rId38"/>
        <a:stretch>
          <a:fillRect/>
        </a:stretch>
      </xdr:blipFill>
      <xdr:spPr>
        <a:xfrm>
          <a:off x="428625" y="94478475"/>
          <a:ext cx="4866667" cy="3019048"/>
        </a:xfrm>
        <a:prstGeom prst="rect">
          <a:avLst/>
        </a:prstGeom>
      </xdr:spPr>
    </xdr:pic>
    <xdr:clientData/>
  </xdr:twoCellAnchor>
  <xdr:twoCellAnchor editAs="oneCell">
    <xdr:from>
      <xdr:col>0</xdr:col>
      <xdr:colOff>409575</xdr:colOff>
      <xdr:row>744</xdr:row>
      <xdr:rowOff>0</xdr:rowOff>
    </xdr:from>
    <xdr:to>
      <xdr:col>10</xdr:col>
      <xdr:colOff>84889</xdr:colOff>
      <xdr:row>764</xdr:row>
      <xdr:rowOff>85238</xdr:rowOff>
    </xdr:to>
    <xdr:pic>
      <xdr:nvPicPr>
        <xdr:cNvPr id="40" name="Slika 39">
          <a:extLst>
            <a:ext uri="{FF2B5EF4-FFF2-40B4-BE49-F238E27FC236}">
              <a16:creationId xmlns:a16="http://schemas.microsoft.com/office/drawing/2014/main" id="{00000000-0008-0000-3600-000028000000}"/>
            </a:ext>
          </a:extLst>
        </xdr:cNvPr>
        <xdr:cNvPicPr>
          <a:picLocks noChangeAspect="1"/>
        </xdr:cNvPicPr>
      </xdr:nvPicPr>
      <xdr:blipFill>
        <a:blip xmlns:r="http://schemas.openxmlformats.org/officeDocument/2006/relationships" r:embed="rId39"/>
        <a:stretch>
          <a:fillRect/>
        </a:stretch>
      </xdr:blipFill>
      <xdr:spPr>
        <a:xfrm>
          <a:off x="409575" y="155419425"/>
          <a:ext cx="6685714" cy="3895238"/>
        </a:xfrm>
        <a:prstGeom prst="rect">
          <a:avLst/>
        </a:prstGeom>
      </xdr:spPr>
    </xdr:pic>
    <xdr:clientData/>
  </xdr:twoCellAnchor>
  <xdr:twoCellAnchor editAs="oneCell">
    <xdr:from>
      <xdr:col>2</xdr:col>
      <xdr:colOff>581025</xdr:colOff>
      <xdr:row>540</xdr:row>
      <xdr:rowOff>133350</xdr:rowOff>
    </xdr:from>
    <xdr:to>
      <xdr:col>9</xdr:col>
      <xdr:colOff>161412</xdr:colOff>
      <xdr:row>556</xdr:row>
      <xdr:rowOff>94874</xdr:rowOff>
    </xdr:to>
    <xdr:pic>
      <xdr:nvPicPr>
        <xdr:cNvPr id="41" name="Slika 40">
          <a:extLst>
            <a:ext uri="{FF2B5EF4-FFF2-40B4-BE49-F238E27FC236}">
              <a16:creationId xmlns:a16="http://schemas.microsoft.com/office/drawing/2014/main" id="{00000000-0008-0000-3600-000029000000}"/>
            </a:ext>
          </a:extLst>
        </xdr:cNvPr>
        <xdr:cNvPicPr>
          <a:picLocks noChangeAspect="1"/>
        </xdr:cNvPicPr>
      </xdr:nvPicPr>
      <xdr:blipFill>
        <a:blip xmlns:r="http://schemas.openxmlformats.org/officeDocument/2006/relationships" r:embed="rId40"/>
        <a:stretch>
          <a:fillRect/>
        </a:stretch>
      </xdr:blipFill>
      <xdr:spPr>
        <a:xfrm>
          <a:off x="2457450" y="112099725"/>
          <a:ext cx="4104762" cy="3009524"/>
        </a:xfrm>
        <a:prstGeom prst="rect">
          <a:avLst/>
        </a:prstGeom>
      </xdr:spPr>
    </xdr:pic>
    <xdr:clientData/>
  </xdr:twoCellAnchor>
  <xdr:twoCellAnchor editAs="oneCell">
    <xdr:from>
      <xdr:col>1</xdr:col>
      <xdr:colOff>0</xdr:colOff>
      <xdr:row>565</xdr:row>
      <xdr:rowOff>0</xdr:rowOff>
    </xdr:from>
    <xdr:to>
      <xdr:col>8</xdr:col>
      <xdr:colOff>294659</xdr:colOff>
      <xdr:row>580</xdr:row>
      <xdr:rowOff>104405</xdr:rowOff>
    </xdr:to>
    <xdr:pic>
      <xdr:nvPicPr>
        <xdr:cNvPr id="42" name="Slika 41">
          <a:extLst>
            <a:ext uri="{FF2B5EF4-FFF2-40B4-BE49-F238E27FC236}">
              <a16:creationId xmlns:a16="http://schemas.microsoft.com/office/drawing/2014/main" id="{00000000-0008-0000-3600-00002A000000}"/>
            </a:ext>
          </a:extLst>
        </xdr:cNvPr>
        <xdr:cNvPicPr>
          <a:picLocks noChangeAspect="1"/>
        </xdr:cNvPicPr>
      </xdr:nvPicPr>
      <xdr:blipFill>
        <a:blip xmlns:r="http://schemas.openxmlformats.org/officeDocument/2006/relationships" r:embed="rId41"/>
        <a:stretch>
          <a:fillRect/>
        </a:stretch>
      </xdr:blipFill>
      <xdr:spPr>
        <a:xfrm>
          <a:off x="1162050" y="116947950"/>
          <a:ext cx="4923809" cy="2961905"/>
        </a:xfrm>
        <a:prstGeom prst="rect">
          <a:avLst/>
        </a:prstGeom>
      </xdr:spPr>
    </xdr:pic>
    <xdr:clientData/>
  </xdr:twoCellAnchor>
  <xdr:twoCellAnchor>
    <xdr:from>
      <xdr:col>1</xdr:col>
      <xdr:colOff>209550</xdr:colOff>
      <xdr:row>575</xdr:row>
      <xdr:rowOff>38100</xdr:rowOff>
    </xdr:from>
    <xdr:to>
      <xdr:col>2</xdr:col>
      <xdr:colOff>76200</xdr:colOff>
      <xdr:row>578</xdr:row>
      <xdr:rowOff>57150</xdr:rowOff>
    </xdr:to>
    <xdr:sp macro="" textlink="">
      <xdr:nvSpPr>
        <xdr:cNvPr id="43" name="Puščica: dol 42">
          <a:extLst>
            <a:ext uri="{FF2B5EF4-FFF2-40B4-BE49-F238E27FC236}">
              <a16:creationId xmlns:a16="http://schemas.microsoft.com/office/drawing/2014/main" id="{00000000-0008-0000-3600-00002B000000}"/>
            </a:ext>
          </a:extLst>
        </xdr:cNvPr>
        <xdr:cNvSpPr/>
      </xdr:nvSpPr>
      <xdr:spPr>
        <a:xfrm>
          <a:off x="1371600" y="118891050"/>
          <a:ext cx="581025" cy="590550"/>
        </a:xfrm>
        <a:prstGeom prst="down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sl-SI" sz="1100"/>
        </a:p>
      </xdr:txBody>
    </xdr:sp>
    <xdr:clientData/>
  </xdr:twoCellAnchor>
</xdr:wsDr>
</file>

<file path=xl/drawings/drawing52.xml><?xml version="1.0" encoding="utf-8"?>
<xdr:wsDr xmlns:xdr="http://schemas.openxmlformats.org/drawingml/2006/spreadsheetDrawing" xmlns:a="http://schemas.openxmlformats.org/drawingml/2006/main">
  <xdr:twoCellAnchor>
    <xdr:from>
      <xdr:col>5</xdr:col>
      <xdr:colOff>323851</xdr:colOff>
      <xdr:row>28</xdr:row>
      <xdr:rowOff>114300</xdr:rowOff>
    </xdr:from>
    <xdr:to>
      <xdr:col>9</xdr:col>
      <xdr:colOff>161926</xdr:colOff>
      <xdr:row>33</xdr:row>
      <xdr:rowOff>66675</xdr:rowOff>
    </xdr:to>
    <xdr:pic>
      <xdr:nvPicPr>
        <xdr:cNvPr id="2" name="Slika 85" descr="Vstavi tabelo">
          <a:extLst>
            <a:ext uri="{FF2B5EF4-FFF2-40B4-BE49-F238E27FC236}">
              <a16:creationId xmlns:a16="http://schemas.microsoft.com/office/drawing/2014/main" id="{00000000-0008-0000-3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00601" y="6324600"/>
          <a:ext cx="245745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257175</xdr:colOff>
      <xdr:row>109</xdr:row>
      <xdr:rowOff>180975</xdr:rowOff>
    </xdr:from>
    <xdr:to>
      <xdr:col>14</xdr:col>
      <xdr:colOff>514350</xdr:colOff>
      <xdr:row>113</xdr:row>
      <xdr:rowOff>180975</xdr:rowOff>
    </xdr:to>
    <xdr:pic>
      <xdr:nvPicPr>
        <xdr:cNvPr id="3" name="Slika 90" descr="Preverite skupno vrstico">
          <a:extLst>
            <a:ext uri="{FF2B5EF4-FFF2-40B4-BE49-F238E27FC236}">
              <a16:creationId xmlns:a16="http://schemas.microsoft.com/office/drawing/2014/main" id="{00000000-0008-0000-3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353300" y="23412450"/>
          <a:ext cx="383857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29</xdr:row>
      <xdr:rowOff>0</xdr:rowOff>
    </xdr:from>
    <xdr:to>
      <xdr:col>3</xdr:col>
      <xdr:colOff>237837</xdr:colOff>
      <xdr:row>35</xdr:row>
      <xdr:rowOff>76048</xdr:rowOff>
    </xdr:to>
    <xdr:pic>
      <xdr:nvPicPr>
        <xdr:cNvPr id="4" name="Slika 3">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3"/>
        <a:stretch>
          <a:fillRect/>
        </a:stretch>
      </xdr:blipFill>
      <xdr:spPr>
        <a:xfrm>
          <a:off x="609600" y="6410325"/>
          <a:ext cx="2304762" cy="1219048"/>
        </a:xfrm>
        <a:prstGeom prst="rect">
          <a:avLst/>
        </a:prstGeom>
      </xdr:spPr>
    </xdr:pic>
    <xdr:clientData/>
  </xdr:twoCellAnchor>
  <xdr:twoCellAnchor editAs="oneCell">
    <xdr:from>
      <xdr:col>3</xdr:col>
      <xdr:colOff>847724</xdr:colOff>
      <xdr:row>38</xdr:row>
      <xdr:rowOff>0</xdr:rowOff>
    </xdr:from>
    <xdr:to>
      <xdr:col>7</xdr:col>
      <xdr:colOff>142874</xdr:colOff>
      <xdr:row>46</xdr:row>
      <xdr:rowOff>161925</xdr:rowOff>
    </xdr:to>
    <xdr:pic>
      <xdr:nvPicPr>
        <xdr:cNvPr id="5" name="Slika 4" descr="Izberite Podatki">
          <a:extLst>
            <a:ext uri="{FF2B5EF4-FFF2-40B4-BE49-F238E27FC236}">
              <a16:creationId xmlns:a16="http://schemas.microsoft.com/office/drawing/2014/main" id="{00000000-0008-0000-37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24249" y="8239125"/>
          <a:ext cx="2314575" cy="1685925"/>
        </a:xfrm>
        <a:prstGeom prst="rect">
          <a:avLst/>
        </a:prstGeom>
        <a:noFill/>
        <a:ln>
          <a:noFill/>
        </a:ln>
      </xdr:spPr>
    </xdr:pic>
    <xdr:clientData/>
  </xdr:twoCellAnchor>
  <xdr:twoCellAnchor editAs="oneCell">
    <xdr:from>
      <xdr:col>1</xdr:col>
      <xdr:colOff>0</xdr:colOff>
      <xdr:row>38</xdr:row>
      <xdr:rowOff>123825</xdr:rowOff>
    </xdr:from>
    <xdr:to>
      <xdr:col>2</xdr:col>
      <xdr:colOff>952249</xdr:colOff>
      <xdr:row>45</xdr:row>
      <xdr:rowOff>28420</xdr:rowOff>
    </xdr:to>
    <xdr:pic>
      <xdr:nvPicPr>
        <xdr:cNvPr id="6" name="Slika 5">
          <a:extLst>
            <a:ext uri="{FF2B5EF4-FFF2-40B4-BE49-F238E27FC236}">
              <a16:creationId xmlns:a16="http://schemas.microsoft.com/office/drawing/2014/main" id="{00000000-0008-0000-3700-000006000000}"/>
            </a:ext>
          </a:extLst>
        </xdr:cNvPr>
        <xdr:cNvPicPr>
          <a:picLocks noChangeAspect="1"/>
        </xdr:cNvPicPr>
      </xdr:nvPicPr>
      <xdr:blipFill>
        <a:blip xmlns:r="http://schemas.openxmlformats.org/officeDocument/2006/relationships" r:embed="rId5"/>
        <a:stretch>
          <a:fillRect/>
        </a:stretch>
      </xdr:blipFill>
      <xdr:spPr>
        <a:xfrm>
          <a:off x="609600" y="8362950"/>
          <a:ext cx="2009524" cy="1238095"/>
        </a:xfrm>
        <a:prstGeom prst="rect">
          <a:avLst/>
        </a:prstGeom>
      </xdr:spPr>
    </xdr:pic>
    <xdr:clientData/>
  </xdr:twoCellAnchor>
  <xdr:twoCellAnchor editAs="oneCell">
    <xdr:from>
      <xdr:col>2</xdr:col>
      <xdr:colOff>390525</xdr:colOff>
      <xdr:row>108</xdr:row>
      <xdr:rowOff>209550</xdr:rowOff>
    </xdr:from>
    <xdr:to>
      <xdr:col>8</xdr:col>
      <xdr:colOff>742326</xdr:colOff>
      <xdr:row>115</xdr:row>
      <xdr:rowOff>133190</xdr:rowOff>
    </xdr:to>
    <xdr:pic>
      <xdr:nvPicPr>
        <xdr:cNvPr id="7" name="Slika 6">
          <a:extLst>
            <a:ext uri="{FF2B5EF4-FFF2-40B4-BE49-F238E27FC236}">
              <a16:creationId xmlns:a16="http://schemas.microsoft.com/office/drawing/2014/main" id="{00000000-0008-0000-3700-000007000000}"/>
            </a:ext>
          </a:extLst>
        </xdr:cNvPr>
        <xdr:cNvPicPr>
          <a:picLocks noChangeAspect="1"/>
        </xdr:cNvPicPr>
      </xdr:nvPicPr>
      <xdr:blipFill>
        <a:blip xmlns:r="http://schemas.openxmlformats.org/officeDocument/2006/relationships" r:embed="rId6"/>
        <a:stretch>
          <a:fillRect/>
        </a:stretch>
      </xdr:blipFill>
      <xdr:spPr>
        <a:xfrm>
          <a:off x="2057400" y="23202900"/>
          <a:ext cx="4990476" cy="1276190"/>
        </a:xfrm>
        <a:prstGeom prst="rect">
          <a:avLst/>
        </a:prstGeom>
      </xdr:spPr>
    </xdr:pic>
    <xdr:clientData/>
  </xdr:twoCellAnchor>
  <xdr:twoCellAnchor editAs="oneCell">
    <xdr:from>
      <xdr:col>9</xdr:col>
      <xdr:colOff>57150</xdr:colOff>
      <xdr:row>154</xdr:row>
      <xdr:rowOff>85725</xdr:rowOff>
    </xdr:from>
    <xdr:to>
      <xdr:col>15</xdr:col>
      <xdr:colOff>113769</xdr:colOff>
      <xdr:row>161</xdr:row>
      <xdr:rowOff>95250</xdr:rowOff>
    </xdr:to>
    <xdr:pic>
      <xdr:nvPicPr>
        <xdr:cNvPr id="8" name="Slika 7">
          <a:extLst>
            <a:ext uri="{FF2B5EF4-FFF2-40B4-BE49-F238E27FC236}">
              <a16:creationId xmlns:a16="http://schemas.microsoft.com/office/drawing/2014/main" id="{00000000-0008-0000-3700-000008000000}"/>
            </a:ext>
          </a:extLst>
        </xdr:cNvPr>
        <xdr:cNvPicPr>
          <a:picLocks noChangeAspect="1"/>
        </xdr:cNvPicPr>
      </xdr:nvPicPr>
      <xdr:blipFill>
        <a:blip xmlns:r="http://schemas.openxmlformats.org/officeDocument/2006/relationships" r:embed="rId7"/>
        <a:stretch>
          <a:fillRect/>
        </a:stretch>
      </xdr:blipFill>
      <xdr:spPr>
        <a:xfrm>
          <a:off x="7153275" y="32966025"/>
          <a:ext cx="4247619" cy="1343025"/>
        </a:xfrm>
        <a:prstGeom prst="rect">
          <a:avLst/>
        </a:prstGeom>
      </xdr:spPr>
    </xdr:pic>
    <xdr:clientData/>
  </xdr:twoCellAnchor>
  <xdr:twoCellAnchor editAs="absolute">
    <xdr:from>
      <xdr:col>4</xdr:col>
      <xdr:colOff>114300</xdr:colOff>
      <xdr:row>149</xdr:row>
      <xdr:rowOff>209550</xdr:rowOff>
    </xdr:from>
    <xdr:to>
      <xdr:col>5</xdr:col>
      <xdr:colOff>457200</xdr:colOff>
      <xdr:row>168</xdr:row>
      <xdr:rowOff>104775</xdr:rowOff>
    </xdr:to>
    <mc:AlternateContent xmlns:mc="http://schemas.openxmlformats.org/markup-compatibility/2006" xmlns:sle15="http://schemas.microsoft.com/office/drawing/2012/slicer">
      <mc:Choice Requires="sle15">
        <xdr:graphicFrame macro="">
          <xdr:nvGraphicFramePr>
            <xdr:cNvPr id="9" name="Država">
              <a:extLst>
                <a:ext uri="{FF2B5EF4-FFF2-40B4-BE49-F238E27FC236}">
                  <a16:creationId xmlns:a16="http://schemas.microsoft.com/office/drawing/2014/main" id="{00000000-0008-0000-3700-000009000000}"/>
                </a:ext>
              </a:extLst>
            </xdr:cNvPr>
            <xdr:cNvGraphicFramePr/>
          </xdr:nvGraphicFramePr>
          <xdr:xfrm>
            <a:off x="0" y="0"/>
            <a:ext cx="0" cy="0"/>
          </xdr:xfrm>
          <a:graphic>
            <a:graphicData uri="http://schemas.microsoft.com/office/drawing/2010/slicer">
              <sle:slicer xmlns:sle="http://schemas.microsoft.com/office/drawing/2010/slicer" name="Država"/>
            </a:graphicData>
          </a:graphic>
        </xdr:graphicFrame>
      </mc:Choice>
      <mc:Fallback xmlns="">
        <xdr:sp macro="" textlink="">
          <xdr:nvSpPr>
            <xdr:cNvPr id="0" name=""/>
            <xdr:cNvSpPr>
              <a:spLocks noTextEdit="1"/>
            </xdr:cNvSpPr>
          </xdr:nvSpPr>
          <xdr:spPr>
            <a:xfrm>
              <a:off x="3705225" y="31842075"/>
              <a:ext cx="1228725" cy="3857625"/>
            </a:xfrm>
            <a:prstGeom prst="rect">
              <a:avLst/>
            </a:prstGeom>
            <a:solidFill>
              <a:prstClr val="white"/>
            </a:solidFill>
            <a:ln w="1">
              <a:solidFill>
                <a:prstClr val="green"/>
              </a:solidFill>
            </a:ln>
          </xdr:spPr>
          <xdr:txBody>
            <a:bodyPr vertOverflow="clip" horzOverflow="clip"/>
            <a:lstStyle/>
            <a:p>
              <a:r>
                <a:rPr lang="sl-SI" sz="1100"/>
                <a:t>Ta oblika predstavlja razčlenjevalnik tabele. Razčlenjevalniki tabele niso podprti v tej različici programa Excel.
Če je bila oblika spremenjena v starejši različici Excela ali pa je bil delovni zvezek shranjen v programu Excel 2007 ali starejšem, razčlenjevalnika ni mogoče uporabiti.</a:t>
              </a:r>
            </a:p>
          </xdr:txBody>
        </xdr:sp>
      </mc:Fallback>
    </mc:AlternateContent>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600075</xdr:colOff>
      <xdr:row>14</xdr:row>
      <xdr:rowOff>85725</xdr:rowOff>
    </xdr:from>
    <xdr:to>
      <xdr:col>8</xdr:col>
      <xdr:colOff>228600</xdr:colOff>
      <xdr:row>19</xdr:row>
      <xdr:rowOff>85725</xdr:rowOff>
    </xdr:to>
    <xdr:pic>
      <xdr:nvPicPr>
        <xdr:cNvPr id="2" name="Slika 1" descr="Kliknite Pogojno oblikovanje">
          <a:extLst>
            <a:ext uri="{FF2B5EF4-FFF2-40B4-BE49-F238E27FC236}">
              <a16:creationId xmlns:a16="http://schemas.microsoft.com/office/drawing/2014/main" id="{00000000-0008-0000-38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0075" y="3324225"/>
          <a:ext cx="5067300" cy="952500"/>
        </a:xfrm>
        <a:prstGeom prst="rect">
          <a:avLst/>
        </a:prstGeom>
        <a:noFill/>
        <a:ln>
          <a:noFill/>
        </a:ln>
      </xdr:spPr>
    </xdr:pic>
    <xdr:clientData/>
  </xdr:twoCellAnchor>
  <xdr:twoCellAnchor editAs="oneCell">
    <xdr:from>
      <xdr:col>0</xdr:col>
      <xdr:colOff>457200</xdr:colOff>
      <xdr:row>23</xdr:row>
      <xdr:rowOff>28575</xdr:rowOff>
    </xdr:from>
    <xdr:to>
      <xdr:col>4</xdr:col>
      <xdr:colOff>371475</xdr:colOff>
      <xdr:row>40</xdr:row>
      <xdr:rowOff>28575</xdr:rowOff>
    </xdr:to>
    <xdr:pic>
      <xdr:nvPicPr>
        <xdr:cNvPr id="3" name="Slika 2" descr="Pravila za označevanje celic">
          <a:extLst>
            <a:ext uri="{FF2B5EF4-FFF2-40B4-BE49-F238E27FC236}">
              <a16:creationId xmlns:a16="http://schemas.microsoft.com/office/drawing/2014/main" id="{00000000-0008-0000-38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57200" y="5029200"/>
          <a:ext cx="2914650" cy="3238500"/>
        </a:xfrm>
        <a:prstGeom prst="rect">
          <a:avLst/>
        </a:prstGeom>
        <a:noFill/>
        <a:ln>
          <a:noFill/>
        </a:ln>
      </xdr:spPr>
    </xdr:pic>
    <xdr:clientData/>
  </xdr:twoCellAnchor>
  <xdr:twoCellAnchor editAs="oneCell">
    <xdr:from>
      <xdr:col>0</xdr:col>
      <xdr:colOff>552450</xdr:colOff>
      <xdr:row>46</xdr:row>
      <xdr:rowOff>142875</xdr:rowOff>
    </xdr:from>
    <xdr:to>
      <xdr:col>1</xdr:col>
      <xdr:colOff>762000</xdr:colOff>
      <xdr:row>58</xdr:row>
      <xdr:rowOff>152400</xdr:rowOff>
    </xdr:to>
    <xdr:pic>
      <xdr:nvPicPr>
        <xdr:cNvPr id="4" name="Slika 3" descr="Večji kot rezultat">
          <a:extLst>
            <a:ext uri="{FF2B5EF4-FFF2-40B4-BE49-F238E27FC236}">
              <a16:creationId xmlns:a16="http://schemas.microsoft.com/office/drawing/2014/main" id="{00000000-0008-0000-38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52450" y="9715500"/>
          <a:ext cx="914400" cy="2295525"/>
        </a:xfrm>
        <a:prstGeom prst="rect">
          <a:avLst/>
        </a:prstGeom>
        <a:noFill/>
        <a:ln>
          <a:noFill/>
        </a:ln>
      </xdr:spPr>
    </xdr:pic>
    <xdr:clientData/>
  </xdr:twoCellAnchor>
  <xdr:twoCellAnchor editAs="oneCell">
    <xdr:from>
      <xdr:col>0</xdr:col>
      <xdr:colOff>361950</xdr:colOff>
      <xdr:row>63</xdr:row>
      <xdr:rowOff>85725</xdr:rowOff>
    </xdr:from>
    <xdr:to>
      <xdr:col>1</xdr:col>
      <xdr:colOff>571500</xdr:colOff>
      <xdr:row>75</xdr:row>
      <xdr:rowOff>95250</xdr:rowOff>
    </xdr:to>
    <xdr:pic>
      <xdr:nvPicPr>
        <xdr:cNvPr id="5" name="Slika 4" descr="Pogojno oblikovanje v Excelu">
          <a:extLst>
            <a:ext uri="{FF2B5EF4-FFF2-40B4-BE49-F238E27FC236}">
              <a16:creationId xmlns:a16="http://schemas.microsoft.com/office/drawing/2014/main" id="{00000000-0008-0000-38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61950" y="12992100"/>
          <a:ext cx="914400" cy="2295525"/>
        </a:xfrm>
        <a:prstGeom prst="rect">
          <a:avLst/>
        </a:prstGeom>
        <a:noFill/>
        <a:ln>
          <a:noFill/>
        </a:ln>
      </xdr:spPr>
    </xdr:pic>
    <xdr:clientData/>
  </xdr:twoCellAnchor>
  <xdr:twoCellAnchor editAs="oneCell">
    <xdr:from>
      <xdr:col>0</xdr:col>
      <xdr:colOff>257175</xdr:colOff>
      <xdr:row>93</xdr:row>
      <xdr:rowOff>57150</xdr:rowOff>
    </xdr:from>
    <xdr:to>
      <xdr:col>7</xdr:col>
      <xdr:colOff>495300</xdr:colOff>
      <xdr:row>98</xdr:row>
      <xdr:rowOff>57150</xdr:rowOff>
    </xdr:to>
    <xdr:pic>
      <xdr:nvPicPr>
        <xdr:cNvPr id="6" name="Slika 5" descr="Kliknite Pogojno oblikovanje">
          <a:extLst>
            <a:ext uri="{FF2B5EF4-FFF2-40B4-BE49-F238E27FC236}">
              <a16:creationId xmlns:a16="http://schemas.microsoft.com/office/drawing/2014/main" id="{00000000-0008-0000-3800-000006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7175" y="18916650"/>
          <a:ext cx="5067300" cy="952500"/>
        </a:xfrm>
        <a:prstGeom prst="rect">
          <a:avLst/>
        </a:prstGeom>
        <a:noFill/>
        <a:ln>
          <a:noFill/>
        </a:ln>
      </xdr:spPr>
    </xdr:pic>
    <xdr:clientData/>
  </xdr:twoCellAnchor>
  <xdr:twoCellAnchor editAs="oneCell">
    <xdr:from>
      <xdr:col>0</xdr:col>
      <xdr:colOff>552450</xdr:colOff>
      <xdr:row>101</xdr:row>
      <xdr:rowOff>57150</xdr:rowOff>
    </xdr:from>
    <xdr:to>
      <xdr:col>5</xdr:col>
      <xdr:colOff>285750</xdr:colOff>
      <xdr:row>118</xdr:row>
      <xdr:rowOff>152400</xdr:rowOff>
    </xdr:to>
    <xdr:pic>
      <xdr:nvPicPr>
        <xdr:cNvPr id="7" name="Slika 6" descr="Jasna pravila">
          <a:extLst>
            <a:ext uri="{FF2B5EF4-FFF2-40B4-BE49-F238E27FC236}">
              <a16:creationId xmlns:a16="http://schemas.microsoft.com/office/drawing/2014/main" id="{00000000-0008-0000-3800-000007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52450" y="20488275"/>
          <a:ext cx="3343275" cy="3333750"/>
        </a:xfrm>
        <a:prstGeom prst="rect">
          <a:avLst/>
        </a:prstGeom>
        <a:noFill/>
        <a:ln>
          <a:noFill/>
        </a:ln>
      </xdr:spPr>
    </xdr:pic>
    <xdr:clientData/>
  </xdr:twoCellAnchor>
  <xdr:twoCellAnchor editAs="oneCell">
    <xdr:from>
      <xdr:col>0</xdr:col>
      <xdr:colOff>266700</xdr:colOff>
      <xdr:row>137</xdr:row>
      <xdr:rowOff>171450</xdr:rowOff>
    </xdr:from>
    <xdr:to>
      <xdr:col>7</xdr:col>
      <xdr:colOff>504825</xdr:colOff>
      <xdr:row>142</xdr:row>
      <xdr:rowOff>171450</xdr:rowOff>
    </xdr:to>
    <xdr:pic>
      <xdr:nvPicPr>
        <xdr:cNvPr id="8" name="Slika 7" descr="Kliknite Pogojno oblikovanje">
          <a:extLst>
            <a:ext uri="{FF2B5EF4-FFF2-40B4-BE49-F238E27FC236}">
              <a16:creationId xmlns:a16="http://schemas.microsoft.com/office/drawing/2014/main" id="{00000000-0008-0000-3800-000008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6700" y="27746325"/>
          <a:ext cx="5067300" cy="952500"/>
        </a:xfrm>
        <a:prstGeom prst="rect">
          <a:avLst/>
        </a:prstGeom>
        <a:noFill/>
        <a:ln>
          <a:noFill/>
        </a:ln>
      </xdr:spPr>
    </xdr:pic>
    <xdr:clientData/>
  </xdr:twoCellAnchor>
  <xdr:twoCellAnchor editAs="oneCell">
    <xdr:from>
      <xdr:col>0</xdr:col>
      <xdr:colOff>323850</xdr:colOff>
      <xdr:row>145</xdr:row>
      <xdr:rowOff>180975</xdr:rowOff>
    </xdr:from>
    <xdr:to>
      <xdr:col>4</xdr:col>
      <xdr:colOff>171450</xdr:colOff>
      <xdr:row>162</xdr:row>
      <xdr:rowOff>180975</xdr:rowOff>
    </xdr:to>
    <xdr:pic>
      <xdr:nvPicPr>
        <xdr:cNvPr id="9" name="Slika 8" descr="Pravila zgoraj/spodaj">
          <a:extLst>
            <a:ext uri="{FF2B5EF4-FFF2-40B4-BE49-F238E27FC236}">
              <a16:creationId xmlns:a16="http://schemas.microsoft.com/office/drawing/2014/main" id="{00000000-0008-0000-3800-000009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23850" y="29327475"/>
          <a:ext cx="2847975" cy="3238500"/>
        </a:xfrm>
        <a:prstGeom prst="rect">
          <a:avLst/>
        </a:prstGeom>
        <a:noFill/>
        <a:ln>
          <a:noFill/>
        </a:ln>
      </xdr:spPr>
    </xdr:pic>
    <xdr:clientData/>
  </xdr:twoCellAnchor>
  <xdr:twoCellAnchor editAs="oneCell">
    <xdr:from>
      <xdr:col>0</xdr:col>
      <xdr:colOff>352425</xdr:colOff>
      <xdr:row>167</xdr:row>
      <xdr:rowOff>38100</xdr:rowOff>
    </xdr:from>
    <xdr:to>
      <xdr:col>4</xdr:col>
      <xdr:colOff>228600</xdr:colOff>
      <xdr:row>173</xdr:row>
      <xdr:rowOff>161925</xdr:rowOff>
    </xdr:to>
    <xdr:pic>
      <xdr:nvPicPr>
        <xdr:cNvPr id="10" name="Slika 9" descr="Nad povprečjem">
          <a:extLst>
            <a:ext uri="{FF2B5EF4-FFF2-40B4-BE49-F238E27FC236}">
              <a16:creationId xmlns:a16="http://schemas.microsoft.com/office/drawing/2014/main" id="{00000000-0008-0000-3800-00000A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 y="33423225"/>
          <a:ext cx="2876550" cy="1266825"/>
        </a:xfrm>
        <a:prstGeom prst="rect">
          <a:avLst/>
        </a:prstGeom>
        <a:noFill/>
        <a:ln>
          <a:noFill/>
        </a:ln>
      </xdr:spPr>
    </xdr:pic>
    <xdr:clientData/>
  </xdr:twoCellAnchor>
  <xdr:twoCellAnchor editAs="oneCell">
    <xdr:from>
      <xdr:col>0</xdr:col>
      <xdr:colOff>285750</xdr:colOff>
      <xdr:row>178</xdr:row>
      <xdr:rowOff>57150</xdr:rowOff>
    </xdr:from>
    <xdr:to>
      <xdr:col>1</xdr:col>
      <xdr:colOff>514350</xdr:colOff>
      <xdr:row>190</xdr:row>
      <xdr:rowOff>66675</xdr:rowOff>
    </xdr:to>
    <xdr:pic>
      <xdr:nvPicPr>
        <xdr:cNvPr id="11" name="Slika 10" descr="Nadpovprečni rezultat">
          <a:extLst>
            <a:ext uri="{FF2B5EF4-FFF2-40B4-BE49-F238E27FC236}">
              <a16:creationId xmlns:a16="http://schemas.microsoft.com/office/drawing/2014/main" id="{00000000-0008-0000-3800-00000B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85750" y="35633025"/>
          <a:ext cx="933450" cy="2295525"/>
        </a:xfrm>
        <a:prstGeom prst="rect">
          <a:avLst/>
        </a:prstGeom>
        <a:noFill/>
        <a:ln>
          <a:noFill/>
        </a:ln>
      </xdr:spPr>
    </xdr:pic>
    <xdr:clientData/>
  </xdr:twoCellAnchor>
  <xdr:twoCellAnchor editAs="oneCell">
    <xdr:from>
      <xdr:col>0</xdr:col>
      <xdr:colOff>228600</xdr:colOff>
      <xdr:row>209</xdr:row>
      <xdr:rowOff>57150</xdr:rowOff>
    </xdr:from>
    <xdr:to>
      <xdr:col>7</xdr:col>
      <xdr:colOff>466725</xdr:colOff>
      <xdr:row>214</xdr:row>
      <xdr:rowOff>57150</xdr:rowOff>
    </xdr:to>
    <xdr:pic>
      <xdr:nvPicPr>
        <xdr:cNvPr id="12" name="Slika 11" descr="Kliknite Pogojno oblikovanje">
          <a:extLst>
            <a:ext uri="{FF2B5EF4-FFF2-40B4-BE49-F238E27FC236}">
              <a16:creationId xmlns:a16="http://schemas.microsoft.com/office/drawing/2014/main" id="{00000000-0008-0000-3800-00000C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600" y="41871900"/>
          <a:ext cx="5067300" cy="952500"/>
        </a:xfrm>
        <a:prstGeom prst="rect">
          <a:avLst/>
        </a:prstGeom>
        <a:noFill/>
        <a:ln>
          <a:noFill/>
        </a:ln>
      </xdr:spPr>
    </xdr:pic>
    <xdr:clientData/>
  </xdr:twoCellAnchor>
  <xdr:twoCellAnchor editAs="oneCell">
    <xdr:from>
      <xdr:col>0</xdr:col>
      <xdr:colOff>390525</xdr:colOff>
      <xdr:row>218</xdr:row>
      <xdr:rowOff>38100</xdr:rowOff>
    </xdr:from>
    <xdr:to>
      <xdr:col>1</xdr:col>
      <xdr:colOff>876300</xdr:colOff>
      <xdr:row>233</xdr:row>
      <xdr:rowOff>38100</xdr:rowOff>
    </xdr:to>
    <xdr:pic>
      <xdr:nvPicPr>
        <xdr:cNvPr id="13" name="Slika 12" descr="Kliknite Novo pravilo">
          <a:extLst>
            <a:ext uri="{FF2B5EF4-FFF2-40B4-BE49-F238E27FC236}">
              <a16:creationId xmlns:a16="http://schemas.microsoft.com/office/drawing/2014/main" id="{00000000-0008-0000-3800-00000D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90525" y="43614975"/>
          <a:ext cx="1190625" cy="2857500"/>
        </a:xfrm>
        <a:prstGeom prst="rect">
          <a:avLst/>
        </a:prstGeom>
        <a:noFill/>
        <a:ln>
          <a:noFill/>
        </a:ln>
      </xdr:spPr>
    </xdr:pic>
    <xdr:clientData/>
  </xdr:twoCellAnchor>
  <xdr:twoCellAnchor editAs="oneCell">
    <xdr:from>
      <xdr:col>0</xdr:col>
      <xdr:colOff>323850</xdr:colOff>
      <xdr:row>239</xdr:row>
      <xdr:rowOff>28575</xdr:rowOff>
    </xdr:from>
    <xdr:to>
      <xdr:col>4</xdr:col>
      <xdr:colOff>314325</xdr:colOff>
      <xdr:row>257</xdr:row>
      <xdr:rowOff>85725</xdr:rowOff>
    </xdr:to>
    <xdr:pic>
      <xdr:nvPicPr>
        <xdr:cNvPr id="14" name="Slika 13" descr="S formulo določite, katere celice želite formatirati">
          <a:extLst>
            <a:ext uri="{FF2B5EF4-FFF2-40B4-BE49-F238E27FC236}">
              <a16:creationId xmlns:a16="http://schemas.microsoft.com/office/drawing/2014/main" id="{00000000-0008-0000-3800-00000E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3850" y="47748825"/>
          <a:ext cx="2990850" cy="3486150"/>
        </a:xfrm>
        <a:prstGeom prst="rect">
          <a:avLst/>
        </a:prstGeom>
        <a:noFill/>
        <a:ln>
          <a:noFill/>
        </a:ln>
      </xdr:spPr>
    </xdr:pic>
    <xdr:clientData/>
  </xdr:twoCellAnchor>
  <xdr:twoCellAnchor editAs="oneCell">
    <xdr:from>
      <xdr:col>0</xdr:col>
      <xdr:colOff>438150</xdr:colOff>
      <xdr:row>261</xdr:row>
      <xdr:rowOff>19050</xdr:rowOff>
    </xdr:from>
    <xdr:to>
      <xdr:col>5</xdr:col>
      <xdr:colOff>180975</xdr:colOff>
      <xdr:row>268</xdr:row>
      <xdr:rowOff>28575</xdr:rowOff>
    </xdr:to>
    <xdr:pic>
      <xdr:nvPicPr>
        <xdr:cNvPr id="15" name="Slika 14" descr="Liha števila">
          <a:extLst>
            <a:ext uri="{FF2B5EF4-FFF2-40B4-BE49-F238E27FC236}">
              <a16:creationId xmlns:a16="http://schemas.microsoft.com/office/drawing/2014/main" id="{00000000-0008-0000-3800-00000F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38150" y="51977925"/>
          <a:ext cx="3352800" cy="1343025"/>
        </a:xfrm>
        <a:prstGeom prst="rect">
          <a:avLst/>
        </a:prstGeom>
        <a:noFill/>
        <a:ln>
          <a:noFill/>
        </a:ln>
      </xdr:spPr>
    </xdr:pic>
    <xdr:clientData/>
  </xdr:twoCellAnchor>
  <xdr:oneCellAnchor>
    <xdr:from>
      <xdr:col>0</xdr:col>
      <xdr:colOff>590550</xdr:colOff>
      <xdr:row>296</xdr:row>
      <xdr:rowOff>47625</xdr:rowOff>
    </xdr:from>
    <xdr:ext cx="1752600" cy="2857500"/>
    <xdr:pic>
      <xdr:nvPicPr>
        <xdr:cNvPr id="16" name="Slika 15" descr="Kliknite Novo pravilo">
          <a:extLst>
            <a:ext uri="{FF2B5EF4-FFF2-40B4-BE49-F238E27FC236}">
              <a16:creationId xmlns:a16="http://schemas.microsoft.com/office/drawing/2014/main" id="{00000000-0008-0000-3800-000010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90550" y="59112150"/>
          <a:ext cx="1752600" cy="2857500"/>
        </a:xfrm>
        <a:prstGeom prst="rect">
          <a:avLst/>
        </a:prstGeom>
        <a:noFill/>
        <a:ln>
          <a:noFill/>
        </a:ln>
      </xdr:spPr>
    </xdr:pic>
    <xdr:clientData/>
  </xdr:oneCellAnchor>
  <xdr:twoCellAnchor editAs="oneCell">
    <xdr:from>
      <xdr:col>0</xdr:col>
      <xdr:colOff>0</xdr:colOff>
      <xdr:row>287</xdr:row>
      <xdr:rowOff>0</xdr:rowOff>
    </xdr:from>
    <xdr:to>
      <xdr:col>7</xdr:col>
      <xdr:colOff>238125</xdr:colOff>
      <xdr:row>292</xdr:row>
      <xdr:rowOff>0</xdr:rowOff>
    </xdr:to>
    <xdr:pic>
      <xdr:nvPicPr>
        <xdr:cNvPr id="17" name="Slika 16" descr="Kliknite Pogojno oblikovanje">
          <a:extLst>
            <a:ext uri="{FF2B5EF4-FFF2-40B4-BE49-F238E27FC236}">
              <a16:creationId xmlns:a16="http://schemas.microsoft.com/office/drawing/2014/main" id="{00000000-0008-0000-3800-000011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57302400"/>
          <a:ext cx="5067300" cy="952500"/>
        </a:xfrm>
        <a:prstGeom prst="rect">
          <a:avLst/>
        </a:prstGeom>
        <a:noFill/>
        <a:ln>
          <a:noFill/>
        </a:ln>
      </xdr:spPr>
    </xdr:pic>
    <xdr:clientData/>
  </xdr:twoCellAnchor>
  <xdr:twoCellAnchor editAs="oneCell">
    <xdr:from>
      <xdr:col>0</xdr:col>
      <xdr:colOff>361950</xdr:colOff>
      <xdr:row>318</xdr:row>
      <xdr:rowOff>47625</xdr:rowOff>
    </xdr:from>
    <xdr:to>
      <xdr:col>4</xdr:col>
      <xdr:colOff>352425</xdr:colOff>
      <xdr:row>336</xdr:row>
      <xdr:rowOff>104775</xdr:rowOff>
    </xdr:to>
    <xdr:pic>
      <xdr:nvPicPr>
        <xdr:cNvPr id="18" name="Slika 17" descr="Oblikujte vrednosti, kjer je ta formula resnična">
          <a:extLst>
            <a:ext uri="{FF2B5EF4-FFF2-40B4-BE49-F238E27FC236}">
              <a16:creationId xmlns:a16="http://schemas.microsoft.com/office/drawing/2014/main" id="{00000000-0008-0000-3800-000012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61950" y="63493650"/>
          <a:ext cx="2990850" cy="3486150"/>
        </a:xfrm>
        <a:prstGeom prst="rect">
          <a:avLst/>
        </a:prstGeom>
        <a:noFill/>
        <a:ln>
          <a:noFill/>
        </a:ln>
      </xdr:spPr>
    </xdr:pic>
    <xdr:clientData/>
  </xdr:twoCellAnchor>
  <xdr:twoCellAnchor editAs="oneCell">
    <xdr:from>
      <xdr:col>0</xdr:col>
      <xdr:colOff>209550</xdr:colOff>
      <xdr:row>340</xdr:row>
      <xdr:rowOff>28575</xdr:rowOff>
    </xdr:from>
    <xdr:to>
      <xdr:col>3</xdr:col>
      <xdr:colOff>533400</xdr:colOff>
      <xdr:row>349</xdr:row>
      <xdr:rowOff>38100</xdr:rowOff>
    </xdr:to>
    <xdr:pic>
      <xdr:nvPicPr>
        <xdr:cNvPr id="19" name="Slika 18" descr="Pogojno oblikovanje s formulo">
          <a:extLst>
            <a:ext uri="{FF2B5EF4-FFF2-40B4-BE49-F238E27FC236}">
              <a16:creationId xmlns:a16="http://schemas.microsoft.com/office/drawing/2014/main" id="{00000000-0008-0000-3800-000013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09550" y="67713225"/>
          <a:ext cx="2714625" cy="1724025"/>
        </a:xfrm>
        <a:prstGeom prst="rect">
          <a:avLst/>
        </a:prstGeom>
        <a:noFill/>
        <a:ln>
          <a:noFill/>
        </a:ln>
      </xdr:spPr>
    </xdr:pic>
    <xdr:clientData/>
  </xdr:twoCellAnchor>
  <xdr:twoCellAnchor editAs="oneCell">
    <xdr:from>
      <xdr:col>1</xdr:col>
      <xdr:colOff>0</xdr:colOff>
      <xdr:row>374</xdr:row>
      <xdr:rowOff>0</xdr:rowOff>
    </xdr:from>
    <xdr:to>
      <xdr:col>9</xdr:col>
      <xdr:colOff>285750</xdr:colOff>
      <xdr:row>379</xdr:row>
      <xdr:rowOff>0</xdr:rowOff>
    </xdr:to>
    <xdr:pic>
      <xdr:nvPicPr>
        <xdr:cNvPr id="20" name="Slika 19" descr="Kliknite Pogojno oblikovanje">
          <a:extLst>
            <a:ext uri="{FF2B5EF4-FFF2-40B4-BE49-F238E27FC236}">
              <a16:creationId xmlns:a16="http://schemas.microsoft.com/office/drawing/2014/main" id="{00000000-0008-0000-38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4850" y="74571225"/>
          <a:ext cx="562927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382</xdr:row>
      <xdr:rowOff>0</xdr:rowOff>
    </xdr:from>
    <xdr:to>
      <xdr:col>5</xdr:col>
      <xdr:colOff>571500</xdr:colOff>
      <xdr:row>399</xdr:row>
      <xdr:rowOff>38100</xdr:rowOff>
    </xdr:to>
    <xdr:pic>
      <xdr:nvPicPr>
        <xdr:cNvPr id="21" name="Slika 20" descr="Več pravil">
          <a:extLst>
            <a:ext uri="{FF2B5EF4-FFF2-40B4-BE49-F238E27FC236}">
              <a16:creationId xmlns:a16="http://schemas.microsoft.com/office/drawing/2014/main" id="{00000000-0008-0000-3800-000015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04850" y="76142850"/>
          <a:ext cx="3476625" cy="327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403</xdr:row>
      <xdr:rowOff>0</xdr:rowOff>
    </xdr:from>
    <xdr:to>
      <xdr:col>6</xdr:col>
      <xdr:colOff>38100</xdr:colOff>
      <xdr:row>421</xdr:row>
      <xdr:rowOff>57150</xdr:rowOff>
    </xdr:to>
    <xdr:pic>
      <xdr:nvPicPr>
        <xdr:cNvPr id="22" name="Slika 21" descr="Izberite Blanks">
          <a:extLst>
            <a:ext uri="{FF2B5EF4-FFF2-40B4-BE49-F238E27FC236}">
              <a16:creationId xmlns:a16="http://schemas.microsoft.com/office/drawing/2014/main" id="{00000000-0008-0000-3800-00001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04850" y="80190975"/>
          <a:ext cx="3552825" cy="3486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452</xdr:row>
      <xdr:rowOff>0</xdr:rowOff>
    </xdr:from>
    <xdr:to>
      <xdr:col>9</xdr:col>
      <xdr:colOff>285750</xdr:colOff>
      <xdr:row>457</xdr:row>
      <xdr:rowOff>0</xdr:rowOff>
    </xdr:to>
    <xdr:pic>
      <xdr:nvPicPr>
        <xdr:cNvPr id="23" name="Slika 22" descr="Kliknite Pogojno oblikovanje">
          <a:extLst>
            <a:ext uri="{FF2B5EF4-FFF2-40B4-BE49-F238E27FC236}">
              <a16:creationId xmlns:a16="http://schemas.microsoft.com/office/drawing/2014/main" id="{00000000-0008-0000-3800-00001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4850" y="89868375"/>
          <a:ext cx="562927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461</xdr:row>
      <xdr:rowOff>0</xdr:rowOff>
    </xdr:from>
    <xdr:to>
      <xdr:col>3</xdr:col>
      <xdr:colOff>66675</xdr:colOff>
      <xdr:row>476</xdr:row>
      <xdr:rowOff>0</xdr:rowOff>
    </xdr:to>
    <xdr:pic>
      <xdr:nvPicPr>
        <xdr:cNvPr id="24" name="Slika 23" descr="Kliknite Novo pravilo">
          <a:extLst>
            <a:ext uri="{FF2B5EF4-FFF2-40B4-BE49-F238E27FC236}">
              <a16:creationId xmlns:a16="http://schemas.microsoft.com/office/drawing/2014/main" id="{00000000-0008-0000-3800-00001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04850" y="91630500"/>
          <a:ext cx="1752600" cy="285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481</xdr:row>
      <xdr:rowOff>0</xdr:rowOff>
    </xdr:from>
    <xdr:to>
      <xdr:col>6</xdr:col>
      <xdr:colOff>38100</xdr:colOff>
      <xdr:row>499</xdr:row>
      <xdr:rowOff>57150</xdr:rowOff>
    </xdr:to>
    <xdr:pic>
      <xdr:nvPicPr>
        <xdr:cNvPr id="25" name="Slika 24" descr="Oblikujte vrednosti, kjer je ta formula resnična">
          <a:extLst>
            <a:ext uri="{FF2B5EF4-FFF2-40B4-BE49-F238E27FC236}">
              <a16:creationId xmlns:a16="http://schemas.microsoft.com/office/drawing/2014/main" id="{00000000-0008-0000-3800-00001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04850" y="95583375"/>
          <a:ext cx="3552825" cy="3486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209550</xdr:colOff>
      <xdr:row>13</xdr:row>
      <xdr:rowOff>133350</xdr:rowOff>
    </xdr:from>
    <xdr:ext cx="4614545" cy="1105535"/>
    <xdr:pic>
      <xdr:nvPicPr>
        <xdr:cNvPr id="2" name="Slika 1" descr="Reševalec Excel">
          <a:extLst>
            <a:ext uri="{FF2B5EF4-FFF2-40B4-BE49-F238E27FC236}">
              <a16:creationId xmlns:a16="http://schemas.microsoft.com/office/drawing/2014/main" id="{00000000-0008-0000-39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19150" y="3162300"/>
          <a:ext cx="4614545" cy="1105535"/>
        </a:xfrm>
        <a:prstGeom prst="rect">
          <a:avLst/>
        </a:prstGeom>
        <a:noFill/>
        <a:ln>
          <a:noFill/>
        </a:ln>
      </xdr:spPr>
    </xdr:pic>
    <xdr:clientData/>
  </xdr:oneCellAnchor>
  <xdr:oneCellAnchor>
    <xdr:from>
      <xdr:col>1</xdr:col>
      <xdr:colOff>0</xdr:colOff>
      <xdr:row>26</xdr:row>
      <xdr:rowOff>0</xdr:rowOff>
    </xdr:from>
    <xdr:ext cx="3561715" cy="4178300"/>
    <xdr:pic>
      <xdr:nvPicPr>
        <xdr:cNvPr id="3" name="Slika 2" descr="Reševalni korak 1">
          <a:extLst>
            <a:ext uri="{FF2B5EF4-FFF2-40B4-BE49-F238E27FC236}">
              <a16:creationId xmlns:a16="http://schemas.microsoft.com/office/drawing/2014/main" id="{00000000-0008-0000-39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5667375"/>
          <a:ext cx="3561715" cy="4178300"/>
        </a:xfrm>
        <a:prstGeom prst="rect">
          <a:avLst/>
        </a:prstGeom>
        <a:noFill/>
        <a:ln>
          <a:noFill/>
        </a:ln>
      </xdr:spPr>
    </xdr:pic>
    <xdr:clientData/>
  </xdr:oneCellAnchor>
  <xdr:oneCellAnchor>
    <xdr:from>
      <xdr:col>1</xdr:col>
      <xdr:colOff>0</xdr:colOff>
      <xdr:row>51</xdr:row>
      <xdr:rowOff>0</xdr:rowOff>
    </xdr:from>
    <xdr:ext cx="2360295" cy="3263900"/>
    <xdr:pic>
      <xdr:nvPicPr>
        <xdr:cNvPr id="4" name="Slika 3" descr="Reševalec, korak 2">
          <a:extLst>
            <a:ext uri="{FF2B5EF4-FFF2-40B4-BE49-F238E27FC236}">
              <a16:creationId xmlns:a16="http://schemas.microsoft.com/office/drawing/2014/main" id="{00000000-0008-0000-39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09600" y="10706100"/>
          <a:ext cx="2360295" cy="3263900"/>
        </a:xfrm>
        <a:prstGeom prst="rect">
          <a:avLst/>
        </a:prstGeom>
        <a:noFill/>
        <a:ln>
          <a:noFill/>
        </a:ln>
      </xdr:spPr>
    </xdr:pic>
    <xdr:clientData/>
  </xdr:oneCellAnchor>
  <xdr:oneCellAnchor>
    <xdr:from>
      <xdr:col>1</xdr:col>
      <xdr:colOff>0</xdr:colOff>
      <xdr:row>73</xdr:row>
      <xdr:rowOff>0</xdr:rowOff>
    </xdr:from>
    <xdr:ext cx="5082540" cy="4018915"/>
    <xdr:pic>
      <xdr:nvPicPr>
        <xdr:cNvPr id="5" name="Slika 4" descr="Reševalni korak 3">
          <a:extLst>
            <a:ext uri="{FF2B5EF4-FFF2-40B4-BE49-F238E27FC236}">
              <a16:creationId xmlns:a16="http://schemas.microsoft.com/office/drawing/2014/main" id="{00000000-0008-0000-3900-000005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9600" y="15144750"/>
          <a:ext cx="5082540" cy="4018915"/>
        </a:xfrm>
        <a:prstGeom prst="rect">
          <a:avLst/>
        </a:prstGeom>
        <a:noFill/>
        <a:ln>
          <a:noFill/>
        </a:ln>
      </xdr:spPr>
    </xdr:pic>
    <xdr:clientData/>
  </xdr:oneCellAnchor>
  <xdr:oneCellAnchor>
    <xdr:from>
      <xdr:col>1</xdr:col>
      <xdr:colOff>0</xdr:colOff>
      <xdr:row>97</xdr:row>
      <xdr:rowOff>0</xdr:rowOff>
    </xdr:from>
    <xdr:ext cx="2849245" cy="3615055"/>
    <xdr:pic>
      <xdr:nvPicPr>
        <xdr:cNvPr id="6" name="Slika 5" descr="Reševalni korak 4">
          <a:extLst>
            <a:ext uri="{FF2B5EF4-FFF2-40B4-BE49-F238E27FC236}">
              <a16:creationId xmlns:a16="http://schemas.microsoft.com/office/drawing/2014/main" id="{00000000-0008-0000-3900-000006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09600" y="19954875"/>
          <a:ext cx="2849245" cy="3615055"/>
        </a:xfrm>
        <a:prstGeom prst="rect">
          <a:avLst/>
        </a:prstGeom>
        <a:noFill/>
        <a:ln>
          <a:noFill/>
        </a:ln>
      </xdr:spPr>
    </xdr:pic>
    <xdr:clientData/>
  </xdr:oneCellAnchor>
  <xdr:oneCellAnchor>
    <xdr:from>
      <xdr:col>1</xdr:col>
      <xdr:colOff>0</xdr:colOff>
      <xdr:row>119</xdr:row>
      <xdr:rowOff>142875</xdr:rowOff>
    </xdr:from>
    <xdr:ext cx="4614545" cy="1105535"/>
    <xdr:pic>
      <xdr:nvPicPr>
        <xdr:cNvPr id="7" name="Slika 6" descr="Reševalec korak 5">
          <a:extLst>
            <a:ext uri="{FF2B5EF4-FFF2-40B4-BE49-F238E27FC236}">
              <a16:creationId xmlns:a16="http://schemas.microsoft.com/office/drawing/2014/main" id="{00000000-0008-0000-3900-000007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24479250"/>
          <a:ext cx="4614545" cy="1105535"/>
        </a:xfrm>
        <a:prstGeom prst="rect">
          <a:avLst/>
        </a:prstGeom>
        <a:noFill/>
        <a:ln>
          <a:noFill/>
        </a:ln>
      </xdr:spPr>
    </xdr:pic>
    <xdr:clientData/>
  </xdr:oneCellAnchor>
  <xdr:oneCellAnchor>
    <xdr:from>
      <xdr:col>1</xdr:col>
      <xdr:colOff>0</xdr:colOff>
      <xdr:row>154</xdr:row>
      <xdr:rowOff>1</xdr:rowOff>
    </xdr:from>
    <xdr:ext cx="4972050" cy="1209674"/>
    <xdr:pic>
      <xdr:nvPicPr>
        <xdr:cNvPr id="8" name="Slika 7" descr="Primer reševalca 1-2">
          <a:extLst>
            <a:ext uri="{FF2B5EF4-FFF2-40B4-BE49-F238E27FC236}">
              <a16:creationId xmlns:a16="http://schemas.microsoft.com/office/drawing/2014/main" id="{00000000-0008-0000-3900-000008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31756351"/>
          <a:ext cx="4972050" cy="1209674"/>
        </a:xfrm>
        <a:prstGeom prst="rect">
          <a:avLst/>
        </a:prstGeom>
        <a:noFill/>
        <a:ln>
          <a:noFill/>
        </a:ln>
      </xdr:spPr>
    </xdr:pic>
    <xdr:clientData/>
  </xdr:oneCellAnchor>
  <xdr:oneCellAnchor>
    <xdr:from>
      <xdr:col>1</xdr:col>
      <xdr:colOff>0</xdr:colOff>
      <xdr:row>165</xdr:row>
      <xdr:rowOff>0</xdr:rowOff>
    </xdr:from>
    <xdr:ext cx="5181600" cy="4029075"/>
    <xdr:pic>
      <xdr:nvPicPr>
        <xdr:cNvPr id="9" name="Slika 8" descr="Primer reševalca 1-3">
          <a:extLst>
            <a:ext uri="{FF2B5EF4-FFF2-40B4-BE49-F238E27FC236}">
              <a16:creationId xmlns:a16="http://schemas.microsoft.com/office/drawing/2014/main" id="{00000000-0008-0000-3900-000009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09600" y="34013775"/>
          <a:ext cx="5181600" cy="4029075"/>
        </a:xfrm>
        <a:prstGeom prst="rect">
          <a:avLst/>
        </a:prstGeom>
        <a:noFill/>
        <a:ln>
          <a:noFill/>
        </a:ln>
      </xdr:spPr>
    </xdr:pic>
    <xdr:clientData/>
  </xdr:oneCellAnchor>
  <xdr:oneCellAnchor>
    <xdr:from>
      <xdr:col>1</xdr:col>
      <xdr:colOff>133350</xdr:colOff>
      <xdr:row>190</xdr:row>
      <xdr:rowOff>0</xdr:rowOff>
    </xdr:from>
    <xdr:ext cx="5210175" cy="4157345"/>
    <xdr:pic>
      <xdr:nvPicPr>
        <xdr:cNvPr id="10" name="Slika 9" descr="Primer reševalca 1-4">
          <a:extLst>
            <a:ext uri="{FF2B5EF4-FFF2-40B4-BE49-F238E27FC236}">
              <a16:creationId xmlns:a16="http://schemas.microsoft.com/office/drawing/2014/main" id="{00000000-0008-0000-3900-00000A000000}"/>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42950" y="39071550"/>
          <a:ext cx="5210175" cy="4157345"/>
        </a:xfrm>
        <a:prstGeom prst="rect">
          <a:avLst/>
        </a:prstGeom>
        <a:noFill/>
        <a:ln>
          <a:noFill/>
        </a:ln>
      </xdr:spPr>
    </xdr:pic>
    <xdr:clientData/>
  </xdr:oneCellAnchor>
  <xdr:oneCellAnchor>
    <xdr:from>
      <xdr:col>1</xdr:col>
      <xdr:colOff>0</xdr:colOff>
      <xdr:row>215</xdr:row>
      <xdr:rowOff>0</xdr:rowOff>
    </xdr:from>
    <xdr:ext cx="5188585" cy="4104005"/>
    <xdr:pic>
      <xdr:nvPicPr>
        <xdr:cNvPr id="11" name="Slika 10" descr="Primer reševalca 1-5">
          <a:extLst>
            <a:ext uri="{FF2B5EF4-FFF2-40B4-BE49-F238E27FC236}">
              <a16:creationId xmlns:a16="http://schemas.microsoft.com/office/drawing/2014/main" id="{00000000-0008-0000-3900-00000B000000}"/>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9600" y="44091225"/>
          <a:ext cx="5188585" cy="4104005"/>
        </a:xfrm>
        <a:prstGeom prst="rect">
          <a:avLst/>
        </a:prstGeom>
        <a:noFill/>
        <a:ln>
          <a:noFill/>
        </a:ln>
      </xdr:spPr>
    </xdr:pic>
    <xdr:clientData/>
  </xdr:oneCellAnchor>
  <xdr:oneCellAnchor>
    <xdr:from>
      <xdr:col>0</xdr:col>
      <xdr:colOff>847724</xdr:colOff>
      <xdr:row>240</xdr:row>
      <xdr:rowOff>0</xdr:rowOff>
    </xdr:from>
    <xdr:ext cx="5133975" cy="3962400"/>
    <xdr:pic>
      <xdr:nvPicPr>
        <xdr:cNvPr id="12" name="Slika 11" descr="Primer reševalca 1-6">
          <a:extLst>
            <a:ext uri="{FF2B5EF4-FFF2-40B4-BE49-F238E27FC236}">
              <a16:creationId xmlns:a16="http://schemas.microsoft.com/office/drawing/2014/main" id="{00000000-0008-0000-3900-00000C000000}"/>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09599" y="49139475"/>
          <a:ext cx="5133975" cy="3962400"/>
        </a:xfrm>
        <a:prstGeom prst="rect">
          <a:avLst/>
        </a:prstGeom>
        <a:noFill/>
        <a:ln>
          <a:noFill/>
        </a:ln>
      </xdr:spPr>
    </xdr:pic>
    <xdr:clientData/>
  </xdr:oneCellAnchor>
  <xdr:oneCellAnchor>
    <xdr:from>
      <xdr:col>1</xdr:col>
      <xdr:colOff>0</xdr:colOff>
      <xdr:row>265</xdr:row>
      <xdr:rowOff>0</xdr:rowOff>
    </xdr:from>
    <xdr:ext cx="5316220" cy="4104005"/>
    <xdr:pic>
      <xdr:nvPicPr>
        <xdr:cNvPr id="13" name="Slika 12" descr="Primer reševalca 1-7">
          <a:extLst>
            <a:ext uri="{FF2B5EF4-FFF2-40B4-BE49-F238E27FC236}">
              <a16:creationId xmlns:a16="http://schemas.microsoft.com/office/drawing/2014/main" id="{00000000-0008-0000-3900-00000D000000}"/>
            </a:ext>
          </a:extLst>
        </xdr:cNvPr>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09600" y="54187725"/>
          <a:ext cx="5316220" cy="4104005"/>
        </a:xfrm>
        <a:prstGeom prst="rect">
          <a:avLst/>
        </a:prstGeom>
        <a:noFill/>
        <a:ln>
          <a:noFill/>
        </a:ln>
      </xdr:spPr>
    </xdr:pic>
    <xdr:clientData/>
  </xdr:oneCellAnchor>
  <xdr:oneCellAnchor>
    <xdr:from>
      <xdr:col>1</xdr:col>
      <xdr:colOff>0</xdr:colOff>
      <xdr:row>291</xdr:row>
      <xdr:rowOff>0</xdr:rowOff>
    </xdr:from>
    <xdr:ext cx="4540250" cy="2647315"/>
    <xdr:pic>
      <xdr:nvPicPr>
        <xdr:cNvPr id="14" name="Slika 13" descr="Primer reševalca 1-8">
          <a:extLst>
            <a:ext uri="{FF2B5EF4-FFF2-40B4-BE49-F238E27FC236}">
              <a16:creationId xmlns:a16="http://schemas.microsoft.com/office/drawing/2014/main" id="{00000000-0008-0000-3900-00000E000000}"/>
            </a:ext>
          </a:extLst>
        </xdr:cNvPr>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09600" y="59502675"/>
          <a:ext cx="4540250" cy="2647315"/>
        </a:xfrm>
        <a:prstGeom prst="rect">
          <a:avLst/>
        </a:prstGeom>
        <a:noFill/>
        <a:ln>
          <a:noFill/>
        </a:ln>
      </xdr:spPr>
    </xdr:pic>
    <xdr:clientData/>
  </xdr:oneCellAnchor>
  <xdr:oneCellAnchor>
    <xdr:from>
      <xdr:col>1</xdr:col>
      <xdr:colOff>123825</xdr:colOff>
      <xdr:row>311</xdr:row>
      <xdr:rowOff>114300</xdr:rowOff>
    </xdr:from>
    <xdr:ext cx="4476115" cy="2413635"/>
    <xdr:pic>
      <xdr:nvPicPr>
        <xdr:cNvPr id="15" name="Slika 14" descr="Primer reševalca 1-9">
          <a:extLst>
            <a:ext uri="{FF2B5EF4-FFF2-40B4-BE49-F238E27FC236}">
              <a16:creationId xmlns:a16="http://schemas.microsoft.com/office/drawing/2014/main" id="{00000000-0008-0000-3900-00000F000000}"/>
            </a:ext>
          </a:extLst>
        </xdr:cNvPr>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33425" y="63722250"/>
          <a:ext cx="4476115" cy="2413635"/>
        </a:xfrm>
        <a:prstGeom prst="rect">
          <a:avLst/>
        </a:prstGeom>
        <a:noFill/>
        <a:ln>
          <a:noFill/>
        </a:ln>
      </xdr:spPr>
    </xdr:pic>
    <xdr:clientData/>
  </xdr:oneCellAnchor>
  <xdr:oneCellAnchor>
    <xdr:from>
      <xdr:col>1</xdr:col>
      <xdr:colOff>104775</xdr:colOff>
      <xdr:row>329</xdr:row>
      <xdr:rowOff>76200</xdr:rowOff>
    </xdr:from>
    <xdr:ext cx="4540250" cy="2477135"/>
    <xdr:pic>
      <xdr:nvPicPr>
        <xdr:cNvPr id="16" name="Slika 15" descr="Primer reševalca 1-10">
          <a:extLst>
            <a:ext uri="{FF2B5EF4-FFF2-40B4-BE49-F238E27FC236}">
              <a16:creationId xmlns:a16="http://schemas.microsoft.com/office/drawing/2014/main" id="{00000000-0008-0000-3900-000010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14375" y="67294125"/>
          <a:ext cx="4540250" cy="2477135"/>
        </a:xfrm>
        <a:prstGeom prst="rect">
          <a:avLst/>
        </a:prstGeom>
        <a:noFill/>
        <a:ln>
          <a:noFill/>
        </a:ln>
      </xdr:spPr>
    </xdr:pic>
    <xdr:clientData/>
  </xdr:oneCellAnchor>
  <xdr:oneCellAnchor>
    <xdr:from>
      <xdr:col>1</xdr:col>
      <xdr:colOff>0</xdr:colOff>
      <xdr:row>343</xdr:row>
      <xdr:rowOff>0</xdr:rowOff>
    </xdr:from>
    <xdr:ext cx="4540250" cy="2466975"/>
    <xdr:pic>
      <xdr:nvPicPr>
        <xdr:cNvPr id="17" name="Slika 16" descr="Primer reševalca 1-11">
          <a:extLst>
            <a:ext uri="{FF2B5EF4-FFF2-40B4-BE49-F238E27FC236}">
              <a16:creationId xmlns:a16="http://schemas.microsoft.com/office/drawing/2014/main" id="{00000000-0008-0000-3900-000011000000}"/>
            </a:ext>
          </a:extLst>
        </xdr:cNvPr>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09600" y="70551675"/>
          <a:ext cx="4540250" cy="2466975"/>
        </a:xfrm>
        <a:prstGeom prst="rect">
          <a:avLst/>
        </a:prstGeom>
        <a:noFill/>
        <a:ln>
          <a:noFill/>
        </a:ln>
      </xdr:spPr>
    </xdr:pic>
    <xdr:clientData/>
  </xdr:oneCellAnchor>
  <xdr:oneCellAnchor>
    <xdr:from>
      <xdr:col>1</xdr:col>
      <xdr:colOff>0</xdr:colOff>
      <xdr:row>357</xdr:row>
      <xdr:rowOff>0</xdr:rowOff>
    </xdr:from>
    <xdr:ext cx="4540250" cy="2466975"/>
    <xdr:pic>
      <xdr:nvPicPr>
        <xdr:cNvPr id="18" name="Slika 17" descr="Primer 1-12">
          <a:extLst>
            <a:ext uri="{FF2B5EF4-FFF2-40B4-BE49-F238E27FC236}">
              <a16:creationId xmlns:a16="http://schemas.microsoft.com/office/drawing/2014/main" id="{00000000-0008-0000-3900-000012000000}"/>
            </a:ext>
          </a:extLst>
        </xdr:cNvPr>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09600" y="73837800"/>
          <a:ext cx="4540250" cy="2466975"/>
        </a:xfrm>
        <a:prstGeom prst="rect">
          <a:avLst/>
        </a:prstGeom>
        <a:noFill/>
        <a:ln>
          <a:noFill/>
        </a:ln>
      </xdr:spPr>
    </xdr:pic>
    <xdr:clientData/>
  </xdr:oneCellAnchor>
  <xdr:oneCellAnchor>
    <xdr:from>
      <xdr:col>1</xdr:col>
      <xdr:colOff>0</xdr:colOff>
      <xdr:row>373</xdr:row>
      <xdr:rowOff>0</xdr:rowOff>
    </xdr:from>
    <xdr:ext cx="5199380" cy="4093845"/>
    <xdr:pic>
      <xdr:nvPicPr>
        <xdr:cNvPr id="19" name="Slika 18" descr="Primer 1-13">
          <a:extLst>
            <a:ext uri="{FF2B5EF4-FFF2-40B4-BE49-F238E27FC236}">
              <a16:creationId xmlns:a16="http://schemas.microsoft.com/office/drawing/2014/main" id="{00000000-0008-0000-3900-000013000000}"/>
            </a:ext>
          </a:extLst>
        </xdr:cNvPr>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09600" y="76962000"/>
          <a:ext cx="5199380" cy="4093845"/>
        </a:xfrm>
        <a:prstGeom prst="rect">
          <a:avLst/>
        </a:prstGeom>
        <a:noFill/>
        <a:ln>
          <a:noFill/>
        </a:ln>
      </xdr:spPr>
    </xdr:pic>
    <xdr:clientData/>
  </xdr:oneCellAnchor>
  <xdr:oneCellAnchor>
    <xdr:from>
      <xdr:col>1</xdr:col>
      <xdr:colOff>0</xdr:colOff>
      <xdr:row>397</xdr:row>
      <xdr:rowOff>0</xdr:rowOff>
    </xdr:from>
    <xdr:ext cx="5358765" cy="5486400"/>
    <xdr:pic>
      <xdr:nvPicPr>
        <xdr:cNvPr id="20" name="Slika 19" descr="Primer 1-14">
          <a:extLst>
            <a:ext uri="{FF2B5EF4-FFF2-40B4-BE49-F238E27FC236}">
              <a16:creationId xmlns:a16="http://schemas.microsoft.com/office/drawing/2014/main" id="{00000000-0008-0000-3900-000014000000}"/>
            </a:ext>
          </a:extLst>
        </xdr:cNvPr>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09600" y="81772125"/>
          <a:ext cx="5358765" cy="5486400"/>
        </a:xfrm>
        <a:prstGeom prst="rect">
          <a:avLst/>
        </a:prstGeom>
        <a:noFill/>
        <a:ln>
          <a:noFill/>
        </a:ln>
      </xdr:spPr>
    </xdr:pic>
    <xdr:clientData/>
  </xdr:oneCellAnchor>
  <xdr:oneCellAnchor>
    <xdr:from>
      <xdr:col>1</xdr:col>
      <xdr:colOff>19050</xdr:colOff>
      <xdr:row>429</xdr:row>
      <xdr:rowOff>190500</xdr:rowOff>
    </xdr:from>
    <xdr:ext cx="4944110" cy="4455160"/>
    <xdr:pic>
      <xdr:nvPicPr>
        <xdr:cNvPr id="21" name="Slika 20" descr="Primer 1-15">
          <a:extLst>
            <a:ext uri="{FF2B5EF4-FFF2-40B4-BE49-F238E27FC236}">
              <a16:creationId xmlns:a16="http://schemas.microsoft.com/office/drawing/2014/main" id="{00000000-0008-0000-3900-000015000000}"/>
            </a:ext>
          </a:extLst>
        </xdr:cNvPr>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28650" y="88411050"/>
          <a:ext cx="4944110" cy="4455160"/>
        </a:xfrm>
        <a:prstGeom prst="rect">
          <a:avLst/>
        </a:prstGeom>
        <a:noFill/>
        <a:ln>
          <a:noFill/>
        </a:ln>
      </xdr:spPr>
    </xdr:pic>
    <xdr:clientData/>
  </xdr:oneCellAnchor>
  <xdr:oneCellAnchor>
    <xdr:from>
      <xdr:col>1</xdr:col>
      <xdr:colOff>0</xdr:colOff>
      <xdr:row>456</xdr:row>
      <xdr:rowOff>0</xdr:rowOff>
    </xdr:from>
    <xdr:ext cx="4880610" cy="4370070"/>
    <xdr:pic>
      <xdr:nvPicPr>
        <xdr:cNvPr id="22" name="Slika 21" descr="Primer 1-16">
          <a:extLst>
            <a:ext uri="{FF2B5EF4-FFF2-40B4-BE49-F238E27FC236}">
              <a16:creationId xmlns:a16="http://schemas.microsoft.com/office/drawing/2014/main" id="{00000000-0008-0000-3900-000016000000}"/>
            </a:ext>
          </a:extLst>
        </xdr:cNvPr>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09600" y="93649800"/>
          <a:ext cx="4880610" cy="4370070"/>
        </a:xfrm>
        <a:prstGeom prst="rect">
          <a:avLst/>
        </a:prstGeom>
        <a:noFill/>
        <a:ln>
          <a:noFill/>
        </a:ln>
      </xdr:spPr>
    </xdr:pic>
    <xdr:clientData/>
  </xdr:oneCellAnchor>
  <xdr:oneCellAnchor>
    <xdr:from>
      <xdr:col>1</xdr:col>
      <xdr:colOff>0</xdr:colOff>
      <xdr:row>481</xdr:row>
      <xdr:rowOff>0</xdr:rowOff>
    </xdr:from>
    <xdr:ext cx="3115310" cy="1510030"/>
    <xdr:pic>
      <xdr:nvPicPr>
        <xdr:cNvPr id="23" name="Slika 22" descr="Primer 1-17">
          <a:extLst>
            <a:ext uri="{FF2B5EF4-FFF2-40B4-BE49-F238E27FC236}">
              <a16:creationId xmlns:a16="http://schemas.microsoft.com/office/drawing/2014/main" id="{00000000-0008-0000-3900-000017000000}"/>
            </a:ext>
          </a:extLst>
        </xdr:cNvPr>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09600" y="98650425"/>
          <a:ext cx="3115310" cy="1510030"/>
        </a:xfrm>
        <a:prstGeom prst="rect">
          <a:avLst/>
        </a:prstGeom>
        <a:noFill/>
        <a:ln>
          <a:noFill/>
        </a:ln>
      </xdr:spPr>
    </xdr:pic>
    <xdr:clientData/>
  </xdr:oneCellAnchor>
  <xdr:oneCellAnchor>
    <xdr:from>
      <xdr:col>7</xdr:col>
      <xdr:colOff>457200</xdr:colOff>
      <xdr:row>497</xdr:row>
      <xdr:rowOff>76200</xdr:rowOff>
    </xdr:from>
    <xdr:ext cx="3806190" cy="2434590"/>
    <xdr:pic>
      <xdr:nvPicPr>
        <xdr:cNvPr id="24" name="Slika 23" descr="Primer 2-1">
          <a:extLst>
            <a:ext uri="{FF2B5EF4-FFF2-40B4-BE49-F238E27FC236}">
              <a16:creationId xmlns:a16="http://schemas.microsoft.com/office/drawing/2014/main" id="{00000000-0008-0000-3900-000018000000}"/>
            </a:ext>
          </a:extLst>
        </xdr:cNvPr>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857750" y="101946075"/>
          <a:ext cx="3806190" cy="2434590"/>
        </a:xfrm>
        <a:prstGeom prst="rect">
          <a:avLst/>
        </a:prstGeom>
        <a:noFill/>
        <a:ln>
          <a:noFill/>
        </a:ln>
      </xdr:spPr>
    </xdr:pic>
    <xdr:clientData/>
  </xdr:oneCellAnchor>
  <xdr:oneCellAnchor>
    <xdr:from>
      <xdr:col>1</xdr:col>
      <xdr:colOff>0</xdr:colOff>
      <xdr:row>520</xdr:row>
      <xdr:rowOff>0</xdr:rowOff>
    </xdr:from>
    <xdr:ext cx="5327015" cy="4083050"/>
    <xdr:pic>
      <xdr:nvPicPr>
        <xdr:cNvPr id="25" name="Slika 24" descr="Primer 2-2">
          <a:extLst>
            <a:ext uri="{FF2B5EF4-FFF2-40B4-BE49-F238E27FC236}">
              <a16:creationId xmlns:a16="http://schemas.microsoft.com/office/drawing/2014/main" id="{00000000-0008-0000-3900-000019000000}"/>
            </a:ext>
          </a:extLst>
        </xdr:cNvPr>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609600" y="106460925"/>
          <a:ext cx="5327015" cy="4083050"/>
        </a:xfrm>
        <a:prstGeom prst="rect">
          <a:avLst/>
        </a:prstGeom>
        <a:noFill/>
        <a:ln>
          <a:noFill/>
        </a:ln>
      </xdr:spPr>
    </xdr:pic>
    <xdr:clientData/>
  </xdr:oneCellAnchor>
  <xdr:oneCellAnchor>
    <xdr:from>
      <xdr:col>1</xdr:col>
      <xdr:colOff>0</xdr:colOff>
      <xdr:row>545</xdr:row>
      <xdr:rowOff>0</xdr:rowOff>
    </xdr:from>
    <xdr:ext cx="5358765" cy="4135755"/>
    <xdr:pic>
      <xdr:nvPicPr>
        <xdr:cNvPr id="26" name="Slika 25" descr=" Primer 2-3">
          <a:extLst>
            <a:ext uri="{FF2B5EF4-FFF2-40B4-BE49-F238E27FC236}">
              <a16:creationId xmlns:a16="http://schemas.microsoft.com/office/drawing/2014/main" id="{00000000-0008-0000-3900-00001A000000}"/>
            </a:ext>
          </a:extLst>
        </xdr:cNvPr>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609600" y="111537750"/>
          <a:ext cx="5358765" cy="4135755"/>
        </a:xfrm>
        <a:prstGeom prst="rect">
          <a:avLst/>
        </a:prstGeom>
        <a:noFill/>
        <a:ln>
          <a:noFill/>
        </a:ln>
      </xdr:spPr>
    </xdr:pic>
    <xdr:clientData/>
  </xdr:oneCellAnchor>
  <xdr:oneCellAnchor>
    <xdr:from>
      <xdr:col>1</xdr:col>
      <xdr:colOff>0</xdr:colOff>
      <xdr:row>571</xdr:row>
      <xdr:rowOff>0</xdr:rowOff>
    </xdr:from>
    <xdr:ext cx="5305425" cy="5443855"/>
    <xdr:pic>
      <xdr:nvPicPr>
        <xdr:cNvPr id="27" name="Slika 26" descr="Primer 2-4">
          <a:extLst>
            <a:ext uri="{FF2B5EF4-FFF2-40B4-BE49-F238E27FC236}">
              <a16:creationId xmlns:a16="http://schemas.microsoft.com/office/drawing/2014/main" id="{00000000-0008-0000-3900-00001B000000}"/>
            </a:ext>
          </a:extLst>
        </xdr:cNvPr>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609600" y="116852700"/>
          <a:ext cx="5305425" cy="5443855"/>
        </a:xfrm>
        <a:prstGeom prst="rect">
          <a:avLst/>
        </a:prstGeom>
        <a:noFill/>
        <a:ln>
          <a:noFill/>
        </a:ln>
      </xdr:spPr>
    </xdr:pic>
    <xdr:clientData/>
  </xdr:oneCellAnchor>
  <xdr:oneCellAnchor>
    <xdr:from>
      <xdr:col>1</xdr:col>
      <xdr:colOff>0</xdr:colOff>
      <xdr:row>602</xdr:row>
      <xdr:rowOff>0</xdr:rowOff>
    </xdr:from>
    <xdr:ext cx="3796030" cy="2456180"/>
    <xdr:pic>
      <xdr:nvPicPr>
        <xdr:cNvPr id="28" name="Slika 27" descr="Primer 2-5">
          <a:extLst>
            <a:ext uri="{FF2B5EF4-FFF2-40B4-BE49-F238E27FC236}">
              <a16:creationId xmlns:a16="http://schemas.microsoft.com/office/drawing/2014/main" id="{00000000-0008-0000-3900-00001C000000}"/>
            </a:ext>
          </a:extLst>
        </xdr:cNvPr>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609600" y="123091575"/>
          <a:ext cx="3796030" cy="2456180"/>
        </a:xfrm>
        <a:prstGeom prst="rect">
          <a:avLst/>
        </a:prstGeom>
        <a:noFill/>
        <a:ln>
          <a:noFill/>
        </a:ln>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EXCEL\NADALJEVALNI%20TE&#268;AJ\NADALJEVALNI%20TRETJI%20DAN\NADALJEVALNI%203%20DEL-%20Grafi,%20Kaj%20&#269;e%20analiza%20(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KLJU&#268;\Napredni%20uporabnik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EXCEL/NADALJEVALNI%20TE&#268;AJ/NADALJEVALNI%20TRETJI%20DAN/NADALJEVALNI%203%20DEL-%20Grafi,%20Kaj%20&#269;e%20analiza%20(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ehberger\Downloads\Chart_with_target_line.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Rehberger\Downloads\Create_gantt_chart_in_Excel.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Rehberger\Downloads\Excel+Chart+Formatting+Tips+and+Tricks+demo+file.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Rehberger\Downloads\column+chart.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Rehberger\Downloads\CyclePlot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F"/>
    </sheetNames>
    <sheetDataSet>
      <sheetData sheetId="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LOŠNO"/>
      <sheetName val="PONOVITEV"/>
      <sheetName val="ZA OGREVANJE"/>
      <sheetName val="VELIKE TABELE"/>
      <sheetName val="OSNOVNE FUNKCIJE"/>
      <sheetName val="FINANČNE FUNKCIJE"/>
      <sheetName val="NAPOVEDI"/>
      <sheetName val="GRAFI"/>
      <sheetName val="Iskanje ciljev"/>
      <sheetName val="REŠEVALEC 1"/>
      <sheetName val="REŠEVALEC 2"/>
      <sheetName val="REŠEVALEC 3"/>
      <sheetName val="MAKRO"/>
      <sheetName val="MAKRO 1"/>
      <sheetName val="MAKRO 2"/>
      <sheetName val=" MAKRO 3"/>
      <sheetName val="REŠEVALEC 4"/>
      <sheetName val="VPRAŠANJA"/>
      <sheetName val="List7"/>
    </sheetNames>
    <sheetDataSet>
      <sheetData sheetId="0"/>
      <sheetData sheetId="1"/>
      <sheetData sheetId="2"/>
      <sheetData sheetId="3"/>
      <sheetData sheetId="4"/>
      <sheetData sheetId="5"/>
      <sheetData sheetId="6"/>
      <sheetData sheetId="7">
        <row r="4">
          <cell r="F4" t="str">
            <v>Cena</v>
          </cell>
          <cell r="G4" t="str">
            <v>Prodaja</v>
          </cell>
        </row>
        <row r="5">
          <cell r="A5">
            <v>43661</v>
          </cell>
          <cell r="F5">
            <v>620927</v>
          </cell>
          <cell r="G5">
            <v>1741089</v>
          </cell>
        </row>
        <row r="6">
          <cell r="A6">
            <v>43665</v>
          </cell>
          <cell r="F6">
            <v>2532956</v>
          </cell>
          <cell r="G6">
            <v>5149890</v>
          </cell>
        </row>
        <row r="7">
          <cell r="A7">
            <v>43672</v>
          </cell>
          <cell r="F7">
            <v>598287</v>
          </cell>
          <cell r="G7">
            <v>2300710</v>
          </cell>
        </row>
        <row r="8">
          <cell r="A8">
            <v>43688</v>
          </cell>
          <cell r="F8">
            <v>319550</v>
          </cell>
          <cell r="G8">
            <v>1148912</v>
          </cell>
        </row>
        <row r="9">
          <cell r="A9">
            <v>43692</v>
          </cell>
          <cell r="F9">
            <v>1698227</v>
          </cell>
          <cell r="G9">
            <v>4599112</v>
          </cell>
        </row>
        <row r="10">
          <cell r="A10">
            <v>43699</v>
          </cell>
          <cell r="F10">
            <v>913322</v>
          </cell>
          <cell r="G10">
            <v>1917080</v>
          </cell>
        </row>
        <row r="11">
          <cell r="A11">
            <v>43701</v>
          </cell>
          <cell r="F11">
            <v>876327</v>
          </cell>
          <cell r="G11">
            <v>1757908</v>
          </cell>
        </row>
        <row r="12">
          <cell r="A12">
            <v>43723</v>
          </cell>
          <cell r="F12">
            <v>342811</v>
          </cell>
          <cell r="G12">
            <v>1209282</v>
          </cell>
        </row>
        <row r="13">
          <cell r="A13">
            <v>43725</v>
          </cell>
          <cell r="F13">
            <v>616396</v>
          </cell>
          <cell r="G13">
            <v>1581662</v>
          </cell>
        </row>
        <row r="14">
          <cell r="A14">
            <v>43754</v>
          </cell>
          <cell r="F14">
            <v>4116020</v>
          </cell>
          <cell r="G14">
            <v>8376043</v>
          </cell>
        </row>
        <row r="15">
          <cell r="A15">
            <v>43763</v>
          </cell>
          <cell r="F15">
            <v>660000</v>
          </cell>
          <cell r="G15">
            <v>1978299</v>
          </cell>
        </row>
        <row r="16">
          <cell r="A16">
            <v>43774</v>
          </cell>
          <cell r="F16">
            <v>228876</v>
          </cell>
          <cell r="G16">
            <v>914785</v>
          </cell>
        </row>
        <row r="17">
          <cell r="A17">
            <v>43788</v>
          </cell>
          <cell r="F17">
            <v>729835</v>
          </cell>
          <cell r="G17">
            <v>1711222</v>
          </cell>
        </row>
        <row r="18">
          <cell r="A18">
            <v>43796</v>
          </cell>
          <cell r="F18">
            <v>553551</v>
          </cell>
          <cell r="G18">
            <v>1257231</v>
          </cell>
        </row>
        <row r="19">
          <cell r="A19">
            <v>43794</v>
          </cell>
          <cell r="F19">
            <v>1244348</v>
          </cell>
          <cell r="G19">
            <v>4078740</v>
          </cell>
        </row>
        <row r="20">
          <cell r="A20">
            <v>43798</v>
          </cell>
          <cell r="F20">
            <v>2686453</v>
          </cell>
          <cell r="G20">
            <v>5897652</v>
          </cell>
        </row>
        <row r="21">
          <cell r="A21">
            <v>43824</v>
          </cell>
          <cell r="F21">
            <v>2076115</v>
          </cell>
          <cell r="G21">
            <v>4852863</v>
          </cell>
        </row>
        <row r="22">
          <cell r="A22">
            <v>43826</v>
          </cell>
          <cell r="F22">
            <v>1904840</v>
          </cell>
          <cell r="G22">
            <v>4687422</v>
          </cell>
        </row>
        <row r="23">
          <cell r="A23">
            <v>43829</v>
          </cell>
          <cell r="F23">
            <v>740195</v>
          </cell>
          <cell r="G23">
            <v>1838220</v>
          </cell>
        </row>
        <row r="24">
          <cell r="A24">
            <v>43845</v>
          </cell>
          <cell r="F24">
            <v>525195</v>
          </cell>
          <cell r="G24">
            <v>1958181</v>
          </cell>
        </row>
        <row r="25">
          <cell r="A25">
            <v>43855</v>
          </cell>
          <cell r="F25">
            <v>488559</v>
          </cell>
          <cell r="G25">
            <v>1370705</v>
          </cell>
        </row>
        <row r="26">
          <cell r="A26">
            <v>43859</v>
          </cell>
          <cell r="F26">
            <v>516876</v>
          </cell>
          <cell r="G26">
            <v>1683109</v>
          </cell>
        </row>
        <row r="27">
          <cell r="A27">
            <v>43831</v>
          </cell>
          <cell r="F27">
            <v>1698733</v>
          </cell>
          <cell r="G27">
            <v>5664927</v>
          </cell>
        </row>
        <row r="28">
          <cell r="A28">
            <v>43832</v>
          </cell>
          <cell r="F28">
            <v>2476489</v>
          </cell>
          <cell r="G28">
            <v>7239424</v>
          </cell>
        </row>
        <row r="29">
          <cell r="A29">
            <v>43832</v>
          </cell>
          <cell r="F29">
            <v>3219058</v>
          </cell>
          <cell r="G29">
            <v>7874500</v>
          </cell>
        </row>
        <row r="30">
          <cell r="A30">
            <v>43832</v>
          </cell>
          <cell r="F30">
            <v>498938</v>
          </cell>
          <cell r="G30">
            <v>1096869</v>
          </cell>
        </row>
        <row r="127">
          <cell r="B127" t="str">
            <v>Štetje</v>
          </cell>
        </row>
        <row r="128">
          <cell r="A128" t="str">
            <v>ABC Corporation</v>
          </cell>
          <cell r="B128">
            <v>1</v>
          </cell>
        </row>
        <row r="129">
          <cell r="A129" t="str">
            <v>Bridges Company</v>
          </cell>
          <cell r="B129">
            <v>1</v>
          </cell>
        </row>
        <row r="130">
          <cell r="A130" t="str">
            <v>Timefall Inc.</v>
          </cell>
          <cell r="B130">
            <v>7</v>
          </cell>
        </row>
        <row r="131">
          <cell r="A131" t="str">
            <v>Chiral Corporation</v>
          </cell>
          <cell r="B131">
            <v>1</v>
          </cell>
        </row>
        <row r="132">
          <cell r="A132" t="str">
            <v>Titan Industries</v>
          </cell>
          <cell r="B132">
            <v>12</v>
          </cell>
        </row>
        <row r="133">
          <cell r="A133" t="str">
            <v>Eagle Security</v>
          </cell>
          <cell r="B133">
            <v>3</v>
          </cell>
        </row>
        <row r="134">
          <cell r="A134" t="str">
            <v>Sol Company</v>
          </cell>
          <cell r="B134">
            <v>1</v>
          </cell>
        </row>
        <row r="353">
          <cell r="A353" t="str">
            <v>Period</v>
          </cell>
          <cell r="B353" t="str">
            <v>Zantedeschia</v>
          </cell>
          <cell r="C353" t="str">
            <v>Celosia</v>
          </cell>
          <cell r="D353" t="str">
            <v>Calendula</v>
          </cell>
        </row>
        <row r="354">
          <cell r="A354">
            <v>0</v>
          </cell>
          <cell r="B354">
            <v>0</v>
          </cell>
          <cell r="C354">
            <v>0</v>
          </cell>
          <cell r="D354">
            <v>0</v>
          </cell>
        </row>
        <row r="355">
          <cell r="A355">
            <v>1</v>
          </cell>
          <cell r="B355">
            <v>2</v>
          </cell>
          <cell r="C355">
            <v>0</v>
          </cell>
          <cell r="D355">
            <v>1</v>
          </cell>
        </row>
        <row r="356">
          <cell r="A356">
            <v>2</v>
          </cell>
          <cell r="B356">
            <v>6</v>
          </cell>
          <cell r="C356">
            <v>0</v>
          </cell>
          <cell r="D356">
            <v>2</v>
          </cell>
        </row>
        <row r="357">
          <cell r="A357">
            <v>3</v>
          </cell>
          <cell r="B357">
            <v>6</v>
          </cell>
          <cell r="C357">
            <v>0</v>
          </cell>
          <cell r="D357">
            <v>2</v>
          </cell>
        </row>
        <row r="358">
          <cell r="A358">
            <v>4</v>
          </cell>
          <cell r="B358">
            <v>10</v>
          </cell>
          <cell r="C358">
            <v>0</v>
          </cell>
          <cell r="D358">
            <v>2</v>
          </cell>
        </row>
        <row r="359">
          <cell r="A359">
            <v>5</v>
          </cell>
          <cell r="B359">
            <v>11</v>
          </cell>
          <cell r="C359">
            <v>0</v>
          </cell>
          <cell r="D359">
            <v>2</v>
          </cell>
        </row>
        <row r="360">
          <cell r="A360">
            <v>6</v>
          </cell>
          <cell r="B360">
            <v>13</v>
          </cell>
          <cell r="C360">
            <v>1</v>
          </cell>
          <cell r="D360">
            <v>3</v>
          </cell>
        </row>
        <row r="361">
          <cell r="A361">
            <v>7</v>
          </cell>
          <cell r="B361">
            <v>14</v>
          </cell>
          <cell r="C361">
            <v>1</v>
          </cell>
          <cell r="D361">
            <v>4</v>
          </cell>
        </row>
        <row r="362">
          <cell r="A362">
            <v>8</v>
          </cell>
          <cell r="B362">
            <v>15</v>
          </cell>
          <cell r="C362">
            <v>2</v>
          </cell>
          <cell r="D362">
            <v>5</v>
          </cell>
        </row>
        <row r="363">
          <cell r="A363">
            <v>9</v>
          </cell>
          <cell r="B363">
            <v>16</v>
          </cell>
          <cell r="C363">
            <v>2</v>
          </cell>
          <cell r="D363">
            <v>7</v>
          </cell>
        </row>
        <row r="364">
          <cell r="A364">
            <v>10</v>
          </cell>
          <cell r="B364">
            <v>17</v>
          </cell>
          <cell r="C364">
            <v>3</v>
          </cell>
          <cell r="D364">
            <v>9</v>
          </cell>
        </row>
        <row r="365">
          <cell r="A365">
            <v>11</v>
          </cell>
          <cell r="B365">
            <v>25</v>
          </cell>
          <cell r="C365">
            <v>3</v>
          </cell>
          <cell r="D365">
            <v>11</v>
          </cell>
        </row>
        <row r="366">
          <cell r="A366">
            <v>12</v>
          </cell>
          <cell r="B366">
            <v>27</v>
          </cell>
          <cell r="C366">
            <v>4</v>
          </cell>
          <cell r="D366">
            <v>12</v>
          </cell>
        </row>
        <row r="367">
          <cell r="A367">
            <v>13</v>
          </cell>
          <cell r="B367">
            <v>30</v>
          </cell>
          <cell r="C367">
            <v>8</v>
          </cell>
          <cell r="D367">
            <v>13</v>
          </cell>
        </row>
        <row r="368">
          <cell r="A368">
            <v>14</v>
          </cell>
          <cell r="B368">
            <v>32</v>
          </cell>
          <cell r="C368">
            <v>10</v>
          </cell>
          <cell r="D368">
            <v>14</v>
          </cell>
        </row>
        <row r="369">
          <cell r="A369">
            <v>15</v>
          </cell>
          <cell r="B369">
            <v>34</v>
          </cell>
          <cell r="C369">
            <v>13</v>
          </cell>
          <cell r="D369">
            <v>15</v>
          </cell>
        </row>
        <row r="370">
          <cell r="A370">
            <v>16</v>
          </cell>
          <cell r="B370">
            <v>36</v>
          </cell>
          <cell r="C370">
            <v>16</v>
          </cell>
          <cell r="D370">
            <v>15</v>
          </cell>
        </row>
        <row r="371">
          <cell r="A371">
            <v>17</v>
          </cell>
          <cell r="B371">
            <v>37</v>
          </cell>
          <cell r="C371">
            <v>20</v>
          </cell>
          <cell r="D371">
            <v>15</v>
          </cell>
        </row>
        <row r="372">
          <cell r="A372">
            <v>18</v>
          </cell>
          <cell r="B372">
            <v>39</v>
          </cell>
          <cell r="C372">
            <v>23</v>
          </cell>
          <cell r="D372">
            <v>15</v>
          </cell>
        </row>
        <row r="373">
          <cell r="A373">
            <v>19</v>
          </cell>
          <cell r="B373">
            <v>40</v>
          </cell>
          <cell r="C373">
            <v>25</v>
          </cell>
          <cell r="D373">
            <v>15</v>
          </cell>
        </row>
        <row r="374">
          <cell r="A374">
            <v>20</v>
          </cell>
          <cell r="B374">
            <v>40</v>
          </cell>
          <cell r="C374">
            <v>25</v>
          </cell>
          <cell r="D374">
            <v>15</v>
          </cell>
        </row>
        <row r="584">
          <cell r="B584" t="str">
            <v>število</v>
          </cell>
        </row>
        <row r="585">
          <cell r="A585" t="str">
            <v>Slab dizajn uporabniškega vmesnika</v>
          </cell>
          <cell r="B585">
            <v>2</v>
          </cell>
        </row>
        <row r="586">
          <cell r="A586" t="str">
            <v>Ne deluje</v>
          </cell>
          <cell r="B586">
            <v>78</v>
          </cell>
        </row>
        <row r="587">
          <cell r="A587" t="str">
            <v>Pogoste zrušitve</v>
          </cell>
          <cell r="B587">
            <v>7</v>
          </cell>
        </row>
        <row r="588">
          <cell r="A588" t="str">
            <v>Nizka kvaliteta</v>
          </cell>
          <cell r="B588">
            <v>21</v>
          </cell>
        </row>
        <row r="589">
          <cell r="A589" t="str">
            <v>Veliko hroščev</v>
          </cell>
          <cell r="B589">
            <v>5</v>
          </cell>
        </row>
        <row r="590">
          <cell r="A590" t="str">
            <v>Precenjen</v>
          </cell>
          <cell r="B590">
            <v>12</v>
          </cell>
        </row>
        <row r="591">
          <cell r="A591" t="str">
            <v>slaba tehnična podpora</v>
          </cell>
          <cell r="B591">
            <v>56</v>
          </cell>
        </row>
        <row r="592">
          <cell r="A592" t="str">
            <v>počasno delovanje</v>
          </cell>
          <cell r="B592">
            <v>9</v>
          </cell>
        </row>
        <row r="593">
          <cell r="A593" t="str">
            <v>nerešene vstopnice</v>
          </cell>
          <cell r="B593">
            <v>2</v>
          </cell>
        </row>
        <row r="594">
          <cell r="A594" t="str">
            <v>neodzivnost</v>
          </cell>
          <cell r="B594">
            <v>1</v>
          </cell>
        </row>
        <row r="636">
          <cell r="A636" t="str">
            <v>jan</v>
          </cell>
          <cell r="B636">
            <v>3131</v>
          </cell>
          <cell r="C636">
            <v>3131</v>
          </cell>
        </row>
        <row r="637">
          <cell r="A637" t="str">
            <v>feb</v>
          </cell>
          <cell r="B637">
            <v>5432</v>
          </cell>
          <cell r="C637">
            <v>8563</v>
          </cell>
        </row>
        <row r="638">
          <cell r="A638" t="str">
            <v>mar</v>
          </cell>
          <cell r="B638">
            <v>2145</v>
          </cell>
          <cell r="C638">
            <v>10708</v>
          </cell>
        </row>
        <row r="639">
          <cell r="A639" t="str">
            <v>apr</v>
          </cell>
          <cell r="B639">
            <v>4212</v>
          </cell>
          <cell r="C639">
            <v>14920</v>
          </cell>
        </row>
        <row r="640">
          <cell r="A640" t="str">
            <v>maj</v>
          </cell>
          <cell r="B640">
            <v>6703</v>
          </cell>
          <cell r="C640">
            <v>21623</v>
          </cell>
        </row>
        <row r="641">
          <cell r="A641" t="str">
            <v>jun</v>
          </cell>
          <cell r="B641">
            <v>3300</v>
          </cell>
          <cell r="C641">
            <v>24923</v>
          </cell>
        </row>
        <row r="642">
          <cell r="A642" t="str">
            <v>jul</v>
          </cell>
          <cell r="B642">
            <v>3244</v>
          </cell>
          <cell r="C642">
            <v>28167</v>
          </cell>
        </row>
        <row r="643">
          <cell r="A643" t="str">
            <v>avg</v>
          </cell>
          <cell r="B643">
            <v>5512</v>
          </cell>
          <cell r="C643">
            <v>33679</v>
          </cell>
        </row>
        <row r="644">
          <cell r="A644" t="str">
            <v>sep</v>
          </cell>
          <cell r="B644">
            <v>2234</v>
          </cell>
          <cell r="C644">
            <v>35913</v>
          </cell>
        </row>
        <row r="645">
          <cell r="A645" t="str">
            <v>okt</v>
          </cell>
          <cell r="B645">
            <v>6680</v>
          </cell>
          <cell r="C645">
            <v>42593</v>
          </cell>
        </row>
        <row r="646">
          <cell r="A646" t="str">
            <v>nov</v>
          </cell>
          <cell r="B646">
            <v>3605</v>
          </cell>
          <cell r="C646">
            <v>46198</v>
          </cell>
        </row>
        <row r="647">
          <cell r="A647" t="str">
            <v>dec</v>
          </cell>
          <cell r="B647">
            <v>5210</v>
          </cell>
          <cell r="C647">
            <v>51408</v>
          </cell>
        </row>
      </sheetData>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VOD"/>
      <sheetName val="Ponovitev"/>
      <sheetName val="GRAF"/>
      <sheetName val="Graf NAPREDNI"/>
      <sheetName val="Hitra analiza"/>
      <sheetName val="Revizija"/>
      <sheetName val="PREVERJANJE VELJAVNOSTI PODATKO"/>
      <sheetName val="Iskanje ciljev"/>
      <sheetName val="Iskanje ciljev 1"/>
      <sheetName val="Kaj če"/>
      <sheetName val="Podatkovna tabela"/>
      <sheetName val="POGOJNO OBLIKOVANJE"/>
      <sheetName val="Reševalec"/>
      <sheetName val="VPRAŠANJA"/>
    </sheetNames>
    <sheetDataSet>
      <sheetData sheetId="0"/>
      <sheetData sheetId="1"/>
      <sheetData sheetId="2">
        <row r="14">
          <cell r="B14" t="str">
            <v>Ponedeljek</v>
          </cell>
          <cell r="C14" t="str">
            <v>Torek</v>
          </cell>
          <cell r="D14" t="str">
            <v>Sreda</v>
          </cell>
          <cell r="E14" t="str">
            <v>Četrtek</v>
          </cell>
          <cell r="F14" t="str">
            <v>Petek</v>
          </cell>
        </row>
        <row r="15">
          <cell r="A15" t="str">
            <v>Miha</v>
          </cell>
          <cell r="B15">
            <v>202</v>
          </cell>
          <cell r="C15">
            <v>812</v>
          </cell>
          <cell r="D15">
            <v>407</v>
          </cell>
          <cell r="E15">
            <v>591</v>
          </cell>
          <cell r="F15">
            <v>706</v>
          </cell>
        </row>
        <row r="16">
          <cell r="A16" t="str">
            <v>Janez</v>
          </cell>
          <cell r="B16">
            <v>342</v>
          </cell>
          <cell r="C16">
            <v>492</v>
          </cell>
          <cell r="D16">
            <v>301</v>
          </cell>
          <cell r="E16">
            <v>570</v>
          </cell>
          <cell r="F16">
            <v>829</v>
          </cell>
        </row>
        <row r="17">
          <cell r="A17" t="str">
            <v>Gašper</v>
          </cell>
          <cell r="B17">
            <v>976</v>
          </cell>
          <cell r="C17">
            <v>956</v>
          </cell>
          <cell r="D17">
            <v>592</v>
          </cell>
          <cell r="E17">
            <v>420</v>
          </cell>
          <cell r="F17">
            <v>217</v>
          </cell>
        </row>
        <row r="18">
          <cell r="A18" t="str">
            <v>Peter</v>
          </cell>
          <cell r="B18">
            <v>916</v>
          </cell>
          <cell r="C18">
            <v>380</v>
          </cell>
          <cell r="D18">
            <v>666</v>
          </cell>
          <cell r="E18">
            <v>593</v>
          </cell>
          <cell r="F18">
            <v>343</v>
          </cell>
        </row>
        <row r="19">
          <cell r="A19" t="str">
            <v>Franc</v>
          </cell>
          <cell r="B19">
            <v>473</v>
          </cell>
          <cell r="C19">
            <v>692</v>
          </cell>
          <cell r="D19">
            <v>319</v>
          </cell>
          <cell r="E19">
            <v>761</v>
          </cell>
          <cell r="F19">
            <v>261</v>
          </cell>
        </row>
        <row r="57">
          <cell r="B57"/>
          <cell r="C57"/>
          <cell r="D57"/>
          <cell r="E57"/>
          <cell r="F57"/>
        </row>
        <row r="58">
          <cell r="B58" t="str">
            <v>Ponedeljek</v>
          </cell>
          <cell r="C58" t="str">
            <v>Torek</v>
          </cell>
          <cell r="D58" t="str">
            <v>Sreda</v>
          </cell>
          <cell r="E58" t="str">
            <v>Četrtek</v>
          </cell>
          <cell r="F58" t="str">
            <v>Petek</v>
          </cell>
        </row>
        <row r="59">
          <cell r="A59" t="str">
            <v>Miha</v>
          </cell>
          <cell r="B59">
            <v>202</v>
          </cell>
          <cell r="C59">
            <v>812</v>
          </cell>
          <cell r="D59">
            <v>407</v>
          </cell>
          <cell r="E59">
            <v>591</v>
          </cell>
          <cell r="F59">
            <v>706</v>
          </cell>
        </row>
        <row r="60">
          <cell r="A60" t="str">
            <v>Janez</v>
          </cell>
          <cell r="B60">
            <v>342</v>
          </cell>
          <cell r="C60">
            <v>492</v>
          </cell>
          <cell r="D60">
            <v>301</v>
          </cell>
          <cell r="E60">
            <v>570</v>
          </cell>
          <cell r="F60">
            <v>829</v>
          </cell>
        </row>
        <row r="61">
          <cell r="A61" t="str">
            <v>Gašper</v>
          </cell>
          <cell r="B61">
            <v>976</v>
          </cell>
          <cell r="C61">
            <v>956</v>
          </cell>
          <cell r="D61">
            <v>592</v>
          </cell>
          <cell r="E61">
            <v>420</v>
          </cell>
          <cell r="F61">
            <v>217</v>
          </cell>
        </row>
        <row r="62">
          <cell r="A62" t="str">
            <v>Peter</v>
          </cell>
          <cell r="B62">
            <v>916</v>
          </cell>
          <cell r="C62">
            <v>380</v>
          </cell>
          <cell r="D62">
            <v>666</v>
          </cell>
          <cell r="E62">
            <v>593</v>
          </cell>
          <cell r="F62">
            <v>343</v>
          </cell>
        </row>
        <row r="63">
          <cell r="A63" t="str">
            <v>Franc</v>
          </cell>
          <cell r="B63">
            <v>473</v>
          </cell>
          <cell r="C63">
            <v>692</v>
          </cell>
          <cell r="D63">
            <v>319</v>
          </cell>
          <cell r="E63">
            <v>761</v>
          </cell>
          <cell r="F63">
            <v>261</v>
          </cell>
        </row>
        <row r="86">
          <cell r="B86" t="str">
            <v>Ponedeljek</v>
          </cell>
          <cell r="C86" t="str">
            <v>Torek</v>
          </cell>
          <cell r="D86" t="str">
            <v>Sreda</v>
          </cell>
          <cell r="E86" t="str">
            <v>Četrtek</v>
          </cell>
          <cell r="F86" t="str">
            <v>Petek</v>
          </cell>
        </row>
        <row r="87">
          <cell r="A87" t="str">
            <v>Miha</v>
          </cell>
          <cell r="B87">
            <v>202</v>
          </cell>
          <cell r="C87">
            <v>812</v>
          </cell>
          <cell r="D87">
            <v>407</v>
          </cell>
          <cell r="E87">
            <v>591</v>
          </cell>
          <cell r="F87">
            <v>706</v>
          </cell>
        </row>
        <row r="120">
          <cell r="B120" t="str">
            <v>Ponedeljek</v>
          </cell>
        </row>
        <row r="121">
          <cell r="A121" t="str">
            <v>Miha</v>
          </cell>
          <cell r="B121">
            <v>202</v>
          </cell>
        </row>
        <row r="122">
          <cell r="A122" t="str">
            <v>Janez</v>
          </cell>
          <cell r="B122">
            <v>342</v>
          </cell>
        </row>
        <row r="123">
          <cell r="A123" t="str">
            <v>Gašper</v>
          </cell>
          <cell r="B123">
            <v>976</v>
          </cell>
        </row>
        <row r="124">
          <cell r="A124" t="str">
            <v>Peter</v>
          </cell>
          <cell r="B124">
            <v>916</v>
          </cell>
        </row>
        <row r="125">
          <cell r="A125" t="str">
            <v>Franc</v>
          </cell>
          <cell r="B125">
            <v>473</v>
          </cell>
        </row>
        <row r="157">
          <cell r="A157" t="str">
            <v>Miha</v>
          </cell>
          <cell r="B157">
            <v>202</v>
          </cell>
          <cell r="C157">
            <v>812</v>
          </cell>
          <cell r="D157">
            <v>407</v>
          </cell>
          <cell r="E157">
            <v>591</v>
          </cell>
          <cell r="F157">
            <v>706</v>
          </cell>
        </row>
        <row r="158">
          <cell r="A158" t="str">
            <v>Janez</v>
          </cell>
          <cell r="B158">
            <v>342</v>
          </cell>
          <cell r="C158">
            <v>492</v>
          </cell>
          <cell r="D158">
            <v>301</v>
          </cell>
          <cell r="E158">
            <v>570</v>
          </cell>
          <cell r="F158">
            <v>829</v>
          </cell>
        </row>
        <row r="159">
          <cell r="A159" t="str">
            <v>Gašper</v>
          </cell>
          <cell r="B159">
            <v>976</v>
          </cell>
          <cell r="C159">
            <v>956</v>
          </cell>
          <cell r="D159">
            <v>592</v>
          </cell>
          <cell r="E159">
            <v>420</v>
          </cell>
          <cell r="F159">
            <v>217</v>
          </cell>
        </row>
        <row r="160">
          <cell r="A160" t="str">
            <v>Peter</v>
          </cell>
          <cell r="B160">
            <v>916</v>
          </cell>
          <cell r="C160">
            <v>380</v>
          </cell>
          <cell r="D160">
            <v>666</v>
          </cell>
          <cell r="E160">
            <v>593</v>
          </cell>
          <cell r="F160">
            <v>343</v>
          </cell>
        </row>
        <row r="161">
          <cell r="A161" t="str">
            <v>Franc</v>
          </cell>
          <cell r="B161">
            <v>473</v>
          </cell>
          <cell r="C161">
            <v>692</v>
          </cell>
          <cell r="D161">
            <v>319</v>
          </cell>
          <cell r="E161">
            <v>761</v>
          </cell>
          <cell r="F161">
            <v>261</v>
          </cell>
        </row>
        <row r="468">
          <cell r="B468" t="str">
            <v>Deževni dnevi</v>
          </cell>
          <cell r="C468" t="str">
            <v>temperatura</v>
          </cell>
        </row>
        <row r="469">
          <cell r="A469" t="str">
            <v>Jan</v>
          </cell>
          <cell r="B469">
            <v>12</v>
          </cell>
          <cell r="C469">
            <v>3.57</v>
          </cell>
        </row>
        <row r="470">
          <cell r="A470" t="str">
            <v>Feb</v>
          </cell>
          <cell r="B470">
            <v>11</v>
          </cell>
          <cell r="C470">
            <v>4.7</v>
          </cell>
        </row>
        <row r="471">
          <cell r="A471" t="str">
            <v>Mar</v>
          </cell>
          <cell r="B471">
            <v>10</v>
          </cell>
          <cell r="C471">
            <v>5.3</v>
          </cell>
        </row>
        <row r="472">
          <cell r="A472" t="str">
            <v>Apr</v>
          </cell>
          <cell r="B472">
            <v>9</v>
          </cell>
          <cell r="C472">
            <v>6.6</v>
          </cell>
        </row>
        <row r="473">
          <cell r="A473" t="str">
            <v>Maj</v>
          </cell>
          <cell r="B473">
            <v>8</v>
          </cell>
          <cell r="C473">
            <v>8.8000000000000007</v>
          </cell>
        </row>
        <row r="474">
          <cell r="A474" t="str">
            <v>Jun</v>
          </cell>
          <cell r="B474">
            <v>6</v>
          </cell>
          <cell r="C474">
            <v>12.3</v>
          </cell>
        </row>
        <row r="475">
          <cell r="A475" t="str">
            <v>Jul</v>
          </cell>
          <cell r="B475">
            <v>4</v>
          </cell>
          <cell r="C475">
            <v>15.1</v>
          </cell>
        </row>
        <row r="476">
          <cell r="A476" t="str">
            <v>Avg</v>
          </cell>
          <cell r="B476">
            <v>6</v>
          </cell>
          <cell r="C476">
            <v>11.1</v>
          </cell>
        </row>
        <row r="477">
          <cell r="A477" t="str">
            <v>Sep</v>
          </cell>
          <cell r="B477">
            <v>7</v>
          </cell>
          <cell r="C477">
            <v>9.73</v>
          </cell>
        </row>
        <row r="478">
          <cell r="A478" t="str">
            <v>Okt</v>
          </cell>
          <cell r="B478">
            <v>8</v>
          </cell>
          <cell r="C478">
            <v>9.8000000000000007</v>
          </cell>
        </row>
        <row r="479">
          <cell r="A479" t="str">
            <v>Nov</v>
          </cell>
          <cell r="B479">
            <v>10</v>
          </cell>
          <cell r="C479">
            <v>6.6</v>
          </cell>
        </row>
        <row r="480">
          <cell r="A480" t="str">
            <v>Dec</v>
          </cell>
          <cell r="B480">
            <v>11</v>
          </cell>
          <cell r="C480">
            <v>5</v>
          </cell>
        </row>
      </sheetData>
      <sheetData sheetId="3">
        <row r="59">
          <cell r="A59" t="str">
            <v>Fruit</v>
          </cell>
          <cell r="B59" t="str">
            <v>A</v>
          </cell>
          <cell r="C59">
            <v>33.1</v>
          </cell>
        </row>
        <row r="60">
          <cell r="A60"/>
          <cell r="B60" t="str">
            <v>B</v>
          </cell>
          <cell r="C60">
            <v>20</v>
          </cell>
        </row>
        <row r="61">
          <cell r="A61"/>
          <cell r="B61" t="str">
            <v>C</v>
          </cell>
          <cell r="C61">
            <v>23.2</v>
          </cell>
        </row>
        <row r="62">
          <cell r="A62"/>
          <cell r="B62" t="str">
            <v>D</v>
          </cell>
          <cell r="C62">
            <v>20.5</v>
          </cell>
        </row>
        <row r="63">
          <cell r="A63"/>
          <cell r="B63" t="str">
            <v>E</v>
          </cell>
          <cell r="C63">
            <v>43.5</v>
          </cell>
        </row>
        <row r="64">
          <cell r="A64" t="str">
            <v xml:space="preserve"> </v>
          </cell>
          <cell r="B64"/>
          <cell r="C64"/>
        </row>
        <row r="65">
          <cell r="A65"/>
          <cell r="B65"/>
          <cell r="C65"/>
        </row>
        <row r="66">
          <cell r="A66" t="str">
            <v>Food</v>
          </cell>
          <cell r="B66" t="str">
            <v>A</v>
          </cell>
          <cell r="C66">
            <v>21.6</v>
          </cell>
        </row>
        <row r="67">
          <cell r="A67"/>
          <cell r="B67" t="str">
            <v>B</v>
          </cell>
          <cell r="C67">
            <v>26.8</v>
          </cell>
        </row>
        <row r="68">
          <cell r="A68"/>
          <cell r="B68" t="str">
            <v>C</v>
          </cell>
          <cell r="C68">
            <v>42.3</v>
          </cell>
        </row>
        <row r="69">
          <cell r="A69"/>
          <cell r="B69" t="str">
            <v>D</v>
          </cell>
          <cell r="C69">
            <v>35.1</v>
          </cell>
        </row>
        <row r="70">
          <cell r="A70"/>
          <cell r="B70" t="str">
            <v>E</v>
          </cell>
          <cell r="C70">
            <v>32.4</v>
          </cell>
        </row>
        <row r="71">
          <cell r="A71" t="str">
            <v xml:space="preserve"> </v>
          </cell>
          <cell r="B71"/>
          <cell r="C71"/>
        </row>
        <row r="72">
          <cell r="A72"/>
          <cell r="B72"/>
          <cell r="C72"/>
        </row>
        <row r="73">
          <cell r="A73" t="str">
            <v>Drink</v>
          </cell>
          <cell r="B73" t="str">
            <v>A</v>
          </cell>
          <cell r="C73">
            <v>21.6</v>
          </cell>
        </row>
        <row r="74">
          <cell r="A74"/>
          <cell r="B74" t="str">
            <v>B</v>
          </cell>
          <cell r="C74">
            <v>26.8</v>
          </cell>
        </row>
        <row r="75">
          <cell r="A75"/>
          <cell r="B75" t="str">
            <v>C</v>
          </cell>
          <cell r="C75">
            <v>42.3</v>
          </cell>
        </row>
        <row r="76">
          <cell r="A76"/>
          <cell r="B76" t="str">
            <v>D</v>
          </cell>
          <cell r="C76">
            <v>35.1</v>
          </cell>
        </row>
        <row r="77">
          <cell r="A77"/>
          <cell r="B77" t="str">
            <v>E</v>
          </cell>
          <cell r="C77">
            <v>32.4</v>
          </cell>
        </row>
        <row r="455">
          <cell r="B455" t="str">
            <v>Fruit</v>
          </cell>
          <cell r="C455" t="str">
            <v>Spacing1</v>
          </cell>
          <cell r="D455" t="str">
            <v>Food</v>
          </cell>
          <cell r="E455" t="str">
            <v>Spacing2</v>
          </cell>
          <cell r="F455" t="str">
            <v>Drink</v>
          </cell>
          <cell r="G455" t="str">
            <v>Spacing3</v>
          </cell>
        </row>
        <row r="456">
          <cell r="A456" t="str">
            <v>A</v>
          </cell>
          <cell r="B456">
            <v>33.1</v>
          </cell>
          <cell r="C456">
            <v>27.85</v>
          </cell>
          <cell r="D456">
            <v>21.6</v>
          </cell>
          <cell r="E456">
            <v>19.73</v>
          </cell>
          <cell r="F456">
            <v>45.1</v>
          </cell>
          <cell r="G456">
            <v>28.590000000000003</v>
          </cell>
        </row>
        <row r="457">
          <cell r="A457" t="str">
            <v>B</v>
          </cell>
          <cell r="B457">
            <v>20</v>
          </cell>
          <cell r="C457">
            <v>24.650000000000002</v>
          </cell>
          <cell r="D457">
            <v>26.8</v>
          </cell>
          <cell r="E457">
            <v>4.230000000000004</v>
          </cell>
          <cell r="F457">
            <v>24.1</v>
          </cell>
          <cell r="G457">
            <v>4.7900000000000063</v>
          </cell>
        </row>
        <row r="458">
          <cell r="A458" t="str">
            <v>C</v>
          </cell>
          <cell r="B458">
            <v>23.2</v>
          </cell>
          <cell r="C458">
            <v>27.35</v>
          </cell>
          <cell r="D458">
            <v>42.3</v>
          </cell>
          <cell r="E458">
            <v>3.5100000000000051</v>
          </cell>
          <cell r="F458">
            <v>47.9</v>
          </cell>
          <cell r="G458">
            <v>4.5300000000000011</v>
          </cell>
        </row>
        <row r="459">
          <cell r="A459" t="str">
            <v>D</v>
          </cell>
          <cell r="B459">
            <v>20.5</v>
          </cell>
          <cell r="C459">
            <v>4.3500000000000014</v>
          </cell>
          <cell r="D459">
            <v>35.1</v>
          </cell>
          <cell r="E459">
            <v>3.240000000000002</v>
          </cell>
          <cell r="F459">
            <v>45.3</v>
          </cell>
          <cell r="G459">
            <v>3.5400000000000063</v>
          </cell>
        </row>
        <row r="460">
          <cell r="A460" t="str">
            <v>E</v>
          </cell>
          <cell r="B460">
            <v>43.5</v>
          </cell>
          <cell r="C460">
            <v>36.410000000000004</v>
          </cell>
          <cell r="D460">
            <v>32.4</v>
          </cell>
          <cell r="E460">
            <v>30.635000000000005</v>
          </cell>
          <cell r="F460">
            <v>35.4</v>
          </cell>
          <cell r="G460">
            <v>23.760000000000005</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1"/>
      <sheetName val="data-2"/>
      <sheetName val="data-3"/>
      <sheetName val="data-4"/>
      <sheetName val="data-5"/>
    </sheetNames>
    <sheetDataSet>
      <sheetData sheetId="0">
        <row r="1">
          <cell r="B1" t="str">
            <v>Sales($)</v>
          </cell>
          <cell r="C1" t="str">
            <v>Average</v>
          </cell>
        </row>
        <row r="2">
          <cell r="A2" t="str">
            <v>Hoodie</v>
          </cell>
          <cell r="B2">
            <v>300</v>
          </cell>
          <cell r="C2">
            <v>417.5</v>
          </cell>
        </row>
        <row r="3">
          <cell r="A3" t="str">
            <v>T-shirt</v>
          </cell>
          <cell r="B3">
            <v>380</v>
          </cell>
          <cell r="C3">
            <v>417.5</v>
          </cell>
        </row>
        <row r="4">
          <cell r="A4" t="str">
            <v>Sweater</v>
          </cell>
          <cell r="B4">
            <v>500</v>
          </cell>
          <cell r="C4">
            <v>417.5</v>
          </cell>
        </row>
        <row r="5">
          <cell r="A5" t="str">
            <v>Skirt</v>
          </cell>
          <cell r="B5">
            <v>480</v>
          </cell>
          <cell r="C5">
            <v>417.5</v>
          </cell>
        </row>
        <row r="6">
          <cell r="A6" t="str">
            <v>Trousers</v>
          </cell>
          <cell r="B6">
            <v>520</v>
          </cell>
          <cell r="C6">
            <v>417.5</v>
          </cell>
        </row>
        <row r="7">
          <cell r="A7" t="str">
            <v>Jacket</v>
          </cell>
          <cell r="B7">
            <v>325</v>
          </cell>
          <cell r="C7">
            <v>417.5</v>
          </cell>
        </row>
      </sheetData>
      <sheetData sheetId="1"/>
      <sheetData sheetId="2"/>
      <sheetData sheetId="3"/>
      <sheetData sheetId="4"/>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 gantt"/>
      <sheetName val="Full Gantt Plan vs Actual"/>
    </sheetNames>
    <sheetDataSet>
      <sheetData sheetId="0">
        <row r="2">
          <cell r="A2" t="str">
            <v>Gather demand</v>
          </cell>
          <cell r="B2">
            <v>43711</v>
          </cell>
          <cell r="D2">
            <v>7</v>
          </cell>
        </row>
        <row r="3">
          <cell r="A3" t="str">
            <v>UI design</v>
          </cell>
          <cell r="B3">
            <v>43721</v>
          </cell>
          <cell r="D3">
            <v>32</v>
          </cell>
        </row>
        <row r="4">
          <cell r="A4" t="str">
            <v>Coding</v>
          </cell>
          <cell r="B4">
            <v>43744</v>
          </cell>
          <cell r="D4">
            <v>40</v>
          </cell>
        </row>
        <row r="5">
          <cell r="A5" t="str">
            <v>testing and feedback</v>
          </cell>
          <cell r="B5">
            <v>43789</v>
          </cell>
          <cell r="D5">
            <v>10</v>
          </cell>
        </row>
        <row r="6">
          <cell r="A6" t="str">
            <v>Fix bugs</v>
          </cell>
          <cell r="B6">
            <v>43794</v>
          </cell>
          <cell r="D6">
            <v>15</v>
          </cell>
        </row>
        <row r="7">
          <cell r="A7" t="str">
            <v>testing</v>
          </cell>
          <cell r="B7">
            <v>43801</v>
          </cell>
          <cell r="D7">
            <v>7</v>
          </cell>
        </row>
        <row r="8">
          <cell r="A8" t="str">
            <v>Release new version</v>
          </cell>
          <cell r="B8">
            <v>43809</v>
          </cell>
          <cell r="D8">
            <v>2</v>
          </cell>
        </row>
        <row r="9">
          <cell r="A9" t="str">
            <v>Article writing</v>
          </cell>
          <cell r="B9">
            <v>43814</v>
          </cell>
          <cell r="D9">
            <v>8</v>
          </cell>
        </row>
      </sheetData>
      <sheetData sheetId="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rt Types"/>
      <sheetName val="Source"/>
      <sheetName val="Column Chart 1"/>
      <sheetName val="Column Chart 2"/>
      <sheetName val="Line Chart 1"/>
      <sheetName val="Line Chart 2"/>
      <sheetName val="Stacked Column"/>
      <sheetName val="Stacked Column 2"/>
      <sheetName val="Map Chart"/>
    </sheetNames>
    <sheetDataSet>
      <sheetData sheetId="0">
        <row r="3">
          <cell r="C3" t="str">
            <v>Price</v>
          </cell>
        </row>
      </sheetData>
      <sheetData sheetId="1"/>
      <sheetData sheetId="2"/>
      <sheetData sheetId="3"/>
      <sheetData sheetId="4"/>
      <sheetData sheetId="5"/>
      <sheetData sheetId="6"/>
      <sheetData sheetId="7">
        <row r="4">
          <cell r="D4" t="str">
            <v>Target Not Met</v>
          </cell>
          <cell r="E4" t="str">
            <v>Target Met</v>
          </cell>
          <cell r="F4" t="str">
            <v>Sales Target</v>
          </cell>
        </row>
        <row r="5">
          <cell r="B5" t="str">
            <v>Sales Team A</v>
          </cell>
          <cell r="D5"/>
          <cell r="E5">
            <v>15271</v>
          </cell>
          <cell r="F5">
            <v>12000</v>
          </cell>
        </row>
        <row r="6">
          <cell r="B6" t="str">
            <v>Sales Team B</v>
          </cell>
          <cell r="D6"/>
          <cell r="E6">
            <v>13427</v>
          </cell>
          <cell r="F6">
            <v>12000</v>
          </cell>
        </row>
        <row r="7">
          <cell r="B7" t="str">
            <v>Sales Team C</v>
          </cell>
          <cell r="D7">
            <v>11099</v>
          </cell>
          <cell r="E7"/>
          <cell r="F7">
            <v>12000</v>
          </cell>
        </row>
        <row r="8">
          <cell r="B8" t="str">
            <v>Sales Team D</v>
          </cell>
          <cell r="D8"/>
          <cell r="E8">
            <v>12894</v>
          </cell>
          <cell r="F8">
            <v>12000</v>
          </cell>
        </row>
        <row r="9">
          <cell r="B9" t="str">
            <v>Sales Team E</v>
          </cell>
          <cell r="D9"/>
          <cell r="E9">
            <v>26379</v>
          </cell>
          <cell r="F9">
            <v>12000</v>
          </cell>
        </row>
      </sheetData>
      <sheetData sheetId="8"/>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lumn"/>
    </sheetNames>
    <sheetDataSet>
      <sheetData sheetId="0">
        <row r="1">
          <cell r="C1" t="str">
            <v>CY</v>
          </cell>
          <cell r="D1" t="str">
            <v>PY</v>
          </cell>
        </row>
        <row r="2">
          <cell r="B2" t="str">
            <v>Revenue</v>
          </cell>
          <cell r="C2">
            <v>8854</v>
          </cell>
          <cell r="D2">
            <v>9850</v>
          </cell>
        </row>
        <row r="3">
          <cell r="B3" t="str">
            <v>Sales Salaries</v>
          </cell>
          <cell r="C3">
            <v>5007</v>
          </cell>
          <cell r="D3">
            <v>5486</v>
          </cell>
        </row>
        <row r="4">
          <cell r="B4" t="str">
            <v>Admin Salaries</v>
          </cell>
          <cell r="C4">
            <v>5733</v>
          </cell>
          <cell r="D4">
            <v>5333</v>
          </cell>
        </row>
        <row r="5">
          <cell r="B5" t="str">
            <v>Rent &amp; Utilities</v>
          </cell>
          <cell r="C5">
            <v>3206</v>
          </cell>
          <cell r="D5">
            <v>3120</v>
          </cell>
        </row>
        <row r="6">
          <cell r="B6" t="str">
            <v>Legal &amp; Insurance</v>
          </cell>
          <cell r="C6">
            <v>4040</v>
          </cell>
          <cell r="D6">
            <v>3980</v>
          </cell>
        </row>
        <row r="7">
          <cell r="B7" t="str">
            <v>Other</v>
          </cell>
          <cell r="C7">
            <v>2902</v>
          </cell>
          <cell r="D7">
            <v>2602</v>
          </cell>
        </row>
      </sheetData>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sheetName val="Chart"/>
    </sheetNames>
    <sheetDataSet>
      <sheetData sheetId="0">
        <row r="1">
          <cell r="C1" t="str">
            <v>Jan</v>
          </cell>
          <cell r="D1" t="str">
            <v>Jan Avg</v>
          </cell>
          <cell r="F1" t="str">
            <v>Feb</v>
          </cell>
          <cell r="G1" t="str">
            <v>Feb Avg</v>
          </cell>
          <cell r="I1" t="str">
            <v>Mar</v>
          </cell>
          <cell r="J1" t="str">
            <v>Mar Avg</v>
          </cell>
          <cell r="L1" t="str">
            <v>Apr</v>
          </cell>
          <cell r="M1" t="str">
            <v>Apr Avg</v>
          </cell>
          <cell r="O1" t="str">
            <v>May</v>
          </cell>
          <cell r="P1" t="str">
            <v>May Avg</v>
          </cell>
          <cell r="R1" t="str">
            <v>Jun</v>
          </cell>
          <cell r="S1" t="str">
            <v>Jun Avg</v>
          </cell>
          <cell r="U1" t="str">
            <v>Jul</v>
          </cell>
          <cell r="V1" t="str">
            <v>Jul Avg</v>
          </cell>
          <cell r="X1" t="str">
            <v>Aug</v>
          </cell>
          <cell r="Y1" t="str">
            <v>Aug Avg</v>
          </cell>
          <cell r="AA1" t="str">
            <v>Sep</v>
          </cell>
          <cell r="AB1" t="str">
            <v>Sep Avg</v>
          </cell>
          <cell r="AD1" t="str">
            <v>Oct</v>
          </cell>
          <cell r="AE1" t="str">
            <v>Oct Avg</v>
          </cell>
          <cell r="AG1" t="str">
            <v>Nov</v>
          </cell>
          <cell r="AH1" t="str">
            <v>Nov Avg</v>
          </cell>
          <cell r="AJ1" t="str">
            <v>Dec</v>
          </cell>
          <cell r="AK1" t="str">
            <v>Dec Avg</v>
          </cell>
        </row>
        <row r="2">
          <cell r="A2"/>
          <cell r="C2">
            <v>318725</v>
          </cell>
          <cell r="D2">
            <v>309575</v>
          </cell>
          <cell r="F2"/>
          <cell r="G2"/>
          <cell r="I2"/>
          <cell r="J2"/>
          <cell r="L2"/>
          <cell r="M2"/>
          <cell r="O2"/>
          <cell r="P2"/>
          <cell r="R2"/>
          <cell r="S2"/>
          <cell r="U2"/>
          <cell r="V2"/>
          <cell r="X2"/>
          <cell r="Y2"/>
          <cell r="AA2"/>
          <cell r="AB2"/>
          <cell r="AD2"/>
          <cell r="AE2"/>
          <cell r="AG2"/>
          <cell r="AH2"/>
          <cell r="AJ2"/>
          <cell r="AK2"/>
        </row>
        <row r="3">
          <cell r="A3"/>
          <cell r="C3">
            <v>320250</v>
          </cell>
          <cell r="D3">
            <v>309575</v>
          </cell>
          <cell r="F3"/>
          <cell r="G3"/>
          <cell r="I3"/>
          <cell r="J3"/>
          <cell r="L3"/>
          <cell r="M3"/>
          <cell r="O3"/>
          <cell r="P3"/>
          <cell r="R3"/>
          <cell r="S3"/>
          <cell r="U3"/>
          <cell r="V3"/>
          <cell r="X3"/>
          <cell r="Y3"/>
          <cell r="AA3"/>
          <cell r="AB3"/>
          <cell r="AD3"/>
          <cell r="AE3"/>
          <cell r="AG3"/>
          <cell r="AH3"/>
          <cell r="AJ3"/>
          <cell r="AK3"/>
        </row>
        <row r="4">
          <cell r="A4" t="str">
            <v>Jan</v>
          </cell>
          <cell r="C4">
            <v>279075</v>
          </cell>
          <cell r="D4">
            <v>309575</v>
          </cell>
          <cell r="F4"/>
          <cell r="G4"/>
          <cell r="I4"/>
          <cell r="J4"/>
          <cell r="L4"/>
          <cell r="M4"/>
          <cell r="O4"/>
          <cell r="P4"/>
          <cell r="R4"/>
          <cell r="S4"/>
          <cell r="U4"/>
          <cell r="V4"/>
          <cell r="X4"/>
          <cell r="Y4"/>
          <cell r="AA4"/>
          <cell r="AB4"/>
          <cell r="AD4"/>
          <cell r="AE4"/>
          <cell r="AG4"/>
          <cell r="AH4"/>
          <cell r="AJ4"/>
          <cell r="AK4"/>
        </row>
        <row r="5">
          <cell r="A5"/>
          <cell r="C5">
            <v>292800</v>
          </cell>
          <cell r="D5">
            <v>309575</v>
          </cell>
          <cell r="F5"/>
          <cell r="G5"/>
          <cell r="I5"/>
          <cell r="J5"/>
          <cell r="L5"/>
          <cell r="M5"/>
          <cell r="O5"/>
          <cell r="P5"/>
          <cell r="R5"/>
          <cell r="S5"/>
          <cell r="U5"/>
          <cell r="V5"/>
          <cell r="X5"/>
          <cell r="Y5"/>
          <cell r="AA5"/>
          <cell r="AB5"/>
          <cell r="AD5"/>
          <cell r="AE5"/>
          <cell r="AG5"/>
          <cell r="AH5"/>
          <cell r="AJ5"/>
          <cell r="AK5"/>
        </row>
        <row r="6">
          <cell r="A6"/>
          <cell r="C6">
            <v>337025</v>
          </cell>
          <cell r="D6">
            <v>309575</v>
          </cell>
          <cell r="F6"/>
          <cell r="G6"/>
          <cell r="I6"/>
          <cell r="J6"/>
          <cell r="L6"/>
          <cell r="M6"/>
          <cell r="O6"/>
          <cell r="P6"/>
          <cell r="R6"/>
          <cell r="S6"/>
          <cell r="U6"/>
          <cell r="V6"/>
          <cell r="X6"/>
          <cell r="Y6"/>
          <cell r="AA6"/>
          <cell r="AB6"/>
          <cell r="AD6"/>
          <cell r="AE6"/>
          <cell r="AG6"/>
          <cell r="AH6"/>
          <cell r="AJ6"/>
          <cell r="AK6"/>
        </row>
        <row r="7">
          <cell r="A7"/>
          <cell r="C7"/>
          <cell r="D7"/>
          <cell r="F7">
            <v>301950</v>
          </cell>
          <cell r="G7">
            <v>266570</v>
          </cell>
          <cell r="I7"/>
          <cell r="J7"/>
          <cell r="L7"/>
          <cell r="M7"/>
          <cell r="O7"/>
          <cell r="P7"/>
          <cell r="R7"/>
          <cell r="S7"/>
          <cell r="U7"/>
          <cell r="V7"/>
          <cell r="X7"/>
          <cell r="Y7"/>
          <cell r="AA7"/>
          <cell r="AB7"/>
          <cell r="AD7"/>
          <cell r="AE7"/>
          <cell r="AG7"/>
          <cell r="AH7"/>
          <cell r="AJ7"/>
          <cell r="AK7"/>
        </row>
        <row r="8">
          <cell r="A8"/>
          <cell r="C8"/>
          <cell r="D8"/>
          <cell r="F8">
            <v>286700</v>
          </cell>
          <cell r="G8">
            <v>266570</v>
          </cell>
          <cell r="I8"/>
          <cell r="J8"/>
          <cell r="L8"/>
          <cell r="M8"/>
          <cell r="O8"/>
          <cell r="P8"/>
          <cell r="R8"/>
          <cell r="S8"/>
          <cell r="U8"/>
          <cell r="V8"/>
          <cell r="X8"/>
          <cell r="Y8"/>
          <cell r="AA8"/>
          <cell r="AB8"/>
          <cell r="AD8"/>
          <cell r="AE8"/>
          <cell r="AG8"/>
          <cell r="AH8"/>
          <cell r="AJ8"/>
          <cell r="AK8"/>
        </row>
        <row r="9">
          <cell r="A9" t="str">
            <v>Feb</v>
          </cell>
          <cell r="C9"/>
          <cell r="D9"/>
          <cell r="F9">
            <v>269925</v>
          </cell>
          <cell r="G9">
            <v>266570</v>
          </cell>
          <cell r="I9"/>
          <cell r="J9"/>
          <cell r="L9"/>
          <cell r="M9"/>
          <cell r="O9"/>
          <cell r="P9"/>
          <cell r="R9"/>
          <cell r="S9"/>
          <cell r="U9"/>
          <cell r="V9"/>
          <cell r="X9"/>
          <cell r="Y9"/>
          <cell r="AA9"/>
          <cell r="AB9"/>
          <cell r="AD9"/>
          <cell r="AE9"/>
          <cell r="AG9"/>
          <cell r="AH9"/>
          <cell r="AJ9"/>
          <cell r="AK9"/>
        </row>
        <row r="10">
          <cell r="A10"/>
          <cell r="C10"/>
          <cell r="D10"/>
          <cell r="F10">
            <v>221125</v>
          </cell>
          <cell r="G10">
            <v>266570</v>
          </cell>
          <cell r="I10"/>
          <cell r="J10"/>
          <cell r="L10"/>
          <cell r="M10"/>
          <cell r="O10"/>
          <cell r="P10"/>
          <cell r="R10"/>
          <cell r="S10"/>
          <cell r="U10"/>
          <cell r="V10"/>
          <cell r="X10"/>
          <cell r="Y10"/>
          <cell r="AA10"/>
          <cell r="AB10"/>
          <cell r="AD10"/>
          <cell r="AE10"/>
          <cell r="AG10"/>
          <cell r="AH10"/>
          <cell r="AJ10"/>
          <cell r="AK10"/>
        </row>
        <row r="11">
          <cell r="A11"/>
          <cell r="C11"/>
          <cell r="D11"/>
          <cell r="F11">
            <v>253150</v>
          </cell>
          <cell r="G11">
            <v>266570</v>
          </cell>
          <cell r="I11"/>
          <cell r="J11"/>
          <cell r="L11"/>
          <cell r="M11"/>
          <cell r="O11"/>
          <cell r="P11"/>
          <cell r="R11"/>
          <cell r="S11"/>
          <cell r="U11"/>
          <cell r="V11"/>
          <cell r="X11"/>
          <cell r="Y11"/>
          <cell r="AA11"/>
          <cell r="AB11"/>
          <cell r="AD11"/>
          <cell r="AE11"/>
          <cell r="AG11"/>
          <cell r="AH11"/>
          <cell r="AJ11"/>
          <cell r="AK11"/>
        </row>
        <row r="12">
          <cell r="A12"/>
          <cell r="C12"/>
          <cell r="D12"/>
          <cell r="F12"/>
          <cell r="G12"/>
          <cell r="I12">
            <v>353800</v>
          </cell>
          <cell r="J12">
            <v>359900</v>
          </cell>
          <cell r="L12"/>
          <cell r="M12"/>
          <cell r="O12"/>
          <cell r="P12"/>
          <cell r="R12"/>
          <cell r="S12"/>
          <cell r="U12"/>
          <cell r="V12"/>
          <cell r="X12"/>
          <cell r="Y12"/>
          <cell r="AA12"/>
          <cell r="AB12"/>
          <cell r="AD12"/>
          <cell r="AE12"/>
          <cell r="AG12"/>
          <cell r="AH12"/>
          <cell r="AJ12"/>
          <cell r="AK12"/>
        </row>
        <row r="13">
          <cell r="A13"/>
          <cell r="C13"/>
          <cell r="D13"/>
          <cell r="F13"/>
          <cell r="G13"/>
          <cell r="I13">
            <v>369050</v>
          </cell>
          <cell r="J13">
            <v>359900</v>
          </cell>
          <cell r="L13"/>
          <cell r="M13"/>
          <cell r="O13"/>
          <cell r="P13"/>
          <cell r="R13"/>
          <cell r="S13"/>
          <cell r="U13"/>
          <cell r="V13"/>
          <cell r="X13"/>
          <cell r="Y13"/>
          <cell r="AA13"/>
          <cell r="AB13"/>
          <cell r="AD13"/>
          <cell r="AE13"/>
          <cell r="AG13"/>
          <cell r="AH13"/>
          <cell r="AJ13"/>
          <cell r="AK13"/>
        </row>
        <row r="14">
          <cell r="A14" t="str">
            <v>Mar</v>
          </cell>
          <cell r="C14"/>
          <cell r="D14"/>
          <cell r="F14"/>
          <cell r="G14"/>
          <cell r="I14">
            <v>372100</v>
          </cell>
          <cell r="J14">
            <v>359900</v>
          </cell>
          <cell r="L14"/>
          <cell r="M14"/>
          <cell r="O14"/>
          <cell r="P14"/>
          <cell r="R14"/>
          <cell r="S14"/>
          <cell r="U14"/>
          <cell r="V14"/>
          <cell r="X14"/>
          <cell r="Y14"/>
          <cell r="AA14"/>
          <cell r="AB14"/>
          <cell r="AD14"/>
          <cell r="AE14"/>
          <cell r="AG14"/>
          <cell r="AH14"/>
          <cell r="AJ14"/>
          <cell r="AK14"/>
        </row>
        <row r="15">
          <cell r="A15"/>
          <cell r="C15"/>
          <cell r="D15"/>
          <cell r="F15"/>
          <cell r="G15"/>
          <cell r="I15">
            <v>340075</v>
          </cell>
          <cell r="J15">
            <v>359900</v>
          </cell>
          <cell r="L15"/>
          <cell r="M15"/>
          <cell r="O15"/>
          <cell r="P15"/>
          <cell r="R15"/>
          <cell r="S15"/>
          <cell r="U15"/>
          <cell r="V15"/>
          <cell r="X15"/>
          <cell r="Y15"/>
          <cell r="AA15"/>
          <cell r="AB15"/>
          <cell r="AD15"/>
          <cell r="AE15"/>
          <cell r="AG15"/>
          <cell r="AH15"/>
          <cell r="AJ15"/>
          <cell r="AK15"/>
        </row>
        <row r="16">
          <cell r="A16"/>
          <cell r="C16"/>
          <cell r="D16"/>
          <cell r="F16"/>
          <cell r="G16"/>
          <cell r="I16">
            <v>364475</v>
          </cell>
          <cell r="J16">
            <v>359900</v>
          </cell>
          <cell r="L16"/>
          <cell r="M16"/>
          <cell r="O16"/>
          <cell r="P16"/>
          <cell r="R16"/>
          <cell r="S16"/>
          <cell r="U16"/>
          <cell r="V16"/>
          <cell r="X16"/>
          <cell r="Y16"/>
          <cell r="AA16"/>
          <cell r="AB16"/>
          <cell r="AD16"/>
          <cell r="AE16"/>
          <cell r="AG16"/>
          <cell r="AH16"/>
          <cell r="AJ16"/>
          <cell r="AK16"/>
        </row>
        <row r="17">
          <cell r="A17"/>
          <cell r="C17"/>
          <cell r="D17"/>
          <cell r="F17"/>
          <cell r="G17"/>
          <cell r="I17"/>
          <cell r="J17"/>
          <cell r="L17">
            <v>337025</v>
          </cell>
          <cell r="M17">
            <v>371795</v>
          </cell>
          <cell r="O17"/>
          <cell r="P17"/>
          <cell r="R17"/>
          <cell r="S17"/>
          <cell r="U17"/>
          <cell r="V17"/>
          <cell r="X17"/>
          <cell r="Y17"/>
          <cell r="AA17"/>
          <cell r="AB17"/>
          <cell r="AD17"/>
          <cell r="AE17"/>
          <cell r="AG17"/>
          <cell r="AH17"/>
          <cell r="AJ17"/>
          <cell r="AK17"/>
        </row>
        <row r="18">
          <cell r="A18"/>
          <cell r="C18"/>
          <cell r="D18"/>
          <cell r="F18"/>
          <cell r="G18"/>
          <cell r="I18"/>
          <cell r="J18"/>
          <cell r="L18">
            <v>337025</v>
          </cell>
          <cell r="M18">
            <v>371795</v>
          </cell>
          <cell r="O18"/>
          <cell r="P18"/>
          <cell r="R18"/>
          <cell r="S18"/>
          <cell r="U18"/>
          <cell r="V18"/>
          <cell r="X18"/>
          <cell r="Y18"/>
          <cell r="AA18"/>
          <cell r="AB18"/>
          <cell r="AD18"/>
          <cell r="AE18"/>
          <cell r="AG18"/>
          <cell r="AH18"/>
          <cell r="AJ18"/>
          <cell r="AK18"/>
        </row>
        <row r="19">
          <cell r="A19" t="str">
            <v>Apr</v>
          </cell>
          <cell r="C19"/>
          <cell r="D19"/>
          <cell r="F19"/>
          <cell r="G19"/>
          <cell r="I19"/>
          <cell r="J19"/>
          <cell r="L19">
            <v>385825</v>
          </cell>
          <cell r="M19">
            <v>371795</v>
          </cell>
          <cell r="O19"/>
          <cell r="P19"/>
          <cell r="R19"/>
          <cell r="S19"/>
          <cell r="U19"/>
          <cell r="V19"/>
          <cell r="X19"/>
          <cell r="Y19"/>
          <cell r="AA19"/>
          <cell r="AB19"/>
          <cell r="AD19"/>
          <cell r="AE19"/>
          <cell r="AG19"/>
          <cell r="AH19"/>
          <cell r="AJ19"/>
          <cell r="AK19"/>
        </row>
        <row r="20">
          <cell r="A20"/>
          <cell r="C20"/>
          <cell r="D20"/>
          <cell r="F20"/>
          <cell r="G20"/>
          <cell r="I20"/>
          <cell r="J20"/>
          <cell r="L20">
            <v>405650</v>
          </cell>
          <cell r="M20">
            <v>371795</v>
          </cell>
          <cell r="O20"/>
          <cell r="P20"/>
          <cell r="R20"/>
          <cell r="S20"/>
          <cell r="U20"/>
          <cell r="V20"/>
          <cell r="X20"/>
          <cell r="Y20"/>
          <cell r="AA20"/>
          <cell r="AB20"/>
          <cell r="AD20"/>
          <cell r="AE20"/>
          <cell r="AG20"/>
          <cell r="AH20"/>
          <cell r="AJ20"/>
          <cell r="AK20"/>
        </row>
        <row r="21">
          <cell r="A21"/>
          <cell r="C21"/>
          <cell r="D21"/>
          <cell r="F21"/>
          <cell r="G21"/>
          <cell r="I21"/>
          <cell r="J21"/>
          <cell r="L21">
            <v>393450</v>
          </cell>
          <cell r="M21">
            <v>371795</v>
          </cell>
          <cell r="O21"/>
          <cell r="P21"/>
          <cell r="R21"/>
          <cell r="S21"/>
          <cell r="U21"/>
          <cell r="V21"/>
          <cell r="X21"/>
          <cell r="Y21"/>
          <cell r="AA21"/>
          <cell r="AB21"/>
          <cell r="AD21"/>
          <cell r="AE21"/>
          <cell r="AG21"/>
          <cell r="AH21"/>
          <cell r="AJ21"/>
          <cell r="AK21"/>
        </row>
        <row r="22">
          <cell r="A22"/>
          <cell r="C22"/>
          <cell r="D22"/>
          <cell r="F22"/>
          <cell r="G22"/>
          <cell r="I22"/>
          <cell r="J22"/>
          <cell r="L22"/>
          <cell r="M22"/>
          <cell r="O22">
            <v>373625</v>
          </cell>
          <cell r="P22">
            <v>383995</v>
          </cell>
          <cell r="R22"/>
          <cell r="S22"/>
          <cell r="U22"/>
          <cell r="V22"/>
          <cell r="X22"/>
          <cell r="Y22"/>
          <cell r="AA22"/>
          <cell r="AB22"/>
          <cell r="AD22"/>
          <cell r="AE22"/>
          <cell r="AG22"/>
          <cell r="AH22"/>
          <cell r="AJ22"/>
          <cell r="AK22"/>
        </row>
        <row r="23">
          <cell r="A23"/>
          <cell r="C23"/>
          <cell r="D23"/>
          <cell r="F23"/>
          <cell r="G23"/>
          <cell r="I23"/>
          <cell r="J23"/>
          <cell r="L23"/>
          <cell r="M23"/>
          <cell r="O23">
            <v>352275</v>
          </cell>
          <cell r="P23">
            <v>383995</v>
          </cell>
          <cell r="R23"/>
          <cell r="S23"/>
          <cell r="U23"/>
          <cell r="V23"/>
          <cell r="X23"/>
          <cell r="Y23"/>
          <cell r="AA23"/>
          <cell r="AB23"/>
          <cell r="AD23"/>
          <cell r="AE23"/>
          <cell r="AG23"/>
          <cell r="AH23"/>
          <cell r="AJ23"/>
          <cell r="AK23"/>
        </row>
        <row r="24">
          <cell r="A24" t="str">
            <v>May</v>
          </cell>
          <cell r="C24"/>
          <cell r="D24"/>
          <cell r="F24"/>
          <cell r="G24"/>
          <cell r="I24"/>
          <cell r="J24"/>
          <cell r="L24"/>
          <cell r="M24"/>
          <cell r="O24">
            <v>355325</v>
          </cell>
          <cell r="P24">
            <v>383995</v>
          </cell>
          <cell r="R24"/>
          <cell r="S24"/>
          <cell r="U24"/>
          <cell r="V24"/>
          <cell r="X24"/>
          <cell r="Y24"/>
          <cell r="AA24"/>
          <cell r="AB24"/>
          <cell r="AD24"/>
          <cell r="AE24"/>
          <cell r="AG24"/>
          <cell r="AH24"/>
          <cell r="AJ24"/>
          <cell r="AK24"/>
        </row>
        <row r="25">
          <cell r="A25"/>
          <cell r="C25"/>
          <cell r="D25"/>
          <cell r="F25"/>
          <cell r="G25"/>
          <cell r="I25"/>
          <cell r="J25"/>
          <cell r="L25"/>
          <cell r="M25"/>
          <cell r="O25">
            <v>430050</v>
          </cell>
          <cell r="P25">
            <v>383995</v>
          </cell>
          <cell r="R25"/>
          <cell r="S25"/>
          <cell r="U25"/>
          <cell r="V25"/>
          <cell r="X25"/>
          <cell r="Y25"/>
          <cell r="AA25"/>
          <cell r="AB25"/>
          <cell r="AD25"/>
          <cell r="AE25"/>
          <cell r="AG25"/>
          <cell r="AH25"/>
          <cell r="AJ25"/>
          <cell r="AK25"/>
        </row>
        <row r="26">
          <cell r="A26"/>
          <cell r="C26"/>
          <cell r="D26"/>
          <cell r="F26"/>
          <cell r="G26"/>
          <cell r="I26"/>
          <cell r="J26"/>
          <cell r="L26"/>
          <cell r="M26"/>
          <cell r="O26">
            <v>408700</v>
          </cell>
          <cell r="P26">
            <v>383995</v>
          </cell>
          <cell r="R26"/>
          <cell r="S26"/>
          <cell r="U26"/>
          <cell r="V26"/>
          <cell r="X26"/>
          <cell r="Y26"/>
          <cell r="AA26"/>
          <cell r="AB26"/>
          <cell r="AD26"/>
          <cell r="AE26"/>
          <cell r="AG26"/>
          <cell r="AH26"/>
          <cell r="AJ26"/>
          <cell r="AK26"/>
        </row>
        <row r="27">
          <cell r="A27"/>
          <cell r="C27"/>
          <cell r="D27"/>
          <cell r="F27"/>
          <cell r="G27"/>
          <cell r="I27"/>
          <cell r="J27"/>
          <cell r="L27"/>
          <cell r="M27"/>
          <cell r="O27"/>
          <cell r="P27"/>
          <cell r="R27">
            <v>445300</v>
          </cell>
          <cell r="S27">
            <v>423035</v>
          </cell>
          <cell r="U27"/>
          <cell r="V27"/>
          <cell r="X27"/>
          <cell r="Y27"/>
          <cell r="AA27"/>
          <cell r="AB27"/>
          <cell r="AD27"/>
          <cell r="AE27"/>
          <cell r="AG27"/>
          <cell r="AH27"/>
          <cell r="AJ27"/>
          <cell r="AK27"/>
        </row>
        <row r="28">
          <cell r="A28"/>
          <cell r="C28"/>
          <cell r="D28"/>
          <cell r="F28"/>
          <cell r="G28"/>
          <cell r="I28"/>
          <cell r="J28"/>
          <cell r="L28"/>
          <cell r="M28"/>
          <cell r="O28"/>
          <cell r="P28"/>
          <cell r="R28">
            <v>431575</v>
          </cell>
          <cell r="S28">
            <v>423035</v>
          </cell>
          <cell r="U28"/>
          <cell r="V28"/>
          <cell r="X28"/>
          <cell r="Y28"/>
          <cell r="AA28"/>
          <cell r="AB28"/>
          <cell r="AD28"/>
          <cell r="AE28"/>
          <cell r="AG28"/>
          <cell r="AH28"/>
          <cell r="AJ28"/>
          <cell r="AK28"/>
        </row>
        <row r="29">
          <cell r="A29" t="str">
            <v>Jun</v>
          </cell>
          <cell r="C29"/>
          <cell r="D29"/>
          <cell r="F29"/>
          <cell r="G29"/>
          <cell r="I29"/>
          <cell r="J29"/>
          <cell r="L29"/>
          <cell r="M29"/>
          <cell r="O29"/>
          <cell r="P29"/>
          <cell r="R29">
            <v>420900</v>
          </cell>
          <cell r="S29">
            <v>423035</v>
          </cell>
          <cell r="U29"/>
          <cell r="V29"/>
          <cell r="X29"/>
          <cell r="Y29"/>
          <cell r="AA29"/>
          <cell r="AB29"/>
          <cell r="AD29"/>
          <cell r="AE29"/>
          <cell r="AG29"/>
          <cell r="AH29"/>
          <cell r="AJ29"/>
          <cell r="AK29"/>
        </row>
        <row r="30">
          <cell r="A30"/>
          <cell r="C30"/>
          <cell r="D30"/>
          <cell r="F30"/>
          <cell r="G30"/>
          <cell r="I30"/>
          <cell r="J30"/>
          <cell r="L30"/>
          <cell r="M30"/>
          <cell r="O30"/>
          <cell r="P30"/>
          <cell r="R30">
            <v>413275</v>
          </cell>
          <cell r="S30">
            <v>423035</v>
          </cell>
          <cell r="U30"/>
          <cell r="V30"/>
          <cell r="X30"/>
          <cell r="Y30"/>
          <cell r="AA30"/>
          <cell r="AB30"/>
          <cell r="AD30"/>
          <cell r="AE30"/>
          <cell r="AG30"/>
          <cell r="AH30"/>
          <cell r="AJ30"/>
          <cell r="AK30"/>
        </row>
        <row r="31">
          <cell r="A31"/>
          <cell r="C31"/>
          <cell r="D31"/>
          <cell r="F31"/>
          <cell r="G31"/>
          <cell r="I31"/>
          <cell r="J31"/>
          <cell r="L31"/>
          <cell r="M31"/>
          <cell r="O31"/>
          <cell r="P31"/>
          <cell r="R31">
            <v>404125</v>
          </cell>
          <cell r="S31">
            <v>423035</v>
          </cell>
          <cell r="U31"/>
          <cell r="V31"/>
          <cell r="X31"/>
          <cell r="Y31"/>
          <cell r="AA31"/>
          <cell r="AB31"/>
          <cell r="AD31"/>
          <cell r="AE31"/>
          <cell r="AG31"/>
          <cell r="AH31"/>
          <cell r="AJ31"/>
          <cell r="AK31"/>
        </row>
        <row r="32">
          <cell r="A32"/>
          <cell r="C32"/>
          <cell r="D32"/>
          <cell r="F32"/>
          <cell r="G32"/>
          <cell r="I32"/>
          <cell r="J32"/>
          <cell r="L32"/>
          <cell r="M32"/>
          <cell r="O32"/>
          <cell r="P32"/>
          <cell r="R32"/>
          <cell r="S32"/>
          <cell r="U32">
            <v>382775</v>
          </cell>
          <cell r="V32">
            <v>358375</v>
          </cell>
          <cell r="X32"/>
          <cell r="Y32"/>
          <cell r="AA32"/>
          <cell r="AB32"/>
          <cell r="AD32"/>
          <cell r="AE32"/>
          <cell r="AG32"/>
          <cell r="AH32"/>
          <cell r="AJ32"/>
          <cell r="AK32"/>
        </row>
        <row r="33">
          <cell r="A33"/>
          <cell r="C33"/>
          <cell r="D33"/>
          <cell r="F33"/>
          <cell r="G33"/>
          <cell r="I33"/>
          <cell r="J33"/>
          <cell r="L33"/>
          <cell r="M33"/>
          <cell r="O33"/>
          <cell r="P33"/>
          <cell r="R33"/>
          <cell r="S33"/>
          <cell r="U33">
            <v>355325</v>
          </cell>
          <cell r="V33">
            <v>358375</v>
          </cell>
          <cell r="X33"/>
          <cell r="Y33"/>
          <cell r="AA33"/>
          <cell r="AB33"/>
          <cell r="AD33"/>
          <cell r="AE33"/>
          <cell r="AG33"/>
          <cell r="AH33"/>
          <cell r="AJ33"/>
          <cell r="AK33"/>
        </row>
        <row r="34">
          <cell r="A34" t="str">
            <v>Jul</v>
          </cell>
          <cell r="C34"/>
          <cell r="D34"/>
          <cell r="F34"/>
          <cell r="G34"/>
          <cell r="I34"/>
          <cell r="J34"/>
          <cell r="L34"/>
          <cell r="M34"/>
          <cell r="O34"/>
          <cell r="P34"/>
          <cell r="R34"/>
          <cell r="S34"/>
          <cell r="U34">
            <v>358375</v>
          </cell>
          <cell r="V34">
            <v>358375</v>
          </cell>
          <cell r="X34"/>
          <cell r="Y34"/>
          <cell r="AA34"/>
          <cell r="AB34"/>
          <cell r="AD34"/>
          <cell r="AE34"/>
          <cell r="AG34"/>
          <cell r="AH34"/>
          <cell r="AJ34"/>
          <cell r="AK34"/>
        </row>
        <row r="35">
          <cell r="A35"/>
          <cell r="C35"/>
          <cell r="D35"/>
          <cell r="F35"/>
          <cell r="G35"/>
          <cell r="I35"/>
          <cell r="J35"/>
          <cell r="L35"/>
          <cell r="M35"/>
          <cell r="O35"/>
          <cell r="P35"/>
          <cell r="R35"/>
          <cell r="S35"/>
          <cell r="U35">
            <v>323300</v>
          </cell>
          <cell r="V35">
            <v>358375</v>
          </cell>
          <cell r="X35"/>
          <cell r="Y35"/>
          <cell r="AA35"/>
          <cell r="AB35"/>
          <cell r="AD35"/>
          <cell r="AE35"/>
          <cell r="AG35"/>
          <cell r="AH35"/>
          <cell r="AJ35"/>
          <cell r="AK35"/>
        </row>
        <row r="36">
          <cell r="A36"/>
          <cell r="C36"/>
          <cell r="D36"/>
          <cell r="F36"/>
          <cell r="G36"/>
          <cell r="I36"/>
          <cell r="J36"/>
          <cell r="L36"/>
          <cell r="M36"/>
          <cell r="O36"/>
          <cell r="P36"/>
          <cell r="R36"/>
          <cell r="S36"/>
          <cell r="U36">
            <v>372100</v>
          </cell>
          <cell r="V36">
            <v>358375</v>
          </cell>
          <cell r="X36"/>
          <cell r="Y36"/>
          <cell r="AA36"/>
          <cell r="AB36"/>
          <cell r="AD36"/>
          <cell r="AE36"/>
          <cell r="AG36"/>
          <cell r="AH36"/>
          <cell r="AJ36"/>
          <cell r="AK36"/>
        </row>
        <row r="37">
          <cell r="A37"/>
          <cell r="C37"/>
          <cell r="D37"/>
          <cell r="F37"/>
          <cell r="G37"/>
          <cell r="I37"/>
          <cell r="J37"/>
          <cell r="L37"/>
          <cell r="M37"/>
          <cell r="O37"/>
          <cell r="P37"/>
          <cell r="R37"/>
          <cell r="S37"/>
          <cell r="U37"/>
          <cell r="V37"/>
          <cell r="X37">
            <v>355325</v>
          </cell>
          <cell r="Y37">
            <v>330925</v>
          </cell>
          <cell r="AA37"/>
          <cell r="AB37"/>
          <cell r="AD37"/>
          <cell r="AE37"/>
          <cell r="AG37"/>
          <cell r="AH37"/>
          <cell r="AJ37"/>
          <cell r="AK37"/>
        </row>
        <row r="38">
          <cell r="A38"/>
          <cell r="C38"/>
          <cell r="D38"/>
          <cell r="F38"/>
          <cell r="G38"/>
          <cell r="I38"/>
          <cell r="J38"/>
          <cell r="L38"/>
          <cell r="M38"/>
          <cell r="O38"/>
          <cell r="P38"/>
          <cell r="R38"/>
          <cell r="S38"/>
          <cell r="U38"/>
          <cell r="V38"/>
          <cell r="X38">
            <v>358375</v>
          </cell>
          <cell r="Y38">
            <v>330925</v>
          </cell>
          <cell r="AA38"/>
          <cell r="AB38"/>
          <cell r="AD38"/>
          <cell r="AE38"/>
          <cell r="AG38"/>
          <cell r="AH38"/>
          <cell r="AJ38"/>
          <cell r="AK38"/>
        </row>
        <row r="39">
          <cell r="A39" t="str">
            <v>Aug</v>
          </cell>
          <cell r="C39"/>
          <cell r="D39"/>
          <cell r="F39"/>
          <cell r="G39"/>
          <cell r="I39"/>
          <cell r="J39"/>
          <cell r="L39"/>
          <cell r="M39"/>
          <cell r="O39"/>
          <cell r="P39"/>
          <cell r="R39"/>
          <cell r="S39"/>
          <cell r="U39"/>
          <cell r="V39"/>
          <cell r="X39">
            <v>306525</v>
          </cell>
          <cell r="Y39">
            <v>330925</v>
          </cell>
          <cell r="AA39"/>
          <cell r="AB39"/>
          <cell r="AD39"/>
          <cell r="AE39"/>
          <cell r="AG39"/>
          <cell r="AH39"/>
          <cell r="AJ39"/>
          <cell r="AK39"/>
        </row>
        <row r="40">
          <cell r="A40"/>
          <cell r="C40"/>
          <cell r="D40"/>
          <cell r="F40"/>
          <cell r="G40"/>
          <cell r="I40"/>
          <cell r="J40"/>
          <cell r="L40"/>
          <cell r="M40"/>
          <cell r="O40"/>
          <cell r="P40"/>
          <cell r="R40"/>
          <cell r="S40"/>
          <cell r="U40"/>
          <cell r="V40"/>
          <cell r="X40">
            <v>294325</v>
          </cell>
          <cell r="Y40">
            <v>330925</v>
          </cell>
          <cell r="AA40"/>
          <cell r="AB40"/>
          <cell r="AD40"/>
          <cell r="AE40"/>
          <cell r="AG40"/>
          <cell r="AH40"/>
          <cell r="AJ40"/>
          <cell r="AK40"/>
        </row>
        <row r="41">
          <cell r="A41"/>
          <cell r="C41"/>
          <cell r="D41"/>
          <cell r="F41"/>
          <cell r="G41"/>
          <cell r="I41"/>
          <cell r="J41"/>
          <cell r="L41"/>
          <cell r="M41"/>
          <cell r="O41"/>
          <cell r="P41"/>
          <cell r="R41"/>
          <cell r="S41"/>
          <cell r="U41"/>
          <cell r="V41"/>
          <cell r="X41">
            <v>340075</v>
          </cell>
          <cell r="Y41">
            <v>330925</v>
          </cell>
          <cell r="AA41"/>
          <cell r="AB41"/>
          <cell r="AD41"/>
          <cell r="AE41"/>
          <cell r="AG41"/>
          <cell r="AH41"/>
          <cell r="AJ41"/>
          <cell r="AK41"/>
        </row>
        <row r="42">
          <cell r="A42"/>
          <cell r="C42"/>
          <cell r="D42"/>
          <cell r="F42"/>
          <cell r="G42"/>
          <cell r="I42"/>
          <cell r="J42"/>
          <cell r="L42"/>
          <cell r="M42"/>
          <cell r="O42"/>
          <cell r="P42"/>
          <cell r="R42"/>
          <cell r="S42"/>
          <cell r="U42"/>
          <cell r="V42"/>
          <cell r="X42"/>
          <cell r="Y42"/>
          <cell r="AA42">
            <v>356850</v>
          </cell>
          <cell r="AB42">
            <v>366915</v>
          </cell>
          <cell r="AD42"/>
          <cell r="AE42"/>
          <cell r="AG42"/>
          <cell r="AH42"/>
          <cell r="AJ42"/>
          <cell r="AK42"/>
        </row>
        <row r="43">
          <cell r="A43"/>
          <cell r="C43"/>
          <cell r="D43"/>
          <cell r="F43"/>
          <cell r="G43"/>
          <cell r="I43"/>
          <cell r="J43"/>
          <cell r="L43"/>
          <cell r="M43"/>
          <cell r="O43"/>
          <cell r="P43"/>
          <cell r="R43"/>
          <cell r="S43"/>
          <cell r="U43"/>
          <cell r="V43"/>
          <cell r="X43"/>
          <cell r="Y43"/>
          <cell r="AA43">
            <v>356850</v>
          </cell>
          <cell r="AB43">
            <v>366915</v>
          </cell>
          <cell r="AD43"/>
          <cell r="AE43"/>
          <cell r="AG43"/>
          <cell r="AH43"/>
          <cell r="AJ43"/>
          <cell r="AK43"/>
        </row>
        <row r="44">
          <cell r="A44" t="str">
            <v>Sep</v>
          </cell>
          <cell r="C44"/>
          <cell r="D44"/>
          <cell r="F44"/>
          <cell r="G44"/>
          <cell r="I44"/>
          <cell r="J44"/>
          <cell r="L44"/>
          <cell r="M44"/>
          <cell r="O44"/>
          <cell r="P44"/>
          <cell r="R44"/>
          <cell r="S44"/>
          <cell r="U44"/>
          <cell r="V44"/>
          <cell r="X44"/>
          <cell r="Y44"/>
          <cell r="AA44">
            <v>324825</v>
          </cell>
          <cell r="AB44">
            <v>366915</v>
          </cell>
          <cell r="AD44"/>
          <cell r="AE44"/>
          <cell r="AG44"/>
          <cell r="AH44"/>
          <cell r="AJ44"/>
          <cell r="AK44"/>
        </row>
        <row r="45">
          <cell r="A45"/>
          <cell r="C45"/>
          <cell r="D45"/>
          <cell r="F45"/>
          <cell r="G45"/>
          <cell r="I45"/>
          <cell r="J45"/>
          <cell r="L45"/>
          <cell r="M45"/>
          <cell r="O45"/>
          <cell r="P45"/>
          <cell r="R45"/>
          <cell r="S45"/>
          <cell r="U45"/>
          <cell r="V45"/>
          <cell r="X45"/>
          <cell r="Y45"/>
          <cell r="AA45">
            <v>355325</v>
          </cell>
          <cell r="AB45">
            <v>366915</v>
          </cell>
          <cell r="AD45"/>
          <cell r="AE45"/>
          <cell r="AG45"/>
          <cell r="AH45"/>
          <cell r="AJ45"/>
          <cell r="AK45"/>
        </row>
        <row r="46">
          <cell r="A46"/>
          <cell r="C46"/>
          <cell r="D46"/>
          <cell r="F46"/>
          <cell r="G46"/>
          <cell r="I46"/>
          <cell r="J46"/>
          <cell r="L46"/>
          <cell r="M46"/>
          <cell r="O46"/>
          <cell r="P46"/>
          <cell r="R46"/>
          <cell r="S46"/>
          <cell r="U46"/>
          <cell r="V46"/>
          <cell r="X46"/>
          <cell r="Y46"/>
          <cell r="AA46">
            <v>440725</v>
          </cell>
          <cell r="AB46">
            <v>366915</v>
          </cell>
          <cell r="AD46"/>
          <cell r="AE46"/>
          <cell r="AG46"/>
          <cell r="AH46"/>
          <cell r="AJ46"/>
          <cell r="AK46"/>
        </row>
        <row r="47">
          <cell r="A47"/>
          <cell r="C47"/>
          <cell r="D47"/>
          <cell r="F47"/>
          <cell r="G47"/>
          <cell r="I47"/>
          <cell r="J47"/>
          <cell r="L47"/>
          <cell r="M47"/>
          <cell r="O47"/>
          <cell r="P47"/>
          <cell r="R47"/>
          <cell r="S47"/>
          <cell r="U47"/>
          <cell r="V47"/>
          <cell r="X47"/>
          <cell r="Y47"/>
          <cell r="AA47"/>
          <cell r="AB47"/>
          <cell r="AD47">
            <v>387350</v>
          </cell>
          <cell r="AE47">
            <v>385215</v>
          </cell>
          <cell r="AG47"/>
          <cell r="AH47"/>
          <cell r="AJ47"/>
          <cell r="AK47"/>
        </row>
        <row r="48">
          <cell r="A48"/>
          <cell r="C48"/>
          <cell r="D48"/>
          <cell r="F48"/>
          <cell r="G48"/>
          <cell r="I48"/>
          <cell r="J48"/>
          <cell r="L48"/>
          <cell r="M48"/>
          <cell r="O48"/>
          <cell r="P48"/>
          <cell r="R48"/>
          <cell r="S48"/>
          <cell r="U48"/>
          <cell r="V48"/>
          <cell r="X48"/>
          <cell r="Y48"/>
          <cell r="AA48"/>
          <cell r="AB48"/>
          <cell r="AD48">
            <v>356850</v>
          </cell>
          <cell r="AE48">
            <v>385215</v>
          </cell>
          <cell r="AG48"/>
          <cell r="AH48"/>
          <cell r="AJ48"/>
          <cell r="AK48"/>
        </row>
        <row r="49">
          <cell r="A49" t="str">
            <v>Oct</v>
          </cell>
          <cell r="C49"/>
          <cell r="D49"/>
          <cell r="F49"/>
          <cell r="G49"/>
          <cell r="I49"/>
          <cell r="J49"/>
          <cell r="L49"/>
          <cell r="M49"/>
          <cell r="O49"/>
          <cell r="P49"/>
          <cell r="R49"/>
          <cell r="S49"/>
          <cell r="U49"/>
          <cell r="V49"/>
          <cell r="X49"/>
          <cell r="Y49"/>
          <cell r="AA49"/>
          <cell r="AB49"/>
          <cell r="AD49">
            <v>364475</v>
          </cell>
          <cell r="AE49">
            <v>385215</v>
          </cell>
          <cell r="AG49"/>
          <cell r="AH49"/>
          <cell r="AJ49"/>
          <cell r="AK49"/>
        </row>
        <row r="50">
          <cell r="A50"/>
          <cell r="C50"/>
          <cell r="D50"/>
          <cell r="F50"/>
          <cell r="G50"/>
          <cell r="I50"/>
          <cell r="J50"/>
          <cell r="L50"/>
          <cell r="M50"/>
          <cell r="O50"/>
          <cell r="P50"/>
          <cell r="R50"/>
          <cell r="S50"/>
          <cell r="U50"/>
          <cell r="V50"/>
          <cell r="X50"/>
          <cell r="Y50"/>
          <cell r="AA50"/>
          <cell r="AB50"/>
          <cell r="AD50">
            <v>373625</v>
          </cell>
          <cell r="AE50">
            <v>385215</v>
          </cell>
          <cell r="AG50"/>
          <cell r="AH50"/>
          <cell r="AJ50"/>
          <cell r="AK50"/>
        </row>
        <row r="51">
          <cell r="A51"/>
          <cell r="C51"/>
          <cell r="D51"/>
          <cell r="F51"/>
          <cell r="G51"/>
          <cell r="I51"/>
          <cell r="J51"/>
          <cell r="L51"/>
          <cell r="M51"/>
          <cell r="O51"/>
          <cell r="P51"/>
          <cell r="R51"/>
          <cell r="S51"/>
          <cell r="U51"/>
          <cell r="V51"/>
          <cell r="X51"/>
          <cell r="Y51"/>
          <cell r="AA51"/>
          <cell r="AB51"/>
          <cell r="AD51">
            <v>443775</v>
          </cell>
          <cell r="AE51">
            <v>385215</v>
          </cell>
          <cell r="AG51"/>
          <cell r="AH51"/>
          <cell r="AJ51"/>
          <cell r="AK51"/>
        </row>
        <row r="52">
          <cell r="A52"/>
          <cell r="C52"/>
          <cell r="D52"/>
          <cell r="F52"/>
          <cell r="G52"/>
          <cell r="I52"/>
          <cell r="J52"/>
          <cell r="L52"/>
          <cell r="M52"/>
          <cell r="O52"/>
          <cell r="P52"/>
          <cell r="R52"/>
          <cell r="S52"/>
          <cell r="U52"/>
          <cell r="V52"/>
          <cell r="X52"/>
          <cell r="Y52"/>
          <cell r="AA52"/>
          <cell r="AB52"/>
          <cell r="AD52"/>
          <cell r="AE52"/>
          <cell r="AG52">
            <v>303800</v>
          </cell>
          <cell r="AH52">
            <v>349900</v>
          </cell>
          <cell r="AJ52"/>
          <cell r="AK52"/>
        </row>
        <row r="53">
          <cell r="A53"/>
          <cell r="C53"/>
          <cell r="D53"/>
          <cell r="F53"/>
          <cell r="G53"/>
          <cell r="I53"/>
          <cell r="J53"/>
          <cell r="L53"/>
          <cell r="M53"/>
          <cell r="O53"/>
          <cell r="P53"/>
          <cell r="R53"/>
          <cell r="S53"/>
          <cell r="U53"/>
          <cell r="V53"/>
          <cell r="X53"/>
          <cell r="Y53"/>
          <cell r="AA53"/>
          <cell r="AB53"/>
          <cell r="AD53"/>
          <cell r="AE53"/>
          <cell r="AG53">
            <v>329050</v>
          </cell>
          <cell r="AH53">
            <v>349900</v>
          </cell>
          <cell r="AJ53"/>
          <cell r="AK53"/>
        </row>
        <row r="54">
          <cell r="A54" t="str">
            <v>Nov</v>
          </cell>
          <cell r="C54"/>
          <cell r="D54"/>
          <cell r="F54"/>
          <cell r="G54"/>
          <cell r="I54"/>
          <cell r="J54"/>
          <cell r="L54"/>
          <cell r="M54"/>
          <cell r="O54"/>
          <cell r="P54"/>
          <cell r="R54"/>
          <cell r="S54"/>
          <cell r="U54"/>
          <cell r="V54"/>
          <cell r="X54"/>
          <cell r="Y54"/>
          <cell r="AA54"/>
          <cell r="AB54"/>
          <cell r="AD54"/>
          <cell r="AE54"/>
          <cell r="AG54">
            <v>372100</v>
          </cell>
          <cell r="AH54">
            <v>349900</v>
          </cell>
          <cell r="AJ54"/>
          <cell r="AK54"/>
        </row>
        <row r="55">
          <cell r="A55"/>
          <cell r="C55"/>
          <cell r="D55"/>
          <cell r="F55"/>
          <cell r="G55"/>
          <cell r="I55"/>
          <cell r="J55"/>
          <cell r="L55"/>
          <cell r="M55"/>
          <cell r="O55"/>
          <cell r="P55"/>
          <cell r="R55"/>
          <cell r="S55"/>
          <cell r="U55"/>
          <cell r="V55"/>
          <cell r="X55"/>
          <cell r="Y55"/>
          <cell r="AA55"/>
          <cell r="AB55"/>
          <cell r="AD55"/>
          <cell r="AE55"/>
          <cell r="AG55">
            <v>340075</v>
          </cell>
          <cell r="AH55">
            <v>349900</v>
          </cell>
          <cell r="AJ55"/>
          <cell r="AK55"/>
        </row>
        <row r="56">
          <cell r="A56"/>
          <cell r="C56"/>
          <cell r="D56"/>
          <cell r="F56"/>
          <cell r="G56"/>
          <cell r="I56"/>
          <cell r="J56"/>
          <cell r="L56"/>
          <cell r="M56"/>
          <cell r="O56"/>
          <cell r="P56"/>
          <cell r="R56"/>
          <cell r="S56"/>
          <cell r="U56"/>
          <cell r="V56"/>
          <cell r="X56"/>
          <cell r="Y56"/>
          <cell r="AA56"/>
          <cell r="AB56"/>
          <cell r="AD56"/>
          <cell r="AE56"/>
          <cell r="AG56">
            <v>404475</v>
          </cell>
          <cell r="AH56">
            <v>349900</v>
          </cell>
          <cell r="AJ56"/>
          <cell r="AK56"/>
        </row>
        <row r="57">
          <cell r="A57"/>
          <cell r="C57"/>
          <cell r="D57"/>
          <cell r="F57"/>
          <cell r="G57"/>
          <cell r="I57"/>
          <cell r="J57"/>
          <cell r="L57"/>
          <cell r="M57"/>
          <cell r="O57"/>
          <cell r="P57"/>
          <cell r="R57"/>
          <cell r="S57"/>
          <cell r="U57"/>
          <cell r="V57"/>
          <cell r="X57"/>
          <cell r="Y57"/>
          <cell r="AA57"/>
          <cell r="AB57"/>
          <cell r="AD57"/>
          <cell r="AE57"/>
          <cell r="AG57"/>
          <cell r="AH57"/>
          <cell r="AJ57">
            <v>420900</v>
          </cell>
          <cell r="AK57">
            <v>425170</v>
          </cell>
        </row>
        <row r="58">
          <cell r="A58"/>
          <cell r="C58"/>
          <cell r="D58"/>
          <cell r="F58"/>
          <cell r="G58"/>
          <cell r="I58"/>
          <cell r="J58"/>
          <cell r="L58"/>
          <cell r="M58"/>
          <cell r="O58"/>
          <cell r="P58"/>
          <cell r="R58"/>
          <cell r="S58"/>
          <cell r="U58"/>
          <cell r="V58"/>
          <cell r="X58"/>
          <cell r="Y58"/>
          <cell r="AA58"/>
          <cell r="AB58"/>
          <cell r="AD58"/>
          <cell r="AE58"/>
          <cell r="AG58"/>
          <cell r="AH58"/>
          <cell r="AJ58">
            <v>390400</v>
          </cell>
          <cell r="AK58">
            <v>425170</v>
          </cell>
        </row>
        <row r="59">
          <cell r="A59" t="str">
            <v>Dec</v>
          </cell>
          <cell r="C59"/>
          <cell r="D59"/>
          <cell r="F59"/>
          <cell r="G59"/>
          <cell r="I59"/>
          <cell r="J59"/>
          <cell r="L59"/>
          <cell r="M59"/>
          <cell r="O59"/>
          <cell r="P59"/>
          <cell r="R59"/>
          <cell r="S59"/>
          <cell r="U59"/>
          <cell r="V59"/>
          <cell r="X59"/>
          <cell r="Y59"/>
          <cell r="AA59"/>
          <cell r="AB59"/>
          <cell r="AD59"/>
          <cell r="AE59"/>
          <cell r="AG59"/>
          <cell r="AH59"/>
          <cell r="AJ59">
            <v>439200</v>
          </cell>
          <cell r="AK59">
            <v>425170</v>
          </cell>
        </row>
        <row r="60">
          <cell r="A60"/>
          <cell r="C60"/>
          <cell r="D60"/>
          <cell r="F60"/>
          <cell r="G60"/>
          <cell r="I60"/>
          <cell r="J60"/>
          <cell r="L60"/>
          <cell r="M60"/>
          <cell r="O60"/>
          <cell r="P60"/>
          <cell r="R60"/>
          <cell r="S60"/>
          <cell r="U60"/>
          <cell r="V60"/>
          <cell r="X60"/>
          <cell r="Y60"/>
          <cell r="AA60"/>
          <cell r="AB60"/>
          <cell r="AD60"/>
          <cell r="AE60"/>
          <cell r="AG60"/>
          <cell r="AH60"/>
          <cell r="AJ60">
            <v>405650</v>
          </cell>
          <cell r="AK60">
            <v>425170</v>
          </cell>
        </row>
        <row r="61">
          <cell r="A61"/>
          <cell r="C61"/>
          <cell r="D61"/>
          <cell r="F61"/>
          <cell r="G61"/>
          <cell r="I61"/>
          <cell r="J61"/>
          <cell r="L61"/>
          <cell r="M61"/>
          <cell r="O61"/>
          <cell r="P61"/>
          <cell r="R61"/>
          <cell r="S61"/>
          <cell r="U61"/>
          <cell r="V61"/>
          <cell r="X61"/>
          <cell r="Y61"/>
          <cell r="AA61"/>
          <cell r="AB61"/>
          <cell r="AD61"/>
          <cell r="AE61"/>
          <cell r="AG61"/>
          <cell r="AH61"/>
          <cell r="AJ61">
            <v>469700</v>
          </cell>
          <cell r="AK61">
            <v>425170</v>
          </cell>
        </row>
      </sheetData>
      <sheetData sheetId="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_rels/pivotCacheDefinition4.xml.rels><?xml version="1.0" encoding="UTF-8" standalone="yes"?>
<Relationships xmlns="http://schemas.openxmlformats.org/package/2006/relationships"><Relationship Id="rId1" Type="http://schemas.openxmlformats.org/officeDocument/2006/relationships/pivotCacheRecords" Target="pivotCacheRecords4.xml"/></Relationships>
</file>

<file path=xl/pivotCache/_rels/pivotCacheDefinition5.xml.rels><?xml version="1.0" encoding="UTF-8" standalone="yes"?>
<Relationships xmlns="http://schemas.openxmlformats.org/package/2006/relationships"><Relationship Id="rId1" Type="http://schemas.openxmlformats.org/officeDocument/2006/relationships/pivotCacheRecords" Target="pivotCacheRecords5.xml"/></Relationships>
</file>

<file path=xl/pivotCache/_rels/pivotCacheDefinition6.xml.rels><?xml version="1.0" encoding="UTF-8" standalone="yes"?>
<Relationships xmlns="http://schemas.openxmlformats.org/package/2006/relationships"><Relationship Id="rId1" Type="http://schemas.openxmlformats.org/officeDocument/2006/relationships/pivotCacheRecords" Target="pivotCacheRecords6.xml"/></Relationships>
</file>

<file path=xl/pivotCache/_rels/pivotCacheDefinition7.xml.rels><?xml version="1.0" encoding="UTF-8" standalone="yes"?>
<Relationships xmlns="http://schemas.openxmlformats.org/package/2006/relationships"><Relationship Id="rId1" Type="http://schemas.openxmlformats.org/officeDocument/2006/relationships/pivotCacheRecords" Target="pivotCacheRecords7.xml"/></Relationships>
</file>

<file path=xl/pivotCache/_rels/pivotCacheDefinition8.xml.rels><?xml version="1.0" encoding="UTF-8" standalone="yes"?>
<Relationships xmlns="http://schemas.openxmlformats.org/package/2006/relationships"><Relationship Id="rId1" Type="http://schemas.openxmlformats.org/officeDocument/2006/relationships/pivotCacheRecords" Target="pivotCacheRecords8.xml"/></Relationships>
</file>

<file path=xl/pivotCache/_rels/pivotCacheDefinition9.xml.rels><?xml version="1.0" encoding="UTF-8" standalone="yes"?>
<Relationships xmlns="http://schemas.openxmlformats.org/package/2006/relationships"><Relationship Id="rId1" Type="http://schemas.openxmlformats.org/officeDocument/2006/relationships/pivotCacheRecords" Target="pivotCacheRecords9.xml"/></Relationships>
</file>

<file path=xl/pivotCache/_rels/pivotCacheDefinition10.xml.rels><?xml version="1.0" encoding="UTF-8" standalone="yes"?>
<Relationships xmlns="http://schemas.openxmlformats.org/package/2006/relationships"><Relationship Id="rId1" Type="http://schemas.openxmlformats.org/officeDocument/2006/relationships/pivotCacheRecords" Target="pivotCacheRecords10.xml"/></Relationships>
</file>

<file path=xl/pivotCache/_rels/pivotCacheDefinition11.xml.rels><?xml version="1.0" encoding="UTF-8" standalone="yes"?>
<Relationships xmlns="http://schemas.openxmlformats.org/package/2006/relationships"><Relationship Id="rId2" Type="http://schemas.openxmlformats.org/officeDocument/2006/relationships/externalLinkPath" Target="file:///C:\Users\Rehberger\Downloads\Excel+Chart+Formatting+Tips+and+Tricks+demo+file.xlsx" TargetMode="External"/><Relationship Id="rId1" Type="http://schemas.openxmlformats.org/officeDocument/2006/relationships/pivotCacheRecords" Target="pivotCacheRecords11.xml"/></Relationships>
</file>

<file path=xl/pivotCache/_rels/pivotCacheDefinition12.xml.rels><?xml version="1.0" encoding="UTF-8" standalone="yes"?>
<Relationships xmlns="http://schemas.openxmlformats.org/package/2006/relationships"><Relationship Id="rId2" Type="http://schemas.openxmlformats.org/officeDocument/2006/relationships/externalLinkPath" Target="file:///C:\Users\Rehberger\Downloads\Excel+Efficiency+Hacks+Workbook.xlsx" TargetMode="External"/><Relationship Id="rId1" Type="http://schemas.openxmlformats.org/officeDocument/2006/relationships/pivotCacheRecords" Target="pivotCacheRecords12.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Študent" refreshedDate="44490.756445833336" createdVersion="6" refreshedVersion="6" minRefreshableVersion="3" recordCount="42" xr:uid="{00000000-000A-0000-FFFF-FFFF00000000}">
  <cacheSource type="worksheet">
    <worksheetSource ref="A6:I48" sheet="Primer"/>
  </cacheSource>
  <cacheFields count="9">
    <cacheField name="Znamka" numFmtId="0">
      <sharedItems containsBlank="1" count="12">
        <s v="BMW"/>
        <m/>
        <s v="Ford"/>
        <s v="GMH"/>
        <s v="Hyundai"/>
        <s v="KIA"/>
        <s v="Mitsubishi"/>
        <s v="Nissan"/>
        <s v="Peugot"/>
        <s v="Renault"/>
        <s v="Toyota"/>
        <s v="Volkswagen"/>
      </sharedItems>
    </cacheField>
    <cacheField name="Model" numFmtId="0">
      <sharedItems count="42">
        <s v="3 Series"/>
        <s v="5 Series"/>
        <s v="7 Series"/>
        <s v="X3"/>
        <s v="X5"/>
        <s v="Z3"/>
        <s v="Z4"/>
        <s v="Ecstasy"/>
        <s v="Explorer"/>
        <s v="Fiesta"/>
        <s v="Mercury"/>
        <s v="Mustang"/>
        <s v="Raven"/>
        <s v="Adventurer"/>
        <s v="Traveller"/>
        <s v="Elantra"/>
        <s v="Micro"/>
        <s v="Mini"/>
        <s v="Ranger"/>
        <s v="Stellar"/>
        <s v="Lancer"/>
        <s v="Magna"/>
        <s v="Pajero"/>
        <s v="350z"/>
        <s v="Estate"/>
        <s v="Maxima"/>
        <s v="Pulsar"/>
        <s v="Supreme"/>
        <s v="Formula 1"/>
        <s v="LeMans"/>
        <s v="Megane"/>
        <s v="Mountaineer"/>
        <s v="Tricolour"/>
        <s v="Activa"/>
        <s v="Celica"/>
        <s v="Corolla"/>
        <s v="Landcruiser"/>
        <s v="R4"/>
        <s v="Beetle"/>
        <s v="Golf"/>
        <s v="Passat"/>
        <s v="Toureg"/>
      </sharedItems>
    </cacheField>
    <cacheField name="Jan" numFmtId="165">
      <sharedItems containsSemiMixedTypes="0" containsString="0" containsNumber="1" containsInteger="1" minValue="500" maxValue="84500"/>
    </cacheField>
    <cacheField name="Feb" numFmtId="165">
      <sharedItems containsSemiMixedTypes="0" containsString="0" containsNumber="1" containsInteger="1" minValue="2500" maxValue="70300"/>
    </cacheField>
    <cacheField name="Mar" numFmtId="165">
      <sharedItems containsSemiMixedTypes="0" containsString="0" containsNumber="1" containsInteger="1" minValue="2050" maxValue="70300"/>
    </cacheField>
    <cacheField name="Apr" numFmtId="165">
      <sharedItems containsSemiMixedTypes="0" containsString="0" containsNumber="1" containsInteger="1" minValue="2050" maxValue="47100"/>
    </cacheField>
    <cacheField name="Maj" numFmtId="165">
      <sharedItems containsSemiMixedTypes="0" containsString="0" containsNumber="1" containsInteger="1" minValue="2540" maxValue="52220"/>
    </cacheField>
    <cacheField name="Jun" numFmtId="165">
      <sharedItems containsSemiMixedTypes="0" containsString="0" containsNumber="1" containsInteger="1" minValue="2050" maxValue="52420"/>
    </cacheField>
    <cacheField name="Skupaj" numFmtId="165">
      <sharedItems containsSemiMixedTypes="0" containsString="0" containsNumber="1" containsInteger="1" minValue="23318" maxValue="208620"/>
    </cacheField>
  </cacheFields>
  <extLst>
    <ext xmlns:x14="http://schemas.microsoft.com/office/spreadsheetml/2009/9/main" uri="{725AE2AE-9491-48be-B2B4-4EB974FC3084}">
      <x14:pivotCacheDefinition pivotCacheId="1215442563"/>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399885069448" createdVersion="8" refreshedVersion="8" minRefreshableVersion="3" recordCount="213" xr:uid="{8A3D622D-75E9-4877-AAD7-8806AA350173}">
  <cacheSource type="worksheet">
    <worksheetSource ref="A1:F214" sheet="Tabele vrtilne"/>
  </cacheSource>
  <cacheFields count="7">
    <cacheField name="Order ID" numFmtId="0">
      <sharedItems containsSemiMixedTypes="0" containsString="0" containsNumber="1" containsInteger="1" minValue="1" maxValue="213"/>
    </cacheField>
    <cacheField name="Product" numFmtId="0">
      <sharedItems count="7">
        <s v="Carrots"/>
        <s v="Broccoli"/>
        <s v="Banana"/>
        <s v="Beans"/>
        <s v="Orange"/>
        <s v="Apple"/>
        <s v="Mango"/>
      </sharedItems>
    </cacheField>
    <cacheField name="Category" numFmtId="0">
      <sharedItems count="2">
        <s v="Vegetables"/>
        <s v="Fruit"/>
      </sharedItems>
    </cacheField>
    <cacheField name="Amount" numFmtId="168">
      <sharedItems containsSemiMixedTypes="0" containsString="0" containsNumber="1" containsInteger="1" minValue="107" maxValue="9990"/>
    </cacheField>
    <cacheField name="Date" numFmtId="14">
      <sharedItems containsSemiMixedTypes="0" containsNonDate="0" containsDate="1" containsString="0" minDate="2016-01-06T00:00:00" maxDate="2016-12-31T00:00:00"/>
    </cacheField>
    <cacheField name="Country" numFmtId="0">
      <sharedItems count="7">
        <s v="United States"/>
        <s v="United Kingdom"/>
        <s v="Canada"/>
        <s v="Germany"/>
        <s v="Australia"/>
        <s v="New Zealand"/>
        <s v="France"/>
      </sharedItems>
      <fieldGroup par="6"/>
    </cacheField>
    <cacheField name="Country2" numFmtId="0" databaseField="0">
      <fieldGroup base="5">
        <discretePr count="7">
          <x v="0"/>
          <x v="1"/>
          <x v="0"/>
          <x v="1"/>
          <x v="0"/>
          <x v="0"/>
          <x v="1"/>
        </discretePr>
        <groupItems count="2">
          <s v="Skupina1"/>
          <s v="Skupina2"/>
        </groupItems>
      </fieldGroup>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05586921297" createdVersion="8" refreshedVersion="8" minRefreshableVersion="3" recordCount="1000" xr:uid="{DDCBA724-B572-4D7F-BE1C-6B2CC1CF92C4}">
  <cacheSource type="worksheet">
    <worksheetSource ref="C1:G1001" sheet=" Tabela Filtriranje"/>
  </cacheSource>
  <cacheFields count="5">
    <cacheField name="Retailer Type" numFmtId="0">
      <sharedItems/>
    </cacheField>
    <cacheField name="Customer" numFmtId="0">
      <sharedItems count="16">
        <s v="Winn-Dixie"/>
        <s v="Nordstrom"/>
        <s v="Costco"/>
        <s v="Foot Locker"/>
        <s v="The Home Depot"/>
        <s v="Target"/>
        <s v="Casey's"/>
        <s v="Kohl's"/>
        <s v="Dollar General"/>
        <s v="Family Dollar"/>
        <s v="Dollar Tree"/>
        <s v="Walmart"/>
        <s v="JC Penney"/>
        <s v="Office Depot"/>
        <s v="Staples"/>
        <s v="The Kroger"/>
      </sharedItems>
    </cacheField>
    <cacheField name="Quantity" numFmtId="3">
      <sharedItems containsSemiMixedTypes="0" containsString="0" containsNumber="1" containsInteger="1" minValue="200" maxValue="1800"/>
    </cacheField>
    <cacheField name="Revenue" numFmtId="3">
      <sharedItems containsSemiMixedTypes="0" containsString="0" containsNumber="1" containsInteger="1" minValue="2800" maxValue="154800"/>
    </cacheField>
    <cacheField name="Profit" numFmtId="3">
      <sharedItems containsSemiMixedTypes="0" containsString="0" containsNumber="1" containsInteger="1" minValue="320" maxValue="51840"/>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11764583332" createdVersion="8" refreshedVersion="8" minRefreshableVersion="3" recordCount="13" xr:uid="{3CFBC04D-4F9F-4E32-9734-4473F6D069F6}">
  <cacheSource type="worksheet">
    <worksheetSource ref="B7:F20" sheet="Vrtilne - Barve"/>
  </cacheSource>
  <cacheFields count="6">
    <cacheField name="Date" numFmtId="166">
      <sharedItems containsSemiMixedTypes="0" containsNonDate="0" containsDate="1" containsString="0" minDate="2016-01-03T00:00:00" maxDate="2016-04-13T00:00:00" count="13">
        <d v="2016-01-03T00:00:00"/>
        <d v="2016-01-13T00:00:00"/>
        <d v="2016-01-21T00:00:00"/>
        <d v="2016-01-30T00:00:00"/>
        <d v="2016-02-07T00:00:00"/>
        <d v="2016-02-13T00:00:00"/>
        <d v="2016-02-21T00:00:00"/>
        <d v="2016-03-01T00:00:00"/>
        <d v="2016-03-13T00:00:00"/>
        <d v="2016-03-23T00:00:00"/>
        <d v="2016-03-28T00:00:00"/>
        <d v="2016-04-03T00:00:00"/>
        <d v="2016-04-12T00:00:00"/>
      </sharedItems>
      <fieldGroup par="5" base="0">
        <rangePr groupBy="days" startDate="2016-01-03T00:00:00" endDate="2016-04-13T00:00:00"/>
        <groupItems count="368">
          <s v="&lt;3.01.2016"/>
          <s v="1.jan"/>
          <s v="2.jan"/>
          <s v="3.jan"/>
          <s v="4.jan"/>
          <s v="5.jan"/>
          <s v="6.jan"/>
          <s v="7.jan"/>
          <s v="8.jan"/>
          <s v="9.jan"/>
          <s v="10.jan"/>
          <s v="11.jan"/>
          <s v="12.jan"/>
          <s v="13.jan"/>
          <s v="14.jan"/>
          <s v="15.jan"/>
          <s v="16.jan"/>
          <s v="17.jan"/>
          <s v="18.jan"/>
          <s v="19.jan"/>
          <s v="20.jan"/>
          <s v="21.jan"/>
          <s v="22.jan"/>
          <s v="23.jan"/>
          <s v="24.jan"/>
          <s v="25.jan"/>
          <s v="26.jan"/>
          <s v="27.jan"/>
          <s v="28.jan"/>
          <s v="29.jan"/>
          <s v="30.jan"/>
          <s v="31.jan"/>
          <s v="1.feb"/>
          <s v="2.feb"/>
          <s v="3.feb"/>
          <s v="4.feb"/>
          <s v="5.feb"/>
          <s v="6.feb"/>
          <s v="7.feb"/>
          <s v="8.feb"/>
          <s v="9.feb"/>
          <s v="10.feb"/>
          <s v="11.feb"/>
          <s v="12.feb"/>
          <s v="13.feb"/>
          <s v="14.feb"/>
          <s v="15.feb"/>
          <s v="16.feb"/>
          <s v="17.feb"/>
          <s v="18.feb"/>
          <s v="19.feb"/>
          <s v="20.feb"/>
          <s v="21.feb"/>
          <s v="22.feb"/>
          <s v="23.feb"/>
          <s v="24.feb"/>
          <s v="25.feb"/>
          <s v="26.feb"/>
          <s v="27.feb"/>
          <s v="28.feb"/>
          <s v="29.feb"/>
          <s v="1.mar"/>
          <s v="2.mar"/>
          <s v="3.mar"/>
          <s v="4.mar"/>
          <s v="5.mar"/>
          <s v="6.mar"/>
          <s v="7.mar"/>
          <s v="8.mar"/>
          <s v="9.mar"/>
          <s v="10.mar"/>
          <s v="11.mar"/>
          <s v="12.mar"/>
          <s v="13.mar"/>
          <s v="14.mar"/>
          <s v="15.mar"/>
          <s v="16.mar"/>
          <s v="17.mar"/>
          <s v="18.mar"/>
          <s v="19.mar"/>
          <s v="20.mar"/>
          <s v="21.mar"/>
          <s v="22.mar"/>
          <s v="23.mar"/>
          <s v="24.mar"/>
          <s v="25.mar"/>
          <s v="26.mar"/>
          <s v="27.mar"/>
          <s v="28.mar"/>
          <s v="29.mar"/>
          <s v="30.mar"/>
          <s v="31.mar"/>
          <s v="1.apr"/>
          <s v="2.apr"/>
          <s v="3.apr"/>
          <s v="4.apr"/>
          <s v="5.apr"/>
          <s v="6.apr"/>
          <s v="7.apr"/>
          <s v="8.apr"/>
          <s v="9.apr"/>
          <s v="10.apr"/>
          <s v="11.apr"/>
          <s v="12.apr"/>
          <s v="13.apr"/>
          <s v="14.apr"/>
          <s v="15.apr"/>
          <s v="16.apr"/>
          <s v="17.apr"/>
          <s v="18.apr"/>
          <s v="19.apr"/>
          <s v="20.apr"/>
          <s v="21.apr"/>
          <s v="22.apr"/>
          <s v="23.apr"/>
          <s v="24.apr"/>
          <s v="25.apr"/>
          <s v="26.apr"/>
          <s v="27.apr"/>
          <s v="28.apr"/>
          <s v="29.apr"/>
          <s v="30.apr"/>
          <s v="1.maj"/>
          <s v="2.maj"/>
          <s v="3.maj"/>
          <s v="4.maj"/>
          <s v="5.maj"/>
          <s v="6.maj"/>
          <s v="7.maj"/>
          <s v="8.maj"/>
          <s v="9.maj"/>
          <s v="10.maj"/>
          <s v="11.maj"/>
          <s v="12.maj"/>
          <s v="13.maj"/>
          <s v="14.maj"/>
          <s v="15.maj"/>
          <s v="16.maj"/>
          <s v="17.maj"/>
          <s v="18.maj"/>
          <s v="19.maj"/>
          <s v="20.maj"/>
          <s v="21.maj"/>
          <s v="22.maj"/>
          <s v="23.maj"/>
          <s v="24.maj"/>
          <s v="25.maj"/>
          <s v="26.maj"/>
          <s v="27.maj"/>
          <s v="28.maj"/>
          <s v="29.maj"/>
          <s v="30.maj"/>
          <s v="31.maj"/>
          <s v="1.jun"/>
          <s v="2.jun"/>
          <s v="3.jun"/>
          <s v="4.jun"/>
          <s v="5.jun"/>
          <s v="6.jun"/>
          <s v="7.jun"/>
          <s v="8.jun"/>
          <s v="9.jun"/>
          <s v="10.jun"/>
          <s v="11.jun"/>
          <s v="12.jun"/>
          <s v="13.jun"/>
          <s v="14.jun"/>
          <s v="15.jun"/>
          <s v="16.jun"/>
          <s v="17.jun"/>
          <s v="18.jun"/>
          <s v="19.jun"/>
          <s v="20.jun"/>
          <s v="21.jun"/>
          <s v="22.jun"/>
          <s v="23.jun"/>
          <s v="24.jun"/>
          <s v="25.jun"/>
          <s v="26.jun"/>
          <s v="27.jun"/>
          <s v="28.jun"/>
          <s v="29.jun"/>
          <s v="30.jun"/>
          <s v="1.jul"/>
          <s v="2.jul"/>
          <s v="3.jul"/>
          <s v="4.jul"/>
          <s v="5.jul"/>
          <s v="6.jul"/>
          <s v="7.jul"/>
          <s v="8.jul"/>
          <s v="9.jul"/>
          <s v="10.jul"/>
          <s v="11.jul"/>
          <s v="12.jul"/>
          <s v="13.jul"/>
          <s v="14.jul"/>
          <s v="15.jul"/>
          <s v="16.jul"/>
          <s v="17.jul"/>
          <s v="18.jul"/>
          <s v="19.jul"/>
          <s v="20.jul"/>
          <s v="21.jul"/>
          <s v="22.jul"/>
          <s v="23.jul"/>
          <s v="24.jul"/>
          <s v="25.jul"/>
          <s v="26.jul"/>
          <s v="27.jul"/>
          <s v="28.jul"/>
          <s v="29.jul"/>
          <s v="30.jul"/>
          <s v="31.jul"/>
          <s v="1.avg"/>
          <s v="2.avg"/>
          <s v="3.avg"/>
          <s v="4.avg"/>
          <s v="5.avg"/>
          <s v="6.avg"/>
          <s v="7.avg"/>
          <s v="8.avg"/>
          <s v="9.avg"/>
          <s v="10.avg"/>
          <s v="11.avg"/>
          <s v="12.avg"/>
          <s v="13.avg"/>
          <s v="14.avg"/>
          <s v="15.avg"/>
          <s v="16.avg"/>
          <s v="17.avg"/>
          <s v="18.avg"/>
          <s v="19.avg"/>
          <s v="20.avg"/>
          <s v="21.avg"/>
          <s v="22.avg"/>
          <s v="23.avg"/>
          <s v="24.avg"/>
          <s v="25.avg"/>
          <s v="26.avg"/>
          <s v="27.avg"/>
          <s v="28.avg"/>
          <s v="29.avg"/>
          <s v="30.avg"/>
          <s v="31.avg"/>
          <s v="1.sep"/>
          <s v="2.sep"/>
          <s v="3.sep"/>
          <s v="4.sep"/>
          <s v="5.sep"/>
          <s v="6.sep"/>
          <s v="7.sep"/>
          <s v="8.sep"/>
          <s v="9.sep"/>
          <s v="10.sep"/>
          <s v="11.sep"/>
          <s v="12.sep"/>
          <s v="13.sep"/>
          <s v="14.sep"/>
          <s v="15.sep"/>
          <s v="16.sep"/>
          <s v="17.sep"/>
          <s v="18.sep"/>
          <s v="19.sep"/>
          <s v="20.sep"/>
          <s v="21.sep"/>
          <s v="22.sep"/>
          <s v="23.sep"/>
          <s v="24.sep"/>
          <s v="25.sep"/>
          <s v="26.sep"/>
          <s v="27.sep"/>
          <s v="28.sep"/>
          <s v="29.sep"/>
          <s v="30.sep"/>
          <s v="1.okt"/>
          <s v="2.okt"/>
          <s v="3.okt"/>
          <s v="4.okt"/>
          <s v="5.okt"/>
          <s v="6.okt"/>
          <s v="7.okt"/>
          <s v="8.okt"/>
          <s v="9.okt"/>
          <s v="10.okt"/>
          <s v="11.okt"/>
          <s v="12.okt"/>
          <s v="13.okt"/>
          <s v="14.okt"/>
          <s v="15.okt"/>
          <s v="16.okt"/>
          <s v="17.okt"/>
          <s v="18.okt"/>
          <s v="19.okt"/>
          <s v="20.okt"/>
          <s v="21.okt"/>
          <s v="22.okt"/>
          <s v="23.okt"/>
          <s v="24.okt"/>
          <s v="25.okt"/>
          <s v="26.okt"/>
          <s v="27.okt"/>
          <s v="28.okt"/>
          <s v="29.okt"/>
          <s v="30.okt"/>
          <s v="31.okt"/>
          <s v="1.nov"/>
          <s v="2.nov"/>
          <s v="3.nov"/>
          <s v="4.nov"/>
          <s v="5.nov"/>
          <s v="6.nov"/>
          <s v="7.nov"/>
          <s v="8.nov"/>
          <s v="9.nov"/>
          <s v="10.nov"/>
          <s v="11.nov"/>
          <s v="12.nov"/>
          <s v="13.nov"/>
          <s v="14.nov"/>
          <s v="15.nov"/>
          <s v="16.nov"/>
          <s v="17.nov"/>
          <s v="18.nov"/>
          <s v="19.nov"/>
          <s v="20.nov"/>
          <s v="21.nov"/>
          <s v="22.nov"/>
          <s v="23.nov"/>
          <s v="24.nov"/>
          <s v="25.nov"/>
          <s v="26.nov"/>
          <s v="27.nov"/>
          <s v="28.nov"/>
          <s v="29.nov"/>
          <s v="30.nov"/>
          <s v="1.dec"/>
          <s v="2.dec"/>
          <s v="3.dec"/>
          <s v="4.dec"/>
          <s v="5.dec"/>
          <s v="6.dec"/>
          <s v="7.dec"/>
          <s v="8.dec"/>
          <s v="9.dec"/>
          <s v="10.dec"/>
          <s v="11.dec"/>
          <s v="12.dec"/>
          <s v="13.dec"/>
          <s v="14.dec"/>
          <s v="15.dec"/>
          <s v="16.dec"/>
          <s v="17.dec"/>
          <s v="18.dec"/>
          <s v="19.dec"/>
          <s v="20.dec"/>
          <s v="21.dec"/>
          <s v="22.dec"/>
          <s v="23.dec"/>
          <s v="24.dec"/>
          <s v="25.dec"/>
          <s v="26.dec"/>
          <s v="27.dec"/>
          <s v="28.dec"/>
          <s v="29.dec"/>
          <s v="30.dec"/>
          <s v="31.dec"/>
          <s v="&gt;13.04.2016"/>
        </groupItems>
      </fieldGroup>
    </cacheField>
    <cacheField name="Color" numFmtId="0">
      <sharedItems count="3">
        <s v="Red"/>
        <s v="Blue"/>
        <s v="Green"/>
      </sharedItems>
    </cacheField>
    <cacheField name="Region" numFmtId="0">
      <sharedItems count="4">
        <s v="West"/>
        <s v="South"/>
        <s v="North"/>
        <s v="East"/>
      </sharedItems>
    </cacheField>
    <cacheField name="Units" numFmtId="0">
      <sharedItems containsSemiMixedTypes="0" containsString="0" containsNumber="1" containsInteger="1" minValue="1" maxValue="8"/>
    </cacheField>
    <cacheField name="Sales" numFmtId="167">
      <sharedItems containsSemiMixedTypes="0" containsString="0" containsNumber="1" containsInteger="1" minValue="11" maxValue="104"/>
    </cacheField>
    <cacheField name="Meseci" numFmtId="0" databaseField="0">
      <fieldGroup base="0">
        <rangePr groupBy="months" startDate="2016-01-03T00:00:00" endDate="2016-04-13T00:00:00"/>
        <groupItems count="14">
          <s v="&lt;3.01.2016"/>
          <s v="jan"/>
          <s v="feb"/>
          <s v="mar"/>
          <s v="apr"/>
          <s v="maj"/>
          <s v="jun"/>
          <s v="jul"/>
          <s v="avg"/>
          <s v="sep"/>
          <s v="okt"/>
          <s v="nov"/>
          <s v="dec"/>
          <s v="&gt;13.04.2016"/>
        </groupItems>
      </fieldGroup>
    </cacheField>
  </cacheFields>
  <extLst>
    <ext xmlns:x14="http://schemas.microsoft.com/office/spreadsheetml/2009/9/main" uri="{725AE2AE-9491-48be-B2B4-4EB974FC3084}">
      <x14:pivotCacheDefinition/>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14070601852" createdVersion="8" refreshedVersion="8" minRefreshableVersion="3" recordCount="452" xr:uid="{65843C14-9892-4F4C-BD99-C4BF53EC905E}">
  <cacheSource type="worksheet">
    <worksheetSource name="Table1"/>
  </cacheSource>
  <cacheFields count="5">
    <cacheField name="Date" numFmtId="166">
      <sharedItems containsSemiMixedTypes="0" containsNonDate="0" containsDate="1" containsString="0" minDate="2016-01-03T00:00:00" maxDate="2019-08-04T00:00:00" count="452">
        <d v="2016-01-03T00:00:00"/>
        <d v="2016-01-13T00:00:00"/>
        <d v="2016-01-21T00:00:00"/>
        <d v="2016-01-30T00:00:00"/>
        <d v="2016-02-07T00:00:00"/>
        <d v="2016-02-13T00:00:00"/>
        <d v="2016-02-21T00:00:00"/>
        <d v="2016-03-01T00:00:00"/>
        <d v="2016-03-13T00:00:00"/>
        <d v="2016-03-23T00:00:00"/>
        <d v="2016-03-28T00:00:00"/>
        <d v="2016-04-03T00:00:00"/>
        <d v="2016-04-12T00:00:00"/>
        <d v="2016-04-16T00:00:00"/>
        <d v="2016-04-23T00:00:00"/>
        <d v="2016-04-30T00:00:00"/>
        <d v="2016-05-09T00:00:00"/>
        <d v="2016-05-16T00:00:00"/>
        <d v="2016-05-25T00:00:00"/>
        <d v="2016-05-30T00:00:00"/>
        <d v="2016-06-04T00:00:00"/>
        <d v="2016-06-13T00:00:00"/>
        <d v="2016-06-21T00:00:00"/>
        <d v="2016-06-26T00:00:00"/>
        <d v="2016-07-02T00:00:00"/>
        <d v="2016-07-08T00:00:00"/>
        <d v="2016-07-12T00:00:00"/>
        <d v="2016-07-19T00:00:00"/>
        <d v="2016-07-26T00:00:00"/>
        <d v="2016-07-31T00:00:00"/>
        <d v="2016-08-07T00:00:00"/>
        <d v="2016-08-13T00:00:00"/>
        <d v="2016-08-20T00:00:00"/>
        <d v="2016-08-25T00:00:00"/>
        <d v="2016-09-01T00:00:00"/>
        <d v="2016-09-07T00:00:00"/>
        <d v="2016-09-10T00:00:00"/>
        <d v="2016-09-13T00:00:00"/>
        <d v="2016-09-19T00:00:00"/>
        <d v="2016-09-26T00:00:00"/>
        <d v="2016-09-30T00:00:00"/>
        <d v="2016-10-06T00:00:00"/>
        <d v="2016-10-09T00:00:00"/>
        <d v="2016-10-14T00:00:00"/>
        <d v="2016-10-19T00:00:00"/>
        <d v="2016-10-23T00:00:00"/>
        <d v="2016-10-26T00:00:00"/>
        <d v="2016-10-30T00:00:00"/>
        <d v="2016-11-05T00:00:00"/>
        <d v="2016-11-10T00:00:00"/>
        <d v="2016-11-15T00:00:00"/>
        <d v="2016-11-20T00:00:00"/>
        <d v="2016-11-23T00:00:00"/>
        <d v="2016-11-28T00:00:00"/>
        <d v="2016-11-30T00:00:00"/>
        <d v="2016-12-04T00:00:00"/>
        <d v="2016-12-07T00:00:00"/>
        <d v="2016-12-09T00:00:00"/>
        <d v="2016-12-14T00:00:00"/>
        <d v="2016-12-16T00:00:00"/>
        <d v="2016-12-20T00:00:00"/>
        <d v="2016-12-23T00:00:00"/>
        <d v="2016-12-25T00:00:00"/>
        <d v="2016-12-28T00:00:00"/>
        <d v="2016-12-31T00:00:00"/>
        <d v="2017-01-05T00:00:00"/>
        <d v="2017-01-09T00:00:00"/>
        <d v="2017-01-11T00:00:00"/>
        <d v="2017-01-16T00:00:00"/>
        <d v="2017-01-19T00:00:00"/>
        <d v="2017-01-24T00:00:00"/>
        <d v="2017-01-28T00:00:00"/>
        <d v="2017-01-31T00:00:00"/>
        <d v="2017-02-03T00:00:00"/>
        <d v="2017-02-08T00:00:00"/>
        <d v="2017-02-10T00:00:00"/>
        <d v="2017-02-14T00:00:00"/>
        <d v="2017-02-16T00:00:00"/>
        <d v="2017-02-18T00:00:00"/>
        <d v="2017-02-23T00:00:00"/>
        <d v="2017-02-27T00:00:00"/>
        <d v="2017-03-02T00:00:00"/>
        <d v="2017-03-05T00:00:00"/>
        <d v="2017-03-08T00:00:00"/>
        <d v="2017-03-13T00:00:00"/>
        <d v="2017-03-16T00:00:00"/>
        <d v="2017-03-21T00:00:00"/>
        <d v="2017-03-23T00:00:00"/>
        <d v="2017-03-28T00:00:00"/>
        <d v="2017-03-31T00:00:00"/>
        <d v="2017-04-03T00:00:00"/>
        <d v="2017-04-06T00:00:00"/>
        <d v="2017-04-08T00:00:00"/>
        <d v="2017-04-10T00:00:00"/>
        <d v="2017-04-12T00:00:00"/>
        <d v="2017-04-15T00:00:00"/>
        <d v="2017-04-18T00:00:00"/>
        <d v="2017-04-20T00:00:00"/>
        <d v="2017-04-23T00:00:00"/>
        <d v="2017-04-26T00:00:00"/>
        <d v="2017-04-29T00:00:00"/>
        <d v="2017-05-02T00:00:00"/>
        <d v="2017-05-06T00:00:00"/>
        <d v="2017-05-10T00:00:00"/>
        <d v="2017-05-14T00:00:00"/>
        <d v="2017-05-17T00:00:00"/>
        <d v="2017-05-19T00:00:00"/>
        <d v="2017-05-22T00:00:00"/>
        <d v="2017-05-26T00:00:00"/>
        <d v="2017-05-28T00:00:00"/>
        <d v="2017-05-30T00:00:00"/>
        <d v="2017-06-03T00:00:00"/>
        <d v="2017-06-06T00:00:00"/>
        <d v="2017-06-08T00:00:00"/>
        <d v="2017-06-10T00:00:00"/>
        <d v="2017-06-14T00:00:00"/>
        <d v="2017-06-17T00:00:00"/>
        <d v="2017-06-21T00:00:00"/>
        <d v="2017-06-18T00:00:00"/>
        <d v="2017-06-22T00:00:00"/>
        <d v="2017-06-25T00:00:00"/>
        <d v="2017-06-29T00:00:00"/>
        <d v="2017-07-03T00:00:00"/>
        <d v="2017-07-07T00:00:00"/>
        <d v="2017-07-11T00:00:00"/>
        <d v="2017-07-15T00:00:00"/>
        <d v="2017-07-18T00:00:00"/>
        <d v="2017-07-20T00:00:00"/>
        <d v="2017-07-24T00:00:00"/>
        <d v="2017-07-28T00:00:00"/>
        <d v="2017-07-30T00:00:00"/>
        <d v="2017-08-03T00:00:00"/>
        <d v="2017-08-05T00:00:00"/>
        <d v="2017-08-09T00:00:00"/>
        <d v="2017-08-11T00:00:00"/>
        <d v="2017-08-14T00:00:00"/>
        <d v="2017-08-17T00:00:00"/>
        <d v="2017-08-20T00:00:00"/>
        <d v="2017-08-24T00:00:00"/>
        <d v="2017-08-27T00:00:00"/>
        <d v="2017-08-29T00:00:00"/>
        <d v="2017-08-31T00:00:00"/>
        <d v="2017-09-02T00:00:00"/>
        <d v="2017-09-06T00:00:00"/>
        <d v="2017-09-10T00:00:00"/>
        <d v="2017-09-12T00:00:00"/>
        <d v="2017-09-16T00:00:00"/>
        <d v="2017-09-18T00:00:00"/>
        <d v="2017-09-22T00:00:00"/>
        <d v="2017-09-25T00:00:00"/>
        <d v="2017-09-29T00:00:00"/>
        <d v="2017-10-02T00:00:00"/>
        <d v="2017-10-04T00:00:00"/>
        <d v="2017-10-06T00:00:00"/>
        <d v="2017-10-10T00:00:00"/>
        <d v="2017-10-12T00:00:00"/>
        <d v="2017-10-14T00:00:00"/>
        <d v="2017-10-17T00:00:00"/>
        <d v="2017-10-18T00:00:00"/>
        <d v="2017-10-22T00:00:00"/>
        <d v="2017-10-26T00:00:00"/>
        <d v="2017-10-27T00:00:00"/>
        <d v="2017-10-28T00:00:00"/>
        <d v="2017-10-30T00:00:00"/>
        <d v="2017-10-31T00:00:00"/>
        <d v="2017-11-03T00:00:00"/>
        <d v="2017-11-07T00:00:00"/>
        <d v="2017-11-11T00:00:00"/>
        <d v="2017-11-13T00:00:00"/>
        <d v="2017-11-17T00:00:00"/>
        <d v="2017-11-19T00:00:00"/>
        <d v="2017-11-23T00:00:00"/>
        <d v="2017-11-27T00:00:00"/>
        <d v="2017-11-28T00:00:00"/>
        <d v="2017-11-30T00:00:00"/>
        <d v="2017-12-01T00:00:00"/>
        <d v="2017-12-03T00:00:00"/>
        <d v="2017-12-05T00:00:00"/>
        <d v="2017-12-06T00:00:00"/>
        <d v="2017-12-08T00:00:00"/>
        <d v="2017-12-10T00:00:00"/>
        <d v="2017-12-12T00:00:00"/>
        <d v="2017-12-13T00:00:00"/>
        <d v="2017-12-14T00:00:00"/>
        <d v="2017-12-16T00:00:00"/>
        <d v="2017-12-17T00:00:00"/>
        <d v="2017-12-19T00:00:00"/>
        <d v="2017-12-23T00:00:00"/>
        <d v="2017-12-27T00:00:00"/>
        <d v="2017-12-30T00:00:00"/>
        <d v="2018-01-02T00:00:00"/>
        <d v="2018-01-05T00:00:00"/>
        <d v="2018-01-09T00:00:00"/>
        <d v="2018-01-13T00:00:00"/>
        <d v="2018-01-17T00:00:00"/>
        <d v="2018-01-19T00:00:00"/>
        <d v="2018-01-20T00:00:00"/>
        <d v="2018-01-21T00:00:00"/>
        <d v="2018-01-23T00:00:00"/>
        <d v="2018-01-24T00:00:00"/>
        <d v="2018-01-25T00:00:00"/>
        <d v="2018-01-28T00:00:00"/>
        <d v="2018-01-31T00:00:00"/>
        <d v="2018-02-03T00:00:00"/>
        <d v="2018-02-06T00:00:00"/>
        <d v="2018-02-07T00:00:00"/>
        <d v="2018-02-09T00:00:00"/>
        <d v="2018-02-11T00:00:00"/>
        <d v="2018-02-14T00:00:00"/>
        <d v="2018-02-16T00:00:00"/>
        <d v="2018-02-19T00:00:00"/>
        <d v="2018-02-23T00:00:00"/>
        <d v="2018-02-26T00:00:00"/>
        <d v="2018-03-02T00:00:00"/>
        <d v="2018-03-05T00:00:00"/>
        <d v="2018-03-06T00:00:00"/>
        <d v="2018-03-09T00:00:00"/>
        <d v="2018-03-11T00:00:00"/>
        <d v="2018-03-15T00:00:00"/>
        <d v="2018-03-16T00:00:00"/>
        <d v="2018-03-17T00:00:00"/>
        <d v="2018-03-18T00:00:00"/>
        <d v="2018-03-19T00:00:00"/>
        <d v="2018-03-23T00:00:00"/>
        <d v="2018-03-25T00:00:00"/>
        <d v="2018-03-27T00:00:00"/>
        <d v="2018-03-30T00:00:00"/>
        <d v="2018-04-01T00:00:00"/>
        <d v="2018-04-04T00:00:00"/>
        <d v="2018-04-06T00:00:00"/>
        <d v="2018-04-07T00:00:00"/>
        <d v="2018-04-11T00:00:00"/>
        <d v="2018-04-15T00:00:00"/>
        <d v="2018-04-16T00:00:00"/>
        <d v="2018-04-20T00:00:00"/>
        <d v="2018-04-21T00:00:00"/>
        <d v="2018-04-22T00:00:00"/>
        <d v="2018-04-26T00:00:00"/>
        <d v="2018-04-30T00:00:00"/>
        <d v="2018-05-04T00:00:00"/>
        <d v="2018-05-05T00:00:00"/>
        <d v="2018-05-09T00:00:00"/>
        <d v="2018-05-12T00:00:00"/>
        <d v="2018-05-13T00:00:00"/>
        <d v="2018-05-16T00:00:00"/>
        <d v="2018-05-20T00:00:00"/>
        <d v="2018-05-21T00:00:00"/>
        <d v="2018-05-25T00:00:00"/>
        <d v="2018-05-27T00:00:00"/>
        <d v="2018-05-30T00:00:00"/>
        <d v="2018-06-02T00:00:00"/>
        <d v="2018-06-03T00:00:00"/>
        <d v="2018-06-07T00:00:00"/>
        <d v="2018-06-10T00:00:00"/>
        <d v="2018-06-13T00:00:00"/>
        <d v="2018-06-15T00:00:00"/>
        <d v="2018-06-16T00:00:00"/>
        <d v="2018-06-18T00:00:00"/>
        <d v="2018-06-21T00:00:00"/>
        <d v="2018-06-23T00:00:00"/>
        <d v="2018-06-25T00:00:00"/>
        <d v="2018-06-26T00:00:00"/>
        <d v="2018-06-27T00:00:00"/>
        <d v="2018-06-30T00:00:00"/>
        <d v="2018-07-02T00:00:00"/>
        <d v="2018-07-06T00:00:00"/>
        <d v="2018-07-09T00:00:00"/>
        <d v="2018-07-12T00:00:00"/>
        <d v="2018-07-14T00:00:00"/>
        <d v="2018-07-17T00:00:00"/>
        <d v="2018-07-20T00:00:00"/>
        <d v="2018-07-23T00:00:00"/>
        <d v="2018-07-24T00:00:00"/>
        <d v="2018-07-27T00:00:00"/>
        <d v="2018-07-31T00:00:00"/>
        <d v="2018-08-03T00:00:00"/>
        <d v="2018-08-05T00:00:00"/>
        <d v="2018-08-08T00:00:00"/>
        <d v="2018-08-10T00:00:00"/>
        <d v="2018-08-13T00:00:00"/>
        <d v="2018-08-15T00:00:00"/>
        <d v="2018-08-18T00:00:00"/>
        <d v="2018-08-20T00:00:00"/>
        <d v="2018-08-21T00:00:00"/>
        <d v="2018-08-24T00:00:00"/>
        <d v="2018-08-27T00:00:00"/>
        <d v="2018-08-30T00:00:00"/>
        <d v="2018-09-02T00:00:00"/>
        <d v="2018-09-06T00:00:00"/>
        <d v="2018-09-07T00:00:00"/>
        <d v="2018-09-10T00:00:00"/>
        <d v="2018-09-13T00:00:00"/>
        <d v="2018-09-14T00:00:00"/>
        <d v="2018-09-17T00:00:00"/>
        <d v="2018-09-21T00:00:00"/>
        <d v="2018-09-25T00:00:00"/>
        <d v="2018-09-29T00:00:00"/>
        <d v="2018-10-03T00:00:00"/>
        <d v="2018-10-05T00:00:00"/>
        <d v="2018-10-07T00:00:00"/>
        <d v="2018-10-11T00:00:00"/>
        <d v="2018-10-13T00:00:00"/>
        <d v="2018-10-16T00:00:00"/>
        <d v="2018-10-19T00:00:00"/>
        <d v="2018-10-21T00:00:00"/>
        <d v="2018-10-22T00:00:00"/>
        <d v="2018-10-24T00:00:00"/>
        <d v="2018-10-25T00:00:00"/>
        <d v="2018-10-26T00:00:00"/>
        <d v="2018-10-28T00:00:00"/>
        <d v="2018-10-30T00:00:00"/>
        <d v="2018-11-01T00:00:00"/>
        <d v="2018-11-03T00:00:00"/>
        <d v="2018-11-06T00:00:00"/>
        <d v="2018-11-07T00:00:00"/>
        <d v="2018-11-10T00:00:00"/>
        <d v="2018-11-11T00:00:00"/>
        <d v="2018-11-13T00:00:00"/>
        <d v="2018-11-15T00:00:00"/>
        <d v="2018-11-18T00:00:00"/>
        <d v="2018-11-21T00:00:00"/>
        <d v="2018-11-23T00:00:00"/>
        <d v="2018-11-25T00:00:00"/>
        <d v="2018-11-28T00:00:00"/>
        <d v="2018-12-01T00:00:00"/>
        <d v="2018-12-02T00:00:00"/>
        <d v="2018-12-03T00:00:00"/>
        <d v="2018-12-05T00:00:00"/>
        <d v="2018-12-06T00:00:00"/>
        <d v="2018-12-08T00:00:00"/>
        <d v="2018-12-10T00:00:00"/>
        <d v="2018-12-11T00:00:00"/>
        <d v="2018-12-12T00:00:00"/>
        <d v="2018-12-14T00:00:00"/>
        <d v="2018-12-16T00:00:00"/>
        <d v="2018-12-18T00:00:00"/>
        <d v="2018-12-19T00:00:00"/>
        <d v="2018-12-20T00:00:00"/>
        <d v="2018-12-21T00:00:00"/>
        <d v="2018-12-24T00:00:00"/>
        <d v="2018-12-26T00:00:00"/>
        <d v="2018-12-29T00:00:00"/>
        <d v="2018-12-30T00:00:00"/>
        <d v="2018-12-31T00:00:00"/>
        <d v="2019-01-01T00:00:00"/>
        <d v="2019-01-04T00:00:00"/>
        <d v="2019-01-06T00:00:00"/>
        <d v="2019-01-09T00:00:00"/>
        <d v="2019-01-10T00:00:00"/>
        <d v="2019-01-13T00:00:00"/>
        <d v="2019-01-16T00:00:00"/>
        <d v="2019-01-17T00:00:00"/>
        <d v="2019-01-19T00:00:00"/>
        <d v="2019-01-20T00:00:00"/>
        <d v="2019-01-22T00:00:00"/>
        <d v="2019-01-23T00:00:00"/>
        <d v="2019-01-24T00:00:00"/>
        <d v="2019-01-26T00:00:00"/>
        <d v="2019-01-29T00:00:00"/>
        <d v="2019-02-01T00:00:00"/>
        <d v="2019-02-03T00:00:00"/>
        <d v="2019-02-04T00:00:00"/>
        <d v="2019-02-07T00:00:00"/>
        <d v="2019-02-10T00:00:00"/>
        <d v="2019-02-11T00:00:00"/>
        <d v="2019-02-14T00:00:00"/>
        <d v="2019-02-16T00:00:00"/>
        <d v="2019-02-18T00:00:00"/>
        <d v="2019-02-21T00:00:00"/>
        <d v="2019-02-24T00:00:00"/>
        <d v="2019-02-25T00:00:00"/>
        <d v="2019-02-28T00:00:00"/>
        <d v="2019-03-01T00:00:00"/>
        <d v="2019-03-04T00:00:00"/>
        <d v="2019-03-07T00:00:00"/>
        <d v="2019-03-10T00:00:00"/>
        <d v="2019-03-12T00:00:00"/>
        <d v="2019-03-13T00:00:00"/>
        <d v="2019-03-16T00:00:00"/>
        <d v="2019-03-18T00:00:00"/>
        <d v="2019-03-19T00:00:00"/>
        <d v="2019-03-21T00:00:00"/>
        <d v="2019-03-23T00:00:00"/>
        <d v="2019-03-25T00:00:00"/>
        <d v="2019-03-28T00:00:00"/>
        <d v="2019-03-31T00:00:00"/>
        <d v="2019-04-02T00:00:00"/>
        <d v="2019-04-04T00:00:00"/>
        <d v="2019-04-07T00:00:00"/>
        <d v="2019-04-08T00:00:00"/>
        <d v="2019-04-11T00:00:00"/>
        <d v="2019-04-13T00:00:00"/>
        <d v="2019-04-15T00:00:00"/>
        <d v="2019-04-16T00:00:00"/>
        <d v="2019-04-17T00:00:00"/>
        <d v="2019-04-19T00:00:00"/>
        <d v="2019-04-20T00:00:00"/>
        <d v="2019-04-22T00:00:00"/>
        <d v="2019-04-23T00:00:00"/>
        <d v="2019-04-24T00:00:00"/>
        <d v="2019-04-26T00:00:00"/>
        <d v="2019-04-28T00:00:00"/>
        <d v="2019-04-29T00:00:00"/>
        <d v="2019-05-02T00:00:00"/>
        <d v="2019-05-05T00:00:00"/>
        <d v="2019-05-06T00:00:00"/>
        <d v="2019-05-07T00:00:00"/>
        <d v="2019-05-09T00:00:00"/>
        <d v="2019-05-10T00:00:00"/>
        <d v="2019-05-11T00:00:00"/>
        <d v="2019-05-12T00:00:00"/>
        <d v="2019-05-13T00:00:00"/>
        <d v="2019-05-16T00:00:00"/>
        <d v="2019-05-17T00:00:00"/>
        <d v="2019-05-19T00:00:00"/>
        <d v="2019-05-21T00:00:00"/>
        <d v="2019-05-22T00:00:00"/>
        <d v="2019-05-23T00:00:00"/>
        <d v="2019-05-25T00:00:00"/>
        <d v="2019-05-28T00:00:00"/>
        <d v="2019-05-29T00:00:00"/>
        <d v="2019-05-30T00:00:00"/>
        <d v="2019-06-02T00:00:00"/>
        <d v="2019-06-05T00:00:00"/>
        <d v="2019-06-06T00:00:00"/>
        <d v="2019-06-09T00:00:00"/>
        <d v="2019-06-12T00:00:00"/>
        <d v="2019-06-14T00:00:00"/>
        <d v="2019-06-17T00:00:00"/>
        <d v="2019-06-19T00:00:00"/>
        <d v="2019-06-22T00:00:00"/>
        <d v="2019-06-25T00:00:00"/>
        <d v="2019-06-27T00:00:00"/>
        <d v="2019-06-28T00:00:00"/>
        <d v="2019-06-29T00:00:00"/>
        <d v="2019-07-02T00:00:00"/>
        <d v="2019-07-03T00:00:00"/>
        <d v="2019-07-05T00:00:00"/>
        <d v="2019-07-07T00:00:00"/>
        <d v="2019-07-09T00:00:00"/>
        <d v="2019-07-11T00:00:00"/>
        <d v="2019-07-12T00:00:00"/>
        <d v="2019-07-15T00:00:00"/>
        <d v="2019-07-17T00:00:00"/>
        <d v="2019-07-19T00:00:00"/>
        <d v="2019-07-22T00:00:00"/>
        <d v="2019-07-23T00:00:00"/>
        <d v="2019-07-24T00:00:00"/>
        <d v="2019-07-27T00:00:00"/>
        <d v="2019-07-30T00:00:00"/>
        <d v="2019-08-01T00:00:00"/>
        <d v="2019-08-03T00:00:00"/>
      </sharedItems>
      <fieldGroup base="0">
        <rangePr groupBy="years" startDate="2016-01-03T00:00:00" endDate="2019-08-04T00:00:00"/>
        <groupItems count="6">
          <s v="&lt;3.01.2016"/>
          <s v="2016"/>
          <s v="2017"/>
          <s v="2018"/>
          <s v="2019"/>
          <s v="&gt;4.08.2019"/>
        </groupItems>
      </fieldGroup>
    </cacheField>
    <cacheField name="Color" numFmtId="0">
      <sharedItems count="4">
        <s v="Red"/>
        <s v="Blue"/>
        <s v="Green"/>
        <s v="Silver"/>
      </sharedItems>
    </cacheField>
    <cacheField name="Region" numFmtId="0">
      <sharedItems/>
    </cacheField>
    <cacheField name="Units" numFmtId="0">
      <sharedItems containsSemiMixedTypes="0" containsString="0" containsNumber="1" containsInteger="1" minValue="1" maxValue="8"/>
    </cacheField>
    <cacheField name="Sales" numFmtId="167">
      <sharedItems containsSemiMixedTypes="0" containsString="0" containsNumber="1" containsInteger="1" minValue="11" maxValue="120"/>
    </cacheField>
  </cacheFields>
  <extLst>
    <ext xmlns:x14="http://schemas.microsoft.com/office/spreadsheetml/2009/9/main" uri="{725AE2AE-9491-48be-B2B4-4EB974FC3084}">
      <x14:pivotCacheDefinition/>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28251157406" createdVersion="8" refreshedVersion="8" minRefreshableVersion="3" recordCount="1000" xr:uid="{2959EBBF-1D91-4268-A17C-D61B9A71C8C9}">
  <cacheSource type="worksheet">
    <worksheetSource ref="A1:G1001" sheet="PRIMER 2"/>
  </cacheSource>
  <cacheFields count="7">
    <cacheField name="Date" numFmtId="14">
      <sharedItems containsSemiMixedTypes="0" containsNonDate="0" containsDate="1" containsString="0" minDate="2016-01-01T00:00:00" maxDate="2017-01-01T00:00:00"/>
    </cacheField>
    <cacheField name="Region" numFmtId="0">
      <sharedItems count="4">
        <s v="South"/>
        <s v="West"/>
        <s v="North East"/>
        <s v="Mid West"/>
      </sharedItems>
    </cacheField>
    <cacheField name="Retailer Type" numFmtId="0">
      <sharedItems/>
    </cacheField>
    <cacheField name="Customer" numFmtId="0">
      <sharedItems count="16">
        <s v="Winn-Dixie"/>
        <s v="Nordstrom"/>
        <s v="Costco"/>
        <s v="Foot Locker"/>
        <s v="The Home Depot"/>
        <s v="Target"/>
        <s v="Casey's"/>
        <s v="Kohl's"/>
        <s v="Dollar General"/>
        <s v="Family Dollar"/>
        <s v="Dollar Tree"/>
        <s v="Walmart"/>
        <s v="JC Penney"/>
        <s v="Office Depot"/>
        <s v="Staples"/>
        <s v="The Kroger"/>
      </sharedItems>
    </cacheField>
    <cacheField name="Quantity" numFmtId="3">
      <sharedItems containsSemiMixedTypes="0" containsString="0" containsNumber="1" containsInteger="1" minValue="200" maxValue="1800"/>
    </cacheField>
    <cacheField name="Revenue" numFmtId="3">
      <sharedItems containsSemiMixedTypes="0" containsString="0" containsNumber="1" containsInteger="1" minValue="2800" maxValue="154800"/>
    </cacheField>
    <cacheField name="Profit" numFmtId="3">
      <sharedItems containsSemiMixedTypes="0" containsString="0" containsNumber="1" containsInteger="1" minValue="320" maxValue="51840"/>
    </cacheField>
  </cacheFields>
  <extLst>
    <ext xmlns:x14="http://schemas.microsoft.com/office/spreadsheetml/2009/9/main" uri="{725AE2AE-9491-48be-B2B4-4EB974FC3084}">
      <x14:pivotCacheDefinition/>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31904050929" createdVersion="8" refreshedVersion="8" minRefreshableVersion="3" recordCount="5000" xr:uid="{C0A012FB-34F9-42C9-AAC7-3221EE31B72E}">
  <cacheSource type="worksheet">
    <worksheetSource ref="A1:D5001" sheet="Primer 3"/>
  </cacheSource>
  <cacheFields count="5">
    <cacheField name="Date" numFmtId="170">
      <sharedItems containsSemiMixedTypes="0" containsNonDate="0" containsDate="1" containsString="0" minDate="2015-01-01T09:12:58" maxDate="2015-03-31T17:39:50" count="2421">
        <d v="2015-01-01T09:12:58"/>
        <d v="2015-01-01T09:47:31"/>
        <d v="2015-01-01T10:00:29"/>
        <d v="2015-01-01T10:22:05"/>
        <d v="2015-01-01T11:13:55"/>
        <d v="2015-01-01T11:15:22"/>
        <d v="2015-01-01T11:52:48"/>
        <d v="2015-01-01T11:55:41"/>
        <d v="2015-01-01T11:57:07"/>
        <d v="2015-01-01T12:01:26"/>
        <d v="2015-01-01T12:02:53"/>
        <d v="2015-01-01T12:30:14"/>
        <d v="2015-01-01T12:40:19"/>
        <d v="2015-01-01T13:24:58"/>
        <d v="2015-01-01T13:33:36"/>
        <d v="2015-01-01T13:42:14"/>
        <d v="2015-01-01T14:38:24"/>
        <d v="2015-01-01T14:47:02"/>
        <d v="2015-01-01T15:44:38"/>
        <d v="2015-01-01T17:13:55"/>
        <d v="2015-01-01T17:25:26"/>
        <d v="2015-01-01T17:35:31"/>
        <d v="2015-01-01T17:36:58"/>
        <d v="2015-01-01T17:44:10"/>
        <d v="2015-01-01T17:57:07"/>
        <d v="2015-01-02T09:05:46"/>
        <d v="2015-01-02T09:18:43"/>
        <d v="2015-01-02T09:20:10"/>
        <d v="2015-01-02T09:38:53"/>
        <d v="2015-01-02T10:04:48"/>
        <d v="2015-01-02T10:33:36"/>
        <d v="2015-01-02T11:08:10"/>
        <d v="2015-01-02T11:26:53"/>
        <d v="2015-01-02T11:42:43"/>
        <d v="2015-01-02T11:47:02"/>
        <d v="2015-01-02T11:54:14"/>
        <d v="2015-01-02T12:00:00"/>
        <d v="2015-01-02T12:20:10"/>
        <d v="2015-01-02T12:41:46"/>
        <d v="2015-01-02T12:44:38"/>
        <d v="2015-01-02T12:59:02"/>
        <d v="2015-01-02T13:03:22"/>
        <d v="2015-01-02T13:04:48"/>
        <d v="2015-01-02T13:13:26"/>
        <d v="2015-01-02T13:20:38"/>
        <d v="2015-01-02T13:45:07"/>
        <d v="2015-01-02T13:49:26"/>
        <d v="2015-01-02T13:53:46"/>
        <d v="2015-01-02T14:22:34"/>
        <d v="2015-01-02T14:52:48"/>
        <d v="2015-01-02T15:10:05"/>
        <d v="2015-01-02T15:36:00"/>
        <d v="2015-01-02T17:36:58"/>
        <d v="2015-01-02T17:47:02"/>
        <d v="2015-01-03T09:10:05"/>
        <d v="2015-01-03T09:47:31"/>
        <d v="2015-01-03T10:29:17"/>
        <d v="2015-01-03T10:37:55"/>
        <d v="2015-01-03T10:52:19"/>
        <d v="2015-01-03T10:58:05"/>
        <d v="2015-01-03T11:02:24"/>
        <d v="2015-01-03T11:03:50"/>
        <d v="2015-01-03T11:06:43"/>
        <d v="2015-01-03T11:16:48"/>
        <d v="2015-01-03T11:26:53"/>
        <d v="2015-01-03T11:38:24"/>
        <d v="2015-01-03T11:52:48"/>
        <d v="2015-01-03T11:55:41"/>
        <d v="2015-01-03T11:58:34"/>
        <d v="2015-01-03T12:33:07"/>
        <d v="2015-01-03T12:54:43"/>
        <d v="2015-01-03T13:12:00"/>
        <d v="2015-01-03T13:14:53"/>
        <d v="2015-01-03T13:27:50"/>
        <d v="2015-01-03T13:35:02"/>
        <d v="2015-01-03T13:58:05"/>
        <d v="2015-01-03T14:03:50"/>
        <d v="2015-01-03T14:47:02"/>
        <d v="2015-01-03T15:34:34"/>
        <d v="2015-01-03T16:29:17"/>
        <d v="2015-01-03T17:31:12"/>
        <d v="2015-01-04T09:01:26"/>
        <d v="2015-01-04T09:31:41"/>
        <d v="2015-01-04T09:43:12"/>
        <d v="2015-01-04T10:03:22"/>
        <d v="2015-01-04T10:27:50"/>
        <d v="2015-01-04T11:09:36"/>
        <d v="2015-01-04T11:13:55"/>
        <d v="2015-01-04T11:18:14"/>
        <d v="2015-01-04T11:22:34"/>
        <d v="2015-01-04T11:32:38"/>
        <d v="2015-01-04T12:02:53"/>
        <d v="2015-01-04T12:15:50"/>
        <d v="2015-01-04T13:32:10"/>
        <d v="2015-01-04T13:45:07"/>
        <d v="2015-01-04T13:56:38"/>
        <d v="2015-01-04T14:25:26"/>
        <d v="2015-01-04T14:28:19"/>
        <d v="2015-01-04T14:31:12"/>
        <d v="2015-01-04T14:49:55"/>
        <d v="2015-01-04T15:23:02"/>
        <d v="2015-01-04T15:48:58"/>
        <d v="2015-01-04T16:48:00"/>
        <d v="2015-01-04T16:49:26"/>
        <d v="2015-01-04T17:35:31"/>
        <d v="2015-01-04T17:39:50"/>
        <d v="2015-01-05T09:08:38"/>
        <d v="2015-01-05T09:25:55"/>
        <d v="2015-01-05T09:33:07"/>
        <d v="2015-01-05T10:00:29"/>
        <d v="2015-01-05T10:49:26"/>
        <d v="2015-01-05T11:31:12"/>
        <d v="2015-01-05T11:41:17"/>
        <d v="2015-01-05T11:49:55"/>
        <d v="2015-01-05T12:00:00"/>
        <d v="2015-01-05T12:12:58"/>
        <d v="2015-01-05T13:04:48"/>
        <d v="2015-01-05T13:59:31"/>
        <d v="2015-01-05T14:42:43"/>
        <d v="2015-01-05T15:18:43"/>
        <d v="2015-01-05T15:20:10"/>
        <d v="2015-01-05T15:31:41"/>
        <d v="2015-01-05T15:37:26"/>
        <d v="2015-01-05T15:44:38"/>
        <d v="2015-01-05T16:06:14"/>
        <d v="2015-01-05T16:16:19"/>
        <d v="2015-01-05T16:27:50"/>
        <d v="2015-01-05T17:25:26"/>
        <d v="2015-01-05T17:29:46"/>
        <d v="2015-01-05T17:38:24"/>
        <d v="2015-01-05T17:44:10"/>
        <d v="2015-01-05T17:57:07"/>
        <d v="2015-01-06T09:08:38"/>
        <d v="2015-01-06T10:06:14"/>
        <d v="2015-01-06T10:07:41"/>
        <d v="2015-01-06T10:32:10"/>
        <d v="2015-01-06T10:42:14"/>
        <d v="2015-01-06T11:12:29"/>
        <d v="2015-01-06T11:29:46"/>
        <d v="2015-01-06T11:38:24"/>
        <d v="2015-01-06T11:45:36"/>
        <d v="2015-01-06T12:05:46"/>
        <d v="2015-01-06T12:07:12"/>
        <d v="2015-01-06T13:30:43"/>
        <d v="2015-01-06T13:58:05"/>
        <d v="2015-01-06T14:03:50"/>
        <d v="2015-01-06T14:13:55"/>
        <d v="2015-01-06T14:32:38"/>
        <d v="2015-01-06T14:57:07"/>
        <d v="2015-01-06T15:02:53"/>
        <d v="2015-01-06T15:12:58"/>
        <d v="2015-01-06T16:17:46"/>
        <d v="2015-01-06T16:22:05"/>
        <d v="2015-01-06T16:27:50"/>
        <d v="2015-01-06T16:35:02"/>
        <d v="2015-01-06T16:39:22"/>
        <d v="2015-01-06T17:00:58"/>
        <d v="2015-01-06T17:19:41"/>
        <d v="2015-01-06T17:21:07"/>
        <d v="2015-01-06T17:22:34"/>
        <d v="2015-01-06T17:24:00"/>
        <d v="2015-01-07T09:04:19"/>
        <d v="2015-01-07T09:07:12"/>
        <d v="2015-01-07T09:20:10"/>
        <d v="2015-01-07T10:14:53"/>
        <d v="2015-01-07T10:23:31"/>
        <d v="2015-01-07T10:33:36"/>
        <d v="2015-01-07T10:48:00"/>
        <d v="2015-01-07T11:36:58"/>
        <d v="2015-01-07T11:42:43"/>
        <d v="2015-01-07T11:47:02"/>
        <d v="2015-01-07T12:08:38"/>
        <d v="2015-01-07T12:36:00"/>
        <d v="2015-01-07T12:48:58"/>
        <d v="2015-01-07T13:26:24"/>
        <d v="2015-01-07T13:30:43"/>
        <d v="2015-01-07T13:42:14"/>
        <d v="2015-01-07T13:45:07"/>
        <d v="2015-01-07T14:31:12"/>
        <d v="2015-01-07T15:53:17"/>
        <d v="2015-01-07T16:07:41"/>
        <d v="2015-01-07T16:29:17"/>
        <d v="2015-01-07T16:40:48"/>
        <d v="2015-01-07T17:03:50"/>
        <d v="2015-01-07T17:39:50"/>
        <d v="2015-01-07T17:47:02"/>
        <d v="2015-01-07T17:48:29"/>
        <d v="2015-01-07T17:55:41"/>
        <d v="2015-01-08T09:00:00"/>
        <d v="2015-01-08T09:24:29"/>
        <d v="2015-01-08T09:47:31"/>
        <d v="2015-01-08T09:59:02"/>
        <d v="2015-01-08T10:42:14"/>
        <d v="2015-01-08T10:49:26"/>
        <d v="2015-01-08T11:00:58"/>
        <d v="2015-01-08T11:16:48"/>
        <d v="2015-01-08T12:12:58"/>
        <d v="2015-01-08T12:14:24"/>
        <d v="2015-01-08T12:38:53"/>
        <d v="2015-01-08T12:48:58"/>
        <d v="2015-01-08T13:10:34"/>
        <d v="2015-01-08T13:17:46"/>
        <d v="2015-01-08T13:43:41"/>
        <d v="2015-01-08T15:37:26"/>
        <d v="2015-01-08T15:43:12"/>
        <d v="2015-01-08T15:53:17"/>
        <d v="2015-01-08T15:54:43"/>
        <d v="2015-01-08T16:37:55"/>
        <d v="2015-01-08T18:00:00"/>
        <d v="2015-01-09T09:07:12"/>
        <d v="2015-01-09T09:24:29"/>
        <d v="2015-01-09T09:34:34"/>
        <d v="2015-01-09T10:22:05"/>
        <d v="2015-01-09T10:29:17"/>
        <d v="2015-01-09T10:32:10"/>
        <d v="2015-01-09T10:58:05"/>
        <d v="2015-01-09T11:05:17"/>
        <d v="2015-01-09T11:11:02"/>
        <d v="2015-01-09T11:16:48"/>
        <d v="2015-01-09T11:25:26"/>
        <d v="2015-01-09T11:48:29"/>
        <d v="2015-01-09T11:55:41"/>
        <d v="2015-01-09T12:31:41"/>
        <d v="2015-01-09T12:33:07"/>
        <d v="2015-01-09T12:40:19"/>
        <d v="2015-01-09T12:50:24"/>
        <d v="2015-01-09T13:03:22"/>
        <d v="2015-01-09T13:39:22"/>
        <d v="2015-01-09T13:59:31"/>
        <d v="2015-01-09T14:12:29"/>
        <d v="2015-01-09T14:19:41"/>
        <d v="2015-01-09T14:51:22"/>
        <d v="2015-01-09T15:43:12"/>
        <d v="2015-01-09T16:58:05"/>
        <d v="2015-01-09T17:05:17"/>
        <d v="2015-01-09T17:21:07"/>
        <d v="2015-01-09T17:22:34"/>
        <d v="2015-01-09T17:24:00"/>
        <d v="2015-01-09T17:28:19"/>
        <d v="2015-01-09T17:32:38"/>
        <d v="2015-01-09T17:42:43"/>
        <d v="2015-01-10T09:00:00"/>
        <d v="2015-01-10T09:08:38"/>
        <d v="2015-01-10T10:06:14"/>
        <d v="2015-01-10T10:35:02"/>
        <d v="2015-01-10T11:11:02"/>
        <d v="2015-01-10T11:18:14"/>
        <d v="2015-01-10T11:29:46"/>
        <d v="2015-01-10T11:31:12"/>
        <d v="2015-01-10T11:47:02"/>
        <d v="2015-01-10T12:27:22"/>
        <d v="2015-01-10T12:33:07"/>
        <d v="2015-01-10T12:56:10"/>
        <d v="2015-01-10T13:13:26"/>
        <d v="2015-01-10T13:48:00"/>
        <d v="2015-01-10T13:52:19"/>
        <d v="2015-01-10T14:09:36"/>
        <d v="2015-01-10T14:16:48"/>
        <d v="2015-01-10T14:25:26"/>
        <d v="2015-01-10T14:32:38"/>
        <d v="2015-01-10T14:58:34"/>
        <d v="2015-01-10T15:56:10"/>
        <d v="2015-01-10T16:00:29"/>
        <d v="2015-01-10T16:37:55"/>
        <d v="2015-01-10T16:42:14"/>
        <d v="2015-01-10T16:58:05"/>
        <d v="2015-01-10T17:24:00"/>
        <d v="2015-01-10T17:25:26"/>
        <d v="2015-01-10T17:31:12"/>
        <d v="2015-01-10T17:35:31"/>
        <d v="2015-01-10T17:39:50"/>
        <d v="2015-01-10T17:48:29"/>
        <d v="2015-01-11T09:30:14"/>
        <d v="2015-01-11T09:37:26"/>
        <d v="2015-01-11T09:38:53"/>
        <d v="2015-01-11T09:48:58"/>
        <d v="2015-01-11T10:04:48"/>
        <d v="2015-01-11T10:13:26"/>
        <d v="2015-01-11T10:20:38"/>
        <d v="2015-01-11T10:26:24"/>
        <d v="2015-01-11T10:32:10"/>
        <d v="2015-01-11T11:05:17"/>
        <d v="2015-01-11T11:28:19"/>
        <d v="2015-01-11T11:29:46"/>
        <d v="2015-01-11T11:36:58"/>
        <d v="2015-01-11T11:47:02"/>
        <d v="2015-01-11T12:10:05"/>
        <d v="2015-01-11T12:20:10"/>
        <d v="2015-01-11T12:24:29"/>
        <d v="2015-01-11T12:43:12"/>
        <d v="2015-01-11T12:57:36"/>
        <d v="2015-01-11T13:19:12"/>
        <d v="2015-01-11T13:55:12"/>
        <d v="2015-01-11T14:09:36"/>
        <d v="2015-01-11T14:13:55"/>
        <d v="2015-01-11T14:19:41"/>
        <d v="2015-01-11T14:24:00"/>
        <d v="2015-01-11T14:26:53"/>
        <d v="2015-01-11T14:28:19"/>
        <d v="2015-01-11T14:32:38"/>
        <d v="2015-01-11T14:57:07"/>
        <d v="2015-01-11T15:12:58"/>
        <d v="2015-01-11T15:37:26"/>
        <d v="2015-01-11T15:59:02"/>
        <d v="2015-01-11T16:17:46"/>
        <d v="2015-01-11T16:43:41"/>
        <d v="2015-01-11T17:06:43"/>
        <d v="2015-01-11T17:22:34"/>
        <d v="2015-01-11T17:41:17"/>
        <d v="2015-01-11T17:48:29"/>
        <d v="2015-01-11T17:49:55"/>
        <d v="2015-01-12T09:51:50"/>
        <d v="2015-01-12T09:57:36"/>
        <d v="2015-01-12T10:12:00"/>
        <d v="2015-01-12T10:16:19"/>
        <d v="2015-01-12T10:39:22"/>
        <d v="2015-01-12T10:48:00"/>
        <d v="2015-01-12T10:49:26"/>
        <d v="2015-01-12T11:06:43"/>
        <d v="2015-01-12T11:41:17"/>
        <d v="2015-01-12T12:04:19"/>
        <d v="2015-01-12T13:03:22"/>
        <d v="2015-01-12T13:30:43"/>
        <d v="2015-01-12T13:37:55"/>
        <d v="2015-01-12T13:42:14"/>
        <d v="2015-01-12T14:12:29"/>
        <d v="2015-01-12T14:51:22"/>
        <d v="2015-01-12T15:08:38"/>
        <d v="2015-01-12T15:23:02"/>
        <d v="2015-01-12T15:47:31"/>
        <d v="2015-01-12T15:51:50"/>
        <d v="2015-01-12T16:12:00"/>
        <d v="2015-01-12T16:45:07"/>
        <d v="2015-01-12T16:46:34"/>
        <d v="2015-01-12T16:49:26"/>
        <d v="2015-01-12T16:50:53"/>
        <d v="2015-01-12T16:52:19"/>
        <d v="2015-01-12T17:06:43"/>
        <d v="2015-01-12T18:00:00"/>
        <d v="2015-01-13T09:21:36"/>
        <d v="2015-01-13T09:44:38"/>
        <d v="2015-01-13T09:46:05"/>
        <d v="2015-01-13T09:56:10"/>
        <d v="2015-01-13T10:37:55"/>
        <d v="2015-01-13T11:06:43"/>
        <d v="2015-01-13T11:09:36"/>
        <d v="2015-01-13T11:45:36"/>
        <d v="2015-01-13T11:54:14"/>
        <d v="2015-01-13T12:31:41"/>
        <d v="2015-01-13T12:37:26"/>
        <d v="2015-01-13T12:40:19"/>
        <d v="2015-01-13T14:02:24"/>
        <d v="2015-01-13T14:26:53"/>
        <d v="2015-01-13T14:48:29"/>
        <d v="2015-01-13T15:14:24"/>
        <d v="2015-01-13T15:27:22"/>
        <d v="2015-01-13T15:34:34"/>
        <d v="2015-01-13T15:40:19"/>
        <d v="2015-01-13T17:58:34"/>
        <d v="2015-01-14T09:02:53"/>
        <d v="2015-01-14T09:14:24"/>
        <d v="2015-01-14T09:17:17"/>
        <d v="2015-01-14T09:24:29"/>
        <d v="2015-01-14T10:01:55"/>
        <d v="2015-01-14T10:53:46"/>
        <d v="2015-01-14T11:19:41"/>
        <d v="2015-01-14T11:32:38"/>
        <d v="2015-01-14T11:35:31"/>
        <d v="2015-01-14T12:01:26"/>
        <d v="2015-01-14T12:05:46"/>
        <d v="2015-01-14T12:11:31"/>
        <d v="2015-01-14T12:33:07"/>
        <d v="2015-01-14T12:43:12"/>
        <d v="2015-01-14T13:01:55"/>
        <d v="2015-01-14T13:30:43"/>
        <d v="2015-01-14T13:35:02"/>
        <d v="2015-01-14T14:09:36"/>
        <d v="2015-01-14T14:38:24"/>
        <d v="2015-01-14T14:57:07"/>
        <d v="2015-01-14T15:20:10"/>
        <d v="2015-01-14T15:51:50"/>
        <d v="2015-01-14T15:54:43"/>
        <d v="2015-01-14T16:27:50"/>
        <d v="2015-01-14T16:39:22"/>
        <d v="2015-01-14T17:19:41"/>
        <d v="2015-01-14T17:22:34"/>
        <d v="2015-01-14T17:32:38"/>
        <d v="2015-01-15T09:40:19"/>
        <d v="2015-01-15T09:50:24"/>
        <d v="2015-01-15T10:56:38"/>
        <d v="2015-01-15T11:31:12"/>
        <d v="2015-01-15T11:38:24"/>
        <d v="2015-01-15T11:45:36"/>
        <d v="2015-01-15T13:46:34"/>
        <d v="2015-01-15T13:53:46"/>
        <d v="2015-01-15T14:08:10"/>
        <d v="2015-01-15T14:13:55"/>
        <d v="2015-01-15T15:01:26"/>
        <d v="2015-01-15T15:21:36"/>
        <d v="2015-01-15T15:30:14"/>
        <d v="2015-01-15T15:46:05"/>
        <d v="2015-01-15T16:06:14"/>
        <d v="2015-01-15T16:37:55"/>
        <d v="2015-01-15T16:40:48"/>
        <d v="2015-01-15T16:43:41"/>
        <d v="2015-01-15T17:21:07"/>
        <d v="2015-01-15T17:38:24"/>
        <d v="2015-01-15T17:41:17"/>
        <d v="2015-01-15T18:00:00"/>
        <d v="2015-01-16T09:00:00"/>
        <d v="2015-01-16T10:20:38"/>
        <d v="2015-01-16T10:30:43"/>
        <d v="2015-01-16T10:52:19"/>
        <d v="2015-01-16T11:08:10"/>
        <d v="2015-01-16T12:14:24"/>
        <d v="2015-01-16T12:28:48"/>
        <d v="2015-01-16T12:44:38"/>
        <d v="2015-01-16T12:56:10"/>
        <d v="2015-01-16T13:03:22"/>
        <d v="2015-01-16T13:35:02"/>
        <d v="2015-01-16T13:36:29"/>
        <d v="2015-01-16T14:02:24"/>
        <d v="2015-01-16T14:11:02"/>
        <d v="2015-01-16T14:25:26"/>
        <d v="2015-01-16T14:39:50"/>
        <d v="2015-01-16T14:49:55"/>
        <d v="2015-01-16T15:24:29"/>
        <d v="2015-01-16T15:30:14"/>
        <d v="2015-01-16T15:47:31"/>
        <d v="2015-01-16T15:53:17"/>
        <d v="2015-01-16T16:35:02"/>
        <d v="2015-01-16T16:36:29"/>
        <d v="2015-01-16T16:52:19"/>
        <d v="2015-01-16T17:42:43"/>
        <d v="2015-01-16T17:57:07"/>
        <d v="2015-01-16T17:58:34"/>
        <d v="2015-01-16T18:00:00"/>
        <d v="2015-01-17T09:51:50"/>
        <d v="2015-01-17T10:32:10"/>
        <d v="2015-01-17T11:42:43"/>
        <d v="2015-01-17T11:45:36"/>
        <d v="2015-01-17T12:38:53"/>
        <d v="2015-01-17T12:44:38"/>
        <d v="2015-01-17T13:29:17"/>
        <d v="2015-01-17T13:30:43"/>
        <d v="2015-01-17T13:36:29"/>
        <d v="2015-01-17T13:53:46"/>
        <d v="2015-01-17T14:00:58"/>
        <d v="2015-01-17T14:18:14"/>
        <d v="2015-01-17T14:28:19"/>
        <d v="2015-01-17T14:31:12"/>
        <d v="2015-01-17T15:00:00"/>
        <d v="2015-01-17T15:01:26"/>
        <d v="2015-01-17T15:21:36"/>
        <d v="2015-01-17T16:22:05"/>
        <d v="2015-01-17T16:24:58"/>
        <d v="2015-01-17T16:29:17"/>
        <d v="2015-01-17T17:06:43"/>
        <d v="2015-01-17T17:16:48"/>
        <d v="2015-01-17T17:21:07"/>
        <d v="2015-01-17T17:54:14"/>
        <d v="2015-01-18T09:24:29"/>
        <d v="2015-01-18T09:31:41"/>
        <d v="2015-01-18T09:36:00"/>
        <d v="2015-01-18T10:16:19"/>
        <d v="2015-01-18T11:28:19"/>
        <d v="2015-01-18T11:47:02"/>
        <d v="2015-01-18T11:51:22"/>
        <d v="2015-01-18T11:55:41"/>
        <d v="2015-01-18T11:57:07"/>
        <d v="2015-01-18T11:58:34"/>
        <d v="2015-01-18T12:00:00"/>
        <d v="2015-01-18T12:34:34"/>
        <d v="2015-01-18T12:37:26"/>
        <d v="2015-01-18T12:38:53"/>
        <d v="2015-01-18T12:41:46"/>
        <d v="2015-01-18T12:48:58"/>
        <d v="2015-01-18T13:10:34"/>
        <d v="2015-01-18T14:58:34"/>
        <d v="2015-01-18T15:18:43"/>
        <d v="2015-01-18T15:50:24"/>
        <d v="2015-01-18T16:12:00"/>
        <d v="2015-01-18T16:49:26"/>
        <d v="2015-01-18T17:13:55"/>
        <d v="2015-01-18T17:18:14"/>
        <d v="2015-01-18T17:25:26"/>
        <d v="2015-01-18T17:26:53"/>
        <d v="2015-01-18T17:42:43"/>
        <d v="2015-01-18T17:55:41"/>
        <d v="2015-01-19T09:02:53"/>
        <d v="2015-01-19T09:15:50"/>
        <d v="2015-01-19T09:18:43"/>
        <d v="2015-01-19T09:36:00"/>
        <d v="2015-01-19T09:44:38"/>
        <d v="2015-01-19T10:13:26"/>
        <d v="2015-01-19T10:19:12"/>
        <d v="2015-01-19T10:33:36"/>
        <d v="2015-01-19T10:52:19"/>
        <d v="2015-01-19T11:25:26"/>
        <d v="2015-01-19T11:44:10"/>
        <d v="2015-01-19T11:55:41"/>
        <d v="2015-01-19T12:28:48"/>
        <d v="2015-01-19T12:40:19"/>
        <d v="2015-01-19T12:59:02"/>
        <d v="2015-01-19T13:14:53"/>
        <d v="2015-01-19T13:22:05"/>
        <d v="2015-01-19T13:26:24"/>
        <d v="2015-01-19T13:36:29"/>
        <d v="2015-01-19T13:37:55"/>
        <d v="2015-01-19T13:45:07"/>
        <d v="2015-01-19T14:22:34"/>
        <d v="2015-01-19T15:00:00"/>
        <d v="2015-01-19T15:30:14"/>
        <d v="2015-01-19T15:34:34"/>
        <d v="2015-01-19T15:54:43"/>
        <d v="2015-01-19T16:09:07"/>
        <d v="2015-01-19T16:40:48"/>
        <d v="2015-01-19T16:56:38"/>
        <d v="2015-01-19T17:15:22"/>
        <d v="2015-01-19T17:24:00"/>
        <d v="2015-01-20T09:05:46"/>
        <d v="2015-01-20T09:46:05"/>
        <d v="2015-01-20T10:22:05"/>
        <d v="2015-01-20T11:24:00"/>
        <d v="2015-01-20T12:00:00"/>
        <d v="2015-01-20T12:07:12"/>
        <d v="2015-01-20T12:27:22"/>
        <d v="2015-01-20T12:59:02"/>
        <d v="2015-01-20T13:00:29"/>
        <d v="2015-01-20T13:26:24"/>
        <d v="2015-01-20T13:59:31"/>
        <d v="2015-01-20T14:03:50"/>
        <d v="2015-01-20T16:00:29"/>
        <d v="2015-01-20T16:20:38"/>
        <d v="2015-01-20T17:42:43"/>
        <d v="2015-01-20T17:55:41"/>
        <d v="2015-01-20T17:57:07"/>
        <d v="2015-01-21T09:20:10"/>
        <d v="2015-01-21T09:37:26"/>
        <d v="2015-01-21T09:56:10"/>
        <d v="2015-01-21T10:14:53"/>
        <d v="2015-01-21T10:19:12"/>
        <d v="2015-01-21T10:24:58"/>
        <d v="2015-01-21T10:53:46"/>
        <d v="2015-01-21T10:59:31"/>
        <d v="2015-01-21T11:15:22"/>
        <d v="2015-01-21T12:02:53"/>
        <d v="2015-01-21T12:07:12"/>
        <d v="2015-01-21T15:47:31"/>
        <d v="2015-01-21T15:48:58"/>
        <d v="2015-01-21T16:03:22"/>
        <d v="2015-01-21T16:20:38"/>
        <d v="2015-01-21T16:29:17"/>
        <d v="2015-01-21T16:46:34"/>
        <d v="2015-01-21T17:11:02"/>
        <d v="2015-01-21T17:26:53"/>
        <d v="2015-01-21T17:36:58"/>
        <d v="2015-01-21T17:38:24"/>
        <d v="2015-01-22T09:11:31"/>
        <d v="2015-01-22T09:24:29"/>
        <d v="2015-01-22T09:48:58"/>
        <d v="2015-01-22T09:59:02"/>
        <d v="2015-01-22T10:37:55"/>
        <d v="2015-01-22T11:39:50"/>
        <d v="2015-01-22T11:42:43"/>
        <d v="2015-01-22T11:55:41"/>
        <d v="2015-01-22T12:47:31"/>
        <d v="2015-01-22T14:19:41"/>
        <d v="2015-01-22T14:22:34"/>
        <d v="2015-01-22T14:44:10"/>
        <d v="2015-01-22T14:48:29"/>
        <d v="2015-01-22T14:49:55"/>
        <d v="2015-01-22T15:30:14"/>
        <d v="2015-01-22T15:56:10"/>
        <d v="2015-01-22T16:01:55"/>
        <d v="2015-01-22T16:39:22"/>
        <d v="2015-01-22T16:50:53"/>
        <d v="2015-01-22T16:56:38"/>
        <d v="2015-01-22T17:25:26"/>
        <d v="2015-01-22T17:38:24"/>
        <d v="2015-01-22T17:47:02"/>
        <d v="2015-01-23T09:31:41"/>
        <d v="2015-01-23T09:40:19"/>
        <d v="2015-01-23T09:51:50"/>
        <d v="2015-01-23T09:57:36"/>
        <d v="2015-01-23T10:49:26"/>
        <d v="2015-01-23T11:00:58"/>
        <d v="2015-01-23T11:18:14"/>
        <d v="2015-01-23T11:29:46"/>
        <d v="2015-01-23T11:32:38"/>
        <d v="2015-01-23T11:35:31"/>
        <d v="2015-01-23T11:36:58"/>
        <d v="2015-01-23T11:44:10"/>
        <d v="2015-01-23T11:55:41"/>
        <d v="2015-01-23T12:14:24"/>
        <d v="2015-01-23T12:43:12"/>
        <d v="2015-01-23T12:54:43"/>
        <d v="2015-01-23T13:33:36"/>
        <d v="2015-01-23T13:37:55"/>
        <d v="2015-01-23T14:13:55"/>
        <d v="2015-01-23T14:52:48"/>
        <d v="2015-01-23T16:01:55"/>
        <d v="2015-01-23T16:13:26"/>
        <d v="2015-01-23T16:37:55"/>
        <d v="2015-01-23T16:45:07"/>
        <d v="2015-01-23T17:24:00"/>
        <d v="2015-01-23T17:41:17"/>
        <d v="2015-01-23T17:44:10"/>
        <d v="2015-01-24T09:05:46"/>
        <d v="2015-01-24T09:12:58"/>
        <d v="2015-01-24T09:20:10"/>
        <d v="2015-01-24T09:24:29"/>
        <d v="2015-01-24T09:54:43"/>
        <d v="2015-01-24T10:03:22"/>
        <d v="2015-01-24T10:04:48"/>
        <d v="2015-01-24T10:29:17"/>
        <d v="2015-01-24T10:32:10"/>
        <d v="2015-01-24T11:11:02"/>
        <d v="2015-01-24T11:42:43"/>
        <d v="2015-01-24T12:21:36"/>
        <d v="2015-01-24T12:25:55"/>
        <d v="2015-01-24T13:00:29"/>
        <d v="2015-01-24T13:13:26"/>
        <d v="2015-01-24T14:15:22"/>
        <d v="2015-01-24T14:45:36"/>
        <d v="2015-01-24T14:47:02"/>
        <d v="2015-01-24T15:48:58"/>
        <d v="2015-01-24T15:59:02"/>
        <d v="2015-01-24T16:01:55"/>
        <d v="2015-01-24T16:45:07"/>
        <d v="2015-01-24T17:16:48"/>
        <d v="2015-01-24T17:25:26"/>
        <d v="2015-01-24T17:54:14"/>
        <d v="2015-01-25T09:15:50"/>
        <d v="2015-01-25T09:25:55"/>
        <d v="2015-01-25T09:33:07"/>
        <d v="2015-01-25T09:37:26"/>
        <d v="2015-01-25T10:10:34"/>
        <d v="2015-01-25T10:27:50"/>
        <d v="2015-01-25T10:42:14"/>
        <d v="2015-01-25T11:03:50"/>
        <d v="2015-01-25T11:42:43"/>
        <d v="2015-01-25T11:48:29"/>
        <d v="2015-01-25T11:54:14"/>
        <d v="2015-01-25T12:00:00"/>
        <d v="2015-01-25T12:10:05"/>
        <d v="2015-01-25T12:12:58"/>
        <d v="2015-01-25T12:18:43"/>
        <d v="2015-01-25T12:21:36"/>
        <d v="2015-01-25T12:43:12"/>
        <d v="2015-01-25T12:53:17"/>
        <d v="2015-01-25T14:11:02"/>
        <d v="2015-01-25T14:12:29"/>
        <d v="2015-01-25T14:26:53"/>
        <d v="2015-01-25T14:34:05"/>
        <d v="2015-01-25T15:04:19"/>
        <d v="2015-01-25T15:05:46"/>
        <d v="2015-01-25T15:20:10"/>
        <d v="2015-01-25T15:51:50"/>
        <d v="2015-01-25T15:53:17"/>
        <d v="2015-01-25T16:13:26"/>
        <d v="2015-01-25T17:32:38"/>
        <d v="2015-01-26T09:05:46"/>
        <d v="2015-01-26T09:30:14"/>
        <d v="2015-01-26T09:41:46"/>
        <d v="2015-01-26T09:51:50"/>
        <d v="2015-01-26T10:27:50"/>
        <d v="2015-01-26T10:40:48"/>
        <d v="2015-01-26T10:50:53"/>
        <d v="2015-01-26T10:52:19"/>
        <d v="2015-01-26T10:59:31"/>
        <d v="2015-01-26T11:19:41"/>
        <d v="2015-01-26T11:47:02"/>
        <d v="2015-01-26T12:48:58"/>
        <d v="2015-01-26T12:50:24"/>
        <d v="2015-01-26T12:56:10"/>
        <d v="2015-01-26T13:04:48"/>
        <d v="2015-01-26T14:08:10"/>
        <d v="2015-01-26T14:18:14"/>
        <d v="2015-01-26T14:26:53"/>
        <d v="2015-01-26T14:51:22"/>
        <d v="2015-01-26T15:15:50"/>
        <d v="2015-01-26T15:21:36"/>
        <d v="2015-01-26T15:25:55"/>
        <d v="2015-01-26T15:28:48"/>
        <d v="2015-01-26T15:30:14"/>
        <d v="2015-01-26T15:37:26"/>
        <d v="2015-01-26T16:00:29"/>
        <d v="2015-01-26T16:06:14"/>
        <d v="2015-01-26T17:18:14"/>
        <d v="2015-01-26T17:52:48"/>
        <d v="2015-01-27T09:10:05"/>
        <d v="2015-01-27T09:38:53"/>
        <d v="2015-01-27T09:41:46"/>
        <d v="2015-01-27T09:54:43"/>
        <d v="2015-01-27T09:57:36"/>
        <d v="2015-01-27T10:43:41"/>
        <d v="2015-01-27T11:09:36"/>
        <d v="2015-01-27T12:40:19"/>
        <d v="2015-01-27T13:00:29"/>
        <d v="2015-01-27T13:03:22"/>
        <d v="2015-01-27T13:07:41"/>
        <d v="2015-01-27T13:09:07"/>
        <d v="2015-01-27T13:22:05"/>
        <d v="2015-01-27T13:27:50"/>
        <d v="2015-01-27T13:52:19"/>
        <d v="2015-01-27T14:45:36"/>
        <d v="2015-01-27T14:54:14"/>
        <d v="2015-01-27T15:21:36"/>
        <d v="2015-01-27T15:23:02"/>
        <d v="2015-01-27T15:40:19"/>
        <d v="2015-01-27T16:00:29"/>
        <d v="2015-01-27T16:01:55"/>
        <d v="2015-01-27T16:10:34"/>
        <d v="2015-01-27T16:58:05"/>
        <d v="2015-01-27T17:00:58"/>
        <d v="2015-01-27T17:12:29"/>
        <d v="2015-01-27T17:18:14"/>
        <d v="2015-01-27T17:42:43"/>
        <d v="2015-01-28T09:04:19"/>
        <d v="2015-01-28T09:11:31"/>
        <d v="2015-01-28T09:12:58"/>
        <d v="2015-01-28T09:46:05"/>
        <d v="2015-01-28T10:04:48"/>
        <d v="2015-01-28T10:40:48"/>
        <d v="2015-01-28T10:52:19"/>
        <d v="2015-01-28T11:06:43"/>
        <d v="2015-01-28T11:21:07"/>
        <d v="2015-01-28T11:29:46"/>
        <d v="2015-01-28T11:54:14"/>
        <d v="2015-01-28T11:55:41"/>
        <d v="2015-01-28T12:46:05"/>
        <d v="2015-01-28T13:00:29"/>
        <d v="2015-01-28T13:17:46"/>
        <d v="2015-01-28T13:19:12"/>
        <d v="2015-01-28T14:18:14"/>
        <d v="2015-01-28T14:19:41"/>
        <d v="2015-01-28T14:32:38"/>
        <d v="2015-01-28T14:57:07"/>
        <d v="2015-01-28T15:53:17"/>
        <d v="2015-01-28T16:13:26"/>
        <d v="2015-01-28T16:19:12"/>
        <d v="2015-01-28T16:40:48"/>
        <d v="2015-01-28T17:03:50"/>
        <d v="2015-01-28T17:16:48"/>
        <d v="2015-01-28T17:52:48"/>
        <d v="2015-01-28T18:00:00"/>
        <d v="2015-01-29T09:02:53"/>
        <d v="2015-01-29T09:08:38"/>
        <d v="2015-01-29T09:20:10"/>
        <d v="2015-01-29T09:57:36"/>
        <d v="2015-01-29T10:20:38"/>
        <d v="2015-01-29T10:29:17"/>
        <d v="2015-01-29T10:50:53"/>
        <d v="2015-01-29T10:52:19"/>
        <d v="2015-01-29T11:57:07"/>
        <d v="2015-01-29T12:44:38"/>
        <d v="2015-01-29T12:46:05"/>
        <d v="2015-01-29T12:51:50"/>
        <d v="2015-01-29T13:00:29"/>
        <d v="2015-01-29T13:04:48"/>
        <d v="2015-01-29T13:12:00"/>
        <d v="2015-01-29T13:37:55"/>
        <d v="2015-01-29T14:11:02"/>
        <d v="2015-01-29T14:32:38"/>
        <d v="2015-01-29T14:49:55"/>
        <d v="2015-01-29T15:08:38"/>
        <d v="2015-01-29T15:21:36"/>
        <d v="2015-01-29T15:44:38"/>
        <d v="2015-01-29T15:46:05"/>
        <d v="2015-01-29T15:51:50"/>
        <d v="2015-01-29T16:10:34"/>
        <d v="2015-01-29T17:12:29"/>
        <d v="2015-01-29T17:41:17"/>
        <d v="2015-01-29T17:52:48"/>
        <d v="2015-01-30T09:05:46"/>
        <d v="2015-01-30T09:47:31"/>
        <d v="2015-01-30T09:53:17"/>
        <d v="2015-01-30T10:07:41"/>
        <d v="2015-01-30T10:09:07"/>
        <d v="2015-01-30T10:27:50"/>
        <d v="2015-01-30T10:40:48"/>
        <d v="2015-01-30T11:12:29"/>
        <d v="2015-01-30T11:26:53"/>
        <d v="2015-01-30T11:52:48"/>
        <d v="2015-01-30T12:17:17"/>
        <d v="2015-01-30T12:23:02"/>
        <d v="2015-01-30T12:37:26"/>
        <d v="2015-01-30T12:40:19"/>
        <d v="2015-01-30T12:44:38"/>
        <d v="2015-01-30T12:48:58"/>
        <d v="2015-01-30T12:51:50"/>
        <d v="2015-01-30T13:03:22"/>
        <d v="2015-01-30T13:39:22"/>
        <d v="2015-01-30T14:00:58"/>
        <d v="2015-01-30T14:09:36"/>
        <d v="2015-01-30T14:11:02"/>
        <d v="2015-01-30T14:36:58"/>
        <d v="2015-01-30T15:00:00"/>
        <d v="2015-01-30T15:38:53"/>
        <d v="2015-01-30T15:44:38"/>
        <d v="2015-01-30T15:51:50"/>
        <d v="2015-01-30T15:59:02"/>
        <d v="2015-01-30T16:13:26"/>
        <d v="2015-01-30T16:19:12"/>
        <d v="2015-01-30T16:32:10"/>
        <d v="2015-01-30T16:49:26"/>
        <d v="2015-01-30T16:52:19"/>
        <d v="2015-01-30T17:09:36"/>
        <d v="2015-01-30T17:12:29"/>
        <d v="2015-01-30T17:18:14"/>
        <d v="2015-01-30T17:25:26"/>
        <d v="2015-01-30T17:29:46"/>
        <d v="2015-01-30T17:31:12"/>
        <d v="2015-01-31T09:00:00"/>
        <d v="2015-01-31T09:08:38"/>
        <d v="2015-01-31T09:14:24"/>
        <d v="2015-01-31T09:24:29"/>
        <d v="2015-01-31T09:27:22"/>
        <d v="2015-01-31T09:30:14"/>
        <d v="2015-01-31T11:32:38"/>
        <d v="2015-01-31T11:35:31"/>
        <d v="2015-01-31T11:39:50"/>
        <d v="2015-01-31T11:58:34"/>
        <d v="2015-01-31T12:00:00"/>
        <d v="2015-01-31T12:15:50"/>
        <d v="2015-01-31T12:37:26"/>
        <d v="2015-01-31T12:43:12"/>
        <d v="2015-01-31T12:50:24"/>
        <d v="2015-01-31T14:05:17"/>
        <d v="2015-01-31T14:44:10"/>
        <d v="2015-01-31T15:01:26"/>
        <d v="2015-01-31T15:04:19"/>
        <d v="2015-01-31T15:38:53"/>
        <d v="2015-01-31T15:56:10"/>
        <d v="2015-01-31T16:09:07"/>
        <d v="2015-01-31T16:20:38"/>
        <d v="2015-01-31T16:56:38"/>
        <d v="2015-01-31T17:08:10"/>
        <d v="2015-01-31T17:34:05"/>
        <d v="2015-02-01T09:18:43"/>
        <d v="2015-02-01T09:24:29"/>
        <d v="2015-02-01T09:25:55"/>
        <d v="2015-02-01T09:37:26"/>
        <d v="2015-02-01T10:07:41"/>
        <d v="2015-02-01T10:32:10"/>
        <d v="2015-02-01T11:15:22"/>
        <d v="2015-02-01T11:18:14"/>
        <d v="2015-02-01T12:07:12"/>
        <d v="2015-02-01T12:18:43"/>
        <d v="2015-02-01T12:31:41"/>
        <d v="2015-02-01T12:41:46"/>
        <d v="2015-02-01T13:01:55"/>
        <d v="2015-02-01T13:24:58"/>
        <d v="2015-02-01T13:30:43"/>
        <d v="2015-02-01T13:36:29"/>
        <d v="2015-02-01T13:37:55"/>
        <d v="2015-02-01T13:46:34"/>
        <d v="2015-02-01T13:50:53"/>
        <d v="2015-02-01T13:58:05"/>
        <d v="2015-02-01T14:16:48"/>
        <d v="2015-02-01T14:32:38"/>
        <d v="2015-02-01T14:35:31"/>
        <d v="2015-02-01T15:28:48"/>
        <d v="2015-02-01T16:14:53"/>
        <d v="2015-02-01T16:22:05"/>
        <d v="2015-02-01T16:46:34"/>
        <d v="2015-02-01T17:12:29"/>
        <d v="2015-02-01T17:24:00"/>
        <d v="2015-02-01T17:34:05"/>
        <d v="2015-02-01T17:38:24"/>
        <d v="2015-02-01T17:39:50"/>
        <d v="2015-02-01T17:48:29"/>
        <d v="2015-02-01T17:57:07"/>
        <d v="2015-02-02T09:20:10"/>
        <d v="2015-02-02T09:44:38"/>
        <d v="2015-02-02T09:54:43"/>
        <d v="2015-02-02T09:57:36"/>
        <d v="2015-02-02T10:35:02"/>
        <d v="2015-02-02T11:05:17"/>
        <d v="2015-02-02T11:18:14"/>
        <d v="2015-02-02T13:06:14"/>
        <d v="2015-02-02T13:23:31"/>
        <d v="2015-02-02T13:46:34"/>
        <d v="2015-02-02T14:00:58"/>
        <d v="2015-02-02T15:30:14"/>
        <d v="2015-02-02T15:34:34"/>
        <d v="2015-02-02T15:48:58"/>
        <d v="2015-02-02T16:45:07"/>
        <d v="2015-02-02T16:52:19"/>
        <d v="2015-02-02T17:11:02"/>
        <d v="2015-02-03T09:25:55"/>
        <d v="2015-02-03T09:28:48"/>
        <d v="2015-02-03T09:36:00"/>
        <d v="2015-02-03T09:41:46"/>
        <d v="2015-02-03T09:48:58"/>
        <d v="2015-02-03T10:09:07"/>
        <d v="2015-02-03T10:16:19"/>
        <d v="2015-02-03T10:20:38"/>
        <d v="2015-02-03T10:45:07"/>
        <d v="2015-02-03T10:50:53"/>
        <d v="2015-02-03T11:12:29"/>
        <d v="2015-02-03T11:13:55"/>
        <d v="2015-02-03T11:34:05"/>
        <d v="2015-02-03T11:48:29"/>
        <d v="2015-02-03T12:01:26"/>
        <d v="2015-02-03T12:40:19"/>
        <d v="2015-02-03T12:44:38"/>
        <d v="2015-02-03T12:53:17"/>
        <d v="2015-02-03T12:57:36"/>
        <d v="2015-02-03T13:01:55"/>
        <d v="2015-02-03T13:32:10"/>
        <d v="2015-02-03T13:33:36"/>
        <d v="2015-02-03T13:40:48"/>
        <d v="2015-02-03T13:43:41"/>
        <d v="2015-02-03T13:49:26"/>
        <d v="2015-02-03T13:50:53"/>
        <d v="2015-02-03T14:45:36"/>
        <d v="2015-02-03T14:58:34"/>
        <d v="2015-02-03T15:24:29"/>
        <d v="2015-02-03T15:34:34"/>
        <d v="2015-02-03T16:32:10"/>
        <d v="2015-02-03T16:39:22"/>
        <d v="2015-02-03T16:48:00"/>
        <d v="2015-02-03T16:58:05"/>
        <d v="2015-02-03T17:03:50"/>
        <d v="2015-02-03T17:06:43"/>
        <d v="2015-02-03T17:44:10"/>
        <d v="2015-02-04T09:11:31"/>
        <d v="2015-02-04T09:36:00"/>
        <d v="2015-02-04T09:56:10"/>
        <d v="2015-02-04T10:04:48"/>
        <d v="2015-02-04T10:09:07"/>
        <d v="2015-02-04T10:16:19"/>
        <d v="2015-02-04T10:33:36"/>
        <d v="2015-02-04T10:58:05"/>
        <d v="2015-02-04T11:02:24"/>
        <d v="2015-02-04T11:39:50"/>
        <d v="2015-02-04T11:45:36"/>
        <d v="2015-02-04T12:00:00"/>
        <d v="2015-02-04T12:04:19"/>
        <d v="2015-02-04T12:14:24"/>
        <d v="2015-02-04T12:20:10"/>
        <d v="2015-02-04T12:36:00"/>
        <d v="2015-02-04T12:38:53"/>
        <d v="2015-02-04T13:06:14"/>
        <d v="2015-02-04T13:23:31"/>
        <d v="2015-02-04T13:53:46"/>
        <d v="2015-02-04T14:03:50"/>
        <d v="2015-02-04T14:47:02"/>
        <d v="2015-02-04T14:58:34"/>
        <d v="2015-02-04T15:02:53"/>
        <d v="2015-02-04T15:34:34"/>
        <d v="2015-02-04T15:46:05"/>
        <d v="2015-02-04T15:47:31"/>
        <d v="2015-02-04T16:16:19"/>
        <d v="2015-02-04T16:29:17"/>
        <d v="2015-02-04T17:00:58"/>
        <d v="2015-02-04T17:09:36"/>
        <d v="2015-02-04T17:44:10"/>
        <d v="2015-02-04T17:47:02"/>
        <d v="2015-02-04T17:57:07"/>
        <d v="2015-02-05T09:15:50"/>
        <d v="2015-02-05T09:27:22"/>
        <d v="2015-02-05T09:37:26"/>
        <d v="2015-02-05T09:40:19"/>
        <d v="2015-02-05T10:17:46"/>
        <d v="2015-02-05T10:26:24"/>
        <d v="2015-02-05T10:30:43"/>
        <d v="2015-02-05T10:49:26"/>
        <d v="2015-02-05T11:13:55"/>
        <d v="2015-02-05T11:35:31"/>
        <d v="2015-02-05T11:39:50"/>
        <d v="2015-02-05T11:42:43"/>
        <d v="2015-02-05T11:48:29"/>
        <d v="2015-02-05T11:49:55"/>
        <d v="2015-02-05T11:51:22"/>
        <d v="2015-02-05T12:11:31"/>
        <d v="2015-02-05T13:07:41"/>
        <d v="2015-02-05T13:17:46"/>
        <d v="2015-02-05T13:43:41"/>
        <d v="2015-02-05T14:13:55"/>
        <d v="2015-02-05T14:26:53"/>
        <d v="2015-02-05T14:32:38"/>
        <d v="2015-02-05T14:35:31"/>
        <d v="2015-02-05T14:47:02"/>
        <d v="2015-02-05T14:57:07"/>
        <d v="2015-02-05T15:14:24"/>
        <d v="2015-02-05T15:41:46"/>
        <d v="2015-02-05T16:04:48"/>
        <d v="2015-02-05T16:17:46"/>
        <d v="2015-02-05T16:23:31"/>
        <d v="2015-02-05T16:55:12"/>
        <d v="2015-02-05T17:21:07"/>
        <d v="2015-02-05T17:39:50"/>
        <d v="2015-02-05T17:44:10"/>
        <d v="2015-02-06T09:23:02"/>
        <d v="2015-02-06T09:57:36"/>
        <d v="2015-02-06T09:59:02"/>
        <d v="2015-02-06T10:46:34"/>
        <d v="2015-02-06T10:48:00"/>
        <d v="2015-02-06T11:02:24"/>
        <d v="2015-02-06T11:25:26"/>
        <d v="2015-02-06T11:32:38"/>
        <d v="2015-02-06T11:38:24"/>
        <d v="2015-02-06T11:55:41"/>
        <d v="2015-02-06T12:02:53"/>
        <d v="2015-02-06T12:12:58"/>
        <d v="2015-02-06T12:33:07"/>
        <d v="2015-02-06T12:53:17"/>
        <d v="2015-02-06T13:03:22"/>
        <d v="2015-02-06T13:39:22"/>
        <d v="2015-02-06T13:43:41"/>
        <d v="2015-02-06T14:52:48"/>
        <d v="2015-02-06T14:55:41"/>
        <d v="2015-02-06T15:53:17"/>
        <d v="2015-02-06T16:45:07"/>
        <d v="2015-02-06T17:02:24"/>
        <d v="2015-02-06T17:31:12"/>
        <d v="2015-02-06T17:35:31"/>
        <d v="2015-02-07T09:10:05"/>
        <d v="2015-02-07T09:28:48"/>
        <d v="2015-02-07T09:30:14"/>
        <d v="2015-02-07T10:00:29"/>
        <d v="2015-02-07T10:06:14"/>
        <d v="2015-02-07T10:13:26"/>
        <d v="2015-02-07T10:42:14"/>
        <d v="2015-02-07T10:56:38"/>
        <d v="2015-02-07T11:24:00"/>
        <d v="2015-02-07T11:25:26"/>
        <d v="2015-02-07T12:48:58"/>
        <d v="2015-02-07T13:00:29"/>
        <d v="2015-02-07T13:04:48"/>
        <d v="2015-02-07T13:48:00"/>
        <d v="2015-02-07T13:52:19"/>
        <d v="2015-02-07T14:08:10"/>
        <d v="2015-02-07T14:09:36"/>
        <d v="2015-02-07T14:21:07"/>
        <d v="2015-02-07T15:20:10"/>
        <d v="2015-02-07T16:09:07"/>
        <d v="2015-02-07T16:19:12"/>
        <d v="2015-02-07T16:30:43"/>
        <d v="2015-02-07T16:35:02"/>
        <d v="2015-02-07T16:39:22"/>
        <d v="2015-02-07T16:43:41"/>
        <d v="2015-02-07T17:25:26"/>
        <d v="2015-02-08T09:00:00"/>
        <d v="2015-02-08T09:15:50"/>
        <d v="2015-02-08T09:23:02"/>
        <d v="2015-02-08T10:07:41"/>
        <d v="2015-02-08T10:32:10"/>
        <d v="2015-02-08T12:11:31"/>
        <d v="2015-02-08T13:09:07"/>
        <d v="2015-02-08T13:23:31"/>
        <d v="2015-02-08T14:15:22"/>
        <d v="2015-02-08T14:24:00"/>
        <d v="2015-02-08T14:26:53"/>
        <d v="2015-02-08T14:34:05"/>
        <d v="2015-02-08T14:38:24"/>
        <d v="2015-02-08T14:55:41"/>
        <d v="2015-02-08T16:13:26"/>
        <d v="2015-02-08T16:17:46"/>
        <d v="2015-02-08T16:30:43"/>
        <d v="2015-02-08T16:45:07"/>
        <d v="2015-02-08T16:46:34"/>
        <d v="2015-02-08T17:08:10"/>
        <d v="2015-02-08T17:57:07"/>
        <d v="2015-02-09T09:12:58"/>
        <d v="2015-02-09T09:28:48"/>
        <d v="2015-02-09T10:10:34"/>
        <d v="2015-02-09T10:27:50"/>
        <d v="2015-02-09T10:46:34"/>
        <d v="2015-02-09T11:32:38"/>
        <d v="2015-02-09T12:20:10"/>
        <d v="2015-02-09T12:28:48"/>
        <d v="2015-02-09T12:37:26"/>
        <d v="2015-02-09T12:47:31"/>
        <d v="2015-02-09T12:50:24"/>
        <d v="2015-02-09T13:00:29"/>
        <d v="2015-02-09T13:06:14"/>
        <d v="2015-02-09T13:22:05"/>
        <d v="2015-02-09T13:29:17"/>
        <d v="2015-02-09T14:29:46"/>
        <d v="2015-02-09T15:20:10"/>
        <d v="2015-02-09T15:54:43"/>
        <d v="2015-02-09T16:19:12"/>
        <d v="2015-02-09T16:20:38"/>
        <d v="2015-02-09T16:22:05"/>
        <d v="2015-02-09T16:32:10"/>
        <d v="2015-02-09T16:52:19"/>
        <d v="2015-02-09T17:03:50"/>
        <d v="2015-02-09T17:29:46"/>
        <d v="2015-02-09T17:57:07"/>
        <d v="2015-02-10T09:01:26"/>
        <d v="2015-02-10T09:12:58"/>
        <d v="2015-02-10T09:18:43"/>
        <d v="2015-02-10T10:37:55"/>
        <d v="2015-02-10T11:03:50"/>
        <d v="2015-02-10T11:09:36"/>
        <d v="2015-02-10T11:19:41"/>
        <d v="2015-02-10T11:29:46"/>
        <d v="2015-02-10T11:31:12"/>
        <d v="2015-02-10T11:51:22"/>
        <d v="2015-02-10T12:15:50"/>
        <d v="2015-02-10T12:20:10"/>
        <d v="2015-02-10T12:23:02"/>
        <d v="2015-02-10T12:47:31"/>
        <d v="2015-02-10T12:59:02"/>
        <d v="2015-02-10T13:04:48"/>
        <d v="2015-02-10T13:46:34"/>
        <d v="2015-02-10T14:09:36"/>
        <d v="2015-02-10T15:05:46"/>
        <d v="2015-02-10T15:46:05"/>
        <d v="2015-02-10T16:22:05"/>
        <d v="2015-02-10T16:26:24"/>
        <d v="2015-02-10T16:27:50"/>
        <d v="2015-02-10T17:08:10"/>
        <d v="2015-02-10T17:18:14"/>
        <d v="2015-02-10T17:25:26"/>
        <d v="2015-02-10T17:28:19"/>
        <d v="2015-02-10T17:35:31"/>
        <d v="2015-02-10T17:44:10"/>
        <d v="2015-02-11T09:05:46"/>
        <d v="2015-02-11T09:11:31"/>
        <d v="2015-02-11T09:34:34"/>
        <d v="2015-02-11T09:44:38"/>
        <d v="2015-02-11T10:12:00"/>
        <d v="2015-02-11T10:23:31"/>
        <d v="2015-02-11T10:29:17"/>
        <d v="2015-02-11T11:05:17"/>
        <d v="2015-02-11T11:12:29"/>
        <d v="2015-02-11T11:54:14"/>
        <d v="2015-02-11T11:55:41"/>
        <d v="2015-02-11T12:00:00"/>
        <d v="2015-02-11T12:04:19"/>
        <d v="2015-02-11T12:15:50"/>
        <d v="2015-02-11T12:30:14"/>
        <d v="2015-02-11T12:34:34"/>
        <d v="2015-02-11T12:36:00"/>
        <d v="2015-02-11T12:50:24"/>
        <d v="2015-02-11T12:57:36"/>
        <d v="2015-02-11T13:12:00"/>
        <d v="2015-02-11T13:22:05"/>
        <d v="2015-02-11T13:30:43"/>
        <d v="2015-02-11T13:37:55"/>
        <d v="2015-02-11T13:46:34"/>
        <d v="2015-02-11T14:03:50"/>
        <d v="2015-02-11T14:25:26"/>
        <d v="2015-02-11T14:52:48"/>
        <d v="2015-02-11T15:04:19"/>
        <d v="2015-02-11T15:11:31"/>
        <d v="2015-02-11T15:59:02"/>
        <d v="2015-02-11T16:29:17"/>
        <d v="2015-02-11T16:50:53"/>
        <d v="2015-02-11T17:02:24"/>
        <d v="2015-02-11T17:24:00"/>
        <d v="2015-02-12T09:12:58"/>
        <d v="2015-02-12T10:00:29"/>
        <d v="2015-02-12T10:13:26"/>
        <d v="2015-02-12T10:16:19"/>
        <d v="2015-02-12T10:24:58"/>
        <d v="2015-02-12T10:26:24"/>
        <d v="2015-02-12T10:32:10"/>
        <d v="2015-02-12T10:46:34"/>
        <d v="2015-02-12T10:53:46"/>
        <d v="2015-02-12T11:08:10"/>
        <d v="2015-02-12T11:26:53"/>
        <d v="2015-02-12T11:54:14"/>
        <d v="2015-02-12T12:14:24"/>
        <d v="2015-02-12T12:24:29"/>
        <d v="2015-02-12T12:50:24"/>
        <d v="2015-02-12T13:07:41"/>
        <d v="2015-02-12T13:24:58"/>
        <d v="2015-02-12T13:29:17"/>
        <d v="2015-02-12T15:53:17"/>
        <d v="2015-02-12T17:13:55"/>
        <d v="2015-02-12T17:52:48"/>
        <d v="2015-02-13T09:14:24"/>
        <d v="2015-02-13T09:33:07"/>
        <d v="2015-02-13T09:36:00"/>
        <d v="2015-02-13T09:41:46"/>
        <d v="2015-02-13T09:54:43"/>
        <d v="2015-02-13T10:10:34"/>
        <d v="2015-02-13T10:33:36"/>
        <d v="2015-02-13T10:45:07"/>
        <d v="2015-02-13T11:03:50"/>
        <d v="2015-02-13T11:32:38"/>
        <d v="2015-02-13T12:12:58"/>
        <d v="2015-02-13T12:25:55"/>
        <d v="2015-02-13T12:27:22"/>
        <d v="2015-02-13T12:28:48"/>
        <d v="2015-02-13T12:47:31"/>
        <d v="2015-02-13T12:53:17"/>
        <d v="2015-02-13T13:13:26"/>
        <d v="2015-02-13T13:16:19"/>
        <d v="2015-02-13T13:30:43"/>
        <d v="2015-02-13T14:28:19"/>
        <d v="2015-02-13T14:39:50"/>
        <d v="2015-02-13T15:14:24"/>
        <d v="2015-02-13T15:33:07"/>
        <d v="2015-02-13T15:57:36"/>
        <d v="2015-02-13T16:16:19"/>
        <d v="2015-02-13T16:50:53"/>
        <d v="2015-02-13T17:18:14"/>
        <d v="2015-02-14T09:07:12"/>
        <d v="2015-02-14T09:38:53"/>
        <d v="2015-02-14T09:46:05"/>
        <d v="2015-02-14T09:48:58"/>
        <d v="2015-02-14T10:24:58"/>
        <d v="2015-02-14T10:30:43"/>
        <d v="2015-02-14T10:52:19"/>
        <d v="2015-02-14T11:54:14"/>
        <d v="2015-02-14T12:31:41"/>
        <d v="2015-02-14T12:41:46"/>
        <d v="2015-02-14T12:57:36"/>
        <d v="2015-02-14T13:13:26"/>
        <d v="2015-02-14T13:26:24"/>
        <d v="2015-02-14T13:46:34"/>
        <d v="2015-02-14T13:50:53"/>
        <d v="2015-02-14T14:21:07"/>
        <d v="2015-02-14T14:24:00"/>
        <d v="2015-02-14T14:49:55"/>
        <d v="2015-02-14T14:51:22"/>
        <d v="2015-02-14T15:34:34"/>
        <d v="2015-02-14T16:27:50"/>
        <d v="2015-02-14T16:37:55"/>
        <d v="2015-02-14T16:50:53"/>
        <d v="2015-02-14T16:53:46"/>
        <d v="2015-02-14T17:09:36"/>
        <d v="2015-02-14T17:11:02"/>
        <d v="2015-02-14T17:36:58"/>
        <d v="2015-02-14T17:42:43"/>
        <d v="2015-02-15T09:00:00"/>
        <d v="2015-02-15T09:33:07"/>
        <d v="2015-02-15T10:01:55"/>
        <d v="2015-02-15T10:20:38"/>
        <d v="2015-02-15T11:12:29"/>
        <d v="2015-02-15T11:34:05"/>
        <d v="2015-02-15T11:41:17"/>
        <d v="2015-02-15T11:45:36"/>
        <d v="2015-02-15T11:48:29"/>
        <d v="2015-02-15T12:07:12"/>
        <d v="2015-02-15T12:21:36"/>
        <d v="2015-02-15T12:38:53"/>
        <d v="2015-02-15T13:00:29"/>
        <d v="2015-02-15T13:26:24"/>
        <d v="2015-02-15T13:39:22"/>
        <d v="2015-02-15T13:42:14"/>
        <d v="2015-02-15T14:28:19"/>
        <d v="2015-02-15T14:29:46"/>
        <d v="2015-02-15T14:44:10"/>
        <d v="2015-02-15T14:51:22"/>
        <d v="2015-02-15T14:57:07"/>
        <d v="2015-02-15T15:46:05"/>
        <d v="2015-02-15T15:47:31"/>
        <d v="2015-02-15T16:01:55"/>
        <d v="2015-02-15T17:11:02"/>
        <d v="2015-02-15T17:18:14"/>
        <d v="2015-02-15T17:19:41"/>
        <d v="2015-02-15T17:45:36"/>
        <d v="2015-02-16T09:07:12"/>
        <d v="2015-02-16T10:04:48"/>
        <d v="2015-02-16T10:23:31"/>
        <d v="2015-02-16T10:30:43"/>
        <d v="2015-02-16T11:06:43"/>
        <d v="2015-02-16T11:12:29"/>
        <d v="2015-02-16T11:18:14"/>
        <d v="2015-02-16T11:26:53"/>
        <d v="2015-02-16T12:10:05"/>
        <d v="2015-02-16T12:50:24"/>
        <d v="2015-02-16T13:03:22"/>
        <d v="2015-02-16T14:26:53"/>
        <d v="2015-02-16T14:48:29"/>
        <d v="2015-02-16T14:54:14"/>
        <d v="2015-02-16T15:07:12"/>
        <d v="2015-02-16T15:20:10"/>
        <d v="2015-02-16T15:34:34"/>
        <d v="2015-02-16T16:04:48"/>
        <d v="2015-02-16T16:14:53"/>
        <d v="2015-02-16T16:24:58"/>
        <d v="2015-02-16T16:29:17"/>
        <d v="2015-02-16T16:32:10"/>
        <d v="2015-02-16T17:12:29"/>
        <d v="2015-02-16T17:28:19"/>
        <d v="2015-02-16T17:31:12"/>
        <d v="2015-02-16T17:45:36"/>
        <d v="2015-02-16T17:52:48"/>
        <d v="2015-02-17T09:01:26"/>
        <d v="2015-02-17T09:17:17"/>
        <d v="2015-02-17T09:23:02"/>
        <d v="2015-02-17T09:34:34"/>
        <d v="2015-02-17T09:53:17"/>
        <d v="2015-02-17T09:59:02"/>
        <d v="2015-02-17T10:03:22"/>
        <d v="2015-02-17T10:36:29"/>
        <d v="2015-02-17T10:43:41"/>
        <d v="2015-02-17T11:24:00"/>
        <d v="2015-02-17T11:28:19"/>
        <d v="2015-02-17T11:42:43"/>
        <d v="2015-02-17T12:05:46"/>
        <d v="2015-02-17T12:10:05"/>
        <d v="2015-02-17T12:11:31"/>
        <d v="2015-02-17T12:17:17"/>
        <d v="2015-02-17T13:03:22"/>
        <d v="2015-02-17T13:24:58"/>
        <d v="2015-02-17T13:36:29"/>
        <d v="2015-02-17T14:19:41"/>
        <d v="2015-02-17T14:29:46"/>
        <d v="2015-02-17T14:32:38"/>
        <d v="2015-02-17T15:02:53"/>
        <d v="2015-02-17T15:10:05"/>
        <d v="2015-02-17T15:46:05"/>
        <d v="2015-02-17T16:06:14"/>
        <d v="2015-02-17T16:14:53"/>
        <d v="2015-02-17T16:27:50"/>
        <d v="2015-02-17T16:36:29"/>
        <d v="2015-02-17T17:11:02"/>
        <d v="2015-02-17T17:12:29"/>
        <d v="2015-02-17T17:44:10"/>
        <d v="2015-02-17T17:54:14"/>
        <d v="2015-02-18T09:23:02"/>
        <d v="2015-02-18T09:43:12"/>
        <d v="2015-02-18T10:00:29"/>
        <d v="2015-02-18T10:13:26"/>
        <d v="2015-02-18T10:16:19"/>
        <d v="2015-02-18T10:33:36"/>
        <d v="2015-02-18T10:37:55"/>
        <d v="2015-02-18T10:56:38"/>
        <d v="2015-02-18T11:18:14"/>
        <d v="2015-02-18T11:25:26"/>
        <d v="2015-02-18T11:34:05"/>
        <d v="2015-02-18T11:38:24"/>
        <d v="2015-02-18T13:04:48"/>
        <d v="2015-02-18T13:33:36"/>
        <d v="2015-02-18T13:37:55"/>
        <d v="2015-02-18T13:45:07"/>
        <d v="2015-02-18T13:48:00"/>
        <d v="2015-02-18T14:47:02"/>
        <d v="2015-02-18T14:52:48"/>
        <d v="2015-02-18T15:15:50"/>
        <d v="2015-02-18T16:00:29"/>
        <d v="2015-02-18T16:03:22"/>
        <d v="2015-02-18T16:58:05"/>
        <d v="2015-02-18T16:59:31"/>
        <d v="2015-02-19T09:01:26"/>
        <d v="2015-02-19T09:17:17"/>
        <d v="2015-02-19T09:18:43"/>
        <d v="2015-02-19T09:25:55"/>
        <d v="2015-02-19T10:46:34"/>
        <d v="2015-02-19T11:22:34"/>
        <d v="2015-02-19T11:42:43"/>
        <d v="2015-02-19T11:54:14"/>
        <d v="2015-02-19T12:15:50"/>
        <d v="2015-02-19T13:29:17"/>
        <d v="2015-02-19T13:32:10"/>
        <d v="2015-02-19T13:45:07"/>
        <d v="2015-02-19T14:22:34"/>
        <d v="2015-02-19T14:26:53"/>
        <d v="2015-02-19T14:45:36"/>
        <d v="2015-02-19T14:52:48"/>
        <d v="2015-02-19T15:02:53"/>
        <d v="2015-02-19T15:33:07"/>
        <d v="2015-02-19T16:04:48"/>
        <d v="2015-02-19T16:26:24"/>
        <d v="2015-02-19T17:21:07"/>
        <d v="2015-02-19T17:29:46"/>
        <d v="2015-02-19T17:38:24"/>
        <d v="2015-02-20T09:24:29"/>
        <d v="2015-02-20T09:33:07"/>
        <d v="2015-02-20T10:01:55"/>
        <d v="2015-02-20T10:10:34"/>
        <d v="2015-02-20T10:24:58"/>
        <d v="2015-02-20T10:50:53"/>
        <d v="2015-02-20T11:00:58"/>
        <d v="2015-02-20T11:11:02"/>
        <d v="2015-02-20T11:21:07"/>
        <d v="2015-02-20T11:34:05"/>
        <d v="2015-02-20T11:41:17"/>
        <d v="2015-02-20T11:54:14"/>
        <d v="2015-02-20T12:02:53"/>
        <d v="2015-02-20T12:10:05"/>
        <d v="2015-02-20T12:25:55"/>
        <d v="2015-02-20T12:46:05"/>
        <d v="2015-02-20T12:51:50"/>
        <d v="2015-02-20T13:35:02"/>
        <d v="2015-02-20T13:56:38"/>
        <d v="2015-02-20T14:13:55"/>
        <d v="2015-02-20T14:28:19"/>
        <d v="2015-02-20T15:07:12"/>
        <d v="2015-02-20T15:11:31"/>
        <d v="2015-02-20T15:12:58"/>
        <d v="2015-02-20T15:21:36"/>
        <d v="2015-02-20T15:53:17"/>
        <d v="2015-02-20T16:00:29"/>
        <d v="2015-02-20T16:10:34"/>
        <d v="2015-02-20T16:14:53"/>
        <d v="2015-02-20T16:16:19"/>
        <d v="2015-02-20T16:32:10"/>
        <d v="2015-02-20T16:52:19"/>
        <d v="2015-02-20T17:25:26"/>
        <d v="2015-02-20T17:57:07"/>
        <d v="2015-02-21T09:57:36"/>
        <d v="2015-02-21T10:12:00"/>
        <d v="2015-02-21T10:22:05"/>
        <d v="2015-02-21T11:06:43"/>
        <d v="2015-02-21T11:08:10"/>
        <d v="2015-02-21T11:12:29"/>
        <d v="2015-02-21T11:35:31"/>
        <d v="2015-02-21T11:42:43"/>
        <d v="2015-02-21T11:54:14"/>
        <d v="2015-02-21T12:21:36"/>
        <d v="2015-02-21T12:25:55"/>
        <d v="2015-02-21T12:57:36"/>
        <d v="2015-02-21T13:14:53"/>
        <d v="2015-02-21T13:35:02"/>
        <d v="2015-02-21T13:56:38"/>
        <d v="2015-02-21T13:59:31"/>
        <d v="2015-02-21T14:29:46"/>
        <d v="2015-02-21T14:47:02"/>
        <d v="2015-02-21T14:58:34"/>
        <d v="2015-02-21T15:10:05"/>
        <d v="2015-02-21T15:44:38"/>
        <d v="2015-02-21T15:46:05"/>
        <d v="2015-02-21T16:23:31"/>
        <d v="2015-02-21T16:59:31"/>
        <d v="2015-02-21T17:19:41"/>
        <d v="2015-02-21T17:21:07"/>
        <d v="2015-02-21T17:49:55"/>
        <d v="2015-02-22T09:04:19"/>
        <d v="2015-02-22T09:44:38"/>
        <d v="2015-02-22T11:12:29"/>
        <d v="2015-02-22T11:13:55"/>
        <d v="2015-02-22T11:29:46"/>
        <d v="2015-02-22T11:58:34"/>
        <d v="2015-02-22T12:04:19"/>
        <d v="2015-02-22T13:01:55"/>
        <d v="2015-02-22T13:19:12"/>
        <d v="2015-02-22T13:30:43"/>
        <d v="2015-02-22T14:06:43"/>
        <d v="2015-02-22T14:32:38"/>
        <d v="2015-02-22T15:12:58"/>
        <d v="2015-02-22T15:18:43"/>
        <d v="2015-02-22T15:37:26"/>
        <d v="2015-02-22T15:41:46"/>
        <d v="2015-02-22T15:48:58"/>
        <d v="2015-02-22T16:26:24"/>
        <d v="2015-02-22T16:39:22"/>
        <d v="2015-02-22T16:55:12"/>
        <d v="2015-02-22T17:03:50"/>
        <d v="2015-02-22T17:09:36"/>
        <d v="2015-02-22T17:19:41"/>
        <d v="2015-02-23T09:02:53"/>
        <d v="2015-02-23T09:23:02"/>
        <d v="2015-02-23T09:43:12"/>
        <d v="2015-02-23T10:24:58"/>
        <d v="2015-02-23T10:43:41"/>
        <d v="2015-02-23T10:49:26"/>
        <d v="2015-02-23T11:22:34"/>
        <d v="2015-02-23T12:01:26"/>
        <d v="2015-02-23T12:41:46"/>
        <d v="2015-02-23T12:59:02"/>
        <d v="2015-02-23T13:26:24"/>
        <d v="2015-02-23T13:37:55"/>
        <d v="2015-02-23T13:45:07"/>
        <d v="2015-02-23T14:28:19"/>
        <d v="2015-02-23T14:34:05"/>
        <d v="2015-02-23T14:38:24"/>
        <d v="2015-02-23T14:48:29"/>
        <d v="2015-02-23T14:54:14"/>
        <d v="2015-02-23T15:21:36"/>
        <d v="2015-02-23T15:30:14"/>
        <d v="2015-02-23T15:34:34"/>
        <d v="2015-02-23T15:47:31"/>
        <d v="2015-02-23T16:40:48"/>
        <d v="2015-02-23T16:55:12"/>
        <d v="2015-02-23T17:11:02"/>
        <d v="2015-02-23T17:24:00"/>
        <d v="2015-02-23T17:29:46"/>
        <d v="2015-02-24T09:36:00"/>
        <d v="2015-02-24T12:59:02"/>
        <d v="2015-02-24T13:00:29"/>
        <d v="2015-02-24T13:17:46"/>
        <d v="2015-02-24T13:35:02"/>
        <d v="2015-02-24T13:49:26"/>
        <d v="2015-02-24T13:58:05"/>
        <d v="2015-02-24T14:24:00"/>
        <d v="2015-02-24T14:34:05"/>
        <d v="2015-02-24T14:41:17"/>
        <d v="2015-02-24T15:17:17"/>
        <d v="2015-02-24T15:21:36"/>
        <d v="2015-02-24T15:28:48"/>
        <d v="2015-02-24T15:41:46"/>
        <d v="2015-02-24T16:07:41"/>
        <d v="2015-02-24T16:23:31"/>
        <d v="2015-02-24T16:37:55"/>
        <d v="2015-02-24T16:42:14"/>
        <d v="2015-02-24T16:48:00"/>
        <d v="2015-02-24T17:13:55"/>
        <d v="2015-02-24T17:16:48"/>
        <d v="2015-02-24T17:28:19"/>
        <d v="2015-02-24T17:36:58"/>
        <d v="2015-02-24T17:42:43"/>
        <d v="2015-02-24T17:47:02"/>
        <d v="2015-02-24T17:55:41"/>
        <d v="2015-02-25T09:10:05"/>
        <d v="2015-02-25T09:15:50"/>
        <d v="2015-02-25T10:06:14"/>
        <d v="2015-02-25T10:19:12"/>
        <d v="2015-02-25T10:20:38"/>
        <d v="2015-02-25T10:46:34"/>
        <d v="2015-02-25T10:52:19"/>
        <d v="2015-02-25T11:09:36"/>
        <d v="2015-02-25T11:35:31"/>
        <d v="2015-02-25T11:42:43"/>
        <d v="2015-02-25T11:55:41"/>
        <d v="2015-02-25T12:04:19"/>
        <d v="2015-02-25T12:05:46"/>
        <d v="2015-02-25T12:31:41"/>
        <d v="2015-02-25T12:34:34"/>
        <d v="2015-02-25T13:00:29"/>
        <d v="2015-02-25T14:11:02"/>
        <d v="2015-02-25T14:57:07"/>
        <d v="2015-02-25T15:14:24"/>
        <d v="2015-02-25T15:27:22"/>
        <d v="2015-02-25T15:30:14"/>
        <d v="2015-02-25T15:41:46"/>
        <d v="2015-02-25T15:54:43"/>
        <d v="2015-02-25T16:04:48"/>
        <d v="2015-02-25T16:26:24"/>
        <d v="2015-02-25T16:40:48"/>
        <d v="2015-02-25T17:06:43"/>
        <d v="2015-02-25T17:24:00"/>
        <d v="2015-02-25T17:47:02"/>
        <d v="2015-02-26T09:10:05"/>
        <d v="2015-02-26T09:18:43"/>
        <d v="2015-02-26T10:12:00"/>
        <d v="2015-02-26T10:24:58"/>
        <d v="2015-02-26T10:45:07"/>
        <d v="2015-02-26T11:03:50"/>
        <d v="2015-02-26T11:36:58"/>
        <d v="2015-02-26T11:44:10"/>
        <d v="2015-02-26T11:45:36"/>
        <d v="2015-02-26T12:40:19"/>
        <d v="2015-02-26T13:01:55"/>
        <d v="2015-02-26T13:06:14"/>
        <d v="2015-02-26T14:05:17"/>
        <d v="2015-02-26T14:51:22"/>
        <d v="2015-02-26T14:54:14"/>
        <d v="2015-02-26T15:01:26"/>
        <d v="2015-02-26T15:05:46"/>
        <d v="2015-02-26T15:41:46"/>
        <d v="2015-02-26T16:04:48"/>
        <d v="2015-02-26T16:29:17"/>
        <d v="2015-02-26T16:49:26"/>
        <d v="2015-02-26T16:58:05"/>
        <d v="2015-02-26T17:05:17"/>
        <d v="2015-02-26T17:35:31"/>
        <d v="2015-02-26T17:36:58"/>
        <d v="2015-02-26T17:39:50"/>
        <d v="2015-02-26T17:42:43"/>
        <d v="2015-02-26T17:51:22"/>
        <d v="2015-02-27T09:11:31"/>
        <d v="2015-02-27T09:46:05"/>
        <d v="2015-02-27T09:50:24"/>
        <d v="2015-02-27T09:56:10"/>
        <d v="2015-02-27T10:16:19"/>
        <d v="2015-02-27T10:50:53"/>
        <d v="2015-02-27T11:47:02"/>
        <d v="2015-02-27T12:14:24"/>
        <d v="2015-02-27T12:34:34"/>
        <d v="2015-02-27T12:44:38"/>
        <d v="2015-02-27T12:56:10"/>
        <d v="2015-02-27T13:07:41"/>
        <d v="2015-02-27T13:39:22"/>
        <d v="2015-02-27T14:11:02"/>
        <d v="2015-02-27T14:38:24"/>
        <d v="2015-02-27T14:58:34"/>
        <d v="2015-02-27T15:00:00"/>
        <d v="2015-02-27T15:08:38"/>
        <d v="2015-02-27T15:25:55"/>
        <d v="2015-02-27T16:00:29"/>
        <d v="2015-02-27T16:20:38"/>
        <d v="2015-02-27T16:37:55"/>
        <d v="2015-02-27T16:46:34"/>
        <d v="2015-02-27T16:52:19"/>
        <d v="2015-02-27T17:06:43"/>
        <d v="2015-02-27T17:09:36"/>
        <d v="2015-02-28T09:07:12"/>
        <d v="2015-02-28T09:14:24"/>
        <d v="2015-02-28T09:15:50"/>
        <d v="2015-02-28T09:30:14"/>
        <d v="2015-02-28T10:07:41"/>
        <d v="2015-02-28T10:27:50"/>
        <d v="2015-02-28T10:33:36"/>
        <d v="2015-02-28T11:00:58"/>
        <d v="2015-02-28T11:12:29"/>
        <d v="2015-02-28T11:26:53"/>
        <d v="2015-02-28T11:34:05"/>
        <d v="2015-02-28T11:42:43"/>
        <d v="2015-02-28T12:40:19"/>
        <d v="2015-02-28T13:09:07"/>
        <d v="2015-02-28T13:14:53"/>
        <d v="2015-02-28T13:20:38"/>
        <d v="2015-02-28T13:23:31"/>
        <d v="2015-02-28T13:40:48"/>
        <d v="2015-02-28T14:03:50"/>
        <d v="2015-02-28T14:48:29"/>
        <d v="2015-02-28T14:52:48"/>
        <d v="2015-02-28T15:21:36"/>
        <d v="2015-02-28T15:25:55"/>
        <d v="2015-02-28T16:06:14"/>
        <d v="2015-02-28T16:07:41"/>
        <d v="2015-02-28T16:50:53"/>
        <d v="2015-02-28T17:32:38"/>
        <d v="2015-02-28T18:00:00"/>
        <d v="2015-03-01T09:07:12"/>
        <d v="2015-03-01T09:15:50"/>
        <d v="2015-03-01T09:33:07"/>
        <d v="2015-03-01T09:57:36"/>
        <d v="2015-03-01T10:01:55"/>
        <d v="2015-03-01T10:33:36"/>
        <d v="2015-03-01T11:13:55"/>
        <d v="2015-03-01T12:21:36"/>
        <d v="2015-03-01T12:36:00"/>
        <d v="2015-03-01T12:46:05"/>
        <d v="2015-03-01T13:06:14"/>
        <d v="2015-03-01T13:10:34"/>
        <d v="2015-03-01T13:14:53"/>
        <d v="2015-03-01T13:16:19"/>
        <d v="2015-03-01T13:20:38"/>
        <d v="2015-03-01T13:36:29"/>
        <d v="2015-03-01T13:37:55"/>
        <d v="2015-03-01T13:58:05"/>
        <d v="2015-03-01T14:12:29"/>
        <d v="2015-03-01T14:15:22"/>
        <d v="2015-03-01T14:16:48"/>
        <d v="2015-03-01T14:51:22"/>
        <d v="2015-03-01T14:55:41"/>
        <d v="2015-03-01T15:33:07"/>
        <d v="2015-03-01T15:43:12"/>
        <d v="2015-03-01T16:33:36"/>
        <d v="2015-03-01T16:48:00"/>
        <d v="2015-03-01T17:03:50"/>
        <d v="2015-03-01T17:16:48"/>
        <d v="2015-03-01T17:38:24"/>
        <d v="2015-03-01T17:39:50"/>
        <d v="2015-03-02T09:24:29"/>
        <d v="2015-03-02T09:44:38"/>
        <d v="2015-03-02T10:09:07"/>
        <d v="2015-03-02T10:23:31"/>
        <d v="2015-03-02T10:29:17"/>
        <d v="2015-03-02T10:49:26"/>
        <d v="2015-03-02T10:53:46"/>
        <d v="2015-03-02T11:08:10"/>
        <d v="2015-03-02T11:32:38"/>
        <d v="2015-03-02T11:57:07"/>
        <d v="2015-03-02T12:47:31"/>
        <d v="2015-03-02T13:00:29"/>
        <d v="2015-03-02T13:07:41"/>
        <d v="2015-03-02T13:23:31"/>
        <d v="2015-03-02T14:06:43"/>
        <d v="2015-03-02T14:34:05"/>
        <d v="2015-03-02T14:57:07"/>
        <d v="2015-03-02T15:23:02"/>
        <d v="2015-03-02T15:36:00"/>
        <d v="2015-03-02T15:47:31"/>
        <d v="2015-03-02T16:07:41"/>
        <d v="2015-03-02T16:26:24"/>
        <d v="2015-03-02T16:30:43"/>
        <d v="2015-03-02T16:42:14"/>
        <d v="2015-03-02T16:45:07"/>
        <d v="2015-03-02T17:05:17"/>
        <d v="2015-03-02T17:12:29"/>
        <d v="2015-03-02T17:18:14"/>
        <d v="2015-03-02T17:29:46"/>
        <d v="2015-03-03T09:20:10"/>
        <d v="2015-03-03T09:40:19"/>
        <d v="2015-03-03T09:50:24"/>
        <d v="2015-03-03T10:07:41"/>
        <d v="2015-03-03T10:43:41"/>
        <d v="2015-03-03T10:59:31"/>
        <d v="2015-03-03T12:41:46"/>
        <d v="2015-03-03T12:57:36"/>
        <d v="2015-03-03T13:12:00"/>
        <d v="2015-03-03T13:16:19"/>
        <d v="2015-03-03T14:08:10"/>
        <d v="2015-03-03T14:44:10"/>
        <d v="2015-03-03T14:51:22"/>
        <d v="2015-03-03T15:25:55"/>
        <d v="2015-03-03T15:27:22"/>
        <d v="2015-03-03T15:31:41"/>
        <d v="2015-03-03T15:33:07"/>
        <d v="2015-03-03T15:50:24"/>
        <d v="2015-03-03T15:54:43"/>
        <d v="2015-03-03T15:56:10"/>
        <d v="2015-03-03T15:57:36"/>
        <d v="2015-03-03T16:06:14"/>
        <d v="2015-03-03T16:17:46"/>
        <d v="2015-03-03T17:13:55"/>
        <d v="2015-03-03T17:22:34"/>
        <d v="2015-03-04T09:40:19"/>
        <d v="2015-03-04T09:43:12"/>
        <d v="2015-03-04T09:44:38"/>
        <d v="2015-03-04T09:47:31"/>
        <d v="2015-03-04T09:54:43"/>
        <d v="2015-03-04T10:10:34"/>
        <d v="2015-03-04T10:19:12"/>
        <d v="2015-03-04T10:30:43"/>
        <d v="2015-03-04T10:43:41"/>
        <d v="2015-03-04T10:59:31"/>
        <d v="2015-03-04T11:09:36"/>
        <d v="2015-03-04T11:11:02"/>
        <d v="2015-03-04T11:32:38"/>
        <d v="2015-03-04T11:36:58"/>
        <d v="2015-03-04T12:00:00"/>
        <d v="2015-03-04T12:14:24"/>
        <d v="2015-03-04T12:46:05"/>
        <d v="2015-03-04T13:09:07"/>
        <d v="2015-03-04T13:36:29"/>
        <d v="2015-03-04T13:40:48"/>
        <d v="2015-03-04T14:16:48"/>
        <d v="2015-03-04T14:49:55"/>
        <d v="2015-03-04T15:00:00"/>
        <d v="2015-03-04T15:30:14"/>
        <d v="2015-03-04T15:36:00"/>
        <d v="2015-03-04T16:06:14"/>
        <d v="2015-03-04T16:17:46"/>
        <d v="2015-03-04T16:30:43"/>
        <d v="2015-03-04T16:36:29"/>
        <d v="2015-03-04T16:56:38"/>
        <d v="2015-03-04T17:15:22"/>
        <d v="2015-03-04T17:22:34"/>
        <d v="2015-03-04T17:25:26"/>
        <d v="2015-03-04T17:39:50"/>
        <d v="2015-03-05T10:24:58"/>
        <d v="2015-03-05T10:46:34"/>
        <d v="2015-03-05T10:52:19"/>
        <d v="2015-03-05T11:15:22"/>
        <d v="2015-03-05T11:24:00"/>
        <d v="2015-03-05T11:44:10"/>
        <d v="2015-03-05T12:11:31"/>
        <d v="2015-03-05T12:31:41"/>
        <d v="2015-03-05T12:41:46"/>
        <d v="2015-03-05T12:47:31"/>
        <d v="2015-03-05T12:50:24"/>
        <d v="2015-03-05T13:26:24"/>
        <d v="2015-03-05T13:42:14"/>
        <d v="2015-03-05T14:13:55"/>
        <d v="2015-03-05T14:22:34"/>
        <d v="2015-03-05T15:15:50"/>
        <d v="2015-03-05T15:51:50"/>
        <d v="2015-03-05T15:54:43"/>
        <d v="2015-03-05T16:10:34"/>
        <d v="2015-03-05T16:13:26"/>
        <d v="2015-03-05T16:16:19"/>
        <d v="2015-03-05T16:20:38"/>
        <d v="2015-03-05T16:23:31"/>
        <d v="2015-03-05T17:31:12"/>
        <d v="2015-03-05T17:34:05"/>
        <d v="2015-03-05T17:52:48"/>
        <d v="2015-03-06T09:00:00"/>
        <d v="2015-03-06T09:51:50"/>
        <d v="2015-03-06T10:00:29"/>
        <d v="2015-03-06T10:17:46"/>
        <d v="2015-03-06T10:40:48"/>
        <d v="2015-03-06T10:45:07"/>
        <d v="2015-03-06T11:02:24"/>
        <d v="2015-03-06T11:21:07"/>
        <d v="2015-03-06T11:25:26"/>
        <d v="2015-03-06T11:28:19"/>
        <d v="2015-03-06T12:07:12"/>
        <d v="2015-03-06T12:18:43"/>
        <d v="2015-03-06T12:46:05"/>
        <d v="2015-03-06T13:22:05"/>
        <d v="2015-03-06T13:32:10"/>
        <d v="2015-03-06T13:42:14"/>
        <d v="2015-03-06T13:46:34"/>
        <d v="2015-03-06T13:49:26"/>
        <d v="2015-03-06T14:25:26"/>
        <d v="2015-03-06T14:28:19"/>
        <d v="2015-03-06T16:10:34"/>
        <d v="2015-03-06T16:27:50"/>
        <d v="2015-03-06T16:32:10"/>
        <d v="2015-03-06T16:35:02"/>
        <d v="2015-03-06T16:40:48"/>
        <d v="2015-03-06T16:49:26"/>
        <d v="2015-03-06T17:15:22"/>
        <d v="2015-03-06T17:18:14"/>
        <d v="2015-03-06T17:22:34"/>
        <d v="2015-03-07T09:59:02"/>
        <d v="2015-03-07T10:01:55"/>
        <d v="2015-03-07T10:58:05"/>
        <d v="2015-03-07T12:01:26"/>
        <d v="2015-03-07T12:07:12"/>
        <d v="2015-03-07T12:21:36"/>
        <d v="2015-03-07T12:33:07"/>
        <d v="2015-03-07T13:06:14"/>
        <d v="2015-03-07T13:20:38"/>
        <d v="2015-03-07T13:40:48"/>
        <d v="2015-03-07T13:46:34"/>
        <d v="2015-03-07T13:52:19"/>
        <d v="2015-03-07T13:53:46"/>
        <d v="2015-03-07T14:35:31"/>
        <d v="2015-03-07T14:42:43"/>
        <d v="2015-03-07T15:25:55"/>
        <d v="2015-03-07T15:30:14"/>
        <d v="2015-03-07T15:36:00"/>
        <d v="2015-03-07T15:59:02"/>
        <d v="2015-03-07T16:24:58"/>
        <d v="2015-03-07T16:43:41"/>
        <d v="2015-03-07T16:46:34"/>
        <d v="2015-03-07T16:58:05"/>
        <d v="2015-03-07T17:15:22"/>
        <d v="2015-03-08T09:07:12"/>
        <d v="2015-03-08T09:57:36"/>
        <d v="2015-03-08T10:24:58"/>
        <d v="2015-03-08T10:29:17"/>
        <d v="2015-03-08T10:36:29"/>
        <d v="2015-03-08T11:19:41"/>
        <d v="2015-03-08T11:22:34"/>
        <d v="2015-03-08T12:23:02"/>
        <d v="2015-03-08T12:25:55"/>
        <d v="2015-03-08T13:07:41"/>
        <d v="2015-03-08T13:10:34"/>
        <d v="2015-03-08T13:33:36"/>
        <d v="2015-03-08T13:46:34"/>
        <d v="2015-03-08T13:50:53"/>
        <d v="2015-03-08T13:55:12"/>
        <d v="2015-03-08T14:35:31"/>
        <d v="2015-03-08T15:00:00"/>
        <d v="2015-03-08T15:04:19"/>
        <d v="2015-03-08T15:25:55"/>
        <d v="2015-03-08T15:40:19"/>
        <d v="2015-03-08T16:37:55"/>
        <d v="2015-03-08T17:00:58"/>
        <d v="2015-03-08T17:31:12"/>
        <d v="2015-03-08T17:38:24"/>
        <d v="2015-03-08T17:48:29"/>
        <d v="2015-03-08T17:51:22"/>
        <d v="2015-03-08T17:52:48"/>
        <d v="2015-03-09T09:18:43"/>
        <d v="2015-03-09T09:40:19"/>
        <d v="2015-03-09T10:13:26"/>
        <d v="2015-03-09T10:27:50"/>
        <d v="2015-03-09T10:29:17"/>
        <d v="2015-03-09T10:30:43"/>
        <d v="2015-03-09T11:02:24"/>
        <d v="2015-03-09T11:03:50"/>
        <d v="2015-03-09T11:22:34"/>
        <d v="2015-03-09T11:48:29"/>
        <d v="2015-03-09T13:22:05"/>
        <d v="2015-03-09T13:26:24"/>
        <d v="2015-03-09T13:45:07"/>
        <d v="2015-03-09T15:21:36"/>
        <d v="2015-03-09T15:23:02"/>
        <d v="2015-03-09T15:27:22"/>
        <d v="2015-03-09T15:41:46"/>
        <d v="2015-03-09T15:43:12"/>
        <d v="2015-03-09T15:44:38"/>
        <d v="2015-03-09T15:59:02"/>
        <d v="2015-03-09T16:52:19"/>
        <d v="2015-03-09T16:59:31"/>
        <d v="2015-03-09T17:06:43"/>
        <d v="2015-03-10T09:12:58"/>
        <d v="2015-03-10T09:18:43"/>
        <d v="2015-03-10T09:51:50"/>
        <d v="2015-03-10T10:06:14"/>
        <d v="2015-03-10T10:07:41"/>
        <d v="2015-03-10T10:22:05"/>
        <d v="2015-03-10T10:26:24"/>
        <d v="2015-03-10T12:04:19"/>
        <d v="2015-03-10T12:48:58"/>
        <d v="2015-03-10T13:29:17"/>
        <d v="2015-03-10T13:32:10"/>
        <d v="2015-03-10T13:42:14"/>
        <d v="2015-03-10T13:45:07"/>
        <d v="2015-03-10T13:48:00"/>
        <d v="2015-03-10T13:56:38"/>
        <d v="2015-03-10T14:00:58"/>
        <d v="2015-03-10T15:17:17"/>
        <d v="2015-03-10T15:24:29"/>
        <d v="2015-03-10T16:00:29"/>
        <d v="2015-03-10T16:30:43"/>
        <d v="2015-03-10T16:46:34"/>
        <d v="2015-03-10T17:05:17"/>
        <d v="2015-03-10T17:35:31"/>
        <d v="2015-03-11T09:10:05"/>
        <d v="2015-03-11T09:38:53"/>
        <d v="2015-03-11T09:40:19"/>
        <d v="2015-03-11T09:57:36"/>
        <d v="2015-03-11T10:01:55"/>
        <d v="2015-03-11T10:09:07"/>
        <d v="2015-03-11T10:24:58"/>
        <d v="2015-03-11T10:30:43"/>
        <d v="2015-03-11T10:49:26"/>
        <d v="2015-03-11T10:50:53"/>
        <d v="2015-03-11T11:00:58"/>
        <d v="2015-03-11T11:26:53"/>
        <d v="2015-03-11T11:38:24"/>
        <d v="2015-03-11T12:02:53"/>
        <d v="2015-03-11T12:20:10"/>
        <d v="2015-03-11T12:31:41"/>
        <d v="2015-03-11T12:38:53"/>
        <d v="2015-03-11T12:56:10"/>
        <d v="2015-03-11T12:57:36"/>
        <d v="2015-03-11T13:32:10"/>
        <d v="2015-03-11T13:40:48"/>
        <d v="2015-03-11T13:50:53"/>
        <d v="2015-03-11T13:56:38"/>
        <d v="2015-03-11T13:59:31"/>
        <d v="2015-03-11T14:22:34"/>
        <d v="2015-03-11T14:26:53"/>
        <d v="2015-03-11T14:28:19"/>
        <d v="2015-03-11T15:21:36"/>
        <d v="2015-03-11T15:24:29"/>
        <d v="2015-03-11T15:34:34"/>
        <d v="2015-03-11T15:59:02"/>
        <d v="2015-03-11T16:10:34"/>
        <d v="2015-03-11T16:13:26"/>
        <d v="2015-03-11T17:34:05"/>
        <d v="2015-03-11T17:39:50"/>
        <d v="2015-03-12T09:11:31"/>
        <d v="2015-03-12T09:36:00"/>
        <d v="2015-03-12T09:57:36"/>
        <d v="2015-03-12T10:01:55"/>
        <d v="2015-03-12T10:03:22"/>
        <d v="2015-03-12T10:09:07"/>
        <d v="2015-03-12T10:12:00"/>
        <d v="2015-03-12T10:22:05"/>
        <d v="2015-03-12T10:42:14"/>
        <d v="2015-03-12T11:12:29"/>
        <d v="2015-03-12T11:13:55"/>
        <d v="2015-03-12T11:16:48"/>
        <d v="2015-03-12T12:01:26"/>
        <d v="2015-03-12T12:57:36"/>
        <d v="2015-03-12T13:29:17"/>
        <d v="2015-03-12T14:00:58"/>
        <d v="2015-03-12T14:18:14"/>
        <d v="2015-03-12T14:31:12"/>
        <d v="2015-03-12T14:32:38"/>
        <d v="2015-03-12T14:57:07"/>
        <d v="2015-03-12T16:06:14"/>
        <d v="2015-03-12T16:23:31"/>
        <d v="2015-03-12T17:00:58"/>
        <d v="2015-03-12T17:11:02"/>
        <d v="2015-03-12T17:52:48"/>
        <d v="2015-03-13T09:02:53"/>
        <d v="2015-03-13T09:38:53"/>
        <d v="2015-03-13T10:49:26"/>
        <d v="2015-03-13T11:15:22"/>
        <d v="2015-03-13T11:28:19"/>
        <d v="2015-03-13T11:38:24"/>
        <d v="2015-03-13T11:42:43"/>
        <d v="2015-03-13T13:42:14"/>
        <d v="2015-03-13T14:13:55"/>
        <d v="2015-03-13T14:18:14"/>
        <d v="2015-03-13T14:38:24"/>
        <d v="2015-03-13T14:41:17"/>
        <d v="2015-03-13T15:00:00"/>
        <d v="2015-03-13T15:02:53"/>
        <d v="2015-03-13T15:36:00"/>
        <d v="2015-03-13T15:38:53"/>
        <d v="2015-03-13T15:44:38"/>
        <d v="2015-03-13T15:59:02"/>
        <d v="2015-03-13T16:17:46"/>
        <d v="2015-03-13T16:53:46"/>
        <d v="2015-03-13T17:02:24"/>
        <d v="2015-03-13T17:24:00"/>
        <d v="2015-03-13T17:44:10"/>
        <d v="2015-03-14T09:00:00"/>
        <d v="2015-03-14T09:20:10"/>
        <d v="2015-03-14T09:57:36"/>
        <d v="2015-03-14T10:07:41"/>
        <d v="2015-03-14T10:09:07"/>
        <d v="2015-03-14T10:32:10"/>
        <d v="2015-03-14T11:09:36"/>
        <d v="2015-03-14T11:25:26"/>
        <d v="2015-03-14T11:36:58"/>
        <d v="2015-03-14T11:52:48"/>
        <d v="2015-03-14T13:00:29"/>
        <d v="2015-03-14T13:09:07"/>
        <d v="2015-03-14T13:16:19"/>
        <d v="2015-03-14T13:24:58"/>
        <d v="2015-03-14T13:40:48"/>
        <d v="2015-03-14T13:46:34"/>
        <d v="2015-03-14T14:03:50"/>
        <d v="2015-03-14T14:25:26"/>
        <d v="2015-03-14T14:39:50"/>
        <d v="2015-03-14T15:17:17"/>
        <d v="2015-03-14T15:27:22"/>
        <d v="2015-03-14T15:43:12"/>
        <d v="2015-03-14T16:36:29"/>
        <d v="2015-03-14T17:57:07"/>
        <d v="2015-03-15T09:08:38"/>
        <d v="2015-03-15T09:30:14"/>
        <d v="2015-03-15T09:44:38"/>
        <d v="2015-03-15T10:00:29"/>
        <d v="2015-03-15T10:09:07"/>
        <d v="2015-03-15T10:13:26"/>
        <d v="2015-03-15T11:06:43"/>
        <d v="2015-03-15T11:09:36"/>
        <d v="2015-03-15T11:58:34"/>
        <d v="2015-03-15T12:10:05"/>
        <d v="2015-03-15T12:28:48"/>
        <d v="2015-03-15T13:07:41"/>
        <d v="2015-03-15T13:33:36"/>
        <d v="2015-03-15T13:52:19"/>
        <d v="2015-03-15T14:09:36"/>
        <d v="2015-03-15T14:26:53"/>
        <d v="2015-03-15T15:51:50"/>
        <d v="2015-03-15T16:04:48"/>
        <d v="2015-03-15T16:27:50"/>
        <d v="2015-03-15T17:05:17"/>
        <d v="2015-03-15T17:11:02"/>
        <d v="2015-03-15T17:18:14"/>
        <d v="2015-03-15T17:28:19"/>
        <d v="2015-03-15T17:32:38"/>
        <d v="2015-03-15T17:47:02"/>
        <d v="2015-03-16T09:11:31"/>
        <d v="2015-03-16T09:46:05"/>
        <d v="2015-03-16T10:09:07"/>
        <d v="2015-03-16T10:10:34"/>
        <d v="2015-03-16T10:23:31"/>
        <d v="2015-03-16T10:35:02"/>
        <d v="2015-03-16T11:12:29"/>
        <d v="2015-03-16T11:44:10"/>
        <d v="2015-03-16T12:21:36"/>
        <d v="2015-03-16T12:43:12"/>
        <d v="2015-03-16T12:48:58"/>
        <d v="2015-03-16T13:04:48"/>
        <d v="2015-03-16T13:16:19"/>
        <d v="2015-03-16T13:29:17"/>
        <d v="2015-03-16T13:32:10"/>
        <d v="2015-03-16T13:56:38"/>
        <d v="2015-03-16T14:09:36"/>
        <d v="2015-03-16T14:13:55"/>
        <d v="2015-03-16T14:25:26"/>
        <d v="2015-03-16T14:34:05"/>
        <d v="2015-03-16T15:21:36"/>
        <d v="2015-03-16T15:40:19"/>
        <d v="2015-03-16T15:43:12"/>
        <d v="2015-03-16T16:00:29"/>
        <d v="2015-03-16T16:13:26"/>
        <d v="2015-03-16T16:36:29"/>
        <d v="2015-03-16T17:09:36"/>
        <d v="2015-03-16T17:49:55"/>
        <d v="2015-03-17T09:05:46"/>
        <d v="2015-03-17T09:43:12"/>
        <d v="2015-03-17T10:59:31"/>
        <d v="2015-03-17T11:25:26"/>
        <d v="2015-03-17T11:44:10"/>
        <d v="2015-03-17T12:43:12"/>
        <d v="2015-03-17T13:01:55"/>
        <d v="2015-03-17T13:24:58"/>
        <d v="2015-03-17T13:58:05"/>
        <d v="2015-03-17T14:00:58"/>
        <d v="2015-03-17T14:19:41"/>
        <d v="2015-03-17T14:21:07"/>
        <d v="2015-03-17T15:17:17"/>
        <d v="2015-03-17T15:47:31"/>
        <d v="2015-03-17T16:20:38"/>
        <d v="2015-03-17T16:22:05"/>
        <d v="2015-03-17T16:42:14"/>
        <d v="2015-03-17T16:46:34"/>
        <d v="2015-03-17T16:52:19"/>
        <d v="2015-03-17T17:12:29"/>
        <d v="2015-03-17T17:13:55"/>
        <d v="2015-03-17T17:24:00"/>
        <d v="2015-03-17T17:26:53"/>
        <d v="2015-03-17T17:48:29"/>
        <d v="2015-03-17T18:00:00"/>
        <d v="2015-03-18T09:14:24"/>
        <d v="2015-03-18T09:21:36"/>
        <d v="2015-03-18T10:32:10"/>
        <d v="2015-03-18T10:56:38"/>
        <d v="2015-03-18T11:38:24"/>
        <d v="2015-03-18T12:02:53"/>
        <d v="2015-03-18T12:30:14"/>
        <d v="2015-03-18T12:51:50"/>
        <d v="2015-03-18T13:36:29"/>
        <d v="2015-03-18T13:49:26"/>
        <d v="2015-03-18T14:02:24"/>
        <d v="2015-03-18T14:25:26"/>
        <d v="2015-03-18T14:41:17"/>
        <d v="2015-03-18T14:52:48"/>
        <d v="2015-03-18T15:48:58"/>
        <d v="2015-03-18T16:03:22"/>
        <d v="2015-03-18T16:16:19"/>
        <d v="2015-03-18T16:30:43"/>
        <d v="2015-03-18T16:58:05"/>
        <d v="2015-03-18T17:08:10"/>
        <d v="2015-03-18T17:22:34"/>
        <d v="2015-03-18T17:26:53"/>
        <d v="2015-03-18T17:41:17"/>
        <d v="2015-03-19T09:15:50"/>
        <d v="2015-03-19T09:47:31"/>
        <d v="2015-03-19T10:03:22"/>
        <d v="2015-03-19T10:14:53"/>
        <d v="2015-03-19T11:12:29"/>
        <d v="2015-03-19T11:13:55"/>
        <d v="2015-03-19T11:29:46"/>
        <d v="2015-03-19T12:14:24"/>
        <d v="2015-03-19T12:27:22"/>
        <d v="2015-03-19T12:59:02"/>
        <d v="2015-03-19T13:07:41"/>
        <d v="2015-03-19T13:55:12"/>
        <d v="2015-03-19T14:18:14"/>
        <d v="2015-03-19T15:21:36"/>
        <d v="2015-03-19T15:24:29"/>
        <d v="2015-03-19T15:28:48"/>
        <d v="2015-03-19T15:34:34"/>
        <d v="2015-03-19T16:27:50"/>
        <d v="2015-03-19T16:33:36"/>
        <d v="2015-03-19T16:43:41"/>
        <d v="2015-03-20T09:05:46"/>
        <d v="2015-03-20T09:57:36"/>
        <d v="2015-03-20T10:17:46"/>
        <d v="2015-03-20T10:19:12"/>
        <d v="2015-03-20T10:42:14"/>
        <d v="2015-03-20T11:12:29"/>
        <d v="2015-03-20T11:25:26"/>
        <d v="2015-03-20T11:47:02"/>
        <d v="2015-03-20T11:55:41"/>
        <d v="2015-03-20T12:12:58"/>
        <d v="2015-03-20T12:24:29"/>
        <d v="2015-03-20T13:07:41"/>
        <d v="2015-03-20T13:12:00"/>
        <d v="2015-03-20T13:42:14"/>
        <d v="2015-03-20T13:46:34"/>
        <d v="2015-03-20T14:26:53"/>
        <d v="2015-03-20T15:23:02"/>
        <d v="2015-03-20T15:41:46"/>
        <d v="2015-03-20T15:43:12"/>
        <d v="2015-03-20T15:44:38"/>
        <d v="2015-03-20T15:56:10"/>
        <d v="2015-03-20T16:06:14"/>
        <d v="2015-03-20T16:50:53"/>
        <d v="2015-03-20T17:32:38"/>
        <d v="2015-03-20T17:44:10"/>
        <d v="2015-03-20T17:57:07"/>
        <d v="2015-03-20T17:58:34"/>
        <d v="2015-03-21T09:01:26"/>
        <d v="2015-03-21T09:04:19"/>
        <d v="2015-03-21T09:27:22"/>
        <d v="2015-03-21T10:01:55"/>
        <d v="2015-03-21T10:35:02"/>
        <d v="2015-03-21T10:43:41"/>
        <d v="2015-03-21T11:09:36"/>
        <d v="2015-03-21T11:31:12"/>
        <d v="2015-03-21T11:47:02"/>
        <d v="2015-03-21T11:55:41"/>
        <d v="2015-03-21T12:00:00"/>
        <d v="2015-03-21T12:18:43"/>
        <d v="2015-03-21T12:53:17"/>
        <d v="2015-03-21T13:09:07"/>
        <d v="2015-03-21T13:30:43"/>
        <d v="2015-03-21T13:49:26"/>
        <d v="2015-03-21T14:12:29"/>
        <d v="2015-03-21T14:16:48"/>
        <d v="2015-03-21T14:22:34"/>
        <d v="2015-03-21T14:29:46"/>
        <d v="2015-03-21T14:36:58"/>
        <d v="2015-03-21T15:12:58"/>
        <d v="2015-03-21T15:15:50"/>
        <d v="2015-03-21T15:24:29"/>
        <d v="2015-03-21T16:06:14"/>
        <d v="2015-03-21T16:12:00"/>
        <d v="2015-03-21T16:52:19"/>
        <d v="2015-03-21T17:26:53"/>
        <d v="2015-03-21T17:32:38"/>
        <d v="2015-03-21T17:42:43"/>
        <d v="2015-03-22T09:44:38"/>
        <d v="2015-03-22T09:46:05"/>
        <d v="2015-03-22T10:03:22"/>
        <d v="2015-03-22T10:07:41"/>
        <d v="2015-03-22T10:14:53"/>
        <d v="2015-03-22T11:19:41"/>
        <d v="2015-03-22T12:00:00"/>
        <d v="2015-03-22T12:05:46"/>
        <d v="2015-03-22T12:07:12"/>
        <d v="2015-03-22T12:46:05"/>
        <d v="2015-03-22T13:26:24"/>
        <d v="2015-03-22T13:27:50"/>
        <d v="2015-03-22T13:32:10"/>
        <d v="2015-03-22T13:43:41"/>
        <d v="2015-03-22T14:13:55"/>
        <d v="2015-03-22T14:48:29"/>
        <d v="2015-03-22T14:51:22"/>
        <d v="2015-03-22T15:25:55"/>
        <d v="2015-03-22T15:41:46"/>
        <d v="2015-03-22T16:03:22"/>
        <d v="2015-03-22T16:06:14"/>
        <d v="2015-03-22T16:24:58"/>
        <d v="2015-03-22T16:29:17"/>
        <d v="2015-03-22T16:49:26"/>
        <d v="2015-03-22T17:39:50"/>
        <d v="2015-03-22T17:48:29"/>
        <d v="2015-03-22T17:58:34"/>
        <d v="2015-03-23T09:18:43"/>
        <d v="2015-03-23T09:47:31"/>
        <d v="2015-03-23T11:22:34"/>
        <d v="2015-03-23T11:45:36"/>
        <d v="2015-03-23T12:27:22"/>
        <d v="2015-03-23T12:38:53"/>
        <d v="2015-03-23T13:03:22"/>
        <d v="2015-03-23T13:52:19"/>
        <d v="2015-03-23T14:05:17"/>
        <d v="2015-03-23T14:26:53"/>
        <d v="2015-03-23T15:21:36"/>
        <d v="2015-03-23T15:27:22"/>
        <d v="2015-03-23T15:33:07"/>
        <d v="2015-03-23T16:20:38"/>
        <d v="2015-03-23T16:24:58"/>
        <d v="2015-03-23T16:33:36"/>
        <d v="2015-03-23T16:39:22"/>
        <d v="2015-03-23T16:48:00"/>
        <d v="2015-03-23T17:21:07"/>
        <d v="2015-03-23T17:32:38"/>
        <d v="2015-03-23T17:39:50"/>
        <d v="2015-03-23T17:54:14"/>
        <d v="2015-03-24T09:00:00"/>
        <d v="2015-03-24T09:12:58"/>
        <d v="2015-03-24T09:37:26"/>
        <d v="2015-03-24T09:43:12"/>
        <d v="2015-03-24T09:50:24"/>
        <d v="2015-03-24T09:59:02"/>
        <d v="2015-03-24T10:06:14"/>
        <d v="2015-03-24T10:10:34"/>
        <d v="2015-03-24T10:52:19"/>
        <d v="2015-03-24T11:08:10"/>
        <d v="2015-03-24T11:11:02"/>
        <d v="2015-03-24T11:34:05"/>
        <d v="2015-03-24T12:18:43"/>
        <d v="2015-03-24T13:17:46"/>
        <d v="2015-03-24T13:42:14"/>
        <d v="2015-03-24T13:53:46"/>
        <d v="2015-03-24T14:26:53"/>
        <d v="2015-03-24T14:39:50"/>
        <d v="2015-03-24T15:01:26"/>
        <d v="2015-03-24T15:17:17"/>
        <d v="2015-03-24T15:33:07"/>
        <d v="2015-03-24T15:46:05"/>
        <d v="2015-03-24T16:16:19"/>
        <d v="2015-03-24T16:17:46"/>
        <d v="2015-03-24T16:27:50"/>
        <d v="2015-03-24T16:30:43"/>
        <d v="2015-03-24T17:28:19"/>
        <d v="2015-03-25T09:01:26"/>
        <d v="2015-03-25T09:04:19"/>
        <d v="2015-03-25T09:18:43"/>
        <d v="2015-03-25T10:27:50"/>
        <d v="2015-03-25T10:48:00"/>
        <d v="2015-03-25T10:53:46"/>
        <d v="2015-03-25T11:00:58"/>
        <d v="2015-03-25T11:44:10"/>
        <d v="2015-03-25T12:04:19"/>
        <d v="2015-03-25T13:40:48"/>
        <d v="2015-03-25T13:53:46"/>
        <d v="2015-03-25T14:49:55"/>
        <d v="2015-03-25T15:01:26"/>
        <d v="2015-03-25T15:18:43"/>
        <d v="2015-03-25T15:23:02"/>
        <d v="2015-03-25T15:50:24"/>
        <d v="2015-03-25T16:01:55"/>
        <d v="2015-03-25T16:06:14"/>
        <d v="2015-03-25T16:26:24"/>
        <d v="2015-03-25T16:39:22"/>
        <d v="2015-03-25T17:35:31"/>
        <d v="2015-03-25T17:44:10"/>
        <d v="2015-03-26T09:23:02"/>
        <d v="2015-03-26T09:24:29"/>
        <d v="2015-03-26T09:34:34"/>
        <d v="2015-03-26T10:00:29"/>
        <d v="2015-03-26T10:06:14"/>
        <d v="2015-03-26T10:10:34"/>
        <d v="2015-03-26T10:14:53"/>
        <d v="2015-03-26T10:56:38"/>
        <d v="2015-03-26T11:48:29"/>
        <d v="2015-03-26T11:55:41"/>
        <d v="2015-03-26T12:01:26"/>
        <d v="2015-03-26T12:24:29"/>
        <d v="2015-03-26T12:46:05"/>
        <d v="2015-03-26T12:50:24"/>
        <d v="2015-03-26T12:51:50"/>
        <d v="2015-03-26T13:45:07"/>
        <d v="2015-03-26T14:38:24"/>
        <d v="2015-03-26T14:49:55"/>
        <d v="2015-03-26T15:20:10"/>
        <d v="2015-03-26T15:41:46"/>
        <d v="2015-03-26T15:53:17"/>
        <d v="2015-03-26T16:27:50"/>
        <d v="2015-03-26T16:52:19"/>
        <d v="2015-03-26T17:05:17"/>
        <d v="2015-03-26T17:13:55"/>
        <d v="2015-03-26T17:42:43"/>
        <d v="2015-03-27T09:36:00"/>
        <d v="2015-03-27T11:03:50"/>
        <d v="2015-03-27T11:09:36"/>
        <d v="2015-03-27T11:22:34"/>
        <d v="2015-03-27T11:45:36"/>
        <d v="2015-03-27T11:48:29"/>
        <d v="2015-03-27T12:23:02"/>
        <d v="2015-03-27T12:25:55"/>
        <d v="2015-03-27T12:54:43"/>
        <d v="2015-03-27T13:23:31"/>
        <d v="2015-03-27T13:30:43"/>
        <d v="2015-03-27T14:09:36"/>
        <d v="2015-03-27T14:19:41"/>
        <d v="2015-03-27T14:36:58"/>
        <d v="2015-03-27T15:17:17"/>
        <d v="2015-03-27T15:21:36"/>
        <d v="2015-03-27T15:23:02"/>
        <d v="2015-03-27T15:36:00"/>
        <d v="2015-03-27T15:43:12"/>
        <d v="2015-03-27T15:46:05"/>
        <d v="2015-03-27T15:51:50"/>
        <d v="2015-03-27T15:53:17"/>
        <d v="2015-03-27T16:16:19"/>
        <d v="2015-03-27T16:26:24"/>
        <d v="2015-03-27T16:50:53"/>
        <d v="2015-03-27T16:58:05"/>
        <d v="2015-03-27T17:15:22"/>
        <d v="2015-03-27T17:35:31"/>
        <d v="2015-03-28T09:12:58"/>
        <d v="2015-03-28T09:38:53"/>
        <d v="2015-03-28T10:26:24"/>
        <d v="2015-03-28T11:03:50"/>
        <d v="2015-03-28T11:28:19"/>
        <d v="2015-03-28T11:29:46"/>
        <d v="2015-03-28T12:47:31"/>
        <d v="2015-03-28T13:04:48"/>
        <d v="2015-03-28T13:06:14"/>
        <d v="2015-03-28T13:37:55"/>
        <d v="2015-03-28T15:12:58"/>
        <d v="2015-03-28T16:01:55"/>
        <d v="2015-03-28T16:04:48"/>
        <d v="2015-03-28T16:58:05"/>
        <d v="2015-03-28T17:05:17"/>
        <d v="2015-03-28T17:09:36"/>
        <d v="2015-03-28T17:19:41"/>
        <d v="2015-03-28T17:52:48"/>
        <d v="2015-03-28T17:58:34"/>
        <d v="2015-03-29T09:11:31"/>
        <d v="2015-03-29T09:50:24"/>
        <d v="2015-03-29T10:04:48"/>
        <d v="2015-03-29T10:39:22"/>
        <d v="2015-03-29T10:45:07"/>
        <d v="2015-03-29T10:49:26"/>
        <d v="2015-03-29T11:05:17"/>
        <d v="2015-03-29T11:12:29"/>
        <d v="2015-03-29T11:34:05"/>
        <d v="2015-03-29T11:52:48"/>
        <d v="2015-03-29T12:00:00"/>
        <d v="2015-03-29T12:59:02"/>
        <d v="2015-03-29T13:01:55"/>
        <d v="2015-03-29T13:30:43"/>
        <d v="2015-03-29T13:45:07"/>
        <d v="2015-03-29T13:59:31"/>
        <d v="2015-03-29T14:42:43"/>
        <d v="2015-03-29T14:52:48"/>
        <d v="2015-03-29T14:58:34"/>
        <d v="2015-03-29T15:04:19"/>
        <d v="2015-03-29T15:05:46"/>
        <d v="2015-03-29T15:11:31"/>
        <d v="2015-03-29T15:36:00"/>
        <d v="2015-03-29T15:40:19"/>
        <d v="2015-03-29T15:43:12"/>
        <d v="2015-03-29T15:44:38"/>
        <d v="2015-03-29T16:10:34"/>
        <d v="2015-03-29T16:48:00"/>
        <d v="2015-03-29T17:57:07"/>
        <d v="2015-03-30T09:05:46"/>
        <d v="2015-03-30T09:21:36"/>
        <d v="2015-03-30T09:25:55"/>
        <d v="2015-03-30T11:24:00"/>
        <d v="2015-03-30T12:01:26"/>
        <d v="2015-03-30T12:04:19"/>
        <d v="2015-03-30T12:30:14"/>
        <d v="2015-03-30T12:36:00"/>
        <d v="2015-03-30T12:46:05"/>
        <d v="2015-03-30T13:27:50"/>
        <d v="2015-03-30T13:33:36"/>
        <d v="2015-03-30T13:50:53"/>
        <d v="2015-03-30T15:08:38"/>
        <d v="2015-03-30T15:36:00"/>
        <d v="2015-03-30T15:46:05"/>
        <d v="2015-03-30T15:50:24"/>
        <d v="2015-03-30T16:04:48"/>
        <d v="2015-03-30T16:13:26"/>
        <d v="2015-03-30T16:29:17"/>
        <d v="2015-03-30T16:32:10"/>
        <d v="2015-03-30T16:46:34"/>
        <d v="2015-03-30T17:13:55"/>
        <d v="2015-03-30T17:25:26"/>
        <d v="2015-03-30T17:36:58"/>
        <d v="2015-03-31T09:01:26"/>
        <d v="2015-03-31T09:10:05"/>
        <d v="2015-03-31T09:20:10"/>
        <d v="2015-03-31T09:24:29"/>
        <d v="2015-03-31T10:13:26"/>
        <d v="2015-03-31T10:39:22"/>
        <d v="2015-03-31T10:49:26"/>
        <d v="2015-03-31T11:08:10"/>
        <d v="2015-03-31T11:21:07"/>
        <d v="2015-03-31T11:32:38"/>
        <d v="2015-03-31T11:36:58"/>
        <d v="2015-03-31T12:50:24"/>
        <d v="2015-03-31T13:01:55"/>
        <d v="2015-03-31T13:19:12"/>
        <d v="2015-03-31T13:22:05"/>
        <d v="2015-03-31T13:42:14"/>
        <d v="2015-03-31T13:46:34"/>
        <d v="2015-03-31T14:13:55"/>
        <d v="2015-03-31T14:18:14"/>
        <d v="2015-03-31T14:58:34"/>
        <d v="2015-03-31T15:33:07"/>
        <d v="2015-03-31T16:37:55"/>
        <d v="2015-03-31T16:45:07"/>
        <d v="2015-03-31T16:53:46"/>
        <d v="2015-03-31T17:02:24"/>
        <d v="2015-03-31T17:39:50"/>
      </sharedItems>
      <fieldGroup par="4" base="0">
        <rangePr groupBy="days" startDate="2015-01-01T09:12:58" endDate="2015-03-31T17:39:50"/>
        <groupItems count="368">
          <s v="&lt;1.01.2015"/>
          <s v="1.jan"/>
          <s v="2.jan"/>
          <s v="3.jan"/>
          <s v="4.jan"/>
          <s v="5.jan"/>
          <s v="6.jan"/>
          <s v="7.jan"/>
          <s v="8.jan"/>
          <s v="9.jan"/>
          <s v="10.jan"/>
          <s v="11.jan"/>
          <s v="12.jan"/>
          <s v="13.jan"/>
          <s v="14.jan"/>
          <s v="15.jan"/>
          <s v="16.jan"/>
          <s v="17.jan"/>
          <s v="18.jan"/>
          <s v="19.jan"/>
          <s v="20.jan"/>
          <s v="21.jan"/>
          <s v="22.jan"/>
          <s v="23.jan"/>
          <s v="24.jan"/>
          <s v="25.jan"/>
          <s v="26.jan"/>
          <s v="27.jan"/>
          <s v="28.jan"/>
          <s v="29.jan"/>
          <s v="30.jan"/>
          <s v="31.jan"/>
          <s v="1.feb"/>
          <s v="2.feb"/>
          <s v="3.feb"/>
          <s v="4.feb"/>
          <s v="5.feb"/>
          <s v="6.feb"/>
          <s v="7.feb"/>
          <s v="8.feb"/>
          <s v="9.feb"/>
          <s v="10.feb"/>
          <s v="11.feb"/>
          <s v="12.feb"/>
          <s v="13.feb"/>
          <s v="14.feb"/>
          <s v="15.feb"/>
          <s v="16.feb"/>
          <s v="17.feb"/>
          <s v="18.feb"/>
          <s v="19.feb"/>
          <s v="20.feb"/>
          <s v="21.feb"/>
          <s v="22.feb"/>
          <s v="23.feb"/>
          <s v="24.feb"/>
          <s v="25.feb"/>
          <s v="26.feb"/>
          <s v="27.feb"/>
          <s v="28.feb"/>
          <s v="29.feb"/>
          <s v="1.mar"/>
          <s v="2.mar"/>
          <s v="3.mar"/>
          <s v="4.mar"/>
          <s v="5.mar"/>
          <s v="6.mar"/>
          <s v="7.mar"/>
          <s v="8.mar"/>
          <s v="9.mar"/>
          <s v="10.mar"/>
          <s v="11.mar"/>
          <s v="12.mar"/>
          <s v="13.mar"/>
          <s v="14.mar"/>
          <s v="15.mar"/>
          <s v="16.mar"/>
          <s v="17.mar"/>
          <s v="18.mar"/>
          <s v="19.mar"/>
          <s v="20.mar"/>
          <s v="21.mar"/>
          <s v="22.mar"/>
          <s v="23.mar"/>
          <s v="24.mar"/>
          <s v="25.mar"/>
          <s v="26.mar"/>
          <s v="27.mar"/>
          <s v="28.mar"/>
          <s v="29.mar"/>
          <s v="30.mar"/>
          <s v="31.mar"/>
          <s v="1.apr"/>
          <s v="2.apr"/>
          <s v="3.apr"/>
          <s v="4.apr"/>
          <s v="5.apr"/>
          <s v="6.apr"/>
          <s v="7.apr"/>
          <s v="8.apr"/>
          <s v="9.apr"/>
          <s v="10.apr"/>
          <s v="11.apr"/>
          <s v="12.apr"/>
          <s v="13.apr"/>
          <s v="14.apr"/>
          <s v="15.apr"/>
          <s v="16.apr"/>
          <s v="17.apr"/>
          <s v="18.apr"/>
          <s v="19.apr"/>
          <s v="20.apr"/>
          <s v="21.apr"/>
          <s v="22.apr"/>
          <s v="23.apr"/>
          <s v="24.apr"/>
          <s v="25.apr"/>
          <s v="26.apr"/>
          <s v="27.apr"/>
          <s v="28.apr"/>
          <s v="29.apr"/>
          <s v="30.apr"/>
          <s v="1.maj"/>
          <s v="2.maj"/>
          <s v="3.maj"/>
          <s v="4.maj"/>
          <s v="5.maj"/>
          <s v="6.maj"/>
          <s v="7.maj"/>
          <s v="8.maj"/>
          <s v="9.maj"/>
          <s v="10.maj"/>
          <s v="11.maj"/>
          <s v="12.maj"/>
          <s v="13.maj"/>
          <s v="14.maj"/>
          <s v="15.maj"/>
          <s v="16.maj"/>
          <s v="17.maj"/>
          <s v="18.maj"/>
          <s v="19.maj"/>
          <s v="20.maj"/>
          <s v="21.maj"/>
          <s v="22.maj"/>
          <s v="23.maj"/>
          <s v="24.maj"/>
          <s v="25.maj"/>
          <s v="26.maj"/>
          <s v="27.maj"/>
          <s v="28.maj"/>
          <s v="29.maj"/>
          <s v="30.maj"/>
          <s v="31.maj"/>
          <s v="1.jun"/>
          <s v="2.jun"/>
          <s v="3.jun"/>
          <s v="4.jun"/>
          <s v="5.jun"/>
          <s v="6.jun"/>
          <s v="7.jun"/>
          <s v="8.jun"/>
          <s v="9.jun"/>
          <s v="10.jun"/>
          <s v="11.jun"/>
          <s v="12.jun"/>
          <s v="13.jun"/>
          <s v="14.jun"/>
          <s v="15.jun"/>
          <s v="16.jun"/>
          <s v="17.jun"/>
          <s v="18.jun"/>
          <s v="19.jun"/>
          <s v="20.jun"/>
          <s v="21.jun"/>
          <s v="22.jun"/>
          <s v="23.jun"/>
          <s v="24.jun"/>
          <s v="25.jun"/>
          <s v="26.jun"/>
          <s v="27.jun"/>
          <s v="28.jun"/>
          <s v="29.jun"/>
          <s v="30.jun"/>
          <s v="1.jul"/>
          <s v="2.jul"/>
          <s v="3.jul"/>
          <s v="4.jul"/>
          <s v="5.jul"/>
          <s v="6.jul"/>
          <s v="7.jul"/>
          <s v="8.jul"/>
          <s v="9.jul"/>
          <s v="10.jul"/>
          <s v="11.jul"/>
          <s v="12.jul"/>
          <s v="13.jul"/>
          <s v="14.jul"/>
          <s v="15.jul"/>
          <s v="16.jul"/>
          <s v="17.jul"/>
          <s v="18.jul"/>
          <s v="19.jul"/>
          <s v="20.jul"/>
          <s v="21.jul"/>
          <s v="22.jul"/>
          <s v="23.jul"/>
          <s v="24.jul"/>
          <s v="25.jul"/>
          <s v="26.jul"/>
          <s v="27.jul"/>
          <s v="28.jul"/>
          <s v="29.jul"/>
          <s v="30.jul"/>
          <s v="31.jul"/>
          <s v="1.avg"/>
          <s v="2.avg"/>
          <s v="3.avg"/>
          <s v="4.avg"/>
          <s v="5.avg"/>
          <s v="6.avg"/>
          <s v="7.avg"/>
          <s v="8.avg"/>
          <s v="9.avg"/>
          <s v="10.avg"/>
          <s v="11.avg"/>
          <s v="12.avg"/>
          <s v="13.avg"/>
          <s v="14.avg"/>
          <s v="15.avg"/>
          <s v="16.avg"/>
          <s v="17.avg"/>
          <s v="18.avg"/>
          <s v="19.avg"/>
          <s v="20.avg"/>
          <s v="21.avg"/>
          <s v="22.avg"/>
          <s v="23.avg"/>
          <s v="24.avg"/>
          <s v="25.avg"/>
          <s v="26.avg"/>
          <s v="27.avg"/>
          <s v="28.avg"/>
          <s v="29.avg"/>
          <s v="30.avg"/>
          <s v="31.avg"/>
          <s v="1.sep"/>
          <s v="2.sep"/>
          <s v="3.sep"/>
          <s v="4.sep"/>
          <s v="5.sep"/>
          <s v="6.sep"/>
          <s v="7.sep"/>
          <s v="8.sep"/>
          <s v="9.sep"/>
          <s v="10.sep"/>
          <s v="11.sep"/>
          <s v="12.sep"/>
          <s v="13.sep"/>
          <s v="14.sep"/>
          <s v="15.sep"/>
          <s v="16.sep"/>
          <s v="17.sep"/>
          <s v="18.sep"/>
          <s v="19.sep"/>
          <s v="20.sep"/>
          <s v="21.sep"/>
          <s v="22.sep"/>
          <s v="23.sep"/>
          <s v="24.sep"/>
          <s v="25.sep"/>
          <s v="26.sep"/>
          <s v="27.sep"/>
          <s v="28.sep"/>
          <s v="29.sep"/>
          <s v="30.sep"/>
          <s v="1.okt"/>
          <s v="2.okt"/>
          <s v="3.okt"/>
          <s v="4.okt"/>
          <s v="5.okt"/>
          <s v="6.okt"/>
          <s v="7.okt"/>
          <s v="8.okt"/>
          <s v="9.okt"/>
          <s v="10.okt"/>
          <s v="11.okt"/>
          <s v="12.okt"/>
          <s v="13.okt"/>
          <s v="14.okt"/>
          <s v="15.okt"/>
          <s v="16.okt"/>
          <s v="17.okt"/>
          <s v="18.okt"/>
          <s v="19.okt"/>
          <s v="20.okt"/>
          <s v="21.okt"/>
          <s v="22.okt"/>
          <s v="23.okt"/>
          <s v="24.okt"/>
          <s v="25.okt"/>
          <s v="26.okt"/>
          <s v="27.okt"/>
          <s v="28.okt"/>
          <s v="29.okt"/>
          <s v="30.okt"/>
          <s v="31.okt"/>
          <s v="1.nov"/>
          <s v="2.nov"/>
          <s v="3.nov"/>
          <s v="4.nov"/>
          <s v="5.nov"/>
          <s v="6.nov"/>
          <s v="7.nov"/>
          <s v="8.nov"/>
          <s v="9.nov"/>
          <s v="10.nov"/>
          <s v="11.nov"/>
          <s v="12.nov"/>
          <s v="13.nov"/>
          <s v="14.nov"/>
          <s v="15.nov"/>
          <s v="16.nov"/>
          <s v="17.nov"/>
          <s v="18.nov"/>
          <s v="19.nov"/>
          <s v="20.nov"/>
          <s v="21.nov"/>
          <s v="22.nov"/>
          <s v="23.nov"/>
          <s v="24.nov"/>
          <s v="25.nov"/>
          <s v="26.nov"/>
          <s v="27.nov"/>
          <s v="28.nov"/>
          <s v="29.nov"/>
          <s v="30.nov"/>
          <s v="1.dec"/>
          <s v="2.dec"/>
          <s v="3.dec"/>
          <s v="4.dec"/>
          <s v="5.dec"/>
          <s v="6.dec"/>
          <s v="7.dec"/>
          <s v="8.dec"/>
          <s v="9.dec"/>
          <s v="10.dec"/>
          <s v="11.dec"/>
          <s v="12.dec"/>
          <s v="13.dec"/>
          <s v="14.dec"/>
          <s v="15.dec"/>
          <s v="16.dec"/>
          <s v="17.dec"/>
          <s v="18.dec"/>
          <s v="19.dec"/>
          <s v="20.dec"/>
          <s v="21.dec"/>
          <s v="22.dec"/>
          <s v="23.dec"/>
          <s v="24.dec"/>
          <s v="25.dec"/>
          <s v="26.dec"/>
          <s v="27.dec"/>
          <s v="28.dec"/>
          <s v="29.dec"/>
          <s v="30.dec"/>
          <s v="31.dec"/>
          <s v="&gt;31.03.2015"/>
        </groupItems>
      </fieldGroup>
    </cacheField>
    <cacheField name="Agent" numFmtId="171">
      <sharedItems count="8">
        <s v="Diane"/>
        <s v="Becky"/>
        <s v="Stewart"/>
        <s v="Greg"/>
        <s v="Jim"/>
        <s v="Joe"/>
        <s v="Martha"/>
        <s v="Dan"/>
      </sharedItems>
    </cacheField>
    <cacheField name="Department" numFmtId="0">
      <sharedItems count="5">
        <s v="Washing Machine"/>
        <s v="Air Conditioner"/>
        <s v="Toaster"/>
        <s v="Fridge"/>
        <s v="Television"/>
      </sharedItems>
    </cacheField>
    <cacheField name="Resolved" numFmtId="0">
      <sharedItems containsSemiMixedTypes="0" containsString="0" containsNumber="1" containsInteger="1" minValue="0" maxValue="1"/>
    </cacheField>
    <cacheField name="Meseci" numFmtId="0" databaseField="0">
      <fieldGroup base="0">
        <rangePr groupBy="months" startDate="2015-01-01T09:12:58" endDate="2015-03-31T17:39:50"/>
        <groupItems count="14">
          <s v="&lt;1.01.2015"/>
          <s v="jan"/>
          <s v="feb"/>
          <s v="mar"/>
          <s v="apr"/>
          <s v="maj"/>
          <s v="jun"/>
          <s v="jul"/>
          <s v="avg"/>
          <s v="sep"/>
          <s v="okt"/>
          <s v="nov"/>
          <s v="dec"/>
          <s v="&gt;31.03.2015"/>
        </groupItems>
      </fieldGroup>
    </cacheField>
  </cacheFields>
  <extLst>
    <ext xmlns:x14="http://schemas.microsoft.com/office/spreadsheetml/2009/9/main" uri="{725AE2AE-9491-48be-B2B4-4EB974FC3084}">
      <x14:pivotCacheDefinition/>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35211111107" createdVersion="8" refreshedVersion="8" minRefreshableVersion="3" recordCount="317" xr:uid="{53347DC7-07E1-4559-A47A-4F8416DBA81F}">
  <cacheSource type="worksheet">
    <worksheetSource ref="A1:D318" sheet="PRIMER 4"/>
  </cacheSource>
  <cacheFields count="6">
    <cacheField name="Date" numFmtId="14">
      <sharedItems containsSemiMixedTypes="0" containsNonDate="0" containsDate="1" containsString="0" minDate="2014-01-04T00:00:00" maxDate="2015-12-28T00:00:00" count="317">
        <d v="2014-01-04T00:00:00"/>
        <d v="2014-01-05T00:00:00"/>
        <d v="2014-01-09T00:00:00"/>
        <d v="2014-01-10T00:00:00"/>
        <d v="2014-01-11T00:00:00"/>
        <d v="2014-01-15T00:00:00"/>
        <d v="2014-01-19T00:00:00"/>
        <d v="2014-01-21T00:00:00"/>
        <d v="2014-01-23T00:00:00"/>
        <d v="2014-01-24T00:00:00"/>
        <d v="2014-01-27T00:00:00"/>
        <d v="2014-01-29T00:00:00"/>
        <d v="2014-01-30T00:00:00"/>
        <d v="2014-02-01T00:00:00"/>
        <d v="2014-02-04T00:00:00"/>
        <d v="2014-02-05T00:00:00"/>
        <d v="2014-02-10T00:00:00"/>
        <d v="2014-02-12T00:00:00"/>
        <d v="2014-02-13T00:00:00"/>
        <d v="2014-02-14T00:00:00"/>
        <d v="2014-02-16T00:00:00"/>
        <d v="2014-02-17T00:00:00"/>
        <d v="2014-02-19T00:00:00"/>
        <d v="2014-02-20T00:00:00"/>
        <d v="2014-02-22T00:00:00"/>
        <d v="2014-02-23T00:00:00"/>
        <d v="2014-02-26T00:00:00"/>
        <d v="2014-03-01T00:00:00"/>
        <d v="2014-03-03T00:00:00"/>
        <d v="2014-03-04T00:00:00"/>
        <d v="2014-03-14T00:00:00"/>
        <d v="2014-03-18T00:00:00"/>
        <d v="2014-03-19T00:00:00"/>
        <d v="2014-03-21T00:00:00"/>
        <d v="2014-03-22T00:00:00"/>
        <d v="2014-03-23T00:00:00"/>
        <d v="2014-03-24T00:00:00"/>
        <d v="2014-03-27T00:00:00"/>
        <d v="2014-03-28T00:00:00"/>
        <d v="2014-03-29T00:00:00"/>
        <d v="2014-03-31T00:00:00"/>
        <d v="2014-04-01T00:00:00"/>
        <d v="2014-04-03T00:00:00"/>
        <d v="2014-04-05T00:00:00"/>
        <d v="2014-04-07T00:00:00"/>
        <d v="2014-04-09T00:00:00"/>
        <d v="2014-04-11T00:00:00"/>
        <d v="2014-04-15T00:00:00"/>
        <d v="2014-04-16T00:00:00"/>
        <d v="2014-04-20T00:00:00"/>
        <d v="2014-04-23T00:00:00"/>
        <d v="2014-04-27T00:00:00"/>
        <d v="2014-04-30T00:00:00"/>
        <d v="2014-05-03T00:00:00"/>
        <d v="2014-05-05T00:00:00"/>
        <d v="2014-05-07T00:00:00"/>
        <d v="2014-05-09T00:00:00"/>
        <d v="2014-05-11T00:00:00"/>
        <d v="2014-05-19T00:00:00"/>
        <d v="2014-05-27T00:00:00"/>
        <d v="2014-05-28T00:00:00"/>
        <d v="2014-06-01T00:00:00"/>
        <d v="2014-06-02T00:00:00"/>
        <d v="2014-06-03T00:00:00"/>
        <d v="2014-06-04T00:00:00"/>
        <d v="2014-06-06T00:00:00"/>
        <d v="2014-06-09T00:00:00"/>
        <d v="2014-06-10T00:00:00"/>
        <d v="2014-06-11T00:00:00"/>
        <d v="2014-06-12T00:00:00"/>
        <d v="2014-06-14T00:00:00"/>
        <d v="2014-06-16T00:00:00"/>
        <d v="2014-06-18T00:00:00"/>
        <d v="2014-06-20T00:00:00"/>
        <d v="2014-06-21T00:00:00"/>
        <d v="2014-06-22T00:00:00"/>
        <d v="2014-06-24T00:00:00"/>
        <d v="2014-06-26T00:00:00"/>
        <d v="2014-06-28T00:00:00"/>
        <d v="2014-07-04T00:00:00"/>
        <d v="2014-07-05T00:00:00"/>
        <d v="2014-07-06T00:00:00"/>
        <d v="2014-07-07T00:00:00"/>
        <d v="2014-07-10T00:00:00"/>
        <d v="2014-07-11T00:00:00"/>
        <d v="2014-07-16T00:00:00"/>
        <d v="2014-07-19T00:00:00"/>
        <d v="2014-07-23T00:00:00"/>
        <d v="2014-07-24T00:00:00"/>
        <d v="2014-07-26T00:00:00"/>
        <d v="2014-07-27T00:00:00"/>
        <d v="2014-07-29T00:00:00"/>
        <d v="2014-07-30T00:00:00"/>
        <d v="2014-07-31T00:00:00"/>
        <d v="2014-08-02T00:00:00"/>
        <d v="2014-08-04T00:00:00"/>
        <d v="2014-08-05T00:00:00"/>
        <d v="2014-08-06T00:00:00"/>
        <d v="2014-08-07T00:00:00"/>
        <d v="2014-08-08T00:00:00"/>
        <d v="2014-08-09T00:00:00"/>
        <d v="2014-08-10T00:00:00"/>
        <d v="2014-08-13T00:00:00"/>
        <d v="2014-08-14T00:00:00"/>
        <d v="2014-08-24T00:00:00"/>
        <d v="2014-08-26T00:00:00"/>
        <d v="2014-08-27T00:00:00"/>
        <d v="2014-08-28T00:00:00"/>
        <d v="2014-08-29T00:00:00"/>
        <d v="2014-09-02T00:00:00"/>
        <d v="2014-09-04T00:00:00"/>
        <d v="2014-09-05T00:00:00"/>
        <d v="2014-09-06T00:00:00"/>
        <d v="2014-09-07T00:00:00"/>
        <d v="2014-09-17T00:00:00"/>
        <d v="2014-09-19T00:00:00"/>
        <d v="2014-09-25T00:00:00"/>
        <d v="2014-09-26T00:00:00"/>
        <d v="2014-09-29T00:00:00"/>
        <d v="2014-09-30T00:00:00"/>
        <d v="2014-10-01T00:00:00"/>
        <d v="2014-10-02T00:00:00"/>
        <d v="2014-10-04T00:00:00"/>
        <d v="2014-10-06T00:00:00"/>
        <d v="2014-10-07T00:00:00"/>
        <d v="2014-10-12T00:00:00"/>
        <d v="2014-10-14T00:00:00"/>
        <d v="2014-10-16T00:00:00"/>
        <d v="2014-10-19T00:00:00"/>
        <d v="2014-10-20T00:00:00"/>
        <d v="2014-10-21T00:00:00"/>
        <d v="2014-10-22T00:00:00"/>
        <d v="2014-10-28T00:00:00"/>
        <d v="2014-11-01T00:00:00"/>
        <d v="2014-11-03T00:00:00"/>
        <d v="2014-11-04T00:00:00"/>
        <d v="2014-11-05T00:00:00"/>
        <d v="2014-11-07T00:00:00"/>
        <d v="2014-11-09T00:00:00"/>
        <d v="2014-11-10T00:00:00"/>
        <d v="2014-11-13T00:00:00"/>
        <d v="2014-11-16T00:00:00"/>
        <d v="2014-11-18T00:00:00"/>
        <d v="2014-11-20T00:00:00"/>
        <d v="2014-11-25T00:00:00"/>
        <d v="2014-11-27T00:00:00"/>
        <d v="2014-11-29T00:00:00"/>
        <d v="2014-11-30T00:00:00"/>
        <d v="2014-12-01T00:00:00"/>
        <d v="2014-12-05T00:00:00"/>
        <d v="2014-12-06T00:00:00"/>
        <d v="2014-12-12T00:00:00"/>
        <d v="2014-12-13T00:00:00"/>
        <d v="2014-12-14T00:00:00"/>
        <d v="2014-12-17T00:00:00"/>
        <d v="2014-12-18T00:00:00"/>
        <d v="2014-12-21T00:00:00"/>
        <d v="2014-12-22T00:00:00"/>
        <d v="2014-12-23T00:00:00"/>
        <d v="2014-12-26T00:00:00"/>
        <d v="2014-12-29T00:00:00"/>
        <d v="2014-12-31T00:00:00"/>
        <d v="2015-01-02T00:00:00"/>
        <d v="2015-01-03T00:00:00"/>
        <d v="2015-01-04T00:00:00"/>
        <d v="2015-01-05T00:00:00"/>
        <d v="2015-01-06T00:00:00"/>
        <d v="2015-01-15T00:00:00"/>
        <d v="2015-01-16T00:00:00"/>
        <d v="2015-01-18T00:00:00"/>
        <d v="2015-01-19T00:00:00"/>
        <d v="2015-01-21T00:00:00"/>
        <d v="2015-02-08T00:00:00"/>
        <d v="2015-02-09T00:00:00"/>
        <d v="2015-02-12T00:00:00"/>
        <d v="2015-02-14T00:00:00"/>
        <d v="2015-02-16T00:00:00"/>
        <d v="2015-02-21T00:00:00"/>
        <d v="2015-02-22T00:00:00"/>
        <d v="2015-02-26T00:00:00"/>
        <d v="2015-02-27T00:00:00"/>
        <d v="2015-02-28T00:00:00"/>
        <d v="2015-03-01T00:00:00"/>
        <d v="2015-03-02T00:00:00"/>
        <d v="2015-03-04T00:00:00"/>
        <d v="2015-03-05T00:00:00"/>
        <d v="2015-03-07T00:00:00"/>
        <d v="2015-03-11T00:00:00"/>
        <d v="2015-03-13T00:00:00"/>
        <d v="2015-03-16T00:00:00"/>
        <d v="2015-03-20T00:00:00"/>
        <d v="2015-03-22T00:00:00"/>
        <d v="2015-03-23T00:00:00"/>
        <d v="2015-03-26T00:00:00"/>
        <d v="2015-03-27T00:00:00"/>
        <d v="2015-03-30T00:00:00"/>
        <d v="2015-03-31T00:00:00"/>
        <d v="2015-04-01T00:00:00"/>
        <d v="2015-04-02T00:00:00"/>
        <d v="2015-04-06T00:00:00"/>
        <d v="2015-04-13T00:00:00"/>
        <d v="2015-04-14T00:00:00"/>
        <d v="2015-04-18T00:00:00"/>
        <d v="2015-04-19T00:00:00"/>
        <d v="2015-04-20T00:00:00"/>
        <d v="2015-04-22T00:00:00"/>
        <d v="2015-04-23T00:00:00"/>
        <d v="2015-04-28T00:00:00"/>
        <d v="2015-05-01T00:00:00"/>
        <d v="2015-05-05T00:00:00"/>
        <d v="2015-05-07T00:00:00"/>
        <d v="2015-05-10T00:00:00"/>
        <d v="2015-05-11T00:00:00"/>
        <d v="2015-05-12T00:00:00"/>
        <d v="2015-05-14T00:00:00"/>
        <d v="2015-05-15T00:00:00"/>
        <d v="2015-05-16T00:00:00"/>
        <d v="2015-05-17T00:00:00"/>
        <d v="2015-05-19T00:00:00"/>
        <d v="2015-05-20T00:00:00"/>
        <d v="2015-05-23T00:00:00"/>
        <d v="2015-05-27T00:00:00"/>
        <d v="2015-05-29T00:00:00"/>
        <d v="2015-06-01T00:00:00"/>
        <d v="2015-06-03T00:00:00"/>
        <d v="2015-06-05T00:00:00"/>
        <d v="2015-06-06T00:00:00"/>
        <d v="2015-06-08T00:00:00"/>
        <d v="2015-06-10T00:00:00"/>
        <d v="2015-06-11T00:00:00"/>
        <d v="2015-06-16T00:00:00"/>
        <d v="2015-06-17T00:00:00"/>
        <d v="2015-06-19T00:00:00"/>
        <d v="2015-06-21T00:00:00"/>
        <d v="2015-06-23T00:00:00"/>
        <d v="2015-06-28T00:00:00"/>
        <d v="2015-06-29T00:00:00"/>
        <d v="2015-07-02T00:00:00"/>
        <d v="2015-07-04T00:00:00"/>
        <d v="2015-07-06T00:00:00"/>
        <d v="2015-07-07T00:00:00"/>
        <d v="2015-07-09T00:00:00"/>
        <d v="2015-07-14T00:00:00"/>
        <d v="2015-07-15T00:00:00"/>
        <d v="2015-07-18T00:00:00"/>
        <d v="2015-07-19T00:00:00"/>
        <d v="2015-07-25T00:00:00"/>
        <d v="2015-07-26T00:00:00"/>
        <d v="2015-07-27T00:00:00"/>
        <d v="2015-07-28T00:00:00"/>
        <d v="2015-07-29T00:00:00"/>
        <d v="2015-07-30T00:00:00"/>
        <d v="2015-08-01T00:00:00"/>
        <d v="2015-08-02T00:00:00"/>
        <d v="2015-08-04T00:00:00"/>
        <d v="2015-08-08T00:00:00"/>
        <d v="2015-08-09T00:00:00"/>
        <d v="2015-08-10T00:00:00"/>
        <d v="2015-08-14T00:00:00"/>
        <d v="2015-08-16T00:00:00"/>
        <d v="2015-08-18T00:00:00"/>
        <d v="2015-08-22T00:00:00"/>
        <d v="2015-08-23T00:00:00"/>
        <d v="2015-08-25T00:00:00"/>
        <d v="2015-08-28T00:00:00"/>
        <d v="2015-08-29T00:00:00"/>
        <d v="2015-08-30T00:00:00"/>
        <d v="2015-08-31T00:00:00"/>
        <d v="2015-09-03T00:00:00"/>
        <d v="2015-09-16T00:00:00"/>
        <d v="2015-09-20T00:00:00"/>
        <d v="2015-09-22T00:00:00"/>
        <d v="2015-09-23T00:00:00"/>
        <d v="2015-09-24T00:00:00"/>
        <d v="2015-09-25T00:00:00"/>
        <d v="2015-09-27T00:00:00"/>
        <d v="2015-09-29T00:00:00"/>
        <d v="2015-09-30T00:00:00"/>
        <d v="2015-10-01T00:00:00"/>
        <d v="2015-10-02T00:00:00"/>
        <d v="2015-10-09T00:00:00"/>
        <d v="2015-10-11T00:00:00"/>
        <d v="2015-10-12T00:00:00"/>
        <d v="2015-10-15T00:00:00"/>
        <d v="2015-10-16T00:00:00"/>
        <d v="2015-10-18T00:00:00"/>
        <d v="2015-10-20T00:00:00"/>
        <d v="2015-10-21T00:00:00"/>
        <d v="2015-10-23T00:00:00"/>
        <d v="2015-10-24T00:00:00"/>
        <d v="2015-10-31T00:00:00"/>
        <d v="2015-11-03T00:00:00"/>
        <d v="2015-11-04T00:00:00"/>
        <d v="2015-11-06T00:00:00"/>
        <d v="2015-11-08T00:00:00"/>
        <d v="2015-11-11T00:00:00"/>
        <d v="2015-11-13T00:00:00"/>
        <d v="2015-11-14T00:00:00"/>
        <d v="2015-11-16T00:00:00"/>
        <d v="2015-11-17T00:00:00"/>
        <d v="2015-11-20T00:00:00"/>
        <d v="2015-11-21T00:00:00"/>
        <d v="2015-11-23T00:00:00"/>
        <d v="2015-11-26T00:00:00"/>
        <d v="2015-11-27T00:00:00"/>
        <d v="2015-11-29T00:00:00"/>
        <d v="2015-11-30T00:00:00"/>
        <d v="2015-12-01T00:00:00"/>
        <d v="2015-12-03T00:00:00"/>
        <d v="2015-12-09T00:00:00"/>
        <d v="2015-12-12T00:00:00"/>
        <d v="2015-12-13T00:00:00"/>
        <d v="2015-12-20T00:00:00"/>
        <d v="2015-12-22T00:00:00"/>
        <d v="2015-12-23T00:00:00"/>
        <d v="2015-12-26T00:00:00"/>
        <d v="2015-12-27T00:00:00"/>
      </sharedItems>
      <fieldGroup par="5" base="0">
        <rangePr groupBy="months" startDate="2014-01-04T00:00:00" endDate="2015-12-28T00:00:00"/>
        <groupItems count="14">
          <s v="&lt;4.01.2014"/>
          <s v="jan"/>
          <s v="feb"/>
          <s v="mar"/>
          <s v="apr"/>
          <s v="maj"/>
          <s v="jun"/>
          <s v="jul"/>
          <s v="avg"/>
          <s v="sep"/>
          <s v="okt"/>
          <s v="nov"/>
          <s v="dec"/>
          <s v="&gt;28.12.2015"/>
        </groupItems>
      </fieldGroup>
    </cacheField>
    <cacheField name="Store" numFmtId="0">
      <sharedItems count="10">
        <s v="Store 10"/>
        <s v="Store 9"/>
        <s v="Store 5"/>
        <s v="Store 2"/>
        <s v="Store 6"/>
        <s v="Store 3"/>
        <s v="Store 4"/>
        <s v="Store 7"/>
        <s v="Store 8"/>
        <s v="Store 1"/>
      </sharedItems>
    </cacheField>
    <cacheField name="Region" numFmtId="0">
      <sharedItems count="4">
        <s v="South"/>
        <s v="West"/>
        <s v="East"/>
        <s v="North"/>
      </sharedItems>
    </cacheField>
    <cacheField name="Sales" numFmtId="0">
      <sharedItems containsSemiMixedTypes="0" containsString="0" containsNumber="1" containsInteger="1" minValue="253" maxValue="1243"/>
    </cacheField>
    <cacheField name="Četrtletja" numFmtId="0" databaseField="0">
      <fieldGroup base="0">
        <rangePr groupBy="quarters" startDate="2014-01-04T00:00:00" endDate="2015-12-28T00:00:00"/>
        <groupItems count="6">
          <s v="&lt;4.01.2014"/>
          <s v="Čet.1"/>
          <s v="Čet.2"/>
          <s v="Čet.3"/>
          <s v="Čet.4"/>
          <s v="&gt;28.12.2015"/>
        </groupItems>
      </fieldGroup>
    </cacheField>
    <cacheField name="Leta" numFmtId="0" databaseField="0">
      <fieldGroup base="0">
        <rangePr groupBy="years" startDate="2014-01-04T00:00:00" endDate="2015-12-28T00:00:00"/>
        <groupItems count="4">
          <s v="&lt;4.01.2014"/>
          <s v="2014"/>
          <s v="2015"/>
          <s v="&gt;28.12.2015"/>
        </groupItems>
      </fieldGroup>
    </cacheField>
  </cacheFields>
  <extLst>
    <ext xmlns:x14="http://schemas.microsoft.com/office/spreadsheetml/2009/9/main" uri="{725AE2AE-9491-48be-B2B4-4EB974FC3084}">
      <x14:pivotCacheDefinition/>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41565856483" createdVersion="8" refreshedVersion="8" minRefreshableVersion="3" recordCount="485" xr:uid="{7FE0F1E7-05E7-43BD-817C-F4D028C088BC}">
  <cacheSource type="worksheet">
    <worksheetSource name="Sales_Data"/>
  </cacheSource>
  <cacheFields count="11">
    <cacheField name="OrderDate" numFmtId="172">
      <sharedItems containsSemiMixedTypes="0" containsNonDate="0" containsDate="1" containsString="0" minDate="2021-01-01T00:00:00" maxDate="2022-05-01T00:00:00" count="347">
        <d v="2021-01-01T00:00:00"/>
        <d v="2021-01-02T00:00:00"/>
        <d v="2021-01-03T00:00:00"/>
        <d v="2021-01-04T00:00:00"/>
        <d v="2021-01-07T00:00:00"/>
        <d v="2021-01-08T00:00:00"/>
        <d v="2021-01-09T00:00:00"/>
        <d v="2021-01-10T00:00:00"/>
        <d v="2021-01-11T00:00:00"/>
        <d v="2021-01-14T00:00:00"/>
        <d v="2021-01-15T00:00:00"/>
        <d v="2021-01-16T00:00:00"/>
        <d v="2021-01-17T00:00:00"/>
        <d v="2021-01-18T00:00:00"/>
        <d v="2021-01-21T00:00:00"/>
        <d v="2021-01-22T00:00:00"/>
        <d v="2021-01-23T00:00:00"/>
        <d v="2021-01-24T00:00:00"/>
        <d v="2021-01-25T00:00:00"/>
        <d v="2021-01-28T00:00:00"/>
        <d v="2021-01-29T00:00:00"/>
        <d v="2021-01-30T00:00:00"/>
        <d v="2021-01-31T00:00:00"/>
        <d v="2021-02-01T00:00:00"/>
        <d v="2021-02-04T00:00:00"/>
        <d v="2021-02-05T00:00:00"/>
        <d v="2021-02-06T00:00:00"/>
        <d v="2021-02-07T00:00:00"/>
        <d v="2021-02-08T00:00:00"/>
        <d v="2021-02-11T00:00:00"/>
        <d v="2021-02-12T00:00:00"/>
        <d v="2021-02-13T00:00:00"/>
        <d v="2021-02-14T00:00:00"/>
        <d v="2021-02-15T00:00:00"/>
        <d v="2021-02-18T00:00:00"/>
        <d v="2021-02-19T00:00:00"/>
        <d v="2021-02-20T00:00:00"/>
        <d v="2021-02-21T00:00:00"/>
        <d v="2021-02-22T00:00:00"/>
        <d v="2021-02-25T00:00:00"/>
        <d v="2021-02-26T00:00:00"/>
        <d v="2021-02-27T00:00:00"/>
        <d v="2021-02-28T00:00:00"/>
        <d v="2021-03-01T00:00:00"/>
        <d v="2021-03-04T00:00:00"/>
        <d v="2021-03-05T00:00:00"/>
        <d v="2021-03-06T00:00:00"/>
        <d v="2021-03-07T00:00:00"/>
        <d v="2021-03-08T00:00:00"/>
        <d v="2021-03-11T00:00:00"/>
        <d v="2021-03-12T00:00:00"/>
        <d v="2021-03-13T00:00:00"/>
        <d v="2021-03-14T00:00:00"/>
        <d v="2021-03-15T00:00:00"/>
        <d v="2021-03-18T00:00:00"/>
        <d v="2021-03-19T00:00:00"/>
        <d v="2021-03-20T00:00:00"/>
        <d v="2021-03-21T00:00:00"/>
        <d v="2021-03-22T00:00:00"/>
        <d v="2021-03-25T00:00:00"/>
        <d v="2021-03-26T00:00:00"/>
        <d v="2021-03-27T00:00:00"/>
        <d v="2021-03-28T00:00:00"/>
        <d v="2021-03-29T00:00:00"/>
        <d v="2021-04-01T00:00:00"/>
        <d v="2021-04-02T00:00:00"/>
        <d v="2021-04-03T00:00:00"/>
        <d v="2021-04-04T00:00:00"/>
        <d v="2021-04-05T00:00:00"/>
        <d v="2021-04-08T00:00:00"/>
        <d v="2021-04-09T00:00:00"/>
        <d v="2021-04-10T00:00:00"/>
        <d v="2021-04-11T00:00:00"/>
        <d v="2021-04-12T00:00:00"/>
        <d v="2021-04-15T00:00:00"/>
        <d v="2021-04-16T00:00:00"/>
        <d v="2021-04-17T00:00:00"/>
        <d v="2021-04-18T00:00:00"/>
        <d v="2021-04-19T00:00:00"/>
        <d v="2021-04-22T00:00:00"/>
        <d v="2021-04-23T00:00:00"/>
        <d v="2021-04-24T00:00:00"/>
        <d v="2021-04-25T00:00:00"/>
        <d v="2021-04-26T00:00:00"/>
        <d v="2021-04-29T00:00:00"/>
        <d v="2021-04-30T00:00:00"/>
        <d v="2021-05-01T00:00:00"/>
        <d v="2021-05-02T00:00:00"/>
        <d v="2021-05-03T00:00:00"/>
        <d v="2021-05-06T00:00:00"/>
        <d v="2021-05-07T00:00:00"/>
        <d v="2021-05-08T00:00:00"/>
        <d v="2021-05-09T00:00:00"/>
        <d v="2021-05-10T00:00:00"/>
        <d v="2021-05-13T00:00:00"/>
        <d v="2021-05-14T00:00:00"/>
        <d v="2021-05-15T00:00:00"/>
        <d v="2021-05-16T00:00:00"/>
        <d v="2021-05-17T00:00:00"/>
        <d v="2021-05-20T00:00:00"/>
        <d v="2021-05-21T00:00:00"/>
        <d v="2021-05-22T00:00:00"/>
        <d v="2021-05-23T00:00:00"/>
        <d v="2021-05-24T00:00:00"/>
        <d v="2021-05-27T00:00:00"/>
        <d v="2021-05-28T00:00:00"/>
        <d v="2021-05-29T00:00:00"/>
        <d v="2021-05-30T00:00:00"/>
        <d v="2021-05-31T00:00:00"/>
        <d v="2021-06-03T00:00:00"/>
        <d v="2021-06-04T00:00:00"/>
        <d v="2021-06-05T00:00:00"/>
        <d v="2021-06-06T00:00:00"/>
        <d v="2021-06-07T00:00:00"/>
        <d v="2021-06-10T00:00:00"/>
        <d v="2021-06-11T00:00:00"/>
        <d v="2021-06-12T00:00:00"/>
        <d v="2021-06-13T00:00:00"/>
        <d v="2021-06-14T00:00:00"/>
        <d v="2021-06-17T00:00:00"/>
        <d v="2021-06-18T00:00:00"/>
        <d v="2021-06-19T00:00:00"/>
        <d v="2021-06-20T00:00:00"/>
        <d v="2021-06-21T00:00:00"/>
        <d v="2021-06-24T00:00:00"/>
        <d v="2021-06-25T00:00:00"/>
        <d v="2021-06-26T00:00:00"/>
        <d v="2021-06-27T00:00:00"/>
        <d v="2021-06-28T00:00:00"/>
        <d v="2021-07-01T00:00:00"/>
        <d v="2021-07-02T00:00:00"/>
        <d v="2021-07-03T00:00:00"/>
        <d v="2021-07-04T00:00:00"/>
        <d v="2021-07-05T00:00:00"/>
        <d v="2021-07-08T00:00:00"/>
        <d v="2021-07-09T00:00:00"/>
        <d v="2021-07-10T00:00:00"/>
        <d v="2021-07-11T00:00:00"/>
        <d v="2021-07-12T00:00:00"/>
        <d v="2021-07-15T00:00:00"/>
        <d v="2021-07-16T00:00:00"/>
        <d v="2021-07-17T00:00:00"/>
        <d v="2021-07-18T00:00:00"/>
        <d v="2021-07-19T00:00:00"/>
        <d v="2021-07-22T00:00:00"/>
        <d v="2021-07-23T00:00:00"/>
        <d v="2021-07-24T00:00:00"/>
        <d v="2021-07-25T00:00:00"/>
        <d v="2021-07-26T00:00:00"/>
        <d v="2021-07-29T00:00:00"/>
        <d v="2021-07-30T00:00:00"/>
        <d v="2021-07-31T00:00:00"/>
        <d v="2021-08-01T00:00:00"/>
        <d v="2021-08-02T00:00:00"/>
        <d v="2021-08-05T00:00:00"/>
        <d v="2021-08-06T00:00:00"/>
        <d v="2021-08-07T00:00:00"/>
        <d v="2021-08-08T00:00:00"/>
        <d v="2021-08-09T00:00:00"/>
        <d v="2021-08-12T00:00:00"/>
        <d v="2021-08-13T00:00:00"/>
        <d v="2021-08-14T00:00:00"/>
        <d v="2021-08-15T00:00:00"/>
        <d v="2021-08-16T00:00:00"/>
        <d v="2021-08-19T00:00:00"/>
        <d v="2021-08-20T00:00:00"/>
        <d v="2021-08-21T00:00:00"/>
        <d v="2021-08-22T00:00:00"/>
        <d v="2021-08-23T00:00:00"/>
        <d v="2021-08-26T00:00:00"/>
        <d v="2021-08-27T00:00:00"/>
        <d v="2021-08-28T00:00:00"/>
        <d v="2021-08-29T00:00:00"/>
        <d v="2021-08-30T00:00:00"/>
        <d v="2021-09-02T00:00:00"/>
        <d v="2021-09-03T00:00:00"/>
        <d v="2021-09-04T00:00:00"/>
        <d v="2021-09-05T00:00:00"/>
        <d v="2021-09-06T00:00:00"/>
        <d v="2021-09-09T00:00:00"/>
        <d v="2021-09-10T00:00:00"/>
        <d v="2021-09-11T00:00:00"/>
        <d v="2021-09-12T00:00:00"/>
        <d v="2021-09-13T00:00:00"/>
        <d v="2021-09-16T00:00:00"/>
        <d v="2021-09-17T00:00:00"/>
        <d v="2021-09-18T00:00:00"/>
        <d v="2021-09-19T00:00:00"/>
        <d v="2021-09-20T00:00:00"/>
        <d v="2021-09-23T00:00:00"/>
        <d v="2021-09-24T00:00:00"/>
        <d v="2021-09-25T00:00:00"/>
        <d v="2021-09-26T00:00:00"/>
        <d v="2021-09-27T00:00:00"/>
        <d v="2021-09-30T00:00:00"/>
        <d v="2021-10-01T00:00:00"/>
        <d v="2021-10-02T00:00:00"/>
        <d v="2021-10-03T00:00:00"/>
        <d v="2021-10-04T00:00:00"/>
        <d v="2021-10-07T00:00:00"/>
        <d v="2021-10-08T00:00:00"/>
        <d v="2021-10-09T00:00:00"/>
        <d v="2021-10-10T00:00:00"/>
        <d v="2021-10-11T00:00:00"/>
        <d v="2021-10-14T00:00:00"/>
        <d v="2021-10-15T00:00:00"/>
        <d v="2021-10-16T00:00:00"/>
        <d v="2021-10-17T00:00:00"/>
        <d v="2021-10-18T00:00:00"/>
        <d v="2021-10-21T00:00:00"/>
        <d v="2021-10-22T00:00:00"/>
        <d v="2021-10-23T00:00:00"/>
        <d v="2021-10-24T00:00:00"/>
        <d v="2021-10-25T00:00:00"/>
        <d v="2021-10-28T00:00:00"/>
        <d v="2021-10-29T00:00:00"/>
        <d v="2021-10-30T00:00:00"/>
        <d v="2021-10-31T00:00:00"/>
        <d v="2021-11-01T00:00:00"/>
        <d v="2021-11-04T00:00:00"/>
        <d v="2021-11-05T00:00:00"/>
        <d v="2021-11-06T00:00:00"/>
        <d v="2021-11-07T00:00:00"/>
        <d v="2021-11-08T00:00:00"/>
        <d v="2021-11-11T00:00:00"/>
        <d v="2021-11-12T00:00:00"/>
        <d v="2021-11-13T00:00:00"/>
        <d v="2021-11-14T00:00:00"/>
        <d v="2021-11-15T00:00:00"/>
        <d v="2021-11-18T00:00:00"/>
        <d v="2021-11-19T00:00:00"/>
        <d v="2021-11-20T00:00:00"/>
        <d v="2021-11-21T00:00:00"/>
        <d v="2021-11-22T00:00:00"/>
        <d v="2021-11-25T00:00:00"/>
        <d v="2021-11-26T00:00:00"/>
        <d v="2021-11-27T00:00:00"/>
        <d v="2021-11-28T00:00:00"/>
        <d v="2021-11-29T00:00:00"/>
        <d v="2021-12-02T00:00:00"/>
        <d v="2021-12-03T00:00:00"/>
        <d v="2021-12-04T00:00:00"/>
        <d v="2021-12-05T00:00:00"/>
        <d v="2021-12-06T00:00:00"/>
        <d v="2021-12-09T00:00:00"/>
        <d v="2021-12-10T00:00:00"/>
        <d v="2021-12-11T00:00:00"/>
        <d v="2021-12-12T00:00:00"/>
        <d v="2021-12-13T00:00:00"/>
        <d v="2021-12-16T00:00:00"/>
        <d v="2021-12-17T00:00:00"/>
        <d v="2021-12-18T00:00:00"/>
        <d v="2021-12-19T00:00:00"/>
        <d v="2021-12-20T00:00:00"/>
        <d v="2021-12-23T00:00:00"/>
        <d v="2021-12-24T00:00:00"/>
        <d v="2021-12-25T00:00:00"/>
        <d v="2021-12-26T00:00:00"/>
        <d v="2021-12-27T00:00:00"/>
        <d v="2021-12-30T00:00:00"/>
        <d v="2021-12-31T00:00:00"/>
        <d v="2022-01-01T00:00:00"/>
        <d v="2022-01-02T00:00:00"/>
        <d v="2022-01-03T00:00:00"/>
        <d v="2022-01-06T00:00:00"/>
        <d v="2022-01-07T00:00:00"/>
        <d v="2022-01-08T00:00:00"/>
        <d v="2022-01-09T00:00:00"/>
        <d v="2022-01-10T00:00:00"/>
        <d v="2022-01-13T00:00:00"/>
        <d v="2022-01-14T00:00:00"/>
        <d v="2022-01-15T00:00:00"/>
        <d v="2022-01-16T00:00:00"/>
        <d v="2022-01-17T00:00:00"/>
        <d v="2022-01-20T00:00:00"/>
        <d v="2022-01-21T00:00:00"/>
        <d v="2022-01-22T00:00:00"/>
        <d v="2022-01-23T00:00:00"/>
        <d v="2022-01-24T00:00:00"/>
        <d v="2022-01-27T00:00:00"/>
        <d v="2022-01-28T00:00:00"/>
        <d v="2022-01-29T00:00:00"/>
        <d v="2022-01-30T00:00:00"/>
        <d v="2022-01-31T00:00:00"/>
        <d v="2022-02-03T00:00:00"/>
        <d v="2022-02-04T00:00:00"/>
        <d v="2022-02-05T00:00:00"/>
        <d v="2022-02-06T00:00:00"/>
        <d v="2022-02-07T00:00:00"/>
        <d v="2022-02-10T00:00:00"/>
        <d v="2022-02-11T00:00:00"/>
        <d v="2022-02-12T00:00:00"/>
        <d v="2022-02-13T00:00:00"/>
        <d v="2022-02-14T00:00:00"/>
        <d v="2022-02-17T00:00:00"/>
        <d v="2022-02-18T00:00:00"/>
        <d v="2022-02-19T00:00:00"/>
        <d v="2022-02-20T00:00:00"/>
        <d v="2022-02-21T00:00:00"/>
        <d v="2022-02-24T00:00:00"/>
        <d v="2022-02-25T00:00:00"/>
        <d v="2022-02-26T00:00:00"/>
        <d v="2022-02-27T00:00:00"/>
        <d v="2022-02-28T00:00:00"/>
        <d v="2022-03-03T00:00:00"/>
        <d v="2022-03-04T00:00:00"/>
        <d v="2022-03-05T00:00:00"/>
        <d v="2022-03-06T00:00:00"/>
        <d v="2022-03-07T00:00:00"/>
        <d v="2022-03-10T00:00:00"/>
        <d v="2022-03-11T00:00:00"/>
        <d v="2022-03-12T00:00:00"/>
        <d v="2022-03-13T00:00:00"/>
        <d v="2022-03-14T00:00:00"/>
        <d v="2022-03-17T00:00:00"/>
        <d v="2022-03-18T00:00:00"/>
        <d v="2022-03-19T00:00:00"/>
        <d v="2022-03-20T00:00:00"/>
        <d v="2022-03-21T00:00:00"/>
        <d v="2022-03-24T00:00:00"/>
        <d v="2022-03-25T00:00:00"/>
        <d v="2022-03-26T00:00:00"/>
        <d v="2022-03-27T00:00:00"/>
        <d v="2022-03-28T00:00:00"/>
        <d v="2022-03-31T00:00:00"/>
        <d v="2022-04-01T00:00:00"/>
        <d v="2022-04-02T00:00:00"/>
        <d v="2022-04-03T00:00:00"/>
        <d v="2022-04-04T00:00:00"/>
        <d v="2022-04-07T00:00:00"/>
        <d v="2022-04-08T00:00:00"/>
        <d v="2022-04-09T00:00:00"/>
        <d v="2022-04-10T00:00:00"/>
        <d v="2022-04-11T00:00:00"/>
        <d v="2022-04-14T00:00:00"/>
        <d v="2022-04-15T00:00:00"/>
        <d v="2022-04-16T00:00:00"/>
        <d v="2022-04-17T00:00:00"/>
        <d v="2022-04-18T00:00:00"/>
        <d v="2022-04-21T00:00:00"/>
        <d v="2022-04-22T00:00:00"/>
        <d v="2022-04-23T00:00:00"/>
        <d v="2022-04-24T00:00:00"/>
        <d v="2022-04-25T00:00:00"/>
        <d v="2022-04-28T00:00:00"/>
        <d v="2022-04-29T00:00:00"/>
        <d v="2022-04-30T00:00:00"/>
      </sharedItems>
      <fieldGroup par="10" base="0">
        <rangePr groupBy="months" startDate="2021-01-01T00:00:00" endDate="2022-05-01T00:00:00"/>
        <groupItems count="14">
          <s v="&lt;1.01.2021"/>
          <s v="jan"/>
          <s v="feb"/>
          <s v="mar"/>
          <s v="apr"/>
          <s v="maj"/>
          <s v="jun"/>
          <s v="jul"/>
          <s v="avg"/>
          <s v="sep"/>
          <s v="okt"/>
          <s v="nov"/>
          <s v="dec"/>
          <s v="&gt;1.05.2022"/>
        </groupItems>
      </fieldGroup>
    </cacheField>
    <cacheField name="Year" numFmtId="0">
      <sharedItems containsSemiMixedTypes="0" containsString="0" containsNumber="1" containsInteger="1" minValue="2021" maxValue="2022"/>
    </cacheField>
    <cacheField name="Region" numFmtId="0">
      <sharedItems count="2">
        <s v="East"/>
        <s v="West"/>
      </sharedItems>
    </cacheField>
    <cacheField name="City" numFmtId="0">
      <sharedItems count="5">
        <s v="New York"/>
        <s v="Boston"/>
        <s v="Philadelphia"/>
        <s v="Los Angeles"/>
        <s v="San Diego"/>
      </sharedItems>
    </cacheField>
    <cacheField name="Store" numFmtId="0">
      <sharedItems count="6">
        <s v="3090"/>
        <s v="3036"/>
        <s v="3000"/>
        <s v="3082"/>
        <s v="3062"/>
        <s v="3659"/>
      </sharedItems>
    </cacheField>
    <cacheField name="Category" numFmtId="0">
      <sharedItems count="4">
        <s v="Snacks"/>
        <s v="Cookies"/>
        <s v="Bars"/>
        <s v="Crackers"/>
      </sharedItems>
    </cacheField>
    <cacheField name="Product" numFmtId="0">
      <sharedItems count="11">
        <s v="Potato Chips"/>
        <s v="Chocolate Chip"/>
        <s v="Oatmeal Raisin"/>
        <s v="Carrot"/>
        <s v="Whole Wheat"/>
        <s v="Pretzels"/>
        <s v="Arrowroot"/>
        <s v="Bran"/>
        <s v="Banana"/>
        <s v="Saltines"/>
        <s v="Cheese"/>
      </sharedItems>
    </cacheField>
    <cacheField name="Quantity" numFmtId="0">
      <sharedItems containsSemiMixedTypes="0" containsString="0" containsNumber="1" containsInteger="1" minValue="20" maxValue="375"/>
    </cacheField>
    <cacheField name="TotalPrice" numFmtId="0">
      <sharedItems containsSemiMixedTypes="0" containsString="0" containsNumber="1" minValue="32.26" maxValue="817.5"/>
    </cacheField>
    <cacheField name="Četrtletja" numFmtId="0" databaseField="0">
      <fieldGroup base="0">
        <rangePr groupBy="quarters" startDate="2021-01-01T00:00:00" endDate="2022-05-01T00:00:00"/>
        <groupItems count="6">
          <s v="&lt;1.01.2021"/>
          <s v="Čet.1"/>
          <s v="Čet.2"/>
          <s v="Čet.3"/>
          <s v="Čet.4"/>
          <s v="&gt;1.05.2022"/>
        </groupItems>
      </fieldGroup>
    </cacheField>
    <cacheField name="Leta" numFmtId="0" databaseField="0">
      <fieldGroup base="0">
        <rangePr groupBy="years" startDate="2021-01-01T00:00:00" endDate="2022-05-01T00:00:00"/>
        <groupItems count="4">
          <s v="&lt;1.01.2021"/>
          <s v="2021"/>
          <s v="2022"/>
          <s v="&gt;1.05.2022"/>
        </groupItems>
      </fieldGroup>
    </cacheField>
  </cacheFields>
  <extLst>
    <ext xmlns:x14="http://schemas.microsoft.com/office/spreadsheetml/2009/9/main" uri="{725AE2AE-9491-48be-B2B4-4EB974FC3084}">
      <x14:pivotCacheDefinition/>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76.448032870372" createdVersion="8" refreshedVersion="8" minRefreshableVersion="3" recordCount="452" xr:uid="{E16F9C5F-AC77-45B8-A59C-2ABDBA2D51C7}">
  <cacheSource type="worksheet">
    <worksheetSource name="Table145"/>
  </cacheSource>
  <cacheFields count="5">
    <cacheField name="Date" numFmtId="166">
      <sharedItems containsSemiMixedTypes="0" containsNonDate="0" containsDate="1" containsString="0" minDate="2016-01-03T00:00:00" maxDate="2019-08-04T00:00:00" count="452">
        <d v="2016-01-03T00:00:00"/>
        <d v="2016-01-13T00:00:00"/>
        <d v="2016-01-21T00:00:00"/>
        <d v="2016-01-30T00:00:00"/>
        <d v="2016-02-07T00:00:00"/>
        <d v="2016-02-13T00:00:00"/>
        <d v="2016-02-21T00:00:00"/>
        <d v="2016-03-01T00:00:00"/>
        <d v="2016-03-13T00:00:00"/>
        <d v="2016-03-23T00:00:00"/>
        <d v="2016-03-28T00:00:00"/>
        <d v="2016-04-03T00:00:00"/>
        <d v="2016-04-12T00:00:00"/>
        <d v="2016-04-16T00:00:00"/>
        <d v="2016-04-23T00:00:00"/>
        <d v="2016-04-30T00:00:00"/>
        <d v="2016-05-09T00:00:00"/>
        <d v="2016-05-16T00:00:00"/>
        <d v="2016-05-25T00:00:00"/>
        <d v="2016-05-30T00:00:00"/>
        <d v="2016-06-04T00:00:00"/>
        <d v="2016-06-13T00:00:00"/>
        <d v="2016-06-21T00:00:00"/>
        <d v="2016-06-26T00:00:00"/>
        <d v="2016-07-02T00:00:00"/>
        <d v="2016-07-08T00:00:00"/>
        <d v="2016-07-12T00:00:00"/>
        <d v="2016-07-19T00:00:00"/>
        <d v="2016-07-26T00:00:00"/>
        <d v="2016-07-31T00:00:00"/>
        <d v="2016-08-07T00:00:00"/>
        <d v="2016-08-13T00:00:00"/>
        <d v="2016-08-20T00:00:00"/>
        <d v="2016-08-25T00:00:00"/>
        <d v="2016-09-01T00:00:00"/>
        <d v="2016-09-07T00:00:00"/>
        <d v="2016-09-10T00:00:00"/>
        <d v="2016-09-13T00:00:00"/>
        <d v="2016-09-19T00:00:00"/>
        <d v="2016-09-26T00:00:00"/>
        <d v="2016-09-30T00:00:00"/>
        <d v="2016-10-06T00:00:00"/>
        <d v="2016-10-09T00:00:00"/>
        <d v="2016-10-14T00:00:00"/>
        <d v="2016-10-19T00:00:00"/>
        <d v="2016-10-23T00:00:00"/>
        <d v="2016-10-26T00:00:00"/>
        <d v="2016-10-30T00:00:00"/>
        <d v="2016-11-05T00:00:00"/>
        <d v="2016-11-10T00:00:00"/>
        <d v="2016-11-15T00:00:00"/>
        <d v="2016-11-20T00:00:00"/>
        <d v="2016-11-23T00:00:00"/>
        <d v="2016-11-28T00:00:00"/>
        <d v="2016-11-30T00:00:00"/>
        <d v="2016-12-04T00:00:00"/>
        <d v="2016-12-07T00:00:00"/>
        <d v="2016-12-09T00:00:00"/>
        <d v="2016-12-14T00:00:00"/>
        <d v="2016-12-16T00:00:00"/>
        <d v="2016-12-20T00:00:00"/>
        <d v="2016-12-23T00:00:00"/>
        <d v="2016-12-25T00:00:00"/>
        <d v="2016-12-28T00:00:00"/>
        <d v="2016-12-31T00:00:00"/>
        <d v="2017-01-05T00:00:00"/>
        <d v="2017-01-09T00:00:00"/>
        <d v="2017-01-11T00:00:00"/>
        <d v="2017-01-16T00:00:00"/>
        <d v="2017-01-19T00:00:00"/>
        <d v="2017-01-24T00:00:00"/>
        <d v="2017-01-28T00:00:00"/>
        <d v="2017-01-31T00:00:00"/>
        <d v="2017-02-03T00:00:00"/>
        <d v="2017-02-08T00:00:00"/>
        <d v="2017-02-10T00:00:00"/>
        <d v="2017-02-14T00:00:00"/>
        <d v="2017-02-16T00:00:00"/>
        <d v="2017-02-18T00:00:00"/>
        <d v="2017-02-23T00:00:00"/>
        <d v="2017-02-27T00:00:00"/>
        <d v="2017-03-02T00:00:00"/>
        <d v="2017-03-05T00:00:00"/>
        <d v="2017-03-08T00:00:00"/>
        <d v="2017-03-13T00:00:00"/>
        <d v="2017-03-16T00:00:00"/>
        <d v="2017-03-21T00:00:00"/>
        <d v="2017-03-23T00:00:00"/>
        <d v="2017-03-28T00:00:00"/>
        <d v="2017-03-31T00:00:00"/>
        <d v="2017-04-03T00:00:00"/>
        <d v="2017-04-06T00:00:00"/>
        <d v="2017-04-08T00:00:00"/>
        <d v="2017-04-10T00:00:00"/>
        <d v="2017-04-12T00:00:00"/>
        <d v="2017-04-15T00:00:00"/>
        <d v="2017-04-18T00:00:00"/>
        <d v="2017-04-20T00:00:00"/>
        <d v="2017-04-23T00:00:00"/>
        <d v="2017-04-26T00:00:00"/>
        <d v="2017-04-29T00:00:00"/>
        <d v="2017-05-02T00:00:00"/>
        <d v="2017-05-06T00:00:00"/>
        <d v="2017-05-10T00:00:00"/>
        <d v="2017-05-14T00:00:00"/>
        <d v="2017-05-17T00:00:00"/>
        <d v="2017-05-19T00:00:00"/>
        <d v="2017-05-22T00:00:00"/>
        <d v="2017-05-26T00:00:00"/>
        <d v="2017-05-28T00:00:00"/>
        <d v="2017-05-30T00:00:00"/>
        <d v="2017-06-03T00:00:00"/>
        <d v="2017-06-06T00:00:00"/>
        <d v="2017-06-08T00:00:00"/>
        <d v="2017-06-10T00:00:00"/>
        <d v="2017-06-14T00:00:00"/>
        <d v="2017-06-17T00:00:00"/>
        <d v="2017-06-21T00:00:00"/>
        <d v="2017-06-18T00:00:00"/>
        <d v="2017-06-22T00:00:00"/>
        <d v="2017-06-25T00:00:00"/>
        <d v="2017-06-29T00:00:00"/>
        <d v="2017-07-03T00:00:00"/>
        <d v="2017-07-07T00:00:00"/>
        <d v="2017-07-11T00:00:00"/>
        <d v="2017-07-15T00:00:00"/>
        <d v="2017-07-18T00:00:00"/>
        <d v="2017-07-20T00:00:00"/>
        <d v="2017-07-24T00:00:00"/>
        <d v="2017-07-28T00:00:00"/>
        <d v="2017-07-30T00:00:00"/>
        <d v="2017-08-03T00:00:00"/>
        <d v="2017-08-05T00:00:00"/>
        <d v="2017-08-09T00:00:00"/>
        <d v="2017-08-11T00:00:00"/>
        <d v="2017-08-14T00:00:00"/>
        <d v="2017-08-17T00:00:00"/>
        <d v="2017-08-20T00:00:00"/>
        <d v="2017-08-24T00:00:00"/>
        <d v="2017-08-27T00:00:00"/>
        <d v="2017-08-29T00:00:00"/>
        <d v="2017-08-31T00:00:00"/>
        <d v="2017-09-02T00:00:00"/>
        <d v="2017-09-06T00:00:00"/>
        <d v="2017-09-10T00:00:00"/>
        <d v="2017-09-12T00:00:00"/>
        <d v="2017-09-16T00:00:00"/>
        <d v="2017-09-18T00:00:00"/>
        <d v="2017-09-22T00:00:00"/>
        <d v="2017-09-25T00:00:00"/>
        <d v="2017-09-29T00:00:00"/>
        <d v="2017-10-02T00:00:00"/>
        <d v="2017-10-04T00:00:00"/>
        <d v="2017-10-06T00:00:00"/>
        <d v="2017-10-10T00:00:00"/>
        <d v="2017-10-12T00:00:00"/>
        <d v="2017-10-14T00:00:00"/>
        <d v="2017-10-17T00:00:00"/>
        <d v="2017-10-18T00:00:00"/>
        <d v="2017-10-22T00:00:00"/>
        <d v="2017-10-26T00:00:00"/>
        <d v="2017-10-27T00:00:00"/>
        <d v="2017-10-28T00:00:00"/>
        <d v="2017-10-30T00:00:00"/>
        <d v="2017-10-31T00:00:00"/>
        <d v="2017-11-03T00:00:00"/>
        <d v="2017-11-07T00:00:00"/>
        <d v="2017-11-11T00:00:00"/>
        <d v="2017-11-13T00:00:00"/>
        <d v="2017-11-17T00:00:00"/>
        <d v="2017-11-19T00:00:00"/>
        <d v="2017-11-23T00:00:00"/>
        <d v="2017-11-27T00:00:00"/>
        <d v="2017-11-28T00:00:00"/>
        <d v="2017-11-30T00:00:00"/>
        <d v="2017-12-01T00:00:00"/>
        <d v="2017-12-03T00:00:00"/>
        <d v="2017-12-05T00:00:00"/>
        <d v="2017-12-06T00:00:00"/>
        <d v="2017-12-08T00:00:00"/>
        <d v="2017-12-10T00:00:00"/>
        <d v="2017-12-12T00:00:00"/>
        <d v="2017-12-13T00:00:00"/>
        <d v="2017-12-14T00:00:00"/>
        <d v="2017-12-16T00:00:00"/>
        <d v="2017-12-17T00:00:00"/>
        <d v="2017-12-19T00:00:00"/>
        <d v="2017-12-23T00:00:00"/>
        <d v="2017-12-27T00:00:00"/>
        <d v="2017-12-30T00:00:00"/>
        <d v="2018-01-02T00:00:00"/>
        <d v="2018-01-05T00:00:00"/>
        <d v="2018-01-09T00:00:00"/>
        <d v="2018-01-13T00:00:00"/>
        <d v="2018-01-17T00:00:00"/>
        <d v="2018-01-19T00:00:00"/>
        <d v="2018-01-20T00:00:00"/>
        <d v="2018-01-21T00:00:00"/>
        <d v="2018-01-23T00:00:00"/>
        <d v="2018-01-24T00:00:00"/>
        <d v="2018-01-25T00:00:00"/>
        <d v="2018-01-28T00:00:00"/>
        <d v="2018-01-31T00:00:00"/>
        <d v="2018-02-03T00:00:00"/>
        <d v="2018-02-06T00:00:00"/>
        <d v="2018-02-07T00:00:00"/>
        <d v="2018-02-09T00:00:00"/>
        <d v="2018-02-11T00:00:00"/>
        <d v="2018-02-14T00:00:00"/>
        <d v="2018-02-16T00:00:00"/>
        <d v="2018-02-19T00:00:00"/>
        <d v="2018-02-23T00:00:00"/>
        <d v="2018-02-26T00:00:00"/>
        <d v="2018-03-02T00:00:00"/>
        <d v="2018-03-05T00:00:00"/>
        <d v="2018-03-06T00:00:00"/>
        <d v="2018-03-09T00:00:00"/>
        <d v="2018-03-11T00:00:00"/>
        <d v="2018-03-15T00:00:00"/>
        <d v="2018-03-16T00:00:00"/>
        <d v="2018-03-17T00:00:00"/>
        <d v="2018-03-18T00:00:00"/>
        <d v="2018-03-19T00:00:00"/>
        <d v="2018-03-23T00:00:00"/>
        <d v="2018-03-25T00:00:00"/>
        <d v="2018-03-27T00:00:00"/>
        <d v="2018-03-30T00:00:00"/>
        <d v="2018-04-01T00:00:00"/>
        <d v="2018-04-04T00:00:00"/>
        <d v="2018-04-06T00:00:00"/>
        <d v="2018-04-07T00:00:00"/>
        <d v="2018-04-11T00:00:00"/>
        <d v="2018-04-15T00:00:00"/>
        <d v="2018-04-16T00:00:00"/>
        <d v="2018-04-20T00:00:00"/>
        <d v="2018-04-21T00:00:00"/>
        <d v="2018-04-22T00:00:00"/>
        <d v="2018-04-26T00:00:00"/>
        <d v="2018-04-30T00:00:00"/>
        <d v="2018-05-04T00:00:00"/>
        <d v="2018-05-05T00:00:00"/>
        <d v="2018-05-09T00:00:00"/>
        <d v="2018-05-12T00:00:00"/>
        <d v="2018-05-13T00:00:00"/>
        <d v="2018-05-16T00:00:00"/>
        <d v="2018-05-20T00:00:00"/>
        <d v="2018-05-21T00:00:00"/>
        <d v="2018-05-25T00:00:00"/>
        <d v="2018-05-27T00:00:00"/>
        <d v="2018-05-30T00:00:00"/>
        <d v="2018-06-02T00:00:00"/>
        <d v="2018-06-03T00:00:00"/>
        <d v="2018-06-07T00:00:00"/>
        <d v="2018-06-10T00:00:00"/>
        <d v="2018-06-13T00:00:00"/>
        <d v="2018-06-15T00:00:00"/>
        <d v="2018-06-16T00:00:00"/>
        <d v="2018-06-18T00:00:00"/>
        <d v="2018-06-21T00:00:00"/>
        <d v="2018-06-23T00:00:00"/>
        <d v="2018-06-25T00:00:00"/>
        <d v="2018-06-26T00:00:00"/>
        <d v="2018-06-27T00:00:00"/>
        <d v="2018-06-30T00:00:00"/>
        <d v="2018-07-02T00:00:00"/>
        <d v="2018-07-06T00:00:00"/>
        <d v="2018-07-09T00:00:00"/>
        <d v="2018-07-12T00:00:00"/>
        <d v="2018-07-14T00:00:00"/>
        <d v="2018-07-17T00:00:00"/>
        <d v="2018-07-20T00:00:00"/>
        <d v="2018-07-23T00:00:00"/>
        <d v="2018-07-24T00:00:00"/>
        <d v="2018-07-27T00:00:00"/>
        <d v="2018-07-31T00:00:00"/>
        <d v="2018-08-03T00:00:00"/>
        <d v="2018-08-05T00:00:00"/>
        <d v="2018-08-08T00:00:00"/>
        <d v="2018-08-10T00:00:00"/>
        <d v="2018-08-13T00:00:00"/>
        <d v="2018-08-15T00:00:00"/>
        <d v="2018-08-18T00:00:00"/>
        <d v="2018-08-20T00:00:00"/>
        <d v="2018-08-21T00:00:00"/>
        <d v="2018-08-24T00:00:00"/>
        <d v="2018-08-27T00:00:00"/>
        <d v="2018-08-30T00:00:00"/>
        <d v="2018-09-02T00:00:00"/>
        <d v="2018-09-06T00:00:00"/>
        <d v="2018-09-07T00:00:00"/>
        <d v="2018-09-10T00:00:00"/>
        <d v="2018-09-13T00:00:00"/>
        <d v="2018-09-14T00:00:00"/>
        <d v="2018-09-17T00:00:00"/>
        <d v="2018-09-21T00:00:00"/>
        <d v="2018-09-25T00:00:00"/>
        <d v="2018-09-29T00:00:00"/>
        <d v="2018-10-03T00:00:00"/>
        <d v="2018-10-05T00:00:00"/>
        <d v="2018-10-07T00:00:00"/>
        <d v="2018-10-11T00:00:00"/>
        <d v="2018-10-13T00:00:00"/>
        <d v="2018-10-16T00:00:00"/>
        <d v="2018-10-19T00:00:00"/>
        <d v="2018-10-21T00:00:00"/>
        <d v="2018-10-22T00:00:00"/>
        <d v="2018-10-24T00:00:00"/>
        <d v="2018-10-25T00:00:00"/>
        <d v="2018-10-26T00:00:00"/>
        <d v="2018-10-28T00:00:00"/>
        <d v="2018-10-30T00:00:00"/>
        <d v="2018-11-01T00:00:00"/>
        <d v="2018-11-03T00:00:00"/>
        <d v="2018-11-06T00:00:00"/>
        <d v="2018-11-07T00:00:00"/>
        <d v="2018-11-10T00:00:00"/>
        <d v="2018-11-11T00:00:00"/>
        <d v="2018-11-13T00:00:00"/>
        <d v="2018-11-15T00:00:00"/>
        <d v="2018-11-18T00:00:00"/>
        <d v="2018-11-21T00:00:00"/>
        <d v="2018-11-23T00:00:00"/>
        <d v="2018-11-25T00:00:00"/>
        <d v="2018-11-28T00:00:00"/>
        <d v="2018-12-01T00:00:00"/>
        <d v="2018-12-02T00:00:00"/>
        <d v="2018-12-03T00:00:00"/>
        <d v="2018-12-05T00:00:00"/>
        <d v="2018-12-06T00:00:00"/>
        <d v="2018-12-08T00:00:00"/>
        <d v="2018-12-10T00:00:00"/>
        <d v="2018-12-11T00:00:00"/>
        <d v="2018-12-12T00:00:00"/>
        <d v="2018-12-14T00:00:00"/>
        <d v="2018-12-16T00:00:00"/>
        <d v="2018-12-18T00:00:00"/>
        <d v="2018-12-19T00:00:00"/>
        <d v="2018-12-20T00:00:00"/>
        <d v="2018-12-21T00:00:00"/>
        <d v="2018-12-24T00:00:00"/>
        <d v="2018-12-26T00:00:00"/>
        <d v="2018-12-29T00:00:00"/>
        <d v="2018-12-30T00:00:00"/>
        <d v="2018-12-31T00:00:00"/>
        <d v="2019-01-01T00:00:00"/>
        <d v="2019-01-04T00:00:00"/>
        <d v="2019-01-06T00:00:00"/>
        <d v="2019-01-09T00:00:00"/>
        <d v="2019-01-10T00:00:00"/>
        <d v="2019-01-13T00:00:00"/>
        <d v="2019-01-16T00:00:00"/>
        <d v="2019-01-17T00:00:00"/>
        <d v="2019-01-19T00:00:00"/>
        <d v="2019-01-20T00:00:00"/>
        <d v="2019-01-22T00:00:00"/>
        <d v="2019-01-23T00:00:00"/>
        <d v="2019-01-24T00:00:00"/>
        <d v="2019-01-26T00:00:00"/>
        <d v="2019-01-29T00:00:00"/>
        <d v="2019-02-01T00:00:00"/>
        <d v="2019-02-03T00:00:00"/>
        <d v="2019-02-04T00:00:00"/>
        <d v="2019-02-07T00:00:00"/>
        <d v="2019-02-10T00:00:00"/>
        <d v="2019-02-11T00:00:00"/>
        <d v="2019-02-14T00:00:00"/>
        <d v="2019-02-16T00:00:00"/>
        <d v="2019-02-18T00:00:00"/>
        <d v="2019-02-21T00:00:00"/>
        <d v="2019-02-24T00:00:00"/>
        <d v="2019-02-25T00:00:00"/>
        <d v="2019-02-28T00:00:00"/>
        <d v="2019-03-01T00:00:00"/>
        <d v="2019-03-04T00:00:00"/>
        <d v="2019-03-07T00:00:00"/>
        <d v="2019-03-10T00:00:00"/>
        <d v="2019-03-12T00:00:00"/>
        <d v="2019-03-13T00:00:00"/>
        <d v="2019-03-16T00:00:00"/>
        <d v="2019-03-18T00:00:00"/>
        <d v="2019-03-19T00:00:00"/>
        <d v="2019-03-21T00:00:00"/>
        <d v="2019-03-23T00:00:00"/>
        <d v="2019-03-25T00:00:00"/>
        <d v="2019-03-28T00:00:00"/>
        <d v="2019-03-31T00:00:00"/>
        <d v="2019-04-02T00:00:00"/>
        <d v="2019-04-04T00:00:00"/>
        <d v="2019-04-07T00:00:00"/>
        <d v="2019-04-08T00:00:00"/>
        <d v="2019-04-11T00:00:00"/>
        <d v="2019-04-13T00:00:00"/>
        <d v="2019-04-15T00:00:00"/>
        <d v="2019-04-16T00:00:00"/>
        <d v="2019-04-17T00:00:00"/>
        <d v="2019-04-19T00:00:00"/>
        <d v="2019-04-20T00:00:00"/>
        <d v="2019-04-22T00:00:00"/>
        <d v="2019-04-23T00:00:00"/>
        <d v="2019-04-24T00:00:00"/>
        <d v="2019-04-26T00:00:00"/>
        <d v="2019-04-28T00:00:00"/>
        <d v="2019-04-29T00:00:00"/>
        <d v="2019-05-02T00:00:00"/>
        <d v="2019-05-05T00:00:00"/>
        <d v="2019-05-06T00:00:00"/>
        <d v="2019-05-07T00:00:00"/>
        <d v="2019-05-09T00:00:00"/>
        <d v="2019-05-10T00:00:00"/>
        <d v="2019-05-11T00:00:00"/>
        <d v="2019-05-12T00:00:00"/>
        <d v="2019-05-13T00:00:00"/>
        <d v="2019-05-16T00:00:00"/>
        <d v="2019-05-17T00:00:00"/>
        <d v="2019-05-19T00:00:00"/>
        <d v="2019-05-21T00:00:00"/>
        <d v="2019-05-22T00:00:00"/>
        <d v="2019-05-23T00:00:00"/>
        <d v="2019-05-25T00:00:00"/>
        <d v="2019-05-28T00:00:00"/>
        <d v="2019-05-29T00:00:00"/>
        <d v="2019-05-30T00:00:00"/>
        <d v="2019-06-02T00:00:00"/>
        <d v="2019-06-05T00:00:00"/>
        <d v="2019-06-06T00:00:00"/>
        <d v="2019-06-09T00:00:00"/>
        <d v="2019-06-12T00:00:00"/>
        <d v="2019-06-14T00:00:00"/>
        <d v="2019-06-17T00:00:00"/>
        <d v="2019-06-19T00:00:00"/>
        <d v="2019-06-22T00:00:00"/>
        <d v="2019-06-25T00:00:00"/>
        <d v="2019-06-27T00:00:00"/>
        <d v="2019-06-28T00:00:00"/>
        <d v="2019-06-29T00:00:00"/>
        <d v="2019-07-02T00:00:00"/>
        <d v="2019-07-03T00:00:00"/>
        <d v="2019-07-05T00:00:00"/>
        <d v="2019-07-07T00:00:00"/>
        <d v="2019-07-09T00:00:00"/>
        <d v="2019-07-11T00:00:00"/>
        <d v="2019-07-12T00:00:00"/>
        <d v="2019-07-15T00:00:00"/>
        <d v="2019-07-17T00:00:00"/>
        <d v="2019-07-19T00:00:00"/>
        <d v="2019-07-22T00:00:00"/>
        <d v="2019-07-23T00:00:00"/>
        <d v="2019-07-24T00:00:00"/>
        <d v="2019-07-27T00:00:00"/>
        <d v="2019-07-30T00:00:00"/>
        <d v="2019-08-01T00:00:00"/>
        <d v="2019-08-03T00:00:00"/>
      </sharedItems>
      <fieldGroup par="4" base="0">
        <rangePr groupBy="months" startDate="2016-01-03T00:00:00" endDate="2019-08-04T00:00:00"/>
        <groupItems count="14">
          <s v="&lt;3.01.2016"/>
          <s v="jan"/>
          <s v="feb"/>
          <s v="mar"/>
          <s v="apr"/>
          <s v="maj"/>
          <s v="jun"/>
          <s v="jul"/>
          <s v="avg"/>
          <s v="sep"/>
          <s v="okt"/>
          <s v="nov"/>
          <s v="dec"/>
          <s v="&gt;4.08.2019"/>
        </groupItems>
      </fieldGroup>
    </cacheField>
    <cacheField name="Sales" numFmtId="167">
      <sharedItems containsSemiMixedTypes="0" containsString="0" containsNumber="1" containsInteger="1" minValue="11" maxValue="120"/>
    </cacheField>
    <cacheField name="Color" numFmtId="0">
      <sharedItems count="4">
        <s v="Red"/>
        <s v="Blue"/>
        <s v="Green"/>
        <s v="Silver"/>
      </sharedItems>
    </cacheField>
    <cacheField name="Četrtletja" numFmtId="0" databaseField="0">
      <fieldGroup base="0">
        <rangePr groupBy="quarters" startDate="2016-01-03T00:00:00" endDate="2019-08-04T00:00:00"/>
        <groupItems count="6">
          <s v="&lt;3.01.2016"/>
          <s v="Čet.1"/>
          <s v="Čet.2"/>
          <s v="Čet.3"/>
          <s v="Čet.4"/>
          <s v="&gt;4.08.2019"/>
        </groupItems>
      </fieldGroup>
    </cacheField>
    <cacheField name="Leta" numFmtId="0" databaseField="0">
      <fieldGroup base="0">
        <rangePr groupBy="years" startDate="2016-01-03T00:00:00" endDate="2019-08-04T00:00:00"/>
        <groupItems count="6">
          <s v="&lt;3.01.2016"/>
          <s v="2016"/>
          <s v="2017"/>
          <s v="2018"/>
          <s v="2019"/>
          <s v="&gt;4.08.2019"/>
        </groupItems>
      </fieldGroup>
    </cacheField>
  </cacheFields>
  <extLst>
    <ext xmlns:x14="http://schemas.microsoft.com/office/spreadsheetml/2009/9/main" uri="{725AE2AE-9491-48be-B2B4-4EB974FC3084}">
      <x14:pivotCacheDefinition/>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Deb Ashby" refreshedDate="45042.793414699074" createdVersion="8" refreshedVersion="8" minRefreshableVersion="3" recordCount="199" xr:uid="{F877F83C-D9C8-421B-AFC2-19E432A95570}">
  <cacheSource type="worksheet">
    <worksheetSource name="tbl_SalesData" r:id="rId2"/>
  </cacheSource>
  <cacheFields count="24">
    <cacheField name="Row ID" numFmtId="0">
      <sharedItems containsSemiMixedTypes="0" containsString="0" containsNumber="1" containsInteger="1" minValue="590" maxValue="51033"/>
    </cacheField>
    <cacheField name="Order ID" numFmtId="0">
      <sharedItems/>
    </cacheField>
    <cacheField name="Order Date" numFmtId="14">
      <sharedItems containsSemiMixedTypes="0" containsNonDate="0" containsDate="1" containsString="0" minDate="2022-01-01T00:00:00" maxDate="2022-09-02T00:00:00" count="8">
        <d v="2022-01-01T00:00:00"/>
        <d v="2022-02-01T00:00:00"/>
        <d v="2022-03-01T00:00:00"/>
        <d v="2022-04-01T00:00:00"/>
        <d v="2022-06-01T00:00:00"/>
        <d v="2022-07-01T00:00:00"/>
        <d v="2022-08-01T00:00:00"/>
        <d v="2022-09-01T00:00:00"/>
      </sharedItems>
      <fieldGroup base="2">
        <rangePr groupBy="months" startDate="2022-01-01T00:00:00" endDate="2022-09-02T00:00:00"/>
        <groupItems count="14">
          <s v="&lt;1/1/2022"/>
          <s v="Jan"/>
          <s v="Feb"/>
          <s v="Mar"/>
          <s v="Apr"/>
          <s v="May"/>
          <s v="Jun"/>
          <s v="Jul"/>
          <s v="Aug"/>
          <s v="Sep"/>
          <s v="Oct"/>
          <s v="Nov"/>
          <s v="Dec"/>
          <s v="&gt;9/2/2022"/>
        </groupItems>
      </fieldGroup>
    </cacheField>
    <cacheField name="Ship Date" numFmtId="14">
      <sharedItems containsSemiMixedTypes="0" containsNonDate="0" containsDate="1" containsString="0" minDate="2022-01-05T00:00:00" maxDate="2022-09-07T00:00:00"/>
    </cacheField>
    <cacheField name="Ship Mode" numFmtId="0">
      <sharedItems/>
    </cacheField>
    <cacheField name="Customer ID" numFmtId="0">
      <sharedItems/>
    </cacheField>
    <cacheField name="Customer Name" numFmtId="0">
      <sharedItems/>
    </cacheField>
    <cacheField name="Segment" numFmtId="0">
      <sharedItems/>
    </cacheField>
    <cacheField name="City" numFmtId="0">
      <sharedItems/>
    </cacheField>
    <cacheField name="State" numFmtId="0">
      <sharedItems/>
    </cacheField>
    <cacheField name="Country" numFmtId="0">
      <sharedItems/>
    </cacheField>
    <cacheField name="Postal Code" numFmtId="0">
      <sharedItems containsString="0" containsBlank="1" containsNumber="1" containsInteger="1" minValue="2151" maxValue="98115"/>
    </cacheField>
    <cacheField name="Market" numFmtId="0">
      <sharedItems count="7">
        <s v="Africa"/>
        <s v="APAC"/>
        <s v="EMEA"/>
        <s v="EU"/>
        <s v="US"/>
        <s v="LATAM"/>
        <s v="Canada"/>
      </sharedItems>
    </cacheField>
    <cacheField name="Region" numFmtId="0">
      <sharedItems/>
    </cacheField>
    <cacheField name="Product ID" numFmtId="0">
      <sharedItems/>
    </cacheField>
    <cacheField name="Category" numFmtId="0">
      <sharedItems count="3">
        <s v="Office Supplies"/>
        <s v="Furniture"/>
        <s v="Technology"/>
      </sharedItems>
    </cacheField>
    <cacheField name="Sub-Category" numFmtId="0">
      <sharedItems/>
    </cacheField>
    <cacheField name="Product Name" numFmtId="0">
      <sharedItems/>
    </cacheField>
    <cacheField name="Sales" numFmtId="0">
      <sharedItems containsSemiMixedTypes="0" containsString="0" containsNumber="1" minValue="1.6020000000000001" maxValue="2001.86" count="199">
        <n v="408.3"/>
        <n v="120.366"/>
        <n v="66.12"/>
        <n v="44.865000000000002"/>
        <n v="113.67"/>
        <n v="55.241999999999997"/>
        <n v="285.77999999999997"/>
        <n v="290.666"/>
        <n v="206.4"/>
        <n v="162.72"/>
        <n v="352.35"/>
        <n v="400.70400000000001"/>
        <n v="309.60000000000002"/>
        <n v="139.65"/>
        <n v="40.68"/>
        <n v="81.983999999999995"/>
        <n v="78.3"/>
        <n v="22.65"/>
        <n v="20.34"/>
        <n v="21.39"/>
        <n v="21.06"/>
        <n v="11.82"/>
        <n v="9.5760000000000005"/>
        <n v="551.16"/>
        <n v="1314.45"/>
        <n v="1470.78"/>
        <n v="364.416"/>
        <n v="634.11599999999999"/>
        <n v="246.48"/>
        <n v="704.55"/>
        <n v="1244.1600000000001"/>
        <n v="214.75800000000001"/>
        <n v="457.56799999999998"/>
        <n v="587.70000000000005"/>
        <n v="376.50900000000001"/>
        <n v="194.64"/>
        <n v="362.25"/>
        <n v="162.84"/>
        <n v="115.74"/>
        <n v="493.2"/>
        <n v="106.8"/>
        <n v="266.25"/>
        <n v="351.75"/>
        <n v="238.929"/>
        <n v="109.1853"/>
        <n v="151.36199999999999"/>
        <n v="91.872"/>
        <n v="196.74"/>
        <n v="117.504"/>
        <n v="137.352"/>
        <n v="98.94"/>
        <n v="63.36"/>
        <n v="129.55199999999999"/>
        <n v="63.552"/>
        <n v="221.16"/>
        <n v="30.48"/>
        <n v="46.53"/>
        <n v="24.353999999999999"/>
        <n v="23.867999999999999"/>
        <n v="61.74"/>
        <n v="37.08"/>
        <n v="146.52000000000001"/>
        <n v="102.438"/>
        <n v="12.36"/>
        <n v="11.76"/>
        <n v="48.45"/>
        <n v="18.84"/>
        <n v="17.472000000000001"/>
        <n v="13.32"/>
        <n v="16.53"/>
        <n v="12.635999999999999"/>
        <n v="21.545999999999999"/>
        <n v="17.82"/>
        <n v="31.14"/>
        <n v="25.317"/>
        <n v="5.94"/>
        <n v="496.584"/>
        <n v="295.92"/>
        <n v="567.6"/>
        <n v="157.94999999999999"/>
        <n v="138.696"/>
        <n v="83.691000000000003"/>
        <n v="85.536000000000001"/>
        <n v="123.12"/>
        <n v="80.063999999999993"/>
        <n v="47.56"/>
        <n v="67.608000000000004"/>
        <n v="121.5"/>
        <n v="44.94"/>
        <n v="20.111999999999998"/>
        <n v="43.8"/>
        <n v="29.6"/>
        <n v="25.344000000000001"/>
        <n v="17.8"/>
        <n v="66.959999999999994"/>
        <n v="10.944000000000001"/>
        <n v="15.28"/>
        <n v="17.088000000000001"/>
        <n v="6.24"/>
        <n v="10.08"/>
        <n v="8.7840000000000007"/>
        <n v="1037.7095999999999"/>
        <n v="1029.375"/>
        <n v="1503.25"/>
        <n v="881.93"/>
        <n v="2001.86"/>
        <n v="805.56"/>
        <n v="482.48"/>
        <n v="449.64"/>
        <n v="389.48"/>
        <n v="512.19000000000005"/>
        <n v="222.56"/>
        <n v="90.3"/>
        <n v="211.803"/>
        <n v="109.104"/>
        <n v="140.4"/>
        <n v="50.8"/>
        <n v="289.2"/>
        <n v="102.54"/>
        <n v="138.56"/>
        <n v="58.103999999999999"/>
        <n v="57.6"/>
        <n v="166.72"/>
        <n v="58.83"/>
        <n v="48.48"/>
        <n v="65.52"/>
        <n v="214.37909999999999"/>
        <n v="47.88"/>
        <n v="62.7"/>
        <n v="12.72"/>
        <n v="10.116"/>
        <n v="20.712"/>
        <n v="27.99"/>
        <n v="22.2"/>
        <n v="25.92"/>
        <n v="25.23"/>
        <n v="22.14"/>
        <n v="21.18"/>
        <n v="45.48"/>
        <n v="10.86"/>
        <n v="6.99"/>
        <n v="1888.2360000000001"/>
        <n v="575.91999999999996"/>
        <n v="622.86"/>
        <n v="138.82"/>
        <n v="463.44"/>
        <n v="61.84"/>
        <n v="34.020000000000003"/>
        <n v="29.268000000000001"/>
        <n v="19.920000000000002"/>
        <n v="5.1479999999999997"/>
        <n v="5.1840000000000002"/>
        <n v="1157.58"/>
        <n v="516.96"/>
        <n v="1503.7439999999999"/>
        <n v="922.86"/>
        <n v="270.37799999999999"/>
        <n v="217.2"/>
        <n v="248.64"/>
        <n v="99.48"/>
        <n v="279.20999999999998"/>
        <n v="99.251999999999995"/>
        <n v="40.158000000000001"/>
        <n v="80.430000000000007"/>
        <n v="52.47"/>
        <n v="253.36349999999999"/>
        <n v="196.02"/>
        <n v="53.4"/>
        <n v="90.233999999999995"/>
        <n v="38.366999999999997"/>
        <n v="85.02"/>
        <n v="102.762"/>
        <n v="78.304000000000002"/>
        <n v="62.92"/>
        <n v="40.704000000000001"/>
        <n v="44.128"/>
        <n v="44.088000000000001"/>
        <n v="19.751999999999999"/>
        <n v="24"/>
        <n v="8.9730000000000008"/>
        <n v="24.651"/>
        <n v="13.26"/>
        <n v="3.3210000000000002"/>
        <n v="13.38"/>
        <n v="11.73"/>
        <n v="16.116"/>
        <n v="17.544"/>
        <n v="13.14"/>
        <n v="10.416"/>
        <n v="5.68"/>
        <n v="7.8840000000000003"/>
        <n v="1.6020000000000001"/>
        <n v="1429.05"/>
        <n v="1232.8800000000001"/>
        <n v="767.52"/>
        <n v="1100.1600000000001"/>
        <n v="182.88"/>
        <n v="473.61"/>
        <n v="243"/>
      </sharedItems>
    </cacheField>
    <cacheField name="Quantity" numFmtId="0">
      <sharedItems containsSemiMixedTypes="0" containsString="0" containsNumber="1" containsInteger="1" minValue="1" maxValue="14"/>
    </cacheField>
    <cacheField name="Discount" numFmtId="0">
      <sharedItems containsSemiMixedTypes="0" containsString="0" containsNumber="1" minValue="0" maxValue="0.7"/>
    </cacheField>
    <cacheField name="Profit" numFmtId="0">
      <sharedItems containsSemiMixedTypes="0" containsString="0" containsNumber="1" minValue="-1842.096" maxValue="580.5394"/>
    </cacheField>
    <cacheField name="Shipping Cost" numFmtId="0">
      <sharedItems containsSemiMixedTypes="0" containsString="0" containsNumber="1" minValue="0.25" maxValue="202.94"/>
    </cacheField>
    <cacheField name="Order Priority" numFmtId="0">
      <sharedItems/>
    </cacheField>
  </cacheFields>
  <extLst>
    <ext xmlns:x14="http://schemas.microsoft.com/office/spreadsheetml/2009/9/main" uri="{725AE2AE-9491-48be-B2B4-4EB974FC3084}">
      <x14:pivotCacheDefinition pivotCacheId="759435676"/>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ehberger" refreshedDate="45081.84385902778" createdVersion="8" refreshedVersion="8" minRefreshableVersion="3" recordCount="11" xr:uid="{7588C052-0037-4693-AC70-8818D6854043}">
  <cacheSource type="worksheet">
    <worksheetSource ref="B3:D14" sheet="In-Cell Charts" r:id="rId2"/>
  </cacheSource>
  <cacheFields count="3">
    <cacheField name="Student" numFmtId="0">
      <sharedItems count="10">
        <s v="Ben"/>
        <s v="Claire"/>
        <s v="Gavin"/>
        <s v="Karl"/>
        <s v="Lucy"/>
        <s v="Deepa"/>
        <s v="Olivia"/>
        <s v="Susan"/>
        <s v="Deb"/>
        <s v="Adam"/>
      </sharedItems>
    </cacheField>
    <cacheField name="Pass Mark" numFmtId="0">
      <sharedItems containsSemiMixedTypes="0" containsString="0" containsNumber="1" containsInteger="1" minValue="32" maxValue="100"/>
    </cacheField>
    <cacheField name="Chart" numFmtId="0">
      <sharedItems containsNonDate="0" containsString="0" containsBlank="1"/>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2">
  <r>
    <x v="0"/>
    <x v="0"/>
    <n v="15900"/>
    <n v="5740"/>
    <n v="26850"/>
    <n v="28455"/>
    <n v="3200"/>
    <n v="7223"/>
    <n v="87368"/>
  </r>
  <r>
    <x v="1"/>
    <x v="1"/>
    <n v="24300"/>
    <n v="15200"/>
    <n v="6590"/>
    <n v="5940"/>
    <n v="7900"/>
    <n v="43211"/>
    <n v="103141"/>
  </r>
  <r>
    <x v="1"/>
    <x v="2"/>
    <n v="4500"/>
    <n v="3420"/>
    <n v="32700"/>
    <n v="2540"/>
    <n v="4300"/>
    <n v="2050"/>
    <n v="49510"/>
  </r>
  <r>
    <x v="1"/>
    <x v="3"/>
    <n v="9766"/>
    <n v="3400"/>
    <n v="4556"/>
    <n v="15200"/>
    <n v="6590"/>
    <n v="47100"/>
    <n v="86612"/>
  </r>
  <r>
    <x v="1"/>
    <x v="4"/>
    <n v="84500"/>
    <n v="15400"/>
    <n v="70300"/>
    <n v="3420"/>
    <n v="32700"/>
    <n v="2300"/>
    <n v="208620"/>
  </r>
  <r>
    <x v="1"/>
    <x v="5"/>
    <n v="11000"/>
    <n v="6539"/>
    <n v="8900"/>
    <n v="2050"/>
    <n v="5940"/>
    <n v="4300"/>
    <n v="38729"/>
  </r>
  <r>
    <x v="1"/>
    <x v="6"/>
    <n v="12400"/>
    <n v="4500"/>
    <n v="5900"/>
    <n v="47100"/>
    <n v="2540"/>
    <n v="5600"/>
    <n v="78040"/>
  </r>
  <r>
    <x v="2"/>
    <x v="7"/>
    <n v="7223"/>
    <n v="4200"/>
    <n v="8332"/>
    <n v="23441"/>
    <n v="4778"/>
    <n v="4220"/>
    <n v="52194"/>
  </r>
  <r>
    <x v="1"/>
    <x v="8"/>
    <n v="43211"/>
    <n v="28455"/>
    <n v="3200"/>
    <n v="45300"/>
    <n v="5220"/>
    <n v="22800"/>
    <n v="148186"/>
  </r>
  <r>
    <x v="1"/>
    <x v="9"/>
    <n v="2050"/>
    <n v="5940"/>
    <n v="7900"/>
    <n v="12400"/>
    <n v="4078"/>
    <n v="21500"/>
    <n v="53868"/>
  </r>
  <r>
    <x v="1"/>
    <x v="10"/>
    <n v="47100"/>
    <n v="2540"/>
    <n v="4300"/>
    <n v="35400"/>
    <n v="18900"/>
    <n v="43900"/>
    <n v="152140"/>
  </r>
  <r>
    <x v="1"/>
    <x v="11"/>
    <n v="23441"/>
    <n v="4778"/>
    <n v="5600"/>
    <n v="4500"/>
    <n v="4300"/>
    <n v="9025"/>
    <n v="51644"/>
  </r>
  <r>
    <x v="1"/>
    <x v="12"/>
    <n v="45300"/>
    <n v="5220"/>
    <n v="4220"/>
    <n v="4200"/>
    <n v="5900"/>
    <n v="7223"/>
    <n v="72063"/>
  </r>
  <r>
    <x v="3"/>
    <x v="13"/>
    <n v="12400"/>
    <n v="4078"/>
    <n v="22800"/>
    <n v="28455"/>
    <n v="8332"/>
    <n v="43211"/>
    <n v="119276"/>
  </r>
  <r>
    <x v="1"/>
    <x v="14"/>
    <n v="35400"/>
    <n v="18900"/>
    <n v="21500"/>
    <n v="5940"/>
    <n v="3200"/>
    <n v="2050"/>
    <n v="86990"/>
  </r>
  <r>
    <x v="4"/>
    <x v="15"/>
    <n v="34500"/>
    <n v="42000"/>
    <n v="43900"/>
    <n v="2540"/>
    <n v="7900"/>
    <n v="47100"/>
    <n v="177940"/>
  </r>
  <r>
    <x v="5"/>
    <x v="16"/>
    <n v="500"/>
    <n v="4300"/>
    <n v="9025"/>
    <n v="4778"/>
    <n v="4300"/>
    <n v="2300"/>
    <n v="25203"/>
  </r>
  <r>
    <x v="1"/>
    <x v="17"/>
    <n v="4500"/>
    <n v="5900"/>
    <n v="7223"/>
    <n v="8332"/>
    <n v="23441"/>
    <n v="24600"/>
    <n v="73996"/>
  </r>
  <r>
    <x v="1"/>
    <x v="18"/>
    <n v="4200"/>
    <n v="8332"/>
    <n v="43211"/>
    <n v="3200"/>
    <n v="45300"/>
    <n v="52420"/>
    <n v="156663"/>
  </r>
  <r>
    <x v="1"/>
    <x v="19"/>
    <n v="28455"/>
    <n v="3200"/>
    <n v="2050"/>
    <n v="7900"/>
    <n v="12400"/>
    <n v="21200"/>
    <n v="75205"/>
  </r>
  <r>
    <x v="6"/>
    <x v="20"/>
    <n v="5940"/>
    <n v="7900"/>
    <n v="47100"/>
    <n v="4300"/>
    <n v="35400"/>
    <n v="5220"/>
    <n v="105860"/>
  </r>
  <r>
    <x v="1"/>
    <x v="21"/>
    <n v="2540"/>
    <n v="4300"/>
    <n v="2300"/>
    <n v="5600"/>
    <n v="4500"/>
    <n v="4078"/>
    <n v="23318"/>
  </r>
  <r>
    <x v="1"/>
    <x v="22"/>
    <n v="15200"/>
    <n v="6590"/>
    <n v="24600"/>
    <n v="4220"/>
    <n v="4200"/>
    <n v="18900"/>
    <n v="73710"/>
  </r>
  <r>
    <x v="7"/>
    <x v="23"/>
    <n v="3420"/>
    <n v="32700"/>
    <n v="52420"/>
    <n v="7900"/>
    <n v="5900"/>
    <n v="42000"/>
    <n v="144340"/>
  </r>
  <r>
    <x v="1"/>
    <x v="24"/>
    <n v="3400"/>
    <n v="4556"/>
    <n v="21200"/>
    <n v="4300"/>
    <n v="8332"/>
    <n v="10100"/>
    <n v="51888"/>
  </r>
  <r>
    <x v="1"/>
    <x v="25"/>
    <n v="15400"/>
    <n v="70300"/>
    <n v="10800"/>
    <n v="6590"/>
    <n v="3200"/>
    <n v="4500"/>
    <n v="110790"/>
  </r>
  <r>
    <x v="1"/>
    <x v="26"/>
    <n v="6539"/>
    <n v="8900"/>
    <n v="15600"/>
    <n v="32700"/>
    <n v="5670"/>
    <n v="4200"/>
    <n v="73609"/>
  </r>
  <r>
    <x v="8"/>
    <x v="27"/>
    <n v="4500"/>
    <n v="5900"/>
    <n v="8532"/>
    <n v="4556"/>
    <n v="8332"/>
    <n v="35400"/>
    <n v="67220"/>
  </r>
  <r>
    <x v="9"/>
    <x v="28"/>
    <n v="4300"/>
    <n v="14500"/>
    <n v="32700"/>
    <n v="4200"/>
    <n v="3200"/>
    <n v="4500"/>
    <n v="63400"/>
  </r>
  <r>
    <x v="1"/>
    <x v="29"/>
    <n v="5900"/>
    <n v="5999"/>
    <n v="4556"/>
    <n v="28455"/>
    <n v="5670"/>
    <n v="4200"/>
    <n v="54780"/>
  </r>
  <r>
    <x v="1"/>
    <x v="30"/>
    <n v="8332"/>
    <n v="10100"/>
    <n v="70300"/>
    <n v="5940"/>
    <n v="52220"/>
    <n v="28455"/>
    <n v="175347"/>
  </r>
  <r>
    <x v="1"/>
    <x v="31"/>
    <n v="3200"/>
    <n v="4500"/>
    <n v="8332"/>
    <n v="2500"/>
    <n v="31250"/>
    <n v="5940"/>
    <n v="55722"/>
  </r>
  <r>
    <x v="1"/>
    <x v="32"/>
    <n v="5670"/>
    <n v="4200"/>
    <n v="3200"/>
    <n v="4587"/>
    <n v="23100"/>
    <n v="2540"/>
    <n v="43297"/>
  </r>
  <r>
    <x v="10"/>
    <x v="33"/>
    <n v="3900"/>
    <n v="28455"/>
    <n v="5670"/>
    <n v="22800"/>
    <n v="4200"/>
    <n v="43900"/>
    <n v="108925"/>
  </r>
  <r>
    <x v="1"/>
    <x v="34"/>
    <n v="12500"/>
    <n v="5940"/>
    <n v="52220"/>
    <n v="4300"/>
    <n v="35400"/>
    <n v="9025"/>
    <n v="119385"/>
  </r>
  <r>
    <x v="1"/>
    <x v="35"/>
    <n v="5800"/>
    <n v="2500"/>
    <n v="31250"/>
    <n v="5600"/>
    <n v="4500"/>
    <n v="7223"/>
    <n v="56873"/>
  </r>
  <r>
    <x v="1"/>
    <x v="36"/>
    <n v="19655"/>
    <n v="4587"/>
    <n v="23100"/>
    <n v="4220"/>
    <n v="4200"/>
    <n v="43211"/>
    <n v="98973"/>
  </r>
  <r>
    <x v="1"/>
    <x v="37"/>
    <n v="4078"/>
    <n v="22800"/>
    <n v="4200"/>
    <n v="22800"/>
    <n v="28455"/>
    <n v="2050"/>
    <n v="84383"/>
  </r>
  <r>
    <x v="11"/>
    <x v="38"/>
    <n v="18900"/>
    <n v="21500"/>
    <n v="6500"/>
    <n v="21500"/>
    <n v="5940"/>
    <n v="47100"/>
    <n v="121440"/>
  </r>
  <r>
    <x v="1"/>
    <x v="39"/>
    <n v="42000"/>
    <n v="43900"/>
    <n v="12500"/>
    <n v="43900"/>
    <n v="2540"/>
    <n v="9025"/>
    <n v="153865"/>
  </r>
  <r>
    <x v="1"/>
    <x v="40"/>
    <n v="4300"/>
    <n v="9025"/>
    <n v="23400"/>
    <n v="9025"/>
    <n v="4778"/>
    <n v="7223"/>
    <n v="57751"/>
  </r>
  <r>
    <x v="1"/>
    <x v="41"/>
    <n v="43200"/>
    <n v="25400"/>
    <n v="34222"/>
    <n v="7223"/>
    <n v="8332"/>
    <n v="43211"/>
    <n v="161588"/>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13">
  <r>
    <n v="1"/>
    <x v="0"/>
    <x v="0"/>
    <n v="4270"/>
    <d v="2016-01-06T00:00:00"/>
    <x v="0"/>
  </r>
  <r>
    <n v="2"/>
    <x v="1"/>
    <x v="0"/>
    <n v="8239"/>
    <d v="2016-01-07T00:00:00"/>
    <x v="1"/>
  </r>
  <r>
    <n v="3"/>
    <x v="2"/>
    <x v="1"/>
    <n v="617"/>
    <d v="2016-01-08T00:00:00"/>
    <x v="0"/>
  </r>
  <r>
    <n v="4"/>
    <x v="2"/>
    <x v="1"/>
    <n v="8384"/>
    <d v="2016-01-10T00:00:00"/>
    <x v="2"/>
  </r>
  <r>
    <n v="5"/>
    <x v="3"/>
    <x v="0"/>
    <n v="2626"/>
    <d v="2016-01-10T00:00:00"/>
    <x v="3"/>
  </r>
  <r>
    <n v="6"/>
    <x v="4"/>
    <x v="1"/>
    <n v="3610"/>
    <d v="2016-01-11T00:00:00"/>
    <x v="0"/>
  </r>
  <r>
    <n v="7"/>
    <x v="1"/>
    <x v="0"/>
    <n v="9062"/>
    <d v="2016-01-11T00:00:00"/>
    <x v="4"/>
  </r>
  <r>
    <n v="8"/>
    <x v="2"/>
    <x v="1"/>
    <n v="6906"/>
    <d v="2016-01-16T00:00:00"/>
    <x v="5"/>
  </r>
  <r>
    <n v="9"/>
    <x v="5"/>
    <x v="1"/>
    <n v="2417"/>
    <d v="2016-01-16T00:00:00"/>
    <x v="6"/>
  </r>
  <r>
    <n v="10"/>
    <x v="5"/>
    <x v="1"/>
    <n v="7431"/>
    <d v="2016-01-16T00:00:00"/>
    <x v="2"/>
  </r>
  <r>
    <n v="11"/>
    <x v="2"/>
    <x v="1"/>
    <n v="8250"/>
    <d v="2016-01-16T00:00:00"/>
    <x v="3"/>
  </r>
  <r>
    <n v="12"/>
    <x v="1"/>
    <x v="0"/>
    <n v="7012"/>
    <d v="2016-01-18T00:00:00"/>
    <x v="0"/>
  </r>
  <r>
    <n v="13"/>
    <x v="0"/>
    <x v="0"/>
    <n v="1903"/>
    <d v="2016-01-20T00:00:00"/>
    <x v="3"/>
  </r>
  <r>
    <n v="14"/>
    <x v="1"/>
    <x v="0"/>
    <n v="2824"/>
    <d v="2016-01-22T00:00:00"/>
    <x v="2"/>
  </r>
  <r>
    <n v="15"/>
    <x v="5"/>
    <x v="1"/>
    <n v="6946"/>
    <d v="2016-01-24T00:00:00"/>
    <x v="6"/>
  </r>
  <r>
    <n v="16"/>
    <x v="2"/>
    <x v="1"/>
    <n v="2320"/>
    <d v="2016-01-27T00:00:00"/>
    <x v="1"/>
  </r>
  <r>
    <n v="17"/>
    <x v="2"/>
    <x v="1"/>
    <n v="2116"/>
    <d v="2016-01-28T00:00:00"/>
    <x v="0"/>
  </r>
  <r>
    <n v="18"/>
    <x v="2"/>
    <x v="1"/>
    <n v="1135"/>
    <d v="2016-01-30T00:00:00"/>
    <x v="1"/>
  </r>
  <r>
    <n v="19"/>
    <x v="1"/>
    <x v="0"/>
    <n v="3595"/>
    <d v="2016-01-30T00:00:00"/>
    <x v="1"/>
  </r>
  <r>
    <n v="20"/>
    <x v="5"/>
    <x v="1"/>
    <n v="1161"/>
    <d v="2016-02-02T00:00:00"/>
    <x v="0"/>
  </r>
  <r>
    <n v="21"/>
    <x v="4"/>
    <x v="1"/>
    <n v="2256"/>
    <d v="2016-02-04T00:00:00"/>
    <x v="6"/>
  </r>
  <r>
    <n v="22"/>
    <x v="2"/>
    <x v="1"/>
    <n v="1004"/>
    <d v="2016-02-11T00:00:00"/>
    <x v="5"/>
  </r>
  <r>
    <n v="23"/>
    <x v="2"/>
    <x v="1"/>
    <n v="3642"/>
    <d v="2016-02-14T00:00:00"/>
    <x v="2"/>
  </r>
  <r>
    <n v="24"/>
    <x v="2"/>
    <x v="1"/>
    <n v="4582"/>
    <d v="2016-02-17T00:00:00"/>
    <x v="0"/>
  </r>
  <r>
    <n v="25"/>
    <x v="3"/>
    <x v="0"/>
    <n v="3559"/>
    <d v="2016-02-17T00:00:00"/>
    <x v="1"/>
  </r>
  <r>
    <n v="26"/>
    <x v="0"/>
    <x v="0"/>
    <n v="5154"/>
    <d v="2016-02-17T00:00:00"/>
    <x v="4"/>
  </r>
  <r>
    <n v="27"/>
    <x v="6"/>
    <x v="1"/>
    <n v="7388"/>
    <d v="2016-02-18T00:00:00"/>
    <x v="6"/>
  </r>
  <r>
    <n v="28"/>
    <x v="3"/>
    <x v="0"/>
    <n v="7163"/>
    <d v="2016-02-18T00:00:00"/>
    <x v="0"/>
  </r>
  <r>
    <n v="29"/>
    <x v="3"/>
    <x v="0"/>
    <n v="5101"/>
    <d v="2016-02-20T00:00:00"/>
    <x v="3"/>
  </r>
  <r>
    <n v="30"/>
    <x v="5"/>
    <x v="1"/>
    <n v="7602"/>
    <d v="2016-02-21T00:00:00"/>
    <x v="6"/>
  </r>
  <r>
    <n v="31"/>
    <x v="6"/>
    <x v="1"/>
    <n v="1641"/>
    <d v="2016-02-22T00:00:00"/>
    <x v="0"/>
  </r>
  <r>
    <n v="32"/>
    <x v="5"/>
    <x v="1"/>
    <n v="8892"/>
    <d v="2016-02-23T00:00:00"/>
    <x v="4"/>
  </r>
  <r>
    <n v="33"/>
    <x v="5"/>
    <x v="1"/>
    <n v="2060"/>
    <d v="2016-02-29T00:00:00"/>
    <x v="6"/>
  </r>
  <r>
    <n v="34"/>
    <x v="1"/>
    <x v="0"/>
    <n v="1557"/>
    <d v="2016-02-29T00:00:00"/>
    <x v="3"/>
  </r>
  <r>
    <n v="35"/>
    <x v="5"/>
    <x v="1"/>
    <n v="6509"/>
    <d v="2016-03-01T00:00:00"/>
    <x v="6"/>
  </r>
  <r>
    <n v="36"/>
    <x v="5"/>
    <x v="1"/>
    <n v="5718"/>
    <d v="2016-03-04T00:00:00"/>
    <x v="4"/>
  </r>
  <r>
    <n v="37"/>
    <x v="5"/>
    <x v="1"/>
    <n v="7655"/>
    <d v="2016-03-05T00:00:00"/>
    <x v="0"/>
  </r>
  <r>
    <n v="38"/>
    <x v="0"/>
    <x v="0"/>
    <n v="9116"/>
    <d v="2016-03-05T00:00:00"/>
    <x v="1"/>
  </r>
  <r>
    <n v="39"/>
    <x v="2"/>
    <x v="1"/>
    <n v="2795"/>
    <d v="2016-03-15T00:00:00"/>
    <x v="0"/>
  </r>
  <r>
    <n v="40"/>
    <x v="2"/>
    <x v="1"/>
    <n v="5084"/>
    <d v="2016-03-15T00:00:00"/>
    <x v="0"/>
  </r>
  <r>
    <n v="41"/>
    <x v="0"/>
    <x v="0"/>
    <n v="8941"/>
    <d v="2016-03-15T00:00:00"/>
    <x v="1"/>
  </r>
  <r>
    <n v="42"/>
    <x v="1"/>
    <x v="0"/>
    <n v="5341"/>
    <d v="2016-03-16T00:00:00"/>
    <x v="6"/>
  </r>
  <r>
    <n v="43"/>
    <x v="2"/>
    <x v="1"/>
    <n v="135"/>
    <d v="2016-03-19T00:00:00"/>
    <x v="2"/>
  </r>
  <r>
    <n v="44"/>
    <x v="2"/>
    <x v="1"/>
    <n v="9400"/>
    <d v="2016-03-19T00:00:00"/>
    <x v="4"/>
  </r>
  <r>
    <n v="45"/>
    <x v="3"/>
    <x v="0"/>
    <n v="6045"/>
    <d v="2016-03-21T00:00:00"/>
    <x v="3"/>
  </r>
  <r>
    <n v="46"/>
    <x v="5"/>
    <x v="1"/>
    <n v="5820"/>
    <d v="2016-03-22T00:00:00"/>
    <x v="5"/>
  </r>
  <r>
    <n v="47"/>
    <x v="4"/>
    <x v="1"/>
    <n v="8887"/>
    <d v="2016-03-23T00:00:00"/>
    <x v="3"/>
  </r>
  <r>
    <n v="48"/>
    <x v="4"/>
    <x v="1"/>
    <n v="6982"/>
    <d v="2016-03-24T00:00:00"/>
    <x v="0"/>
  </r>
  <r>
    <n v="49"/>
    <x v="2"/>
    <x v="1"/>
    <n v="4029"/>
    <d v="2016-03-26T00:00:00"/>
    <x v="4"/>
  </r>
  <r>
    <n v="50"/>
    <x v="0"/>
    <x v="0"/>
    <n v="3665"/>
    <d v="2016-03-26T00:00:00"/>
    <x v="3"/>
  </r>
  <r>
    <n v="51"/>
    <x v="2"/>
    <x v="1"/>
    <n v="4781"/>
    <d v="2016-03-29T00:00:00"/>
    <x v="6"/>
  </r>
  <r>
    <n v="52"/>
    <x v="6"/>
    <x v="1"/>
    <n v="3663"/>
    <d v="2016-03-30T00:00:00"/>
    <x v="4"/>
  </r>
  <r>
    <n v="53"/>
    <x v="5"/>
    <x v="1"/>
    <n v="6331"/>
    <d v="2016-04-01T00:00:00"/>
    <x v="6"/>
  </r>
  <r>
    <n v="54"/>
    <x v="5"/>
    <x v="1"/>
    <n v="4364"/>
    <d v="2016-04-01T00:00:00"/>
    <x v="2"/>
  </r>
  <r>
    <n v="55"/>
    <x v="0"/>
    <x v="0"/>
    <n v="607"/>
    <d v="2016-04-03T00:00:00"/>
    <x v="1"/>
  </r>
  <r>
    <n v="56"/>
    <x v="2"/>
    <x v="1"/>
    <n v="1054"/>
    <d v="2016-04-06T00:00:00"/>
    <x v="5"/>
  </r>
  <r>
    <n v="57"/>
    <x v="0"/>
    <x v="0"/>
    <n v="7659"/>
    <d v="2016-04-06T00:00:00"/>
    <x v="0"/>
  </r>
  <r>
    <n v="58"/>
    <x v="1"/>
    <x v="0"/>
    <n v="277"/>
    <d v="2016-04-12T00:00:00"/>
    <x v="3"/>
  </r>
  <r>
    <n v="59"/>
    <x v="2"/>
    <x v="1"/>
    <n v="235"/>
    <d v="2016-04-17T00:00:00"/>
    <x v="0"/>
  </r>
  <r>
    <n v="60"/>
    <x v="4"/>
    <x v="1"/>
    <n v="1113"/>
    <d v="2016-04-18T00:00:00"/>
    <x v="4"/>
  </r>
  <r>
    <n v="61"/>
    <x v="5"/>
    <x v="1"/>
    <n v="1128"/>
    <d v="2016-04-21T00:00:00"/>
    <x v="0"/>
  </r>
  <r>
    <n v="62"/>
    <x v="1"/>
    <x v="0"/>
    <n v="9231"/>
    <d v="2016-04-22T00:00:00"/>
    <x v="2"/>
  </r>
  <r>
    <n v="63"/>
    <x v="2"/>
    <x v="1"/>
    <n v="4387"/>
    <d v="2016-04-23T00:00:00"/>
    <x v="0"/>
  </r>
  <r>
    <n v="64"/>
    <x v="5"/>
    <x v="1"/>
    <n v="2763"/>
    <d v="2016-04-25T00:00:00"/>
    <x v="2"/>
  </r>
  <r>
    <n v="65"/>
    <x v="2"/>
    <x v="1"/>
    <n v="7898"/>
    <d v="2016-04-27T00:00:00"/>
    <x v="1"/>
  </r>
  <r>
    <n v="66"/>
    <x v="2"/>
    <x v="1"/>
    <n v="2427"/>
    <d v="2016-04-30T00:00:00"/>
    <x v="6"/>
  </r>
  <r>
    <n v="67"/>
    <x v="2"/>
    <x v="1"/>
    <n v="8663"/>
    <d v="2016-05-01T00:00:00"/>
    <x v="5"/>
  </r>
  <r>
    <n v="68"/>
    <x v="0"/>
    <x v="0"/>
    <n v="2789"/>
    <d v="2016-05-01T00:00:00"/>
    <x v="3"/>
  </r>
  <r>
    <n v="69"/>
    <x v="2"/>
    <x v="1"/>
    <n v="4054"/>
    <d v="2016-05-02T00:00:00"/>
    <x v="0"/>
  </r>
  <r>
    <n v="70"/>
    <x v="6"/>
    <x v="1"/>
    <n v="2262"/>
    <d v="2016-05-02T00:00:00"/>
    <x v="0"/>
  </r>
  <r>
    <n v="71"/>
    <x v="6"/>
    <x v="1"/>
    <n v="5600"/>
    <d v="2016-05-02T00:00:00"/>
    <x v="1"/>
  </r>
  <r>
    <n v="72"/>
    <x v="2"/>
    <x v="1"/>
    <n v="5787"/>
    <d v="2016-05-03T00:00:00"/>
    <x v="0"/>
  </r>
  <r>
    <n v="73"/>
    <x v="4"/>
    <x v="1"/>
    <n v="6295"/>
    <d v="2016-05-03T00:00:00"/>
    <x v="2"/>
  </r>
  <r>
    <n v="74"/>
    <x v="2"/>
    <x v="1"/>
    <n v="474"/>
    <d v="2016-05-05T00:00:00"/>
    <x v="3"/>
  </r>
  <r>
    <n v="75"/>
    <x v="5"/>
    <x v="1"/>
    <n v="4325"/>
    <d v="2016-05-05T00:00:00"/>
    <x v="6"/>
  </r>
  <r>
    <n v="76"/>
    <x v="2"/>
    <x v="1"/>
    <n v="592"/>
    <d v="2016-05-06T00:00:00"/>
    <x v="0"/>
  </r>
  <r>
    <n v="77"/>
    <x v="4"/>
    <x v="1"/>
    <n v="4330"/>
    <d v="2016-05-08T00:00:00"/>
    <x v="0"/>
  </r>
  <r>
    <n v="78"/>
    <x v="2"/>
    <x v="1"/>
    <n v="9405"/>
    <d v="2016-05-08T00:00:00"/>
    <x v="1"/>
  </r>
  <r>
    <n v="79"/>
    <x v="5"/>
    <x v="1"/>
    <n v="7671"/>
    <d v="2016-05-08T00:00:00"/>
    <x v="6"/>
  </r>
  <r>
    <n v="80"/>
    <x v="0"/>
    <x v="0"/>
    <n v="5791"/>
    <d v="2016-05-08T00:00:00"/>
    <x v="1"/>
  </r>
  <r>
    <n v="81"/>
    <x v="2"/>
    <x v="1"/>
    <n v="6007"/>
    <d v="2016-05-12T00:00:00"/>
    <x v="2"/>
  </r>
  <r>
    <n v="82"/>
    <x v="2"/>
    <x v="1"/>
    <n v="5030"/>
    <d v="2016-05-14T00:00:00"/>
    <x v="3"/>
  </r>
  <r>
    <n v="83"/>
    <x v="0"/>
    <x v="0"/>
    <n v="6763"/>
    <d v="2016-05-14T00:00:00"/>
    <x v="1"/>
  </r>
  <r>
    <n v="84"/>
    <x v="2"/>
    <x v="1"/>
    <n v="4248"/>
    <d v="2016-05-15T00:00:00"/>
    <x v="4"/>
  </r>
  <r>
    <n v="85"/>
    <x v="2"/>
    <x v="1"/>
    <n v="9543"/>
    <d v="2016-05-16T00:00:00"/>
    <x v="6"/>
  </r>
  <r>
    <n v="86"/>
    <x v="1"/>
    <x v="0"/>
    <n v="2054"/>
    <d v="2016-05-16T00:00:00"/>
    <x v="1"/>
  </r>
  <r>
    <n v="87"/>
    <x v="3"/>
    <x v="0"/>
    <n v="7094"/>
    <d v="2016-05-16T00:00:00"/>
    <x v="3"/>
  </r>
  <r>
    <n v="88"/>
    <x v="0"/>
    <x v="0"/>
    <n v="6087"/>
    <d v="2016-05-18T00:00:00"/>
    <x v="0"/>
  </r>
  <r>
    <n v="89"/>
    <x v="5"/>
    <x v="1"/>
    <n v="4264"/>
    <d v="2016-05-19T00:00:00"/>
    <x v="4"/>
  </r>
  <r>
    <n v="90"/>
    <x v="6"/>
    <x v="1"/>
    <n v="9333"/>
    <d v="2016-05-20T00:00:00"/>
    <x v="0"/>
  </r>
  <r>
    <n v="91"/>
    <x v="6"/>
    <x v="1"/>
    <n v="8775"/>
    <d v="2016-05-22T00:00:00"/>
    <x v="3"/>
  </r>
  <r>
    <n v="92"/>
    <x v="1"/>
    <x v="0"/>
    <n v="2011"/>
    <d v="2016-05-23T00:00:00"/>
    <x v="1"/>
  </r>
  <r>
    <n v="93"/>
    <x v="2"/>
    <x v="1"/>
    <n v="5632"/>
    <d v="2016-05-25T00:00:00"/>
    <x v="0"/>
  </r>
  <r>
    <n v="94"/>
    <x v="2"/>
    <x v="1"/>
    <n v="4904"/>
    <d v="2016-05-25T00:00:00"/>
    <x v="5"/>
  </r>
  <r>
    <n v="95"/>
    <x v="3"/>
    <x v="0"/>
    <n v="1002"/>
    <d v="2016-05-25T00:00:00"/>
    <x v="4"/>
  </r>
  <r>
    <n v="96"/>
    <x v="4"/>
    <x v="1"/>
    <n v="8141"/>
    <d v="2016-05-26T00:00:00"/>
    <x v="1"/>
  </r>
  <r>
    <n v="97"/>
    <x v="4"/>
    <x v="1"/>
    <n v="3644"/>
    <d v="2016-05-26T00:00:00"/>
    <x v="2"/>
  </r>
  <r>
    <n v="98"/>
    <x v="4"/>
    <x v="1"/>
    <n v="1380"/>
    <d v="2016-05-26T00:00:00"/>
    <x v="4"/>
  </r>
  <r>
    <n v="99"/>
    <x v="1"/>
    <x v="0"/>
    <n v="8354"/>
    <d v="2016-05-26T00:00:00"/>
    <x v="3"/>
  </r>
  <r>
    <n v="100"/>
    <x v="2"/>
    <x v="1"/>
    <n v="5182"/>
    <d v="2016-05-27T00:00:00"/>
    <x v="0"/>
  </r>
  <r>
    <n v="101"/>
    <x v="5"/>
    <x v="1"/>
    <n v="2193"/>
    <d v="2016-05-27T00:00:00"/>
    <x v="6"/>
  </r>
  <r>
    <n v="102"/>
    <x v="6"/>
    <x v="1"/>
    <n v="3647"/>
    <d v="2016-05-28T00:00:00"/>
    <x v="0"/>
  </r>
  <r>
    <n v="103"/>
    <x v="5"/>
    <x v="1"/>
    <n v="4104"/>
    <d v="2016-05-28T00:00:00"/>
    <x v="0"/>
  </r>
  <r>
    <n v="104"/>
    <x v="0"/>
    <x v="0"/>
    <n v="7457"/>
    <d v="2016-05-28T00:00:00"/>
    <x v="0"/>
  </r>
  <r>
    <n v="105"/>
    <x v="6"/>
    <x v="1"/>
    <n v="3767"/>
    <d v="2016-05-29T00:00:00"/>
    <x v="2"/>
  </r>
  <r>
    <n v="106"/>
    <x v="1"/>
    <x v="0"/>
    <n v="4685"/>
    <d v="2016-05-30T00:00:00"/>
    <x v="3"/>
  </r>
  <r>
    <n v="107"/>
    <x v="2"/>
    <x v="1"/>
    <n v="3917"/>
    <d v="2016-06-04T00:00:00"/>
    <x v="0"/>
  </r>
  <r>
    <n v="108"/>
    <x v="5"/>
    <x v="1"/>
    <n v="521"/>
    <d v="2016-06-04T00:00:00"/>
    <x v="2"/>
  </r>
  <r>
    <n v="109"/>
    <x v="5"/>
    <x v="1"/>
    <n v="5605"/>
    <d v="2016-06-10T00:00:00"/>
    <x v="6"/>
  </r>
  <r>
    <n v="110"/>
    <x v="1"/>
    <x v="0"/>
    <n v="9630"/>
    <d v="2016-06-11T00:00:00"/>
    <x v="3"/>
  </r>
  <r>
    <n v="111"/>
    <x v="2"/>
    <x v="1"/>
    <n v="6941"/>
    <d v="2016-06-20T00:00:00"/>
    <x v="2"/>
  </r>
  <r>
    <n v="112"/>
    <x v="1"/>
    <x v="0"/>
    <n v="7231"/>
    <d v="2016-06-20T00:00:00"/>
    <x v="1"/>
  </r>
  <r>
    <n v="113"/>
    <x v="1"/>
    <x v="0"/>
    <n v="8891"/>
    <d v="2016-06-23T00:00:00"/>
    <x v="4"/>
  </r>
  <r>
    <n v="114"/>
    <x v="2"/>
    <x v="1"/>
    <n v="107"/>
    <d v="2016-06-25T00:00:00"/>
    <x v="6"/>
  </r>
  <r>
    <n v="115"/>
    <x v="2"/>
    <x v="1"/>
    <n v="4243"/>
    <d v="2016-06-26T00:00:00"/>
    <x v="0"/>
  </r>
  <r>
    <n v="116"/>
    <x v="4"/>
    <x v="1"/>
    <n v="4514"/>
    <d v="2016-06-27T00:00:00"/>
    <x v="0"/>
  </r>
  <r>
    <n v="117"/>
    <x v="6"/>
    <x v="1"/>
    <n v="5480"/>
    <d v="2016-07-02T00:00:00"/>
    <x v="0"/>
  </r>
  <r>
    <n v="118"/>
    <x v="2"/>
    <x v="1"/>
    <n v="5002"/>
    <d v="2016-07-02T00:00:00"/>
    <x v="6"/>
  </r>
  <r>
    <n v="119"/>
    <x v="2"/>
    <x v="1"/>
    <n v="8530"/>
    <d v="2016-07-05T00:00:00"/>
    <x v="2"/>
  </r>
  <r>
    <n v="120"/>
    <x v="4"/>
    <x v="1"/>
    <n v="4819"/>
    <d v="2016-07-07T00:00:00"/>
    <x v="5"/>
  </r>
  <r>
    <n v="121"/>
    <x v="1"/>
    <x v="0"/>
    <n v="6343"/>
    <d v="2016-07-11T00:00:00"/>
    <x v="1"/>
  </r>
  <r>
    <n v="122"/>
    <x v="4"/>
    <x v="1"/>
    <n v="2318"/>
    <d v="2016-07-13T00:00:00"/>
    <x v="1"/>
  </r>
  <r>
    <n v="123"/>
    <x v="4"/>
    <x v="1"/>
    <n v="220"/>
    <d v="2016-07-20T00:00:00"/>
    <x v="1"/>
  </r>
  <r>
    <n v="124"/>
    <x v="4"/>
    <x v="1"/>
    <n v="6341"/>
    <d v="2016-07-20T00:00:00"/>
    <x v="5"/>
  </r>
  <r>
    <n v="125"/>
    <x v="5"/>
    <x v="1"/>
    <n v="330"/>
    <d v="2016-07-20T00:00:00"/>
    <x v="3"/>
  </r>
  <r>
    <n v="126"/>
    <x v="1"/>
    <x v="0"/>
    <n v="3027"/>
    <d v="2016-07-20T00:00:00"/>
    <x v="1"/>
  </r>
  <r>
    <n v="127"/>
    <x v="4"/>
    <x v="1"/>
    <n v="850"/>
    <d v="2016-07-22T00:00:00"/>
    <x v="5"/>
  </r>
  <r>
    <n v="128"/>
    <x v="2"/>
    <x v="1"/>
    <n v="8986"/>
    <d v="2016-07-23T00:00:00"/>
    <x v="1"/>
  </r>
  <r>
    <n v="129"/>
    <x v="1"/>
    <x v="0"/>
    <n v="3800"/>
    <d v="2016-07-25T00:00:00"/>
    <x v="0"/>
  </r>
  <r>
    <n v="130"/>
    <x v="0"/>
    <x v="0"/>
    <n v="5751"/>
    <d v="2016-07-28T00:00:00"/>
    <x v="1"/>
  </r>
  <r>
    <n v="131"/>
    <x v="5"/>
    <x v="1"/>
    <n v="1704"/>
    <d v="2016-07-29T00:00:00"/>
    <x v="1"/>
  </r>
  <r>
    <n v="132"/>
    <x v="2"/>
    <x v="1"/>
    <n v="7966"/>
    <d v="2016-07-30T00:00:00"/>
    <x v="4"/>
  </r>
  <r>
    <n v="133"/>
    <x v="2"/>
    <x v="1"/>
    <n v="852"/>
    <d v="2016-07-31T00:00:00"/>
    <x v="0"/>
  </r>
  <r>
    <n v="134"/>
    <x v="3"/>
    <x v="0"/>
    <n v="8416"/>
    <d v="2016-07-31T00:00:00"/>
    <x v="4"/>
  </r>
  <r>
    <n v="135"/>
    <x v="2"/>
    <x v="1"/>
    <n v="7144"/>
    <d v="2016-08-01T00:00:00"/>
    <x v="6"/>
  </r>
  <r>
    <n v="136"/>
    <x v="1"/>
    <x v="0"/>
    <n v="7854"/>
    <d v="2016-08-01T00:00:00"/>
    <x v="0"/>
  </r>
  <r>
    <n v="137"/>
    <x v="4"/>
    <x v="1"/>
    <n v="859"/>
    <d v="2016-08-03T00:00:00"/>
    <x v="0"/>
  </r>
  <r>
    <n v="138"/>
    <x v="1"/>
    <x v="0"/>
    <n v="8049"/>
    <d v="2016-08-12T00:00:00"/>
    <x v="0"/>
  </r>
  <r>
    <n v="139"/>
    <x v="2"/>
    <x v="1"/>
    <n v="2836"/>
    <d v="2016-08-13T00:00:00"/>
    <x v="3"/>
  </r>
  <r>
    <n v="140"/>
    <x v="0"/>
    <x v="0"/>
    <n v="1743"/>
    <d v="2016-08-19T00:00:00"/>
    <x v="0"/>
  </r>
  <r>
    <n v="141"/>
    <x v="5"/>
    <x v="1"/>
    <n v="3844"/>
    <d v="2016-08-23T00:00:00"/>
    <x v="6"/>
  </r>
  <r>
    <n v="142"/>
    <x v="5"/>
    <x v="1"/>
    <n v="7490"/>
    <d v="2016-08-24T00:00:00"/>
    <x v="6"/>
  </r>
  <r>
    <n v="143"/>
    <x v="1"/>
    <x v="0"/>
    <n v="4483"/>
    <d v="2016-08-25T00:00:00"/>
    <x v="3"/>
  </r>
  <r>
    <n v="144"/>
    <x v="5"/>
    <x v="1"/>
    <n v="7333"/>
    <d v="2016-08-27T00:00:00"/>
    <x v="2"/>
  </r>
  <r>
    <n v="145"/>
    <x v="0"/>
    <x v="0"/>
    <n v="7654"/>
    <d v="2016-08-28T00:00:00"/>
    <x v="0"/>
  </r>
  <r>
    <n v="146"/>
    <x v="5"/>
    <x v="1"/>
    <n v="3944"/>
    <d v="2016-08-29T00:00:00"/>
    <x v="1"/>
  </r>
  <r>
    <n v="147"/>
    <x v="3"/>
    <x v="0"/>
    <n v="5761"/>
    <d v="2016-08-29T00:00:00"/>
    <x v="3"/>
  </r>
  <r>
    <n v="148"/>
    <x v="2"/>
    <x v="1"/>
    <n v="6864"/>
    <d v="2016-09-01T00:00:00"/>
    <x v="5"/>
  </r>
  <r>
    <n v="149"/>
    <x v="2"/>
    <x v="1"/>
    <n v="4016"/>
    <d v="2016-09-01T00:00:00"/>
    <x v="3"/>
  </r>
  <r>
    <n v="150"/>
    <x v="2"/>
    <x v="1"/>
    <n v="1841"/>
    <d v="2016-09-02T00:00:00"/>
    <x v="0"/>
  </r>
  <r>
    <n v="151"/>
    <x v="2"/>
    <x v="1"/>
    <n v="424"/>
    <d v="2016-09-05T00:00:00"/>
    <x v="4"/>
  </r>
  <r>
    <n v="152"/>
    <x v="2"/>
    <x v="1"/>
    <n v="8765"/>
    <d v="2016-09-07T00:00:00"/>
    <x v="1"/>
  </r>
  <r>
    <n v="153"/>
    <x v="2"/>
    <x v="1"/>
    <n v="5583"/>
    <d v="2016-09-08T00:00:00"/>
    <x v="0"/>
  </r>
  <r>
    <n v="154"/>
    <x v="1"/>
    <x v="0"/>
    <n v="4390"/>
    <d v="2016-09-09T00:00:00"/>
    <x v="5"/>
  </r>
  <r>
    <n v="155"/>
    <x v="1"/>
    <x v="0"/>
    <n v="352"/>
    <d v="2016-09-09T00:00:00"/>
    <x v="2"/>
  </r>
  <r>
    <n v="156"/>
    <x v="5"/>
    <x v="1"/>
    <n v="8489"/>
    <d v="2016-09-11T00:00:00"/>
    <x v="0"/>
  </r>
  <r>
    <n v="157"/>
    <x v="2"/>
    <x v="1"/>
    <n v="7090"/>
    <d v="2016-09-11T00:00:00"/>
    <x v="6"/>
  </r>
  <r>
    <n v="158"/>
    <x v="2"/>
    <x v="1"/>
    <n v="7880"/>
    <d v="2016-09-15T00:00:00"/>
    <x v="0"/>
  </r>
  <r>
    <n v="159"/>
    <x v="4"/>
    <x v="1"/>
    <n v="3861"/>
    <d v="2016-09-18T00:00:00"/>
    <x v="0"/>
  </r>
  <r>
    <n v="160"/>
    <x v="1"/>
    <x v="0"/>
    <n v="7927"/>
    <d v="2016-09-19T00:00:00"/>
    <x v="3"/>
  </r>
  <r>
    <n v="161"/>
    <x v="2"/>
    <x v="1"/>
    <n v="6162"/>
    <d v="2016-09-20T00:00:00"/>
    <x v="0"/>
  </r>
  <r>
    <n v="162"/>
    <x v="6"/>
    <x v="1"/>
    <n v="5523"/>
    <d v="2016-09-25T00:00:00"/>
    <x v="4"/>
  </r>
  <r>
    <n v="163"/>
    <x v="1"/>
    <x v="0"/>
    <n v="5936"/>
    <d v="2016-09-25T00:00:00"/>
    <x v="1"/>
  </r>
  <r>
    <n v="164"/>
    <x v="0"/>
    <x v="0"/>
    <n v="7251"/>
    <d v="2016-09-26T00:00:00"/>
    <x v="3"/>
  </r>
  <r>
    <n v="165"/>
    <x v="4"/>
    <x v="1"/>
    <n v="6187"/>
    <d v="2016-09-27T00:00:00"/>
    <x v="4"/>
  </r>
  <r>
    <n v="166"/>
    <x v="2"/>
    <x v="1"/>
    <n v="3210"/>
    <d v="2016-09-29T00:00:00"/>
    <x v="3"/>
  </r>
  <r>
    <n v="167"/>
    <x v="0"/>
    <x v="0"/>
    <n v="682"/>
    <d v="2016-09-29T00:00:00"/>
    <x v="3"/>
  </r>
  <r>
    <n v="168"/>
    <x v="2"/>
    <x v="1"/>
    <n v="793"/>
    <d v="2016-10-03T00:00:00"/>
    <x v="4"/>
  </r>
  <r>
    <n v="169"/>
    <x v="0"/>
    <x v="0"/>
    <n v="5346"/>
    <d v="2016-10-04T00:00:00"/>
    <x v="3"/>
  </r>
  <r>
    <n v="170"/>
    <x v="2"/>
    <x v="1"/>
    <n v="7103"/>
    <d v="2016-10-07T00:00:00"/>
    <x v="5"/>
  </r>
  <r>
    <n v="171"/>
    <x v="0"/>
    <x v="0"/>
    <n v="4603"/>
    <d v="2016-10-10T00:00:00"/>
    <x v="0"/>
  </r>
  <r>
    <n v="172"/>
    <x v="5"/>
    <x v="1"/>
    <n v="8160"/>
    <d v="2016-10-16T00:00:00"/>
    <x v="6"/>
  </r>
  <r>
    <n v="173"/>
    <x v="5"/>
    <x v="1"/>
    <n v="7171"/>
    <d v="2016-10-23T00:00:00"/>
    <x v="1"/>
  </r>
  <r>
    <n v="174"/>
    <x v="2"/>
    <x v="1"/>
    <n v="3552"/>
    <d v="2016-10-23T00:00:00"/>
    <x v="5"/>
  </r>
  <r>
    <n v="175"/>
    <x v="2"/>
    <x v="1"/>
    <n v="7273"/>
    <d v="2016-10-25T00:00:00"/>
    <x v="4"/>
  </r>
  <r>
    <n v="176"/>
    <x v="2"/>
    <x v="1"/>
    <n v="2402"/>
    <d v="2016-10-26T00:00:00"/>
    <x v="3"/>
  </r>
  <r>
    <n v="177"/>
    <x v="2"/>
    <x v="1"/>
    <n v="1197"/>
    <d v="2016-10-26T00:00:00"/>
    <x v="4"/>
  </r>
  <r>
    <n v="178"/>
    <x v="3"/>
    <x v="0"/>
    <n v="5015"/>
    <d v="2016-10-26T00:00:00"/>
    <x v="4"/>
  </r>
  <r>
    <n v="179"/>
    <x v="4"/>
    <x v="1"/>
    <n v="5818"/>
    <d v="2016-11-02T00:00:00"/>
    <x v="0"/>
  </r>
  <r>
    <n v="180"/>
    <x v="2"/>
    <x v="1"/>
    <n v="4399"/>
    <d v="2016-11-03T00:00:00"/>
    <x v="1"/>
  </r>
  <r>
    <n v="181"/>
    <x v="0"/>
    <x v="0"/>
    <n v="3011"/>
    <d v="2016-11-03T00:00:00"/>
    <x v="0"/>
  </r>
  <r>
    <n v="182"/>
    <x v="5"/>
    <x v="1"/>
    <n v="4715"/>
    <d v="2016-11-09T00:00:00"/>
    <x v="1"/>
  </r>
  <r>
    <n v="183"/>
    <x v="5"/>
    <x v="1"/>
    <n v="5321"/>
    <d v="2016-11-12T00:00:00"/>
    <x v="6"/>
  </r>
  <r>
    <n v="184"/>
    <x v="2"/>
    <x v="1"/>
    <n v="8894"/>
    <d v="2016-11-15T00:00:00"/>
    <x v="0"/>
  </r>
  <r>
    <n v="185"/>
    <x v="0"/>
    <x v="0"/>
    <n v="4846"/>
    <d v="2016-11-25T00:00:00"/>
    <x v="1"/>
  </r>
  <r>
    <n v="186"/>
    <x v="1"/>
    <x v="0"/>
    <n v="284"/>
    <d v="2016-11-25T00:00:00"/>
    <x v="3"/>
  </r>
  <r>
    <n v="187"/>
    <x v="4"/>
    <x v="1"/>
    <n v="8283"/>
    <d v="2016-11-26T00:00:00"/>
    <x v="1"/>
  </r>
  <r>
    <n v="188"/>
    <x v="4"/>
    <x v="1"/>
    <n v="9990"/>
    <d v="2016-11-28T00:00:00"/>
    <x v="2"/>
  </r>
  <r>
    <n v="189"/>
    <x v="2"/>
    <x v="1"/>
    <n v="9014"/>
    <d v="2016-11-28T00:00:00"/>
    <x v="4"/>
  </r>
  <r>
    <n v="190"/>
    <x v="5"/>
    <x v="1"/>
    <n v="1942"/>
    <d v="2016-11-29T00:00:00"/>
    <x v="6"/>
  </r>
  <r>
    <n v="191"/>
    <x v="2"/>
    <x v="1"/>
    <n v="7223"/>
    <d v="2016-11-30T00:00:00"/>
    <x v="0"/>
  </r>
  <r>
    <n v="192"/>
    <x v="0"/>
    <x v="0"/>
    <n v="4673"/>
    <d v="2016-12-02T00:00:00"/>
    <x v="0"/>
  </r>
  <r>
    <n v="193"/>
    <x v="0"/>
    <x v="0"/>
    <n v="9104"/>
    <d v="2016-12-04T00:00:00"/>
    <x v="6"/>
  </r>
  <r>
    <n v="194"/>
    <x v="5"/>
    <x v="1"/>
    <n v="6078"/>
    <d v="2016-12-05T00:00:00"/>
    <x v="0"/>
  </r>
  <r>
    <n v="195"/>
    <x v="3"/>
    <x v="0"/>
    <n v="3278"/>
    <d v="2016-12-06T00:00:00"/>
    <x v="3"/>
  </r>
  <r>
    <n v="196"/>
    <x v="2"/>
    <x v="1"/>
    <n v="136"/>
    <d v="2016-12-12T00:00:00"/>
    <x v="2"/>
  </r>
  <r>
    <n v="197"/>
    <x v="2"/>
    <x v="1"/>
    <n v="8377"/>
    <d v="2016-12-12T00:00:00"/>
    <x v="4"/>
  </r>
  <r>
    <n v="198"/>
    <x v="2"/>
    <x v="1"/>
    <n v="2382"/>
    <d v="2016-12-12T00:00:00"/>
    <x v="0"/>
  </r>
  <r>
    <n v="199"/>
    <x v="2"/>
    <x v="1"/>
    <n v="8702"/>
    <d v="2016-12-15T00:00:00"/>
    <x v="3"/>
  </r>
  <r>
    <n v="200"/>
    <x v="2"/>
    <x v="1"/>
    <n v="5021"/>
    <d v="2016-12-16T00:00:00"/>
    <x v="0"/>
  </r>
  <r>
    <n v="201"/>
    <x v="5"/>
    <x v="1"/>
    <n v="1760"/>
    <d v="2016-12-16T00:00:00"/>
    <x v="4"/>
  </r>
  <r>
    <n v="202"/>
    <x v="2"/>
    <x v="1"/>
    <n v="4766"/>
    <d v="2016-12-18T00:00:00"/>
    <x v="3"/>
  </r>
  <r>
    <n v="203"/>
    <x v="3"/>
    <x v="0"/>
    <n v="1541"/>
    <d v="2016-12-19T00:00:00"/>
    <x v="1"/>
  </r>
  <r>
    <n v="204"/>
    <x v="4"/>
    <x v="1"/>
    <n v="2782"/>
    <d v="2016-12-20T00:00:00"/>
    <x v="1"/>
  </r>
  <r>
    <n v="205"/>
    <x v="5"/>
    <x v="1"/>
    <n v="2455"/>
    <d v="2016-12-20T00:00:00"/>
    <x v="2"/>
  </r>
  <r>
    <n v="206"/>
    <x v="5"/>
    <x v="1"/>
    <n v="4512"/>
    <d v="2016-12-22T00:00:00"/>
    <x v="5"/>
  </r>
  <r>
    <n v="207"/>
    <x v="5"/>
    <x v="1"/>
    <n v="8752"/>
    <d v="2016-12-22T00:00:00"/>
    <x v="3"/>
  </r>
  <r>
    <n v="208"/>
    <x v="0"/>
    <x v="0"/>
    <n v="9127"/>
    <d v="2016-12-25T00:00:00"/>
    <x v="0"/>
  </r>
  <r>
    <n v="209"/>
    <x v="5"/>
    <x v="1"/>
    <n v="1777"/>
    <d v="2016-12-28T00:00:00"/>
    <x v="6"/>
  </r>
  <r>
    <n v="210"/>
    <x v="3"/>
    <x v="0"/>
    <n v="680"/>
    <d v="2016-12-28T00:00:00"/>
    <x v="6"/>
  </r>
  <r>
    <n v="211"/>
    <x v="4"/>
    <x v="1"/>
    <n v="958"/>
    <d v="2016-12-29T00:00:00"/>
    <x v="0"/>
  </r>
  <r>
    <n v="212"/>
    <x v="0"/>
    <x v="0"/>
    <n v="2613"/>
    <d v="2016-12-29T00:00:00"/>
    <x v="4"/>
  </r>
  <r>
    <n v="213"/>
    <x v="0"/>
    <x v="0"/>
    <n v="339"/>
    <d v="2016-12-30T00:00:00"/>
    <x v="4"/>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00">
  <r>
    <s v="Food &amp; Staples"/>
    <x v="0"/>
    <n v="1100"/>
    <n v="22000"/>
    <n v="7480"/>
  </r>
  <r>
    <s v="Multiline"/>
    <x v="1"/>
    <n v="1600"/>
    <n v="123200"/>
    <n v="43120"/>
  </r>
  <r>
    <s v="Food &amp; Staples"/>
    <x v="2"/>
    <n v="1600"/>
    <n v="44800"/>
    <n v="11200"/>
  </r>
  <r>
    <s v="Specialty"/>
    <x v="3"/>
    <n v="1700"/>
    <n v="93500"/>
    <n v="31790"/>
  </r>
  <r>
    <s v="Specialty"/>
    <x v="4"/>
    <n v="800"/>
    <n v="48800"/>
    <n v="6832"/>
  </r>
  <r>
    <s v="Food &amp; Staples"/>
    <x v="5"/>
    <n v="400"/>
    <n v="9200"/>
    <n v="1288"/>
  </r>
  <r>
    <s v="Food &amp; Staples"/>
    <x v="6"/>
    <n v="300"/>
    <n v="15000"/>
    <n v="2100"/>
  </r>
  <r>
    <s v="Food &amp; Staples"/>
    <x v="6"/>
    <n v="500"/>
    <n v="9500"/>
    <n v="1710"/>
  </r>
  <r>
    <s v="Multiline"/>
    <x v="1"/>
    <n v="1600"/>
    <n v="56000"/>
    <n v="14560"/>
  </r>
  <r>
    <s v="Multiline"/>
    <x v="7"/>
    <n v="1300"/>
    <n v="32500"/>
    <n v="9425"/>
  </r>
  <r>
    <s v="Multiline"/>
    <x v="8"/>
    <n v="1400"/>
    <n v="106400"/>
    <n v="20216"/>
  </r>
  <r>
    <s v="Food &amp; Staples"/>
    <x v="5"/>
    <n v="900"/>
    <n v="12600"/>
    <n v="3780"/>
  </r>
  <r>
    <s v="Specialty"/>
    <x v="3"/>
    <n v="1200"/>
    <n v="14400"/>
    <n v="3312"/>
  </r>
  <r>
    <s v="Multiline"/>
    <x v="7"/>
    <n v="1500"/>
    <n v="58500"/>
    <n v="21645"/>
  </r>
  <r>
    <s v="Multiline"/>
    <x v="1"/>
    <n v="200"/>
    <n v="13400"/>
    <n v="2412"/>
  </r>
  <r>
    <s v="Food &amp; Staples"/>
    <x v="6"/>
    <n v="800"/>
    <n v="23200"/>
    <n v="6496"/>
  </r>
  <r>
    <s v="Multiline"/>
    <x v="9"/>
    <n v="1400"/>
    <n v="28000"/>
    <n v="5320"/>
  </r>
  <r>
    <s v="Multiline"/>
    <x v="9"/>
    <n v="700"/>
    <n v="32900"/>
    <n v="6580"/>
  </r>
  <r>
    <s v="Multiline"/>
    <x v="10"/>
    <n v="300"/>
    <n v="18600"/>
    <n v="2790"/>
  </r>
  <r>
    <s v="Food &amp; Staples"/>
    <x v="11"/>
    <n v="1000"/>
    <n v="66000"/>
    <n v="14520"/>
  </r>
  <r>
    <s v="Multiline"/>
    <x v="7"/>
    <n v="1300"/>
    <n v="16900"/>
    <n v="4563"/>
  </r>
  <r>
    <s v="Food &amp; Staples"/>
    <x v="5"/>
    <n v="1200"/>
    <n v="70800"/>
    <n v="7788"/>
  </r>
  <r>
    <s v="Food &amp; Staples"/>
    <x v="2"/>
    <n v="1600"/>
    <n v="108800"/>
    <n v="26112"/>
  </r>
  <r>
    <s v="Food &amp; Staples"/>
    <x v="11"/>
    <n v="1600"/>
    <n v="123200"/>
    <n v="34496"/>
  </r>
  <r>
    <s v="Food &amp; Staples"/>
    <x v="11"/>
    <n v="1800"/>
    <n v="131400"/>
    <n v="32850"/>
  </r>
  <r>
    <s v="Food &amp; Staples"/>
    <x v="5"/>
    <n v="1100"/>
    <n v="52800"/>
    <n v="11088"/>
  </r>
  <r>
    <s v="Multiline"/>
    <x v="8"/>
    <n v="700"/>
    <n v="33600"/>
    <n v="9744"/>
  </r>
  <r>
    <s v="Multiline"/>
    <x v="1"/>
    <n v="400"/>
    <n v="24400"/>
    <n v="3904"/>
  </r>
  <r>
    <s v="Food &amp; Staples"/>
    <x v="5"/>
    <n v="1500"/>
    <n v="49500"/>
    <n v="7920"/>
  </r>
  <r>
    <s v="Specialty"/>
    <x v="3"/>
    <n v="700"/>
    <n v="58100"/>
    <n v="11039"/>
  </r>
  <r>
    <s v="Specialty"/>
    <x v="4"/>
    <n v="500"/>
    <n v="37500"/>
    <n v="4875"/>
  </r>
  <r>
    <s v="Multiline"/>
    <x v="12"/>
    <n v="600"/>
    <n v="16800"/>
    <n v="5712"/>
  </r>
  <r>
    <s v="Multiline"/>
    <x v="10"/>
    <n v="1100"/>
    <n v="55000"/>
    <n v="6050"/>
  </r>
  <r>
    <s v="Specialty"/>
    <x v="13"/>
    <n v="1800"/>
    <n v="104400"/>
    <n v="20880"/>
  </r>
  <r>
    <s v="Specialty"/>
    <x v="14"/>
    <n v="1800"/>
    <n v="34200"/>
    <n v="3420"/>
  </r>
  <r>
    <s v="Multiline"/>
    <x v="8"/>
    <n v="1300"/>
    <n v="62400"/>
    <n v="23088"/>
  </r>
  <r>
    <s v="Food &amp; Staples"/>
    <x v="6"/>
    <n v="1400"/>
    <n v="95200"/>
    <n v="31416"/>
  </r>
  <r>
    <s v="Multiline"/>
    <x v="8"/>
    <n v="1600"/>
    <n v="120000"/>
    <n v="30000"/>
  </r>
  <r>
    <s v="Food &amp; Staples"/>
    <x v="15"/>
    <n v="300"/>
    <n v="20100"/>
    <n v="2814"/>
  </r>
  <r>
    <s v="Specialty"/>
    <x v="4"/>
    <n v="200"/>
    <n v="14200"/>
    <n v="3408"/>
  </r>
  <r>
    <s v="Specialty"/>
    <x v="3"/>
    <n v="1100"/>
    <n v="94600"/>
    <n v="12298"/>
  </r>
  <r>
    <s v="Multiline"/>
    <x v="12"/>
    <n v="300"/>
    <n v="15600"/>
    <n v="4836"/>
  </r>
  <r>
    <s v="Specialty"/>
    <x v="14"/>
    <n v="400"/>
    <n v="27200"/>
    <n v="8160"/>
  </r>
  <r>
    <s v="Food &amp; Staples"/>
    <x v="2"/>
    <n v="900"/>
    <n v="53100"/>
    <n v="8496"/>
  </r>
  <r>
    <s v="Food &amp; Staples"/>
    <x v="2"/>
    <n v="1300"/>
    <n v="16900"/>
    <n v="1690"/>
  </r>
  <r>
    <s v="Multiline"/>
    <x v="1"/>
    <n v="1000"/>
    <n v="38000"/>
    <n v="7980"/>
  </r>
  <r>
    <s v="Multiline"/>
    <x v="12"/>
    <n v="1500"/>
    <n v="126000"/>
    <n v="45360"/>
  </r>
  <r>
    <s v="Specialty"/>
    <x v="14"/>
    <n v="600"/>
    <n v="43200"/>
    <n v="14688"/>
  </r>
  <r>
    <s v="Multiline"/>
    <x v="7"/>
    <n v="300"/>
    <n v="25800"/>
    <n v="9546"/>
  </r>
  <r>
    <s v="Multiline"/>
    <x v="9"/>
    <n v="300"/>
    <n v="3300"/>
    <n v="1023"/>
  </r>
  <r>
    <s v="Multiline"/>
    <x v="7"/>
    <n v="1400"/>
    <n v="30800"/>
    <n v="11088"/>
  </r>
  <r>
    <s v="Specialty"/>
    <x v="14"/>
    <n v="1800"/>
    <n v="118800"/>
    <n v="17820"/>
  </r>
  <r>
    <s v="Specialty"/>
    <x v="13"/>
    <n v="1200"/>
    <n v="34800"/>
    <n v="6960"/>
  </r>
  <r>
    <s v="Multiline"/>
    <x v="9"/>
    <n v="1800"/>
    <n v="41400"/>
    <n v="9936"/>
  </r>
  <r>
    <s v="Specialty"/>
    <x v="14"/>
    <n v="1200"/>
    <n v="84000"/>
    <n v="8400"/>
  </r>
  <r>
    <s v="Food &amp; Staples"/>
    <x v="5"/>
    <n v="1700"/>
    <n v="39100"/>
    <n v="13685"/>
  </r>
  <r>
    <s v="Multiline"/>
    <x v="10"/>
    <n v="1400"/>
    <n v="53200"/>
    <n v="11172"/>
  </r>
  <r>
    <s v="Multiline"/>
    <x v="7"/>
    <n v="300"/>
    <n v="13800"/>
    <n v="5106"/>
  </r>
  <r>
    <s v="Food &amp; Staples"/>
    <x v="15"/>
    <n v="1400"/>
    <n v="25200"/>
    <n v="8316"/>
  </r>
  <r>
    <s v="Specialty"/>
    <x v="13"/>
    <n v="300"/>
    <n v="3900"/>
    <n v="1170"/>
  </r>
  <r>
    <s v="Specialty"/>
    <x v="14"/>
    <n v="1000"/>
    <n v="56000"/>
    <n v="6160"/>
  </r>
  <r>
    <s v="Food &amp; Staples"/>
    <x v="5"/>
    <n v="400"/>
    <n v="34000"/>
    <n v="12580"/>
  </r>
  <r>
    <s v="Multiline"/>
    <x v="7"/>
    <n v="400"/>
    <n v="27600"/>
    <n v="9384"/>
  </r>
  <r>
    <s v="Food &amp; Staples"/>
    <x v="15"/>
    <n v="600"/>
    <n v="42600"/>
    <n v="8946"/>
  </r>
  <r>
    <s v="Multiline"/>
    <x v="1"/>
    <n v="1300"/>
    <n v="89700"/>
    <n v="11661"/>
  </r>
  <r>
    <s v="Multiline"/>
    <x v="1"/>
    <n v="1800"/>
    <n v="144000"/>
    <n v="27360"/>
  </r>
  <r>
    <s v="Food &amp; Staples"/>
    <x v="11"/>
    <n v="500"/>
    <n v="12000"/>
    <n v="3960"/>
  </r>
  <r>
    <s v="Specialty"/>
    <x v="4"/>
    <n v="1600"/>
    <n v="70400"/>
    <n v="24640"/>
  </r>
  <r>
    <s v="Food &amp; Staples"/>
    <x v="2"/>
    <n v="500"/>
    <n v="21000"/>
    <n v="6300"/>
  </r>
  <r>
    <s v="Multiline"/>
    <x v="1"/>
    <n v="1700"/>
    <n v="76500"/>
    <n v="25245"/>
  </r>
  <r>
    <s v="Food &amp; Staples"/>
    <x v="6"/>
    <n v="600"/>
    <n v="34800"/>
    <n v="4176"/>
  </r>
  <r>
    <s v="Food &amp; Staples"/>
    <x v="5"/>
    <n v="1400"/>
    <n v="86800"/>
    <n v="32116"/>
  </r>
  <r>
    <s v="Multiline"/>
    <x v="9"/>
    <n v="1300"/>
    <n v="81900"/>
    <n v="12285"/>
  </r>
  <r>
    <s v="Specialty"/>
    <x v="13"/>
    <n v="700"/>
    <n v="45500"/>
    <n v="16380"/>
  </r>
  <r>
    <s v="Specialty"/>
    <x v="14"/>
    <n v="300"/>
    <n v="12600"/>
    <n v="3402"/>
  </r>
  <r>
    <s v="Multiline"/>
    <x v="1"/>
    <n v="300"/>
    <n v="14700"/>
    <n v="3675"/>
  </r>
  <r>
    <s v="Multiline"/>
    <x v="12"/>
    <n v="1000"/>
    <n v="71000"/>
    <n v="7100"/>
  </r>
  <r>
    <s v="Specialty"/>
    <x v="3"/>
    <n v="1800"/>
    <n v="93600"/>
    <n v="30888"/>
  </r>
  <r>
    <s v="Specialty"/>
    <x v="13"/>
    <n v="900"/>
    <n v="71100"/>
    <n v="17775"/>
  </r>
  <r>
    <s v="Food &amp; Staples"/>
    <x v="11"/>
    <n v="800"/>
    <n v="64000"/>
    <n v="23040"/>
  </r>
  <r>
    <s v="Food &amp; Staples"/>
    <x v="2"/>
    <n v="300"/>
    <n v="19200"/>
    <n v="4224"/>
  </r>
  <r>
    <s v="Multiline"/>
    <x v="7"/>
    <n v="1000"/>
    <n v="74000"/>
    <n v="12580"/>
  </r>
  <r>
    <s v="Food &amp; Staples"/>
    <x v="5"/>
    <n v="1100"/>
    <n v="72600"/>
    <n v="14520"/>
  </r>
  <r>
    <s v="Food &amp; Staples"/>
    <x v="2"/>
    <n v="1500"/>
    <n v="97500"/>
    <n v="18525"/>
  </r>
  <r>
    <s v="Multiline"/>
    <x v="7"/>
    <n v="900"/>
    <n v="51300"/>
    <n v="17442"/>
  </r>
  <r>
    <s v="Multiline"/>
    <x v="9"/>
    <n v="600"/>
    <n v="52200"/>
    <n v="17748"/>
  </r>
  <r>
    <s v="Specialty"/>
    <x v="3"/>
    <n v="1300"/>
    <n v="75400"/>
    <n v="9048"/>
  </r>
  <r>
    <s v="Food &amp; Staples"/>
    <x v="5"/>
    <n v="1500"/>
    <n v="100500"/>
    <n v="26130"/>
  </r>
  <r>
    <s v="Multiline"/>
    <x v="12"/>
    <n v="1800"/>
    <n v="115200"/>
    <n v="38016"/>
  </r>
  <r>
    <s v="Specialty"/>
    <x v="13"/>
    <n v="900"/>
    <n v="54900"/>
    <n v="10980"/>
  </r>
  <r>
    <s v="Multiline"/>
    <x v="10"/>
    <n v="1200"/>
    <n v="14400"/>
    <n v="3312"/>
  </r>
  <r>
    <s v="Food &amp; Staples"/>
    <x v="11"/>
    <n v="1500"/>
    <n v="36000"/>
    <n v="4680"/>
  </r>
  <r>
    <s v="Food &amp; Staples"/>
    <x v="15"/>
    <n v="400"/>
    <n v="21200"/>
    <n v="4876"/>
  </r>
  <r>
    <s v="Multiline"/>
    <x v="8"/>
    <n v="1000"/>
    <n v="53000"/>
    <n v="5830"/>
  </r>
  <r>
    <s v="Food &amp; Staples"/>
    <x v="0"/>
    <n v="1600"/>
    <n v="112000"/>
    <n v="25760"/>
  </r>
  <r>
    <s v="Food &amp; Staples"/>
    <x v="5"/>
    <n v="800"/>
    <n v="54400"/>
    <n v="9248"/>
  </r>
  <r>
    <s v="Specialty"/>
    <x v="4"/>
    <n v="1600"/>
    <n v="86400"/>
    <n v="27648"/>
  </r>
  <r>
    <s v="Multiline"/>
    <x v="12"/>
    <n v="1800"/>
    <n v="115200"/>
    <n v="40320"/>
  </r>
  <r>
    <s v="Food &amp; Staples"/>
    <x v="2"/>
    <n v="1000"/>
    <n v="22000"/>
    <n v="4840"/>
  </r>
  <r>
    <s v="Multiline"/>
    <x v="12"/>
    <n v="400"/>
    <n v="18000"/>
    <n v="2520"/>
  </r>
  <r>
    <s v="Food &amp; Staples"/>
    <x v="6"/>
    <n v="1100"/>
    <n v="94600"/>
    <n v="22704"/>
  </r>
  <r>
    <s v="Multiline"/>
    <x v="8"/>
    <n v="1300"/>
    <n v="28600"/>
    <n v="6578"/>
  </r>
  <r>
    <s v="Food &amp; Staples"/>
    <x v="0"/>
    <n v="800"/>
    <n v="47200"/>
    <n v="7552"/>
  </r>
  <r>
    <s v="Specialty"/>
    <x v="3"/>
    <n v="700"/>
    <n v="48300"/>
    <n v="6279"/>
  </r>
  <r>
    <s v="Food &amp; Staples"/>
    <x v="2"/>
    <n v="1300"/>
    <n v="44200"/>
    <n v="7072"/>
  </r>
  <r>
    <s v="Food &amp; Staples"/>
    <x v="2"/>
    <n v="1500"/>
    <n v="87000"/>
    <n v="9570"/>
  </r>
  <r>
    <s v="Multiline"/>
    <x v="12"/>
    <n v="700"/>
    <n v="22400"/>
    <n v="7392"/>
  </r>
  <r>
    <s v="Multiline"/>
    <x v="12"/>
    <n v="1500"/>
    <n v="96000"/>
    <n v="32640"/>
  </r>
  <r>
    <s v="Multiline"/>
    <x v="1"/>
    <n v="200"/>
    <n v="4400"/>
    <n v="1012"/>
  </r>
  <r>
    <s v="Food &amp; Staples"/>
    <x v="0"/>
    <n v="1500"/>
    <n v="129000"/>
    <n v="29670"/>
  </r>
  <r>
    <s v="Food &amp; Staples"/>
    <x v="5"/>
    <n v="900"/>
    <n v="47700"/>
    <n v="11448"/>
  </r>
  <r>
    <s v="Food &amp; Staples"/>
    <x v="6"/>
    <n v="400"/>
    <n v="24800"/>
    <n v="4216"/>
  </r>
  <r>
    <s v="Food &amp; Staples"/>
    <x v="5"/>
    <n v="1200"/>
    <n v="63600"/>
    <n v="18444"/>
  </r>
  <r>
    <s v="Food &amp; Staples"/>
    <x v="2"/>
    <n v="1000"/>
    <n v="66000"/>
    <n v="9240"/>
  </r>
  <r>
    <s v="Multiline"/>
    <x v="7"/>
    <n v="900"/>
    <n v="57600"/>
    <n v="14400"/>
  </r>
  <r>
    <s v="Specialty"/>
    <x v="14"/>
    <n v="700"/>
    <n v="31500"/>
    <n v="6930"/>
  </r>
  <r>
    <s v="Specialty"/>
    <x v="4"/>
    <n v="1600"/>
    <n v="38400"/>
    <n v="4224"/>
  </r>
  <r>
    <s v="Multiline"/>
    <x v="8"/>
    <n v="300"/>
    <n v="5400"/>
    <n v="810"/>
  </r>
  <r>
    <s v="Food &amp; Staples"/>
    <x v="6"/>
    <n v="1500"/>
    <n v="42000"/>
    <n v="7140"/>
  </r>
  <r>
    <s v="Specialty"/>
    <x v="13"/>
    <n v="800"/>
    <n v="58400"/>
    <n v="14600"/>
  </r>
  <r>
    <s v="Food &amp; Staples"/>
    <x v="6"/>
    <n v="300"/>
    <n v="25500"/>
    <n v="5100"/>
  </r>
  <r>
    <s v="Multiline"/>
    <x v="10"/>
    <n v="400"/>
    <n v="31600"/>
    <n v="6004"/>
  </r>
  <r>
    <s v="Food &amp; Staples"/>
    <x v="2"/>
    <n v="1500"/>
    <n v="31500"/>
    <n v="8820"/>
  </r>
  <r>
    <s v="Multiline"/>
    <x v="7"/>
    <n v="1100"/>
    <n v="93500"/>
    <n v="22440"/>
  </r>
  <r>
    <s v="Specialty"/>
    <x v="14"/>
    <n v="1200"/>
    <n v="75600"/>
    <n v="15876"/>
  </r>
  <r>
    <s v="Food &amp; Staples"/>
    <x v="15"/>
    <n v="800"/>
    <n v="47200"/>
    <n v="5192"/>
  </r>
  <r>
    <s v="Food &amp; Staples"/>
    <x v="2"/>
    <n v="900"/>
    <n v="49500"/>
    <n v="7425"/>
  </r>
  <r>
    <s v="Specialty"/>
    <x v="14"/>
    <n v="1300"/>
    <n v="24700"/>
    <n v="7163"/>
  </r>
  <r>
    <s v="Food &amp; Staples"/>
    <x v="2"/>
    <n v="300"/>
    <n v="18600"/>
    <n v="6882"/>
  </r>
  <r>
    <s v="Food &amp; Staples"/>
    <x v="5"/>
    <n v="900"/>
    <n v="18000"/>
    <n v="4680"/>
  </r>
  <r>
    <s v="Food &amp; Staples"/>
    <x v="2"/>
    <n v="600"/>
    <n v="9600"/>
    <n v="1728"/>
  </r>
  <r>
    <s v="Food &amp; Staples"/>
    <x v="15"/>
    <n v="600"/>
    <n v="29400"/>
    <n v="7056"/>
  </r>
  <r>
    <s v="Multiline"/>
    <x v="9"/>
    <n v="800"/>
    <n v="55200"/>
    <n v="19320"/>
  </r>
  <r>
    <s v="Food &amp; Staples"/>
    <x v="15"/>
    <n v="400"/>
    <n v="5600"/>
    <n v="1904"/>
  </r>
  <r>
    <s v="Multiline"/>
    <x v="7"/>
    <n v="1500"/>
    <n v="109500"/>
    <n v="14235"/>
  </r>
  <r>
    <s v="Specialty"/>
    <x v="13"/>
    <n v="300"/>
    <n v="9300"/>
    <n v="2604"/>
  </r>
  <r>
    <s v="Food &amp; Staples"/>
    <x v="15"/>
    <n v="200"/>
    <n v="17400"/>
    <n v="4176"/>
  </r>
  <r>
    <s v="Food &amp; Staples"/>
    <x v="0"/>
    <n v="1700"/>
    <n v="124100"/>
    <n v="33507"/>
  </r>
  <r>
    <s v="Multiline"/>
    <x v="7"/>
    <n v="600"/>
    <n v="15600"/>
    <n v="2964"/>
  </r>
  <r>
    <s v="Multiline"/>
    <x v="12"/>
    <n v="1400"/>
    <n v="53200"/>
    <n v="12768"/>
  </r>
  <r>
    <s v="Food &amp; Staples"/>
    <x v="11"/>
    <n v="800"/>
    <n v="41600"/>
    <n v="14560"/>
  </r>
  <r>
    <s v="Specialty"/>
    <x v="14"/>
    <n v="1700"/>
    <n v="30600"/>
    <n v="10098"/>
  </r>
  <r>
    <s v="Multiline"/>
    <x v="7"/>
    <n v="1400"/>
    <n v="109200"/>
    <n v="25116"/>
  </r>
  <r>
    <s v="Multiline"/>
    <x v="1"/>
    <n v="1200"/>
    <n v="15600"/>
    <n v="3744"/>
  </r>
  <r>
    <s v="Food &amp; Staples"/>
    <x v="15"/>
    <n v="300"/>
    <n v="24300"/>
    <n v="3888"/>
  </r>
  <r>
    <s v="Food &amp; Staples"/>
    <x v="11"/>
    <n v="1000"/>
    <n v="77000"/>
    <n v="17710"/>
  </r>
  <r>
    <s v="Multiline"/>
    <x v="7"/>
    <n v="400"/>
    <n v="32400"/>
    <n v="8424"/>
  </r>
  <r>
    <s v="Specialty"/>
    <x v="4"/>
    <n v="600"/>
    <n v="18000"/>
    <n v="4500"/>
  </r>
  <r>
    <s v="Food &amp; Staples"/>
    <x v="2"/>
    <n v="200"/>
    <n v="11400"/>
    <n v="2622"/>
  </r>
  <r>
    <s v="Specialty"/>
    <x v="14"/>
    <n v="600"/>
    <n v="36600"/>
    <n v="4758"/>
  </r>
  <r>
    <s v="Food &amp; Staples"/>
    <x v="2"/>
    <n v="1500"/>
    <n v="60000"/>
    <n v="13800"/>
  </r>
  <r>
    <s v="Food &amp; Staples"/>
    <x v="15"/>
    <n v="1300"/>
    <n v="39000"/>
    <n v="3900"/>
  </r>
  <r>
    <s v="Multiline"/>
    <x v="8"/>
    <n v="1600"/>
    <n v="17600"/>
    <n v="3520"/>
  </r>
  <r>
    <s v="Food &amp; Staples"/>
    <x v="0"/>
    <n v="400"/>
    <n v="28800"/>
    <n v="4608"/>
  </r>
  <r>
    <s v="Food &amp; Staples"/>
    <x v="6"/>
    <n v="700"/>
    <n v="36400"/>
    <n v="7280"/>
  </r>
  <r>
    <s v="Multiline"/>
    <x v="8"/>
    <n v="1200"/>
    <n v="51600"/>
    <n v="8256"/>
  </r>
  <r>
    <s v="Food &amp; Staples"/>
    <x v="2"/>
    <n v="200"/>
    <n v="16400"/>
    <n v="2952"/>
  </r>
  <r>
    <s v="Food &amp; Staples"/>
    <x v="2"/>
    <n v="1200"/>
    <n v="69600"/>
    <n v="13920"/>
  </r>
  <r>
    <s v="Specialty"/>
    <x v="13"/>
    <n v="200"/>
    <n v="7600"/>
    <n v="1596"/>
  </r>
  <r>
    <s v="Multiline"/>
    <x v="8"/>
    <n v="700"/>
    <n v="10500"/>
    <n v="1260"/>
  </r>
  <r>
    <s v="Multiline"/>
    <x v="12"/>
    <n v="600"/>
    <n v="28200"/>
    <n v="4512"/>
  </r>
  <r>
    <s v="Food &amp; Staples"/>
    <x v="5"/>
    <n v="200"/>
    <n v="11400"/>
    <n v="2166"/>
  </r>
  <r>
    <s v="Multiline"/>
    <x v="8"/>
    <n v="1400"/>
    <n v="75600"/>
    <n v="8316"/>
  </r>
  <r>
    <s v="Multiline"/>
    <x v="8"/>
    <n v="1700"/>
    <n v="49300"/>
    <n v="13311"/>
  </r>
  <r>
    <s v="Specialty"/>
    <x v="14"/>
    <n v="1200"/>
    <n v="34800"/>
    <n v="6960"/>
  </r>
  <r>
    <s v="Multiline"/>
    <x v="7"/>
    <n v="700"/>
    <n v="44800"/>
    <n v="5376"/>
  </r>
  <r>
    <s v="Multiline"/>
    <x v="7"/>
    <n v="800"/>
    <n v="15200"/>
    <n v="3648"/>
  </r>
  <r>
    <s v="Food &amp; Staples"/>
    <x v="2"/>
    <n v="1600"/>
    <n v="62400"/>
    <n v="18096"/>
  </r>
  <r>
    <s v="Specialty"/>
    <x v="4"/>
    <n v="1000"/>
    <n v="32000"/>
    <n v="4160"/>
  </r>
  <r>
    <s v="Multiline"/>
    <x v="9"/>
    <n v="1400"/>
    <n v="82600"/>
    <n v="12390"/>
  </r>
  <r>
    <s v="Multiline"/>
    <x v="8"/>
    <n v="1500"/>
    <n v="57000"/>
    <n v="11400"/>
  </r>
  <r>
    <s v="Multiline"/>
    <x v="10"/>
    <n v="1600"/>
    <n v="59200"/>
    <n v="21904"/>
  </r>
  <r>
    <s v="Food &amp; Staples"/>
    <x v="2"/>
    <n v="1700"/>
    <n v="68000"/>
    <n v="11560"/>
  </r>
  <r>
    <s v="Multiline"/>
    <x v="1"/>
    <n v="1000"/>
    <n v="67000"/>
    <n v="24120"/>
  </r>
  <r>
    <s v="Food &amp; Staples"/>
    <x v="5"/>
    <n v="400"/>
    <n v="13600"/>
    <n v="2856"/>
  </r>
  <r>
    <s v="Food &amp; Staples"/>
    <x v="6"/>
    <n v="200"/>
    <n v="7800"/>
    <n v="1482"/>
  </r>
  <r>
    <s v="Food &amp; Staples"/>
    <x v="0"/>
    <n v="1500"/>
    <n v="25500"/>
    <n v="3825"/>
  </r>
  <r>
    <s v="Multiline"/>
    <x v="9"/>
    <n v="1100"/>
    <n v="73700"/>
    <n v="19162"/>
  </r>
  <r>
    <s v="Multiline"/>
    <x v="12"/>
    <n v="900"/>
    <n v="36000"/>
    <n v="12960"/>
  </r>
  <r>
    <s v="Specialty"/>
    <x v="14"/>
    <n v="1400"/>
    <n v="25200"/>
    <n v="3528"/>
  </r>
  <r>
    <s v="Specialty"/>
    <x v="4"/>
    <n v="900"/>
    <n v="45900"/>
    <n v="14688"/>
  </r>
  <r>
    <s v="Specialty"/>
    <x v="13"/>
    <n v="500"/>
    <n v="14000"/>
    <n v="1400"/>
  </r>
  <r>
    <s v="Food &amp; Staples"/>
    <x v="11"/>
    <n v="1600"/>
    <n v="108800"/>
    <n v="31552"/>
  </r>
  <r>
    <s v="Specialty"/>
    <x v="3"/>
    <n v="1400"/>
    <n v="81200"/>
    <n v="10556"/>
  </r>
  <r>
    <s v="Multiline"/>
    <x v="7"/>
    <n v="200"/>
    <n v="16400"/>
    <n v="4756"/>
  </r>
  <r>
    <s v="Food &amp; Staples"/>
    <x v="11"/>
    <n v="1100"/>
    <n v="77000"/>
    <n v="23870"/>
  </r>
  <r>
    <s v="Specialty"/>
    <x v="14"/>
    <n v="700"/>
    <n v="28700"/>
    <n v="2870"/>
  </r>
  <r>
    <s v="Specialty"/>
    <x v="13"/>
    <n v="1800"/>
    <n v="108000"/>
    <n v="16200"/>
  </r>
  <r>
    <s v="Multiline"/>
    <x v="9"/>
    <n v="600"/>
    <n v="15600"/>
    <n v="3120"/>
  </r>
  <r>
    <s v="Multiline"/>
    <x v="9"/>
    <n v="1700"/>
    <n v="18700"/>
    <n v="5423"/>
  </r>
  <r>
    <s v="Multiline"/>
    <x v="8"/>
    <n v="1700"/>
    <n v="73100"/>
    <n v="16082"/>
  </r>
  <r>
    <s v="Food &amp; Staples"/>
    <x v="0"/>
    <n v="400"/>
    <n v="17200"/>
    <n v="4988"/>
  </r>
  <r>
    <s v="Specialty"/>
    <x v="14"/>
    <n v="300"/>
    <n v="24900"/>
    <n v="6474"/>
  </r>
  <r>
    <s v="Food &amp; Staples"/>
    <x v="5"/>
    <n v="1800"/>
    <n v="48600"/>
    <n v="7290"/>
  </r>
  <r>
    <s v="Food &amp; Staples"/>
    <x v="0"/>
    <n v="900"/>
    <n v="15300"/>
    <n v="4437"/>
  </r>
  <r>
    <s v="Food &amp; Staples"/>
    <x v="0"/>
    <n v="1200"/>
    <n v="64800"/>
    <n v="11664"/>
  </r>
  <r>
    <s v="Food &amp; Staples"/>
    <x v="11"/>
    <n v="400"/>
    <n v="6800"/>
    <n v="952"/>
  </r>
  <r>
    <s v="Food &amp; Staples"/>
    <x v="15"/>
    <n v="400"/>
    <n v="30400"/>
    <n v="7296"/>
  </r>
  <r>
    <s v="Food &amp; Staples"/>
    <x v="2"/>
    <n v="1200"/>
    <n v="57600"/>
    <n v="16704"/>
  </r>
  <r>
    <s v="Multiline"/>
    <x v="10"/>
    <n v="600"/>
    <n v="45600"/>
    <n v="10944"/>
  </r>
  <r>
    <s v="Multiline"/>
    <x v="1"/>
    <n v="200"/>
    <n v="7400"/>
    <n v="1850"/>
  </r>
  <r>
    <s v="Food &amp; Staples"/>
    <x v="2"/>
    <n v="1600"/>
    <n v="112000"/>
    <n v="40320"/>
  </r>
  <r>
    <s v="Food &amp; Staples"/>
    <x v="6"/>
    <n v="1200"/>
    <n v="88800"/>
    <n v="11544"/>
  </r>
  <r>
    <s v="Specialty"/>
    <x v="13"/>
    <n v="1000"/>
    <n v="36000"/>
    <n v="3600"/>
  </r>
  <r>
    <s v="Multiline"/>
    <x v="10"/>
    <n v="1000"/>
    <n v="26000"/>
    <n v="8060"/>
  </r>
  <r>
    <s v="Multiline"/>
    <x v="10"/>
    <n v="700"/>
    <n v="27300"/>
    <n v="7644"/>
  </r>
  <r>
    <s v="Food &amp; Staples"/>
    <x v="5"/>
    <n v="200"/>
    <n v="10800"/>
    <n v="2052"/>
  </r>
  <r>
    <s v="Multiline"/>
    <x v="9"/>
    <n v="1100"/>
    <n v="69300"/>
    <n v="17325"/>
  </r>
  <r>
    <s v="Food &amp; Staples"/>
    <x v="2"/>
    <n v="800"/>
    <n v="24000"/>
    <n v="4080"/>
  </r>
  <r>
    <s v="Multiline"/>
    <x v="10"/>
    <n v="500"/>
    <n v="33500"/>
    <n v="7370"/>
  </r>
  <r>
    <s v="Specialty"/>
    <x v="4"/>
    <n v="1100"/>
    <n v="77000"/>
    <n v="25410"/>
  </r>
  <r>
    <s v="Multiline"/>
    <x v="9"/>
    <n v="600"/>
    <n v="29400"/>
    <n v="2940"/>
  </r>
  <r>
    <s v="Multiline"/>
    <x v="1"/>
    <n v="1400"/>
    <n v="54600"/>
    <n v="12558"/>
  </r>
  <r>
    <s v="Food &amp; Staples"/>
    <x v="2"/>
    <n v="1000"/>
    <n v="19000"/>
    <n v="2090"/>
  </r>
  <r>
    <s v="Specialty"/>
    <x v="13"/>
    <n v="200"/>
    <n v="12800"/>
    <n v="3840"/>
  </r>
  <r>
    <s v="Specialty"/>
    <x v="14"/>
    <n v="1500"/>
    <n v="129000"/>
    <n v="30960"/>
  </r>
  <r>
    <s v="Food &amp; Staples"/>
    <x v="15"/>
    <n v="700"/>
    <n v="32200"/>
    <n v="10304"/>
  </r>
  <r>
    <s v="Multiline"/>
    <x v="12"/>
    <n v="1500"/>
    <n v="33000"/>
    <n v="5280"/>
  </r>
  <r>
    <s v="Food &amp; Staples"/>
    <x v="6"/>
    <n v="1800"/>
    <n v="144000"/>
    <n v="51840"/>
  </r>
  <r>
    <s v="Food &amp; Staples"/>
    <x v="0"/>
    <n v="1700"/>
    <n v="103700"/>
    <n v="15555"/>
  </r>
  <r>
    <s v="Food &amp; Staples"/>
    <x v="0"/>
    <n v="1000"/>
    <n v="17000"/>
    <n v="3060"/>
  </r>
  <r>
    <s v="Food &amp; Staples"/>
    <x v="2"/>
    <n v="200"/>
    <n v="12000"/>
    <n v="1560"/>
  </r>
  <r>
    <s v="Food &amp; Staples"/>
    <x v="6"/>
    <n v="700"/>
    <n v="41300"/>
    <n v="7847"/>
  </r>
  <r>
    <s v="Specialty"/>
    <x v="13"/>
    <n v="1700"/>
    <n v="44200"/>
    <n v="12818"/>
  </r>
  <r>
    <s v="Food &amp; Staples"/>
    <x v="0"/>
    <n v="1700"/>
    <n v="78200"/>
    <n v="24242"/>
  </r>
  <r>
    <s v="Food &amp; Staples"/>
    <x v="11"/>
    <n v="800"/>
    <n v="14400"/>
    <n v="2880"/>
  </r>
  <r>
    <s v="Multiline"/>
    <x v="7"/>
    <n v="1200"/>
    <n v="15600"/>
    <n v="5460"/>
  </r>
  <r>
    <s v="Food &amp; Staples"/>
    <x v="15"/>
    <n v="1800"/>
    <n v="21600"/>
    <n v="2376"/>
  </r>
  <r>
    <s v="Multiline"/>
    <x v="7"/>
    <n v="700"/>
    <n v="8400"/>
    <n v="2520"/>
  </r>
  <r>
    <s v="Multiline"/>
    <x v="9"/>
    <n v="1400"/>
    <n v="16800"/>
    <n v="6048"/>
  </r>
  <r>
    <s v="Food &amp; Staples"/>
    <x v="0"/>
    <n v="1000"/>
    <n v="28000"/>
    <n v="10360"/>
  </r>
  <r>
    <s v="Specialty"/>
    <x v="4"/>
    <n v="1700"/>
    <n v="81600"/>
    <n v="17136"/>
  </r>
  <r>
    <s v="Multiline"/>
    <x v="7"/>
    <n v="1700"/>
    <n v="51000"/>
    <n v="18870"/>
  </r>
  <r>
    <s v="Food &amp; Staples"/>
    <x v="0"/>
    <n v="1500"/>
    <n v="63000"/>
    <n v="11970"/>
  </r>
  <r>
    <s v="Specialty"/>
    <x v="3"/>
    <n v="1000"/>
    <n v="70000"/>
    <n v="18900"/>
  </r>
  <r>
    <s v="Multiline"/>
    <x v="10"/>
    <n v="1600"/>
    <n v="128000"/>
    <n v="33280"/>
  </r>
  <r>
    <s v="Specialty"/>
    <x v="3"/>
    <n v="200"/>
    <n v="8400"/>
    <n v="2940"/>
  </r>
  <r>
    <s v="Food &amp; Staples"/>
    <x v="2"/>
    <n v="800"/>
    <n v="48800"/>
    <n v="6832"/>
  </r>
  <r>
    <s v="Food &amp; Staples"/>
    <x v="5"/>
    <n v="800"/>
    <n v="59200"/>
    <n v="11248"/>
  </r>
  <r>
    <s v="Food &amp; Staples"/>
    <x v="6"/>
    <n v="500"/>
    <n v="40000"/>
    <n v="14800"/>
  </r>
  <r>
    <s v="Food &amp; Staples"/>
    <x v="11"/>
    <n v="700"/>
    <n v="57400"/>
    <n v="14350"/>
  </r>
  <r>
    <s v="Food &amp; Staples"/>
    <x v="5"/>
    <n v="800"/>
    <n v="12800"/>
    <n v="2688"/>
  </r>
  <r>
    <s v="Multiline"/>
    <x v="7"/>
    <n v="1600"/>
    <n v="76800"/>
    <n v="15360"/>
  </r>
  <r>
    <s v="Food &amp; Staples"/>
    <x v="0"/>
    <n v="200"/>
    <n v="12200"/>
    <n v="3904"/>
  </r>
  <r>
    <s v="Food &amp; Staples"/>
    <x v="15"/>
    <n v="1400"/>
    <n v="91000"/>
    <n v="17290"/>
  </r>
  <r>
    <s v="Food &amp; Staples"/>
    <x v="2"/>
    <n v="500"/>
    <n v="20000"/>
    <n v="5600"/>
  </r>
  <r>
    <s v="Specialty"/>
    <x v="13"/>
    <n v="1200"/>
    <n v="25200"/>
    <n v="6048"/>
  </r>
  <r>
    <s v="Food &amp; Staples"/>
    <x v="0"/>
    <n v="1700"/>
    <n v="47600"/>
    <n v="17136"/>
  </r>
  <r>
    <s v="Food &amp; Staples"/>
    <x v="15"/>
    <n v="1700"/>
    <n v="122400"/>
    <n v="33048"/>
  </r>
  <r>
    <s v="Food &amp; Staples"/>
    <x v="11"/>
    <n v="1300"/>
    <n v="61100"/>
    <n v="12831"/>
  </r>
  <r>
    <s v="Food &amp; Staples"/>
    <x v="11"/>
    <n v="1000"/>
    <n v="78000"/>
    <n v="10140"/>
  </r>
  <r>
    <s v="Specialty"/>
    <x v="13"/>
    <n v="600"/>
    <n v="51600"/>
    <n v="7740"/>
  </r>
  <r>
    <s v="Multiline"/>
    <x v="8"/>
    <n v="1400"/>
    <n v="65800"/>
    <n v="22372"/>
  </r>
  <r>
    <s v="Multiline"/>
    <x v="1"/>
    <n v="600"/>
    <n v="20400"/>
    <n v="2040"/>
  </r>
  <r>
    <s v="Multiline"/>
    <x v="9"/>
    <n v="800"/>
    <n v="58400"/>
    <n v="6424"/>
  </r>
  <r>
    <s v="Food &amp; Staples"/>
    <x v="11"/>
    <n v="1200"/>
    <n v="85200"/>
    <n v="30672"/>
  </r>
  <r>
    <s v="Food &amp; Staples"/>
    <x v="2"/>
    <n v="1000"/>
    <n v="51000"/>
    <n v="13260"/>
  </r>
  <r>
    <s v="Food &amp; Staples"/>
    <x v="5"/>
    <n v="1600"/>
    <n v="124800"/>
    <n v="26208"/>
  </r>
  <r>
    <s v="Food &amp; Staples"/>
    <x v="11"/>
    <n v="1800"/>
    <n v="145800"/>
    <n v="40824"/>
  </r>
  <r>
    <s v="Specialty"/>
    <x v="3"/>
    <n v="1200"/>
    <n v="73200"/>
    <n v="19764"/>
  </r>
  <r>
    <s v="Multiline"/>
    <x v="12"/>
    <n v="900"/>
    <n v="35100"/>
    <n v="5967"/>
  </r>
  <r>
    <s v="Food &amp; Staples"/>
    <x v="11"/>
    <n v="800"/>
    <n v="42400"/>
    <n v="15688"/>
  </r>
  <r>
    <s v="Food &amp; Staples"/>
    <x v="11"/>
    <n v="1600"/>
    <n v="121600"/>
    <n v="40128"/>
  </r>
  <r>
    <s v="Food &amp; Staples"/>
    <x v="5"/>
    <n v="800"/>
    <n v="54400"/>
    <n v="11968"/>
  </r>
  <r>
    <s v="Food &amp; Staples"/>
    <x v="5"/>
    <n v="1700"/>
    <n v="139400"/>
    <n v="51578"/>
  </r>
  <r>
    <s v="Food &amp; Staples"/>
    <x v="5"/>
    <n v="1200"/>
    <n v="22800"/>
    <n v="3876"/>
  </r>
  <r>
    <s v="Specialty"/>
    <x v="4"/>
    <n v="700"/>
    <n v="37800"/>
    <n v="6048"/>
  </r>
  <r>
    <s v="Specialty"/>
    <x v="4"/>
    <n v="1000"/>
    <n v="33000"/>
    <n v="9240"/>
  </r>
  <r>
    <s v="Multiline"/>
    <x v="9"/>
    <n v="1200"/>
    <n v="102000"/>
    <n v="26520"/>
  </r>
  <r>
    <s v="Food &amp; Staples"/>
    <x v="0"/>
    <n v="200"/>
    <n v="14600"/>
    <n v="2482"/>
  </r>
  <r>
    <s v="Multiline"/>
    <x v="1"/>
    <n v="500"/>
    <n v="22500"/>
    <n v="2475"/>
  </r>
  <r>
    <s v="Food &amp; Staples"/>
    <x v="15"/>
    <n v="900"/>
    <n v="55800"/>
    <n v="8928"/>
  </r>
  <r>
    <s v="Food &amp; Staples"/>
    <x v="11"/>
    <n v="1300"/>
    <n v="74100"/>
    <n v="20748"/>
  </r>
  <r>
    <s v="Food &amp; Staples"/>
    <x v="11"/>
    <n v="800"/>
    <n v="40000"/>
    <n v="4800"/>
  </r>
  <r>
    <s v="Multiline"/>
    <x v="8"/>
    <n v="600"/>
    <n v="12000"/>
    <n v="4320"/>
  </r>
  <r>
    <s v="Food &amp; Staples"/>
    <x v="15"/>
    <n v="1100"/>
    <n v="31900"/>
    <n v="4785"/>
  </r>
  <r>
    <s v="Food &amp; Staples"/>
    <x v="2"/>
    <n v="1000"/>
    <n v="74000"/>
    <n v="24420"/>
  </r>
  <r>
    <s v="Specialty"/>
    <x v="4"/>
    <n v="1800"/>
    <n v="126000"/>
    <n v="17640"/>
  </r>
  <r>
    <s v="Specialty"/>
    <x v="4"/>
    <n v="900"/>
    <n v="55800"/>
    <n v="17856"/>
  </r>
  <r>
    <s v="Food &amp; Staples"/>
    <x v="0"/>
    <n v="1700"/>
    <n v="52700"/>
    <n v="7378"/>
  </r>
  <r>
    <s v="Food &amp; Staples"/>
    <x v="11"/>
    <n v="1000"/>
    <n v="76000"/>
    <n v="8360"/>
  </r>
  <r>
    <s v="Multiline"/>
    <x v="9"/>
    <n v="400"/>
    <n v="17200"/>
    <n v="3096"/>
  </r>
  <r>
    <s v="Specialty"/>
    <x v="3"/>
    <n v="1700"/>
    <n v="96900"/>
    <n v="21318"/>
  </r>
  <r>
    <s v="Food &amp; Staples"/>
    <x v="11"/>
    <n v="1500"/>
    <n v="73500"/>
    <n v="20580"/>
  </r>
  <r>
    <s v="Food &amp; Staples"/>
    <x v="2"/>
    <n v="600"/>
    <n v="49800"/>
    <n v="6474"/>
  </r>
  <r>
    <s v="Food &amp; Staples"/>
    <x v="2"/>
    <n v="1400"/>
    <n v="46200"/>
    <n v="15246"/>
  </r>
  <r>
    <s v="Multiline"/>
    <x v="7"/>
    <n v="1400"/>
    <n v="28000"/>
    <n v="2800"/>
  </r>
  <r>
    <s v="Multiline"/>
    <x v="9"/>
    <n v="1300"/>
    <n v="62400"/>
    <n v="18720"/>
  </r>
  <r>
    <s v="Food &amp; Staples"/>
    <x v="2"/>
    <n v="1200"/>
    <n v="58800"/>
    <n v="9996"/>
  </r>
  <r>
    <s v="Multiline"/>
    <x v="1"/>
    <n v="200"/>
    <n v="11200"/>
    <n v="1344"/>
  </r>
  <r>
    <s v="Multiline"/>
    <x v="9"/>
    <n v="500"/>
    <n v="16500"/>
    <n v="4785"/>
  </r>
  <r>
    <s v="Food &amp; Staples"/>
    <x v="0"/>
    <n v="800"/>
    <n v="64000"/>
    <n v="15360"/>
  </r>
  <r>
    <s v="Specialty"/>
    <x v="13"/>
    <n v="1800"/>
    <n v="118800"/>
    <n v="35640"/>
  </r>
  <r>
    <s v="Specialty"/>
    <x v="13"/>
    <n v="400"/>
    <n v="18000"/>
    <n v="6660"/>
  </r>
  <r>
    <s v="Food &amp; Staples"/>
    <x v="2"/>
    <n v="1800"/>
    <n v="25200"/>
    <n v="5544"/>
  </r>
  <r>
    <s v="Multiline"/>
    <x v="1"/>
    <n v="800"/>
    <n v="30400"/>
    <n v="3040"/>
  </r>
  <r>
    <s v="Multiline"/>
    <x v="9"/>
    <n v="600"/>
    <n v="43200"/>
    <n v="7344"/>
  </r>
  <r>
    <s v="Food &amp; Staples"/>
    <x v="5"/>
    <n v="1000"/>
    <n v="47000"/>
    <n v="6110"/>
  </r>
  <r>
    <s v="Food &amp; Staples"/>
    <x v="6"/>
    <n v="1500"/>
    <n v="127500"/>
    <n v="24225"/>
  </r>
  <r>
    <s v="Specialty"/>
    <x v="4"/>
    <n v="1800"/>
    <n v="48600"/>
    <n v="5346"/>
  </r>
  <r>
    <s v="Food &amp; Staples"/>
    <x v="2"/>
    <n v="600"/>
    <n v="43800"/>
    <n v="8322"/>
  </r>
  <r>
    <s v="Food &amp; Staples"/>
    <x v="2"/>
    <n v="1200"/>
    <n v="51600"/>
    <n v="15480"/>
  </r>
  <r>
    <s v="Food &amp; Staples"/>
    <x v="6"/>
    <n v="1100"/>
    <n v="85800"/>
    <n v="12870"/>
  </r>
  <r>
    <s v="Multiline"/>
    <x v="10"/>
    <n v="400"/>
    <n v="30000"/>
    <n v="3300"/>
  </r>
  <r>
    <s v="Food &amp; Staples"/>
    <x v="2"/>
    <n v="1100"/>
    <n v="41800"/>
    <n v="10032"/>
  </r>
  <r>
    <s v="Multiline"/>
    <x v="8"/>
    <n v="1600"/>
    <n v="108800"/>
    <n v="36992"/>
  </r>
  <r>
    <s v="Food &amp; Staples"/>
    <x v="11"/>
    <n v="1800"/>
    <n v="34200"/>
    <n v="6840"/>
  </r>
  <r>
    <s v="Food &amp; Staples"/>
    <x v="0"/>
    <n v="800"/>
    <n v="69600"/>
    <n v="23664"/>
  </r>
  <r>
    <s v="Food &amp; Staples"/>
    <x v="11"/>
    <n v="1100"/>
    <n v="69300"/>
    <n v="15939"/>
  </r>
  <r>
    <s v="Food &amp; Staples"/>
    <x v="11"/>
    <n v="1000"/>
    <n v="14000"/>
    <n v="1820"/>
  </r>
  <r>
    <s v="Specialty"/>
    <x v="4"/>
    <n v="500"/>
    <n v="39000"/>
    <n v="4290"/>
  </r>
  <r>
    <s v="Multiline"/>
    <x v="9"/>
    <n v="1100"/>
    <n v="67100"/>
    <n v="23485"/>
  </r>
  <r>
    <s v="Specialty"/>
    <x v="4"/>
    <n v="1400"/>
    <n v="119000"/>
    <n v="41650"/>
  </r>
  <r>
    <s v="Food &amp; Staples"/>
    <x v="0"/>
    <n v="1400"/>
    <n v="49000"/>
    <n v="8330"/>
  </r>
  <r>
    <s v="Multiline"/>
    <x v="8"/>
    <n v="1200"/>
    <n v="92400"/>
    <n v="14784"/>
  </r>
  <r>
    <s v="Food &amp; Staples"/>
    <x v="2"/>
    <n v="1800"/>
    <n v="57600"/>
    <n v="14976"/>
  </r>
  <r>
    <s v="Multiline"/>
    <x v="1"/>
    <n v="1200"/>
    <n v="52800"/>
    <n v="7392"/>
  </r>
  <r>
    <s v="Specialty"/>
    <x v="14"/>
    <n v="1700"/>
    <n v="90100"/>
    <n v="11713"/>
  </r>
  <r>
    <s v="Food &amp; Staples"/>
    <x v="2"/>
    <n v="1600"/>
    <n v="86400"/>
    <n v="8640"/>
  </r>
  <r>
    <s v="Food &amp; Staples"/>
    <x v="5"/>
    <n v="1000"/>
    <n v="22000"/>
    <n v="5500"/>
  </r>
  <r>
    <s v="Multiline"/>
    <x v="7"/>
    <n v="1800"/>
    <n v="127800"/>
    <n v="16614"/>
  </r>
  <r>
    <s v="Specialty"/>
    <x v="13"/>
    <n v="500"/>
    <n v="16500"/>
    <n v="4620"/>
  </r>
  <r>
    <s v="Food &amp; Staples"/>
    <x v="2"/>
    <n v="800"/>
    <n v="10400"/>
    <n v="3848"/>
  </r>
  <r>
    <s v="Multiline"/>
    <x v="12"/>
    <n v="1400"/>
    <n v="35000"/>
    <n v="8050"/>
  </r>
  <r>
    <s v="Specialty"/>
    <x v="13"/>
    <n v="600"/>
    <n v="34200"/>
    <n v="10602"/>
  </r>
  <r>
    <s v="Food &amp; Staples"/>
    <x v="2"/>
    <n v="1800"/>
    <n v="140400"/>
    <n v="44928"/>
  </r>
  <r>
    <s v="Food &amp; Staples"/>
    <x v="2"/>
    <n v="1300"/>
    <n v="104000"/>
    <n v="35360"/>
  </r>
  <r>
    <s v="Multiline"/>
    <x v="10"/>
    <n v="500"/>
    <n v="15000"/>
    <n v="4350"/>
  </r>
  <r>
    <s v="Food &amp; Staples"/>
    <x v="2"/>
    <n v="1300"/>
    <n v="26000"/>
    <n v="9100"/>
  </r>
  <r>
    <s v="Multiline"/>
    <x v="12"/>
    <n v="200"/>
    <n v="3200"/>
    <n v="320"/>
  </r>
  <r>
    <s v="Food &amp; Staples"/>
    <x v="0"/>
    <n v="1200"/>
    <n v="51600"/>
    <n v="17544"/>
  </r>
  <r>
    <s v="Specialty"/>
    <x v="3"/>
    <n v="1400"/>
    <n v="36400"/>
    <n v="11648"/>
  </r>
  <r>
    <s v="Multiline"/>
    <x v="10"/>
    <n v="1600"/>
    <n v="60800"/>
    <n v="14592"/>
  </r>
  <r>
    <s v="Multiline"/>
    <x v="12"/>
    <n v="600"/>
    <n v="37200"/>
    <n v="5208"/>
  </r>
  <r>
    <s v="Specialty"/>
    <x v="14"/>
    <n v="300"/>
    <n v="10800"/>
    <n v="1836"/>
  </r>
  <r>
    <s v="Multiline"/>
    <x v="12"/>
    <n v="1100"/>
    <n v="36300"/>
    <n v="7623"/>
  </r>
  <r>
    <s v="Specialty"/>
    <x v="4"/>
    <n v="800"/>
    <n v="18400"/>
    <n v="4968"/>
  </r>
  <r>
    <s v="Specialty"/>
    <x v="4"/>
    <n v="1800"/>
    <n v="77400"/>
    <n v="18576"/>
  </r>
  <r>
    <s v="Food &amp; Staples"/>
    <x v="2"/>
    <n v="700"/>
    <n v="37100"/>
    <n v="13727"/>
  </r>
  <r>
    <s v="Specialty"/>
    <x v="4"/>
    <n v="600"/>
    <n v="28200"/>
    <n v="5922"/>
  </r>
  <r>
    <s v="Specialty"/>
    <x v="14"/>
    <n v="400"/>
    <n v="12000"/>
    <n v="2520"/>
  </r>
  <r>
    <s v="Multiline"/>
    <x v="8"/>
    <n v="1500"/>
    <n v="46500"/>
    <n v="6045"/>
  </r>
  <r>
    <s v="Multiline"/>
    <x v="7"/>
    <n v="1100"/>
    <n v="91300"/>
    <n v="25564"/>
  </r>
  <r>
    <s v="Food &amp; Staples"/>
    <x v="2"/>
    <n v="1400"/>
    <n v="91000"/>
    <n v="13650"/>
  </r>
  <r>
    <s v="Multiline"/>
    <x v="10"/>
    <n v="1600"/>
    <n v="137600"/>
    <n v="17888"/>
  </r>
  <r>
    <s v="Multiline"/>
    <x v="1"/>
    <n v="1600"/>
    <n v="131200"/>
    <n v="30176"/>
  </r>
  <r>
    <s v="Specialty"/>
    <x v="4"/>
    <n v="600"/>
    <n v="19200"/>
    <n v="3072"/>
  </r>
  <r>
    <s v="Food &amp; Staples"/>
    <x v="15"/>
    <n v="1400"/>
    <n v="116200"/>
    <n v="22078"/>
  </r>
  <r>
    <s v="Multiline"/>
    <x v="12"/>
    <n v="800"/>
    <n v="34400"/>
    <n v="3440"/>
  </r>
  <r>
    <s v="Food &amp; Staples"/>
    <x v="15"/>
    <n v="900"/>
    <n v="53100"/>
    <n v="14868"/>
  </r>
  <r>
    <s v="Specialty"/>
    <x v="14"/>
    <n v="1500"/>
    <n v="106500"/>
    <n v="34080"/>
  </r>
  <r>
    <s v="Multiline"/>
    <x v="10"/>
    <n v="800"/>
    <n v="15200"/>
    <n v="1824"/>
  </r>
  <r>
    <s v="Multiline"/>
    <x v="7"/>
    <n v="1100"/>
    <n v="57200"/>
    <n v="12012"/>
  </r>
  <r>
    <s v="Food &amp; Staples"/>
    <x v="15"/>
    <n v="1000"/>
    <n v="87000"/>
    <n v="17400"/>
  </r>
  <r>
    <s v="Food &amp; Staples"/>
    <x v="15"/>
    <n v="300"/>
    <n v="5400"/>
    <n v="1026"/>
  </r>
  <r>
    <s v="Specialty"/>
    <x v="14"/>
    <n v="800"/>
    <n v="61600"/>
    <n v="16016"/>
  </r>
  <r>
    <s v="Specialty"/>
    <x v="4"/>
    <n v="500"/>
    <n v="20500"/>
    <n v="4715"/>
  </r>
  <r>
    <s v="Food &amp; Staples"/>
    <x v="2"/>
    <n v="800"/>
    <n v="31200"/>
    <n v="3120"/>
  </r>
  <r>
    <s v="Specialty"/>
    <x v="3"/>
    <n v="1100"/>
    <n v="35200"/>
    <n v="10912"/>
  </r>
  <r>
    <s v="Food &amp; Staples"/>
    <x v="6"/>
    <n v="600"/>
    <n v="30600"/>
    <n v="8568"/>
  </r>
  <r>
    <s v="Food &amp; Staples"/>
    <x v="6"/>
    <n v="1500"/>
    <n v="84000"/>
    <n v="21840"/>
  </r>
  <r>
    <s v="Specialty"/>
    <x v="3"/>
    <n v="500"/>
    <n v="20000"/>
    <n v="7200"/>
  </r>
  <r>
    <s v="Specialty"/>
    <x v="4"/>
    <n v="900"/>
    <n v="51300"/>
    <n v="7695"/>
  </r>
  <r>
    <s v="Food &amp; Staples"/>
    <x v="6"/>
    <n v="300"/>
    <n v="11700"/>
    <n v="1521"/>
  </r>
  <r>
    <s v="Food &amp; Staples"/>
    <x v="2"/>
    <n v="1300"/>
    <n v="52000"/>
    <n v="10400"/>
  </r>
  <r>
    <s v="Food &amp; Staples"/>
    <x v="6"/>
    <n v="500"/>
    <n v="9000"/>
    <n v="1620"/>
  </r>
  <r>
    <s v="Multiline"/>
    <x v="7"/>
    <n v="200"/>
    <n v="6000"/>
    <n v="1800"/>
  </r>
  <r>
    <s v="Food &amp; Staples"/>
    <x v="0"/>
    <n v="500"/>
    <n v="18500"/>
    <n v="6660"/>
  </r>
  <r>
    <s v="Food &amp; Staples"/>
    <x v="0"/>
    <n v="400"/>
    <n v="10400"/>
    <n v="3328"/>
  </r>
  <r>
    <s v="Multiline"/>
    <x v="10"/>
    <n v="1200"/>
    <n v="49200"/>
    <n v="9840"/>
  </r>
  <r>
    <s v="Multiline"/>
    <x v="7"/>
    <n v="500"/>
    <n v="10000"/>
    <n v="3100"/>
  </r>
  <r>
    <s v="Specialty"/>
    <x v="3"/>
    <n v="500"/>
    <n v="41000"/>
    <n v="9840"/>
  </r>
  <r>
    <s v="Food &amp; Staples"/>
    <x v="5"/>
    <n v="600"/>
    <n v="14400"/>
    <n v="2592"/>
  </r>
  <r>
    <s v="Food &amp; Staples"/>
    <x v="11"/>
    <n v="1400"/>
    <n v="47600"/>
    <n v="9996"/>
  </r>
  <r>
    <s v="Food &amp; Staples"/>
    <x v="2"/>
    <n v="200"/>
    <n v="8800"/>
    <n v="1584"/>
  </r>
  <r>
    <s v="Food &amp; Staples"/>
    <x v="2"/>
    <n v="1800"/>
    <n v="145800"/>
    <n v="37908"/>
  </r>
  <r>
    <s v="Specialty"/>
    <x v="4"/>
    <n v="1500"/>
    <n v="88500"/>
    <n v="21240"/>
  </r>
  <r>
    <s v="Food &amp; Staples"/>
    <x v="11"/>
    <n v="1400"/>
    <n v="57400"/>
    <n v="13202"/>
  </r>
  <r>
    <s v="Specialty"/>
    <x v="14"/>
    <n v="1000"/>
    <n v="49000"/>
    <n v="12250"/>
  </r>
  <r>
    <s v="Specialty"/>
    <x v="4"/>
    <n v="1600"/>
    <n v="78400"/>
    <n v="21952"/>
  </r>
  <r>
    <s v="Specialty"/>
    <x v="13"/>
    <n v="1800"/>
    <n v="68400"/>
    <n v="11628"/>
  </r>
  <r>
    <s v="Multiline"/>
    <x v="10"/>
    <n v="800"/>
    <n v="60800"/>
    <n v="16416"/>
  </r>
  <r>
    <s v="Specialty"/>
    <x v="14"/>
    <n v="1600"/>
    <n v="116800"/>
    <n v="14016"/>
  </r>
  <r>
    <s v="Specialty"/>
    <x v="14"/>
    <n v="500"/>
    <n v="32500"/>
    <n v="11700"/>
  </r>
  <r>
    <s v="Food &amp; Staples"/>
    <x v="15"/>
    <n v="1400"/>
    <n v="28000"/>
    <n v="9240"/>
  </r>
  <r>
    <s v="Multiline"/>
    <x v="1"/>
    <n v="500"/>
    <n v="13500"/>
    <n v="2160"/>
  </r>
  <r>
    <s v="Specialty"/>
    <x v="4"/>
    <n v="1700"/>
    <n v="81600"/>
    <n v="30192"/>
  </r>
  <r>
    <s v="Specialty"/>
    <x v="13"/>
    <n v="1600"/>
    <n v="136000"/>
    <n v="31280"/>
  </r>
  <r>
    <s v="Food &amp; Staples"/>
    <x v="6"/>
    <n v="1300"/>
    <n v="57200"/>
    <n v="6292"/>
  </r>
  <r>
    <s v="Food &amp; Staples"/>
    <x v="2"/>
    <n v="1300"/>
    <n v="85800"/>
    <n v="30030"/>
  </r>
  <r>
    <s v="Food &amp; Staples"/>
    <x v="11"/>
    <n v="900"/>
    <n v="21600"/>
    <n v="2808"/>
  </r>
  <r>
    <s v="Specialty"/>
    <x v="4"/>
    <n v="1100"/>
    <n v="33000"/>
    <n v="7590"/>
  </r>
  <r>
    <s v="Food &amp; Staples"/>
    <x v="2"/>
    <n v="1300"/>
    <n v="98800"/>
    <n v="34580"/>
  </r>
  <r>
    <s v="Food &amp; Staples"/>
    <x v="2"/>
    <n v="300"/>
    <n v="21600"/>
    <n v="3024"/>
  </r>
  <r>
    <s v="Multiline"/>
    <x v="1"/>
    <n v="1300"/>
    <n v="50700"/>
    <n v="7605"/>
  </r>
  <r>
    <s v="Multiline"/>
    <x v="9"/>
    <n v="600"/>
    <n v="40200"/>
    <n v="10050"/>
  </r>
  <r>
    <s v="Specialty"/>
    <x v="13"/>
    <n v="1000"/>
    <n v="36000"/>
    <n v="6120"/>
  </r>
  <r>
    <s v="Specialty"/>
    <x v="3"/>
    <n v="1100"/>
    <n v="63800"/>
    <n v="14674"/>
  </r>
  <r>
    <s v="Food &amp; Staples"/>
    <x v="0"/>
    <n v="400"/>
    <n v="23600"/>
    <n v="5900"/>
  </r>
  <r>
    <s v="Food &amp; Staples"/>
    <x v="2"/>
    <n v="500"/>
    <n v="26000"/>
    <n v="8320"/>
  </r>
  <r>
    <s v="Food &amp; Staples"/>
    <x v="15"/>
    <n v="300"/>
    <n v="11400"/>
    <n v="4104"/>
  </r>
  <r>
    <s v="Multiline"/>
    <x v="7"/>
    <n v="1200"/>
    <n v="66000"/>
    <n v="6600"/>
  </r>
  <r>
    <s v="Multiline"/>
    <x v="7"/>
    <n v="1100"/>
    <n v="49500"/>
    <n v="15345"/>
  </r>
  <r>
    <s v="Specialty"/>
    <x v="4"/>
    <n v="1300"/>
    <n v="76700"/>
    <n v="24544"/>
  </r>
  <r>
    <s v="Multiline"/>
    <x v="8"/>
    <n v="1300"/>
    <n v="37700"/>
    <n v="8294"/>
  </r>
  <r>
    <s v="Multiline"/>
    <x v="7"/>
    <n v="1600"/>
    <n v="59200"/>
    <n v="13616"/>
  </r>
  <r>
    <s v="Specialty"/>
    <x v="4"/>
    <n v="1800"/>
    <n v="45000"/>
    <n v="14850"/>
  </r>
  <r>
    <s v="Food &amp; Staples"/>
    <x v="6"/>
    <n v="1300"/>
    <n v="33800"/>
    <n v="9464"/>
  </r>
  <r>
    <s v="Food &amp; Staples"/>
    <x v="5"/>
    <n v="800"/>
    <n v="21600"/>
    <n v="2808"/>
  </r>
  <r>
    <s v="Food &amp; Staples"/>
    <x v="5"/>
    <n v="1100"/>
    <n v="69300"/>
    <n v="18711"/>
  </r>
  <r>
    <s v="Specialty"/>
    <x v="14"/>
    <n v="600"/>
    <n v="35400"/>
    <n v="6726"/>
  </r>
  <r>
    <s v="Food &amp; Staples"/>
    <x v="0"/>
    <n v="1400"/>
    <n v="18200"/>
    <n v="5278"/>
  </r>
  <r>
    <s v="Food &amp; Staples"/>
    <x v="6"/>
    <n v="1000"/>
    <n v="25000"/>
    <n v="8750"/>
  </r>
  <r>
    <s v="Food &amp; Staples"/>
    <x v="15"/>
    <n v="1600"/>
    <n v="56000"/>
    <n v="11760"/>
  </r>
  <r>
    <s v="Food &amp; Staples"/>
    <x v="0"/>
    <n v="600"/>
    <n v="38400"/>
    <n v="12672"/>
  </r>
  <r>
    <s v="Food &amp; Staples"/>
    <x v="15"/>
    <n v="400"/>
    <n v="15200"/>
    <n v="5624"/>
  </r>
  <r>
    <s v="Multiline"/>
    <x v="10"/>
    <n v="1200"/>
    <n v="26400"/>
    <n v="5280"/>
  </r>
  <r>
    <s v="Food &amp; Staples"/>
    <x v="15"/>
    <n v="1000"/>
    <n v="55000"/>
    <n v="7700"/>
  </r>
  <r>
    <s v="Food &amp; Staples"/>
    <x v="11"/>
    <n v="1300"/>
    <n v="58500"/>
    <n v="12870"/>
  </r>
  <r>
    <s v="Food &amp; Staples"/>
    <x v="0"/>
    <n v="900"/>
    <n v="74700"/>
    <n v="14940"/>
  </r>
  <r>
    <s v="Specialty"/>
    <x v="3"/>
    <n v="200"/>
    <n v="17000"/>
    <n v="2720"/>
  </r>
  <r>
    <s v="Multiline"/>
    <x v="10"/>
    <n v="500"/>
    <n v="19500"/>
    <n v="3900"/>
  </r>
  <r>
    <s v="Specialty"/>
    <x v="4"/>
    <n v="600"/>
    <n v="36600"/>
    <n v="10248"/>
  </r>
  <r>
    <s v="Multiline"/>
    <x v="1"/>
    <n v="1200"/>
    <n v="81600"/>
    <n v="13056"/>
  </r>
  <r>
    <s v="Food &amp; Staples"/>
    <x v="2"/>
    <n v="1400"/>
    <n v="113400"/>
    <n v="18144"/>
  </r>
  <r>
    <s v="Specialty"/>
    <x v="13"/>
    <n v="900"/>
    <n v="25200"/>
    <n v="8316"/>
  </r>
  <r>
    <s v="Specialty"/>
    <x v="14"/>
    <n v="1800"/>
    <n v="117000"/>
    <n v="25740"/>
  </r>
  <r>
    <s v="Specialty"/>
    <x v="3"/>
    <n v="1600"/>
    <n v="33600"/>
    <n v="4368"/>
  </r>
  <r>
    <s v="Food &amp; Staples"/>
    <x v="11"/>
    <n v="600"/>
    <n v="39000"/>
    <n v="8580"/>
  </r>
  <r>
    <s v="Multiline"/>
    <x v="7"/>
    <n v="900"/>
    <n v="34200"/>
    <n v="5472"/>
  </r>
  <r>
    <s v="Multiline"/>
    <x v="8"/>
    <n v="1000"/>
    <n v="31000"/>
    <n v="4650"/>
  </r>
  <r>
    <s v="Food &amp; Staples"/>
    <x v="11"/>
    <n v="1800"/>
    <n v="102600"/>
    <n v="28728"/>
  </r>
  <r>
    <s v="Specialty"/>
    <x v="4"/>
    <n v="900"/>
    <n v="33300"/>
    <n v="10989"/>
  </r>
  <r>
    <s v="Food &amp; Staples"/>
    <x v="15"/>
    <n v="900"/>
    <n v="41400"/>
    <n v="12420"/>
  </r>
  <r>
    <s v="Specialty"/>
    <x v="13"/>
    <n v="300"/>
    <n v="11700"/>
    <n v="3627"/>
  </r>
  <r>
    <s v="Multiline"/>
    <x v="8"/>
    <n v="1300"/>
    <n v="59800"/>
    <n v="20930"/>
  </r>
  <r>
    <s v="Multiline"/>
    <x v="10"/>
    <n v="1400"/>
    <n v="121800"/>
    <n v="29232"/>
  </r>
  <r>
    <s v="Food &amp; Staples"/>
    <x v="2"/>
    <n v="700"/>
    <n v="58800"/>
    <n v="13524"/>
  </r>
  <r>
    <s v="Food &amp; Staples"/>
    <x v="2"/>
    <n v="1300"/>
    <n v="54600"/>
    <n v="12558"/>
  </r>
  <r>
    <s v="Multiline"/>
    <x v="9"/>
    <n v="1000"/>
    <n v="15000"/>
    <n v="3150"/>
  </r>
  <r>
    <s v="Specialty"/>
    <x v="14"/>
    <n v="1300"/>
    <n v="63700"/>
    <n v="8918"/>
  </r>
  <r>
    <s v="Food &amp; Staples"/>
    <x v="0"/>
    <n v="800"/>
    <n v="17600"/>
    <n v="3872"/>
  </r>
  <r>
    <s v="Specialty"/>
    <x v="4"/>
    <n v="500"/>
    <n v="38000"/>
    <n v="9500"/>
  </r>
  <r>
    <s v="Multiline"/>
    <x v="9"/>
    <n v="500"/>
    <n v="21500"/>
    <n v="3655"/>
  </r>
  <r>
    <s v="Multiline"/>
    <x v="7"/>
    <n v="1400"/>
    <n v="81200"/>
    <n v="26796"/>
  </r>
  <r>
    <s v="Multiline"/>
    <x v="8"/>
    <n v="1300"/>
    <n v="22100"/>
    <n v="6630"/>
  </r>
  <r>
    <s v="Food &amp; Staples"/>
    <x v="11"/>
    <n v="500"/>
    <n v="41500"/>
    <n v="9545"/>
  </r>
  <r>
    <s v="Food &amp; Staples"/>
    <x v="2"/>
    <n v="1500"/>
    <n v="61500"/>
    <n v="17835"/>
  </r>
  <r>
    <s v="Multiline"/>
    <x v="12"/>
    <n v="1100"/>
    <n v="39600"/>
    <n v="14652"/>
  </r>
  <r>
    <s v="Food &amp; Staples"/>
    <x v="2"/>
    <n v="1000"/>
    <n v="24000"/>
    <n v="6000"/>
  </r>
  <r>
    <s v="Specialty"/>
    <x v="3"/>
    <n v="400"/>
    <n v="11200"/>
    <n v="2912"/>
  </r>
  <r>
    <s v="Food &amp; Staples"/>
    <x v="6"/>
    <n v="1600"/>
    <n v="100800"/>
    <n v="34272"/>
  </r>
  <r>
    <s v="Specialty"/>
    <x v="4"/>
    <n v="500"/>
    <n v="37000"/>
    <n v="9250"/>
  </r>
  <r>
    <s v="Food &amp; Staples"/>
    <x v="6"/>
    <n v="600"/>
    <n v="35400"/>
    <n v="6372"/>
  </r>
  <r>
    <s v="Food &amp; Staples"/>
    <x v="2"/>
    <n v="500"/>
    <n v="21000"/>
    <n v="3360"/>
  </r>
  <r>
    <s v="Food &amp; Staples"/>
    <x v="11"/>
    <n v="500"/>
    <n v="39000"/>
    <n v="8970"/>
  </r>
  <r>
    <s v="Specialty"/>
    <x v="14"/>
    <n v="1000"/>
    <n v="77000"/>
    <n v="26180"/>
  </r>
  <r>
    <s v="Multiline"/>
    <x v="10"/>
    <n v="200"/>
    <n v="10600"/>
    <n v="3180"/>
  </r>
  <r>
    <s v="Multiline"/>
    <x v="9"/>
    <n v="500"/>
    <n v="36000"/>
    <n v="7200"/>
  </r>
  <r>
    <s v="Food &amp; Staples"/>
    <x v="0"/>
    <n v="600"/>
    <n v="31200"/>
    <n v="9672"/>
  </r>
  <r>
    <s v="Food &amp; Staples"/>
    <x v="6"/>
    <n v="1600"/>
    <n v="108800"/>
    <n v="16320"/>
  </r>
  <r>
    <s v="Food &amp; Staples"/>
    <x v="15"/>
    <n v="1200"/>
    <n v="30000"/>
    <n v="3000"/>
  </r>
  <r>
    <s v="Food &amp; Staples"/>
    <x v="0"/>
    <n v="1800"/>
    <n v="129600"/>
    <n v="32400"/>
  </r>
  <r>
    <s v="Multiline"/>
    <x v="1"/>
    <n v="400"/>
    <n v="12800"/>
    <n v="1280"/>
  </r>
  <r>
    <s v="Food &amp; Staples"/>
    <x v="2"/>
    <n v="1800"/>
    <n v="50400"/>
    <n v="14112"/>
  </r>
  <r>
    <s v="Food &amp; Staples"/>
    <x v="6"/>
    <n v="1400"/>
    <n v="60200"/>
    <n v="20468"/>
  </r>
  <r>
    <s v="Food &amp; Staples"/>
    <x v="15"/>
    <n v="200"/>
    <n v="11000"/>
    <n v="1430"/>
  </r>
  <r>
    <s v="Multiline"/>
    <x v="9"/>
    <n v="700"/>
    <n v="50400"/>
    <n v="17136"/>
  </r>
  <r>
    <s v="Specialty"/>
    <x v="4"/>
    <n v="1500"/>
    <n v="69000"/>
    <n v="24840"/>
  </r>
  <r>
    <s v="Food &amp; Staples"/>
    <x v="5"/>
    <n v="1700"/>
    <n v="22100"/>
    <n v="3315"/>
  </r>
  <r>
    <s v="Food &amp; Staples"/>
    <x v="5"/>
    <n v="1600"/>
    <n v="137600"/>
    <n v="50912"/>
  </r>
  <r>
    <s v="Food &amp; Staples"/>
    <x v="2"/>
    <n v="1800"/>
    <n v="111600"/>
    <n v="23436"/>
  </r>
  <r>
    <s v="Multiline"/>
    <x v="12"/>
    <n v="200"/>
    <n v="11800"/>
    <n v="4012"/>
  </r>
  <r>
    <s v="Specialty"/>
    <x v="14"/>
    <n v="1600"/>
    <n v="59200"/>
    <n v="20720"/>
  </r>
  <r>
    <s v="Food &amp; Staples"/>
    <x v="5"/>
    <n v="200"/>
    <n v="3400"/>
    <n v="1190"/>
  </r>
  <r>
    <s v="Food &amp; Staples"/>
    <x v="11"/>
    <n v="300"/>
    <n v="4500"/>
    <n v="990"/>
  </r>
  <r>
    <s v="Multiline"/>
    <x v="9"/>
    <n v="1000"/>
    <n v="67000"/>
    <n v="24120"/>
  </r>
  <r>
    <s v="Multiline"/>
    <x v="7"/>
    <n v="1700"/>
    <n v="39100"/>
    <n v="6647"/>
  </r>
  <r>
    <s v="Multiline"/>
    <x v="12"/>
    <n v="800"/>
    <n v="48000"/>
    <n v="6720"/>
  </r>
  <r>
    <s v="Food &amp; Staples"/>
    <x v="15"/>
    <n v="1800"/>
    <n v="73800"/>
    <n v="11808"/>
  </r>
  <r>
    <s v="Multiline"/>
    <x v="12"/>
    <n v="500"/>
    <n v="21000"/>
    <n v="7770"/>
  </r>
  <r>
    <s v="Specialty"/>
    <x v="4"/>
    <n v="1100"/>
    <n v="36300"/>
    <n v="3993"/>
  </r>
  <r>
    <s v="Multiline"/>
    <x v="10"/>
    <n v="1800"/>
    <n v="48600"/>
    <n v="17010"/>
  </r>
  <r>
    <s v="Food &amp; Staples"/>
    <x v="2"/>
    <n v="1500"/>
    <n v="37500"/>
    <n v="13125"/>
  </r>
  <r>
    <s v="Multiline"/>
    <x v="7"/>
    <n v="1700"/>
    <n v="68000"/>
    <n v="20400"/>
  </r>
  <r>
    <s v="Specialty"/>
    <x v="3"/>
    <n v="600"/>
    <n v="36600"/>
    <n v="4026"/>
  </r>
  <r>
    <s v="Specialty"/>
    <x v="13"/>
    <n v="1600"/>
    <n v="84800"/>
    <n v="18656"/>
  </r>
  <r>
    <s v="Food &amp; Staples"/>
    <x v="2"/>
    <n v="300"/>
    <n v="18300"/>
    <n v="2379"/>
  </r>
  <r>
    <s v="Food &amp; Staples"/>
    <x v="15"/>
    <n v="400"/>
    <n v="24000"/>
    <n v="5520"/>
  </r>
  <r>
    <s v="Specialty"/>
    <x v="3"/>
    <n v="700"/>
    <n v="53900"/>
    <n v="16709"/>
  </r>
  <r>
    <s v="Food &amp; Staples"/>
    <x v="0"/>
    <n v="800"/>
    <n v="56800"/>
    <n v="20448"/>
  </r>
  <r>
    <s v="Multiline"/>
    <x v="8"/>
    <n v="400"/>
    <n v="6800"/>
    <n v="1700"/>
  </r>
  <r>
    <s v="Food &amp; Staples"/>
    <x v="5"/>
    <n v="400"/>
    <n v="8800"/>
    <n v="1144"/>
  </r>
  <r>
    <s v="Food &amp; Staples"/>
    <x v="0"/>
    <n v="400"/>
    <n v="30000"/>
    <n v="6000"/>
  </r>
  <r>
    <s v="Food &amp; Staples"/>
    <x v="2"/>
    <n v="200"/>
    <n v="17000"/>
    <n v="1700"/>
  </r>
  <r>
    <s v="Food &amp; Staples"/>
    <x v="0"/>
    <n v="1800"/>
    <n v="64800"/>
    <n v="14904"/>
  </r>
  <r>
    <s v="Food &amp; Staples"/>
    <x v="2"/>
    <n v="1800"/>
    <n v="131400"/>
    <n v="35478"/>
  </r>
  <r>
    <s v="Multiline"/>
    <x v="10"/>
    <n v="1800"/>
    <n v="88200"/>
    <n v="20286"/>
  </r>
  <r>
    <s v="Food &amp; Staples"/>
    <x v="6"/>
    <n v="1300"/>
    <n v="46800"/>
    <n v="8892"/>
  </r>
  <r>
    <s v="Specialty"/>
    <x v="14"/>
    <n v="300"/>
    <n v="9600"/>
    <n v="2784"/>
  </r>
  <r>
    <s v="Multiline"/>
    <x v="12"/>
    <n v="700"/>
    <n v="10500"/>
    <n v="3570"/>
  </r>
  <r>
    <s v="Food &amp; Staples"/>
    <x v="5"/>
    <n v="300"/>
    <n v="24300"/>
    <n v="8991"/>
  </r>
  <r>
    <s v="Specialty"/>
    <x v="4"/>
    <n v="600"/>
    <n v="29400"/>
    <n v="3528"/>
  </r>
  <r>
    <s v="Specialty"/>
    <x v="4"/>
    <n v="1600"/>
    <n v="116800"/>
    <n v="22192"/>
  </r>
  <r>
    <s v="Multiline"/>
    <x v="1"/>
    <n v="1000"/>
    <n v="20000"/>
    <n v="3000"/>
  </r>
  <r>
    <s v="Specialty"/>
    <x v="3"/>
    <n v="1500"/>
    <n v="55500"/>
    <n v="13320"/>
  </r>
  <r>
    <s v="Multiline"/>
    <x v="12"/>
    <n v="500"/>
    <n v="34000"/>
    <n v="6120"/>
  </r>
  <r>
    <s v="Food &amp; Staples"/>
    <x v="11"/>
    <n v="700"/>
    <n v="37800"/>
    <n v="6426"/>
  </r>
  <r>
    <s v="Specialty"/>
    <x v="14"/>
    <n v="600"/>
    <n v="7200"/>
    <n v="1800"/>
  </r>
  <r>
    <s v="Multiline"/>
    <x v="7"/>
    <n v="200"/>
    <n v="12200"/>
    <n v="4148"/>
  </r>
  <r>
    <s v="Food &amp; Staples"/>
    <x v="5"/>
    <n v="600"/>
    <n v="42600"/>
    <n v="11076"/>
  </r>
  <r>
    <s v="Food &amp; Staples"/>
    <x v="2"/>
    <n v="1200"/>
    <n v="103200"/>
    <n v="15480"/>
  </r>
  <r>
    <s v="Food &amp; Staples"/>
    <x v="6"/>
    <n v="1600"/>
    <n v="52800"/>
    <n v="11088"/>
  </r>
  <r>
    <s v="Multiline"/>
    <x v="9"/>
    <n v="1000"/>
    <n v="65000"/>
    <n v="15600"/>
  </r>
  <r>
    <s v="Multiline"/>
    <x v="8"/>
    <n v="1300"/>
    <n v="52000"/>
    <n v="16640"/>
  </r>
  <r>
    <s v="Food &amp; Staples"/>
    <x v="2"/>
    <n v="1200"/>
    <n v="80400"/>
    <n v="27336"/>
  </r>
  <r>
    <s v="Food &amp; Staples"/>
    <x v="15"/>
    <n v="1000"/>
    <n v="84000"/>
    <n v="8400"/>
  </r>
  <r>
    <s v="Food &amp; Staples"/>
    <x v="6"/>
    <n v="900"/>
    <n v="76500"/>
    <n v="19890"/>
  </r>
  <r>
    <s v="Specialty"/>
    <x v="3"/>
    <n v="800"/>
    <n v="20000"/>
    <n v="2600"/>
  </r>
  <r>
    <s v="Food &amp; Staples"/>
    <x v="11"/>
    <n v="1800"/>
    <n v="126000"/>
    <n v="12600"/>
  </r>
  <r>
    <s v="Food &amp; Staples"/>
    <x v="15"/>
    <n v="1200"/>
    <n v="18000"/>
    <n v="3780"/>
  </r>
  <r>
    <s v="Multiline"/>
    <x v="9"/>
    <n v="1300"/>
    <n v="33800"/>
    <n v="10140"/>
  </r>
  <r>
    <s v="Multiline"/>
    <x v="12"/>
    <n v="1000"/>
    <n v="46000"/>
    <n v="5520"/>
  </r>
  <r>
    <s v="Food &amp; Staples"/>
    <x v="2"/>
    <n v="1500"/>
    <n v="75000"/>
    <n v="24750"/>
  </r>
  <r>
    <s v="Specialty"/>
    <x v="13"/>
    <n v="300"/>
    <n v="13200"/>
    <n v="1452"/>
  </r>
  <r>
    <s v="Multiline"/>
    <x v="8"/>
    <n v="1500"/>
    <n v="39000"/>
    <n v="7800"/>
  </r>
  <r>
    <s v="Food &amp; Staples"/>
    <x v="0"/>
    <n v="900"/>
    <n v="45900"/>
    <n v="16065"/>
  </r>
  <r>
    <s v="Specialty"/>
    <x v="13"/>
    <n v="1500"/>
    <n v="108000"/>
    <n v="39960"/>
  </r>
  <r>
    <s v="Specialty"/>
    <x v="13"/>
    <n v="1600"/>
    <n v="129600"/>
    <n v="44064"/>
  </r>
  <r>
    <s v="Multiline"/>
    <x v="9"/>
    <n v="500"/>
    <n v="15000"/>
    <n v="3000"/>
  </r>
  <r>
    <s v="Multiline"/>
    <x v="1"/>
    <n v="1100"/>
    <n v="18700"/>
    <n v="5610"/>
  </r>
  <r>
    <s v="Food &amp; Staples"/>
    <x v="2"/>
    <n v="400"/>
    <n v="8400"/>
    <n v="1176"/>
  </r>
  <r>
    <s v="Food &amp; Staples"/>
    <x v="2"/>
    <n v="1500"/>
    <n v="73500"/>
    <n v="19110"/>
  </r>
  <r>
    <s v="Specialty"/>
    <x v="4"/>
    <n v="700"/>
    <n v="56000"/>
    <n v="8960"/>
  </r>
  <r>
    <s v="Food &amp; Staples"/>
    <x v="6"/>
    <n v="1600"/>
    <n v="128000"/>
    <n v="35840"/>
  </r>
  <r>
    <s v="Food &amp; Staples"/>
    <x v="5"/>
    <n v="1400"/>
    <n v="29400"/>
    <n v="7938"/>
  </r>
  <r>
    <s v="Food &amp; Staples"/>
    <x v="11"/>
    <n v="600"/>
    <n v="52200"/>
    <n v="16704"/>
  </r>
  <r>
    <s v="Specialty"/>
    <x v="4"/>
    <n v="1100"/>
    <n v="66000"/>
    <n v="10560"/>
  </r>
  <r>
    <s v="Specialty"/>
    <x v="13"/>
    <n v="600"/>
    <n v="44400"/>
    <n v="7992"/>
  </r>
  <r>
    <s v="Food &amp; Staples"/>
    <x v="15"/>
    <n v="200"/>
    <n v="14400"/>
    <n v="4320"/>
  </r>
  <r>
    <s v="Multiline"/>
    <x v="8"/>
    <n v="700"/>
    <n v="24500"/>
    <n v="5145"/>
  </r>
  <r>
    <s v="Multiline"/>
    <x v="12"/>
    <n v="1500"/>
    <n v="52500"/>
    <n v="16275"/>
  </r>
  <r>
    <s v="Food &amp; Staples"/>
    <x v="2"/>
    <n v="1800"/>
    <n v="77400"/>
    <n v="13158"/>
  </r>
  <r>
    <s v="Multiline"/>
    <x v="1"/>
    <n v="1800"/>
    <n v="118800"/>
    <n v="21384"/>
  </r>
  <r>
    <s v="Food &amp; Staples"/>
    <x v="0"/>
    <n v="1600"/>
    <n v="128000"/>
    <n v="19200"/>
  </r>
  <r>
    <s v="Food &amp; Staples"/>
    <x v="2"/>
    <n v="1700"/>
    <n v="110500"/>
    <n v="18785"/>
  </r>
  <r>
    <s v="Food &amp; Staples"/>
    <x v="0"/>
    <n v="900"/>
    <n v="46800"/>
    <n v="6084"/>
  </r>
  <r>
    <s v="Multiline"/>
    <x v="1"/>
    <n v="1200"/>
    <n v="30000"/>
    <n v="6600"/>
  </r>
  <r>
    <s v="Food &amp; Staples"/>
    <x v="0"/>
    <n v="1600"/>
    <n v="113600"/>
    <n v="22720"/>
  </r>
  <r>
    <s v="Multiline"/>
    <x v="12"/>
    <n v="500"/>
    <n v="19500"/>
    <n v="2925"/>
  </r>
  <r>
    <s v="Food &amp; Staples"/>
    <x v="15"/>
    <n v="1500"/>
    <n v="42000"/>
    <n v="14280"/>
  </r>
  <r>
    <s v="Food &amp; Staples"/>
    <x v="2"/>
    <n v="1300"/>
    <n v="109200"/>
    <n v="14196"/>
  </r>
  <r>
    <s v="Food &amp; Staples"/>
    <x v="5"/>
    <n v="400"/>
    <n v="34000"/>
    <n v="5100"/>
  </r>
  <r>
    <s v="Multiline"/>
    <x v="12"/>
    <n v="400"/>
    <n v="12800"/>
    <n v="3200"/>
  </r>
  <r>
    <s v="Multiline"/>
    <x v="8"/>
    <n v="500"/>
    <n v="22000"/>
    <n v="4400"/>
  </r>
  <r>
    <s v="Specialty"/>
    <x v="4"/>
    <n v="300"/>
    <n v="6300"/>
    <n v="1953"/>
  </r>
  <r>
    <s v="Food &amp; Staples"/>
    <x v="2"/>
    <n v="1800"/>
    <n v="72000"/>
    <n v="19440"/>
  </r>
  <r>
    <s v="Food &amp; Staples"/>
    <x v="2"/>
    <n v="1000"/>
    <n v="58000"/>
    <n v="16820"/>
  </r>
  <r>
    <s v="Multiline"/>
    <x v="9"/>
    <n v="500"/>
    <n v="11000"/>
    <n v="1320"/>
  </r>
  <r>
    <s v="Food &amp; Staples"/>
    <x v="5"/>
    <n v="1600"/>
    <n v="89600"/>
    <n v="20608"/>
  </r>
  <r>
    <s v="Multiline"/>
    <x v="10"/>
    <n v="1300"/>
    <n v="18200"/>
    <n v="6006"/>
  </r>
  <r>
    <s v="Food &amp; Staples"/>
    <x v="2"/>
    <n v="200"/>
    <n v="15400"/>
    <n v="2618"/>
  </r>
  <r>
    <s v="Food &amp; Staples"/>
    <x v="6"/>
    <n v="600"/>
    <n v="48600"/>
    <n v="5832"/>
  </r>
  <r>
    <s v="Multiline"/>
    <x v="10"/>
    <n v="1800"/>
    <n v="45000"/>
    <n v="5850"/>
  </r>
  <r>
    <s v="Food &amp; Staples"/>
    <x v="2"/>
    <n v="400"/>
    <n v="29200"/>
    <n v="10220"/>
  </r>
  <r>
    <s v="Specialty"/>
    <x v="4"/>
    <n v="700"/>
    <n v="22400"/>
    <n v="3360"/>
  </r>
  <r>
    <s v="Food &amp; Staples"/>
    <x v="2"/>
    <n v="300"/>
    <n v="16500"/>
    <n v="4290"/>
  </r>
  <r>
    <s v="Multiline"/>
    <x v="1"/>
    <n v="900"/>
    <n v="19800"/>
    <n v="3762"/>
  </r>
  <r>
    <s v="Food &amp; Staples"/>
    <x v="0"/>
    <n v="1600"/>
    <n v="38400"/>
    <n v="11136"/>
  </r>
  <r>
    <s v="Multiline"/>
    <x v="10"/>
    <n v="1700"/>
    <n v="125800"/>
    <n v="28934"/>
  </r>
  <r>
    <s v="Food &amp; Staples"/>
    <x v="2"/>
    <n v="700"/>
    <n v="28700"/>
    <n v="9471"/>
  </r>
  <r>
    <s v="Multiline"/>
    <x v="10"/>
    <n v="1300"/>
    <n v="35100"/>
    <n v="11232"/>
  </r>
  <r>
    <s v="Multiline"/>
    <x v="10"/>
    <n v="1800"/>
    <n v="93600"/>
    <n v="25272"/>
  </r>
  <r>
    <s v="Multiline"/>
    <x v="8"/>
    <n v="700"/>
    <n v="9800"/>
    <n v="2352"/>
  </r>
  <r>
    <s v="Food &amp; Staples"/>
    <x v="0"/>
    <n v="1400"/>
    <n v="78400"/>
    <n v="22736"/>
  </r>
  <r>
    <s v="Multiline"/>
    <x v="9"/>
    <n v="800"/>
    <n v="19200"/>
    <n v="4416"/>
  </r>
  <r>
    <s v="Multiline"/>
    <x v="12"/>
    <n v="900"/>
    <n v="49500"/>
    <n v="12375"/>
  </r>
  <r>
    <s v="Specialty"/>
    <x v="13"/>
    <n v="1800"/>
    <n v="131400"/>
    <n v="14454"/>
  </r>
  <r>
    <s v="Food &amp; Staples"/>
    <x v="15"/>
    <n v="200"/>
    <n v="14600"/>
    <n v="4672"/>
  </r>
  <r>
    <s v="Food &amp; Staples"/>
    <x v="0"/>
    <n v="1700"/>
    <n v="124100"/>
    <n v="14892"/>
  </r>
  <r>
    <s v="Multiline"/>
    <x v="12"/>
    <n v="1700"/>
    <n v="112200"/>
    <n v="38148"/>
  </r>
  <r>
    <s v="Specialty"/>
    <x v="4"/>
    <n v="900"/>
    <n v="13500"/>
    <n v="2835"/>
  </r>
  <r>
    <s v="Specialty"/>
    <x v="14"/>
    <n v="900"/>
    <n v="19800"/>
    <n v="6336"/>
  </r>
  <r>
    <s v="Multiline"/>
    <x v="8"/>
    <n v="1200"/>
    <n v="69600"/>
    <n v="24360"/>
  </r>
  <r>
    <s v="Multiline"/>
    <x v="1"/>
    <n v="1400"/>
    <n v="58800"/>
    <n v="7056"/>
  </r>
  <r>
    <s v="Multiline"/>
    <x v="8"/>
    <n v="1800"/>
    <n v="108000"/>
    <n v="15120"/>
  </r>
  <r>
    <s v="Multiline"/>
    <x v="8"/>
    <n v="1300"/>
    <n v="61100"/>
    <n v="17108"/>
  </r>
  <r>
    <s v="Food &amp; Staples"/>
    <x v="2"/>
    <n v="1100"/>
    <n v="71500"/>
    <n v="9295"/>
  </r>
  <r>
    <s v="Specialty"/>
    <x v="4"/>
    <n v="900"/>
    <n v="68400"/>
    <n v="25308"/>
  </r>
  <r>
    <s v="Food &amp; Staples"/>
    <x v="5"/>
    <n v="1000"/>
    <n v="41000"/>
    <n v="9430"/>
  </r>
  <r>
    <s v="Specialty"/>
    <x v="13"/>
    <n v="700"/>
    <n v="18200"/>
    <n v="3276"/>
  </r>
  <r>
    <s v="Food &amp; Staples"/>
    <x v="11"/>
    <n v="1300"/>
    <n v="113100"/>
    <n v="31668"/>
  </r>
  <r>
    <s v="Specialty"/>
    <x v="4"/>
    <n v="800"/>
    <n v="61600"/>
    <n v="9856"/>
  </r>
  <r>
    <s v="Multiline"/>
    <x v="12"/>
    <n v="1100"/>
    <n v="30800"/>
    <n v="10472"/>
  </r>
  <r>
    <s v="Specialty"/>
    <x v="3"/>
    <n v="1100"/>
    <n v="90200"/>
    <n v="20746"/>
  </r>
  <r>
    <s v="Food &amp; Staples"/>
    <x v="2"/>
    <n v="200"/>
    <n v="11800"/>
    <n v="4130"/>
  </r>
  <r>
    <s v="Food &amp; Staples"/>
    <x v="2"/>
    <n v="800"/>
    <n v="61600"/>
    <n v="10472"/>
  </r>
  <r>
    <s v="Food &amp; Staples"/>
    <x v="5"/>
    <n v="800"/>
    <n v="39200"/>
    <n v="5096"/>
  </r>
  <r>
    <s v="Multiline"/>
    <x v="9"/>
    <n v="1300"/>
    <n v="107900"/>
    <n v="23738"/>
  </r>
  <r>
    <s v="Food &amp; Staples"/>
    <x v="5"/>
    <n v="400"/>
    <n v="18400"/>
    <n v="6072"/>
  </r>
  <r>
    <s v="Multiline"/>
    <x v="12"/>
    <n v="1600"/>
    <n v="36800"/>
    <n v="6256"/>
  </r>
  <r>
    <s v="Specialty"/>
    <x v="13"/>
    <n v="1400"/>
    <n v="43400"/>
    <n v="13020"/>
  </r>
  <r>
    <s v="Food &amp; Staples"/>
    <x v="2"/>
    <n v="200"/>
    <n v="11600"/>
    <n v="1508"/>
  </r>
  <r>
    <s v="Specialty"/>
    <x v="13"/>
    <n v="1400"/>
    <n v="33600"/>
    <n v="11088"/>
  </r>
  <r>
    <s v="Specialty"/>
    <x v="13"/>
    <n v="800"/>
    <n v="45600"/>
    <n v="7296"/>
  </r>
  <r>
    <s v="Multiline"/>
    <x v="9"/>
    <n v="1300"/>
    <n v="18200"/>
    <n v="2912"/>
  </r>
  <r>
    <s v="Food &amp; Staples"/>
    <x v="11"/>
    <n v="1300"/>
    <n v="89700"/>
    <n v="22425"/>
  </r>
  <r>
    <s v="Multiline"/>
    <x v="8"/>
    <n v="200"/>
    <n v="10600"/>
    <n v="3180"/>
  </r>
  <r>
    <s v="Food &amp; Staples"/>
    <x v="2"/>
    <n v="700"/>
    <n v="11200"/>
    <n v="3920"/>
  </r>
  <r>
    <s v="Food &amp; Staples"/>
    <x v="15"/>
    <n v="1700"/>
    <n v="110500"/>
    <n v="40885"/>
  </r>
  <r>
    <s v="Specialty"/>
    <x v="13"/>
    <n v="1600"/>
    <n v="62400"/>
    <n v="11856"/>
  </r>
  <r>
    <s v="Food &amp; Staples"/>
    <x v="0"/>
    <n v="1500"/>
    <n v="91500"/>
    <n v="32025"/>
  </r>
  <r>
    <s v="Multiline"/>
    <x v="10"/>
    <n v="500"/>
    <n v="15000"/>
    <n v="3450"/>
  </r>
  <r>
    <s v="Food &amp; Staples"/>
    <x v="15"/>
    <n v="1600"/>
    <n v="32000"/>
    <n v="4800"/>
  </r>
  <r>
    <s v="Food &amp; Staples"/>
    <x v="2"/>
    <n v="1100"/>
    <n v="82500"/>
    <n v="26400"/>
  </r>
  <r>
    <s v="Food &amp; Staples"/>
    <x v="11"/>
    <n v="300"/>
    <n v="22800"/>
    <n v="2964"/>
  </r>
  <r>
    <s v="Multiline"/>
    <x v="1"/>
    <n v="1800"/>
    <n v="64800"/>
    <n v="20736"/>
  </r>
  <r>
    <s v="Multiline"/>
    <x v="9"/>
    <n v="900"/>
    <n v="16200"/>
    <n v="4374"/>
  </r>
  <r>
    <s v="Food &amp; Staples"/>
    <x v="5"/>
    <n v="600"/>
    <n v="33000"/>
    <n v="6600"/>
  </r>
  <r>
    <s v="Food &amp; Staples"/>
    <x v="2"/>
    <n v="1100"/>
    <n v="50600"/>
    <n v="11132"/>
  </r>
  <r>
    <s v="Food &amp; Staples"/>
    <x v="15"/>
    <n v="900"/>
    <n v="12600"/>
    <n v="2016"/>
  </r>
  <r>
    <s v="Specialty"/>
    <x v="14"/>
    <n v="1000"/>
    <n v="26000"/>
    <n v="5200"/>
  </r>
  <r>
    <s v="Multiline"/>
    <x v="10"/>
    <n v="1800"/>
    <n v="126000"/>
    <n v="22680"/>
  </r>
  <r>
    <s v="Food &amp; Staples"/>
    <x v="5"/>
    <n v="1200"/>
    <n v="50400"/>
    <n v="6048"/>
  </r>
  <r>
    <s v="Multiline"/>
    <x v="7"/>
    <n v="300"/>
    <n v="4800"/>
    <n v="528"/>
  </r>
  <r>
    <s v="Food &amp; Staples"/>
    <x v="5"/>
    <n v="700"/>
    <n v="53200"/>
    <n v="14364"/>
  </r>
  <r>
    <s v="Multiline"/>
    <x v="1"/>
    <n v="1600"/>
    <n v="115200"/>
    <n v="33408"/>
  </r>
  <r>
    <s v="Food &amp; Staples"/>
    <x v="0"/>
    <n v="1400"/>
    <n v="82600"/>
    <n v="9912"/>
  </r>
  <r>
    <s v="Food &amp; Staples"/>
    <x v="0"/>
    <n v="300"/>
    <n v="12600"/>
    <n v="1890"/>
  </r>
  <r>
    <s v="Food &amp; Staples"/>
    <x v="6"/>
    <n v="1200"/>
    <n v="86400"/>
    <n v="31968"/>
  </r>
  <r>
    <s v="Food &amp; Staples"/>
    <x v="2"/>
    <n v="500"/>
    <n v="34000"/>
    <n v="8840"/>
  </r>
  <r>
    <s v="Food &amp; Staples"/>
    <x v="6"/>
    <n v="200"/>
    <n v="8000"/>
    <n v="2160"/>
  </r>
  <r>
    <s v="Food &amp; Staples"/>
    <x v="6"/>
    <n v="1700"/>
    <n v="139400"/>
    <n v="15334"/>
  </r>
  <r>
    <s v="Multiline"/>
    <x v="8"/>
    <n v="700"/>
    <n v="35000"/>
    <n v="7000"/>
  </r>
  <r>
    <s v="Food &amp; Staples"/>
    <x v="15"/>
    <n v="1700"/>
    <n v="40800"/>
    <n v="8160"/>
  </r>
  <r>
    <s v="Food &amp; Staples"/>
    <x v="2"/>
    <n v="400"/>
    <n v="8000"/>
    <n v="2160"/>
  </r>
  <r>
    <s v="Multiline"/>
    <x v="10"/>
    <n v="800"/>
    <n v="30400"/>
    <n v="10336"/>
  </r>
  <r>
    <s v="Specialty"/>
    <x v="13"/>
    <n v="1300"/>
    <n v="45500"/>
    <n v="12740"/>
  </r>
  <r>
    <s v="Specialty"/>
    <x v="13"/>
    <n v="1000"/>
    <n v="85000"/>
    <n v="28900"/>
  </r>
  <r>
    <s v="Multiline"/>
    <x v="1"/>
    <n v="300"/>
    <n v="7200"/>
    <n v="2664"/>
  </r>
  <r>
    <s v="Multiline"/>
    <x v="10"/>
    <n v="400"/>
    <n v="5200"/>
    <n v="1248"/>
  </r>
  <r>
    <s v="Multiline"/>
    <x v="1"/>
    <n v="200"/>
    <n v="4400"/>
    <n v="660"/>
  </r>
  <r>
    <s v="Specialty"/>
    <x v="13"/>
    <n v="700"/>
    <n v="32900"/>
    <n v="3290"/>
  </r>
  <r>
    <s v="Food &amp; Staples"/>
    <x v="15"/>
    <n v="700"/>
    <n v="39900"/>
    <n v="6384"/>
  </r>
  <r>
    <s v="Specialty"/>
    <x v="13"/>
    <n v="900"/>
    <n v="41400"/>
    <n v="5382"/>
  </r>
  <r>
    <s v="Multiline"/>
    <x v="7"/>
    <n v="1100"/>
    <n v="80300"/>
    <n v="13651"/>
  </r>
  <r>
    <s v="Food &amp; Staples"/>
    <x v="2"/>
    <n v="1600"/>
    <n v="108800"/>
    <n v="29376"/>
  </r>
  <r>
    <s v="Specialty"/>
    <x v="14"/>
    <n v="1400"/>
    <n v="44800"/>
    <n v="14336"/>
  </r>
  <r>
    <s v="Food &amp; Staples"/>
    <x v="5"/>
    <n v="1400"/>
    <n v="60200"/>
    <n v="6020"/>
  </r>
  <r>
    <s v="Food &amp; Staples"/>
    <x v="5"/>
    <n v="1100"/>
    <n v="50600"/>
    <n v="10120"/>
  </r>
  <r>
    <s v="Multiline"/>
    <x v="8"/>
    <n v="1100"/>
    <n v="88000"/>
    <n v="30800"/>
  </r>
  <r>
    <s v="Multiline"/>
    <x v="9"/>
    <n v="800"/>
    <n v="12800"/>
    <n v="1920"/>
  </r>
  <r>
    <s v="Food &amp; Staples"/>
    <x v="11"/>
    <n v="700"/>
    <n v="55300"/>
    <n v="11060"/>
  </r>
  <r>
    <s v="Multiline"/>
    <x v="9"/>
    <n v="400"/>
    <n v="14400"/>
    <n v="1584"/>
  </r>
  <r>
    <s v="Food &amp; Staples"/>
    <x v="2"/>
    <n v="1500"/>
    <n v="97500"/>
    <n v="30225"/>
  </r>
  <r>
    <s v="Food &amp; Staples"/>
    <x v="5"/>
    <n v="1700"/>
    <n v="66300"/>
    <n v="13260"/>
  </r>
  <r>
    <s v="Multiline"/>
    <x v="8"/>
    <n v="200"/>
    <n v="3400"/>
    <n v="884"/>
  </r>
  <r>
    <s v="Food &amp; Staples"/>
    <x v="15"/>
    <n v="1500"/>
    <n v="22500"/>
    <n v="5400"/>
  </r>
  <r>
    <s v="Specialty"/>
    <x v="3"/>
    <n v="300"/>
    <n v="22200"/>
    <n v="6216"/>
  </r>
  <r>
    <s v="Food &amp; Staples"/>
    <x v="2"/>
    <n v="1200"/>
    <n v="81600"/>
    <n v="30192"/>
  </r>
  <r>
    <s v="Multiline"/>
    <x v="7"/>
    <n v="1300"/>
    <n v="41600"/>
    <n v="15392"/>
  </r>
  <r>
    <s v="Specialty"/>
    <x v="3"/>
    <n v="800"/>
    <n v="20000"/>
    <n v="2400"/>
  </r>
  <r>
    <s v="Food &amp; Staples"/>
    <x v="11"/>
    <n v="1800"/>
    <n v="111600"/>
    <n v="18972"/>
  </r>
  <r>
    <s v="Multiline"/>
    <x v="1"/>
    <n v="1200"/>
    <n v="96000"/>
    <n v="28800"/>
  </r>
  <r>
    <s v="Food &amp; Staples"/>
    <x v="11"/>
    <n v="1100"/>
    <n v="42900"/>
    <n v="15873"/>
  </r>
  <r>
    <s v="Specialty"/>
    <x v="4"/>
    <n v="1200"/>
    <n v="92400"/>
    <n v="26796"/>
  </r>
  <r>
    <s v="Multiline"/>
    <x v="8"/>
    <n v="200"/>
    <n v="6400"/>
    <n v="1408"/>
  </r>
  <r>
    <s v="Food &amp; Staples"/>
    <x v="2"/>
    <n v="200"/>
    <n v="14800"/>
    <n v="2664"/>
  </r>
  <r>
    <s v="Food &amp; Staples"/>
    <x v="15"/>
    <n v="200"/>
    <n v="10600"/>
    <n v="3710"/>
  </r>
  <r>
    <s v="Multiline"/>
    <x v="8"/>
    <n v="900"/>
    <n v="12600"/>
    <n v="3654"/>
  </r>
  <r>
    <s v="Specialty"/>
    <x v="14"/>
    <n v="800"/>
    <n v="26400"/>
    <n v="4488"/>
  </r>
  <r>
    <s v="Food &amp; Staples"/>
    <x v="2"/>
    <n v="600"/>
    <n v="7800"/>
    <n v="2340"/>
  </r>
  <r>
    <s v="Multiline"/>
    <x v="10"/>
    <n v="900"/>
    <n v="44100"/>
    <n v="14112"/>
  </r>
  <r>
    <s v="Food &amp; Staples"/>
    <x v="15"/>
    <n v="500"/>
    <n v="32000"/>
    <n v="5760"/>
  </r>
  <r>
    <s v="Specialty"/>
    <x v="14"/>
    <n v="600"/>
    <n v="15600"/>
    <n v="3744"/>
  </r>
  <r>
    <s v="Multiline"/>
    <x v="10"/>
    <n v="1200"/>
    <n v="15600"/>
    <n v="3744"/>
  </r>
  <r>
    <s v="Food &amp; Staples"/>
    <x v="11"/>
    <n v="700"/>
    <n v="47600"/>
    <n v="17136"/>
  </r>
  <r>
    <s v="Multiline"/>
    <x v="10"/>
    <n v="700"/>
    <n v="12600"/>
    <n v="3402"/>
  </r>
  <r>
    <s v="Multiline"/>
    <x v="10"/>
    <n v="1500"/>
    <n v="117000"/>
    <n v="14040"/>
  </r>
  <r>
    <s v="Food &amp; Staples"/>
    <x v="15"/>
    <n v="1300"/>
    <n v="107900"/>
    <n v="17264"/>
  </r>
  <r>
    <s v="Specialty"/>
    <x v="14"/>
    <n v="800"/>
    <n v="16000"/>
    <n v="2400"/>
  </r>
  <r>
    <s v="Specialty"/>
    <x v="4"/>
    <n v="700"/>
    <n v="29400"/>
    <n v="4410"/>
  </r>
  <r>
    <s v="Food &amp; Staples"/>
    <x v="6"/>
    <n v="800"/>
    <n v="49600"/>
    <n v="15376"/>
  </r>
  <r>
    <s v="Multiline"/>
    <x v="7"/>
    <n v="400"/>
    <n v="34800"/>
    <n v="9396"/>
  </r>
  <r>
    <s v="Food &amp; Staples"/>
    <x v="11"/>
    <n v="1400"/>
    <n v="103600"/>
    <n v="10360"/>
  </r>
  <r>
    <s v="Food &amp; Staples"/>
    <x v="2"/>
    <n v="200"/>
    <n v="3600"/>
    <n v="1296"/>
  </r>
  <r>
    <s v="Food &amp; Staples"/>
    <x v="5"/>
    <n v="200"/>
    <n v="5000"/>
    <n v="1150"/>
  </r>
  <r>
    <s v="Food &amp; Staples"/>
    <x v="2"/>
    <n v="400"/>
    <n v="20000"/>
    <n v="4600"/>
  </r>
  <r>
    <s v="Specialty"/>
    <x v="4"/>
    <n v="200"/>
    <n v="12800"/>
    <n v="4352"/>
  </r>
  <r>
    <s v="Specialty"/>
    <x v="13"/>
    <n v="1200"/>
    <n v="87600"/>
    <n v="23652"/>
  </r>
  <r>
    <s v="Food &amp; Staples"/>
    <x v="2"/>
    <n v="1000"/>
    <n v="12000"/>
    <n v="3360"/>
  </r>
  <r>
    <s v="Food &amp; Staples"/>
    <x v="2"/>
    <n v="400"/>
    <n v="22000"/>
    <n v="5280"/>
  </r>
  <r>
    <s v="Multiline"/>
    <x v="10"/>
    <n v="1200"/>
    <n v="68400"/>
    <n v="14364"/>
  </r>
  <r>
    <s v="Food &amp; Staples"/>
    <x v="11"/>
    <n v="1400"/>
    <n v="112000"/>
    <n v="14560"/>
  </r>
  <r>
    <s v="Multiline"/>
    <x v="7"/>
    <n v="300"/>
    <n v="6600"/>
    <n v="2376"/>
  </r>
  <r>
    <s v="Specialty"/>
    <x v="14"/>
    <n v="1300"/>
    <n v="28600"/>
    <n v="8580"/>
  </r>
  <r>
    <s v="Multiline"/>
    <x v="9"/>
    <n v="1000"/>
    <n v="80000"/>
    <n v="19200"/>
  </r>
  <r>
    <s v="Food &amp; Staples"/>
    <x v="5"/>
    <n v="800"/>
    <n v="64800"/>
    <n v="7128"/>
  </r>
  <r>
    <s v="Multiline"/>
    <x v="9"/>
    <n v="1500"/>
    <n v="97500"/>
    <n v="31200"/>
  </r>
  <r>
    <s v="Food &amp; Staples"/>
    <x v="2"/>
    <n v="700"/>
    <n v="21000"/>
    <n v="3780"/>
  </r>
  <r>
    <s v="Multiline"/>
    <x v="7"/>
    <n v="1700"/>
    <n v="79900"/>
    <n v="21573"/>
  </r>
  <r>
    <s v="Food &amp; Staples"/>
    <x v="15"/>
    <n v="1000"/>
    <n v="15000"/>
    <n v="4050"/>
  </r>
  <r>
    <s v="Food &amp; Staples"/>
    <x v="5"/>
    <n v="900"/>
    <n v="36000"/>
    <n v="12240"/>
  </r>
  <r>
    <s v="Food &amp; Staples"/>
    <x v="6"/>
    <n v="1500"/>
    <n v="19500"/>
    <n v="2145"/>
  </r>
  <r>
    <s v="Multiline"/>
    <x v="1"/>
    <n v="500"/>
    <n v="33500"/>
    <n v="5695"/>
  </r>
  <r>
    <s v="Multiline"/>
    <x v="7"/>
    <n v="700"/>
    <n v="32200"/>
    <n v="5474"/>
  </r>
  <r>
    <s v="Specialty"/>
    <x v="13"/>
    <n v="1100"/>
    <n v="84700"/>
    <n v="22869"/>
  </r>
  <r>
    <s v="Multiline"/>
    <x v="1"/>
    <n v="500"/>
    <n v="9000"/>
    <n v="900"/>
  </r>
  <r>
    <s v="Specialty"/>
    <x v="14"/>
    <n v="1400"/>
    <n v="25200"/>
    <n v="7308"/>
  </r>
  <r>
    <s v="Food &amp; Staples"/>
    <x v="5"/>
    <n v="900"/>
    <n v="54000"/>
    <n v="16740"/>
  </r>
  <r>
    <s v="Food &amp; Staples"/>
    <x v="5"/>
    <n v="1700"/>
    <n v="134300"/>
    <n v="25517"/>
  </r>
  <r>
    <s v="Specialty"/>
    <x v="13"/>
    <n v="1800"/>
    <n v="54000"/>
    <n v="16740"/>
  </r>
  <r>
    <s v="Food &amp; Staples"/>
    <x v="2"/>
    <n v="900"/>
    <n v="49500"/>
    <n v="15345"/>
  </r>
  <r>
    <s v="Specialty"/>
    <x v="14"/>
    <n v="900"/>
    <n v="32400"/>
    <n v="9396"/>
  </r>
  <r>
    <s v="Multiline"/>
    <x v="10"/>
    <n v="300"/>
    <n v="26100"/>
    <n v="3654"/>
  </r>
  <r>
    <s v="Specialty"/>
    <x v="14"/>
    <n v="1600"/>
    <n v="52800"/>
    <n v="17952"/>
  </r>
  <r>
    <s v="Food &amp; Staples"/>
    <x v="0"/>
    <n v="1000"/>
    <n v="12000"/>
    <n v="3720"/>
  </r>
  <r>
    <s v="Food &amp; Staples"/>
    <x v="15"/>
    <n v="400"/>
    <n v="22800"/>
    <n v="5928"/>
  </r>
  <r>
    <s v="Specialty"/>
    <x v="4"/>
    <n v="1000"/>
    <n v="73000"/>
    <n v="18250"/>
  </r>
  <r>
    <s v="Multiline"/>
    <x v="1"/>
    <n v="1300"/>
    <n v="18200"/>
    <n v="2002"/>
  </r>
  <r>
    <s v="Food &amp; Staples"/>
    <x v="6"/>
    <n v="600"/>
    <n v="15000"/>
    <n v="5400"/>
  </r>
  <r>
    <s v="Specialty"/>
    <x v="3"/>
    <n v="500"/>
    <n v="31000"/>
    <n v="4030"/>
  </r>
  <r>
    <s v="Multiline"/>
    <x v="8"/>
    <n v="500"/>
    <n v="6000"/>
    <n v="1980"/>
  </r>
  <r>
    <s v="Multiline"/>
    <x v="7"/>
    <n v="1200"/>
    <n v="87600"/>
    <n v="28908"/>
  </r>
  <r>
    <s v="Multiline"/>
    <x v="1"/>
    <n v="600"/>
    <n v="31800"/>
    <n v="3816"/>
  </r>
  <r>
    <s v="Specialty"/>
    <x v="4"/>
    <n v="1100"/>
    <n v="80300"/>
    <n v="10439"/>
  </r>
  <r>
    <s v="Multiline"/>
    <x v="8"/>
    <n v="1700"/>
    <n v="20400"/>
    <n v="2652"/>
  </r>
  <r>
    <s v="Multiline"/>
    <x v="1"/>
    <n v="800"/>
    <n v="33600"/>
    <n v="11424"/>
  </r>
  <r>
    <s v="Food &amp; Staples"/>
    <x v="11"/>
    <n v="800"/>
    <n v="19200"/>
    <n v="5760"/>
  </r>
  <r>
    <s v="Food &amp; Staples"/>
    <x v="2"/>
    <n v="1800"/>
    <n v="54000"/>
    <n v="17820"/>
  </r>
  <r>
    <s v="Food &amp; Staples"/>
    <x v="2"/>
    <n v="500"/>
    <n v="19000"/>
    <n v="5130"/>
  </r>
  <r>
    <s v="Multiline"/>
    <x v="1"/>
    <n v="1600"/>
    <n v="134400"/>
    <n v="36288"/>
  </r>
  <r>
    <s v="Specialty"/>
    <x v="13"/>
    <n v="700"/>
    <n v="9100"/>
    <n v="1001"/>
  </r>
  <r>
    <s v="Specialty"/>
    <x v="3"/>
    <n v="500"/>
    <n v="8500"/>
    <n v="2040"/>
  </r>
  <r>
    <s v="Specialty"/>
    <x v="3"/>
    <n v="1100"/>
    <n v="18700"/>
    <n v="2805"/>
  </r>
  <r>
    <s v="Food &amp; Staples"/>
    <x v="5"/>
    <n v="1600"/>
    <n v="60800"/>
    <n v="12160"/>
  </r>
  <r>
    <s v="Food &amp; Staples"/>
    <x v="11"/>
    <n v="400"/>
    <n v="14800"/>
    <n v="3552"/>
  </r>
  <r>
    <s v="Food &amp; Staples"/>
    <x v="11"/>
    <n v="1300"/>
    <n v="16900"/>
    <n v="4225"/>
  </r>
  <r>
    <s v="Food &amp; Staples"/>
    <x v="2"/>
    <n v="400"/>
    <n v="6000"/>
    <n v="1620"/>
  </r>
  <r>
    <s v="Multiline"/>
    <x v="12"/>
    <n v="500"/>
    <n v="13000"/>
    <n v="1300"/>
  </r>
  <r>
    <s v="Food &amp; Staples"/>
    <x v="2"/>
    <n v="200"/>
    <n v="8600"/>
    <n v="1634"/>
  </r>
  <r>
    <s v="Food &amp; Staples"/>
    <x v="2"/>
    <n v="300"/>
    <n v="12300"/>
    <n v="3198"/>
  </r>
  <r>
    <s v="Food &amp; Staples"/>
    <x v="11"/>
    <n v="1200"/>
    <n v="74400"/>
    <n v="23064"/>
  </r>
  <r>
    <s v="Food &amp; Staples"/>
    <x v="0"/>
    <n v="900"/>
    <n v="54000"/>
    <n v="16200"/>
  </r>
  <r>
    <s v="Multiline"/>
    <x v="12"/>
    <n v="1200"/>
    <n v="87600"/>
    <n v="23652"/>
  </r>
  <r>
    <s v="Specialty"/>
    <x v="4"/>
    <n v="800"/>
    <n v="56800"/>
    <n v="18744"/>
  </r>
  <r>
    <s v="Food &amp; Staples"/>
    <x v="0"/>
    <n v="1100"/>
    <n v="95700"/>
    <n v="26796"/>
  </r>
  <r>
    <s v="Specialty"/>
    <x v="13"/>
    <n v="200"/>
    <n v="4000"/>
    <n v="1080"/>
  </r>
  <r>
    <s v="Multiline"/>
    <x v="8"/>
    <n v="400"/>
    <n v="5600"/>
    <n v="1344"/>
  </r>
  <r>
    <s v="Food &amp; Staples"/>
    <x v="5"/>
    <n v="800"/>
    <n v="32000"/>
    <n v="10880"/>
  </r>
  <r>
    <s v="Food &amp; Staples"/>
    <x v="0"/>
    <n v="1300"/>
    <n v="28600"/>
    <n v="6578"/>
  </r>
  <r>
    <s v="Food &amp; Staples"/>
    <x v="2"/>
    <n v="900"/>
    <n v="23400"/>
    <n v="6552"/>
  </r>
  <r>
    <s v="Multiline"/>
    <x v="9"/>
    <n v="1100"/>
    <n v="36300"/>
    <n v="10890"/>
  </r>
  <r>
    <s v="Specialty"/>
    <x v="4"/>
    <n v="1300"/>
    <n v="39000"/>
    <n v="5850"/>
  </r>
  <r>
    <s v="Food &amp; Staples"/>
    <x v="11"/>
    <n v="600"/>
    <n v="23400"/>
    <n v="2340"/>
  </r>
  <r>
    <s v="Food &amp; Staples"/>
    <x v="11"/>
    <n v="1700"/>
    <n v="42500"/>
    <n v="8925"/>
  </r>
  <r>
    <s v="Specialty"/>
    <x v="3"/>
    <n v="400"/>
    <n v="25200"/>
    <n v="7308"/>
  </r>
  <r>
    <s v="Multiline"/>
    <x v="8"/>
    <n v="1700"/>
    <n v="73100"/>
    <n v="17544"/>
  </r>
  <r>
    <s v="Multiline"/>
    <x v="10"/>
    <n v="1200"/>
    <n v="46800"/>
    <n v="4680"/>
  </r>
  <r>
    <s v="Food &amp; Staples"/>
    <x v="0"/>
    <n v="900"/>
    <n v="15300"/>
    <n v="2601"/>
  </r>
  <r>
    <s v="Multiline"/>
    <x v="12"/>
    <n v="900"/>
    <n v="78300"/>
    <n v="16443"/>
  </r>
  <r>
    <s v="Food &amp; Staples"/>
    <x v="2"/>
    <n v="1300"/>
    <n v="71500"/>
    <n v="14300"/>
  </r>
  <r>
    <s v="Multiline"/>
    <x v="12"/>
    <n v="1800"/>
    <n v="81000"/>
    <n v="28350"/>
  </r>
  <r>
    <s v="Specialty"/>
    <x v="3"/>
    <n v="1000"/>
    <n v="71000"/>
    <n v="26270"/>
  </r>
  <r>
    <s v="Specialty"/>
    <x v="13"/>
    <n v="300"/>
    <n v="10800"/>
    <n v="2592"/>
  </r>
  <r>
    <s v="Food &amp; Staples"/>
    <x v="11"/>
    <n v="1400"/>
    <n v="64400"/>
    <n v="14168"/>
  </r>
  <r>
    <s v="Multiline"/>
    <x v="9"/>
    <n v="1300"/>
    <n v="27300"/>
    <n v="2730"/>
  </r>
  <r>
    <s v="Multiline"/>
    <x v="1"/>
    <n v="1400"/>
    <n v="102200"/>
    <n v="14308"/>
  </r>
  <r>
    <s v="Multiline"/>
    <x v="1"/>
    <n v="1200"/>
    <n v="74400"/>
    <n v="23808"/>
  </r>
  <r>
    <s v="Multiline"/>
    <x v="10"/>
    <n v="1000"/>
    <n v="35000"/>
    <n v="5950"/>
  </r>
  <r>
    <s v="Food &amp; Staples"/>
    <x v="2"/>
    <n v="600"/>
    <n v="13200"/>
    <n v="3300"/>
  </r>
  <r>
    <s v="Specialty"/>
    <x v="3"/>
    <n v="1300"/>
    <n v="98800"/>
    <n v="27664"/>
  </r>
  <r>
    <s v="Specialty"/>
    <x v="14"/>
    <n v="1300"/>
    <n v="87100"/>
    <n v="11323"/>
  </r>
  <r>
    <s v="Multiline"/>
    <x v="8"/>
    <n v="1500"/>
    <n v="96000"/>
    <n v="9600"/>
  </r>
  <r>
    <s v="Multiline"/>
    <x v="1"/>
    <n v="900"/>
    <n v="52200"/>
    <n v="6264"/>
  </r>
  <r>
    <s v="Multiline"/>
    <x v="8"/>
    <n v="1200"/>
    <n v="30000"/>
    <n v="10800"/>
  </r>
  <r>
    <s v="Food &amp; Staples"/>
    <x v="15"/>
    <n v="500"/>
    <n v="24500"/>
    <n v="7350"/>
  </r>
  <r>
    <s v="Food &amp; Staples"/>
    <x v="2"/>
    <n v="200"/>
    <n v="6600"/>
    <n v="1254"/>
  </r>
  <r>
    <s v="Specialty"/>
    <x v="14"/>
    <n v="1100"/>
    <n v="74800"/>
    <n v="24684"/>
  </r>
  <r>
    <s v="Food &amp; Staples"/>
    <x v="11"/>
    <n v="900"/>
    <n v="21600"/>
    <n v="5832"/>
  </r>
  <r>
    <s v="Food &amp; Staples"/>
    <x v="0"/>
    <n v="900"/>
    <n v="62100"/>
    <n v="19872"/>
  </r>
  <r>
    <s v="Food &amp; Staples"/>
    <x v="0"/>
    <n v="1700"/>
    <n v="112200"/>
    <n v="28050"/>
  </r>
  <r>
    <s v="Multiline"/>
    <x v="9"/>
    <n v="1400"/>
    <n v="26600"/>
    <n v="9044"/>
  </r>
  <r>
    <s v="Food &amp; Staples"/>
    <x v="2"/>
    <n v="1800"/>
    <n v="84600"/>
    <n v="17766"/>
  </r>
  <r>
    <s v="Multiline"/>
    <x v="10"/>
    <n v="400"/>
    <n v="18400"/>
    <n v="6808"/>
  </r>
  <r>
    <s v="Food &amp; Staples"/>
    <x v="11"/>
    <n v="1300"/>
    <n v="68900"/>
    <n v="24115"/>
  </r>
  <r>
    <s v="Multiline"/>
    <x v="8"/>
    <n v="1800"/>
    <n v="30600"/>
    <n v="7038"/>
  </r>
  <r>
    <s v="Food &amp; Staples"/>
    <x v="15"/>
    <n v="300"/>
    <n v="3600"/>
    <n v="540"/>
  </r>
  <r>
    <s v="Food &amp; Staples"/>
    <x v="5"/>
    <n v="800"/>
    <n v="25600"/>
    <n v="7680"/>
  </r>
  <r>
    <s v="Multiline"/>
    <x v="10"/>
    <n v="1700"/>
    <n v="81600"/>
    <n v="26928"/>
  </r>
  <r>
    <s v="Food &amp; Staples"/>
    <x v="2"/>
    <n v="700"/>
    <n v="56000"/>
    <n v="15680"/>
  </r>
  <r>
    <s v="Multiline"/>
    <x v="10"/>
    <n v="700"/>
    <n v="41300"/>
    <n v="10325"/>
  </r>
  <r>
    <s v="Specialty"/>
    <x v="3"/>
    <n v="500"/>
    <n v="24000"/>
    <n v="3360"/>
  </r>
  <r>
    <s v="Specialty"/>
    <x v="14"/>
    <n v="1000"/>
    <n v="58000"/>
    <n v="18560"/>
  </r>
  <r>
    <s v="Food &amp; Staples"/>
    <x v="6"/>
    <n v="1300"/>
    <n v="29900"/>
    <n v="5382"/>
  </r>
  <r>
    <s v="Multiline"/>
    <x v="10"/>
    <n v="500"/>
    <n v="8500"/>
    <n v="1955"/>
  </r>
  <r>
    <s v="Food &amp; Staples"/>
    <x v="2"/>
    <n v="1200"/>
    <n v="30000"/>
    <n v="7200"/>
  </r>
  <r>
    <s v="Specialty"/>
    <x v="14"/>
    <n v="900"/>
    <n v="53100"/>
    <n v="11151"/>
  </r>
  <r>
    <s v="Multiline"/>
    <x v="1"/>
    <n v="300"/>
    <n v="7200"/>
    <n v="1440"/>
  </r>
  <r>
    <s v="Specialty"/>
    <x v="4"/>
    <n v="1400"/>
    <n v="49000"/>
    <n v="15680"/>
  </r>
  <r>
    <s v="Multiline"/>
    <x v="12"/>
    <n v="1200"/>
    <n v="80400"/>
    <n v="28140"/>
  </r>
  <r>
    <s v="Multiline"/>
    <x v="9"/>
    <n v="600"/>
    <n v="47400"/>
    <n v="6162"/>
  </r>
  <r>
    <s v="Multiline"/>
    <x v="9"/>
    <n v="1100"/>
    <n v="77000"/>
    <n v="21560"/>
  </r>
  <r>
    <s v="Multiline"/>
    <x v="9"/>
    <n v="1300"/>
    <n v="106600"/>
    <n v="25584"/>
  </r>
  <r>
    <s v="Food &amp; Staples"/>
    <x v="6"/>
    <n v="800"/>
    <n v="10400"/>
    <n v="1768"/>
  </r>
  <r>
    <s v="Multiline"/>
    <x v="7"/>
    <n v="500"/>
    <n v="39000"/>
    <n v="7800"/>
  </r>
  <r>
    <s v="Food &amp; Staples"/>
    <x v="2"/>
    <n v="1400"/>
    <n v="61600"/>
    <n v="17864"/>
  </r>
  <r>
    <s v="Specialty"/>
    <x v="4"/>
    <n v="700"/>
    <n v="18200"/>
    <n v="3640"/>
  </r>
  <r>
    <s v="Food &amp; Staples"/>
    <x v="6"/>
    <n v="1800"/>
    <n v="154800"/>
    <n v="46440"/>
  </r>
  <r>
    <s v="Multiline"/>
    <x v="10"/>
    <n v="1000"/>
    <n v="80000"/>
    <n v="16800"/>
  </r>
  <r>
    <s v="Food &amp; Staples"/>
    <x v="5"/>
    <n v="700"/>
    <n v="53900"/>
    <n v="8085"/>
  </r>
  <r>
    <s v="Food &amp; Staples"/>
    <x v="11"/>
    <n v="1100"/>
    <n v="20900"/>
    <n v="3762"/>
  </r>
  <r>
    <s v="Food &amp; Staples"/>
    <x v="6"/>
    <n v="200"/>
    <n v="8800"/>
    <n v="968"/>
  </r>
  <r>
    <s v="Multiline"/>
    <x v="8"/>
    <n v="500"/>
    <n v="8500"/>
    <n v="3060"/>
  </r>
  <r>
    <s v="Food &amp; Staples"/>
    <x v="2"/>
    <n v="1800"/>
    <n v="61200"/>
    <n v="18360"/>
  </r>
  <r>
    <s v="Food &amp; Staples"/>
    <x v="6"/>
    <n v="1800"/>
    <n v="135000"/>
    <n v="14850"/>
  </r>
  <r>
    <s v="Food &amp; Staples"/>
    <x v="11"/>
    <n v="600"/>
    <n v="28800"/>
    <n v="6624"/>
  </r>
  <r>
    <s v="Food &amp; Staples"/>
    <x v="11"/>
    <n v="1100"/>
    <n v="18700"/>
    <n v="2244"/>
  </r>
  <r>
    <s v="Food &amp; Staples"/>
    <x v="5"/>
    <n v="1400"/>
    <n v="54600"/>
    <n v="9828"/>
  </r>
  <r>
    <s v="Specialty"/>
    <x v="14"/>
    <n v="1700"/>
    <n v="147900"/>
    <n v="29580"/>
  </r>
  <r>
    <s v="Specialty"/>
    <x v="14"/>
    <n v="600"/>
    <n v="37200"/>
    <n v="11160"/>
  </r>
  <r>
    <s v="Multiline"/>
    <x v="9"/>
    <n v="1600"/>
    <n v="124800"/>
    <n v="37440"/>
  </r>
  <r>
    <s v="Specialty"/>
    <x v="14"/>
    <n v="900"/>
    <n v="54000"/>
    <n v="9720"/>
  </r>
  <r>
    <s v="Multiline"/>
    <x v="10"/>
    <n v="1700"/>
    <n v="68000"/>
    <n v="21760"/>
  </r>
  <r>
    <s v="Multiline"/>
    <x v="10"/>
    <n v="1400"/>
    <n v="81200"/>
    <n v="15428"/>
  </r>
  <r>
    <s v="Food &amp; Staples"/>
    <x v="11"/>
    <n v="1300"/>
    <n v="76700"/>
    <n v="27612"/>
  </r>
  <r>
    <s v="Food &amp; Staples"/>
    <x v="6"/>
    <n v="1800"/>
    <n v="25200"/>
    <n v="5796"/>
  </r>
  <r>
    <s v="Food &amp; Staples"/>
    <x v="15"/>
    <n v="1800"/>
    <n v="86400"/>
    <n v="17280"/>
  </r>
  <r>
    <s v="Food &amp; Staples"/>
    <x v="2"/>
    <n v="1600"/>
    <n v="94400"/>
    <n v="28320"/>
  </r>
  <r>
    <s v="Multiline"/>
    <x v="7"/>
    <n v="300"/>
    <n v="21900"/>
    <n v="2409"/>
  </r>
  <r>
    <s v="Multiline"/>
    <x v="12"/>
    <n v="300"/>
    <n v="9900"/>
    <n v="2376"/>
  </r>
  <r>
    <s v="Multiline"/>
    <x v="7"/>
    <n v="300"/>
    <n v="24900"/>
    <n v="7221"/>
  </r>
  <r>
    <s v="Multiline"/>
    <x v="12"/>
    <n v="600"/>
    <n v="32400"/>
    <n v="9072"/>
  </r>
  <r>
    <s v="Food &amp; Staples"/>
    <x v="0"/>
    <n v="900"/>
    <n v="33300"/>
    <n v="11988"/>
  </r>
  <r>
    <s v="Specialty"/>
    <x v="13"/>
    <n v="1100"/>
    <n v="59400"/>
    <n v="8910"/>
  </r>
  <r>
    <s v="Food &amp; Staples"/>
    <x v="6"/>
    <n v="1000"/>
    <n v="54000"/>
    <n v="18360"/>
  </r>
  <r>
    <s v="Multiline"/>
    <x v="9"/>
    <n v="1600"/>
    <n v="65600"/>
    <n v="16400"/>
  </r>
  <r>
    <s v="Food &amp; Staples"/>
    <x v="0"/>
    <n v="600"/>
    <n v="39000"/>
    <n v="11310"/>
  </r>
  <r>
    <s v="Food &amp; Staples"/>
    <x v="6"/>
    <n v="500"/>
    <n v="25500"/>
    <n v="7650"/>
  </r>
  <r>
    <s v="Specialty"/>
    <x v="14"/>
    <n v="1200"/>
    <n v="33600"/>
    <n v="6048"/>
  </r>
  <r>
    <s v="Food &amp; Staples"/>
    <x v="5"/>
    <n v="1400"/>
    <n v="82600"/>
    <n v="29736"/>
  </r>
  <r>
    <s v="Food &amp; Staples"/>
    <x v="5"/>
    <n v="200"/>
    <n v="3000"/>
    <n v="330"/>
  </r>
  <r>
    <s v="Food &amp; Staples"/>
    <x v="0"/>
    <n v="200"/>
    <n v="17000"/>
    <n v="3910"/>
  </r>
  <r>
    <s v="Multiline"/>
    <x v="12"/>
    <n v="800"/>
    <n v="36800"/>
    <n v="4048"/>
  </r>
  <r>
    <s v="Food &amp; Staples"/>
    <x v="6"/>
    <n v="1600"/>
    <n v="105600"/>
    <n v="31680"/>
  </r>
  <r>
    <s v="Multiline"/>
    <x v="7"/>
    <n v="1100"/>
    <n v="24200"/>
    <n v="2662"/>
  </r>
  <r>
    <s v="Food &amp; Staples"/>
    <x v="15"/>
    <n v="600"/>
    <n v="22200"/>
    <n v="6660"/>
  </r>
  <r>
    <s v="Specialty"/>
    <x v="14"/>
    <n v="300"/>
    <n v="21300"/>
    <n v="3195"/>
  </r>
  <r>
    <s v="Food &amp; Staples"/>
    <x v="15"/>
    <n v="1100"/>
    <n v="34100"/>
    <n v="5115"/>
  </r>
  <r>
    <s v="Multiline"/>
    <x v="7"/>
    <n v="800"/>
    <n v="20800"/>
    <n v="2288"/>
  </r>
  <r>
    <s v="Multiline"/>
    <x v="10"/>
    <n v="1400"/>
    <n v="109200"/>
    <n v="29484"/>
  </r>
  <r>
    <s v="Food &amp; Staples"/>
    <x v="0"/>
    <n v="700"/>
    <n v="49700"/>
    <n v="16898"/>
  </r>
  <r>
    <s v="Specialty"/>
    <x v="3"/>
    <n v="600"/>
    <n v="25800"/>
    <n v="5160"/>
  </r>
  <r>
    <s v="Food &amp; Staples"/>
    <x v="11"/>
    <n v="800"/>
    <n v="64000"/>
    <n v="19840"/>
  </r>
  <r>
    <s v="Multiline"/>
    <x v="8"/>
    <n v="1300"/>
    <n v="57200"/>
    <n v="8008"/>
  </r>
  <r>
    <s v="Multiline"/>
    <x v="12"/>
    <n v="700"/>
    <n v="60200"/>
    <n v="19264"/>
  </r>
  <r>
    <s v="Food &amp; Staples"/>
    <x v="0"/>
    <n v="1100"/>
    <n v="33000"/>
    <n v="7590"/>
  </r>
  <r>
    <s v="Multiline"/>
    <x v="12"/>
    <n v="1000"/>
    <n v="71000"/>
    <n v="17750"/>
  </r>
  <r>
    <s v="Multiline"/>
    <x v="9"/>
    <n v="900"/>
    <n v="45900"/>
    <n v="9639"/>
  </r>
  <r>
    <s v="Food &amp; Staples"/>
    <x v="15"/>
    <n v="700"/>
    <n v="48300"/>
    <n v="7245"/>
  </r>
  <r>
    <s v="Multiline"/>
    <x v="1"/>
    <n v="1100"/>
    <n v="75900"/>
    <n v="8349"/>
  </r>
  <r>
    <s v="Specialty"/>
    <x v="3"/>
    <n v="1000"/>
    <n v="59000"/>
    <n v="18880"/>
  </r>
  <r>
    <s v="Food &amp; Staples"/>
    <x v="5"/>
    <n v="400"/>
    <n v="30800"/>
    <n v="10164"/>
  </r>
  <r>
    <s v="Food &amp; Staples"/>
    <x v="2"/>
    <n v="400"/>
    <n v="5200"/>
    <n v="1300"/>
  </r>
  <r>
    <s v="Specialty"/>
    <x v="4"/>
    <n v="900"/>
    <n v="73800"/>
    <n v="7380"/>
  </r>
  <r>
    <s v="Food &amp; Staples"/>
    <x v="0"/>
    <n v="1200"/>
    <n v="90000"/>
    <n v="24300"/>
  </r>
  <r>
    <s v="Specialty"/>
    <x v="4"/>
    <n v="200"/>
    <n v="13800"/>
    <n v="4830"/>
  </r>
  <r>
    <s v="Multiline"/>
    <x v="1"/>
    <n v="400"/>
    <n v="28000"/>
    <n v="8400"/>
  </r>
  <r>
    <s v="Food &amp; Staples"/>
    <x v="15"/>
    <n v="500"/>
    <n v="20500"/>
    <n v="3280"/>
  </r>
  <r>
    <s v="Specialty"/>
    <x v="13"/>
    <n v="1000"/>
    <n v="76000"/>
    <n v="12920"/>
  </r>
  <r>
    <s v="Multiline"/>
    <x v="9"/>
    <n v="1200"/>
    <n v="46800"/>
    <n v="6084"/>
  </r>
  <r>
    <s v="Specialty"/>
    <x v="3"/>
    <n v="800"/>
    <n v="47200"/>
    <n v="7080"/>
  </r>
  <r>
    <s v="Multiline"/>
    <x v="10"/>
    <n v="1700"/>
    <n v="44200"/>
    <n v="8398"/>
  </r>
  <r>
    <s v="Specialty"/>
    <x v="3"/>
    <n v="1300"/>
    <n v="89700"/>
    <n v="22425"/>
  </r>
  <r>
    <s v="Food &amp; Staples"/>
    <x v="6"/>
    <n v="1200"/>
    <n v="102000"/>
    <n v="35700"/>
  </r>
  <r>
    <s v="Food &amp; Staples"/>
    <x v="5"/>
    <n v="300"/>
    <n v="15300"/>
    <n v="1989"/>
  </r>
  <r>
    <s v="Food &amp; Staples"/>
    <x v="2"/>
    <n v="700"/>
    <n v="51800"/>
    <n v="15022"/>
  </r>
  <r>
    <s v="Food &amp; Staples"/>
    <x v="0"/>
    <n v="1300"/>
    <n v="18200"/>
    <n v="3822"/>
  </r>
  <r>
    <s v="Multiline"/>
    <x v="1"/>
    <n v="1700"/>
    <n v="100300"/>
    <n v="26078"/>
  </r>
  <r>
    <s v="Specialty"/>
    <x v="14"/>
    <n v="1300"/>
    <n v="75400"/>
    <n v="18096"/>
  </r>
  <r>
    <s v="Food &amp; Staples"/>
    <x v="6"/>
    <n v="900"/>
    <n v="31500"/>
    <n v="6615"/>
  </r>
  <r>
    <s v="Food &amp; Staples"/>
    <x v="11"/>
    <n v="400"/>
    <n v="26400"/>
    <n v="2904"/>
  </r>
  <r>
    <s v="Food &amp; Staples"/>
    <x v="6"/>
    <n v="200"/>
    <n v="8400"/>
    <n v="2772"/>
  </r>
  <r>
    <s v="Food &amp; Staples"/>
    <x v="0"/>
    <n v="400"/>
    <n v="34000"/>
    <n v="11900"/>
  </r>
  <r>
    <s v="Food &amp; Staples"/>
    <x v="2"/>
    <n v="200"/>
    <n v="5600"/>
    <n v="560"/>
  </r>
  <r>
    <s v="Multiline"/>
    <x v="1"/>
    <n v="1800"/>
    <n v="23400"/>
    <n v="3978"/>
  </r>
  <r>
    <s v="Food &amp; Staples"/>
    <x v="2"/>
    <n v="1800"/>
    <n v="140400"/>
    <n v="37908"/>
  </r>
  <r>
    <s v="Specialty"/>
    <x v="4"/>
    <n v="1400"/>
    <n v="56000"/>
    <n v="10080"/>
  </r>
  <r>
    <s v="Multiline"/>
    <x v="12"/>
    <n v="1200"/>
    <n v="25200"/>
    <n v="7560"/>
  </r>
  <r>
    <s v="Specialty"/>
    <x v="13"/>
    <n v="1600"/>
    <n v="41600"/>
    <n v="4160"/>
  </r>
  <r>
    <s v="Multiline"/>
    <x v="9"/>
    <n v="1400"/>
    <n v="21000"/>
    <n v="2940"/>
  </r>
  <r>
    <s v="Multiline"/>
    <x v="9"/>
    <n v="700"/>
    <n v="58800"/>
    <n v="11760"/>
  </r>
  <r>
    <s v="Multiline"/>
    <x v="7"/>
    <n v="200"/>
    <n v="2800"/>
    <n v="644"/>
  </r>
  <r>
    <s v="Food &amp; Staples"/>
    <x v="15"/>
    <n v="600"/>
    <n v="49200"/>
    <n v="7872"/>
  </r>
  <r>
    <s v="Multiline"/>
    <x v="10"/>
    <n v="1400"/>
    <n v="58800"/>
    <n v="19404"/>
  </r>
  <r>
    <s v="Multiline"/>
    <x v="7"/>
    <n v="400"/>
    <n v="11200"/>
    <n v="2352"/>
  </r>
  <r>
    <s v="Specialty"/>
    <x v="13"/>
    <n v="1100"/>
    <n v="36300"/>
    <n v="11979"/>
  </r>
  <r>
    <s v="Multiline"/>
    <x v="10"/>
    <n v="300"/>
    <n v="23100"/>
    <n v="5313"/>
  </r>
  <r>
    <s v="Specialty"/>
    <x v="4"/>
    <n v="300"/>
    <n v="8400"/>
    <n v="2940"/>
  </r>
  <r>
    <s v="Food &amp; Staples"/>
    <x v="2"/>
    <n v="800"/>
    <n v="67200"/>
    <n v="20160"/>
  </r>
  <r>
    <s v="Multiline"/>
    <x v="10"/>
    <n v="1100"/>
    <n v="31900"/>
    <n v="7018"/>
  </r>
  <r>
    <s v="Food &amp; Staples"/>
    <x v="15"/>
    <n v="900"/>
    <n v="69300"/>
    <n v="22176"/>
  </r>
  <r>
    <s v="Specialty"/>
    <x v="14"/>
    <n v="400"/>
    <n v="25600"/>
    <n v="7168"/>
  </r>
  <r>
    <s v="Multiline"/>
    <x v="12"/>
    <n v="1100"/>
    <n v="13200"/>
    <n v="3036"/>
  </r>
  <r>
    <s v="Multiline"/>
    <x v="1"/>
    <n v="1800"/>
    <n v="59400"/>
    <n v="20196"/>
  </r>
  <r>
    <s v="Multiline"/>
    <x v="1"/>
    <n v="1500"/>
    <n v="61500"/>
    <n v="7380"/>
  </r>
  <r>
    <s v="Food &amp; Staples"/>
    <x v="0"/>
    <n v="600"/>
    <n v="10800"/>
    <n v="2700"/>
  </r>
  <r>
    <s v="Specialty"/>
    <x v="3"/>
    <n v="600"/>
    <n v="11400"/>
    <n v="3876"/>
  </r>
  <r>
    <s v="Food &amp; Staples"/>
    <x v="5"/>
    <n v="300"/>
    <n v="8400"/>
    <n v="1176"/>
  </r>
  <r>
    <s v="Food &amp; Staples"/>
    <x v="15"/>
    <n v="1300"/>
    <n v="93600"/>
    <n v="11232"/>
  </r>
  <r>
    <s v="Multiline"/>
    <x v="12"/>
    <n v="1500"/>
    <n v="88500"/>
    <n v="14160"/>
  </r>
  <r>
    <s v="Food &amp; Staples"/>
    <x v="2"/>
    <n v="1000"/>
    <n v="60000"/>
    <n v="16200"/>
  </r>
  <r>
    <s v="Food &amp; Staples"/>
    <x v="11"/>
    <n v="600"/>
    <n v="50400"/>
    <n v="8064"/>
  </r>
  <r>
    <s v="Specialty"/>
    <x v="3"/>
    <n v="900"/>
    <n v="72900"/>
    <n v="11664"/>
  </r>
  <r>
    <s v="Food &amp; Staples"/>
    <x v="15"/>
    <n v="1000"/>
    <n v="87000"/>
    <n v="22620"/>
  </r>
  <r>
    <s v="Specialty"/>
    <x v="13"/>
    <n v="200"/>
    <n v="10800"/>
    <n v="1620"/>
  </r>
  <r>
    <s v="Food &amp; Staples"/>
    <x v="5"/>
    <n v="1800"/>
    <n v="19800"/>
    <n v="5346"/>
  </r>
  <r>
    <s v="Food &amp; Staples"/>
    <x v="5"/>
    <n v="800"/>
    <n v="34400"/>
    <n v="7568"/>
  </r>
  <r>
    <s v="Multiline"/>
    <x v="9"/>
    <n v="600"/>
    <n v="50400"/>
    <n v="16632"/>
  </r>
  <r>
    <s v="Multiline"/>
    <x v="12"/>
    <n v="400"/>
    <n v="21600"/>
    <n v="4968"/>
  </r>
  <r>
    <s v="Food &amp; Staples"/>
    <x v="15"/>
    <n v="800"/>
    <n v="51200"/>
    <n v="10752"/>
  </r>
  <r>
    <s v="Food &amp; Staples"/>
    <x v="2"/>
    <n v="900"/>
    <n v="23400"/>
    <n v="4680"/>
  </r>
  <r>
    <s v="Food &amp; Staples"/>
    <x v="15"/>
    <n v="200"/>
    <n v="12000"/>
    <n v="2880"/>
  </r>
  <r>
    <s v="Specialty"/>
    <x v="13"/>
    <n v="1000"/>
    <n v="64000"/>
    <n v="19200"/>
  </r>
  <r>
    <s v="Food &amp; Staples"/>
    <x v="0"/>
    <n v="1300"/>
    <n v="55900"/>
    <n v="10062"/>
  </r>
  <r>
    <s v="Multiline"/>
    <x v="8"/>
    <n v="500"/>
    <n v="43000"/>
    <n v="5160"/>
  </r>
  <r>
    <s v="Food &amp; Staples"/>
    <x v="2"/>
    <n v="700"/>
    <n v="39900"/>
    <n v="13566"/>
  </r>
  <r>
    <s v="Specialty"/>
    <x v="14"/>
    <n v="200"/>
    <n v="13000"/>
    <n v="2990"/>
  </r>
  <r>
    <s v="Food &amp; Staples"/>
    <x v="0"/>
    <n v="300"/>
    <n v="16200"/>
    <n v="1944"/>
  </r>
  <r>
    <s v="Food &amp; Staples"/>
    <x v="2"/>
    <n v="1000"/>
    <n v="62000"/>
    <n v="21700"/>
  </r>
  <r>
    <s v="Food &amp; Staples"/>
    <x v="2"/>
    <n v="800"/>
    <n v="21600"/>
    <n v="2808"/>
  </r>
  <r>
    <s v="Multiline"/>
    <x v="1"/>
    <n v="400"/>
    <n v="6000"/>
    <n v="2100"/>
  </r>
  <r>
    <s v="Multiline"/>
    <x v="8"/>
    <n v="1800"/>
    <n v="21600"/>
    <n v="3672"/>
  </r>
  <r>
    <s v="Specialty"/>
    <x v="3"/>
    <n v="600"/>
    <n v="36000"/>
    <n v="5400"/>
  </r>
  <r>
    <s v="Food &amp; Staples"/>
    <x v="2"/>
    <n v="1600"/>
    <n v="131200"/>
    <n v="26240"/>
  </r>
  <r>
    <s v="Multiline"/>
    <x v="9"/>
    <n v="1200"/>
    <n v="36000"/>
    <n v="7200"/>
  </r>
  <r>
    <s v="Multiline"/>
    <x v="9"/>
    <n v="500"/>
    <n v="27500"/>
    <n v="6600"/>
  </r>
  <r>
    <s v="Multiline"/>
    <x v="1"/>
    <n v="1400"/>
    <n v="32200"/>
    <n v="11592"/>
  </r>
  <r>
    <s v="Multiline"/>
    <x v="10"/>
    <n v="300"/>
    <n v="5400"/>
    <n v="1782"/>
  </r>
  <r>
    <s v="Multiline"/>
    <x v="10"/>
    <n v="1700"/>
    <n v="113900"/>
    <n v="26197"/>
  </r>
  <r>
    <s v="Food &amp; Staples"/>
    <x v="2"/>
    <n v="1400"/>
    <n v="68600"/>
    <n v="22638"/>
  </r>
  <r>
    <s v="Food &amp; Staples"/>
    <x v="2"/>
    <n v="600"/>
    <n v="32400"/>
    <n v="5184"/>
  </r>
  <r>
    <s v="Food &amp; Staples"/>
    <x v="2"/>
    <n v="1400"/>
    <n v="36400"/>
    <n v="9100"/>
  </r>
  <r>
    <s v="Multiline"/>
    <x v="7"/>
    <n v="700"/>
    <n v="43400"/>
    <n v="14756"/>
  </r>
  <r>
    <s v="Food &amp; Staples"/>
    <x v="2"/>
    <n v="1500"/>
    <n v="108000"/>
    <n v="20520"/>
  </r>
  <r>
    <s v="Multiline"/>
    <x v="8"/>
    <n v="1300"/>
    <n v="92300"/>
    <n v="13845"/>
  </r>
  <r>
    <s v="Multiline"/>
    <x v="12"/>
    <n v="1600"/>
    <n v="100800"/>
    <n v="17136"/>
  </r>
  <r>
    <s v="Specialty"/>
    <x v="13"/>
    <n v="1300"/>
    <n v="78000"/>
    <n v="27300"/>
  </r>
  <r>
    <s v="Multiline"/>
    <x v="12"/>
    <n v="600"/>
    <n v="34200"/>
    <n v="4104"/>
  </r>
  <r>
    <s v="Food &amp; Staples"/>
    <x v="11"/>
    <n v="1800"/>
    <n v="151200"/>
    <n v="49896"/>
  </r>
  <r>
    <s v="Specialty"/>
    <x v="3"/>
    <n v="300"/>
    <n v="24300"/>
    <n v="7047"/>
  </r>
  <r>
    <s v="Multiline"/>
    <x v="7"/>
    <n v="1100"/>
    <n v="52800"/>
    <n v="14256"/>
  </r>
  <r>
    <s v="Specialty"/>
    <x v="13"/>
    <n v="1000"/>
    <n v="57000"/>
    <n v="18810"/>
  </r>
  <r>
    <s v="Food &amp; Staples"/>
    <x v="6"/>
    <n v="1200"/>
    <n v="18000"/>
    <n v="6480"/>
  </r>
  <r>
    <s v="Multiline"/>
    <x v="8"/>
    <n v="400"/>
    <n v="18400"/>
    <n v="4968"/>
  </r>
  <r>
    <s v="Multiline"/>
    <x v="1"/>
    <n v="900"/>
    <n v="9900"/>
    <n v="1089"/>
  </r>
  <r>
    <s v="Multiline"/>
    <x v="9"/>
    <n v="1200"/>
    <n v="81600"/>
    <n v="8160"/>
  </r>
  <r>
    <s v="Specialty"/>
    <x v="14"/>
    <n v="1700"/>
    <n v="73100"/>
    <n v="24854"/>
  </r>
  <r>
    <s v="Specialty"/>
    <x v="14"/>
    <n v="1700"/>
    <n v="132600"/>
    <n v="42432"/>
  </r>
  <r>
    <s v="Food &amp; Staples"/>
    <x v="11"/>
    <n v="1200"/>
    <n v="100800"/>
    <n v="17136"/>
  </r>
  <r>
    <s v="Specialty"/>
    <x v="3"/>
    <n v="400"/>
    <n v="18000"/>
    <n v="2160"/>
  </r>
  <r>
    <s v="Multiline"/>
    <x v="9"/>
    <n v="700"/>
    <n v="14000"/>
    <n v="3220"/>
  </r>
  <r>
    <s v="Specialty"/>
    <x v="3"/>
    <n v="600"/>
    <n v="48000"/>
    <n v="14880"/>
  </r>
  <r>
    <s v="Food &amp; Staples"/>
    <x v="15"/>
    <n v="1600"/>
    <n v="89600"/>
    <n v="12544"/>
  </r>
  <r>
    <s v="Specialty"/>
    <x v="4"/>
    <n v="300"/>
    <n v="26100"/>
    <n v="5481"/>
  </r>
  <r>
    <s v="Multiline"/>
    <x v="10"/>
    <n v="1100"/>
    <n v="19800"/>
    <n v="2772"/>
  </r>
  <r>
    <s v="Food &amp; Staples"/>
    <x v="6"/>
    <n v="300"/>
    <n v="23700"/>
    <n v="5214"/>
  </r>
  <r>
    <s v="Multiline"/>
    <x v="8"/>
    <n v="500"/>
    <n v="29000"/>
    <n v="4060"/>
  </r>
  <r>
    <s v="Food &amp; Staples"/>
    <x v="15"/>
    <n v="1200"/>
    <n v="32400"/>
    <n v="5184"/>
  </r>
  <r>
    <s v="Multiline"/>
    <x v="12"/>
    <n v="300"/>
    <n v="19200"/>
    <n v="5952"/>
  </r>
  <r>
    <s v="Multiline"/>
    <x v="8"/>
    <n v="200"/>
    <n v="9000"/>
    <n v="3060"/>
  </r>
  <r>
    <s v="Multiline"/>
    <x v="8"/>
    <n v="1300"/>
    <n v="109200"/>
    <n v="39312"/>
  </r>
  <r>
    <s v="Specialty"/>
    <x v="14"/>
    <n v="800"/>
    <n v="49600"/>
    <n v="12400"/>
  </r>
  <r>
    <s v="Specialty"/>
    <x v="13"/>
    <n v="1100"/>
    <n v="38500"/>
    <n v="8470"/>
  </r>
  <r>
    <s v="Specialty"/>
    <x v="3"/>
    <n v="1600"/>
    <n v="36800"/>
    <n v="6992"/>
  </r>
  <r>
    <s v="Multiline"/>
    <x v="1"/>
    <n v="1300"/>
    <n v="44200"/>
    <n v="7956"/>
  </r>
  <r>
    <s v="Food &amp; Staples"/>
    <x v="0"/>
    <n v="1300"/>
    <n v="62400"/>
    <n v="19968"/>
  </r>
  <r>
    <s v="Food &amp; Staples"/>
    <x v="6"/>
    <n v="600"/>
    <n v="19800"/>
    <n v="3168"/>
  </r>
  <r>
    <s v="Multiline"/>
    <x v="7"/>
    <n v="1700"/>
    <n v="81600"/>
    <n v="26112"/>
  </r>
  <r>
    <s v="Food &amp; Staples"/>
    <x v="11"/>
    <n v="300"/>
    <n v="18600"/>
    <n v="6138"/>
  </r>
  <r>
    <s v="Specialty"/>
    <x v="4"/>
    <n v="1300"/>
    <n v="23400"/>
    <n v="6318"/>
  </r>
  <r>
    <s v="Food &amp; Staples"/>
    <x v="5"/>
    <n v="1300"/>
    <n v="28600"/>
    <n v="10296"/>
  </r>
  <r>
    <s v="Food &amp; Staples"/>
    <x v="2"/>
    <n v="500"/>
    <n v="43500"/>
    <n v="8265"/>
  </r>
  <r>
    <s v="Specialty"/>
    <x v="3"/>
    <n v="300"/>
    <n v="10500"/>
    <n v="3045"/>
  </r>
  <r>
    <s v="Specialty"/>
    <x v="13"/>
    <n v="400"/>
    <n v="32800"/>
    <n v="10168"/>
  </r>
  <r>
    <s v="Specialty"/>
    <x v="3"/>
    <n v="600"/>
    <n v="7200"/>
    <n v="1440"/>
  </r>
  <r>
    <s v="Food &amp; Staples"/>
    <x v="11"/>
    <n v="700"/>
    <n v="58100"/>
    <n v="19754"/>
  </r>
  <r>
    <s v="Food &amp; Staples"/>
    <x v="11"/>
    <n v="1400"/>
    <n v="39200"/>
    <n v="5488"/>
  </r>
  <r>
    <s v="Food &amp; Staples"/>
    <x v="0"/>
    <n v="1800"/>
    <n v="73800"/>
    <n v="24354"/>
  </r>
  <r>
    <s v="Multiline"/>
    <x v="9"/>
    <n v="1700"/>
    <n v="59500"/>
    <n v="5950"/>
  </r>
  <r>
    <s v="Multiline"/>
    <x v="12"/>
    <n v="1000"/>
    <n v="76000"/>
    <n v="27360"/>
  </r>
  <r>
    <s v="Multiline"/>
    <x v="8"/>
    <n v="700"/>
    <n v="14000"/>
    <n v="4340"/>
  </r>
  <r>
    <s v="Multiline"/>
    <x v="9"/>
    <n v="500"/>
    <n v="31500"/>
    <n v="5670"/>
  </r>
  <r>
    <s v="Specialty"/>
    <x v="14"/>
    <n v="400"/>
    <n v="15200"/>
    <n v="4560"/>
  </r>
  <r>
    <s v="Food &amp; Staples"/>
    <x v="2"/>
    <n v="1200"/>
    <n v="28800"/>
    <n v="8352"/>
  </r>
  <r>
    <s v="Food &amp; Staples"/>
    <x v="5"/>
    <n v="1700"/>
    <n v="45900"/>
    <n v="8721"/>
  </r>
  <r>
    <s v="Specialty"/>
    <x v="4"/>
    <n v="1700"/>
    <n v="34000"/>
    <n v="7820"/>
  </r>
  <r>
    <s v="Specialty"/>
    <x v="3"/>
    <n v="1600"/>
    <n v="129600"/>
    <n v="41472"/>
  </r>
  <r>
    <s v="Multiline"/>
    <x v="12"/>
    <n v="700"/>
    <n v="11900"/>
    <n v="2856"/>
  </r>
  <r>
    <s v="Food &amp; Staples"/>
    <x v="2"/>
    <n v="900"/>
    <n v="27000"/>
    <n v="3240"/>
  </r>
</pivotCacheRecords>
</file>

<file path=xl/pivotCache/pivotCacheRecords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3">
  <r>
    <x v="0"/>
    <x v="0"/>
    <x v="0"/>
    <n v="1"/>
    <n v="11"/>
  </r>
  <r>
    <x v="1"/>
    <x v="1"/>
    <x v="1"/>
    <n v="8"/>
    <n v="96"/>
  </r>
  <r>
    <x v="2"/>
    <x v="2"/>
    <x v="0"/>
    <n v="2"/>
    <n v="26"/>
  </r>
  <r>
    <x v="3"/>
    <x v="1"/>
    <x v="2"/>
    <n v="7"/>
    <n v="84"/>
  </r>
  <r>
    <x v="4"/>
    <x v="2"/>
    <x v="2"/>
    <n v="8"/>
    <n v="104"/>
  </r>
  <r>
    <x v="5"/>
    <x v="0"/>
    <x v="1"/>
    <n v="2"/>
    <n v="22"/>
  </r>
  <r>
    <x v="6"/>
    <x v="1"/>
    <x v="3"/>
    <n v="5"/>
    <n v="60"/>
  </r>
  <r>
    <x v="7"/>
    <x v="2"/>
    <x v="0"/>
    <n v="2"/>
    <n v="26"/>
  </r>
  <r>
    <x v="8"/>
    <x v="1"/>
    <x v="3"/>
    <n v="8"/>
    <n v="96"/>
  </r>
  <r>
    <x v="9"/>
    <x v="1"/>
    <x v="2"/>
    <n v="7"/>
    <n v="84"/>
  </r>
  <r>
    <x v="10"/>
    <x v="2"/>
    <x v="0"/>
    <n v="2"/>
    <n v="26"/>
  </r>
  <r>
    <x v="11"/>
    <x v="1"/>
    <x v="1"/>
    <n v="8"/>
    <n v="96"/>
  </r>
  <r>
    <x v="12"/>
    <x v="2"/>
    <x v="1"/>
    <n v="1"/>
    <n v="13"/>
  </r>
</pivotCacheRecords>
</file>

<file path=xl/pivotCache/pivotCacheRecords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52">
  <r>
    <x v="0"/>
    <x v="0"/>
    <s v="West"/>
    <n v="1"/>
    <n v="11"/>
  </r>
  <r>
    <x v="1"/>
    <x v="1"/>
    <s v="South"/>
    <n v="8"/>
    <n v="96"/>
  </r>
  <r>
    <x v="2"/>
    <x v="2"/>
    <s v="West"/>
    <n v="2"/>
    <n v="26"/>
  </r>
  <r>
    <x v="3"/>
    <x v="1"/>
    <s v="North"/>
    <n v="7"/>
    <n v="84"/>
  </r>
  <r>
    <x v="4"/>
    <x v="2"/>
    <s v="North"/>
    <n v="8"/>
    <n v="104"/>
  </r>
  <r>
    <x v="5"/>
    <x v="0"/>
    <s v="South"/>
    <n v="2"/>
    <n v="22"/>
  </r>
  <r>
    <x v="6"/>
    <x v="1"/>
    <s v="East"/>
    <n v="5"/>
    <n v="60"/>
  </r>
  <r>
    <x v="7"/>
    <x v="2"/>
    <s v="West"/>
    <n v="2"/>
    <n v="26"/>
  </r>
  <r>
    <x v="8"/>
    <x v="1"/>
    <s v="East"/>
    <n v="8"/>
    <n v="96"/>
  </r>
  <r>
    <x v="9"/>
    <x v="1"/>
    <s v="North"/>
    <n v="7"/>
    <n v="84"/>
  </r>
  <r>
    <x v="10"/>
    <x v="2"/>
    <s v="West"/>
    <n v="2"/>
    <n v="26"/>
  </r>
  <r>
    <x v="11"/>
    <x v="1"/>
    <s v="South"/>
    <n v="8"/>
    <n v="96"/>
  </r>
  <r>
    <x v="12"/>
    <x v="2"/>
    <s v="South"/>
    <n v="1"/>
    <n v="13"/>
  </r>
  <r>
    <x v="13"/>
    <x v="0"/>
    <s v="East"/>
    <n v="8"/>
    <n v="88"/>
  </r>
  <r>
    <x v="14"/>
    <x v="0"/>
    <s v="West"/>
    <n v="6"/>
    <n v="66"/>
  </r>
  <r>
    <x v="15"/>
    <x v="2"/>
    <s v="South"/>
    <n v="5"/>
    <n v="65"/>
  </r>
  <r>
    <x v="16"/>
    <x v="1"/>
    <s v="South"/>
    <n v="7"/>
    <n v="84"/>
  </r>
  <r>
    <x v="17"/>
    <x v="0"/>
    <s v="South"/>
    <n v="5"/>
    <n v="55"/>
  </r>
  <r>
    <x v="18"/>
    <x v="1"/>
    <s v="South"/>
    <n v="1"/>
    <n v="12"/>
  </r>
  <r>
    <x v="19"/>
    <x v="1"/>
    <s v="North"/>
    <n v="4"/>
    <n v="48"/>
  </r>
  <r>
    <x v="20"/>
    <x v="1"/>
    <s v="North"/>
    <n v="7"/>
    <n v="84"/>
  </r>
  <r>
    <x v="21"/>
    <x v="0"/>
    <s v="East"/>
    <n v="3"/>
    <n v="33"/>
  </r>
  <r>
    <x v="22"/>
    <x v="1"/>
    <s v="South"/>
    <n v="2"/>
    <n v="24"/>
  </r>
  <r>
    <x v="23"/>
    <x v="1"/>
    <s v="South"/>
    <n v="6"/>
    <n v="72"/>
  </r>
  <r>
    <x v="24"/>
    <x v="0"/>
    <s v="East"/>
    <n v="6"/>
    <n v="66"/>
  </r>
  <r>
    <x v="25"/>
    <x v="2"/>
    <s v="West"/>
    <n v="2"/>
    <n v="26"/>
  </r>
  <r>
    <x v="26"/>
    <x v="1"/>
    <s v="South"/>
    <n v="4"/>
    <n v="48"/>
  </r>
  <r>
    <x v="27"/>
    <x v="2"/>
    <s v="South"/>
    <n v="1"/>
    <n v="13"/>
  </r>
  <r>
    <x v="28"/>
    <x v="1"/>
    <s v="West"/>
    <n v="1"/>
    <n v="12"/>
  </r>
  <r>
    <x v="29"/>
    <x v="0"/>
    <s v="South"/>
    <n v="2"/>
    <n v="22"/>
  </r>
  <r>
    <x v="30"/>
    <x v="2"/>
    <s v="West"/>
    <n v="5"/>
    <n v="65"/>
  </r>
  <r>
    <x v="31"/>
    <x v="1"/>
    <s v="West"/>
    <n v="5"/>
    <n v="60"/>
  </r>
  <r>
    <x v="32"/>
    <x v="2"/>
    <s v="North"/>
    <n v="8"/>
    <n v="104"/>
  </r>
  <r>
    <x v="33"/>
    <x v="1"/>
    <s v="West"/>
    <n v="4"/>
    <n v="48"/>
  </r>
  <r>
    <x v="34"/>
    <x v="0"/>
    <s v="South"/>
    <n v="6"/>
    <n v="66"/>
  </r>
  <r>
    <x v="35"/>
    <x v="2"/>
    <s v="South"/>
    <n v="7"/>
    <n v="91"/>
  </r>
  <r>
    <x v="36"/>
    <x v="0"/>
    <s v="North"/>
    <n v="4"/>
    <n v="44"/>
  </r>
  <r>
    <x v="37"/>
    <x v="2"/>
    <s v="West"/>
    <n v="6"/>
    <n v="78"/>
  </r>
  <r>
    <x v="38"/>
    <x v="1"/>
    <s v="West"/>
    <n v="1"/>
    <n v="12"/>
  </r>
  <r>
    <x v="39"/>
    <x v="1"/>
    <s v="South"/>
    <n v="4"/>
    <n v="48"/>
  </r>
  <r>
    <x v="40"/>
    <x v="0"/>
    <s v="South"/>
    <n v="6"/>
    <n v="66"/>
  </r>
  <r>
    <x v="41"/>
    <x v="1"/>
    <s v="South"/>
    <n v="3"/>
    <n v="36"/>
  </r>
  <r>
    <x v="42"/>
    <x v="2"/>
    <s v="West"/>
    <n v="2"/>
    <n v="26"/>
  </r>
  <r>
    <x v="43"/>
    <x v="1"/>
    <s v="South"/>
    <n v="1"/>
    <n v="12"/>
  </r>
  <r>
    <x v="44"/>
    <x v="1"/>
    <s v="East"/>
    <n v="2"/>
    <n v="24"/>
  </r>
  <r>
    <x v="45"/>
    <x v="0"/>
    <s v="North"/>
    <n v="8"/>
    <n v="88"/>
  </r>
  <r>
    <x v="46"/>
    <x v="2"/>
    <s v="South"/>
    <n v="6"/>
    <n v="78"/>
  </r>
  <r>
    <x v="47"/>
    <x v="2"/>
    <s v="East"/>
    <n v="7"/>
    <n v="91"/>
  </r>
  <r>
    <x v="48"/>
    <x v="0"/>
    <s v="South"/>
    <n v="2"/>
    <n v="22"/>
  </r>
  <r>
    <x v="49"/>
    <x v="1"/>
    <s v="North"/>
    <n v="6"/>
    <n v="72"/>
  </r>
  <r>
    <x v="50"/>
    <x v="1"/>
    <s v="North"/>
    <n v="6"/>
    <n v="72"/>
  </r>
  <r>
    <x v="51"/>
    <x v="1"/>
    <s v="West"/>
    <n v="8"/>
    <n v="96"/>
  </r>
  <r>
    <x v="52"/>
    <x v="0"/>
    <s v="South"/>
    <n v="3"/>
    <n v="33"/>
  </r>
  <r>
    <x v="53"/>
    <x v="1"/>
    <s v="North"/>
    <n v="2"/>
    <n v="24"/>
  </r>
  <r>
    <x v="54"/>
    <x v="1"/>
    <s v="South"/>
    <n v="1"/>
    <n v="12"/>
  </r>
  <r>
    <x v="55"/>
    <x v="1"/>
    <s v="South"/>
    <n v="8"/>
    <n v="96"/>
  </r>
  <r>
    <x v="56"/>
    <x v="2"/>
    <s v="North"/>
    <n v="1"/>
    <n v="13"/>
  </r>
  <r>
    <x v="57"/>
    <x v="2"/>
    <s v="East"/>
    <n v="5"/>
    <n v="65"/>
  </r>
  <r>
    <x v="58"/>
    <x v="1"/>
    <s v="North"/>
    <n v="1"/>
    <n v="12"/>
  </r>
  <r>
    <x v="59"/>
    <x v="1"/>
    <s v="North"/>
    <n v="1"/>
    <n v="12"/>
  </r>
  <r>
    <x v="60"/>
    <x v="2"/>
    <s v="East"/>
    <n v="4"/>
    <n v="52"/>
  </r>
  <r>
    <x v="61"/>
    <x v="1"/>
    <s v="South"/>
    <n v="5"/>
    <n v="60"/>
  </r>
  <r>
    <x v="62"/>
    <x v="2"/>
    <s v="East"/>
    <n v="3"/>
    <n v="39"/>
  </r>
  <r>
    <x v="63"/>
    <x v="1"/>
    <s v="North"/>
    <n v="8"/>
    <n v="96"/>
  </r>
  <r>
    <x v="64"/>
    <x v="1"/>
    <s v="West"/>
    <n v="6"/>
    <n v="72"/>
  </r>
  <r>
    <x v="65"/>
    <x v="1"/>
    <s v="East"/>
    <n v="1"/>
    <n v="12"/>
  </r>
  <r>
    <x v="66"/>
    <x v="2"/>
    <s v="East"/>
    <n v="8"/>
    <n v="104"/>
  </r>
  <r>
    <x v="67"/>
    <x v="1"/>
    <s v="South"/>
    <n v="5"/>
    <n v="60"/>
  </r>
  <r>
    <x v="68"/>
    <x v="2"/>
    <s v="North"/>
    <n v="6"/>
    <n v="78"/>
  </r>
  <r>
    <x v="69"/>
    <x v="1"/>
    <s v="North"/>
    <n v="8"/>
    <n v="96"/>
  </r>
  <r>
    <x v="70"/>
    <x v="1"/>
    <s v="West"/>
    <n v="3"/>
    <n v="36"/>
  </r>
  <r>
    <x v="71"/>
    <x v="2"/>
    <s v="South"/>
    <n v="5"/>
    <n v="65"/>
  </r>
  <r>
    <x v="72"/>
    <x v="2"/>
    <s v="West"/>
    <n v="5"/>
    <n v="65"/>
  </r>
  <r>
    <x v="73"/>
    <x v="2"/>
    <s v="South"/>
    <n v="1"/>
    <n v="13"/>
  </r>
  <r>
    <x v="74"/>
    <x v="0"/>
    <s v="South"/>
    <n v="4"/>
    <n v="44"/>
  </r>
  <r>
    <x v="75"/>
    <x v="0"/>
    <s v="West"/>
    <n v="2"/>
    <n v="22"/>
  </r>
  <r>
    <x v="76"/>
    <x v="2"/>
    <s v="South"/>
    <n v="6"/>
    <n v="78"/>
  </r>
  <r>
    <x v="77"/>
    <x v="1"/>
    <s v="East"/>
    <n v="7"/>
    <n v="84"/>
  </r>
  <r>
    <x v="78"/>
    <x v="1"/>
    <s v="West"/>
    <n v="5"/>
    <n v="60"/>
  </r>
  <r>
    <x v="79"/>
    <x v="2"/>
    <s v="East"/>
    <n v="8"/>
    <n v="104"/>
  </r>
  <r>
    <x v="80"/>
    <x v="0"/>
    <s v="West"/>
    <n v="3"/>
    <n v="33"/>
  </r>
  <r>
    <x v="81"/>
    <x v="1"/>
    <s v="West"/>
    <n v="4"/>
    <n v="48"/>
  </r>
  <r>
    <x v="82"/>
    <x v="1"/>
    <s v="East"/>
    <n v="7"/>
    <n v="84"/>
  </r>
  <r>
    <x v="83"/>
    <x v="0"/>
    <s v="West"/>
    <n v="5"/>
    <n v="55"/>
  </r>
  <r>
    <x v="84"/>
    <x v="2"/>
    <s v="East"/>
    <n v="8"/>
    <n v="104"/>
  </r>
  <r>
    <x v="85"/>
    <x v="1"/>
    <s v="West"/>
    <n v="7"/>
    <n v="84"/>
  </r>
  <r>
    <x v="86"/>
    <x v="1"/>
    <s v="West"/>
    <n v="1"/>
    <n v="12"/>
  </r>
  <r>
    <x v="87"/>
    <x v="2"/>
    <s v="North"/>
    <n v="3"/>
    <n v="39"/>
  </r>
  <r>
    <x v="88"/>
    <x v="2"/>
    <s v="West"/>
    <n v="5"/>
    <n v="65"/>
  </r>
  <r>
    <x v="89"/>
    <x v="0"/>
    <s v="North"/>
    <n v="7"/>
    <n v="77"/>
  </r>
  <r>
    <x v="90"/>
    <x v="0"/>
    <s v="West"/>
    <n v="4"/>
    <n v="44"/>
  </r>
  <r>
    <x v="91"/>
    <x v="1"/>
    <s v="West"/>
    <n v="1"/>
    <n v="12"/>
  </r>
  <r>
    <x v="92"/>
    <x v="0"/>
    <s v="East"/>
    <n v="2"/>
    <n v="22"/>
  </r>
  <r>
    <x v="93"/>
    <x v="1"/>
    <s v="West"/>
    <n v="8"/>
    <n v="96"/>
  </r>
  <r>
    <x v="94"/>
    <x v="2"/>
    <s v="North"/>
    <n v="1"/>
    <n v="13"/>
  </r>
  <r>
    <x v="95"/>
    <x v="0"/>
    <s v="West"/>
    <n v="3"/>
    <n v="33"/>
  </r>
  <r>
    <x v="96"/>
    <x v="2"/>
    <s v="West"/>
    <n v="4"/>
    <n v="52"/>
  </r>
  <r>
    <x v="97"/>
    <x v="0"/>
    <s v="East"/>
    <n v="2"/>
    <n v="22"/>
  </r>
  <r>
    <x v="98"/>
    <x v="0"/>
    <s v="West"/>
    <n v="5"/>
    <n v="55"/>
  </r>
  <r>
    <x v="99"/>
    <x v="1"/>
    <s v="East"/>
    <n v="1"/>
    <n v="12"/>
  </r>
  <r>
    <x v="100"/>
    <x v="0"/>
    <s v="South"/>
    <n v="2"/>
    <n v="22"/>
  </r>
  <r>
    <x v="101"/>
    <x v="1"/>
    <s v="East"/>
    <n v="7"/>
    <n v="84"/>
  </r>
  <r>
    <x v="102"/>
    <x v="0"/>
    <s v="North"/>
    <n v="5"/>
    <n v="55"/>
  </r>
  <r>
    <x v="103"/>
    <x v="0"/>
    <s v="West"/>
    <n v="2"/>
    <n v="22"/>
  </r>
  <r>
    <x v="104"/>
    <x v="2"/>
    <s v="West"/>
    <n v="3"/>
    <n v="39"/>
  </r>
  <r>
    <x v="105"/>
    <x v="2"/>
    <s v="North"/>
    <n v="2"/>
    <n v="26"/>
  </r>
  <r>
    <x v="106"/>
    <x v="2"/>
    <s v="West"/>
    <n v="3"/>
    <n v="39"/>
  </r>
  <r>
    <x v="107"/>
    <x v="1"/>
    <s v="West"/>
    <n v="8"/>
    <n v="96"/>
  </r>
  <r>
    <x v="108"/>
    <x v="0"/>
    <s v="West"/>
    <n v="1"/>
    <n v="11"/>
  </r>
  <r>
    <x v="109"/>
    <x v="0"/>
    <s v="West"/>
    <n v="8"/>
    <n v="88"/>
  </r>
  <r>
    <x v="110"/>
    <x v="2"/>
    <s v="East"/>
    <n v="5"/>
    <n v="65"/>
  </r>
  <r>
    <x v="111"/>
    <x v="1"/>
    <s v="South"/>
    <n v="1"/>
    <n v="12"/>
  </r>
  <r>
    <x v="112"/>
    <x v="0"/>
    <s v="West"/>
    <n v="8"/>
    <n v="88"/>
  </r>
  <r>
    <x v="113"/>
    <x v="2"/>
    <s v="West"/>
    <n v="1"/>
    <n v="13"/>
  </r>
  <r>
    <x v="114"/>
    <x v="1"/>
    <s v="West"/>
    <n v="6"/>
    <n v="72"/>
  </r>
  <r>
    <x v="115"/>
    <x v="0"/>
    <s v="North"/>
    <n v="5"/>
    <n v="55"/>
  </r>
  <r>
    <x v="116"/>
    <x v="1"/>
    <s v="East"/>
    <n v="3"/>
    <n v="36"/>
  </r>
  <r>
    <x v="117"/>
    <x v="0"/>
    <s v="East"/>
    <n v="1"/>
    <n v="11"/>
  </r>
  <r>
    <x v="118"/>
    <x v="2"/>
    <s v="South"/>
    <n v="8"/>
    <n v="104"/>
  </r>
  <r>
    <x v="119"/>
    <x v="1"/>
    <s v="North"/>
    <n v="3"/>
    <n v="36"/>
  </r>
  <r>
    <x v="120"/>
    <x v="1"/>
    <s v="South"/>
    <n v="4"/>
    <n v="48"/>
  </r>
  <r>
    <x v="121"/>
    <x v="2"/>
    <s v="East"/>
    <n v="8"/>
    <n v="104"/>
  </r>
  <r>
    <x v="122"/>
    <x v="0"/>
    <s v="North"/>
    <n v="7"/>
    <n v="77"/>
  </r>
  <r>
    <x v="123"/>
    <x v="0"/>
    <s v="West"/>
    <n v="5"/>
    <n v="55"/>
  </r>
  <r>
    <x v="124"/>
    <x v="1"/>
    <s v="East"/>
    <n v="2"/>
    <n v="24"/>
  </r>
  <r>
    <x v="125"/>
    <x v="0"/>
    <s v="North"/>
    <n v="5"/>
    <n v="55"/>
  </r>
  <r>
    <x v="126"/>
    <x v="2"/>
    <s v="West"/>
    <n v="7"/>
    <n v="91"/>
  </r>
  <r>
    <x v="127"/>
    <x v="2"/>
    <s v="West"/>
    <n v="1"/>
    <n v="13"/>
  </r>
  <r>
    <x v="128"/>
    <x v="0"/>
    <s v="West"/>
    <n v="7"/>
    <n v="77"/>
  </r>
  <r>
    <x v="129"/>
    <x v="1"/>
    <s v="North"/>
    <n v="4"/>
    <n v="48"/>
  </r>
  <r>
    <x v="130"/>
    <x v="0"/>
    <s v="South"/>
    <n v="6"/>
    <n v="66"/>
  </r>
  <r>
    <x v="131"/>
    <x v="1"/>
    <s v="West"/>
    <n v="2"/>
    <n v="24"/>
  </r>
  <r>
    <x v="132"/>
    <x v="1"/>
    <s v="East"/>
    <n v="6"/>
    <n v="72"/>
  </r>
  <r>
    <x v="133"/>
    <x v="0"/>
    <s v="West"/>
    <n v="8"/>
    <n v="88"/>
  </r>
  <r>
    <x v="134"/>
    <x v="0"/>
    <s v="West"/>
    <n v="7"/>
    <n v="77"/>
  </r>
  <r>
    <x v="135"/>
    <x v="1"/>
    <s v="South"/>
    <n v="2"/>
    <n v="24"/>
  </r>
  <r>
    <x v="136"/>
    <x v="2"/>
    <s v="East"/>
    <n v="8"/>
    <n v="104"/>
  </r>
  <r>
    <x v="137"/>
    <x v="2"/>
    <s v="West"/>
    <n v="6"/>
    <n v="78"/>
  </r>
  <r>
    <x v="138"/>
    <x v="0"/>
    <s v="South"/>
    <n v="6"/>
    <n v="66"/>
  </r>
  <r>
    <x v="139"/>
    <x v="1"/>
    <s v="West"/>
    <n v="3"/>
    <n v="36"/>
  </r>
  <r>
    <x v="140"/>
    <x v="0"/>
    <s v="North"/>
    <n v="4"/>
    <n v="44"/>
  </r>
  <r>
    <x v="141"/>
    <x v="0"/>
    <s v="South"/>
    <n v="1"/>
    <n v="11"/>
  </r>
  <r>
    <x v="142"/>
    <x v="0"/>
    <s v="South"/>
    <n v="1"/>
    <n v="11"/>
  </r>
  <r>
    <x v="143"/>
    <x v="2"/>
    <s v="East"/>
    <n v="6"/>
    <n v="78"/>
  </r>
  <r>
    <x v="144"/>
    <x v="0"/>
    <s v="East"/>
    <n v="3"/>
    <n v="33"/>
  </r>
  <r>
    <x v="145"/>
    <x v="1"/>
    <s v="South"/>
    <n v="4"/>
    <n v="48"/>
  </r>
  <r>
    <x v="146"/>
    <x v="1"/>
    <s v="South"/>
    <n v="4"/>
    <n v="48"/>
  </r>
  <r>
    <x v="147"/>
    <x v="2"/>
    <s v="West"/>
    <n v="7"/>
    <n v="91"/>
  </r>
  <r>
    <x v="148"/>
    <x v="0"/>
    <s v="East"/>
    <n v="4"/>
    <n v="44"/>
  </r>
  <r>
    <x v="149"/>
    <x v="2"/>
    <s v="North"/>
    <n v="2"/>
    <n v="26"/>
  </r>
  <r>
    <x v="150"/>
    <x v="0"/>
    <s v="South"/>
    <n v="8"/>
    <n v="88"/>
  </r>
  <r>
    <x v="151"/>
    <x v="0"/>
    <s v="North"/>
    <n v="3"/>
    <n v="33"/>
  </r>
  <r>
    <x v="152"/>
    <x v="2"/>
    <s v="North"/>
    <n v="5"/>
    <n v="65"/>
  </r>
  <r>
    <x v="153"/>
    <x v="1"/>
    <s v="North"/>
    <n v="1"/>
    <n v="12"/>
  </r>
  <r>
    <x v="154"/>
    <x v="2"/>
    <s v="West"/>
    <n v="4"/>
    <n v="52"/>
  </r>
  <r>
    <x v="155"/>
    <x v="0"/>
    <s v="East"/>
    <n v="5"/>
    <n v="55"/>
  </r>
  <r>
    <x v="156"/>
    <x v="2"/>
    <s v="West"/>
    <n v="4"/>
    <n v="52"/>
  </r>
  <r>
    <x v="157"/>
    <x v="0"/>
    <s v="West"/>
    <n v="6"/>
    <n v="66"/>
  </r>
  <r>
    <x v="158"/>
    <x v="2"/>
    <s v="South"/>
    <n v="3"/>
    <n v="39"/>
  </r>
  <r>
    <x v="159"/>
    <x v="1"/>
    <s v="South"/>
    <n v="6"/>
    <n v="72"/>
  </r>
  <r>
    <x v="160"/>
    <x v="2"/>
    <s v="West"/>
    <n v="1"/>
    <n v="13"/>
  </r>
  <r>
    <x v="161"/>
    <x v="0"/>
    <s v="South"/>
    <n v="1"/>
    <n v="11"/>
  </r>
  <r>
    <x v="162"/>
    <x v="0"/>
    <s v="West"/>
    <n v="7"/>
    <n v="77"/>
  </r>
  <r>
    <x v="163"/>
    <x v="1"/>
    <s v="West"/>
    <n v="5"/>
    <n v="60"/>
  </r>
  <r>
    <x v="164"/>
    <x v="0"/>
    <s v="South"/>
    <n v="4"/>
    <n v="44"/>
  </r>
  <r>
    <x v="165"/>
    <x v="2"/>
    <s v="East"/>
    <n v="6"/>
    <n v="78"/>
  </r>
  <r>
    <x v="166"/>
    <x v="2"/>
    <s v="South"/>
    <n v="1"/>
    <n v="13"/>
  </r>
  <r>
    <x v="167"/>
    <x v="2"/>
    <s v="North"/>
    <n v="7"/>
    <n v="91"/>
  </r>
  <r>
    <x v="168"/>
    <x v="1"/>
    <s v="North"/>
    <n v="3"/>
    <n v="36"/>
  </r>
  <r>
    <x v="169"/>
    <x v="1"/>
    <s v="West"/>
    <n v="2"/>
    <n v="24"/>
  </r>
  <r>
    <x v="170"/>
    <x v="2"/>
    <s v="West"/>
    <n v="8"/>
    <n v="104"/>
  </r>
  <r>
    <x v="171"/>
    <x v="1"/>
    <s v="North"/>
    <n v="6"/>
    <n v="72"/>
  </r>
  <r>
    <x v="172"/>
    <x v="0"/>
    <s v="West"/>
    <n v="5"/>
    <n v="55"/>
  </r>
  <r>
    <x v="173"/>
    <x v="1"/>
    <s v="West"/>
    <n v="4"/>
    <n v="48"/>
  </r>
  <r>
    <x v="174"/>
    <x v="0"/>
    <s v="West"/>
    <n v="8"/>
    <n v="88"/>
  </r>
  <r>
    <x v="175"/>
    <x v="1"/>
    <s v="East"/>
    <n v="8"/>
    <n v="96"/>
  </r>
  <r>
    <x v="176"/>
    <x v="2"/>
    <s v="West"/>
    <n v="5"/>
    <n v="65"/>
  </r>
  <r>
    <x v="177"/>
    <x v="1"/>
    <s v="North"/>
    <n v="3"/>
    <n v="36"/>
  </r>
  <r>
    <x v="178"/>
    <x v="1"/>
    <s v="West"/>
    <n v="4"/>
    <n v="48"/>
  </r>
  <r>
    <x v="179"/>
    <x v="1"/>
    <s v="West"/>
    <n v="5"/>
    <n v="60"/>
  </r>
  <r>
    <x v="180"/>
    <x v="2"/>
    <s v="West"/>
    <n v="1"/>
    <n v="13"/>
  </r>
  <r>
    <x v="181"/>
    <x v="0"/>
    <s v="North"/>
    <n v="4"/>
    <n v="44"/>
  </r>
  <r>
    <x v="182"/>
    <x v="2"/>
    <s v="North"/>
    <n v="5"/>
    <n v="65"/>
  </r>
  <r>
    <x v="183"/>
    <x v="1"/>
    <s v="North"/>
    <n v="5"/>
    <n v="60"/>
  </r>
  <r>
    <x v="184"/>
    <x v="1"/>
    <s v="West"/>
    <n v="1"/>
    <n v="12"/>
  </r>
  <r>
    <x v="185"/>
    <x v="1"/>
    <s v="North"/>
    <n v="6"/>
    <n v="72"/>
  </r>
  <r>
    <x v="186"/>
    <x v="2"/>
    <s v="North"/>
    <n v="2"/>
    <n v="26"/>
  </r>
  <r>
    <x v="187"/>
    <x v="1"/>
    <s v="North"/>
    <n v="1"/>
    <n v="12"/>
  </r>
  <r>
    <x v="188"/>
    <x v="1"/>
    <s v="East"/>
    <n v="1"/>
    <n v="12"/>
  </r>
  <r>
    <x v="189"/>
    <x v="2"/>
    <s v="South"/>
    <n v="8"/>
    <n v="104"/>
  </r>
  <r>
    <x v="190"/>
    <x v="0"/>
    <s v="North"/>
    <n v="4"/>
    <n v="44"/>
  </r>
  <r>
    <x v="191"/>
    <x v="1"/>
    <s v="South"/>
    <n v="8"/>
    <n v="96"/>
  </r>
  <r>
    <x v="192"/>
    <x v="0"/>
    <s v="North"/>
    <n v="2"/>
    <n v="22"/>
  </r>
  <r>
    <x v="193"/>
    <x v="2"/>
    <s v="North"/>
    <n v="3"/>
    <n v="39"/>
  </r>
  <r>
    <x v="194"/>
    <x v="3"/>
    <s v="West"/>
    <n v="6"/>
    <n v="84"/>
  </r>
  <r>
    <x v="195"/>
    <x v="0"/>
    <s v="North"/>
    <n v="8"/>
    <n v="88"/>
  </r>
  <r>
    <x v="196"/>
    <x v="1"/>
    <s v="North"/>
    <n v="8"/>
    <n v="96"/>
  </r>
  <r>
    <x v="197"/>
    <x v="1"/>
    <s v="West"/>
    <n v="4"/>
    <n v="48"/>
  </r>
  <r>
    <x v="198"/>
    <x v="1"/>
    <s v="West"/>
    <n v="6"/>
    <n v="72"/>
  </r>
  <r>
    <x v="199"/>
    <x v="3"/>
    <s v="North"/>
    <n v="7"/>
    <n v="98"/>
  </r>
  <r>
    <x v="200"/>
    <x v="1"/>
    <s v="East"/>
    <n v="3"/>
    <n v="36"/>
  </r>
  <r>
    <x v="201"/>
    <x v="2"/>
    <s v="North"/>
    <n v="4"/>
    <n v="52"/>
  </r>
  <r>
    <x v="202"/>
    <x v="3"/>
    <s v="West"/>
    <n v="6"/>
    <n v="84"/>
  </r>
  <r>
    <x v="203"/>
    <x v="0"/>
    <s v="North"/>
    <n v="1"/>
    <n v="11"/>
  </r>
  <r>
    <x v="204"/>
    <x v="0"/>
    <s v="South"/>
    <n v="6"/>
    <n v="66"/>
  </r>
  <r>
    <x v="205"/>
    <x v="1"/>
    <s v="West"/>
    <n v="1"/>
    <n v="12"/>
  </r>
  <r>
    <x v="206"/>
    <x v="1"/>
    <s v="South"/>
    <n v="3"/>
    <n v="36"/>
  </r>
  <r>
    <x v="207"/>
    <x v="2"/>
    <s v="North"/>
    <n v="3"/>
    <n v="39"/>
  </r>
  <r>
    <x v="208"/>
    <x v="1"/>
    <s v="South"/>
    <n v="8"/>
    <n v="96"/>
  </r>
  <r>
    <x v="209"/>
    <x v="3"/>
    <s v="East"/>
    <n v="3"/>
    <n v="42"/>
  </r>
  <r>
    <x v="210"/>
    <x v="1"/>
    <s v="West"/>
    <n v="7"/>
    <n v="84"/>
  </r>
  <r>
    <x v="211"/>
    <x v="1"/>
    <s v="West"/>
    <n v="5"/>
    <n v="60"/>
  </r>
  <r>
    <x v="212"/>
    <x v="2"/>
    <s v="North"/>
    <n v="4"/>
    <n v="52"/>
  </r>
  <r>
    <x v="213"/>
    <x v="0"/>
    <s v="North"/>
    <n v="5"/>
    <n v="55"/>
  </r>
  <r>
    <x v="214"/>
    <x v="0"/>
    <s v="West"/>
    <n v="1"/>
    <n v="11"/>
  </r>
  <r>
    <x v="215"/>
    <x v="1"/>
    <s v="North"/>
    <n v="8"/>
    <n v="96"/>
  </r>
  <r>
    <x v="216"/>
    <x v="1"/>
    <s v="North"/>
    <n v="7"/>
    <n v="84"/>
  </r>
  <r>
    <x v="217"/>
    <x v="3"/>
    <s v="West"/>
    <n v="5"/>
    <n v="70"/>
  </r>
  <r>
    <x v="218"/>
    <x v="3"/>
    <s v="West"/>
    <n v="4"/>
    <n v="56"/>
  </r>
  <r>
    <x v="219"/>
    <x v="1"/>
    <s v="West"/>
    <n v="6"/>
    <n v="72"/>
  </r>
  <r>
    <x v="220"/>
    <x v="1"/>
    <s v="East"/>
    <n v="4"/>
    <n v="48"/>
  </r>
  <r>
    <x v="221"/>
    <x v="3"/>
    <s v="North"/>
    <n v="4"/>
    <n v="56"/>
  </r>
  <r>
    <x v="222"/>
    <x v="2"/>
    <s v="West"/>
    <n v="1"/>
    <n v="13"/>
  </r>
  <r>
    <x v="223"/>
    <x v="2"/>
    <s v="South"/>
    <n v="8"/>
    <n v="104"/>
  </r>
  <r>
    <x v="224"/>
    <x v="2"/>
    <s v="West"/>
    <n v="1"/>
    <n v="13"/>
  </r>
  <r>
    <x v="225"/>
    <x v="1"/>
    <s v="East"/>
    <n v="4"/>
    <n v="48"/>
  </r>
  <r>
    <x v="226"/>
    <x v="3"/>
    <s v="West"/>
    <n v="1"/>
    <n v="14"/>
  </r>
  <r>
    <x v="227"/>
    <x v="3"/>
    <s v="South"/>
    <n v="4"/>
    <n v="56"/>
  </r>
  <r>
    <x v="228"/>
    <x v="0"/>
    <s v="West"/>
    <n v="8"/>
    <n v="88"/>
  </r>
  <r>
    <x v="229"/>
    <x v="3"/>
    <s v="West"/>
    <n v="4"/>
    <n v="56"/>
  </r>
  <r>
    <x v="230"/>
    <x v="2"/>
    <s v="North"/>
    <n v="6"/>
    <n v="78"/>
  </r>
  <r>
    <x v="231"/>
    <x v="3"/>
    <s v="East"/>
    <n v="8"/>
    <n v="112"/>
  </r>
  <r>
    <x v="232"/>
    <x v="3"/>
    <s v="North"/>
    <n v="3"/>
    <n v="42"/>
  </r>
  <r>
    <x v="233"/>
    <x v="1"/>
    <s v="North"/>
    <n v="2"/>
    <n v="24"/>
  </r>
  <r>
    <x v="234"/>
    <x v="1"/>
    <s v="North"/>
    <n v="7"/>
    <n v="84"/>
  </r>
  <r>
    <x v="235"/>
    <x v="2"/>
    <s v="West"/>
    <n v="1"/>
    <n v="13"/>
  </r>
  <r>
    <x v="236"/>
    <x v="2"/>
    <s v="North"/>
    <n v="5"/>
    <n v="65"/>
  </r>
  <r>
    <x v="237"/>
    <x v="0"/>
    <s v="North"/>
    <n v="8"/>
    <n v="88"/>
  </r>
  <r>
    <x v="238"/>
    <x v="3"/>
    <s v="West"/>
    <n v="8"/>
    <n v="112"/>
  </r>
  <r>
    <x v="239"/>
    <x v="1"/>
    <s v="West"/>
    <n v="3"/>
    <n v="36"/>
  </r>
  <r>
    <x v="240"/>
    <x v="0"/>
    <s v="West"/>
    <n v="2"/>
    <n v="22"/>
  </r>
  <r>
    <x v="241"/>
    <x v="1"/>
    <s v="West"/>
    <n v="1"/>
    <n v="12"/>
  </r>
  <r>
    <x v="242"/>
    <x v="1"/>
    <s v="East"/>
    <n v="6"/>
    <n v="72"/>
  </r>
  <r>
    <x v="243"/>
    <x v="2"/>
    <s v="South"/>
    <n v="1"/>
    <n v="13"/>
  </r>
  <r>
    <x v="244"/>
    <x v="2"/>
    <s v="West"/>
    <n v="2"/>
    <n v="26"/>
  </r>
  <r>
    <x v="245"/>
    <x v="3"/>
    <s v="West"/>
    <n v="1"/>
    <n v="14"/>
  </r>
  <r>
    <x v="246"/>
    <x v="1"/>
    <s v="South"/>
    <n v="6"/>
    <n v="72"/>
  </r>
  <r>
    <x v="247"/>
    <x v="0"/>
    <s v="South"/>
    <n v="1"/>
    <n v="11"/>
  </r>
  <r>
    <x v="248"/>
    <x v="3"/>
    <s v="West"/>
    <n v="5"/>
    <n v="70"/>
  </r>
  <r>
    <x v="249"/>
    <x v="0"/>
    <s v="North"/>
    <n v="7"/>
    <n v="77"/>
  </r>
  <r>
    <x v="250"/>
    <x v="3"/>
    <s v="South"/>
    <n v="7"/>
    <n v="98"/>
  </r>
  <r>
    <x v="251"/>
    <x v="3"/>
    <s v="North"/>
    <n v="7"/>
    <n v="98"/>
  </r>
  <r>
    <x v="252"/>
    <x v="1"/>
    <s v="South"/>
    <n v="1"/>
    <n v="12"/>
  </r>
  <r>
    <x v="253"/>
    <x v="2"/>
    <s v="North"/>
    <n v="2"/>
    <n v="26"/>
  </r>
  <r>
    <x v="254"/>
    <x v="3"/>
    <s v="South"/>
    <n v="7"/>
    <n v="98"/>
  </r>
  <r>
    <x v="255"/>
    <x v="0"/>
    <s v="East"/>
    <n v="2"/>
    <n v="22"/>
  </r>
  <r>
    <x v="256"/>
    <x v="2"/>
    <s v="North"/>
    <n v="5"/>
    <n v="65"/>
  </r>
  <r>
    <x v="257"/>
    <x v="3"/>
    <s v="East"/>
    <n v="3"/>
    <n v="42"/>
  </r>
  <r>
    <x v="258"/>
    <x v="3"/>
    <s v="East"/>
    <n v="8"/>
    <n v="112"/>
  </r>
  <r>
    <x v="259"/>
    <x v="2"/>
    <s v="West"/>
    <n v="6"/>
    <n v="78"/>
  </r>
  <r>
    <x v="260"/>
    <x v="3"/>
    <s v="South"/>
    <n v="5"/>
    <n v="70"/>
  </r>
  <r>
    <x v="261"/>
    <x v="3"/>
    <s v="South"/>
    <n v="1"/>
    <n v="14"/>
  </r>
  <r>
    <x v="262"/>
    <x v="1"/>
    <s v="West"/>
    <n v="3"/>
    <n v="36"/>
  </r>
  <r>
    <x v="263"/>
    <x v="3"/>
    <s v="East"/>
    <n v="1"/>
    <n v="14"/>
  </r>
  <r>
    <x v="264"/>
    <x v="1"/>
    <s v="North"/>
    <n v="4"/>
    <n v="48"/>
  </r>
  <r>
    <x v="265"/>
    <x v="3"/>
    <s v="South"/>
    <n v="6"/>
    <n v="84"/>
  </r>
  <r>
    <x v="266"/>
    <x v="0"/>
    <s v="East"/>
    <n v="1"/>
    <n v="11"/>
  </r>
  <r>
    <x v="267"/>
    <x v="3"/>
    <s v="North"/>
    <n v="4"/>
    <n v="56"/>
  </r>
  <r>
    <x v="268"/>
    <x v="0"/>
    <s v="North"/>
    <n v="3"/>
    <n v="33"/>
  </r>
  <r>
    <x v="269"/>
    <x v="0"/>
    <s v="South"/>
    <n v="8"/>
    <n v="88"/>
  </r>
  <r>
    <x v="270"/>
    <x v="2"/>
    <s v="North"/>
    <n v="4"/>
    <n v="52"/>
  </r>
  <r>
    <x v="271"/>
    <x v="3"/>
    <s v="South"/>
    <n v="6"/>
    <n v="84"/>
  </r>
  <r>
    <x v="272"/>
    <x v="0"/>
    <s v="North"/>
    <n v="6"/>
    <n v="66"/>
  </r>
  <r>
    <x v="273"/>
    <x v="0"/>
    <s v="East"/>
    <n v="5"/>
    <n v="55"/>
  </r>
  <r>
    <x v="274"/>
    <x v="3"/>
    <s v="West"/>
    <n v="1"/>
    <n v="14"/>
  </r>
  <r>
    <x v="275"/>
    <x v="0"/>
    <s v="North"/>
    <n v="3"/>
    <n v="36"/>
  </r>
  <r>
    <x v="276"/>
    <x v="3"/>
    <s v="West"/>
    <n v="3"/>
    <n v="45"/>
  </r>
  <r>
    <x v="277"/>
    <x v="3"/>
    <s v="East"/>
    <n v="3"/>
    <n v="45"/>
  </r>
  <r>
    <x v="278"/>
    <x v="0"/>
    <s v="South"/>
    <n v="5"/>
    <n v="60"/>
  </r>
  <r>
    <x v="279"/>
    <x v="0"/>
    <s v="West"/>
    <n v="2"/>
    <n v="24"/>
  </r>
  <r>
    <x v="280"/>
    <x v="0"/>
    <s v="West"/>
    <n v="3"/>
    <n v="36"/>
  </r>
  <r>
    <x v="281"/>
    <x v="1"/>
    <s v="North"/>
    <n v="6"/>
    <n v="78"/>
  </r>
  <r>
    <x v="282"/>
    <x v="1"/>
    <s v="North"/>
    <n v="7"/>
    <n v="91"/>
  </r>
  <r>
    <x v="283"/>
    <x v="3"/>
    <s v="North"/>
    <n v="2"/>
    <n v="30"/>
  </r>
  <r>
    <x v="284"/>
    <x v="3"/>
    <s v="West"/>
    <n v="7"/>
    <n v="105"/>
  </r>
  <r>
    <x v="285"/>
    <x v="3"/>
    <s v="West"/>
    <n v="7"/>
    <n v="105"/>
  </r>
  <r>
    <x v="286"/>
    <x v="0"/>
    <s v="North"/>
    <n v="1"/>
    <n v="12"/>
  </r>
  <r>
    <x v="287"/>
    <x v="0"/>
    <s v="South"/>
    <n v="7"/>
    <n v="84"/>
  </r>
  <r>
    <x v="288"/>
    <x v="1"/>
    <s v="North"/>
    <n v="4"/>
    <n v="52"/>
  </r>
  <r>
    <x v="289"/>
    <x v="3"/>
    <s v="North"/>
    <n v="7"/>
    <n v="105"/>
  </r>
  <r>
    <x v="290"/>
    <x v="0"/>
    <s v="East"/>
    <n v="7"/>
    <n v="84"/>
  </r>
  <r>
    <x v="291"/>
    <x v="0"/>
    <s v="West"/>
    <n v="4"/>
    <n v="48"/>
  </r>
  <r>
    <x v="292"/>
    <x v="1"/>
    <s v="North"/>
    <n v="8"/>
    <n v="104"/>
  </r>
  <r>
    <x v="293"/>
    <x v="3"/>
    <s v="South"/>
    <n v="8"/>
    <n v="120"/>
  </r>
  <r>
    <x v="294"/>
    <x v="0"/>
    <s v="North"/>
    <n v="5"/>
    <n v="60"/>
  </r>
  <r>
    <x v="295"/>
    <x v="3"/>
    <s v="South"/>
    <n v="3"/>
    <n v="45"/>
  </r>
  <r>
    <x v="296"/>
    <x v="2"/>
    <s v="West"/>
    <n v="2"/>
    <n v="28"/>
  </r>
  <r>
    <x v="297"/>
    <x v="3"/>
    <s v="North"/>
    <n v="5"/>
    <n v="75"/>
  </r>
  <r>
    <x v="298"/>
    <x v="0"/>
    <s v="West"/>
    <n v="5"/>
    <n v="60"/>
  </r>
  <r>
    <x v="299"/>
    <x v="2"/>
    <s v="North"/>
    <n v="7"/>
    <n v="98"/>
  </r>
  <r>
    <x v="300"/>
    <x v="0"/>
    <s v="North"/>
    <n v="8"/>
    <n v="96"/>
  </r>
  <r>
    <x v="301"/>
    <x v="1"/>
    <s v="South"/>
    <n v="1"/>
    <n v="13"/>
  </r>
  <r>
    <x v="302"/>
    <x v="2"/>
    <s v="West"/>
    <n v="5"/>
    <n v="70"/>
  </r>
  <r>
    <x v="303"/>
    <x v="3"/>
    <s v="North"/>
    <n v="7"/>
    <n v="105"/>
  </r>
  <r>
    <x v="304"/>
    <x v="3"/>
    <s v="North"/>
    <n v="7"/>
    <n v="105"/>
  </r>
  <r>
    <x v="305"/>
    <x v="1"/>
    <s v="North"/>
    <n v="4"/>
    <n v="52"/>
  </r>
  <r>
    <x v="306"/>
    <x v="3"/>
    <s v="East"/>
    <n v="3"/>
    <n v="45"/>
  </r>
  <r>
    <x v="307"/>
    <x v="1"/>
    <s v="West"/>
    <n v="1"/>
    <n v="13"/>
  </r>
  <r>
    <x v="308"/>
    <x v="2"/>
    <s v="South"/>
    <n v="5"/>
    <n v="70"/>
  </r>
  <r>
    <x v="309"/>
    <x v="1"/>
    <s v="East"/>
    <n v="1"/>
    <n v="13"/>
  </r>
  <r>
    <x v="310"/>
    <x v="0"/>
    <s v="North"/>
    <n v="5"/>
    <n v="60"/>
  </r>
  <r>
    <x v="311"/>
    <x v="1"/>
    <s v="South"/>
    <n v="5"/>
    <n v="65"/>
  </r>
  <r>
    <x v="312"/>
    <x v="1"/>
    <s v="West"/>
    <n v="2"/>
    <n v="26"/>
  </r>
  <r>
    <x v="313"/>
    <x v="2"/>
    <s v="West"/>
    <n v="7"/>
    <n v="98"/>
  </r>
  <r>
    <x v="314"/>
    <x v="3"/>
    <s v="North"/>
    <n v="8"/>
    <n v="120"/>
  </r>
  <r>
    <x v="315"/>
    <x v="3"/>
    <s v="West"/>
    <n v="4"/>
    <n v="60"/>
  </r>
  <r>
    <x v="316"/>
    <x v="3"/>
    <s v="North"/>
    <n v="4"/>
    <n v="60"/>
  </r>
  <r>
    <x v="317"/>
    <x v="3"/>
    <s v="South"/>
    <n v="7"/>
    <n v="105"/>
  </r>
  <r>
    <x v="318"/>
    <x v="0"/>
    <s v="North"/>
    <n v="2"/>
    <n v="24"/>
  </r>
  <r>
    <x v="319"/>
    <x v="1"/>
    <s v="West"/>
    <n v="3"/>
    <n v="39"/>
  </r>
  <r>
    <x v="320"/>
    <x v="1"/>
    <s v="West"/>
    <n v="5"/>
    <n v="65"/>
  </r>
  <r>
    <x v="321"/>
    <x v="0"/>
    <s v="South"/>
    <n v="1"/>
    <n v="12"/>
  </r>
  <r>
    <x v="322"/>
    <x v="0"/>
    <s v="North"/>
    <n v="4"/>
    <n v="48"/>
  </r>
  <r>
    <x v="323"/>
    <x v="0"/>
    <s v="North"/>
    <n v="7"/>
    <n v="84"/>
  </r>
  <r>
    <x v="324"/>
    <x v="0"/>
    <s v="North"/>
    <n v="7"/>
    <n v="84"/>
  </r>
  <r>
    <x v="325"/>
    <x v="3"/>
    <s v="East"/>
    <n v="3"/>
    <n v="45"/>
  </r>
  <r>
    <x v="326"/>
    <x v="2"/>
    <s v="West"/>
    <n v="4"/>
    <n v="56"/>
  </r>
  <r>
    <x v="327"/>
    <x v="2"/>
    <s v="West"/>
    <n v="7"/>
    <n v="98"/>
  </r>
  <r>
    <x v="328"/>
    <x v="3"/>
    <s v="West"/>
    <n v="5"/>
    <n v="75"/>
  </r>
  <r>
    <x v="329"/>
    <x v="0"/>
    <s v="West"/>
    <n v="3"/>
    <n v="36"/>
  </r>
  <r>
    <x v="330"/>
    <x v="0"/>
    <s v="South"/>
    <n v="5"/>
    <n v="60"/>
  </r>
  <r>
    <x v="331"/>
    <x v="3"/>
    <s v="South"/>
    <n v="5"/>
    <n v="75"/>
  </r>
  <r>
    <x v="332"/>
    <x v="3"/>
    <s v="North"/>
    <n v="7"/>
    <n v="105"/>
  </r>
  <r>
    <x v="333"/>
    <x v="3"/>
    <s v="North"/>
    <n v="8"/>
    <n v="120"/>
  </r>
  <r>
    <x v="334"/>
    <x v="0"/>
    <s v="North"/>
    <n v="4"/>
    <n v="48"/>
  </r>
  <r>
    <x v="335"/>
    <x v="0"/>
    <s v="West"/>
    <n v="6"/>
    <n v="72"/>
  </r>
  <r>
    <x v="336"/>
    <x v="3"/>
    <s v="North"/>
    <n v="3"/>
    <n v="45"/>
  </r>
  <r>
    <x v="337"/>
    <x v="1"/>
    <s v="West"/>
    <n v="4"/>
    <n v="52"/>
  </r>
  <r>
    <x v="338"/>
    <x v="2"/>
    <s v="East"/>
    <n v="5"/>
    <n v="70"/>
  </r>
  <r>
    <x v="339"/>
    <x v="3"/>
    <s v="North"/>
    <n v="2"/>
    <n v="30"/>
  </r>
  <r>
    <x v="340"/>
    <x v="3"/>
    <s v="South"/>
    <n v="2"/>
    <n v="30"/>
  </r>
  <r>
    <x v="341"/>
    <x v="3"/>
    <s v="South"/>
    <n v="1"/>
    <n v="15"/>
  </r>
  <r>
    <x v="342"/>
    <x v="1"/>
    <s v="South"/>
    <n v="8"/>
    <n v="104"/>
  </r>
  <r>
    <x v="343"/>
    <x v="2"/>
    <s v="West"/>
    <n v="1"/>
    <n v="14"/>
  </r>
  <r>
    <x v="344"/>
    <x v="3"/>
    <s v="West"/>
    <n v="7"/>
    <n v="105"/>
  </r>
  <r>
    <x v="345"/>
    <x v="3"/>
    <s v="North"/>
    <n v="4"/>
    <n v="60"/>
  </r>
  <r>
    <x v="346"/>
    <x v="0"/>
    <s v="West"/>
    <n v="3"/>
    <n v="36"/>
  </r>
  <r>
    <x v="347"/>
    <x v="1"/>
    <s v="South"/>
    <n v="2"/>
    <n v="26"/>
  </r>
  <r>
    <x v="348"/>
    <x v="3"/>
    <s v="East"/>
    <n v="6"/>
    <n v="90"/>
  </r>
  <r>
    <x v="349"/>
    <x v="2"/>
    <s v="West"/>
    <n v="5"/>
    <n v="70"/>
  </r>
  <r>
    <x v="350"/>
    <x v="3"/>
    <s v="West"/>
    <n v="7"/>
    <n v="105"/>
  </r>
  <r>
    <x v="351"/>
    <x v="2"/>
    <s v="East"/>
    <n v="7"/>
    <n v="98"/>
  </r>
  <r>
    <x v="352"/>
    <x v="2"/>
    <s v="North"/>
    <n v="1"/>
    <n v="14"/>
  </r>
  <r>
    <x v="353"/>
    <x v="1"/>
    <s v="North"/>
    <n v="2"/>
    <n v="26"/>
  </r>
  <r>
    <x v="354"/>
    <x v="2"/>
    <s v="West"/>
    <n v="3"/>
    <n v="42"/>
  </r>
  <r>
    <x v="355"/>
    <x v="3"/>
    <s v="West"/>
    <n v="7"/>
    <n v="105"/>
  </r>
  <r>
    <x v="356"/>
    <x v="2"/>
    <s v="West"/>
    <n v="7"/>
    <n v="98"/>
  </r>
  <r>
    <x v="357"/>
    <x v="2"/>
    <s v="North"/>
    <n v="3"/>
    <n v="42"/>
  </r>
  <r>
    <x v="358"/>
    <x v="1"/>
    <s v="North"/>
    <n v="5"/>
    <n v="65"/>
  </r>
  <r>
    <x v="359"/>
    <x v="2"/>
    <s v="East"/>
    <n v="3"/>
    <n v="42"/>
  </r>
  <r>
    <x v="360"/>
    <x v="1"/>
    <s v="East"/>
    <n v="4"/>
    <n v="52"/>
  </r>
  <r>
    <x v="361"/>
    <x v="3"/>
    <s v="West"/>
    <n v="1"/>
    <n v="15"/>
  </r>
  <r>
    <x v="362"/>
    <x v="3"/>
    <s v="West"/>
    <n v="8"/>
    <n v="120"/>
  </r>
  <r>
    <x v="363"/>
    <x v="0"/>
    <s v="North"/>
    <n v="7"/>
    <n v="84"/>
  </r>
  <r>
    <x v="364"/>
    <x v="0"/>
    <s v="North"/>
    <n v="4"/>
    <n v="48"/>
  </r>
  <r>
    <x v="365"/>
    <x v="3"/>
    <s v="North"/>
    <n v="7"/>
    <n v="105"/>
  </r>
  <r>
    <x v="366"/>
    <x v="1"/>
    <s v="North"/>
    <n v="8"/>
    <n v="104"/>
  </r>
  <r>
    <x v="367"/>
    <x v="1"/>
    <s v="West"/>
    <n v="8"/>
    <n v="104"/>
  </r>
  <r>
    <x v="368"/>
    <x v="3"/>
    <s v="North"/>
    <n v="6"/>
    <n v="90"/>
  </r>
  <r>
    <x v="369"/>
    <x v="3"/>
    <s v="West"/>
    <n v="5"/>
    <n v="75"/>
  </r>
  <r>
    <x v="370"/>
    <x v="1"/>
    <s v="West"/>
    <n v="4"/>
    <n v="52"/>
  </r>
  <r>
    <x v="371"/>
    <x v="2"/>
    <s v="North"/>
    <n v="7"/>
    <n v="98"/>
  </r>
  <r>
    <x v="372"/>
    <x v="2"/>
    <s v="West"/>
    <n v="8"/>
    <n v="112"/>
  </r>
  <r>
    <x v="373"/>
    <x v="2"/>
    <s v="South"/>
    <n v="8"/>
    <n v="112"/>
  </r>
  <r>
    <x v="374"/>
    <x v="1"/>
    <s v="North"/>
    <n v="2"/>
    <n v="26"/>
  </r>
  <r>
    <x v="375"/>
    <x v="0"/>
    <s v="South"/>
    <n v="1"/>
    <n v="12"/>
  </r>
  <r>
    <x v="376"/>
    <x v="1"/>
    <s v="North"/>
    <n v="6"/>
    <n v="78"/>
  </r>
  <r>
    <x v="377"/>
    <x v="3"/>
    <s v="West"/>
    <n v="1"/>
    <n v="15"/>
  </r>
  <r>
    <x v="378"/>
    <x v="3"/>
    <s v="West"/>
    <n v="6"/>
    <n v="90"/>
  </r>
  <r>
    <x v="379"/>
    <x v="1"/>
    <s v="East"/>
    <n v="4"/>
    <n v="52"/>
  </r>
  <r>
    <x v="380"/>
    <x v="2"/>
    <s v="West"/>
    <n v="8"/>
    <n v="112"/>
  </r>
  <r>
    <x v="381"/>
    <x v="0"/>
    <s v="South"/>
    <n v="6"/>
    <n v="72"/>
  </r>
  <r>
    <x v="382"/>
    <x v="3"/>
    <s v="South"/>
    <n v="3"/>
    <n v="45"/>
  </r>
  <r>
    <x v="383"/>
    <x v="2"/>
    <s v="North"/>
    <n v="1"/>
    <n v="14"/>
  </r>
  <r>
    <x v="384"/>
    <x v="3"/>
    <s v="East"/>
    <n v="3"/>
    <n v="45"/>
  </r>
  <r>
    <x v="385"/>
    <x v="1"/>
    <s v="West"/>
    <n v="3"/>
    <n v="39"/>
  </r>
  <r>
    <x v="386"/>
    <x v="3"/>
    <s v="West"/>
    <n v="4"/>
    <n v="60"/>
  </r>
  <r>
    <x v="387"/>
    <x v="2"/>
    <s v="North"/>
    <n v="7"/>
    <n v="98"/>
  </r>
  <r>
    <x v="388"/>
    <x v="3"/>
    <s v="North"/>
    <n v="8"/>
    <n v="120"/>
  </r>
  <r>
    <x v="389"/>
    <x v="0"/>
    <s v="West"/>
    <n v="2"/>
    <n v="24"/>
  </r>
  <r>
    <x v="390"/>
    <x v="3"/>
    <s v="West"/>
    <n v="2"/>
    <n v="30"/>
  </r>
  <r>
    <x v="391"/>
    <x v="1"/>
    <s v="West"/>
    <n v="7"/>
    <n v="91"/>
  </r>
  <r>
    <x v="392"/>
    <x v="3"/>
    <s v="North"/>
    <n v="6"/>
    <n v="90"/>
  </r>
  <r>
    <x v="393"/>
    <x v="0"/>
    <s v="East"/>
    <n v="8"/>
    <n v="96"/>
  </r>
  <r>
    <x v="394"/>
    <x v="2"/>
    <s v="North"/>
    <n v="6"/>
    <n v="84"/>
  </r>
  <r>
    <x v="395"/>
    <x v="3"/>
    <s v="North"/>
    <n v="8"/>
    <n v="120"/>
  </r>
  <r>
    <x v="396"/>
    <x v="2"/>
    <s v="South"/>
    <n v="1"/>
    <n v="14"/>
  </r>
  <r>
    <x v="397"/>
    <x v="3"/>
    <s v="West"/>
    <n v="7"/>
    <n v="105"/>
  </r>
  <r>
    <x v="398"/>
    <x v="1"/>
    <s v="West"/>
    <n v="5"/>
    <n v="65"/>
  </r>
  <r>
    <x v="399"/>
    <x v="3"/>
    <s v="South"/>
    <n v="1"/>
    <n v="15"/>
  </r>
  <r>
    <x v="400"/>
    <x v="3"/>
    <s v="North"/>
    <n v="8"/>
    <n v="120"/>
  </r>
  <r>
    <x v="401"/>
    <x v="1"/>
    <s v="East"/>
    <n v="6"/>
    <n v="78"/>
  </r>
  <r>
    <x v="402"/>
    <x v="3"/>
    <s v="West"/>
    <n v="6"/>
    <n v="90"/>
  </r>
  <r>
    <x v="403"/>
    <x v="2"/>
    <s v="West"/>
    <n v="5"/>
    <n v="70"/>
  </r>
  <r>
    <x v="404"/>
    <x v="3"/>
    <s v="West"/>
    <n v="5"/>
    <n v="75"/>
  </r>
  <r>
    <x v="405"/>
    <x v="2"/>
    <s v="North"/>
    <n v="1"/>
    <n v="14"/>
  </r>
  <r>
    <x v="406"/>
    <x v="1"/>
    <s v="West"/>
    <n v="7"/>
    <n v="91"/>
  </r>
  <r>
    <x v="407"/>
    <x v="2"/>
    <s v="West"/>
    <n v="5"/>
    <n v="70"/>
  </r>
  <r>
    <x v="408"/>
    <x v="1"/>
    <s v="West"/>
    <n v="5"/>
    <n v="65"/>
  </r>
  <r>
    <x v="409"/>
    <x v="0"/>
    <s v="North"/>
    <n v="5"/>
    <n v="60"/>
  </r>
  <r>
    <x v="410"/>
    <x v="3"/>
    <s v="South"/>
    <n v="4"/>
    <n v="60"/>
  </r>
  <r>
    <x v="411"/>
    <x v="0"/>
    <s v="West"/>
    <n v="6"/>
    <n v="72"/>
  </r>
  <r>
    <x v="412"/>
    <x v="2"/>
    <s v="South"/>
    <n v="5"/>
    <n v="70"/>
  </r>
  <r>
    <x v="413"/>
    <x v="3"/>
    <s v="West"/>
    <n v="8"/>
    <n v="120"/>
  </r>
  <r>
    <x v="414"/>
    <x v="3"/>
    <s v="West"/>
    <n v="5"/>
    <n v="75"/>
  </r>
  <r>
    <x v="415"/>
    <x v="2"/>
    <s v="West"/>
    <n v="8"/>
    <n v="112"/>
  </r>
  <r>
    <x v="416"/>
    <x v="0"/>
    <s v="North"/>
    <n v="3"/>
    <n v="36"/>
  </r>
  <r>
    <x v="417"/>
    <x v="1"/>
    <s v="East"/>
    <n v="2"/>
    <n v="26"/>
  </r>
  <r>
    <x v="418"/>
    <x v="3"/>
    <s v="North"/>
    <n v="3"/>
    <n v="45"/>
  </r>
  <r>
    <x v="419"/>
    <x v="0"/>
    <s v="North"/>
    <n v="3"/>
    <n v="36"/>
  </r>
  <r>
    <x v="420"/>
    <x v="3"/>
    <s v="North"/>
    <n v="8"/>
    <n v="120"/>
  </r>
  <r>
    <x v="421"/>
    <x v="3"/>
    <s v="West"/>
    <n v="2"/>
    <n v="30"/>
  </r>
  <r>
    <x v="422"/>
    <x v="3"/>
    <s v="North"/>
    <n v="7"/>
    <n v="105"/>
  </r>
  <r>
    <x v="423"/>
    <x v="3"/>
    <s v="West"/>
    <n v="4"/>
    <n v="60"/>
  </r>
  <r>
    <x v="424"/>
    <x v="0"/>
    <s v="East"/>
    <n v="1"/>
    <n v="12"/>
  </r>
  <r>
    <x v="425"/>
    <x v="3"/>
    <s v="North"/>
    <n v="3"/>
    <n v="45"/>
  </r>
  <r>
    <x v="426"/>
    <x v="3"/>
    <s v="West"/>
    <n v="7"/>
    <n v="105"/>
  </r>
  <r>
    <x v="427"/>
    <x v="0"/>
    <s v="East"/>
    <n v="2"/>
    <n v="24"/>
  </r>
  <r>
    <x v="428"/>
    <x v="0"/>
    <s v="North"/>
    <n v="3"/>
    <n v="36"/>
  </r>
  <r>
    <x v="429"/>
    <x v="2"/>
    <s v="North"/>
    <n v="7"/>
    <n v="98"/>
  </r>
  <r>
    <x v="430"/>
    <x v="3"/>
    <s v="North"/>
    <n v="7"/>
    <n v="105"/>
  </r>
  <r>
    <x v="431"/>
    <x v="2"/>
    <s v="West"/>
    <n v="4"/>
    <n v="56"/>
  </r>
  <r>
    <x v="432"/>
    <x v="1"/>
    <s v="North"/>
    <n v="6"/>
    <n v="78"/>
  </r>
  <r>
    <x v="433"/>
    <x v="1"/>
    <s v="West"/>
    <n v="1"/>
    <n v="13"/>
  </r>
  <r>
    <x v="434"/>
    <x v="0"/>
    <s v="East"/>
    <n v="3"/>
    <n v="36"/>
  </r>
  <r>
    <x v="435"/>
    <x v="1"/>
    <s v="North"/>
    <n v="1"/>
    <n v="13"/>
  </r>
  <r>
    <x v="436"/>
    <x v="3"/>
    <s v="North"/>
    <n v="7"/>
    <n v="105"/>
  </r>
  <r>
    <x v="437"/>
    <x v="1"/>
    <s v="North"/>
    <n v="7"/>
    <n v="91"/>
  </r>
  <r>
    <x v="438"/>
    <x v="3"/>
    <s v="West"/>
    <n v="3"/>
    <n v="45"/>
  </r>
  <r>
    <x v="439"/>
    <x v="2"/>
    <s v="West"/>
    <n v="1"/>
    <n v="14"/>
  </r>
  <r>
    <x v="440"/>
    <x v="1"/>
    <s v="South"/>
    <n v="8"/>
    <n v="104"/>
  </r>
  <r>
    <x v="441"/>
    <x v="0"/>
    <s v="North"/>
    <n v="2"/>
    <n v="24"/>
  </r>
  <r>
    <x v="442"/>
    <x v="2"/>
    <s v="West"/>
    <n v="7"/>
    <n v="98"/>
  </r>
  <r>
    <x v="443"/>
    <x v="0"/>
    <s v="South"/>
    <n v="1"/>
    <n v="12"/>
  </r>
  <r>
    <x v="444"/>
    <x v="3"/>
    <s v="East"/>
    <n v="7"/>
    <n v="105"/>
  </r>
  <r>
    <x v="445"/>
    <x v="3"/>
    <s v="West"/>
    <n v="6"/>
    <n v="90"/>
  </r>
  <r>
    <x v="446"/>
    <x v="3"/>
    <s v="North"/>
    <n v="7"/>
    <n v="105"/>
  </r>
  <r>
    <x v="447"/>
    <x v="3"/>
    <s v="North"/>
    <n v="4"/>
    <n v="60"/>
  </r>
  <r>
    <x v="448"/>
    <x v="3"/>
    <s v="South"/>
    <n v="3"/>
    <n v="45"/>
  </r>
  <r>
    <x v="449"/>
    <x v="3"/>
    <s v="South"/>
    <n v="6"/>
    <n v="90"/>
  </r>
  <r>
    <x v="450"/>
    <x v="0"/>
    <s v="North"/>
    <n v="8"/>
    <n v="96"/>
  </r>
  <r>
    <x v="451"/>
    <x v="1"/>
    <s v="South"/>
    <n v="6"/>
    <n v="78"/>
  </r>
</pivotCacheRecords>
</file>

<file path=xl/pivotCache/pivotCacheRecords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00">
  <r>
    <d v="2016-01-01T00:00:00"/>
    <x v="0"/>
    <s v="Food &amp; Staples"/>
    <x v="0"/>
    <n v="1100"/>
    <n v="22000"/>
    <n v="7480"/>
  </r>
  <r>
    <d v="2016-01-01T00:00:00"/>
    <x v="1"/>
    <s v="Multiline"/>
    <x v="1"/>
    <n v="1600"/>
    <n v="123200"/>
    <n v="43120"/>
  </r>
  <r>
    <d v="2016-01-01T00:00:00"/>
    <x v="1"/>
    <s v="Food &amp; Staples"/>
    <x v="2"/>
    <n v="1600"/>
    <n v="44800"/>
    <n v="11200"/>
  </r>
  <r>
    <d v="2016-01-02T00:00:00"/>
    <x v="2"/>
    <s v="Specialty"/>
    <x v="3"/>
    <n v="1700"/>
    <n v="93500"/>
    <n v="31790"/>
  </r>
  <r>
    <d v="2016-01-02T00:00:00"/>
    <x v="0"/>
    <s v="Specialty"/>
    <x v="4"/>
    <n v="800"/>
    <n v="48800"/>
    <n v="6832"/>
  </r>
  <r>
    <d v="2016-01-02T00:00:00"/>
    <x v="3"/>
    <s v="Food &amp; Staples"/>
    <x v="5"/>
    <n v="400"/>
    <n v="9200"/>
    <n v="1288"/>
  </r>
  <r>
    <d v="2016-01-03T00:00:00"/>
    <x v="3"/>
    <s v="Food &amp; Staples"/>
    <x v="6"/>
    <n v="300"/>
    <n v="15000"/>
    <n v="2100"/>
  </r>
  <r>
    <d v="2016-01-03T00:00:00"/>
    <x v="3"/>
    <s v="Food &amp; Staples"/>
    <x v="6"/>
    <n v="500"/>
    <n v="9500"/>
    <n v="1710"/>
  </r>
  <r>
    <d v="2016-01-05T00:00:00"/>
    <x v="1"/>
    <s v="Multiline"/>
    <x v="1"/>
    <n v="1600"/>
    <n v="56000"/>
    <n v="14560"/>
  </r>
  <r>
    <d v="2016-01-05T00:00:00"/>
    <x v="3"/>
    <s v="Multiline"/>
    <x v="7"/>
    <n v="1300"/>
    <n v="32500"/>
    <n v="9425"/>
  </r>
  <r>
    <d v="2016-01-05T00:00:00"/>
    <x v="0"/>
    <s v="Multiline"/>
    <x v="8"/>
    <n v="1400"/>
    <n v="106400"/>
    <n v="20216"/>
  </r>
  <r>
    <d v="2016-01-05T00:00:00"/>
    <x v="3"/>
    <s v="Food &amp; Staples"/>
    <x v="5"/>
    <n v="900"/>
    <n v="12600"/>
    <n v="3780"/>
  </r>
  <r>
    <d v="2016-01-06T00:00:00"/>
    <x v="2"/>
    <s v="Specialty"/>
    <x v="3"/>
    <n v="1200"/>
    <n v="14400"/>
    <n v="3312"/>
  </r>
  <r>
    <d v="2016-01-06T00:00:00"/>
    <x v="3"/>
    <s v="Multiline"/>
    <x v="7"/>
    <n v="1500"/>
    <n v="58500"/>
    <n v="21645"/>
  </r>
  <r>
    <d v="2016-01-06T00:00:00"/>
    <x v="1"/>
    <s v="Multiline"/>
    <x v="1"/>
    <n v="200"/>
    <n v="13400"/>
    <n v="2412"/>
  </r>
  <r>
    <d v="2016-01-06T00:00:00"/>
    <x v="3"/>
    <s v="Food &amp; Staples"/>
    <x v="6"/>
    <n v="800"/>
    <n v="23200"/>
    <n v="6496"/>
  </r>
  <r>
    <d v="2016-01-07T00:00:00"/>
    <x v="0"/>
    <s v="Multiline"/>
    <x v="9"/>
    <n v="1400"/>
    <n v="28000"/>
    <n v="5320"/>
  </r>
  <r>
    <d v="2016-01-07T00:00:00"/>
    <x v="0"/>
    <s v="Multiline"/>
    <x v="9"/>
    <n v="700"/>
    <n v="32900"/>
    <n v="6580"/>
  </r>
  <r>
    <d v="2016-01-07T00:00:00"/>
    <x v="0"/>
    <s v="Multiline"/>
    <x v="10"/>
    <n v="300"/>
    <n v="18600"/>
    <n v="2790"/>
  </r>
  <r>
    <d v="2016-01-08T00:00:00"/>
    <x v="0"/>
    <s v="Food &amp; Staples"/>
    <x v="11"/>
    <n v="1000"/>
    <n v="66000"/>
    <n v="14520"/>
  </r>
  <r>
    <d v="2016-01-08T00:00:00"/>
    <x v="3"/>
    <s v="Multiline"/>
    <x v="7"/>
    <n v="1300"/>
    <n v="16900"/>
    <n v="4563"/>
  </r>
  <r>
    <d v="2016-01-08T00:00:00"/>
    <x v="3"/>
    <s v="Food &amp; Staples"/>
    <x v="5"/>
    <n v="1200"/>
    <n v="70800"/>
    <n v="7788"/>
  </r>
  <r>
    <d v="2016-01-09T00:00:00"/>
    <x v="1"/>
    <s v="Food &amp; Staples"/>
    <x v="2"/>
    <n v="1600"/>
    <n v="108800"/>
    <n v="26112"/>
  </r>
  <r>
    <d v="2016-01-09T00:00:00"/>
    <x v="0"/>
    <s v="Food &amp; Staples"/>
    <x v="11"/>
    <n v="1600"/>
    <n v="123200"/>
    <n v="34496"/>
  </r>
  <r>
    <d v="2016-01-09T00:00:00"/>
    <x v="0"/>
    <s v="Food &amp; Staples"/>
    <x v="11"/>
    <n v="1800"/>
    <n v="131400"/>
    <n v="32850"/>
  </r>
  <r>
    <d v="2016-01-11T00:00:00"/>
    <x v="3"/>
    <s v="Food &amp; Staples"/>
    <x v="5"/>
    <n v="1100"/>
    <n v="52800"/>
    <n v="11088"/>
  </r>
  <r>
    <d v="2016-01-11T00:00:00"/>
    <x v="0"/>
    <s v="Multiline"/>
    <x v="8"/>
    <n v="700"/>
    <n v="33600"/>
    <n v="9744"/>
  </r>
  <r>
    <d v="2016-01-11T00:00:00"/>
    <x v="1"/>
    <s v="Multiline"/>
    <x v="1"/>
    <n v="400"/>
    <n v="24400"/>
    <n v="3904"/>
  </r>
  <r>
    <d v="2016-01-12T00:00:00"/>
    <x v="3"/>
    <s v="Food &amp; Staples"/>
    <x v="5"/>
    <n v="1500"/>
    <n v="49500"/>
    <n v="7920"/>
  </r>
  <r>
    <d v="2016-01-12T00:00:00"/>
    <x v="2"/>
    <s v="Specialty"/>
    <x v="3"/>
    <n v="700"/>
    <n v="58100"/>
    <n v="11039"/>
  </r>
  <r>
    <d v="2016-01-14T00:00:00"/>
    <x v="0"/>
    <s v="Specialty"/>
    <x v="4"/>
    <n v="500"/>
    <n v="37500"/>
    <n v="4875"/>
  </r>
  <r>
    <d v="2016-01-14T00:00:00"/>
    <x v="1"/>
    <s v="Multiline"/>
    <x v="12"/>
    <n v="600"/>
    <n v="16800"/>
    <n v="5712"/>
  </r>
  <r>
    <d v="2016-01-14T00:00:00"/>
    <x v="0"/>
    <s v="Multiline"/>
    <x v="10"/>
    <n v="1100"/>
    <n v="55000"/>
    <n v="6050"/>
  </r>
  <r>
    <d v="2016-01-14T00:00:00"/>
    <x v="0"/>
    <s v="Specialty"/>
    <x v="13"/>
    <n v="1800"/>
    <n v="104400"/>
    <n v="20880"/>
  </r>
  <r>
    <d v="2016-01-14T00:00:00"/>
    <x v="2"/>
    <s v="Specialty"/>
    <x v="14"/>
    <n v="1800"/>
    <n v="34200"/>
    <n v="3420"/>
  </r>
  <r>
    <d v="2016-01-15T00:00:00"/>
    <x v="0"/>
    <s v="Multiline"/>
    <x v="8"/>
    <n v="1300"/>
    <n v="62400"/>
    <n v="23088"/>
  </r>
  <r>
    <d v="2016-01-15T00:00:00"/>
    <x v="3"/>
    <s v="Food &amp; Staples"/>
    <x v="6"/>
    <n v="1400"/>
    <n v="95200"/>
    <n v="31416"/>
  </r>
  <r>
    <d v="2016-01-15T00:00:00"/>
    <x v="0"/>
    <s v="Multiline"/>
    <x v="8"/>
    <n v="1600"/>
    <n v="120000"/>
    <n v="30000"/>
  </r>
  <r>
    <d v="2016-01-16T00:00:00"/>
    <x v="3"/>
    <s v="Food &amp; Staples"/>
    <x v="15"/>
    <n v="300"/>
    <n v="20100"/>
    <n v="2814"/>
  </r>
  <r>
    <d v="2016-01-17T00:00:00"/>
    <x v="0"/>
    <s v="Specialty"/>
    <x v="4"/>
    <n v="200"/>
    <n v="14200"/>
    <n v="3408"/>
  </r>
  <r>
    <d v="2016-01-18T00:00:00"/>
    <x v="2"/>
    <s v="Specialty"/>
    <x v="3"/>
    <n v="1100"/>
    <n v="94600"/>
    <n v="12298"/>
  </r>
  <r>
    <d v="2016-01-18T00:00:00"/>
    <x v="1"/>
    <s v="Multiline"/>
    <x v="12"/>
    <n v="300"/>
    <n v="15600"/>
    <n v="4836"/>
  </r>
  <r>
    <d v="2016-01-18T00:00:00"/>
    <x v="2"/>
    <s v="Specialty"/>
    <x v="14"/>
    <n v="400"/>
    <n v="27200"/>
    <n v="8160"/>
  </r>
  <r>
    <d v="2016-01-19T00:00:00"/>
    <x v="1"/>
    <s v="Food &amp; Staples"/>
    <x v="2"/>
    <n v="900"/>
    <n v="53100"/>
    <n v="8496"/>
  </r>
  <r>
    <d v="2016-01-19T00:00:00"/>
    <x v="1"/>
    <s v="Food &amp; Staples"/>
    <x v="2"/>
    <n v="1300"/>
    <n v="16900"/>
    <n v="1690"/>
  </r>
  <r>
    <d v="2016-01-20T00:00:00"/>
    <x v="1"/>
    <s v="Multiline"/>
    <x v="1"/>
    <n v="1000"/>
    <n v="38000"/>
    <n v="7980"/>
  </r>
  <r>
    <d v="2016-01-21T00:00:00"/>
    <x v="1"/>
    <s v="Multiline"/>
    <x v="12"/>
    <n v="1500"/>
    <n v="126000"/>
    <n v="45360"/>
  </r>
  <r>
    <d v="2016-01-21T00:00:00"/>
    <x v="2"/>
    <s v="Specialty"/>
    <x v="14"/>
    <n v="600"/>
    <n v="43200"/>
    <n v="14688"/>
  </r>
  <r>
    <d v="2016-01-21T00:00:00"/>
    <x v="3"/>
    <s v="Multiline"/>
    <x v="7"/>
    <n v="300"/>
    <n v="25800"/>
    <n v="9546"/>
  </r>
  <r>
    <d v="2016-01-21T00:00:00"/>
    <x v="0"/>
    <s v="Multiline"/>
    <x v="9"/>
    <n v="300"/>
    <n v="3300"/>
    <n v="1023"/>
  </r>
  <r>
    <d v="2016-01-21T00:00:00"/>
    <x v="3"/>
    <s v="Multiline"/>
    <x v="7"/>
    <n v="1400"/>
    <n v="30800"/>
    <n v="11088"/>
  </r>
  <r>
    <d v="2016-01-22T00:00:00"/>
    <x v="2"/>
    <s v="Specialty"/>
    <x v="14"/>
    <n v="1800"/>
    <n v="118800"/>
    <n v="17820"/>
  </r>
  <r>
    <d v="2016-01-22T00:00:00"/>
    <x v="0"/>
    <s v="Specialty"/>
    <x v="13"/>
    <n v="1200"/>
    <n v="34800"/>
    <n v="6960"/>
  </r>
  <r>
    <d v="2016-01-22T00:00:00"/>
    <x v="0"/>
    <s v="Multiline"/>
    <x v="9"/>
    <n v="1800"/>
    <n v="41400"/>
    <n v="9936"/>
  </r>
  <r>
    <d v="2016-01-22T00:00:00"/>
    <x v="2"/>
    <s v="Specialty"/>
    <x v="14"/>
    <n v="1200"/>
    <n v="84000"/>
    <n v="8400"/>
  </r>
  <r>
    <d v="2016-01-22T00:00:00"/>
    <x v="3"/>
    <s v="Food &amp; Staples"/>
    <x v="5"/>
    <n v="1700"/>
    <n v="39100"/>
    <n v="13685"/>
  </r>
  <r>
    <d v="2016-01-23T00:00:00"/>
    <x v="0"/>
    <s v="Multiline"/>
    <x v="10"/>
    <n v="1400"/>
    <n v="53200"/>
    <n v="11172"/>
  </r>
  <r>
    <d v="2016-01-24T00:00:00"/>
    <x v="3"/>
    <s v="Multiline"/>
    <x v="7"/>
    <n v="300"/>
    <n v="13800"/>
    <n v="5106"/>
  </r>
  <r>
    <d v="2016-01-25T00:00:00"/>
    <x v="3"/>
    <s v="Food &amp; Staples"/>
    <x v="15"/>
    <n v="1400"/>
    <n v="25200"/>
    <n v="8316"/>
  </r>
  <r>
    <d v="2016-01-25T00:00:00"/>
    <x v="0"/>
    <s v="Specialty"/>
    <x v="13"/>
    <n v="300"/>
    <n v="3900"/>
    <n v="1170"/>
  </r>
  <r>
    <d v="2016-01-25T00:00:00"/>
    <x v="2"/>
    <s v="Specialty"/>
    <x v="14"/>
    <n v="1000"/>
    <n v="56000"/>
    <n v="6160"/>
  </r>
  <r>
    <d v="2016-01-26T00:00:00"/>
    <x v="3"/>
    <s v="Food &amp; Staples"/>
    <x v="5"/>
    <n v="400"/>
    <n v="34000"/>
    <n v="12580"/>
  </r>
  <r>
    <d v="2016-01-27T00:00:00"/>
    <x v="3"/>
    <s v="Multiline"/>
    <x v="7"/>
    <n v="400"/>
    <n v="27600"/>
    <n v="9384"/>
  </r>
  <r>
    <d v="2016-01-27T00:00:00"/>
    <x v="3"/>
    <s v="Food &amp; Staples"/>
    <x v="15"/>
    <n v="600"/>
    <n v="42600"/>
    <n v="8946"/>
  </r>
  <r>
    <d v="2016-01-27T00:00:00"/>
    <x v="1"/>
    <s v="Multiline"/>
    <x v="1"/>
    <n v="1300"/>
    <n v="89700"/>
    <n v="11661"/>
  </r>
  <r>
    <d v="2016-01-27T00:00:00"/>
    <x v="1"/>
    <s v="Multiline"/>
    <x v="1"/>
    <n v="1800"/>
    <n v="144000"/>
    <n v="27360"/>
  </r>
  <r>
    <d v="2016-01-27T00:00:00"/>
    <x v="0"/>
    <s v="Food &amp; Staples"/>
    <x v="11"/>
    <n v="500"/>
    <n v="12000"/>
    <n v="3960"/>
  </r>
  <r>
    <d v="2016-01-28T00:00:00"/>
    <x v="0"/>
    <s v="Specialty"/>
    <x v="4"/>
    <n v="1600"/>
    <n v="70400"/>
    <n v="24640"/>
  </r>
  <r>
    <d v="2016-01-28T00:00:00"/>
    <x v="1"/>
    <s v="Food &amp; Staples"/>
    <x v="2"/>
    <n v="500"/>
    <n v="21000"/>
    <n v="6300"/>
  </r>
  <r>
    <d v="2016-01-30T00:00:00"/>
    <x v="1"/>
    <s v="Multiline"/>
    <x v="1"/>
    <n v="1700"/>
    <n v="76500"/>
    <n v="25245"/>
  </r>
  <r>
    <d v="2016-01-30T00:00:00"/>
    <x v="3"/>
    <s v="Food &amp; Staples"/>
    <x v="6"/>
    <n v="600"/>
    <n v="34800"/>
    <n v="4176"/>
  </r>
  <r>
    <d v="2016-01-31T00:00:00"/>
    <x v="3"/>
    <s v="Food &amp; Staples"/>
    <x v="5"/>
    <n v="1400"/>
    <n v="86800"/>
    <n v="32116"/>
  </r>
  <r>
    <d v="2016-01-31T00:00:00"/>
    <x v="0"/>
    <s v="Multiline"/>
    <x v="9"/>
    <n v="1300"/>
    <n v="81900"/>
    <n v="12285"/>
  </r>
  <r>
    <d v="2016-02-01T00:00:00"/>
    <x v="0"/>
    <s v="Specialty"/>
    <x v="13"/>
    <n v="700"/>
    <n v="45500"/>
    <n v="16380"/>
  </r>
  <r>
    <d v="2016-02-01T00:00:00"/>
    <x v="2"/>
    <s v="Specialty"/>
    <x v="14"/>
    <n v="300"/>
    <n v="12600"/>
    <n v="3402"/>
  </r>
  <r>
    <d v="2016-02-01T00:00:00"/>
    <x v="1"/>
    <s v="Multiline"/>
    <x v="1"/>
    <n v="300"/>
    <n v="14700"/>
    <n v="3675"/>
  </r>
  <r>
    <d v="2016-02-02T00:00:00"/>
    <x v="1"/>
    <s v="Multiline"/>
    <x v="12"/>
    <n v="1000"/>
    <n v="71000"/>
    <n v="7100"/>
  </r>
  <r>
    <d v="2016-02-02T00:00:00"/>
    <x v="2"/>
    <s v="Specialty"/>
    <x v="3"/>
    <n v="1800"/>
    <n v="93600"/>
    <n v="30888"/>
  </r>
  <r>
    <d v="2016-02-02T00:00:00"/>
    <x v="0"/>
    <s v="Specialty"/>
    <x v="13"/>
    <n v="900"/>
    <n v="71100"/>
    <n v="17775"/>
  </r>
  <r>
    <d v="2016-02-02T00:00:00"/>
    <x v="0"/>
    <s v="Food &amp; Staples"/>
    <x v="11"/>
    <n v="800"/>
    <n v="64000"/>
    <n v="23040"/>
  </r>
  <r>
    <d v="2016-02-03T00:00:00"/>
    <x v="1"/>
    <s v="Food &amp; Staples"/>
    <x v="2"/>
    <n v="300"/>
    <n v="19200"/>
    <n v="4224"/>
  </r>
  <r>
    <d v="2016-02-03T00:00:00"/>
    <x v="3"/>
    <s v="Multiline"/>
    <x v="7"/>
    <n v="1000"/>
    <n v="74000"/>
    <n v="12580"/>
  </r>
  <r>
    <d v="2016-02-04T00:00:00"/>
    <x v="3"/>
    <s v="Food &amp; Staples"/>
    <x v="5"/>
    <n v="1100"/>
    <n v="72600"/>
    <n v="14520"/>
  </r>
  <r>
    <d v="2016-02-04T00:00:00"/>
    <x v="1"/>
    <s v="Food &amp; Staples"/>
    <x v="2"/>
    <n v="1500"/>
    <n v="97500"/>
    <n v="18525"/>
  </r>
  <r>
    <d v="2016-02-05T00:00:00"/>
    <x v="3"/>
    <s v="Multiline"/>
    <x v="7"/>
    <n v="900"/>
    <n v="51300"/>
    <n v="17442"/>
  </r>
  <r>
    <d v="2016-02-05T00:00:00"/>
    <x v="0"/>
    <s v="Multiline"/>
    <x v="9"/>
    <n v="600"/>
    <n v="52200"/>
    <n v="17748"/>
  </r>
  <r>
    <d v="2016-02-06T00:00:00"/>
    <x v="2"/>
    <s v="Specialty"/>
    <x v="3"/>
    <n v="1300"/>
    <n v="75400"/>
    <n v="9048"/>
  </r>
  <r>
    <d v="2016-02-07T00:00:00"/>
    <x v="3"/>
    <s v="Food &amp; Staples"/>
    <x v="5"/>
    <n v="1500"/>
    <n v="100500"/>
    <n v="26130"/>
  </r>
  <r>
    <d v="2016-02-08T00:00:00"/>
    <x v="1"/>
    <s v="Multiline"/>
    <x v="12"/>
    <n v="1800"/>
    <n v="115200"/>
    <n v="38016"/>
  </r>
  <r>
    <d v="2016-02-09T00:00:00"/>
    <x v="0"/>
    <s v="Specialty"/>
    <x v="13"/>
    <n v="900"/>
    <n v="54900"/>
    <n v="10980"/>
  </r>
  <r>
    <d v="2016-02-09T00:00:00"/>
    <x v="0"/>
    <s v="Multiline"/>
    <x v="10"/>
    <n v="1200"/>
    <n v="14400"/>
    <n v="3312"/>
  </r>
  <r>
    <d v="2016-02-10T00:00:00"/>
    <x v="0"/>
    <s v="Food &amp; Staples"/>
    <x v="11"/>
    <n v="1500"/>
    <n v="36000"/>
    <n v="4680"/>
  </r>
  <r>
    <d v="2016-02-10T00:00:00"/>
    <x v="3"/>
    <s v="Food &amp; Staples"/>
    <x v="15"/>
    <n v="400"/>
    <n v="21200"/>
    <n v="4876"/>
  </r>
  <r>
    <d v="2016-02-10T00:00:00"/>
    <x v="0"/>
    <s v="Multiline"/>
    <x v="8"/>
    <n v="1000"/>
    <n v="53000"/>
    <n v="5830"/>
  </r>
  <r>
    <d v="2016-02-10T00:00:00"/>
    <x v="0"/>
    <s v="Food &amp; Staples"/>
    <x v="0"/>
    <n v="1600"/>
    <n v="112000"/>
    <n v="25760"/>
  </r>
  <r>
    <d v="2016-02-11T00:00:00"/>
    <x v="3"/>
    <s v="Food &amp; Staples"/>
    <x v="5"/>
    <n v="800"/>
    <n v="54400"/>
    <n v="9248"/>
  </r>
  <r>
    <d v="2016-02-11T00:00:00"/>
    <x v="0"/>
    <s v="Specialty"/>
    <x v="4"/>
    <n v="1600"/>
    <n v="86400"/>
    <n v="27648"/>
  </r>
  <r>
    <d v="2016-02-11T00:00:00"/>
    <x v="1"/>
    <s v="Multiline"/>
    <x v="12"/>
    <n v="1800"/>
    <n v="115200"/>
    <n v="40320"/>
  </r>
  <r>
    <d v="2016-02-12T00:00:00"/>
    <x v="1"/>
    <s v="Food &amp; Staples"/>
    <x v="2"/>
    <n v="1000"/>
    <n v="22000"/>
    <n v="4840"/>
  </r>
  <r>
    <d v="2016-02-12T00:00:00"/>
    <x v="1"/>
    <s v="Multiline"/>
    <x v="12"/>
    <n v="400"/>
    <n v="18000"/>
    <n v="2520"/>
  </r>
  <r>
    <d v="2016-02-12T00:00:00"/>
    <x v="3"/>
    <s v="Food &amp; Staples"/>
    <x v="6"/>
    <n v="1100"/>
    <n v="94600"/>
    <n v="22704"/>
  </r>
  <r>
    <d v="2016-02-13T00:00:00"/>
    <x v="0"/>
    <s v="Multiline"/>
    <x v="8"/>
    <n v="1300"/>
    <n v="28600"/>
    <n v="6578"/>
  </r>
  <r>
    <d v="2016-02-13T00:00:00"/>
    <x v="0"/>
    <s v="Food &amp; Staples"/>
    <x v="0"/>
    <n v="800"/>
    <n v="47200"/>
    <n v="7552"/>
  </r>
  <r>
    <d v="2016-02-14T00:00:00"/>
    <x v="2"/>
    <s v="Specialty"/>
    <x v="3"/>
    <n v="700"/>
    <n v="48300"/>
    <n v="6279"/>
  </r>
  <r>
    <d v="2016-02-14T00:00:00"/>
    <x v="1"/>
    <s v="Food &amp; Staples"/>
    <x v="2"/>
    <n v="1300"/>
    <n v="44200"/>
    <n v="7072"/>
  </r>
  <r>
    <d v="2016-02-14T00:00:00"/>
    <x v="1"/>
    <s v="Food &amp; Staples"/>
    <x v="2"/>
    <n v="1500"/>
    <n v="87000"/>
    <n v="9570"/>
  </r>
  <r>
    <d v="2016-02-14T00:00:00"/>
    <x v="1"/>
    <s v="Multiline"/>
    <x v="12"/>
    <n v="700"/>
    <n v="22400"/>
    <n v="7392"/>
  </r>
  <r>
    <d v="2016-02-14T00:00:00"/>
    <x v="1"/>
    <s v="Multiline"/>
    <x v="12"/>
    <n v="1500"/>
    <n v="96000"/>
    <n v="32640"/>
  </r>
  <r>
    <d v="2016-02-15T00:00:00"/>
    <x v="1"/>
    <s v="Multiline"/>
    <x v="1"/>
    <n v="200"/>
    <n v="4400"/>
    <n v="1012"/>
  </r>
  <r>
    <d v="2016-02-16T00:00:00"/>
    <x v="0"/>
    <s v="Food &amp; Staples"/>
    <x v="0"/>
    <n v="1500"/>
    <n v="129000"/>
    <n v="29670"/>
  </r>
  <r>
    <d v="2016-02-16T00:00:00"/>
    <x v="3"/>
    <s v="Food &amp; Staples"/>
    <x v="5"/>
    <n v="900"/>
    <n v="47700"/>
    <n v="11448"/>
  </r>
  <r>
    <d v="2016-02-16T00:00:00"/>
    <x v="3"/>
    <s v="Food &amp; Staples"/>
    <x v="6"/>
    <n v="400"/>
    <n v="24800"/>
    <n v="4216"/>
  </r>
  <r>
    <d v="2016-02-17T00:00:00"/>
    <x v="3"/>
    <s v="Food &amp; Staples"/>
    <x v="5"/>
    <n v="1200"/>
    <n v="63600"/>
    <n v="18444"/>
  </r>
  <r>
    <d v="2016-02-18T00:00:00"/>
    <x v="1"/>
    <s v="Food &amp; Staples"/>
    <x v="2"/>
    <n v="1000"/>
    <n v="66000"/>
    <n v="9240"/>
  </r>
  <r>
    <d v="2016-02-18T00:00:00"/>
    <x v="3"/>
    <s v="Multiline"/>
    <x v="7"/>
    <n v="900"/>
    <n v="57600"/>
    <n v="14400"/>
  </r>
  <r>
    <d v="2016-02-18T00:00:00"/>
    <x v="2"/>
    <s v="Specialty"/>
    <x v="14"/>
    <n v="700"/>
    <n v="31500"/>
    <n v="6930"/>
  </r>
  <r>
    <d v="2016-02-18T00:00:00"/>
    <x v="0"/>
    <s v="Specialty"/>
    <x v="4"/>
    <n v="1600"/>
    <n v="38400"/>
    <n v="4224"/>
  </r>
  <r>
    <d v="2016-02-20T00:00:00"/>
    <x v="0"/>
    <s v="Multiline"/>
    <x v="8"/>
    <n v="300"/>
    <n v="5400"/>
    <n v="810"/>
  </r>
  <r>
    <d v="2016-02-20T00:00:00"/>
    <x v="3"/>
    <s v="Food &amp; Staples"/>
    <x v="6"/>
    <n v="1500"/>
    <n v="42000"/>
    <n v="7140"/>
  </r>
  <r>
    <d v="2016-02-21T00:00:00"/>
    <x v="0"/>
    <s v="Specialty"/>
    <x v="13"/>
    <n v="800"/>
    <n v="58400"/>
    <n v="14600"/>
  </r>
  <r>
    <d v="2016-02-21T00:00:00"/>
    <x v="3"/>
    <s v="Food &amp; Staples"/>
    <x v="6"/>
    <n v="300"/>
    <n v="25500"/>
    <n v="5100"/>
  </r>
  <r>
    <d v="2016-02-21T00:00:00"/>
    <x v="0"/>
    <s v="Multiline"/>
    <x v="10"/>
    <n v="400"/>
    <n v="31600"/>
    <n v="6004"/>
  </r>
  <r>
    <d v="2016-02-22T00:00:00"/>
    <x v="1"/>
    <s v="Food &amp; Staples"/>
    <x v="2"/>
    <n v="1500"/>
    <n v="31500"/>
    <n v="8820"/>
  </r>
  <r>
    <d v="2016-02-22T00:00:00"/>
    <x v="3"/>
    <s v="Multiline"/>
    <x v="7"/>
    <n v="1100"/>
    <n v="93500"/>
    <n v="22440"/>
  </r>
  <r>
    <d v="2016-02-22T00:00:00"/>
    <x v="2"/>
    <s v="Specialty"/>
    <x v="14"/>
    <n v="1200"/>
    <n v="75600"/>
    <n v="15876"/>
  </r>
  <r>
    <d v="2016-02-22T00:00:00"/>
    <x v="3"/>
    <s v="Food &amp; Staples"/>
    <x v="15"/>
    <n v="800"/>
    <n v="47200"/>
    <n v="5192"/>
  </r>
  <r>
    <d v="2016-02-23T00:00:00"/>
    <x v="1"/>
    <s v="Food &amp; Staples"/>
    <x v="2"/>
    <n v="900"/>
    <n v="49500"/>
    <n v="7425"/>
  </r>
  <r>
    <d v="2016-02-23T00:00:00"/>
    <x v="2"/>
    <s v="Specialty"/>
    <x v="14"/>
    <n v="1300"/>
    <n v="24700"/>
    <n v="7163"/>
  </r>
  <r>
    <d v="2016-02-23T00:00:00"/>
    <x v="1"/>
    <s v="Food &amp; Staples"/>
    <x v="2"/>
    <n v="300"/>
    <n v="18600"/>
    <n v="6882"/>
  </r>
  <r>
    <d v="2016-02-23T00:00:00"/>
    <x v="3"/>
    <s v="Food &amp; Staples"/>
    <x v="5"/>
    <n v="900"/>
    <n v="18000"/>
    <n v="4680"/>
  </r>
  <r>
    <d v="2016-02-24T00:00:00"/>
    <x v="1"/>
    <s v="Food &amp; Staples"/>
    <x v="2"/>
    <n v="600"/>
    <n v="9600"/>
    <n v="1728"/>
  </r>
  <r>
    <d v="2016-02-24T00:00:00"/>
    <x v="3"/>
    <s v="Food &amp; Staples"/>
    <x v="15"/>
    <n v="600"/>
    <n v="29400"/>
    <n v="7056"/>
  </r>
  <r>
    <d v="2016-02-25T00:00:00"/>
    <x v="0"/>
    <s v="Multiline"/>
    <x v="9"/>
    <n v="800"/>
    <n v="55200"/>
    <n v="19320"/>
  </r>
  <r>
    <d v="2016-02-25T00:00:00"/>
    <x v="3"/>
    <s v="Food &amp; Staples"/>
    <x v="15"/>
    <n v="400"/>
    <n v="5600"/>
    <n v="1904"/>
  </r>
  <r>
    <d v="2016-02-25T00:00:00"/>
    <x v="3"/>
    <s v="Multiline"/>
    <x v="7"/>
    <n v="1500"/>
    <n v="109500"/>
    <n v="14235"/>
  </r>
  <r>
    <d v="2016-02-25T00:00:00"/>
    <x v="0"/>
    <s v="Specialty"/>
    <x v="13"/>
    <n v="300"/>
    <n v="9300"/>
    <n v="2604"/>
  </r>
  <r>
    <d v="2016-02-25T00:00:00"/>
    <x v="3"/>
    <s v="Food &amp; Staples"/>
    <x v="15"/>
    <n v="200"/>
    <n v="17400"/>
    <n v="4176"/>
  </r>
  <r>
    <d v="2016-02-25T00:00:00"/>
    <x v="0"/>
    <s v="Food &amp; Staples"/>
    <x v="0"/>
    <n v="1700"/>
    <n v="124100"/>
    <n v="33507"/>
  </r>
  <r>
    <d v="2016-02-26T00:00:00"/>
    <x v="3"/>
    <s v="Multiline"/>
    <x v="7"/>
    <n v="600"/>
    <n v="15600"/>
    <n v="2964"/>
  </r>
  <r>
    <d v="2016-02-26T00:00:00"/>
    <x v="1"/>
    <s v="Multiline"/>
    <x v="12"/>
    <n v="1400"/>
    <n v="53200"/>
    <n v="12768"/>
  </r>
  <r>
    <d v="2016-02-27T00:00:00"/>
    <x v="0"/>
    <s v="Food &amp; Staples"/>
    <x v="11"/>
    <n v="800"/>
    <n v="41600"/>
    <n v="14560"/>
  </r>
  <r>
    <d v="2016-02-27T00:00:00"/>
    <x v="2"/>
    <s v="Specialty"/>
    <x v="14"/>
    <n v="1700"/>
    <n v="30600"/>
    <n v="10098"/>
  </r>
  <r>
    <d v="2016-02-27T00:00:00"/>
    <x v="3"/>
    <s v="Multiline"/>
    <x v="7"/>
    <n v="1400"/>
    <n v="109200"/>
    <n v="25116"/>
  </r>
  <r>
    <d v="2016-02-27T00:00:00"/>
    <x v="1"/>
    <s v="Multiline"/>
    <x v="1"/>
    <n v="1200"/>
    <n v="15600"/>
    <n v="3744"/>
  </r>
  <r>
    <d v="2016-02-28T00:00:00"/>
    <x v="3"/>
    <s v="Food &amp; Staples"/>
    <x v="15"/>
    <n v="300"/>
    <n v="24300"/>
    <n v="3888"/>
  </r>
  <r>
    <d v="2016-02-28T00:00:00"/>
    <x v="0"/>
    <s v="Food &amp; Staples"/>
    <x v="11"/>
    <n v="1000"/>
    <n v="77000"/>
    <n v="17710"/>
  </r>
  <r>
    <d v="2016-03-01T00:00:00"/>
    <x v="3"/>
    <s v="Multiline"/>
    <x v="7"/>
    <n v="400"/>
    <n v="32400"/>
    <n v="8424"/>
  </r>
  <r>
    <d v="2016-03-01T00:00:00"/>
    <x v="0"/>
    <s v="Specialty"/>
    <x v="4"/>
    <n v="600"/>
    <n v="18000"/>
    <n v="4500"/>
  </r>
  <r>
    <d v="2016-03-01T00:00:00"/>
    <x v="1"/>
    <s v="Food &amp; Staples"/>
    <x v="2"/>
    <n v="200"/>
    <n v="11400"/>
    <n v="2622"/>
  </r>
  <r>
    <d v="2016-03-01T00:00:00"/>
    <x v="2"/>
    <s v="Specialty"/>
    <x v="14"/>
    <n v="600"/>
    <n v="36600"/>
    <n v="4758"/>
  </r>
  <r>
    <d v="2016-03-02T00:00:00"/>
    <x v="1"/>
    <s v="Food &amp; Staples"/>
    <x v="2"/>
    <n v="1500"/>
    <n v="60000"/>
    <n v="13800"/>
  </r>
  <r>
    <d v="2016-03-02T00:00:00"/>
    <x v="3"/>
    <s v="Food &amp; Staples"/>
    <x v="15"/>
    <n v="1300"/>
    <n v="39000"/>
    <n v="3900"/>
  </r>
  <r>
    <d v="2016-03-02T00:00:00"/>
    <x v="0"/>
    <s v="Multiline"/>
    <x v="8"/>
    <n v="1600"/>
    <n v="17600"/>
    <n v="3520"/>
  </r>
  <r>
    <d v="2016-03-02T00:00:00"/>
    <x v="0"/>
    <s v="Food &amp; Staples"/>
    <x v="0"/>
    <n v="400"/>
    <n v="28800"/>
    <n v="4608"/>
  </r>
  <r>
    <d v="2016-03-02T00:00:00"/>
    <x v="3"/>
    <s v="Food &amp; Staples"/>
    <x v="6"/>
    <n v="700"/>
    <n v="36400"/>
    <n v="7280"/>
  </r>
  <r>
    <d v="2016-03-03T00:00:00"/>
    <x v="0"/>
    <s v="Multiline"/>
    <x v="8"/>
    <n v="1200"/>
    <n v="51600"/>
    <n v="8256"/>
  </r>
  <r>
    <d v="2016-03-04T00:00:00"/>
    <x v="1"/>
    <s v="Food &amp; Staples"/>
    <x v="2"/>
    <n v="200"/>
    <n v="16400"/>
    <n v="2952"/>
  </r>
  <r>
    <d v="2016-03-04T00:00:00"/>
    <x v="1"/>
    <s v="Food &amp; Staples"/>
    <x v="2"/>
    <n v="1200"/>
    <n v="69600"/>
    <n v="13920"/>
  </r>
  <r>
    <d v="2016-03-04T00:00:00"/>
    <x v="0"/>
    <s v="Specialty"/>
    <x v="13"/>
    <n v="200"/>
    <n v="7600"/>
    <n v="1596"/>
  </r>
  <r>
    <d v="2016-03-04T00:00:00"/>
    <x v="0"/>
    <s v="Multiline"/>
    <x v="8"/>
    <n v="700"/>
    <n v="10500"/>
    <n v="1260"/>
  </r>
  <r>
    <d v="2016-03-04T00:00:00"/>
    <x v="1"/>
    <s v="Multiline"/>
    <x v="12"/>
    <n v="600"/>
    <n v="28200"/>
    <n v="4512"/>
  </r>
  <r>
    <d v="2016-03-04T00:00:00"/>
    <x v="3"/>
    <s v="Food &amp; Staples"/>
    <x v="5"/>
    <n v="200"/>
    <n v="11400"/>
    <n v="2166"/>
  </r>
  <r>
    <d v="2016-03-04T00:00:00"/>
    <x v="0"/>
    <s v="Multiline"/>
    <x v="8"/>
    <n v="1400"/>
    <n v="75600"/>
    <n v="8316"/>
  </r>
  <r>
    <d v="2016-03-04T00:00:00"/>
    <x v="0"/>
    <s v="Multiline"/>
    <x v="8"/>
    <n v="1700"/>
    <n v="49300"/>
    <n v="13311"/>
  </r>
  <r>
    <d v="2016-03-04T00:00:00"/>
    <x v="2"/>
    <s v="Specialty"/>
    <x v="14"/>
    <n v="1200"/>
    <n v="34800"/>
    <n v="6960"/>
  </r>
  <r>
    <d v="2016-03-05T00:00:00"/>
    <x v="3"/>
    <s v="Multiline"/>
    <x v="7"/>
    <n v="700"/>
    <n v="44800"/>
    <n v="5376"/>
  </r>
  <r>
    <d v="2016-03-05T00:00:00"/>
    <x v="3"/>
    <s v="Multiline"/>
    <x v="7"/>
    <n v="800"/>
    <n v="15200"/>
    <n v="3648"/>
  </r>
  <r>
    <d v="2016-03-05T00:00:00"/>
    <x v="1"/>
    <s v="Food &amp; Staples"/>
    <x v="2"/>
    <n v="1600"/>
    <n v="62400"/>
    <n v="18096"/>
  </r>
  <r>
    <d v="2016-03-05T00:00:00"/>
    <x v="0"/>
    <s v="Specialty"/>
    <x v="4"/>
    <n v="1000"/>
    <n v="32000"/>
    <n v="4160"/>
  </r>
  <r>
    <d v="2016-03-05T00:00:00"/>
    <x v="0"/>
    <s v="Multiline"/>
    <x v="9"/>
    <n v="1400"/>
    <n v="82600"/>
    <n v="12390"/>
  </r>
  <r>
    <d v="2016-03-06T00:00:00"/>
    <x v="0"/>
    <s v="Multiline"/>
    <x v="8"/>
    <n v="1500"/>
    <n v="57000"/>
    <n v="11400"/>
  </r>
  <r>
    <d v="2016-03-07T00:00:00"/>
    <x v="0"/>
    <s v="Multiline"/>
    <x v="10"/>
    <n v="1600"/>
    <n v="59200"/>
    <n v="21904"/>
  </r>
  <r>
    <d v="2016-03-07T00:00:00"/>
    <x v="1"/>
    <s v="Food &amp; Staples"/>
    <x v="2"/>
    <n v="1700"/>
    <n v="68000"/>
    <n v="11560"/>
  </r>
  <r>
    <d v="2016-03-08T00:00:00"/>
    <x v="1"/>
    <s v="Multiline"/>
    <x v="1"/>
    <n v="1000"/>
    <n v="67000"/>
    <n v="24120"/>
  </r>
  <r>
    <d v="2016-03-09T00:00:00"/>
    <x v="3"/>
    <s v="Food &amp; Staples"/>
    <x v="5"/>
    <n v="400"/>
    <n v="13600"/>
    <n v="2856"/>
  </r>
  <r>
    <d v="2016-03-09T00:00:00"/>
    <x v="3"/>
    <s v="Food &amp; Staples"/>
    <x v="6"/>
    <n v="200"/>
    <n v="7800"/>
    <n v="1482"/>
  </r>
  <r>
    <d v="2016-03-09T00:00:00"/>
    <x v="0"/>
    <s v="Food &amp; Staples"/>
    <x v="0"/>
    <n v="1500"/>
    <n v="25500"/>
    <n v="3825"/>
  </r>
  <r>
    <d v="2016-03-09T00:00:00"/>
    <x v="0"/>
    <s v="Multiline"/>
    <x v="9"/>
    <n v="1100"/>
    <n v="73700"/>
    <n v="19162"/>
  </r>
  <r>
    <d v="2016-03-09T00:00:00"/>
    <x v="1"/>
    <s v="Multiline"/>
    <x v="12"/>
    <n v="900"/>
    <n v="36000"/>
    <n v="12960"/>
  </r>
  <r>
    <d v="2016-03-10T00:00:00"/>
    <x v="2"/>
    <s v="Specialty"/>
    <x v="14"/>
    <n v="1400"/>
    <n v="25200"/>
    <n v="3528"/>
  </r>
  <r>
    <d v="2016-03-10T00:00:00"/>
    <x v="0"/>
    <s v="Specialty"/>
    <x v="4"/>
    <n v="900"/>
    <n v="45900"/>
    <n v="14688"/>
  </r>
  <r>
    <d v="2016-03-10T00:00:00"/>
    <x v="0"/>
    <s v="Specialty"/>
    <x v="13"/>
    <n v="500"/>
    <n v="14000"/>
    <n v="1400"/>
  </r>
  <r>
    <d v="2016-03-10T00:00:00"/>
    <x v="0"/>
    <s v="Food &amp; Staples"/>
    <x v="11"/>
    <n v="1600"/>
    <n v="108800"/>
    <n v="31552"/>
  </r>
  <r>
    <d v="2016-03-11T00:00:00"/>
    <x v="2"/>
    <s v="Specialty"/>
    <x v="3"/>
    <n v="1400"/>
    <n v="81200"/>
    <n v="10556"/>
  </r>
  <r>
    <d v="2016-03-11T00:00:00"/>
    <x v="3"/>
    <s v="Multiline"/>
    <x v="7"/>
    <n v="200"/>
    <n v="16400"/>
    <n v="4756"/>
  </r>
  <r>
    <d v="2016-03-12T00:00:00"/>
    <x v="0"/>
    <s v="Food &amp; Staples"/>
    <x v="11"/>
    <n v="1100"/>
    <n v="77000"/>
    <n v="23870"/>
  </r>
  <r>
    <d v="2016-03-12T00:00:00"/>
    <x v="2"/>
    <s v="Specialty"/>
    <x v="14"/>
    <n v="700"/>
    <n v="28700"/>
    <n v="2870"/>
  </r>
  <r>
    <d v="2016-03-13T00:00:00"/>
    <x v="0"/>
    <s v="Specialty"/>
    <x v="13"/>
    <n v="1800"/>
    <n v="108000"/>
    <n v="16200"/>
  </r>
  <r>
    <d v="2016-03-13T00:00:00"/>
    <x v="0"/>
    <s v="Multiline"/>
    <x v="9"/>
    <n v="600"/>
    <n v="15600"/>
    <n v="3120"/>
  </r>
  <r>
    <d v="2016-03-13T00:00:00"/>
    <x v="0"/>
    <s v="Multiline"/>
    <x v="9"/>
    <n v="1700"/>
    <n v="18700"/>
    <n v="5423"/>
  </r>
  <r>
    <d v="2016-03-13T00:00:00"/>
    <x v="0"/>
    <s v="Multiline"/>
    <x v="8"/>
    <n v="1700"/>
    <n v="73100"/>
    <n v="16082"/>
  </r>
  <r>
    <d v="2016-03-13T00:00:00"/>
    <x v="0"/>
    <s v="Food &amp; Staples"/>
    <x v="0"/>
    <n v="400"/>
    <n v="17200"/>
    <n v="4988"/>
  </r>
  <r>
    <d v="2016-03-14T00:00:00"/>
    <x v="2"/>
    <s v="Specialty"/>
    <x v="14"/>
    <n v="300"/>
    <n v="24900"/>
    <n v="6474"/>
  </r>
  <r>
    <d v="2016-03-14T00:00:00"/>
    <x v="3"/>
    <s v="Food &amp; Staples"/>
    <x v="5"/>
    <n v="1800"/>
    <n v="48600"/>
    <n v="7290"/>
  </r>
  <r>
    <d v="2016-03-14T00:00:00"/>
    <x v="0"/>
    <s v="Food &amp; Staples"/>
    <x v="0"/>
    <n v="900"/>
    <n v="15300"/>
    <n v="4437"/>
  </r>
  <r>
    <d v="2016-03-14T00:00:00"/>
    <x v="0"/>
    <s v="Food &amp; Staples"/>
    <x v="0"/>
    <n v="1200"/>
    <n v="64800"/>
    <n v="11664"/>
  </r>
  <r>
    <d v="2016-03-15T00:00:00"/>
    <x v="0"/>
    <s v="Food &amp; Staples"/>
    <x v="11"/>
    <n v="400"/>
    <n v="6800"/>
    <n v="952"/>
  </r>
  <r>
    <d v="2016-03-15T00:00:00"/>
    <x v="3"/>
    <s v="Food &amp; Staples"/>
    <x v="15"/>
    <n v="400"/>
    <n v="30400"/>
    <n v="7296"/>
  </r>
  <r>
    <d v="2016-03-15T00:00:00"/>
    <x v="1"/>
    <s v="Food &amp; Staples"/>
    <x v="2"/>
    <n v="1200"/>
    <n v="57600"/>
    <n v="16704"/>
  </r>
  <r>
    <d v="2016-03-15T00:00:00"/>
    <x v="0"/>
    <s v="Multiline"/>
    <x v="10"/>
    <n v="600"/>
    <n v="45600"/>
    <n v="10944"/>
  </r>
  <r>
    <d v="2016-03-15T00:00:00"/>
    <x v="1"/>
    <s v="Multiline"/>
    <x v="1"/>
    <n v="200"/>
    <n v="7400"/>
    <n v="1850"/>
  </r>
  <r>
    <d v="2016-03-16T00:00:00"/>
    <x v="1"/>
    <s v="Food &amp; Staples"/>
    <x v="2"/>
    <n v="1600"/>
    <n v="112000"/>
    <n v="40320"/>
  </r>
  <r>
    <d v="2016-03-16T00:00:00"/>
    <x v="3"/>
    <s v="Food &amp; Staples"/>
    <x v="6"/>
    <n v="1200"/>
    <n v="88800"/>
    <n v="11544"/>
  </r>
  <r>
    <d v="2016-03-16T00:00:00"/>
    <x v="0"/>
    <s v="Specialty"/>
    <x v="13"/>
    <n v="1000"/>
    <n v="36000"/>
    <n v="3600"/>
  </r>
  <r>
    <d v="2016-03-17T00:00:00"/>
    <x v="0"/>
    <s v="Multiline"/>
    <x v="10"/>
    <n v="1000"/>
    <n v="26000"/>
    <n v="8060"/>
  </r>
  <r>
    <d v="2016-03-17T00:00:00"/>
    <x v="0"/>
    <s v="Multiline"/>
    <x v="10"/>
    <n v="700"/>
    <n v="27300"/>
    <n v="7644"/>
  </r>
  <r>
    <d v="2016-03-18T00:00:00"/>
    <x v="3"/>
    <s v="Food &amp; Staples"/>
    <x v="5"/>
    <n v="200"/>
    <n v="10800"/>
    <n v="2052"/>
  </r>
  <r>
    <d v="2016-03-18T00:00:00"/>
    <x v="0"/>
    <s v="Multiline"/>
    <x v="9"/>
    <n v="1100"/>
    <n v="69300"/>
    <n v="17325"/>
  </r>
  <r>
    <d v="2016-03-19T00:00:00"/>
    <x v="1"/>
    <s v="Food &amp; Staples"/>
    <x v="2"/>
    <n v="800"/>
    <n v="24000"/>
    <n v="4080"/>
  </r>
  <r>
    <d v="2016-03-19T00:00:00"/>
    <x v="0"/>
    <s v="Multiline"/>
    <x v="10"/>
    <n v="500"/>
    <n v="33500"/>
    <n v="7370"/>
  </r>
  <r>
    <d v="2016-03-20T00:00:00"/>
    <x v="0"/>
    <s v="Specialty"/>
    <x v="4"/>
    <n v="1100"/>
    <n v="77000"/>
    <n v="25410"/>
  </r>
  <r>
    <d v="2016-03-20T00:00:00"/>
    <x v="0"/>
    <s v="Multiline"/>
    <x v="9"/>
    <n v="600"/>
    <n v="29400"/>
    <n v="2940"/>
  </r>
  <r>
    <d v="2016-03-21T00:00:00"/>
    <x v="1"/>
    <s v="Multiline"/>
    <x v="1"/>
    <n v="1400"/>
    <n v="54600"/>
    <n v="12558"/>
  </r>
  <r>
    <d v="2016-03-21T00:00:00"/>
    <x v="1"/>
    <s v="Food &amp; Staples"/>
    <x v="2"/>
    <n v="1000"/>
    <n v="19000"/>
    <n v="2090"/>
  </r>
  <r>
    <d v="2016-03-23T00:00:00"/>
    <x v="0"/>
    <s v="Specialty"/>
    <x v="13"/>
    <n v="200"/>
    <n v="12800"/>
    <n v="3840"/>
  </r>
  <r>
    <d v="2016-03-23T00:00:00"/>
    <x v="2"/>
    <s v="Specialty"/>
    <x v="14"/>
    <n v="1500"/>
    <n v="129000"/>
    <n v="30960"/>
  </r>
  <r>
    <d v="2016-03-23T00:00:00"/>
    <x v="3"/>
    <s v="Food &amp; Staples"/>
    <x v="15"/>
    <n v="700"/>
    <n v="32200"/>
    <n v="10304"/>
  </r>
  <r>
    <d v="2016-03-23T00:00:00"/>
    <x v="1"/>
    <s v="Multiline"/>
    <x v="12"/>
    <n v="1500"/>
    <n v="33000"/>
    <n v="5280"/>
  </r>
  <r>
    <d v="2016-03-23T00:00:00"/>
    <x v="3"/>
    <s v="Food &amp; Staples"/>
    <x v="6"/>
    <n v="1800"/>
    <n v="144000"/>
    <n v="51840"/>
  </r>
  <r>
    <d v="2016-03-24T00:00:00"/>
    <x v="0"/>
    <s v="Food &amp; Staples"/>
    <x v="0"/>
    <n v="1700"/>
    <n v="103700"/>
    <n v="15555"/>
  </r>
  <r>
    <d v="2016-03-24T00:00:00"/>
    <x v="0"/>
    <s v="Food &amp; Staples"/>
    <x v="0"/>
    <n v="1000"/>
    <n v="17000"/>
    <n v="3060"/>
  </r>
  <r>
    <d v="2016-03-25T00:00:00"/>
    <x v="1"/>
    <s v="Food &amp; Staples"/>
    <x v="2"/>
    <n v="200"/>
    <n v="12000"/>
    <n v="1560"/>
  </r>
  <r>
    <d v="2016-03-25T00:00:00"/>
    <x v="3"/>
    <s v="Food &amp; Staples"/>
    <x v="6"/>
    <n v="700"/>
    <n v="41300"/>
    <n v="7847"/>
  </r>
  <r>
    <d v="2016-03-25T00:00:00"/>
    <x v="0"/>
    <s v="Specialty"/>
    <x v="13"/>
    <n v="1700"/>
    <n v="44200"/>
    <n v="12818"/>
  </r>
  <r>
    <d v="2016-03-25T00:00:00"/>
    <x v="0"/>
    <s v="Food &amp; Staples"/>
    <x v="0"/>
    <n v="1700"/>
    <n v="78200"/>
    <n v="24242"/>
  </r>
  <r>
    <d v="2016-03-26T00:00:00"/>
    <x v="0"/>
    <s v="Food &amp; Staples"/>
    <x v="11"/>
    <n v="800"/>
    <n v="14400"/>
    <n v="2880"/>
  </r>
  <r>
    <d v="2016-03-26T00:00:00"/>
    <x v="3"/>
    <s v="Multiline"/>
    <x v="7"/>
    <n v="1200"/>
    <n v="15600"/>
    <n v="5460"/>
  </r>
  <r>
    <d v="2016-03-26T00:00:00"/>
    <x v="3"/>
    <s v="Food &amp; Staples"/>
    <x v="15"/>
    <n v="1800"/>
    <n v="21600"/>
    <n v="2376"/>
  </r>
  <r>
    <d v="2016-03-26T00:00:00"/>
    <x v="3"/>
    <s v="Multiline"/>
    <x v="7"/>
    <n v="700"/>
    <n v="8400"/>
    <n v="2520"/>
  </r>
  <r>
    <d v="2016-03-27T00:00:00"/>
    <x v="0"/>
    <s v="Multiline"/>
    <x v="9"/>
    <n v="1400"/>
    <n v="16800"/>
    <n v="6048"/>
  </r>
  <r>
    <d v="2016-03-27T00:00:00"/>
    <x v="0"/>
    <s v="Food &amp; Staples"/>
    <x v="0"/>
    <n v="1000"/>
    <n v="28000"/>
    <n v="10360"/>
  </r>
  <r>
    <d v="2016-03-28T00:00:00"/>
    <x v="0"/>
    <s v="Specialty"/>
    <x v="4"/>
    <n v="1700"/>
    <n v="81600"/>
    <n v="17136"/>
  </r>
  <r>
    <d v="2016-03-29T00:00:00"/>
    <x v="3"/>
    <s v="Multiline"/>
    <x v="7"/>
    <n v="1700"/>
    <n v="51000"/>
    <n v="18870"/>
  </r>
  <r>
    <d v="2016-03-29T00:00:00"/>
    <x v="0"/>
    <s v="Food &amp; Staples"/>
    <x v="0"/>
    <n v="1500"/>
    <n v="63000"/>
    <n v="11970"/>
  </r>
  <r>
    <d v="2016-03-29T00:00:00"/>
    <x v="2"/>
    <s v="Specialty"/>
    <x v="3"/>
    <n v="1000"/>
    <n v="70000"/>
    <n v="18900"/>
  </r>
  <r>
    <d v="2016-03-29T00:00:00"/>
    <x v="0"/>
    <s v="Multiline"/>
    <x v="10"/>
    <n v="1600"/>
    <n v="128000"/>
    <n v="33280"/>
  </r>
  <r>
    <d v="2016-03-29T00:00:00"/>
    <x v="2"/>
    <s v="Specialty"/>
    <x v="3"/>
    <n v="200"/>
    <n v="8400"/>
    <n v="2940"/>
  </r>
  <r>
    <d v="2016-03-29T00:00:00"/>
    <x v="1"/>
    <s v="Food &amp; Staples"/>
    <x v="2"/>
    <n v="800"/>
    <n v="48800"/>
    <n v="6832"/>
  </r>
  <r>
    <d v="2016-03-30T00:00:00"/>
    <x v="3"/>
    <s v="Food &amp; Staples"/>
    <x v="5"/>
    <n v="800"/>
    <n v="59200"/>
    <n v="11248"/>
  </r>
  <r>
    <d v="2016-03-30T00:00:00"/>
    <x v="3"/>
    <s v="Food &amp; Staples"/>
    <x v="6"/>
    <n v="500"/>
    <n v="40000"/>
    <n v="14800"/>
  </r>
  <r>
    <d v="2016-03-31T00:00:00"/>
    <x v="0"/>
    <s v="Food &amp; Staples"/>
    <x v="11"/>
    <n v="700"/>
    <n v="57400"/>
    <n v="14350"/>
  </r>
  <r>
    <d v="2016-03-31T00:00:00"/>
    <x v="3"/>
    <s v="Food &amp; Staples"/>
    <x v="5"/>
    <n v="800"/>
    <n v="12800"/>
    <n v="2688"/>
  </r>
  <r>
    <d v="2016-03-31T00:00:00"/>
    <x v="3"/>
    <s v="Multiline"/>
    <x v="7"/>
    <n v="1600"/>
    <n v="76800"/>
    <n v="15360"/>
  </r>
  <r>
    <d v="2016-04-01T00:00:00"/>
    <x v="0"/>
    <s v="Food &amp; Staples"/>
    <x v="0"/>
    <n v="200"/>
    <n v="12200"/>
    <n v="3904"/>
  </r>
  <r>
    <d v="2016-04-01T00:00:00"/>
    <x v="3"/>
    <s v="Food &amp; Staples"/>
    <x v="15"/>
    <n v="1400"/>
    <n v="91000"/>
    <n v="17290"/>
  </r>
  <r>
    <d v="2016-04-01T00:00:00"/>
    <x v="1"/>
    <s v="Food &amp; Staples"/>
    <x v="2"/>
    <n v="500"/>
    <n v="20000"/>
    <n v="5600"/>
  </r>
  <r>
    <d v="2016-04-02T00:00:00"/>
    <x v="0"/>
    <s v="Specialty"/>
    <x v="13"/>
    <n v="1200"/>
    <n v="25200"/>
    <n v="6048"/>
  </r>
  <r>
    <d v="2016-04-02T00:00:00"/>
    <x v="0"/>
    <s v="Food &amp; Staples"/>
    <x v="0"/>
    <n v="1700"/>
    <n v="47600"/>
    <n v="17136"/>
  </r>
  <r>
    <d v="2016-04-02T00:00:00"/>
    <x v="3"/>
    <s v="Food &amp; Staples"/>
    <x v="15"/>
    <n v="1700"/>
    <n v="122400"/>
    <n v="33048"/>
  </r>
  <r>
    <d v="2016-04-02T00:00:00"/>
    <x v="0"/>
    <s v="Food &amp; Staples"/>
    <x v="11"/>
    <n v="1300"/>
    <n v="61100"/>
    <n v="12831"/>
  </r>
  <r>
    <d v="2016-04-02T00:00:00"/>
    <x v="0"/>
    <s v="Food &amp; Staples"/>
    <x v="11"/>
    <n v="1000"/>
    <n v="78000"/>
    <n v="10140"/>
  </r>
  <r>
    <d v="2016-04-02T00:00:00"/>
    <x v="0"/>
    <s v="Specialty"/>
    <x v="13"/>
    <n v="600"/>
    <n v="51600"/>
    <n v="7740"/>
  </r>
  <r>
    <d v="2016-04-03T00:00:00"/>
    <x v="0"/>
    <s v="Multiline"/>
    <x v="8"/>
    <n v="1400"/>
    <n v="65800"/>
    <n v="22372"/>
  </r>
  <r>
    <d v="2016-04-03T00:00:00"/>
    <x v="1"/>
    <s v="Multiline"/>
    <x v="1"/>
    <n v="600"/>
    <n v="20400"/>
    <n v="2040"/>
  </r>
  <r>
    <d v="2016-04-03T00:00:00"/>
    <x v="0"/>
    <s v="Multiline"/>
    <x v="9"/>
    <n v="800"/>
    <n v="58400"/>
    <n v="6424"/>
  </r>
  <r>
    <d v="2016-04-03T00:00:00"/>
    <x v="0"/>
    <s v="Food &amp; Staples"/>
    <x v="11"/>
    <n v="1200"/>
    <n v="85200"/>
    <n v="30672"/>
  </r>
  <r>
    <d v="2016-04-04T00:00:00"/>
    <x v="1"/>
    <s v="Food &amp; Staples"/>
    <x v="2"/>
    <n v="1000"/>
    <n v="51000"/>
    <n v="13260"/>
  </r>
  <r>
    <d v="2016-04-04T00:00:00"/>
    <x v="3"/>
    <s v="Food &amp; Staples"/>
    <x v="5"/>
    <n v="1600"/>
    <n v="124800"/>
    <n v="26208"/>
  </r>
  <r>
    <d v="2016-04-04T00:00:00"/>
    <x v="0"/>
    <s v="Food &amp; Staples"/>
    <x v="11"/>
    <n v="1800"/>
    <n v="145800"/>
    <n v="40824"/>
  </r>
  <r>
    <d v="2016-04-05T00:00:00"/>
    <x v="2"/>
    <s v="Specialty"/>
    <x v="3"/>
    <n v="1200"/>
    <n v="73200"/>
    <n v="19764"/>
  </r>
  <r>
    <d v="2016-04-05T00:00:00"/>
    <x v="1"/>
    <s v="Multiline"/>
    <x v="12"/>
    <n v="900"/>
    <n v="35100"/>
    <n v="5967"/>
  </r>
  <r>
    <d v="2016-04-06T00:00:00"/>
    <x v="0"/>
    <s v="Food &amp; Staples"/>
    <x v="11"/>
    <n v="800"/>
    <n v="42400"/>
    <n v="15688"/>
  </r>
  <r>
    <d v="2016-04-06T00:00:00"/>
    <x v="0"/>
    <s v="Food &amp; Staples"/>
    <x v="11"/>
    <n v="1600"/>
    <n v="121600"/>
    <n v="40128"/>
  </r>
  <r>
    <d v="2016-04-06T00:00:00"/>
    <x v="3"/>
    <s v="Food &amp; Staples"/>
    <x v="5"/>
    <n v="800"/>
    <n v="54400"/>
    <n v="11968"/>
  </r>
  <r>
    <d v="2016-04-07T00:00:00"/>
    <x v="3"/>
    <s v="Food &amp; Staples"/>
    <x v="5"/>
    <n v="1700"/>
    <n v="139400"/>
    <n v="51578"/>
  </r>
  <r>
    <d v="2016-04-07T00:00:00"/>
    <x v="3"/>
    <s v="Food &amp; Staples"/>
    <x v="5"/>
    <n v="1200"/>
    <n v="22800"/>
    <n v="3876"/>
  </r>
  <r>
    <d v="2016-04-07T00:00:00"/>
    <x v="0"/>
    <s v="Specialty"/>
    <x v="4"/>
    <n v="700"/>
    <n v="37800"/>
    <n v="6048"/>
  </r>
  <r>
    <d v="2016-04-07T00:00:00"/>
    <x v="0"/>
    <s v="Specialty"/>
    <x v="4"/>
    <n v="1000"/>
    <n v="33000"/>
    <n v="9240"/>
  </r>
  <r>
    <d v="2016-04-08T00:00:00"/>
    <x v="0"/>
    <s v="Multiline"/>
    <x v="9"/>
    <n v="1200"/>
    <n v="102000"/>
    <n v="26520"/>
  </r>
  <r>
    <d v="2016-04-08T00:00:00"/>
    <x v="0"/>
    <s v="Food &amp; Staples"/>
    <x v="0"/>
    <n v="200"/>
    <n v="14600"/>
    <n v="2482"/>
  </r>
  <r>
    <d v="2016-04-08T00:00:00"/>
    <x v="1"/>
    <s v="Multiline"/>
    <x v="1"/>
    <n v="500"/>
    <n v="22500"/>
    <n v="2475"/>
  </r>
  <r>
    <d v="2016-04-09T00:00:00"/>
    <x v="3"/>
    <s v="Food &amp; Staples"/>
    <x v="15"/>
    <n v="900"/>
    <n v="55800"/>
    <n v="8928"/>
  </r>
  <r>
    <d v="2016-04-09T00:00:00"/>
    <x v="0"/>
    <s v="Food &amp; Staples"/>
    <x v="11"/>
    <n v="1300"/>
    <n v="74100"/>
    <n v="20748"/>
  </r>
  <r>
    <d v="2016-04-10T00:00:00"/>
    <x v="0"/>
    <s v="Food &amp; Staples"/>
    <x v="11"/>
    <n v="800"/>
    <n v="40000"/>
    <n v="4800"/>
  </r>
  <r>
    <d v="2016-04-10T00:00:00"/>
    <x v="0"/>
    <s v="Multiline"/>
    <x v="8"/>
    <n v="600"/>
    <n v="12000"/>
    <n v="4320"/>
  </r>
  <r>
    <d v="2016-04-10T00:00:00"/>
    <x v="3"/>
    <s v="Food &amp; Staples"/>
    <x v="15"/>
    <n v="1100"/>
    <n v="31900"/>
    <n v="4785"/>
  </r>
  <r>
    <d v="2016-04-10T00:00:00"/>
    <x v="1"/>
    <s v="Food &amp; Staples"/>
    <x v="2"/>
    <n v="1000"/>
    <n v="74000"/>
    <n v="24420"/>
  </r>
  <r>
    <d v="2016-04-10T00:00:00"/>
    <x v="0"/>
    <s v="Specialty"/>
    <x v="4"/>
    <n v="1800"/>
    <n v="126000"/>
    <n v="17640"/>
  </r>
  <r>
    <d v="2016-04-11T00:00:00"/>
    <x v="0"/>
    <s v="Specialty"/>
    <x v="4"/>
    <n v="900"/>
    <n v="55800"/>
    <n v="17856"/>
  </r>
  <r>
    <d v="2016-04-11T00:00:00"/>
    <x v="0"/>
    <s v="Food &amp; Staples"/>
    <x v="0"/>
    <n v="1700"/>
    <n v="52700"/>
    <n v="7378"/>
  </r>
  <r>
    <d v="2016-04-11T00:00:00"/>
    <x v="0"/>
    <s v="Food &amp; Staples"/>
    <x v="11"/>
    <n v="1000"/>
    <n v="76000"/>
    <n v="8360"/>
  </r>
  <r>
    <d v="2016-04-11T00:00:00"/>
    <x v="0"/>
    <s v="Multiline"/>
    <x v="9"/>
    <n v="400"/>
    <n v="17200"/>
    <n v="3096"/>
  </r>
  <r>
    <d v="2016-04-11T00:00:00"/>
    <x v="2"/>
    <s v="Specialty"/>
    <x v="3"/>
    <n v="1700"/>
    <n v="96900"/>
    <n v="21318"/>
  </r>
  <r>
    <d v="2016-04-12T00:00:00"/>
    <x v="0"/>
    <s v="Food &amp; Staples"/>
    <x v="11"/>
    <n v="1500"/>
    <n v="73500"/>
    <n v="20580"/>
  </r>
  <r>
    <d v="2016-04-12T00:00:00"/>
    <x v="1"/>
    <s v="Food &amp; Staples"/>
    <x v="2"/>
    <n v="600"/>
    <n v="49800"/>
    <n v="6474"/>
  </r>
  <r>
    <d v="2016-04-12T00:00:00"/>
    <x v="1"/>
    <s v="Food &amp; Staples"/>
    <x v="2"/>
    <n v="1400"/>
    <n v="46200"/>
    <n v="15246"/>
  </r>
  <r>
    <d v="2016-04-12T00:00:00"/>
    <x v="3"/>
    <s v="Multiline"/>
    <x v="7"/>
    <n v="1400"/>
    <n v="28000"/>
    <n v="2800"/>
  </r>
  <r>
    <d v="2016-04-12T00:00:00"/>
    <x v="0"/>
    <s v="Multiline"/>
    <x v="9"/>
    <n v="1300"/>
    <n v="62400"/>
    <n v="18720"/>
  </r>
  <r>
    <d v="2016-04-13T00:00:00"/>
    <x v="1"/>
    <s v="Food &amp; Staples"/>
    <x v="2"/>
    <n v="1200"/>
    <n v="58800"/>
    <n v="9996"/>
  </r>
  <r>
    <d v="2016-04-13T00:00:00"/>
    <x v="1"/>
    <s v="Multiline"/>
    <x v="1"/>
    <n v="200"/>
    <n v="11200"/>
    <n v="1344"/>
  </r>
  <r>
    <d v="2016-04-13T00:00:00"/>
    <x v="0"/>
    <s v="Multiline"/>
    <x v="9"/>
    <n v="500"/>
    <n v="16500"/>
    <n v="4785"/>
  </r>
  <r>
    <d v="2016-04-13T00:00:00"/>
    <x v="0"/>
    <s v="Food &amp; Staples"/>
    <x v="0"/>
    <n v="800"/>
    <n v="64000"/>
    <n v="15360"/>
  </r>
  <r>
    <d v="2016-04-13T00:00:00"/>
    <x v="0"/>
    <s v="Specialty"/>
    <x v="13"/>
    <n v="1800"/>
    <n v="118800"/>
    <n v="35640"/>
  </r>
  <r>
    <d v="2016-04-14T00:00:00"/>
    <x v="0"/>
    <s v="Specialty"/>
    <x v="13"/>
    <n v="400"/>
    <n v="18000"/>
    <n v="6660"/>
  </r>
  <r>
    <d v="2016-04-14T00:00:00"/>
    <x v="1"/>
    <s v="Food &amp; Staples"/>
    <x v="2"/>
    <n v="1800"/>
    <n v="25200"/>
    <n v="5544"/>
  </r>
  <r>
    <d v="2016-04-14T00:00:00"/>
    <x v="1"/>
    <s v="Multiline"/>
    <x v="1"/>
    <n v="800"/>
    <n v="30400"/>
    <n v="3040"/>
  </r>
  <r>
    <d v="2016-04-16T00:00:00"/>
    <x v="0"/>
    <s v="Multiline"/>
    <x v="9"/>
    <n v="600"/>
    <n v="43200"/>
    <n v="7344"/>
  </r>
  <r>
    <d v="2016-04-16T00:00:00"/>
    <x v="3"/>
    <s v="Food &amp; Staples"/>
    <x v="5"/>
    <n v="1000"/>
    <n v="47000"/>
    <n v="6110"/>
  </r>
  <r>
    <d v="2016-04-16T00:00:00"/>
    <x v="3"/>
    <s v="Food &amp; Staples"/>
    <x v="6"/>
    <n v="1500"/>
    <n v="127500"/>
    <n v="24225"/>
  </r>
  <r>
    <d v="2016-04-16T00:00:00"/>
    <x v="0"/>
    <s v="Specialty"/>
    <x v="4"/>
    <n v="1800"/>
    <n v="48600"/>
    <n v="5346"/>
  </r>
  <r>
    <d v="2016-04-16T00:00:00"/>
    <x v="1"/>
    <s v="Food &amp; Staples"/>
    <x v="2"/>
    <n v="600"/>
    <n v="43800"/>
    <n v="8322"/>
  </r>
  <r>
    <d v="2016-04-16T00:00:00"/>
    <x v="1"/>
    <s v="Food &amp; Staples"/>
    <x v="2"/>
    <n v="1200"/>
    <n v="51600"/>
    <n v="15480"/>
  </r>
  <r>
    <d v="2016-04-16T00:00:00"/>
    <x v="3"/>
    <s v="Food &amp; Staples"/>
    <x v="6"/>
    <n v="1100"/>
    <n v="85800"/>
    <n v="12870"/>
  </r>
  <r>
    <d v="2016-04-16T00:00:00"/>
    <x v="0"/>
    <s v="Multiline"/>
    <x v="10"/>
    <n v="400"/>
    <n v="30000"/>
    <n v="3300"/>
  </r>
  <r>
    <d v="2016-04-17T00:00:00"/>
    <x v="1"/>
    <s v="Food &amp; Staples"/>
    <x v="2"/>
    <n v="1100"/>
    <n v="41800"/>
    <n v="10032"/>
  </r>
  <r>
    <d v="2016-04-17T00:00:00"/>
    <x v="0"/>
    <s v="Multiline"/>
    <x v="8"/>
    <n v="1600"/>
    <n v="108800"/>
    <n v="36992"/>
  </r>
  <r>
    <d v="2016-04-17T00:00:00"/>
    <x v="0"/>
    <s v="Food &amp; Staples"/>
    <x v="11"/>
    <n v="1800"/>
    <n v="34200"/>
    <n v="6840"/>
  </r>
  <r>
    <d v="2016-04-18T00:00:00"/>
    <x v="0"/>
    <s v="Food &amp; Staples"/>
    <x v="0"/>
    <n v="800"/>
    <n v="69600"/>
    <n v="23664"/>
  </r>
  <r>
    <d v="2016-04-18T00:00:00"/>
    <x v="0"/>
    <s v="Food &amp; Staples"/>
    <x v="11"/>
    <n v="1100"/>
    <n v="69300"/>
    <n v="15939"/>
  </r>
  <r>
    <d v="2016-04-19T00:00:00"/>
    <x v="0"/>
    <s v="Food &amp; Staples"/>
    <x v="11"/>
    <n v="1000"/>
    <n v="14000"/>
    <n v="1820"/>
  </r>
  <r>
    <d v="2016-04-20T00:00:00"/>
    <x v="0"/>
    <s v="Specialty"/>
    <x v="4"/>
    <n v="500"/>
    <n v="39000"/>
    <n v="4290"/>
  </r>
  <r>
    <d v="2016-04-20T00:00:00"/>
    <x v="0"/>
    <s v="Multiline"/>
    <x v="9"/>
    <n v="1100"/>
    <n v="67100"/>
    <n v="23485"/>
  </r>
  <r>
    <d v="2016-04-20T00:00:00"/>
    <x v="0"/>
    <s v="Specialty"/>
    <x v="4"/>
    <n v="1400"/>
    <n v="119000"/>
    <n v="41650"/>
  </r>
  <r>
    <d v="2016-04-21T00:00:00"/>
    <x v="0"/>
    <s v="Food &amp; Staples"/>
    <x v="0"/>
    <n v="1400"/>
    <n v="49000"/>
    <n v="8330"/>
  </r>
  <r>
    <d v="2016-04-21T00:00:00"/>
    <x v="0"/>
    <s v="Multiline"/>
    <x v="8"/>
    <n v="1200"/>
    <n v="92400"/>
    <n v="14784"/>
  </r>
  <r>
    <d v="2016-04-21T00:00:00"/>
    <x v="1"/>
    <s v="Food &amp; Staples"/>
    <x v="2"/>
    <n v="1800"/>
    <n v="57600"/>
    <n v="14976"/>
  </r>
  <r>
    <d v="2016-04-21T00:00:00"/>
    <x v="1"/>
    <s v="Multiline"/>
    <x v="1"/>
    <n v="1200"/>
    <n v="52800"/>
    <n v="7392"/>
  </r>
  <r>
    <d v="2016-04-21T00:00:00"/>
    <x v="2"/>
    <s v="Specialty"/>
    <x v="14"/>
    <n v="1700"/>
    <n v="90100"/>
    <n v="11713"/>
  </r>
  <r>
    <d v="2016-04-22T00:00:00"/>
    <x v="1"/>
    <s v="Food &amp; Staples"/>
    <x v="2"/>
    <n v="1600"/>
    <n v="86400"/>
    <n v="8640"/>
  </r>
  <r>
    <d v="2016-04-22T00:00:00"/>
    <x v="3"/>
    <s v="Food &amp; Staples"/>
    <x v="5"/>
    <n v="1000"/>
    <n v="22000"/>
    <n v="5500"/>
  </r>
  <r>
    <d v="2016-04-22T00:00:00"/>
    <x v="3"/>
    <s v="Multiline"/>
    <x v="7"/>
    <n v="1800"/>
    <n v="127800"/>
    <n v="16614"/>
  </r>
  <r>
    <d v="2016-04-23T00:00:00"/>
    <x v="0"/>
    <s v="Specialty"/>
    <x v="13"/>
    <n v="500"/>
    <n v="16500"/>
    <n v="4620"/>
  </r>
  <r>
    <d v="2016-04-23T00:00:00"/>
    <x v="1"/>
    <s v="Food &amp; Staples"/>
    <x v="2"/>
    <n v="800"/>
    <n v="10400"/>
    <n v="3848"/>
  </r>
  <r>
    <d v="2016-04-23T00:00:00"/>
    <x v="1"/>
    <s v="Multiline"/>
    <x v="12"/>
    <n v="1400"/>
    <n v="35000"/>
    <n v="8050"/>
  </r>
  <r>
    <d v="2016-04-23T00:00:00"/>
    <x v="0"/>
    <s v="Specialty"/>
    <x v="13"/>
    <n v="600"/>
    <n v="34200"/>
    <n v="10602"/>
  </r>
  <r>
    <d v="2016-04-25T00:00:00"/>
    <x v="1"/>
    <s v="Food &amp; Staples"/>
    <x v="2"/>
    <n v="1800"/>
    <n v="140400"/>
    <n v="44928"/>
  </r>
  <r>
    <d v="2016-04-25T00:00:00"/>
    <x v="1"/>
    <s v="Food &amp; Staples"/>
    <x v="2"/>
    <n v="1300"/>
    <n v="104000"/>
    <n v="35360"/>
  </r>
  <r>
    <d v="2016-04-25T00:00:00"/>
    <x v="0"/>
    <s v="Multiline"/>
    <x v="10"/>
    <n v="500"/>
    <n v="15000"/>
    <n v="4350"/>
  </r>
  <r>
    <d v="2016-04-26T00:00:00"/>
    <x v="1"/>
    <s v="Food &amp; Staples"/>
    <x v="2"/>
    <n v="1300"/>
    <n v="26000"/>
    <n v="9100"/>
  </r>
  <r>
    <d v="2016-04-26T00:00:00"/>
    <x v="1"/>
    <s v="Multiline"/>
    <x v="12"/>
    <n v="200"/>
    <n v="3200"/>
    <n v="320"/>
  </r>
  <r>
    <d v="2016-04-26T00:00:00"/>
    <x v="0"/>
    <s v="Food &amp; Staples"/>
    <x v="0"/>
    <n v="1200"/>
    <n v="51600"/>
    <n v="17544"/>
  </r>
  <r>
    <d v="2016-04-27T00:00:00"/>
    <x v="2"/>
    <s v="Specialty"/>
    <x v="3"/>
    <n v="1400"/>
    <n v="36400"/>
    <n v="11648"/>
  </r>
  <r>
    <d v="2016-04-27T00:00:00"/>
    <x v="0"/>
    <s v="Multiline"/>
    <x v="10"/>
    <n v="1600"/>
    <n v="60800"/>
    <n v="14592"/>
  </r>
  <r>
    <d v="2016-04-27T00:00:00"/>
    <x v="1"/>
    <s v="Multiline"/>
    <x v="12"/>
    <n v="600"/>
    <n v="37200"/>
    <n v="5208"/>
  </r>
  <r>
    <d v="2016-04-27T00:00:00"/>
    <x v="2"/>
    <s v="Specialty"/>
    <x v="14"/>
    <n v="300"/>
    <n v="10800"/>
    <n v="1836"/>
  </r>
  <r>
    <d v="2016-04-28T00:00:00"/>
    <x v="1"/>
    <s v="Multiline"/>
    <x v="12"/>
    <n v="1100"/>
    <n v="36300"/>
    <n v="7623"/>
  </r>
  <r>
    <d v="2016-04-28T00:00:00"/>
    <x v="0"/>
    <s v="Specialty"/>
    <x v="4"/>
    <n v="800"/>
    <n v="18400"/>
    <n v="4968"/>
  </r>
  <r>
    <d v="2016-04-28T00:00:00"/>
    <x v="0"/>
    <s v="Specialty"/>
    <x v="4"/>
    <n v="1800"/>
    <n v="77400"/>
    <n v="18576"/>
  </r>
  <r>
    <d v="2016-04-29T00:00:00"/>
    <x v="1"/>
    <s v="Food &amp; Staples"/>
    <x v="2"/>
    <n v="700"/>
    <n v="37100"/>
    <n v="13727"/>
  </r>
  <r>
    <d v="2016-04-29T00:00:00"/>
    <x v="0"/>
    <s v="Specialty"/>
    <x v="4"/>
    <n v="600"/>
    <n v="28200"/>
    <n v="5922"/>
  </r>
  <r>
    <d v="2016-04-30T00:00:00"/>
    <x v="2"/>
    <s v="Specialty"/>
    <x v="14"/>
    <n v="400"/>
    <n v="12000"/>
    <n v="2520"/>
  </r>
  <r>
    <d v="2016-05-01T00:00:00"/>
    <x v="0"/>
    <s v="Multiline"/>
    <x v="8"/>
    <n v="1500"/>
    <n v="46500"/>
    <n v="6045"/>
  </r>
  <r>
    <d v="2016-05-01T00:00:00"/>
    <x v="3"/>
    <s v="Multiline"/>
    <x v="7"/>
    <n v="1100"/>
    <n v="91300"/>
    <n v="25564"/>
  </r>
  <r>
    <d v="2016-05-01T00:00:00"/>
    <x v="1"/>
    <s v="Food &amp; Staples"/>
    <x v="2"/>
    <n v="1400"/>
    <n v="91000"/>
    <n v="13650"/>
  </r>
  <r>
    <d v="2016-05-01T00:00:00"/>
    <x v="0"/>
    <s v="Multiline"/>
    <x v="10"/>
    <n v="1600"/>
    <n v="137600"/>
    <n v="17888"/>
  </r>
  <r>
    <d v="2016-05-01T00:00:00"/>
    <x v="1"/>
    <s v="Multiline"/>
    <x v="1"/>
    <n v="1600"/>
    <n v="131200"/>
    <n v="30176"/>
  </r>
  <r>
    <d v="2016-05-02T00:00:00"/>
    <x v="0"/>
    <s v="Specialty"/>
    <x v="4"/>
    <n v="600"/>
    <n v="19200"/>
    <n v="3072"/>
  </r>
  <r>
    <d v="2016-05-03T00:00:00"/>
    <x v="3"/>
    <s v="Food &amp; Staples"/>
    <x v="15"/>
    <n v="1400"/>
    <n v="116200"/>
    <n v="22078"/>
  </r>
  <r>
    <d v="2016-05-03T00:00:00"/>
    <x v="1"/>
    <s v="Multiline"/>
    <x v="12"/>
    <n v="800"/>
    <n v="34400"/>
    <n v="3440"/>
  </r>
  <r>
    <d v="2016-05-04T00:00:00"/>
    <x v="3"/>
    <s v="Food &amp; Staples"/>
    <x v="15"/>
    <n v="900"/>
    <n v="53100"/>
    <n v="14868"/>
  </r>
  <r>
    <d v="2016-05-04T00:00:00"/>
    <x v="2"/>
    <s v="Specialty"/>
    <x v="14"/>
    <n v="1500"/>
    <n v="106500"/>
    <n v="34080"/>
  </r>
  <r>
    <d v="2016-05-04T00:00:00"/>
    <x v="0"/>
    <s v="Multiline"/>
    <x v="10"/>
    <n v="800"/>
    <n v="15200"/>
    <n v="1824"/>
  </r>
  <r>
    <d v="2016-05-04T00:00:00"/>
    <x v="3"/>
    <s v="Multiline"/>
    <x v="7"/>
    <n v="1100"/>
    <n v="57200"/>
    <n v="12012"/>
  </r>
  <r>
    <d v="2016-05-04T00:00:00"/>
    <x v="3"/>
    <s v="Food &amp; Staples"/>
    <x v="15"/>
    <n v="1000"/>
    <n v="87000"/>
    <n v="17400"/>
  </r>
  <r>
    <d v="2016-05-04T00:00:00"/>
    <x v="3"/>
    <s v="Food &amp; Staples"/>
    <x v="15"/>
    <n v="300"/>
    <n v="5400"/>
    <n v="1026"/>
  </r>
  <r>
    <d v="2016-05-05T00:00:00"/>
    <x v="2"/>
    <s v="Specialty"/>
    <x v="14"/>
    <n v="800"/>
    <n v="61600"/>
    <n v="16016"/>
  </r>
  <r>
    <d v="2016-05-05T00:00:00"/>
    <x v="0"/>
    <s v="Specialty"/>
    <x v="4"/>
    <n v="500"/>
    <n v="20500"/>
    <n v="4715"/>
  </r>
  <r>
    <d v="2016-05-05T00:00:00"/>
    <x v="1"/>
    <s v="Food &amp; Staples"/>
    <x v="2"/>
    <n v="800"/>
    <n v="31200"/>
    <n v="3120"/>
  </r>
  <r>
    <d v="2016-05-05T00:00:00"/>
    <x v="2"/>
    <s v="Specialty"/>
    <x v="3"/>
    <n v="1100"/>
    <n v="35200"/>
    <n v="10912"/>
  </r>
  <r>
    <d v="2016-05-05T00:00:00"/>
    <x v="3"/>
    <s v="Food &amp; Staples"/>
    <x v="6"/>
    <n v="600"/>
    <n v="30600"/>
    <n v="8568"/>
  </r>
  <r>
    <d v="2016-05-06T00:00:00"/>
    <x v="3"/>
    <s v="Food &amp; Staples"/>
    <x v="6"/>
    <n v="1500"/>
    <n v="84000"/>
    <n v="21840"/>
  </r>
  <r>
    <d v="2016-05-06T00:00:00"/>
    <x v="2"/>
    <s v="Specialty"/>
    <x v="3"/>
    <n v="500"/>
    <n v="20000"/>
    <n v="7200"/>
  </r>
  <r>
    <d v="2016-05-07T00:00:00"/>
    <x v="0"/>
    <s v="Specialty"/>
    <x v="4"/>
    <n v="900"/>
    <n v="51300"/>
    <n v="7695"/>
  </r>
  <r>
    <d v="2016-05-07T00:00:00"/>
    <x v="3"/>
    <s v="Food &amp; Staples"/>
    <x v="6"/>
    <n v="300"/>
    <n v="11700"/>
    <n v="1521"/>
  </r>
  <r>
    <d v="2016-05-07T00:00:00"/>
    <x v="1"/>
    <s v="Food &amp; Staples"/>
    <x v="2"/>
    <n v="1300"/>
    <n v="52000"/>
    <n v="10400"/>
  </r>
  <r>
    <d v="2016-05-08T00:00:00"/>
    <x v="3"/>
    <s v="Food &amp; Staples"/>
    <x v="6"/>
    <n v="500"/>
    <n v="9000"/>
    <n v="1620"/>
  </r>
  <r>
    <d v="2016-05-09T00:00:00"/>
    <x v="3"/>
    <s v="Multiline"/>
    <x v="7"/>
    <n v="200"/>
    <n v="6000"/>
    <n v="1800"/>
  </r>
  <r>
    <d v="2016-05-09T00:00:00"/>
    <x v="0"/>
    <s v="Food &amp; Staples"/>
    <x v="0"/>
    <n v="500"/>
    <n v="18500"/>
    <n v="6660"/>
  </r>
  <r>
    <d v="2016-05-10T00:00:00"/>
    <x v="0"/>
    <s v="Food &amp; Staples"/>
    <x v="0"/>
    <n v="400"/>
    <n v="10400"/>
    <n v="3328"/>
  </r>
  <r>
    <d v="2016-05-10T00:00:00"/>
    <x v="0"/>
    <s v="Multiline"/>
    <x v="10"/>
    <n v="1200"/>
    <n v="49200"/>
    <n v="9840"/>
  </r>
  <r>
    <d v="2016-05-10T00:00:00"/>
    <x v="3"/>
    <s v="Multiline"/>
    <x v="7"/>
    <n v="500"/>
    <n v="10000"/>
    <n v="3100"/>
  </r>
  <r>
    <d v="2016-05-10T00:00:00"/>
    <x v="2"/>
    <s v="Specialty"/>
    <x v="3"/>
    <n v="500"/>
    <n v="41000"/>
    <n v="9840"/>
  </r>
  <r>
    <d v="2016-05-10T00:00:00"/>
    <x v="3"/>
    <s v="Food &amp; Staples"/>
    <x v="5"/>
    <n v="600"/>
    <n v="14400"/>
    <n v="2592"/>
  </r>
  <r>
    <d v="2016-05-11T00:00:00"/>
    <x v="0"/>
    <s v="Food &amp; Staples"/>
    <x v="11"/>
    <n v="1400"/>
    <n v="47600"/>
    <n v="9996"/>
  </r>
  <r>
    <d v="2016-05-11T00:00:00"/>
    <x v="1"/>
    <s v="Food &amp; Staples"/>
    <x v="2"/>
    <n v="200"/>
    <n v="8800"/>
    <n v="1584"/>
  </r>
  <r>
    <d v="2016-05-11T00:00:00"/>
    <x v="1"/>
    <s v="Food &amp; Staples"/>
    <x v="2"/>
    <n v="1800"/>
    <n v="145800"/>
    <n v="37908"/>
  </r>
  <r>
    <d v="2016-05-11T00:00:00"/>
    <x v="0"/>
    <s v="Specialty"/>
    <x v="4"/>
    <n v="1500"/>
    <n v="88500"/>
    <n v="21240"/>
  </r>
  <r>
    <d v="2016-05-11T00:00:00"/>
    <x v="0"/>
    <s v="Food &amp; Staples"/>
    <x v="11"/>
    <n v="1400"/>
    <n v="57400"/>
    <n v="13202"/>
  </r>
  <r>
    <d v="2016-05-12T00:00:00"/>
    <x v="2"/>
    <s v="Specialty"/>
    <x v="14"/>
    <n v="1000"/>
    <n v="49000"/>
    <n v="12250"/>
  </r>
  <r>
    <d v="2016-05-14T00:00:00"/>
    <x v="0"/>
    <s v="Specialty"/>
    <x v="4"/>
    <n v="1600"/>
    <n v="78400"/>
    <n v="21952"/>
  </r>
  <r>
    <d v="2016-05-14T00:00:00"/>
    <x v="0"/>
    <s v="Specialty"/>
    <x v="13"/>
    <n v="1800"/>
    <n v="68400"/>
    <n v="11628"/>
  </r>
  <r>
    <d v="2016-05-14T00:00:00"/>
    <x v="0"/>
    <s v="Multiline"/>
    <x v="10"/>
    <n v="800"/>
    <n v="60800"/>
    <n v="16416"/>
  </r>
  <r>
    <d v="2016-05-14T00:00:00"/>
    <x v="2"/>
    <s v="Specialty"/>
    <x v="14"/>
    <n v="1600"/>
    <n v="116800"/>
    <n v="14016"/>
  </r>
  <r>
    <d v="2016-05-15T00:00:00"/>
    <x v="2"/>
    <s v="Specialty"/>
    <x v="14"/>
    <n v="500"/>
    <n v="32500"/>
    <n v="11700"/>
  </r>
  <r>
    <d v="2016-05-15T00:00:00"/>
    <x v="3"/>
    <s v="Food &amp; Staples"/>
    <x v="15"/>
    <n v="1400"/>
    <n v="28000"/>
    <n v="9240"/>
  </r>
  <r>
    <d v="2016-05-16T00:00:00"/>
    <x v="1"/>
    <s v="Multiline"/>
    <x v="1"/>
    <n v="500"/>
    <n v="13500"/>
    <n v="2160"/>
  </r>
  <r>
    <d v="2016-05-16T00:00:00"/>
    <x v="0"/>
    <s v="Specialty"/>
    <x v="4"/>
    <n v="1700"/>
    <n v="81600"/>
    <n v="30192"/>
  </r>
  <r>
    <d v="2016-05-16T00:00:00"/>
    <x v="0"/>
    <s v="Specialty"/>
    <x v="13"/>
    <n v="1600"/>
    <n v="136000"/>
    <n v="31280"/>
  </r>
  <r>
    <d v="2016-05-16T00:00:00"/>
    <x v="3"/>
    <s v="Food &amp; Staples"/>
    <x v="6"/>
    <n v="1300"/>
    <n v="57200"/>
    <n v="6292"/>
  </r>
  <r>
    <d v="2016-05-16T00:00:00"/>
    <x v="1"/>
    <s v="Food &amp; Staples"/>
    <x v="2"/>
    <n v="1300"/>
    <n v="85800"/>
    <n v="30030"/>
  </r>
  <r>
    <d v="2016-05-17T00:00:00"/>
    <x v="0"/>
    <s v="Food &amp; Staples"/>
    <x v="11"/>
    <n v="900"/>
    <n v="21600"/>
    <n v="2808"/>
  </r>
  <r>
    <d v="2016-05-17T00:00:00"/>
    <x v="0"/>
    <s v="Specialty"/>
    <x v="4"/>
    <n v="1100"/>
    <n v="33000"/>
    <n v="7590"/>
  </r>
  <r>
    <d v="2016-05-17T00:00:00"/>
    <x v="1"/>
    <s v="Food &amp; Staples"/>
    <x v="2"/>
    <n v="1300"/>
    <n v="98800"/>
    <n v="34580"/>
  </r>
  <r>
    <d v="2016-05-17T00:00:00"/>
    <x v="1"/>
    <s v="Food &amp; Staples"/>
    <x v="2"/>
    <n v="300"/>
    <n v="21600"/>
    <n v="3024"/>
  </r>
  <r>
    <d v="2016-05-18T00:00:00"/>
    <x v="1"/>
    <s v="Multiline"/>
    <x v="1"/>
    <n v="1300"/>
    <n v="50700"/>
    <n v="7605"/>
  </r>
  <r>
    <d v="2016-05-18T00:00:00"/>
    <x v="0"/>
    <s v="Multiline"/>
    <x v="9"/>
    <n v="600"/>
    <n v="40200"/>
    <n v="10050"/>
  </r>
  <r>
    <d v="2016-05-18T00:00:00"/>
    <x v="0"/>
    <s v="Specialty"/>
    <x v="13"/>
    <n v="1000"/>
    <n v="36000"/>
    <n v="6120"/>
  </r>
  <r>
    <d v="2016-05-19T00:00:00"/>
    <x v="2"/>
    <s v="Specialty"/>
    <x v="3"/>
    <n v="1100"/>
    <n v="63800"/>
    <n v="14674"/>
  </r>
  <r>
    <d v="2016-05-21T00:00:00"/>
    <x v="0"/>
    <s v="Food &amp; Staples"/>
    <x v="0"/>
    <n v="400"/>
    <n v="23600"/>
    <n v="5900"/>
  </r>
  <r>
    <d v="2016-05-21T00:00:00"/>
    <x v="1"/>
    <s v="Food &amp; Staples"/>
    <x v="2"/>
    <n v="500"/>
    <n v="26000"/>
    <n v="8320"/>
  </r>
  <r>
    <d v="2016-05-21T00:00:00"/>
    <x v="3"/>
    <s v="Food &amp; Staples"/>
    <x v="15"/>
    <n v="300"/>
    <n v="11400"/>
    <n v="4104"/>
  </r>
  <r>
    <d v="2016-05-21T00:00:00"/>
    <x v="3"/>
    <s v="Multiline"/>
    <x v="7"/>
    <n v="1200"/>
    <n v="66000"/>
    <n v="6600"/>
  </r>
  <r>
    <d v="2016-05-21T00:00:00"/>
    <x v="3"/>
    <s v="Multiline"/>
    <x v="7"/>
    <n v="1100"/>
    <n v="49500"/>
    <n v="15345"/>
  </r>
  <r>
    <d v="2016-05-22T00:00:00"/>
    <x v="0"/>
    <s v="Specialty"/>
    <x v="4"/>
    <n v="1300"/>
    <n v="76700"/>
    <n v="24544"/>
  </r>
  <r>
    <d v="2016-05-22T00:00:00"/>
    <x v="0"/>
    <s v="Multiline"/>
    <x v="8"/>
    <n v="1300"/>
    <n v="37700"/>
    <n v="8294"/>
  </r>
  <r>
    <d v="2016-05-22T00:00:00"/>
    <x v="3"/>
    <s v="Multiline"/>
    <x v="7"/>
    <n v="1600"/>
    <n v="59200"/>
    <n v="13616"/>
  </r>
  <r>
    <d v="2016-05-23T00:00:00"/>
    <x v="0"/>
    <s v="Specialty"/>
    <x v="4"/>
    <n v="1800"/>
    <n v="45000"/>
    <n v="14850"/>
  </r>
  <r>
    <d v="2016-05-23T00:00:00"/>
    <x v="3"/>
    <s v="Food &amp; Staples"/>
    <x v="6"/>
    <n v="1300"/>
    <n v="33800"/>
    <n v="9464"/>
  </r>
  <r>
    <d v="2016-05-24T00:00:00"/>
    <x v="3"/>
    <s v="Food &amp; Staples"/>
    <x v="5"/>
    <n v="800"/>
    <n v="21600"/>
    <n v="2808"/>
  </r>
  <r>
    <d v="2016-05-24T00:00:00"/>
    <x v="3"/>
    <s v="Food &amp; Staples"/>
    <x v="5"/>
    <n v="1100"/>
    <n v="69300"/>
    <n v="18711"/>
  </r>
  <r>
    <d v="2016-05-25T00:00:00"/>
    <x v="2"/>
    <s v="Specialty"/>
    <x v="14"/>
    <n v="600"/>
    <n v="35400"/>
    <n v="6726"/>
  </r>
  <r>
    <d v="2016-05-25T00:00:00"/>
    <x v="0"/>
    <s v="Food &amp; Staples"/>
    <x v="0"/>
    <n v="1400"/>
    <n v="18200"/>
    <n v="5278"/>
  </r>
  <r>
    <d v="2016-05-25T00:00:00"/>
    <x v="3"/>
    <s v="Food &amp; Staples"/>
    <x v="6"/>
    <n v="1000"/>
    <n v="25000"/>
    <n v="8750"/>
  </r>
  <r>
    <d v="2016-05-26T00:00:00"/>
    <x v="3"/>
    <s v="Food &amp; Staples"/>
    <x v="15"/>
    <n v="1600"/>
    <n v="56000"/>
    <n v="11760"/>
  </r>
  <r>
    <d v="2016-05-26T00:00:00"/>
    <x v="0"/>
    <s v="Food &amp; Staples"/>
    <x v="0"/>
    <n v="600"/>
    <n v="38400"/>
    <n v="12672"/>
  </r>
  <r>
    <d v="2016-05-26T00:00:00"/>
    <x v="3"/>
    <s v="Food &amp; Staples"/>
    <x v="15"/>
    <n v="400"/>
    <n v="15200"/>
    <n v="5624"/>
  </r>
  <r>
    <d v="2016-05-26T00:00:00"/>
    <x v="0"/>
    <s v="Multiline"/>
    <x v="10"/>
    <n v="1200"/>
    <n v="26400"/>
    <n v="5280"/>
  </r>
  <r>
    <d v="2016-05-26T00:00:00"/>
    <x v="3"/>
    <s v="Food &amp; Staples"/>
    <x v="15"/>
    <n v="1000"/>
    <n v="55000"/>
    <n v="7700"/>
  </r>
  <r>
    <d v="2016-05-26T00:00:00"/>
    <x v="0"/>
    <s v="Food &amp; Staples"/>
    <x v="11"/>
    <n v="1300"/>
    <n v="58500"/>
    <n v="12870"/>
  </r>
  <r>
    <d v="2016-05-26T00:00:00"/>
    <x v="0"/>
    <s v="Food &amp; Staples"/>
    <x v="0"/>
    <n v="900"/>
    <n v="74700"/>
    <n v="14940"/>
  </r>
  <r>
    <d v="2016-05-27T00:00:00"/>
    <x v="2"/>
    <s v="Specialty"/>
    <x v="3"/>
    <n v="200"/>
    <n v="17000"/>
    <n v="2720"/>
  </r>
  <r>
    <d v="2016-05-27T00:00:00"/>
    <x v="0"/>
    <s v="Multiline"/>
    <x v="10"/>
    <n v="500"/>
    <n v="19500"/>
    <n v="3900"/>
  </r>
  <r>
    <d v="2016-05-28T00:00:00"/>
    <x v="0"/>
    <s v="Specialty"/>
    <x v="4"/>
    <n v="600"/>
    <n v="36600"/>
    <n v="10248"/>
  </r>
  <r>
    <d v="2016-05-28T00:00:00"/>
    <x v="1"/>
    <s v="Multiline"/>
    <x v="1"/>
    <n v="1200"/>
    <n v="81600"/>
    <n v="13056"/>
  </r>
  <r>
    <d v="2016-05-28T00:00:00"/>
    <x v="1"/>
    <s v="Food &amp; Staples"/>
    <x v="2"/>
    <n v="1400"/>
    <n v="113400"/>
    <n v="18144"/>
  </r>
  <r>
    <d v="2016-05-28T00:00:00"/>
    <x v="0"/>
    <s v="Specialty"/>
    <x v="13"/>
    <n v="900"/>
    <n v="25200"/>
    <n v="8316"/>
  </r>
  <r>
    <d v="2016-05-28T00:00:00"/>
    <x v="2"/>
    <s v="Specialty"/>
    <x v="14"/>
    <n v="1800"/>
    <n v="117000"/>
    <n v="25740"/>
  </r>
  <r>
    <d v="2016-05-29T00:00:00"/>
    <x v="2"/>
    <s v="Specialty"/>
    <x v="3"/>
    <n v="1600"/>
    <n v="33600"/>
    <n v="4368"/>
  </r>
  <r>
    <d v="2016-05-29T00:00:00"/>
    <x v="0"/>
    <s v="Food &amp; Staples"/>
    <x v="11"/>
    <n v="600"/>
    <n v="39000"/>
    <n v="8580"/>
  </r>
  <r>
    <d v="2016-05-29T00:00:00"/>
    <x v="3"/>
    <s v="Multiline"/>
    <x v="7"/>
    <n v="900"/>
    <n v="34200"/>
    <n v="5472"/>
  </r>
  <r>
    <d v="2016-05-30T00:00:00"/>
    <x v="0"/>
    <s v="Multiline"/>
    <x v="8"/>
    <n v="1000"/>
    <n v="31000"/>
    <n v="4650"/>
  </r>
  <r>
    <d v="2016-05-30T00:00:00"/>
    <x v="0"/>
    <s v="Food &amp; Staples"/>
    <x v="11"/>
    <n v="1800"/>
    <n v="102600"/>
    <n v="28728"/>
  </r>
  <r>
    <d v="2016-05-30T00:00:00"/>
    <x v="0"/>
    <s v="Specialty"/>
    <x v="4"/>
    <n v="900"/>
    <n v="33300"/>
    <n v="10989"/>
  </r>
  <r>
    <d v="2016-05-31T00:00:00"/>
    <x v="3"/>
    <s v="Food &amp; Staples"/>
    <x v="15"/>
    <n v="900"/>
    <n v="41400"/>
    <n v="12420"/>
  </r>
  <r>
    <d v="2016-05-31T00:00:00"/>
    <x v="0"/>
    <s v="Specialty"/>
    <x v="13"/>
    <n v="300"/>
    <n v="11700"/>
    <n v="3627"/>
  </r>
  <r>
    <d v="2016-06-01T00:00:00"/>
    <x v="0"/>
    <s v="Multiline"/>
    <x v="8"/>
    <n v="1300"/>
    <n v="59800"/>
    <n v="20930"/>
  </r>
  <r>
    <d v="2016-06-02T00:00:00"/>
    <x v="0"/>
    <s v="Multiline"/>
    <x v="10"/>
    <n v="1400"/>
    <n v="121800"/>
    <n v="29232"/>
  </r>
  <r>
    <d v="2016-06-03T00:00:00"/>
    <x v="1"/>
    <s v="Food &amp; Staples"/>
    <x v="2"/>
    <n v="700"/>
    <n v="58800"/>
    <n v="13524"/>
  </r>
  <r>
    <d v="2016-06-03T00:00:00"/>
    <x v="1"/>
    <s v="Food &amp; Staples"/>
    <x v="2"/>
    <n v="1300"/>
    <n v="54600"/>
    <n v="12558"/>
  </r>
  <r>
    <d v="2016-06-03T00:00:00"/>
    <x v="0"/>
    <s v="Multiline"/>
    <x v="9"/>
    <n v="1000"/>
    <n v="15000"/>
    <n v="3150"/>
  </r>
  <r>
    <d v="2016-06-03T00:00:00"/>
    <x v="2"/>
    <s v="Specialty"/>
    <x v="14"/>
    <n v="1300"/>
    <n v="63700"/>
    <n v="8918"/>
  </r>
  <r>
    <d v="2016-06-03T00:00:00"/>
    <x v="0"/>
    <s v="Food &amp; Staples"/>
    <x v="0"/>
    <n v="800"/>
    <n v="17600"/>
    <n v="3872"/>
  </r>
  <r>
    <d v="2016-06-04T00:00:00"/>
    <x v="0"/>
    <s v="Specialty"/>
    <x v="4"/>
    <n v="500"/>
    <n v="38000"/>
    <n v="9500"/>
  </r>
  <r>
    <d v="2016-06-04T00:00:00"/>
    <x v="0"/>
    <s v="Multiline"/>
    <x v="9"/>
    <n v="500"/>
    <n v="21500"/>
    <n v="3655"/>
  </r>
  <r>
    <d v="2016-06-05T00:00:00"/>
    <x v="3"/>
    <s v="Multiline"/>
    <x v="7"/>
    <n v="1400"/>
    <n v="81200"/>
    <n v="26796"/>
  </r>
  <r>
    <d v="2016-06-05T00:00:00"/>
    <x v="0"/>
    <s v="Multiline"/>
    <x v="8"/>
    <n v="1300"/>
    <n v="22100"/>
    <n v="6630"/>
  </r>
  <r>
    <d v="2016-06-05T00:00:00"/>
    <x v="0"/>
    <s v="Food &amp; Staples"/>
    <x v="11"/>
    <n v="500"/>
    <n v="41500"/>
    <n v="9545"/>
  </r>
  <r>
    <d v="2016-06-05T00:00:00"/>
    <x v="1"/>
    <s v="Food &amp; Staples"/>
    <x v="2"/>
    <n v="1500"/>
    <n v="61500"/>
    <n v="17835"/>
  </r>
  <r>
    <d v="2016-06-05T00:00:00"/>
    <x v="1"/>
    <s v="Multiline"/>
    <x v="12"/>
    <n v="1100"/>
    <n v="39600"/>
    <n v="14652"/>
  </r>
  <r>
    <d v="2016-06-06T00:00:00"/>
    <x v="1"/>
    <s v="Food &amp; Staples"/>
    <x v="2"/>
    <n v="1000"/>
    <n v="24000"/>
    <n v="6000"/>
  </r>
  <r>
    <d v="2016-06-06T00:00:00"/>
    <x v="2"/>
    <s v="Specialty"/>
    <x v="3"/>
    <n v="400"/>
    <n v="11200"/>
    <n v="2912"/>
  </r>
  <r>
    <d v="2016-06-06T00:00:00"/>
    <x v="3"/>
    <s v="Food &amp; Staples"/>
    <x v="6"/>
    <n v="1600"/>
    <n v="100800"/>
    <n v="34272"/>
  </r>
  <r>
    <d v="2016-06-06T00:00:00"/>
    <x v="0"/>
    <s v="Specialty"/>
    <x v="4"/>
    <n v="500"/>
    <n v="37000"/>
    <n v="9250"/>
  </r>
  <r>
    <d v="2016-06-07T00:00:00"/>
    <x v="3"/>
    <s v="Food &amp; Staples"/>
    <x v="6"/>
    <n v="600"/>
    <n v="35400"/>
    <n v="6372"/>
  </r>
  <r>
    <d v="2016-06-07T00:00:00"/>
    <x v="1"/>
    <s v="Food &amp; Staples"/>
    <x v="2"/>
    <n v="500"/>
    <n v="21000"/>
    <n v="3360"/>
  </r>
  <r>
    <d v="2016-06-07T00:00:00"/>
    <x v="0"/>
    <s v="Food &amp; Staples"/>
    <x v="11"/>
    <n v="500"/>
    <n v="39000"/>
    <n v="8970"/>
  </r>
  <r>
    <d v="2016-06-07T00:00:00"/>
    <x v="2"/>
    <s v="Specialty"/>
    <x v="14"/>
    <n v="1000"/>
    <n v="77000"/>
    <n v="26180"/>
  </r>
  <r>
    <d v="2016-06-07T00:00:00"/>
    <x v="0"/>
    <s v="Multiline"/>
    <x v="10"/>
    <n v="200"/>
    <n v="10600"/>
    <n v="3180"/>
  </r>
  <r>
    <d v="2016-06-07T00:00:00"/>
    <x v="0"/>
    <s v="Multiline"/>
    <x v="9"/>
    <n v="500"/>
    <n v="36000"/>
    <n v="7200"/>
  </r>
  <r>
    <d v="2016-06-08T00:00:00"/>
    <x v="0"/>
    <s v="Food &amp; Staples"/>
    <x v="0"/>
    <n v="600"/>
    <n v="31200"/>
    <n v="9672"/>
  </r>
  <r>
    <d v="2016-06-08T00:00:00"/>
    <x v="3"/>
    <s v="Food &amp; Staples"/>
    <x v="6"/>
    <n v="1600"/>
    <n v="108800"/>
    <n v="16320"/>
  </r>
  <r>
    <d v="2016-06-08T00:00:00"/>
    <x v="3"/>
    <s v="Food &amp; Staples"/>
    <x v="15"/>
    <n v="1200"/>
    <n v="30000"/>
    <n v="3000"/>
  </r>
  <r>
    <d v="2016-06-08T00:00:00"/>
    <x v="0"/>
    <s v="Food &amp; Staples"/>
    <x v="0"/>
    <n v="1800"/>
    <n v="129600"/>
    <n v="32400"/>
  </r>
  <r>
    <d v="2016-06-09T00:00:00"/>
    <x v="1"/>
    <s v="Multiline"/>
    <x v="1"/>
    <n v="400"/>
    <n v="12800"/>
    <n v="1280"/>
  </r>
  <r>
    <d v="2016-06-10T00:00:00"/>
    <x v="1"/>
    <s v="Food &amp; Staples"/>
    <x v="2"/>
    <n v="1800"/>
    <n v="50400"/>
    <n v="14112"/>
  </r>
  <r>
    <d v="2016-06-10T00:00:00"/>
    <x v="3"/>
    <s v="Food &amp; Staples"/>
    <x v="6"/>
    <n v="1400"/>
    <n v="60200"/>
    <n v="20468"/>
  </r>
  <r>
    <d v="2016-06-11T00:00:00"/>
    <x v="3"/>
    <s v="Food &amp; Staples"/>
    <x v="15"/>
    <n v="200"/>
    <n v="11000"/>
    <n v="1430"/>
  </r>
  <r>
    <d v="2016-06-11T00:00:00"/>
    <x v="0"/>
    <s v="Multiline"/>
    <x v="9"/>
    <n v="700"/>
    <n v="50400"/>
    <n v="17136"/>
  </r>
  <r>
    <d v="2016-06-12T00:00:00"/>
    <x v="0"/>
    <s v="Specialty"/>
    <x v="4"/>
    <n v="1500"/>
    <n v="69000"/>
    <n v="24840"/>
  </r>
  <r>
    <d v="2016-06-12T00:00:00"/>
    <x v="3"/>
    <s v="Food &amp; Staples"/>
    <x v="5"/>
    <n v="1700"/>
    <n v="22100"/>
    <n v="3315"/>
  </r>
  <r>
    <d v="2016-06-12T00:00:00"/>
    <x v="3"/>
    <s v="Food &amp; Staples"/>
    <x v="5"/>
    <n v="1600"/>
    <n v="137600"/>
    <n v="50912"/>
  </r>
  <r>
    <d v="2016-06-12T00:00:00"/>
    <x v="1"/>
    <s v="Food &amp; Staples"/>
    <x v="2"/>
    <n v="1800"/>
    <n v="111600"/>
    <n v="23436"/>
  </r>
  <r>
    <d v="2016-06-13T00:00:00"/>
    <x v="1"/>
    <s v="Multiline"/>
    <x v="12"/>
    <n v="200"/>
    <n v="11800"/>
    <n v="4012"/>
  </r>
  <r>
    <d v="2016-06-13T00:00:00"/>
    <x v="2"/>
    <s v="Specialty"/>
    <x v="14"/>
    <n v="1600"/>
    <n v="59200"/>
    <n v="20720"/>
  </r>
  <r>
    <d v="2016-06-13T00:00:00"/>
    <x v="3"/>
    <s v="Food &amp; Staples"/>
    <x v="5"/>
    <n v="200"/>
    <n v="3400"/>
    <n v="1190"/>
  </r>
  <r>
    <d v="2016-06-13T00:00:00"/>
    <x v="0"/>
    <s v="Food &amp; Staples"/>
    <x v="11"/>
    <n v="300"/>
    <n v="4500"/>
    <n v="990"/>
  </r>
  <r>
    <d v="2016-06-14T00:00:00"/>
    <x v="0"/>
    <s v="Multiline"/>
    <x v="9"/>
    <n v="1000"/>
    <n v="67000"/>
    <n v="24120"/>
  </r>
  <r>
    <d v="2016-06-15T00:00:00"/>
    <x v="3"/>
    <s v="Multiline"/>
    <x v="7"/>
    <n v="1700"/>
    <n v="39100"/>
    <n v="6647"/>
  </r>
  <r>
    <d v="2016-06-15T00:00:00"/>
    <x v="1"/>
    <s v="Multiline"/>
    <x v="12"/>
    <n v="800"/>
    <n v="48000"/>
    <n v="6720"/>
  </r>
  <r>
    <d v="2016-06-15T00:00:00"/>
    <x v="3"/>
    <s v="Food &amp; Staples"/>
    <x v="15"/>
    <n v="1800"/>
    <n v="73800"/>
    <n v="11808"/>
  </r>
  <r>
    <d v="2016-06-16T00:00:00"/>
    <x v="1"/>
    <s v="Multiline"/>
    <x v="12"/>
    <n v="500"/>
    <n v="21000"/>
    <n v="7770"/>
  </r>
  <r>
    <d v="2016-06-16T00:00:00"/>
    <x v="0"/>
    <s v="Specialty"/>
    <x v="4"/>
    <n v="1100"/>
    <n v="36300"/>
    <n v="3993"/>
  </r>
  <r>
    <d v="2016-06-16T00:00:00"/>
    <x v="0"/>
    <s v="Multiline"/>
    <x v="10"/>
    <n v="1800"/>
    <n v="48600"/>
    <n v="17010"/>
  </r>
  <r>
    <d v="2016-06-16T00:00:00"/>
    <x v="1"/>
    <s v="Food &amp; Staples"/>
    <x v="2"/>
    <n v="1500"/>
    <n v="37500"/>
    <n v="13125"/>
  </r>
  <r>
    <d v="2016-06-17T00:00:00"/>
    <x v="3"/>
    <s v="Multiline"/>
    <x v="7"/>
    <n v="1700"/>
    <n v="68000"/>
    <n v="20400"/>
  </r>
  <r>
    <d v="2016-06-17T00:00:00"/>
    <x v="2"/>
    <s v="Specialty"/>
    <x v="3"/>
    <n v="600"/>
    <n v="36600"/>
    <n v="4026"/>
  </r>
  <r>
    <d v="2016-06-17T00:00:00"/>
    <x v="0"/>
    <s v="Specialty"/>
    <x v="13"/>
    <n v="1600"/>
    <n v="84800"/>
    <n v="18656"/>
  </r>
  <r>
    <d v="2016-06-19T00:00:00"/>
    <x v="1"/>
    <s v="Food &amp; Staples"/>
    <x v="2"/>
    <n v="300"/>
    <n v="18300"/>
    <n v="2379"/>
  </r>
  <r>
    <d v="2016-06-20T00:00:00"/>
    <x v="3"/>
    <s v="Food &amp; Staples"/>
    <x v="15"/>
    <n v="400"/>
    <n v="24000"/>
    <n v="5520"/>
  </r>
  <r>
    <d v="2016-06-20T00:00:00"/>
    <x v="2"/>
    <s v="Specialty"/>
    <x v="3"/>
    <n v="700"/>
    <n v="53900"/>
    <n v="16709"/>
  </r>
  <r>
    <d v="2016-06-20T00:00:00"/>
    <x v="0"/>
    <s v="Food &amp; Staples"/>
    <x v="0"/>
    <n v="800"/>
    <n v="56800"/>
    <n v="20448"/>
  </r>
  <r>
    <d v="2016-06-21T00:00:00"/>
    <x v="0"/>
    <s v="Multiline"/>
    <x v="8"/>
    <n v="400"/>
    <n v="6800"/>
    <n v="1700"/>
  </r>
  <r>
    <d v="2016-06-21T00:00:00"/>
    <x v="3"/>
    <s v="Food &amp; Staples"/>
    <x v="5"/>
    <n v="400"/>
    <n v="8800"/>
    <n v="1144"/>
  </r>
  <r>
    <d v="2016-06-21T00:00:00"/>
    <x v="0"/>
    <s v="Food &amp; Staples"/>
    <x v="0"/>
    <n v="400"/>
    <n v="30000"/>
    <n v="6000"/>
  </r>
  <r>
    <d v="2016-06-21T00:00:00"/>
    <x v="1"/>
    <s v="Food &amp; Staples"/>
    <x v="2"/>
    <n v="200"/>
    <n v="17000"/>
    <n v="1700"/>
  </r>
  <r>
    <d v="2016-06-21T00:00:00"/>
    <x v="0"/>
    <s v="Food &amp; Staples"/>
    <x v="0"/>
    <n v="1800"/>
    <n v="64800"/>
    <n v="14904"/>
  </r>
  <r>
    <d v="2016-06-22T00:00:00"/>
    <x v="1"/>
    <s v="Food &amp; Staples"/>
    <x v="2"/>
    <n v="1800"/>
    <n v="131400"/>
    <n v="35478"/>
  </r>
  <r>
    <d v="2016-06-22T00:00:00"/>
    <x v="0"/>
    <s v="Multiline"/>
    <x v="10"/>
    <n v="1800"/>
    <n v="88200"/>
    <n v="20286"/>
  </r>
  <r>
    <d v="2016-06-23T00:00:00"/>
    <x v="3"/>
    <s v="Food &amp; Staples"/>
    <x v="6"/>
    <n v="1300"/>
    <n v="46800"/>
    <n v="8892"/>
  </r>
  <r>
    <d v="2016-06-23T00:00:00"/>
    <x v="2"/>
    <s v="Specialty"/>
    <x v="14"/>
    <n v="300"/>
    <n v="9600"/>
    <n v="2784"/>
  </r>
  <r>
    <d v="2016-06-23T00:00:00"/>
    <x v="1"/>
    <s v="Multiline"/>
    <x v="12"/>
    <n v="700"/>
    <n v="10500"/>
    <n v="3570"/>
  </r>
  <r>
    <d v="2016-06-23T00:00:00"/>
    <x v="3"/>
    <s v="Food &amp; Staples"/>
    <x v="5"/>
    <n v="300"/>
    <n v="24300"/>
    <n v="8991"/>
  </r>
  <r>
    <d v="2016-06-25T00:00:00"/>
    <x v="0"/>
    <s v="Specialty"/>
    <x v="4"/>
    <n v="600"/>
    <n v="29400"/>
    <n v="3528"/>
  </r>
  <r>
    <d v="2016-06-25T00:00:00"/>
    <x v="0"/>
    <s v="Specialty"/>
    <x v="4"/>
    <n v="1600"/>
    <n v="116800"/>
    <n v="22192"/>
  </r>
  <r>
    <d v="2016-06-26T00:00:00"/>
    <x v="1"/>
    <s v="Multiline"/>
    <x v="1"/>
    <n v="1000"/>
    <n v="20000"/>
    <n v="3000"/>
  </r>
  <r>
    <d v="2016-06-26T00:00:00"/>
    <x v="2"/>
    <s v="Specialty"/>
    <x v="3"/>
    <n v="1500"/>
    <n v="55500"/>
    <n v="13320"/>
  </r>
  <r>
    <d v="2016-06-26T00:00:00"/>
    <x v="1"/>
    <s v="Multiline"/>
    <x v="12"/>
    <n v="500"/>
    <n v="34000"/>
    <n v="6120"/>
  </r>
  <r>
    <d v="2016-06-26T00:00:00"/>
    <x v="0"/>
    <s v="Food &amp; Staples"/>
    <x v="11"/>
    <n v="700"/>
    <n v="37800"/>
    <n v="6426"/>
  </r>
  <r>
    <d v="2016-06-27T00:00:00"/>
    <x v="2"/>
    <s v="Specialty"/>
    <x v="14"/>
    <n v="600"/>
    <n v="7200"/>
    <n v="1800"/>
  </r>
  <r>
    <d v="2016-06-27T00:00:00"/>
    <x v="3"/>
    <s v="Multiline"/>
    <x v="7"/>
    <n v="200"/>
    <n v="12200"/>
    <n v="4148"/>
  </r>
  <r>
    <d v="2016-06-28T00:00:00"/>
    <x v="3"/>
    <s v="Food &amp; Staples"/>
    <x v="5"/>
    <n v="600"/>
    <n v="42600"/>
    <n v="11076"/>
  </r>
  <r>
    <d v="2016-06-28T00:00:00"/>
    <x v="1"/>
    <s v="Food &amp; Staples"/>
    <x v="2"/>
    <n v="1200"/>
    <n v="103200"/>
    <n v="15480"/>
  </r>
  <r>
    <d v="2016-06-28T00:00:00"/>
    <x v="3"/>
    <s v="Food &amp; Staples"/>
    <x v="6"/>
    <n v="1600"/>
    <n v="52800"/>
    <n v="11088"/>
  </r>
  <r>
    <d v="2016-06-28T00:00:00"/>
    <x v="0"/>
    <s v="Multiline"/>
    <x v="9"/>
    <n v="1000"/>
    <n v="65000"/>
    <n v="15600"/>
  </r>
  <r>
    <d v="2016-06-28T00:00:00"/>
    <x v="0"/>
    <s v="Multiline"/>
    <x v="8"/>
    <n v="1300"/>
    <n v="52000"/>
    <n v="16640"/>
  </r>
  <r>
    <d v="2016-06-30T00:00:00"/>
    <x v="1"/>
    <s v="Food &amp; Staples"/>
    <x v="2"/>
    <n v="1200"/>
    <n v="80400"/>
    <n v="27336"/>
  </r>
  <r>
    <d v="2016-06-30T00:00:00"/>
    <x v="3"/>
    <s v="Food &amp; Staples"/>
    <x v="15"/>
    <n v="1000"/>
    <n v="84000"/>
    <n v="8400"/>
  </r>
  <r>
    <d v="2016-06-30T00:00:00"/>
    <x v="3"/>
    <s v="Food &amp; Staples"/>
    <x v="6"/>
    <n v="900"/>
    <n v="76500"/>
    <n v="19890"/>
  </r>
  <r>
    <d v="2016-07-01T00:00:00"/>
    <x v="2"/>
    <s v="Specialty"/>
    <x v="3"/>
    <n v="800"/>
    <n v="20000"/>
    <n v="2600"/>
  </r>
  <r>
    <d v="2016-07-01T00:00:00"/>
    <x v="0"/>
    <s v="Food &amp; Staples"/>
    <x v="11"/>
    <n v="1800"/>
    <n v="126000"/>
    <n v="12600"/>
  </r>
  <r>
    <d v="2016-07-02T00:00:00"/>
    <x v="3"/>
    <s v="Food &amp; Staples"/>
    <x v="15"/>
    <n v="1200"/>
    <n v="18000"/>
    <n v="3780"/>
  </r>
  <r>
    <d v="2016-07-03T00:00:00"/>
    <x v="0"/>
    <s v="Multiline"/>
    <x v="9"/>
    <n v="1300"/>
    <n v="33800"/>
    <n v="10140"/>
  </r>
  <r>
    <d v="2016-07-03T00:00:00"/>
    <x v="1"/>
    <s v="Multiline"/>
    <x v="12"/>
    <n v="1000"/>
    <n v="46000"/>
    <n v="5520"/>
  </r>
  <r>
    <d v="2016-07-03T00:00:00"/>
    <x v="1"/>
    <s v="Food &amp; Staples"/>
    <x v="2"/>
    <n v="1500"/>
    <n v="75000"/>
    <n v="24750"/>
  </r>
  <r>
    <d v="2016-07-03T00:00:00"/>
    <x v="0"/>
    <s v="Specialty"/>
    <x v="13"/>
    <n v="300"/>
    <n v="13200"/>
    <n v="1452"/>
  </r>
  <r>
    <d v="2016-07-03T00:00:00"/>
    <x v="0"/>
    <s v="Multiline"/>
    <x v="8"/>
    <n v="1500"/>
    <n v="39000"/>
    <n v="7800"/>
  </r>
  <r>
    <d v="2016-07-03T00:00:00"/>
    <x v="0"/>
    <s v="Food &amp; Staples"/>
    <x v="0"/>
    <n v="900"/>
    <n v="45900"/>
    <n v="16065"/>
  </r>
  <r>
    <d v="2016-07-03T00:00:00"/>
    <x v="0"/>
    <s v="Specialty"/>
    <x v="13"/>
    <n v="1500"/>
    <n v="108000"/>
    <n v="39960"/>
  </r>
  <r>
    <d v="2016-07-04T00:00:00"/>
    <x v="0"/>
    <s v="Specialty"/>
    <x v="13"/>
    <n v="1600"/>
    <n v="129600"/>
    <n v="44064"/>
  </r>
  <r>
    <d v="2016-07-04T00:00:00"/>
    <x v="0"/>
    <s v="Multiline"/>
    <x v="9"/>
    <n v="500"/>
    <n v="15000"/>
    <n v="3000"/>
  </r>
  <r>
    <d v="2016-07-05T00:00:00"/>
    <x v="1"/>
    <s v="Multiline"/>
    <x v="1"/>
    <n v="1100"/>
    <n v="18700"/>
    <n v="5610"/>
  </r>
  <r>
    <d v="2016-07-05T00:00:00"/>
    <x v="1"/>
    <s v="Food &amp; Staples"/>
    <x v="2"/>
    <n v="400"/>
    <n v="8400"/>
    <n v="1176"/>
  </r>
  <r>
    <d v="2016-07-05T00:00:00"/>
    <x v="1"/>
    <s v="Food &amp; Staples"/>
    <x v="2"/>
    <n v="1500"/>
    <n v="73500"/>
    <n v="19110"/>
  </r>
  <r>
    <d v="2016-07-06T00:00:00"/>
    <x v="0"/>
    <s v="Specialty"/>
    <x v="4"/>
    <n v="700"/>
    <n v="56000"/>
    <n v="8960"/>
  </r>
  <r>
    <d v="2016-07-06T00:00:00"/>
    <x v="3"/>
    <s v="Food &amp; Staples"/>
    <x v="6"/>
    <n v="1600"/>
    <n v="128000"/>
    <n v="35840"/>
  </r>
  <r>
    <d v="2016-07-07T00:00:00"/>
    <x v="3"/>
    <s v="Food &amp; Staples"/>
    <x v="5"/>
    <n v="1400"/>
    <n v="29400"/>
    <n v="7938"/>
  </r>
  <r>
    <d v="2016-07-08T00:00:00"/>
    <x v="0"/>
    <s v="Food &amp; Staples"/>
    <x v="11"/>
    <n v="600"/>
    <n v="52200"/>
    <n v="16704"/>
  </r>
  <r>
    <d v="2016-07-09T00:00:00"/>
    <x v="0"/>
    <s v="Specialty"/>
    <x v="4"/>
    <n v="1100"/>
    <n v="66000"/>
    <n v="10560"/>
  </r>
  <r>
    <d v="2016-07-10T00:00:00"/>
    <x v="0"/>
    <s v="Specialty"/>
    <x v="13"/>
    <n v="600"/>
    <n v="44400"/>
    <n v="7992"/>
  </r>
  <r>
    <d v="2016-07-11T00:00:00"/>
    <x v="3"/>
    <s v="Food &amp; Staples"/>
    <x v="15"/>
    <n v="200"/>
    <n v="14400"/>
    <n v="4320"/>
  </r>
  <r>
    <d v="2016-07-12T00:00:00"/>
    <x v="0"/>
    <s v="Multiline"/>
    <x v="8"/>
    <n v="700"/>
    <n v="24500"/>
    <n v="5145"/>
  </r>
  <r>
    <d v="2016-07-13T00:00:00"/>
    <x v="1"/>
    <s v="Multiline"/>
    <x v="12"/>
    <n v="1500"/>
    <n v="52500"/>
    <n v="16275"/>
  </r>
  <r>
    <d v="2016-07-13T00:00:00"/>
    <x v="1"/>
    <s v="Food &amp; Staples"/>
    <x v="2"/>
    <n v="1800"/>
    <n v="77400"/>
    <n v="13158"/>
  </r>
  <r>
    <d v="2016-07-13T00:00:00"/>
    <x v="1"/>
    <s v="Multiline"/>
    <x v="1"/>
    <n v="1800"/>
    <n v="118800"/>
    <n v="21384"/>
  </r>
  <r>
    <d v="2016-07-13T00:00:00"/>
    <x v="0"/>
    <s v="Food &amp; Staples"/>
    <x v="0"/>
    <n v="1600"/>
    <n v="128000"/>
    <n v="19200"/>
  </r>
  <r>
    <d v="2016-07-14T00:00:00"/>
    <x v="1"/>
    <s v="Food &amp; Staples"/>
    <x v="2"/>
    <n v="1700"/>
    <n v="110500"/>
    <n v="18785"/>
  </r>
  <r>
    <d v="2016-07-14T00:00:00"/>
    <x v="0"/>
    <s v="Food &amp; Staples"/>
    <x v="0"/>
    <n v="900"/>
    <n v="46800"/>
    <n v="6084"/>
  </r>
  <r>
    <d v="2016-07-14T00:00:00"/>
    <x v="1"/>
    <s v="Multiline"/>
    <x v="1"/>
    <n v="1200"/>
    <n v="30000"/>
    <n v="6600"/>
  </r>
  <r>
    <d v="2016-07-15T00:00:00"/>
    <x v="0"/>
    <s v="Food &amp; Staples"/>
    <x v="0"/>
    <n v="1600"/>
    <n v="113600"/>
    <n v="22720"/>
  </r>
  <r>
    <d v="2016-07-15T00:00:00"/>
    <x v="1"/>
    <s v="Multiline"/>
    <x v="12"/>
    <n v="500"/>
    <n v="19500"/>
    <n v="2925"/>
  </r>
  <r>
    <d v="2016-07-16T00:00:00"/>
    <x v="3"/>
    <s v="Food &amp; Staples"/>
    <x v="15"/>
    <n v="1500"/>
    <n v="42000"/>
    <n v="14280"/>
  </r>
  <r>
    <d v="2016-07-16T00:00:00"/>
    <x v="1"/>
    <s v="Food &amp; Staples"/>
    <x v="2"/>
    <n v="1300"/>
    <n v="109200"/>
    <n v="14196"/>
  </r>
  <r>
    <d v="2016-07-16T00:00:00"/>
    <x v="3"/>
    <s v="Food &amp; Staples"/>
    <x v="5"/>
    <n v="400"/>
    <n v="34000"/>
    <n v="5100"/>
  </r>
  <r>
    <d v="2016-07-17T00:00:00"/>
    <x v="1"/>
    <s v="Multiline"/>
    <x v="12"/>
    <n v="400"/>
    <n v="12800"/>
    <n v="3200"/>
  </r>
  <r>
    <d v="2016-07-17T00:00:00"/>
    <x v="0"/>
    <s v="Multiline"/>
    <x v="8"/>
    <n v="500"/>
    <n v="22000"/>
    <n v="4400"/>
  </r>
  <r>
    <d v="2016-07-17T00:00:00"/>
    <x v="0"/>
    <s v="Specialty"/>
    <x v="4"/>
    <n v="300"/>
    <n v="6300"/>
    <n v="1953"/>
  </r>
  <r>
    <d v="2016-07-18T00:00:00"/>
    <x v="1"/>
    <s v="Food &amp; Staples"/>
    <x v="2"/>
    <n v="1800"/>
    <n v="72000"/>
    <n v="19440"/>
  </r>
  <r>
    <d v="2016-07-19T00:00:00"/>
    <x v="1"/>
    <s v="Food &amp; Staples"/>
    <x v="2"/>
    <n v="1000"/>
    <n v="58000"/>
    <n v="16820"/>
  </r>
  <r>
    <d v="2016-07-20T00:00:00"/>
    <x v="0"/>
    <s v="Multiline"/>
    <x v="9"/>
    <n v="500"/>
    <n v="11000"/>
    <n v="1320"/>
  </r>
  <r>
    <d v="2016-07-21T00:00:00"/>
    <x v="3"/>
    <s v="Food &amp; Staples"/>
    <x v="5"/>
    <n v="1600"/>
    <n v="89600"/>
    <n v="20608"/>
  </r>
  <r>
    <d v="2016-07-21T00:00:00"/>
    <x v="0"/>
    <s v="Multiline"/>
    <x v="10"/>
    <n v="1300"/>
    <n v="18200"/>
    <n v="6006"/>
  </r>
  <r>
    <d v="2016-07-21T00:00:00"/>
    <x v="1"/>
    <s v="Food &amp; Staples"/>
    <x v="2"/>
    <n v="200"/>
    <n v="15400"/>
    <n v="2618"/>
  </r>
  <r>
    <d v="2016-07-22T00:00:00"/>
    <x v="3"/>
    <s v="Food &amp; Staples"/>
    <x v="6"/>
    <n v="600"/>
    <n v="48600"/>
    <n v="5832"/>
  </r>
  <r>
    <d v="2016-07-22T00:00:00"/>
    <x v="0"/>
    <s v="Multiline"/>
    <x v="10"/>
    <n v="1800"/>
    <n v="45000"/>
    <n v="5850"/>
  </r>
  <r>
    <d v="2016-07-22T00:00:00"/>
    <x v="1"/>
    <s v="Food &amp; Staples"/>
    <x v="2"/>
    <n v="400"/>
    <n v="29200"/>
    <n v="10220"/>
  </r>
  <r>
    <d v="2016-07-23T00:00:00"/>
    <x v="0"/>
    <s v="Specialty"/>
    <x v="4"/>
    <n v="700"/>
    <n v="22400"/>
    <n v="3360"/>
  </r>
  <r>
    <d v="2016-07-23T00:00:00"/>
    <x v="1"/>
    <s v="Food &amp; Staples"/>
    <x v="2"/>
    <n v="300"/>
    <n v="16500"/>
    <n v="4290"/>
  </r>
  <r>
    <d v="2016-07-23T00:00:00"/>
    <x v="1"/>
    <s v="Multiline"/>
    <x v="1"/>
    <n v="900"/>
    <n v="19800"/>
    <n v="3762"/>
  </r>
  <r>
    <d v="2016-07-23T00:00:00"/>
    <x v="0"/>
    <s v="Food &amp; Staples"/>
    <x v="0"/>
    <n v="1600"/>
    <n v="38400"/>
    <n v="11136"/>
  </r>
  <r>
    <d v="2016-07-23T00:00:00"/>
    <x v="0"/>
    <s v="Multiline"/>
    <x v="10"/>
    <n v="1700"/>
    <n v="125800"/>
    <n v="28934"/>
  </r>
  <r>
    <d v="2016-07-23T00:00:00"/>
    <x v="1"/>
    <s v="Food &amp; Staples"/>
    <x v="2"/>
    <n v="700"/>
    <n v="28700"/>
    <n v="9471"/>
  </r>
  <r>
    <d v="2016-07-23T00:00:00"/>
    <x v="0"/>
    <s v="Multiline"/>
    <x v="10"/>
    <n v="1300"/>
    <n v="35100"/>
    <n v="11232"/>
  </r>
  <r>
    <d v="2016-07-23T00:00:00"/>
    <x v="0"/>
    <s v="Multiline"/>
    <x v="10"/>
    <n v="1800"/>
    <n v="93600"/>
    <n v="25272"/>
  </r>
  <r>
    <d v="2016-07-23T00:00:00"/>
    <x v="0"/>
    <s v="Multiline"/>
    <x v="8"/>
    <n v="700"/>
    <n v="9800"/>
    <n v="2352"/>
  </r>
  <r>
    <d v="2016-07-24T00:00:00"/>
    <x v="0"/>
    <s v="Food &amp; Staples"/>
    <x v="0"/>
    <n v="1400"/>
    <n v="78400"/>
    <n v="22736"/>
  </r>
  <r>
    <d v="2016-07-24T00:00:00"/>
    <x v="0"/>
    <s v="Multiline"/>
    <x v="9"/>
    <n v="800"/>
    <n v="19200"/>
    <n v="4416"/>
  </r>
  <r>
    <d v="2016-07-24T00:00:00"/>
    <x v="1"/>
    <s v="Multiline"/>
    <x v="12"/>
    <n v="900"/>
    <n v="49500"/>
    <n v="12375"/>
  </r>
  <r>
    <d v="2016-07-24T00:00:00"/>
    <x v="0"/>
    <s v="Specialty"/>
    <x v="13"/>
    <n v="1800"/>
    <n v="131400"/>
    <n v="14454"/>
  </r>
  <r>
    <d v="2016-07-24T00:00:00"/>
    <x v="3"/>
    <s v="Food &amp; Staples"/>
    <x v="15"/>
    <n v="200"/>
    <n v="14600"/>
    <n v="4672"/>
  </r>
  <r>
    <d v="2016-07-25T00:00:00"/>
    <x v="0"/>
    <s v="Food &amp; Staples"/>
    <x v="0"/>
    <n v="1700"/>
    <n v="124100"/>
    <n v="14892"/>
  </r>
  <r>
    <d v="2016-07-25T00:00:00"/>
    <x v="1"/>
    <s v="Multiline"/>
    <x v="12"/>
    <n v="1700"/>
    <n v="112200"/>
    <n v="38148"/>
  </r>
  <r>
    <d v="2016-07-25T00:00:00"/>
    <x v="0"/>
    <s v="Specialty"/>
    <x v="4"/>
    <n v="900"/>
    <n v="13500"/>
    <n v="2835"/>
  </r>
  <r>
    <d v="2016-07-27T00:00:00"/>
    <x v="2"/>
    <s v="Specialty"/>
    <x v="14"/>
    <n v="900"/>
    <n v="19800"/>
    <n v="6336"/>
  </r>
  <r>
    <d v="2016-07-27T00:00:00"/>
    <x v="0"/>
    <s v="Multiline"/>
    <x v="8"/>
    <n v="1200"/>
    <n v="69600"/>
    <n v="24360"/>
  </r>
  <r>
    <d v="2016-07-27T00:00:00"/>
    <x v="1"/>
    <s v="Multiline"/>
    <x v="1"/>
    <n v="1400"/>
    <n v="58800"/>
    <n v="7056"/>
  </r>
  <r>
    <d v="2016-07-27T00:00:00"/>
    <x v="0"/>
    <s v="Multiline"/>
    <x v="8"/>
    <n v="1800"/>
    <n v="108000"/>
    <n v="15120"/>
  </r>
  <r>
    <d v="2016-07-28T00:00:00"/>
    <x v="0"/>
    <s v="Multiline"/>
    <x v="8"/>
    <n v="1300"/>
    <n v="61100"/>
    <n v="17108"/>
  </r>
  <r>
    <d v="2016-07-28T00:00:00"/>
    <x v="1"/>
    <s v="Food &amp; Staples"/>
    <x v="2"/>
    <n v="1100"/>
    <n v="71500"/>
    <n v="9295"/>
  </r>
  <r>
    <d v="2016-07-29T00:00:00"/>
    <x v="0"/>
    <s v="Specialty"/>
    <x v="4"/>
    <n v="900"/>
    <n v="68400"/>
    <n v="25308"/>
  </r>
  <r>
    <d v="2016-07-29T00:00:00"/>
    <x v="3"/>
    <s v="Food &amp; Staples"/>
    <x v="5"/>
    <n v="1000"/>
    <n v="41000"/>
    <n v="9430"/>
  </r>
  <r>
    <d v="2016-07-29T00:00:00"/>
    <x v="0"/>
    <s v="Specialty"/>
    <x v="13"/>
    <n v="700"/>
    <n v="18200"/>
    <n v="3276"/>
  </r>
  <r>
    <d v="2016-07-29T00:00:00"/>
    <x v="0"/>
    <s v="Food &amp; Staples"/>
    <x v="11"/>
    <n v="1300"/>
    <n v="113100"/>
    <n v="31668"/>
  </r>
  <r>
    <d v="2016-07-29T00:00:00"/>
    <x v="0"/>
    <s v="Specialty"/>
    <x v="4"/>
    <n v="800"/>
    <n v="61600"/>
    <n v="9856"/>
  </r>
  <r>
    <d v="2016-07-30T00:00:00"/>
    <x v="1"/>
    <s v="Multiline"/>
    <x v="12"/>
    <n v="1100"/>
    <n v="30800"/>
    <n v="10472"/>
  </r>
  <r>
    <d v="2016-07-31T00:00:00"/>
    <x v="2"/>
    <s v="Specialty"/>
    <x v="3"/>
    <n v="1100"/>
    <n v="90200"/>
    <n v="20746"/>
  </r>
  <r>
    <d v="2016-08-01T00:00:00"/>
    <x v="1"/>
    <s v="Food &amp; Staples"/>
    <x v="2"/>
    <n v="200"/>
    <n v="11800"/>
    <n v="4130"/>
  </r>
  <r>
    <d v="2016-08-01T00:00:00"/>
    <x v="1"/>
    <s v="Food &amp; Staples"/>
    <x v="2"/>
    <n v="800"/>
    <n v="61600"/>
    <n v="10472"/>
  </r>
  <r>
    <d v="2016-08-02T00:00:00"/>
    <x v="3"/>
    <s v="Food &amp; Staples"/>
    <x v="5"/>
    <n v="800"/>
    <n v="39200"/>
    <n v="5096"/>
  </r>
  <r>
    <d v="2016-08-02T00:00:00"/>
    <x v="0"/>
    <s v="Multiline"/>
    <x v="9"/>
    <n v="1300"/>
    <n v="107900"/>
    <n v="23738"/>
  </r>
  <r>
    <d v="2016-08-03T00:00:00"/>
    <x v="3"/>
    <s v="Food &amp; Staples"/>
    <x v="5"/>
    <n v="400"/>
    <n v="18400"/>
    <n v="6072"/>
  </r>
  <r>
    <d v="2016-08-03T00:00:00"/>
    <x v="1"/>
    <s v="Multiline"/>
    <x v="12"/>
    <n v="1600"/>
    <n v="36800"/>
    <n v="6256"/>
  </r>
  <r>
    <d v="2016-08-03T00:00:00"/>
    <x v="0"/>
    <s v="Specialty"/>
    <x v="13"/>
    <n v="1400"/>
    <n v="43400"/>
    <n v="13020"/>
  </r>
  <r>
    <d v="2016-08-04T00:00:00"/>
    <x v="1"/>
    <s v="Food &amp; Staples"/>
    <x v="2"/>
    <n v="200"/>
    <n v="11600"/>
    <n v="1508"/>
  </r>
  <r>
    <d v="2016-08-05T00:00:00"/>
    <x v="0"/>
    <s v="Specialty"/>
    <x v="13"/>
    <n v="1400"/>
    <n v="33600"/>
    <n v="11088"/>
  </r>
  <r>
    <d v="2016-08-06T00:00:00"/>
    <x v="0"/>
    <s v="Specialty"/>
    <x v="13"/>
    <n v="800"/>
    <n v="45600"/>
    <n v="7296"/>
  </r>
  <r>
    <d v="2016-08-06T00:00:00"/>
    <x v="0"/>
    <s v="Multiline"/>
    <x v="9"/>
    <n v="1300"/>
    <n v="18200"/>
    <n v="2912"/>
  </r>
  <r>
    <d v="2016-08-06T00:00:00"/>
    <x v="0"/>
    <s v="Food &amp; Staples"/>
    <x v="11"/>
    <n v="1300"/>
    <n v="89700"/>
    <n v="22425"/>
  </r>
  <r>
    <d v="2016-08-07T00:00:00"/>
    <x v="0"/>
    <s v="Multiline"/>
    <x v="8"/>
    <n v="200"/>
    <n v="10600"/>
    <n v="3180"/>
  </r>
  <r>
    <d v="2016-08-07T00:00:00"/>
    <x v="1"/>
    <s v="Food &amp; Staples"/>
    <x v="2"/>
    <n v="700"/>
    <n v="11200"/>
    <n v="3920"/>
  </r>
  <r>
    <d v="2016-08-08T00:00:00"/>
    <x v="3"/>
    <s v="Food &amp; Staples"/>
    <x v="15"/>
    <n v="1700"/>
    <n v="110500"/>
    <n v="40885"/>
  </r>
  <r>
    <d v="2016-08-08T00:00:00"/>
    <x v="0"/>
    <s v="Specialty"/>
    <x v="13"/>
    <n v="1600"/>
    <n v="62400"/>
    <n v="11856"/>
  </r>
  <r>
    <d v="2016-08-09T00:00:00"/>
    <x v="0"/>
    <s v="Food &amp; Staples"/>
    <x v="0"/>
    <n v="1500"/>
    <n v="91500"/>
    <n v="32025"/>
  </r>
  <r>
    <d v="2016-08-09T00:00:00"/>
    <x v="0"/>
    <s v="Multiline"/>
    <x v="10"/>
    <n v="500"/>
    <n v="15000"/>
    <n v="3450"/>
  </r>
  <r>
    <d v="2016-08-09T00:00:00"/>
    <x v="3"/>
    <s v="Food &amp; Staples"/>
    <x v="15"/>
    <n v="1600"/>
    <n v="32000"/>
    <n v="4800"/>
  </r>
  <r>
    <d v="2016-08-09T00:00:00"/>
    <x v="1"/>
    <s v="Food &amp; Staples"/>
    <x v="2"/>
    <n v="1100"/>
    <n v="82500"/>
    <n v="26400"/>
  </r>
  <r>
    <d v="2016-08-09T00:00:00"/>
    <x v="0"/>
    <s v="Food &amp; Staples"/>
    <x v="11"/>
    <n v="300"/>
    <n v="22800"/>
    <n v="2964"/>
  </r>
  <r>
    <d v="2016-08-10T00:00:00"/>
    <x v="1"/>
    <s v="Multiline"/>
    <x v="1"/>
    <n v="1800"/>
    <n v="64800"/>
    <n v="20736"/>
  </r>
  <r>
    <d v="2016-08-10T00:00:00"/>
    <x v="0"/>
    <s v="Multiline"/>
    <x v="9"/>
    <n v="900"/>
    <n v="16200"/>
    <n v="4374"/>
  </r>
  <r>
    <d v="2016-08-10T00:00:00"/>
    <x v="3"/>
    <s v="Food &amp; Staples"/>
    <x v="5"/>
    <n v="600"/>
    <n v="33000"/>
    <n v="6600"/>
  </r>
  <r>
    <d v="2016-08-10T00:00:00"/>
    <x v="1"/>
    <s v="Food &amp; Staples"/>
    <x v="2"/>
    <n v="1100"/>
    <n v="50600"/>
    <n v="11132"/>
  </r>
  <r>
    <d v="2016-08-11T00:00:00"/>
    <x v="3"/>
    <s v="Food &amp; Staples"/>
    <x v="15"/>
    <n v="900"/>
    <n v="12600"/>
    <n v="2016"/>
  </r>
  <r>
    <d v="2016-08-11T00:00:00"/>
    <x v="2"/>
    <s v="Specialty"/>
    <x v="14"/>
    <n v="1000"/>
    <n v="26000"/>
    <n v="5200"/>
  </r>
  <r>
    <d v="2016-08-11T00:00:00"/>
    <x v="0"/>
    <s v="Multiline"/>
    <x v="10"/>
    <n v="1800"/>
    <n v="126000"/>
    <n v="22680"/>
  </r>
  <r>
    <d v="2016-08-12T00:00:00"/>
    <x v="3"/>
    <s v="Food &amp; Staples"/>
    <x v="5"/>
    <n v="1200"/>
    <n v="50400"/>
    <n v="6048"/>
  </r>
  <r>
    <d v="2016-08-12T00:00:00"/>
    <x v="3"/>
    <s v="Multiline"/>
    <x v="7"/>
    <n v="300"/>
    <n v="4800"/>
    <n v="528"/>
  </r>
  <r>
    <d v="2016-08-13T00:00:00"/>
    <x v="3"/>
    <s v="Food &amp; Staples"/>
    <x v="5"/>
    <n v="700"/>
    <n v="53200"/>
    <n v="14364"/>
  </r>
  <r>
    <d v="2016-08-14T00:00:00"/>
    <x v="1"/>
    <s v="Multiline"/>
    <x v="1"/>
    <n v="1600"/>
    <n v="115200"/>
    <n v="33408"/>
  </r>
  <r>
    <d v="2016-08-15T00:00:00"/>
    <x v="0"/>
    <s v="Food &amp; Staples"/>
    <x v="0"/>
    <n v="1400"/>
    <n v="82600"/>
    <n v="9912"/>
  </r>
  <r>
    <d v="2016-08-15T00:00:00"/>
    <x v="0"/>
    <s v="Food &amp; Staples"/>
    <x v="0"/>
    <n v="300"/>
    <n v="12600"/>
    <n v="1890"/>
  </r>
  <r>
    <d v="2016-08-16T00:00:00"/>
    <x v="3"/>
    <s v="Food &amp; Staples"/>
    <x v="6"/>
    <n v="1200"/>
    <n v="86400"/>
    <n v="31968"/>
  </r>
  <r>
    <d v="2016-08-16T00:00:00"/>
    <x v="1"/>
    <s v="Food &amp; Staples"/>
    <x v="2"/>
    <n v="500"/>
    <n v="34000"/>
    <n v="8840"/>
  </r>
  <r>
    <d v="2016-08-17T00:00:00"/>
    <x v="3"/>
    <s v="Food &amp; Staples"/>
    <x v="6"/>
    <n v="200"/>
    <n v="8000"/>
    <n v="2160"/>
  </r>
  <r>
    <d v="2016-08-19T00:00:00"/>
    <x v="3"/>
    <s v="Food &amp; Staples"/>
    <x v="6"/>
    <n v="1700"/>
    <n v="139400"/>
    <n v="15334"/>
  </r>
  <r>
    <d v="2016-08-19T00:00:00"/>
    <x v="0"/>
    <s v="Multiline"/>
    <x v="8"/>
    <n v="700"/>
    <n v="35000"/>
    <n v="7000"/>
  </r>
  <r>
    <d v="2016-08-19T00:00:00"/>
    <x v="3"/>
    <s v="Food &amp; Staples"/>
    <x v="15"/>
    <n v="1700"/>
    <n v="40800"/>
    <n v="8160"/>
  </r>
  <r>
    <d v="2016-08-20T00:00:00"/>
    <x v="1"/>
    <s v="Food &amp; Staples"/>
    <x v="2"/>
    <n v="400"/>
    <n v="8000"/>
    <n v="2160"/>
  </r>
  <r>
    <d v="2016-08-20T00:00:00"/>
    <x v="0"/>
    <s v="Multiline"/>
    <x v="10"/>
    <n v="800"/>
    <n v="30400"/>
    <n v="10336"/>
  </r>
  <r>
    <d v="2016-08-20T00:00:00"/>
    <x v="0"/>
    <s v="Specialty"/>
    <x v="13"/>
    <n v="1300"/>
    <n v="45500"/>
    <n v="12740"/>
  </r>
  <r>
    <d v="2016-08-21T00:00:00"/>
    <x v="0"/>
    <s v="Specialty"/>
    <x v="13"/>
    <n v="1000"/>
    <n v="85000"/>
    <n v="28900"/>
  </r>
  <r>
    <d v="2016-08-21T00:00:00"/>
    <x v="1"/>
    <s v="Multiline"/>
    <x v="1"/>
    <n v="300"/>
    <n v="7200"/>
    <n v="2664"/>
  </r>
  <r>
    <d v="2016-08-21T00:00:00"/>
    <x v="0"/>
    <s v="Multiline"/>
    <x v="10"/>
    <n v="400"/>
    <n v="5200"/>
    <n v="1248"/>
  </r>
  <r>
    <d v="2016-08-21T00:00:00"/>
    <x v="1"/>
    <s v="Multiline"/>
    <x v="1"/>
    <n v="200"/>
    <n v="4400"/>
    <n v="660"/>
  </r>
  <r>
    <d v="2016-08-22T00:00:00"/>
    <x v="0"/>
    <s v="Specialty"/>
    <x v="13"/>
    <n v="700"/>
    <n v="32900"/>
    <n v="3290"/>
  </r>
  <r>
    <d v="2016-08-22T00:00:00"/>
    <x v="3"/>
    <s v="Food &amp; Staples"/>
    <x v="15"/>
    <n v="700"/>
    <n v="39900"/>
    <n v="6384"/>
  </r>
  <r>
    <d v="2016-08-23T00:00:00"/>
    <x v="0"/>
    <s v="Specialty"/>
    <x v="13"/>
    <n v="900"/>
    <n v="41400"/>
    <n v="5382"/>
  </r>
  <r>
    <d v="2016-08-23T00:00:00"/>
    <x v="3"/>
    <s v="Multiline"/>
    <x v="7"/>
    <n v="1100"/>
    <n v="80300"/>
    <n v="13651"/>
  </r>
  <r>
    <d v="2016-08-23T00:00:00"/>
    <x v="1"/>
    <s v="Food &amp; Staples"/>
    <x v="2"/>
    <n v="1600"/>
    <n v="108800"/>
    <n v="29376"/>
  </r>
  <r>
    <d v="2016-08-24T00:00:00"/>
    <x v="2"/>
    <s v="Specialty"/>
    <x v="14"/>
    <n v="1400"/>
    <n v="44800"/>
    <n v="14336"/>
  </r>
  <r>
    <d v="2016-08-24T00:00:00"/>
    <x v="3"/>
    <s v="Food &amp; Staples"/>
    <x v="5"/>
    <n v="1400"/>
    <n v="60200"/>
    <n v="6020"/>
  </r>
  <r>
    <d v="2016-08-24T00:00:00"/>
    <x v="3"/>
    <s v="Food &amp; Staples"/>
    <x v="5"/>
    <n v="1100"/>
    <n v="50600"/>
    <n v="10120"/>
  </r>
  <r>
    <d v="2016-08-24T00:00:00"/>
    <x v="0"/>
    <s v="Multiline"/>
    <x v="8"/>
    <n v="1100"/>
    <n v="88000"/>
    <n v="30800"/>
  </r>
  <r>
    <d v="2016-08-26T00:00:00"/>
    <x v="0"/>
    <s v="Multiline"/>
    <x v="9"/>
    <n v="800"/>
    <n v="12800"/>
    <n v="1920"/>
  </r>
  <r>
    <d v="2016-08-26T00:00:00"/>
    <x v="0"/>
    <s v="Food &amp; Staples"/>
    <x v="11"/>
    <n v="700"/>
    <n v="55300"/>
    <n v="11060"/>
  </r>
  <r>
    <d v="2016-08-27T00:00:00"/>
    <x v="0"/>
    <s v="Multiline"/>
    <x v="9"/>
    <n v="400"/>
    <n v="14400"/>
    <n v="1584"/>
  </r>
  <r>
    <d v="2016-08-28T00:00:00"/>
    <x v="1"/>
    <s v="Food &amp; Staples"/>
    <x v="2"/>
    <n v="1500"/>
    <n v="97500"/>
    <n v="30225"/>
  </r>
  <r>
    <d v="2016-08-29T00:00:00"/>
    <x v="3"/>
    <s v="Food &amp; Staples"/>
    <x v="5"/>
    <n v="1700"/>
    <n v="66300"/>
    <n v="13260"/>
  </r>
  <r>
    <d v="2016-08-29T00:00:00"/>
    <x v="0"/>
    <s v="Multiline"/>
    <x v="8"/>
    <n v="200"/>
    <n v="3400"/>
    <n v="884"/>
  </r>
  <r>
    <d v="2016-08-30T00:00:00"/>
    <x v="3"/>
    <s v="Food &amp; Staples"/>
    <x v="15"/>
    <n v="1500"/>
    <n v="22500"/>
    <n v="5400"/>
  </r>
  <r>
    <d v="2016-08-30T00:00:00"/>
    <x v="2"/>
    <s v="Specialty"/>
    <x v="3"/>
    <n v="300"/>
    <n v="22200"/>
    <n v="6216"/>
  </r>
  <r>
    <d v="2016-08-30T00:00:00"/>
    <x v="1"/>
    <s v="Food &amp; Staples"/>
    <x v="2"/>
    <n v="1200"/>
    <n v="81600"/>
    <n v="30192"/>
  </r>
  <r>
    <d v="2016-09-01T00:00:00"/>
    <x v="3"/>
    <s v="Multiline"/>
    <x v="7"/>
    <n v="1300"/>
    <n v="41600"/>
    <n v="15392"/>
  </r>
  <r>
    <d v="2016-09-02T00:00:00"/>
    <x v="2"/>
    <s v="Specialty"/>
    <x v="3"/>
    <n v="800"/>
    <n v="20000"/>
    <n v="2400"/>
  </r>
  <r>
    <d v="2016-09-02T00:00:00"/>
    <x v="0"/>
    <s v="Food &amp; Staples"/>
    <x v="11"/>
    <n v="1800"/>
    <n v="111600"/>
    <n v="18972"/>
  </r>
  <r>
    <d v="2016-09-02T00:00:00"/>
    <x v="1"/>
    <s v="Multiline"/>
    <x v="1"/>
    <n v="1200"/>
    <n v="96000"/>
    <n v="28800"/>
  </r>
  <r>
    <d v="2016-09-02T00:00:00"/>
    <x v="0"/>
    <s v="Food &amp; Staples"/>
    <x v="11"/>
    <n v="1100"/>
    <n v="42900"/>
    <n v="15873"/>
  </r>
  <r>
    <d v="2016-09-02T00:00:00"/>
    <x v="0"/>
    <s v="Specialty"/>
    <x v="4"/>
    <n v="1200"/>
    <n v="92400"/>
    <n v="26796"/>
  </r>
  <r>
    <d v="2016-09-02T00:00:00"/>
    <x v="0"/>
    <s v="Multiline"/>
    <x v="8"/>
    <n v="200"/>
    <n v="6400"/>
    <n v="1408"/>
  </r>
  <r>
    <d v="2016-09-04T00:00:00"/>
    <x v="1"/>
    <s v="Food &amp; Staples"/>
    <x v="2"/>
    <n v="200"/>
    <n v="14800"/>
    <n v="2664"/>
  </r>
  <r>
    <d v="2016-09-04T00:00:00"/>
    <x v="3"/>
    <s v="Food &amp; Staples"/>
    <x v="15"/>
    <n v="200"/>
    <n v="10600"/>
    <n v="3710"/>
  </r>
  <r>
    <d v="2016-09-04T00:00:00"/>
    <x v="0"/>
    <s v="Multiline"/>
    <x v="8"/>
    <n v="900"/>
    <n v="12600"/>
    <n v="3654"/>
  </r>
  <r>
    <d v="2016-09-05T00:00:00"/>
    <x v="2"/>
    <s v="Specialty"/>
    <x v="14"/>
    <n v="800"/>
    <n v="26400"/>
    <n v="4488"/>
  </r>
  <r>
    <d v="2016-09-05T00:00:00"/>
    <x v="1"/>
    <s v="Food &amp; Staples"/>
    <x v="2"/>
    <n v="600"/>
    <n v="7800"/>
    <n v="2340"/>
  </r>
  <r>
    <d v="2016-09-05T00:00:00"/>
    <x v="0"/>
    <s v="Multiline"/>
    <x v="10"/>
    <n v="900"/>
    <n v="44100"/>
    <n v="14112"/>
  </r>
  <r>
    <d v="2016-09-06T00:00:00"/>
    <x v="3"/>
    <s v="Food &amp; Staples"/>
    <x v="15"/>
    <n v="500"/>
    <n v="32000"/>
    <n v="5760"/>
  </r>
  <r>
    <d v="2016-09-06T00:00:00"/>
    <x v="2"/>
    <s v="Specialty"/>
    <x v="14"/>
    <n v="600"/>
    <n v="15600"/>
    <n v="3744"/>
  </r>
  <r>
    <d v="2016-09-06T00:00:00"/>
    <x v="0"/>
    <s v="Multiline"/>
    <x v="10"/>
    <n v="1200"/>
    <n v="15600"/>
    <n v="3744"/>
  </r>
  <r>
    <d v="2016-09-06T00:00:00"/>
    <x v="0"/>
    <s v="Food &amp; Staples"/>
    <x v="11"/>
    <n v="700"/>
    <n v="47600"/>
    <n v="17136"/>
  </r>
  <r>
    <d v="2016-09-07T00:00:00"/>
    <x v="0"/>
    <s v="Multiline"/>
    <x v="10"/>
    <n v="700"/>
    <n v="12600"/>
    <n v="3402"/>
  </r>
  <r>
    <d v="2016-09-07T00:00:00"/>
    <x v="0"/>
    <s v="Multiline"/>
    <x v="10"/>
    <n v="1500"/>
    <n v="117000"/>
    <n v="14040"/>
  </r>
  <r>
    <d v="2016-09-07T00:00:00"/>
    <x v="3"/>
    <s v="Food &amp; Staples"/>
    <x v="15"/>
    <n v="1300"/>
    <n v="107900"/>
    <n v="17264"/>
  </r>
  <r>
    <d v="2016-09-07T00:00:00"/>
    <x v="2"/>
    <s v="Specialty"/>
    <x v="14"/>
    <n v="800"/>
    <n v="16000"/>
    <n v="2400"/>
  </r>
  <r>
    <d v="2016-09-07T00:00:00"/>
    <x v="0"/>
    <s v="Specialty"/>
    <x v="4"/>
    <n v="700"/>
    <n v="29400"/>
    <n v="4410"/>
  </r>
  <r>
    <d v="2016-09-08T00:00:00"/>
    <x v="3"/>
    <s v="Food &amp; Staples"/>
    <x v="6"/>
    <n v="800"/>
    <n v="49600"/>
    <n v="15376"/>
  </r>
  <r>
    <d v="2016-09-08T00:00:00"/>
    <x v="3"/>
    <s v="Multiline"/>
    <x v="7"/>
    <n v="400"/>
    <n v="34800"/>
    <n v="9396"/>
  </r>
  <r>
    <d v="2016-09-09T00:00:00"/>
    <x v="0"/>
    <s v="Food &amp; Staples"/>
    <x v="11"/>
    <n v="1400"/>
    <n v="103600"/>
    <n v="10360"/>
  </r>
  <r>
    <d v="2016-09-09T00:00:00"/>
    <x v="1"/>
    <s v="Food &amp; Staples"/>
    <x v="2"/>
    <n v="200"/>
    <n v="3600"/>
    <n v="1296"/>
  </r>
  <r>
    <d v="2016-09-12T00:00:00"/>
    <x v="3"/>
    <s v="Food &amp; Staples"/>
    <x v="5"/>
    <n v="200"/>
    <n v="5000"/>
    <n v="1150"/>
  </r>
  <r>
    <d v="2016-09-12T00:00:00"/>
    <x v="1"/>
    <s v="Food &amp; Staples"/>
    <x v="2"/>
    <n v="400"/>
    <n v="20000"/>
    <n v="4600"/>
  </r>
  <r>
    <d v="2016-09-12T00:00:00"/>
    <x v="0"/>
    <s v="Specialty"/>
    <x v="4"/>
    <n v="200"/>
    <n v="12800"/>
    <n v="4352"/>
  </r>
  <r>
    <d v="2016-09-13T00:00:00"/>
    <x v="0"/>
    <s v="Specialty"/>
    <x v="13"/>
    <n v="1200"/>
    <n v="87600"/>
    <n v="23652"/>
  </r>
  <r>
    <d v="2016-09-13T00:00:00"/>
    <x v="1"/>
    <s v="Food &amp; Staples"/>
    <x v="2"/>
    <n v="1000"/>
    <n v="12000"/>
    <n v="3360"/>
  </r>
  <r>
    <d v="2016-09-13T00:00:00"/>
    <x v="1"/>
    <s v="Food &amp; Staples"/>
    <x v="2"/>
    <n v="400"/>
    <n v="22000"/>
    <n v="5280"/>
  </r>
  <r>
    <d v="2016-09-13T00:00:00"/>
    <x v="0"/>
    <s v="Multiline"/>
    <x v="10"/>
    <n v="1200"/>
    <n v="68400"/>
    <n v="14364"/>
  </r>
  <r>
    <d v="2016-09-13T00:00:00"/>
    <x v="0"/>
    <s v="Food &amp; Staples"/>
    <x v="11"/>
    <n v="1400"/>
    <n v="112000"/>
    <n v="14560"/>
  </r>
  <r>
    <d v="2016-09-13T00:00:00"/>
    <x v="3"/>
    <s v="Multiline"/>
    <x v="7"/>
    <n v="300"/>
    <n v="6600"/>
    <n v="2376"/>
  </r>
  <r>
    <d v="2016-09-13T00:00:00"/>
    <x v="2"/>
    <s v="Specialty"/>
    <x v="14"/>
    <n v="1300"/>
    <n v="28600"/>
    <n v="8580"/>
  </r>
  <r>
    <d v="2016-09-14T00:00:00"/>
    <x v="0"/>
    <s v="Multiline"/>
    <x v="9"/>
    <n v="1000"/>
    <n v="80000"/>
    <n v="19200"/>
  </r>
  <r>
    <d v="2016-09-14T00:00:00"/>
    <x v="3"/>
    <s v="Food &amp; Staples"/>
    <x v="5"/>
    <n v="800"/>
    <n v="64800"/>
    <n v="7128"/>
  </r>
  <r>
    <d v="2016-09-14T00:00:00"/>
    <x v="0"/>
    <s v="Multiline"/>
    <x v="9"/>
    <n v="1500"/>
    <n v="97500"/>
    <n v="31200"/>
  </r>
  <r>
    <d v="2016-09-14T00:00:00"/>
    <x v="1"/>
    <s v="Food &amp; Staples"/>
    <x v="2"/>
    <n v="700"/>
    <n v="21000"/>
    <n v="3780"/>
  </r>
  <r>
    <d v="2016-09-15T00:00:00"/>
    <x v="3"/>
    <s v="Multiline"/>
    <x v="7"/>
    <n v="1700"/>
    <n v="79900"/>
    <n v="21573"/>
  </r>
  <r>
    <d v="2016-09-15T00:00:00"/>
    <x v="3"/>
    <s v="Food &amp; Staples"/>
    <x v="15"/>
    <n v="1000"/>
    <n v="15000"/>
    <n v="4050"/>
  </r>
  <r>
    <d v="2016-09-15T00:00:00"/>
    <x v="3"/>
    <s v="Food &amp; Staples"/>
    <x v="5"/>
    <n v="900"/>
    <n v="36000"/>
    <n v="12240"/>
  </r>
  <r>
    <d v="2016-09-16T00:00:00"/>
    <x v="3"/>
    <s v="Food &amp; Staples"/>
    <x v="6"/>
    <n v="1500"/>
    <n v="19500"/>
    <n v="2145"/>
  </r>
  <r>
    <d v="2016-09-16T00:00:00"/>
    <x v="1"/>
    <s v="Multiline"/>
    <x v="1"/>
    <n v="500"/>
    <n v="33500"/>
    <n v="5695"/>
  </r>
  <r>
    <d v="2016-09-16T00:00:00"/>
    <x v="3"/>
    <s v="Multiline"/>
    <x v="7"/>
    <n v="700"/>
    <n v="32200"/>
    <n v="5474"/>
  </r>
  <r>
    <d v="2016-09-17T00:00:00"/>
    <x v="0"/>
    <s v="Specialty"/>
    <x v="13"/>
    <n v="1100"/>
    <n v="84700"/>
    <n v="22869"/>
  </r>
  <r>
    <d v="2016-09-17T00:00:00"/>
    <x v="1"/>
    <s v="Multiline"/>
    <x v="1"/>
    <n v="500"/>
    <n v="9000"/>
    <n v="900"/>
  </r>
  <r>
    <d v="2016-09-17T00:00:00"/>
    <x v="2"/>
    <s v="Specialty"/>
    <x v="14"/>
    <n v="1400"/>
    <n v="25200"/>
    <n v="7308"/>
  </r>
  <r>
    <d v="2016-09-18T00:00:00"/>
    <x v="3"/>
    <s v="Food &amp; Staples"/>
    <x v="5"/>
    <n v="900"/>
    <n v="54000"/>
    <n v="16740"/>
  </r>
  <r>
    <d v="2016-09-18T00:00:00"/>
    <x v="3"/>
    <s v="Food &amp; Staples"/>
    <x v="5"/>
    <n v="1700"/>
    <n v="134300"/>
    <n v="25517"/>
  </r>
  <r>
    <d v="2016-09-18T00:00:00"/>
    <x v="0"/>
    <s v="Specialty"/>
    <x v="13"/>
    <n v="1800"/>
    <n v="54000"/>
    <n v="16740"/>
  </r>
  <r>
    <d v="2016-09-20T00:00:00"/>
    <x v="1"/>
    <s v="Food &amp; Staples"/>
    <x v="2"/>
    <n v="900"/>
    <n v="49500"/>
    <n v="15345"/>
  </r>
  <r>
    <d v="2016-09-20T00:00:00"/>
    <x v="2"/>
    <s v="Specialty"/>
    <x v="14"/>
    <n v="900"/>
    <n v="32400"/>
    <n v="9396"/>
  </r>
  <r>
    <d v="2016-09-20T00:00:00"/>
    <x v="0"/>
    <s v="Multiline"/>
    <x v="10"/>
    <n v="300"/>
    <n v="26100"/>
    <n v="3654"/>
  </r>
  <r>
    <d v="2016-09-20T00:00:00"/>
    <x v="2"/>
    <s v="Specialty"/>
    <x v="14"/>
    <n v="1600"/>
    <n v="52800"/>
    <n v="17952"/>
  </r>
  <r>
    <d v="2016-09-20T00:00:00"/>
    <x v="0"/>
    <s v="Food &amp; Staples"/>
    <x v="0"/>
    <n v="1000"/>
    <n v="12000"/>
    <n v="3720"/>
  </r>
  <r>
    <d v="2016-09-20T00:00:00"/>
    <x v="3"/>
    <s v="Food &amp; Staples"/>
    <x v="15"/>
    <n v="400"/>
    <n v="22800"/>
    <n v="5928"/>
  </r>
  <r>
    <d v="2016-09-20T00:00:00"/>
    <x v="0"/>
    <s v="Specialty"/>
    <x v="4"/>
    <n v="1000"/>
    <n v="73000"/>
    <n v="18250"/>
  </r>
  <r>
    <d v="2016-09-21T00:00:00"/>
    <x v="1"/>
    <s v="Multiline"/>
    <x v="1"/>
    <n v="1300"/>
    <n v="18200"/>
    <n v="2002"/>
  </r>
  <r>
    <d v="2016-09-21T00:00:00"/>
    <x v="3"/>
    <s v="Food &amp; Staples"/>
    <x v="6"/>
    <n v="600"/>
    <n v="15000"/>
    <n v="5400"/>
  </r>
  <r>
    <d v="2016-09-21T00:00:00"/>
    <x v="2"/>
    <s v="Specialty"/>
    <x v="3"/>
    <n v="500"/>
    <n v="31000"/>
    <n v="4030"/>
  </r>
  <r>
    <d v="2016-09-21T00:00:00"/>
    <x v="0"/>
    <s v="Multiline"/>
    <x v="8"/>
    <n v="500"/>
    <n v="6000"/>
    <n v="1980"/>
  </r>
  <r>
    <d v="2016-09-21T00:00:00"/>
    <x v="3"/>
    <s v="Multiline"/>
    <x v="7"/>
    <n v="1200"/>
    <n v="87600"/>
    <n v="28908"/>
  </r>
  <r>
    <d v="2016-09-22T00:00:00"/>
    <x v="1"/>
    <s v="Multiline"/>
    <x v="1"/>
    <n v="600"/>
    <n v="31800"/>
    <n v="3816"/>
  </r>
  <r>
    <d v="2016-09-23T00:00:00"/>
    <x v="0"/>
    <s v="Specialty"/>
    <x v="4"/>
    <n v="1100"/>
    <n v="80300"/>
    <n v="10439"/>
  </r>
  <r>
    <d v="2016-09-23T00:00:00"/>
    <x v="0"/>
    <s v="Multiline"/>
    <x v="8"/>
    <n v="1700"/>
    <n v="20400"/>
    <n v="2652"/>
  </r>
  <r>
    <d v="2016-09-24T00:00:00"/>
    <x v="1"/>
    <s v="Multiline"/>
    <x v="1"/>
    <n v="800"/>
    <n v="33600"/>
    <n v="11424"/>
  </r>
  <r>
    <d v="2016-09-24T00:00:00"/>
    <x v="0"/>
    <s v="Food &amp; Staples"/>
    <x v="11"/>
    <n v="800"/>
    <n v="19200"/>
    <n v="5760"/>
  </r>
  <r>
    <d v="2016-09-24T00:00:00"/>
    <x v="1"/>
    <s v="Food &amp; Staples"/>
    <x v="2"/>
    <n v="1800"/>
    <n v="54000"/>
    <n v="17820"/>
  </r>
  <r>
    <d v="2016-09-26T00:00:00"/>
    <x v="1"/>
    <s v="Food &amp; Staples"/>
    <x v="2"/>
    <n v="500"/>
    <n v="19000"/>
    <n v="5130"/>
  </r>
  <r>
    <d v="2016-09-26T00:00:00"/>
    <x v="1"/>
    <s v="Multiline"/>
    <x v="1"/>
    <n v="1600"/>
    <n v="134400"/>
    <n v="36288"/>
  </r>
  <r>
    <d v="2016-09-26T00:00:00"/>
    <x v="0"/>
    <s v="Specialty"/>
    <x v="13"/>
    <n v="700"/>
    <n v="9100"/>
    <n v="1001"/>
  </r>
  <r>
    <d v="2016-09-26T00:00:00"/>
    <x v="2"/>
    <s v="Specialty"/>
    <x v="3"/>
    <n v="500"/>
    <n v="8500"/>
    <n v="2040"/>
  </r>
  <r>
    <d v="2016-09-26T00:00:00"/>
    <x v="2"/>
    <s v="Specialty"/>
    <x v="3"/>
    <n v="1100"/>
    <n v="18700"/>
    <n v="2805"/>
  </r>
  <r>
    <d v="2016-09-27T00:00:00"/>
    <x v="3"/>
    <s v="Food &amp; Staples"/>
    <x v="5"/>
    <n v="1600"/>
    <n v="60800"/>
    <n v="12160"/>
  </r>
  <r>
    <d v="2016-09-28T00:00:00"/>
    <x v="0"/>
    <s v="Food &amp; Staples"/>
    <x v="11"/>
    <n v="400"/>
    <n v="14800"/>
    <n v="3552"/>
  </r>
  <r>
    <d v="2016-09-28T00:00:00"/>
    <x v="0"/>
    <s v="Food &amp; Staples"/>
    <x v="11"/>
    <n v="1300"/>
    <n v="16900"/>
    <n v="4225"/>
  </r>
  <r>
    <d v="2016-09-28T00:00:00"/>
    <x v="1"/>
    <s v="Food &amp; Staples"/>
    <x v="2"/>
    <n v="400"/>
    <n v="6000"/>
    <n v="1620"/>
  </r>
  <r>
    <d v="2016-09-29T00:00:00"/>
    <x v="1"/>
    <s v="Multiline"/>
    <x v="12"/>
    <n v="500"/>
    <n v="13000"/>
    <n v="1300"/>
  </r>
  <r>
    <d v="2016-09-29T00:00:00"/>
    <x v="1"/>
    <s v="Food &amp; Staples"/>
    <x v="2"/>
    <n v="200"/>
    <n v="8600"/>
    <n v="1634"/>
  </r>
  <r>
    <d v="2016-09-29T00:00:00"/>
    <x v="1"/>
    <s v="Food &amp; Staples"/>
    <x v="2"/>
    <n v="300"/>
    <n v="12300"/>
    <n v="3198"/>
  </r>
  <r>
    <d v="2016-09-30T00:00:00"/>
    <x v="0"/>
    <s v="Food &amp; Staples"/>
    <x v="11"/>
    <n v="1200"/>
    <n v="74400"/>
    <n v="23064"/>
  </r>
  <r>
    <d v="2016-09-30T00:00:00"/>
    <x v="0"/>
    <s v="Food &amp; Staples"/>
    <x v="0"/>
    <n v="900"/>
    <n v="54000"/>
    <n v="16200"/>
  </r>
  <r>
    <d v="2016-09-30T00:00:00"/>
    <x v="1"/>
    <s v="Multiline"/>
    <x v="12"/>
    <n v="1200"/>
    <n v="87600"/>
    <n v="23652"/>
  </r>
  <r>
    <d v="2016-10-01T00:00:00"/>
    <x v="0"/>
    <s v="Specialty"/>
    <x v="4"/>
    <n v="800"/>
    <n v="56800"/>
    <n v="18744"/>
  </r>
  <r>
    <d v="2016-10-01T00:00:00"/>
    <x v="0"/>
    <s v="Food &amp; Staples"/>
    <x v="0"/>
    <n v="1100"/>
    <n v="95700"/>
    <n v="26796"/>
  </r>
  <r>
    <d v="2016-10-01T00:00:00"/>
    <x v="0"/>
    <s v="Specialty"/>
    <x v="13"/>
    <n v="200"/>
    <n v="4000"/>
    <n v="1080"/>
  </r>
  <r>
    <d v="2016-10-01T00:00:00"/>
    <x v="0"/>
    <s v="Multiline"/>
    <x v="8"/>
    <n v="400"/>
    <n v="5600"/>
    <n v="1344"/>
  </r>
  <r>
    <d v="2016-10-02T00:00:00"/>
    <x v="3"/>
    <s v="Food &amp; Staples"/>
    <x v="5"/>
    <n v="800"/>
    <n v="32000"/>
    <n v="10880"/>
  </r>
  <r>
    <d v="2016-10-02T00:00:00"/>
    <x v="0"/>
    <s v="Food &amp; Staples"/>
    <x v="0"/>
    <n v="1300"/>
    <n v="28600"/>
    <n v="6578"/>
  </r>
  <r>
    <d v="2016-10-02T00:00:00"/>
    <x v="1"/>
    <s v="Food &amp; Staples"/>
    <x v="2"/>
    <n v="900"/>
    <n v="23400"/>
    <n v="6552"/>
  </r>
  <r>
    <d v="2016-10-02T00:00:00"/>
    <x v="0"/>
    <s v="Multiline"/>
    <x v="9"/>
    <n v="1100"/>
    <n v="36300"/>
    <n v="10890"/>
  </r>
  <r>
    <d v="2016-10-02T00:00:00"/>
    <x v="0"/>
    <s v="Specialty"/>
    <x v="4"/>
    <n v="1300"/>
    <n v="39000"/>
    <n v="5850"/>
  </r>
  <r>
    <d v="2016-10-02T00:00:00"/>
    <x v="0"/>
    <s v="Food &amp; Staples"/>
    <x v="11"/>
    <n v="600"/>
    <n v="23400"/>
    <n v="2340"/>
  </r>
  <r>
    <d v="2016-10-02T00:00:00"/>
    <x v="0"/>
    <s v="Food &amp; Staples"/>
    <x v="11"/>
    <n v="1700"/>
    <n v="42500"/>
    <n v="8925"/>
  </r>
  <r>
    <d v="2016-10-03T00:00:00"/>
    <x v="2"/>
    <s v="Specialty"/>
    <x v="3"/>
    <n v="400"/>
    <n v="25200"/>
    <n v="7308"/>
  </r>
  <r>
    <d v="2016-10-04T00:00:00"/>
    <x v="0"/>
    <s v="Multiline"/>
    <x v="8"/>
    <n v="1700"/>
    <n v="73100"/>
    <n v="17544"/>
  </r>
  <r>
    <d v="2016-10-04T00:00:00"/>
    <x v="0"/>
    <s v="Multiline"/>
    <x v="10"/>
    <n v="1200"/>
    <n v="46800"/>
    <n v="4680"/>
  </r>
  <r>
    <d v="2016-10-04T00:00:00"/>
    <x v="0"/>
    <s v="Food &amp; Staples"/>
    <x v="0"/>
    <n v="900"/>
    <n v="15300"/>
    <n v="2601"/>
  </r>
  <r>
    <d v="2016-10-05T00:00:00"/>
    <x v="1"/>
    <s v="Multiline"/>
    <x v="12"/>
    <n v="900"/>
    <n v="78300"/>
    <n v="16443"/>
  </r>
  <r>
    <d v="2016-10-05T00:00:00"/>
    <x v="1"/>
    <s v="Food &amp; Staples"/>
    <x v="2"/>
    <n v="1300"/>
    <n v="71500"/>
    <n v="14300"/>
  </r>
  <r>
    <d v="2016-10-05T00:00:00"/>
    <x v="1"/>
    <s v="Multiline"/>
    <x v="12"/>
    <n v="1800"/>
    <n v="81000"/>
    <n v="28350"/>
  </r>
  <r>
    <d v="2016-10-06T00:00:00"/>
    <x v="2"/>
    <s v="Specialty"/>
    <x v="3"/>
    <n v="1000"/>
    <n v="71000"/>
    <n v="26270"/>
  </r>
  <r>
    <d v="2016-10-06T00:00:00"/>
    <x v="0"/>
    <s v="Specialty"/>
    <x v="13"/>
    <n v="300"/>
    <n v="10800"/>
    <n v="2592"/>
  </r>
  <r>
    <d v="2016-10-06T00:00:00"/>
    <x v="0"/>
    <s v="Food &amp; Staples"/>
    <x v="11"/>
    <n v="1400"/>
    <n v="64400"/>
    <n v="14168"/>
  </r>
  <r>
    <d v="2016-10-06T00:00:00"/>
    <x v="0"/>
    <s v="Multiline"/>
    <x v="9"/>
    <n v="1300"/>
    <n v="27300"/>
    <n v="2730"/>
  </r>
  <r>
    <d v="2016-10-06T00:00:00"/>
    <x v="1"/>
    <s v="Multiline"/>
    <x v="1"/>
    <n v="1400"/>
    <n v="102200"/>
    <n v="14308"/>
  </r>
  <r>
    <d v="2016-10-06T00:00:00"/>
    <x v="1"/>
    <s v="Multiline"/>
    <x v="1"/>
    <n v="1200"/>
    <n v="74400"/>
    <n v="23808"/>
  </r>
  <r>
    <d v="2016-10-06T00:00:00"/>
    <x v="0"/>
    <s v="Multiline"/>
    <x v="10"/>
    <n v="1000"/>
    <n v="35000"/>
    <n v="5950"/>
  </r>
  <r>
    <d v="2016-10-06T00:00:00"/>
    <x v="1"/>
    <s v="Food &amp; Staples"/>
    <x v="2"/>
    <n v="600"/>
    <n v="13200"/>
    <n v="3300"/>
  </r>
  <r>
    <d v="2016-10-06T00:00:00"/>
    <x v="2"/>
    <s v="Specialty"/>
    <x v="3"/>
    <n v="1300"/>
    <n v="98800"/>
    <n v="27664"/>
  </r>
  <r>
    <d v="2016-10-07T00:00:00"/>
    <x v="2"/>
    <s v="Specialty"/>
    <x v="14"/>
    <n v="1300"/>
    <n v="87100"/>
    <n v="11323"/>
  </r>
  <r>
    <d v="2016-10-07T00:00:00"/>
    <x v="0"/>
    <s v="Multiline"/>
    <x v="8"/>
    <n v="1500"/>
    <n v="96000"/>
    <n v="9600"/>
  </r>
  <r>
    <d v="2016-10-07T00:00:00"/>
    <x v="1"/>
    <s v="Multiline"/>
    <x v="1"/>
    <n v="900"/>
    <n v="52200"/>
    <n v="6264"/>
  </r>
  <r>
    <d v="2016-10-08T00:00:00"/>
    <x v="0"/>
    <s v="Multiline"/>
    <x v="8"/>
    <n v="1200"/>
    <n v="30000"/>
    <n v="10800"/>
  </r>
  <r>
    <d v="2016-10-08T00:00:00"/>
    <x v="3"/>
    <s v="Food &amp; Staples"/>
    <x v="15"/>
    <n v="500"/>
    <n v="24500"/>
    <n v="7350"/>
  </r>
  <r>
    <d v="2016-10-08T00:00:00"/>
    <x v="1"/>
    <s v="Food &amp; Staples"/>
    <x v="2"/>
    <n v="200"/>
    <n v="6600"/>
    <n v="1254"/>
  </r>
  <r>
    <d v="2016-10-08T00:00:00"/>
    <x v="2"/>
    <s v="Specialty"/>
    <x v="14"/>
    <n v="1100"/>
    <n v="74800"/>
    <n v="24684"/>
  </r>
  <r>
    <d v="2016-10-08T00:00:00"/>
    <x v="0"/>
    <s v="Food &amp; Staples"/>
    <x v="11"/>
    <n v="900"/>
    <n v="21600"/>
    <n v="5832"/>
  </r>
  <r>
    <d v="2016-10-08T00:00:00"/>
    <x v="0"/>
    <s v="Food &amp; Staples"/>
    <x v="0"/>
    <n v="900"/>
    <n v="62100"/>
    <n v="19872"/>
  </r>
  <r>
    <d v="2016-10-08T00:00:00"/>
    <x v="0"/>
    <s v="Food &amp; Staples"/>
    <x v="0"/>
    <n v="1700"/>
    <n v="112200"/>
    <n v="28050"/>
  </r>
  <r>
    <d v="2016-10-08T00:00:00"/>
    <x v="0"/>
    <s v="Multiline"/>
    <x v="9"/>
    <n v="1400"/>
    <n v="26600"/>
    <n v="9044"/>
  </r>
  <r>
    <d v="2016-10-08T00:00:00"/>
    <x v="1"/>
    <s v="Food &amp; Staples"/>
    <x v="2"/>
    <n v="1800"/>
    <n v="84600"/>
    <n v="17766"/>
  </r>
  <r>
    <d v="2016-10-09T00:00:00"/>
    <x v="0"/>
    <s v="Multiline"/>
    <x v="10"/>
    <n v="400"/>
    <n v="18400"/>
    <n v="6808"/>
  </r>
  <r>
    <d v="2016-10-09T00:00:00"/>
    <x v="0"/>
    <s v="Food &amp; Staples"/>
    <x v="11"/>
    <n v="1300"/>
    <n v="68900"/>
    <n v="24115"/>
  </r>
  <r>
    <d v="2016-10-09T00:00:00"/>
    <x v="0"/>
    <s v="Multiline"/>
    <x v="8"/>
    <n v="1800"/>
    <n v="30600"/>
    <n v="7038"/>
  </r>
  <r>
    <d v="2016-10-09T00:00:00"/>
    <x v="3"/>
    <s v="Food &amp; Staples"/>
    <x v="15"/>
    <n v="300"/>
    <n v="3600"/>
    <n v="540"/>
  </r>
  <r>
    <d v="2016-10-10T00:00:00"/>
    <x v="3"/>
    <s v="Food &amp; Staples"/>
    <x v="5"/>
    <n v="800"/>
    <n v="25600"/>
    <n v="7680"/>
  </r>
  <r>
    <d v="2016-10-10T00:00:00"/>
    <x v="0"/>
    <s v="Multiline"/>
    <x v="10"/>
    <n v="1700"/>
    <n v="81600"/>
    <n v="26928"/>
  </r>
  <r>
    <d v="2016-10-10T00:00:00"/>
    <x v="1"/>
    <s v="Food &amp; Staples"/>
    <x v="2"/>
    <n v="700"/>
    <n v="56000"/>
    <n v="15680"/>
  </r>
  <r>
    <d v="2016-10-10T00:00:00"/>
    <x v="0"/>
    <s v="Multiline"/>
    <x v="10"/>
    <n v="700"/>
    <n v="41300"/>
    <n v="10325"/>
  </r>
  <r>
    <d v="2016-10-10T00:00:00"/>
    <x v="2"/>
    <s v="Specialty"/>
    <x v="3"/>
    <n v="500"/>
    <n v="24000"/>
    <n v="3360"/>
  </r>
  <r>
    <d v="2016-10-11T00:00:00"/>
    <x v="2"/>
    <s v="Specialty"/>
    <x v="14"/>
    <n v="1000"/>
    <n v="58000"/>
    <n v="18560"/>
  </r>
  <r>
    <d v="2016-10-11T00:00:00"/>
    <x v="3"/>
    <s v="Food &amp; Staples"/>
    <x v="6"/>
    <n v="1300"/>
    <n v="29900"/>
    <n v="5382"/>
  </r>
  <r>
    <d v="2016-10-11T00:00:00"/>
    <x v="0"/>
    <s v="Multiline"/>
    <x v="10"/>
    <n v="500"/>
    <n v="8500"/>
    <n v="1955"/>
  </r>
  <r>
    <d v="2016-10-11T00:00:00"/>
    <x v="1"/>
    <s v="Food &amp; Staples"/>
    <x v="2"/>
    <n v="1200"/>
    <n v="30000"/>
    <n v="7200"/>
  </r>
  <r>
    <d v="2016-10-12T00:00:00"/>
    <x v="2"/>
    <s v="Specialty"/>
    <x v="14"/>
    <n v="900"/>
    <n v="53100"/>
    <n v="11151"/>
  </r>
  <r>
    <d v="2016-10-12T00:00:00"/>
    <x v="1"/>
    <s v="Multiline"/>
    <x v="1"/>
    <n v="300"/>
    <n v="7200"/>
    <n v="1440"/>
  </r>
  <r>
    <d v="2016-10-12T00:00:00"/>
    <x v="0"/>
    <s v="Specialty"/>
    <x v="4"/>
    <n v="1400"/>
    <n v="49000"/>
    <n v="15680"/>
  </r>
  <r>
    <d v="2016-10-12T00:00:00"/>
    <x v="1"/>
    <s v="Multiline"/>
    <x v="12"/>
    <n v="1200"/>
    <n v="80400"/>
    <n v="28140"/>
  </r>
  <r>
    <d v="2016-10-12T00:00:00"/>
    <x v="0"/>
    <s v="Multiline"/>
    <x v="9"/>
    <n v="600"/>
    <n v="47400"/>
    <n v="6162"/>
  </r>
  <r>
    <d v="2016-10-13T00:00:00"/>
    <x v="0"/>
    <s v="Multiline"/>
    <x v="9"/>
    <n v="1100"/>
    <n v="77000"/>
    <n v="21560"/>
  </r>
  <r>
    <d v="2016-10-14T00:00:00"/>
    <x v="0"/>
    <s v="Multiline"/>
    <x v="9"/>
    <n v="1300"/>
    <n v="106600"/>
    <n v="25584"/>
  </r>
  <r>
    <d v="2016-10-14T00:00:00"/>
    <x v="3"/>
    <s v="Food &amp; Staples"/>
    <x v="6"/>
    <n v="800"/>
    <n v="10400"/>
    <n v="1768"/>
  </r>
  <r>
    <d v="2016-10-14T00:00:00"/>
    <x v="3"/>
    <s v="Multiline"/>
    <x v="7"/>
    <n v="500"/>
    <n v="39000"/>
    <n v="7800"/>
  </r>
  <r>
    <d v="2016-10-15T00:00:00"/>
    <x v="1"/>
    <s v="Food &amp; Staples"/>
    <x v="2"/>
    <n v="1400"/>
    <n v="61600"/>
    <n v="17864"/>
  </r>
  <r>
    <d v="2016-10-15T00:00:00"/>
    <x v="0"/>
    <s v="Specialty"/>
    <x v="4"/>
    <n v="700"/>
    <n v="18200"/>
    <n v="3640"/>
  </r>
  <r>
    <d v="2016-10-16T00:00:00"/>
    <x v="3"/>
    <s v="Food &amp; Staples"/>
    <x v="6"/>
    <n v="1800"/>
    <n v="154800"/>
    <n v="46440"/>
  </r>
  <r>
    <d v="2016-10-16T00:00:00"/>
    <x v="0"/>
    <s v="Multiline"/>
    <x v="10"/>
    <n v="1000"/>
    <n v="80000"/>
    <n v="16800"/>
  </r>
  <r>
    <d v="2016-10-16T00:00:00"/>
    <x v="3"/>
    <s v="Food &amp; Staples"/>
    <x v="5"/>
    <n v="700"/>
    <n v="53900"/>
    <n v="8085"/>
  </r>
  <r>
    <d v="2016-10-17T00:00:00"/>
    <x v="0"/>
    <s v="Food &amp; Staples"/>
    <x v="11"/>
    <n v="1100"/>
    <n v="20900"/>
    <n v="3762"/>
  </r>
  <r>
    <d v="2016-10-17T00:00:00"/>
    <x v="3"/>
    <s v="Food &amp; Staples"/>
    <x v="6"/>
    <n v="200"/>
    <n v="8800"/>
    <n v="968"/>
  </r>
  <r>
    <d v="2016-10-17T00:00:00"/>
    <x v="0"/>
    <s v="Multiline"/>
    <x v="8"/>
    <n v="500"/>
    <n v="8500"/>
    <n v="3060"/>
  </r>
  <r>
    <d v="2016-10-17T00:00:00"/>
    <x v="1"/>
    <s v="Food &amp; Staples"/>
    <x v="2"/>
    <n v="1800"/>
    <n v="61200"/>
    <n v="18360"/>
  </r>
  <r>
    <d v="2016-10-17T00:00:00"/>
    <x v="3"/>
    <s v="Food &amp; Staples"/>
    <x v="6"/>
    <n v="1800"/>
    <n v="135000"/>
    <n v="14850"/>
  </r>
  <r>
    <d v="2016-10-18T00:00:00"/>
    <x v="0"/>
    <s v="Food &amp; Staples"/>
    <x v="11"/>
    <n v="600"/>
    <n v="28800"/>
    <n v="6624"/>
  </r>
  <r>
    <d v="2016-10-18T00:00:00"/>
    <x v="0"/>
    <s v="Food &amp; Staples"/>
    <x v="11"/>
    <n v="1100"/>
    <n v="18700"/>
    <n v="2244"/>
  </r>
  <r>
    <d v="2016-10-19T00:00:00"/>
    <x v="3"/>
    <s v="Food &amp; Staples"/>
    <x v="5"/>
    <n v="1400"/>
    <n v="54600"/>
    <n v="9828"/>
  </r>
  <r>
    <d v="2016-10-19T00:00:00"/>
    <x v="2"/>
    <s v="Specialty"/>
    <x v="14"/>
    <n v="1700"/>
    <n v="147900"/>
    <n v="29580"/>
  </r>
  <r>
    <d v="2016-10-19T00:00:00"/>
    <x v="2"/>
    <s v="Specialty"/>
    <x v="14"/>
    <n v="600"/>
    <n v="37200"/>
    <n v="11160"/>
  </r>
  <r>
    <d v="2016-10-19T00:00:00"/>
    <x v="0"/>
    <s v="Multiline"/>
    <x v="9"/>
    <n v="1600"/>
    <n v="124800"/>
    <n v="37440"/>
  </r>
  <r>
    <d v="2016-10-19T00:00:00"/>
    <x v="2"/>
    <s v="Specialty"/>
    <x v="14"/>
    <n v="900"/>
    <n v="54000"/>
    <n v="9720"/>
  </r>
  <r>
    <d v="2016-10-20T00:00:00"/>
    <x v="0"/>
    <s v="Multiline"/>
    <x v="10"/>
    <n v="1700"/>
    <n v="68000"/>
    <n v="21760"/>
  </r>
  <r>
    <d v="2016-10-20T00:00:00"/>
    <x v="0"/>
    <s v="Multiline"/>
    <x v="10"/>
    <n v="1400"/>
    <n v="81200"/>
    <n v="15428"/>
  </r>
  <r>
    <d v="2016-10-21T00:00:00"/>
    <x v="0"/>
    <s v="Food &amp; Staples"/>
    <x v="11"/>
    <n v="1300"/>
    <n v="76700"/>
    <n v="27612"/>
  </r>
  <r>
    <d v="2016-10-22T00:00:00"/>
    <x v="3"/>
    <s v="Food &amp; Staples"/>
    <x v="6"/>
    <n v="1800"/>
    <n v="25200"/>
    <n v="5796"/>
  </r>
  <r>
    <d v="2016-10-22T00:00:00"/>
    <x v="3"/>
    <s v="Food &amp; Staples"/>
    <x v="15"/>
    <n v="1800"/>
    <n v="86400"/>
    <n v="17280"/>
  </r>
  <r>
    <d v="2016-10-23T00:00:00"/>
    <x v="1"/>
    <s v="Food &amp; Staples"/>
    <x v="2"/>
    <n v="1600"/>
    <n v="94400"/>
    <n v="28320"/>
  </r>
  <r>
    <d v="2016-10-23T00:00:00"/>
    <x v="3"/>
    <s v="Multiline"/>
    <x v="7"/>
    <n v="300"/>
    <n v="21900"/>
    <n v="2409"/>
  </r>
  <r>
    <d v="2016-10-23T00:00:00"/>
    <x v="1"/>
    <s v="Multiline"/>
    <x v="12"/>
    <n v="300"/>
    <n v="9900"/>
    <n v="2376"/>
  </r>
  <r>
    <d v="2016-10-23T00:00:00"/>
    <x v="3"/>
    <s v="Multiline"/>
    <x v="7"/>
    <n v="300"/>
    <n v="24900"/>
    <n v="7221"/>
  </r>
  <r>
    <d v="2016-10-24T00:00:00"/>
    <x v="1"/>
    <s v="Multiline"/>
    <x v="12"/>
    <n v="600"/>
    <n v="32400"/>
    <n v="9072"/>
  </r>
  <r>
    <d v="2016-10-25T00:00:00"/>
    <x v="0"/>
    <s v="Food &amp; Staples"/>
    <x v="0"/>
    <n v="900"/>
    <n v="33300"/>
    <n v="11988"/>
  </r>
  <r>
    <d v="2016-10-25T00:00:00"/>
    <x v="0"/>
    <s v="Specialty"/>
    <x v="13"/>
    <n v="1100"/>
    <n v="59400"/>
    <n v="8910"/>
  </r>
  <r>
    <d v="2016-10-26T00:00:00"/>
    <x v="3"/>
    <s v="Food &amp; Staples"/>
    <x v="6"/>
    <n v="1000"/>
    <n v="54000"/>
    <n v="18360"/>
  </r>
  <r>
    <d v="2016-10-26T00:00:00"/>
    <x v="0"/>
    <s v="Multiline"/>
    <x v="9"/>
    <n v="1600"/>
    <n v="65600"/>
    <n v="16400"/>
  </r>
  <r>
    <d v="2016-10-27T00:00:00"/>
    <x v="0"/>
    <s v="Food &amp; Staples"/>
    <x v="0"/>
    <n v="600"/>
    <n v="39000"/>
    <n v="11310"/>
  </r>
  <r>
    <d v="2016-10-28T00:00:00"/>
    <x v="3"/>
    <s v="Food &amp; Staples"/>
    <x v="6"/>
    <n v="500"/>
    <n v="25500"/>
    <n v="7650"/>
  </r>
  <r>
    <d v="2016-10-29T00:00:00"/>
    <x v="2"/>
    <s v="Specialty"/>
    <x v="14"/>
    <n v="1200"/>
    <n v="33600"/>
    <n v="6048"/>
  </r>
  <r>
    <d v="2016-10-29T00:00:00"/>
    <x v="3"/>
    <s v="Food &amp; Staples"/>
    <x v="5"/>
    <n v="1400"/>
    <n v="82600"/>
    <n v="29736"/>
  </r>
  <r>
    <d v="2016-10-30T00:00:00"/>
    <x v="3"/>
    <s v="Food &amp; Staples"/>
    <x v="5"/>
    <n v="200"/>
    <n v="3000"/>
    <n v="330"/>
  </r>
  <r>
    <d v="2016-10-31T00:00:00"/>
    <x v="0"/>
    <s v="Food &amp; Staples"/>
    <x v="0"/>
    <n v="200"/>
    <n v="17000"/>
    <n v="3910"/>
  </r>
  <r>
    <d v="2016-11-01T00:00:00"/>
    <x v="1"/>
    <s v="Multiline"/>
    <x v="12"/>
    <n v="800"/>
    <n v="36800"/>
    <n v="4048"/>
  </r>
  <r>
    <d v="2016-11-02T00:00:00"/>
    <x v="3"/>
    <s v="Food &amp; Staples"/>
    <x v="6"/>
    <n v="1600"/>
    <n v="105600"/>
    <n v="31680"/>
  </r>
  <r>
    <d v="2016-11-02T00:00:00"/>
    <x v="3"/>
    <s v="Multiline"/>
    <x v="7"/>
    <n v="1100"/>
    <n v="24200"/>
    <n v="2662"/>
  </r>
  <r>
    <d v="2016-11-03T00:00:00"/>
    <x v="3"/>
    <s v="Food &amp; Staples"/>
    <x v="15"/>
    <n v="600"/>
    <n v="22200"/>
    <n v="6660"/>
  </r>
  <r>
    <d v="2016-11-04T00:00:00"/>
    <x v="2"/>
    <s v="Specialty"/>
    <x v="14"/>
    <n v="300"/>
    <n v="21300"/>
    <n v="3195"/>
  </r>
  <r>
    <d v="2016-11-04T00:00:00"/>
    <x v="3"/>
    <s v="Food &amp; Staples"/>
    <x v="15"/>
    <n v="1100"/>
    <n v="34100"/>
    <n v="5115"/>
  </r>
  <r>
    <d v="2016-11-04T00:00:00"/>
    <x v="3"/>
    <s v="Multiline"/>
    <x v="7"/>
    <n v="800"/>
    <n v="20800"/>
    <n v="2288"/>
  </r>
  <r>
    <d v="2016-11-04T00:00:00"/>
    <x v="0"/>
    <s v="Multiline"/>
    <x v="10"/>
    <n v="1400"/>
    <n v="109200"/>
    <n v="29484"/>
  </r>
  <r>
    <d v="2016-11-04T00:00:00"/>
    <x v="0"/>
    <s v="Food &amp; Staples"/>
    <x v="0"/>
    <n v="700"/>
    <n v="49700"/>
    <n v="16898"/>
  </r>
  <r>
    <d v="2016-11-05T00:00:00"/>
    <x v="2"/>
    <s v="Specialty"/>
    <x v="3"/>
    <n v="600"/>
    <n v="25800"/>
    <n v="5160"/>
  </r>
  <r>
    <d v="2016-11-06T00:00:00"/>
    <x v="0"/>
    <s v="Food &amp; Staples"/>
    <x v="11"/>
    <n v="800"/>
    <n v="64000"/>
    <n v="19840"/>
  </r>
  <r>
    <d v="2016-11-07T00:00:00"/>
    <x v="0"/>
    <s v="Multiline"/>
    <x v="8"/>
    <n v="1300"/>
    <n v="57200"/>
    <n v="8008"/>
  </r>
  <r>
    <d v="2016-11-07T00:00:00"/>
    <x v="1"/>
    <s v="Multiline"/>
    <x v="12"/>
    <n v="700"/>
    <n v="60200"/>
    <n v="19264"/>
  </r>
  <r>
    <d v="2016-11-07T00:00:00"/>
    <x v="0"/>
    <s v="Food &amp; Staples"/>
    <x v="0"/>
    <n v="1100"/>
    <n v="33000"/>
    <n v="7590"/>
  </r>
  <r>
    <d v="2016-11-08T00:00:00"/>
    <x v="1"/>
    <s v="Multiline"/>
    <x v="12"/>
    <n v="1000"/>
    <n v="71000"/>
    <n v="17750"/>
  </r>
  <r>
    <d v="2016-11-08T00:00:00"/>
    <x v="0"/>
    <s v="Multiline"/>
    <x v="9"/>
    <n v="900"/>
    <n v="45900"/>
    <n v="9639"/>
  </r>
  <r>
    <d v="2016-11-10T00:00:00"/>
    <x v="3"/>
    <s v="Food &amp; Staples"/>
    <x v="15"/>
    <n v="700"/>
    <n v="48300"/>
    <n v="7245"/>
  </r>
  <r>
    <d v="2016-11-10T00:00:00"/>
    <x v="1"/>
    <s v="Multiline"/>
    <x v="1"/>
    <n v="1100"/>
    <n v="75900"/>
    <n v="8349"/>
  </r>
  <r>
    <d v="2016-11-10T00:00:00"/>
    <x v="2"/>
    <s v="Specialty"/>
    <x v="3"/>
    <n v="1000"/>
    <n v="59000"/>
    <n v="18880"/>
  </r>
  <r>
    <d v="2016-11-11T00:00:00"/>
    <x v="3"/>
    <s v="Food &amp; Staples"/>
    <x v="5"/>
    <n v="400"/>
    <n v="30800"/>
    <n v="10164"/>
  </r>
  <r>
    <d v="2016-11-11T00:00:00"/>
    <x v="1"/>
    <s v="Food &amp; Staples"/>
    <x v="2"/>
    <n v="400"/>
    <n v="5200"/>
    <n v="1300"/>
  </r>
  <r>
    <d v="2016-11-12T00:00:00"/>
    <x v="0"/>
    <s v="Specialty"/>
    <x v="4"/>
    <n v="900"/>
    <n v="73800"/>
    <n v="7380"/>
  </r>
  <r>
    <d v="2016-11-12T00:00:00"/>
    <x v="0"/>
    <s v="Food &amp; Staples"/>
    <x v="0"/>
    <n v="1200"/>
    <n v="90000"/>
    <n v="24300"/>
  </r>
  <r>
    <d v="2016-11-12T00:00:00"/>
    <x v="0"/>
    <s v="Specialty"/>
    <x v="4"/>
    <n v="200"/>
    <n v="13800"/>
    <n v="4830"/>
  </r>
  <r>
    <d v="2016-11-12T00:00:00"/>
    <x v="1"/>
    <s v="Multiline"/>
    <x v="1"/>
    <n v="400"/>
    <n v="28000"/>
    <n v="8400"/>
  </r>
  <r>
    <d v="2016-11-12T00:00:00"/>
    <x v="3"/>
    <s v="Food &amp; Staples"/>
    <x v="15"/>
    <n v="500"/>
    <n v="20500"/>
    <n v="3280"/>
  </r>
  <r>
    <d v="2016-11-12T00:00:00"/>
    <x v="0"/>
    <s v="Specialty"/>
    <x v="13"/>
    <n v="1000"/>
    <n v="76000"/>
    <n v="12920"/>
  </r>
  <r>
    <d v="2016-11-13T00:00:00"/>
    <x v="0"/>
    <s v="Multiline"/>
    <x v="9"/>
    <n v="1200"/>
    <n v="46800"/>
    <n v="6084"/>
  </r>
  <r>
    <d v="2016-11-13T00:00:00"/>
    <x v="2"/>
    <s v="Specialty"/>
    <x v="3"/>
    <n v="800"/>
    <n v="47200"/>
    <n v="7080"/>
  </r>
  <r>
    <d v="2016-11-13T00:00:00"/>
    <x v="0"/>
    <s v="Multiline"/>
    <x v="10"/>
    <n v="1700"/>
    <n v="44200"/>
    <n v="8398"/>
  </r>
  <r>
    <d v="2016-11-14T00:00:00"/>
    <x v="2"/>
    <s v="Specialty"/>
    <x v="3"/>
    <n v="1300"/>
    <n v="89700"/>
    <n v="22425"/>
  </r>
  <r>
    <d v="2016-11-14T00:00:00"/>
    <x v="3"/>
    <s v="Food &amp; Staples"/>
    <x v="6"/>
    <n v="1200"/>
    <n v="102000"/>
    <n v="35700"/>
  </r>
  <r>
    <d v="2016-11-14T00:00:00"/>
    <x v="3"/>
    <s v="Food &amp; Staples"/>
    <x v="5"/>
    <n v="300"/>
    <n v="15300"/>
    <n v="1989"/>
  </r>
  <r>
    <d v="2016-11-14T00:00:00"/>
    <x v="1"/>
    <s v="Food &amp; Staples"/>
    <x v="2"/>
    <n v="700"/>
    <n v="51800"/>
    <n v="15022"/>
  </r>
  <r>
    <d v="2016-11-15T00:00:00"/>
    <x v="0"/>
    <s v="Food &amp; Staples"/>
    <x v="0"/>
    <n v="1300"/>
    <n v="18200"/>
    <n v="3822"/>
  </r>
  <r>
    <d v="2016-11-17T00:00:00"/>
    <x v="1"/>
    <s v="Multiline"/>
    <x v="1"/>
    <n v="1700"/>
    <n v="100300"/>
    <n v="26078"/>
  </r>
  <r>
    <d v="2016-11-17T00:00:00"/>
    <x v="2"/>
    <s v="Specialty"/>
    <x v="14"/>
    <n v="1300"/>
    <n v="75400"/>
    <n v="18096"/>
  </r>
  <r>
    <d v="2016-11-18T00:00:00"/>
    <x v="3"/>
    <s v="Food &amp; Staples"/>
    <x v="6"/>
    <n v="900"/>
    <n v="31500"/>
    <n v="6615"/>
  </r>
  <r>
    <d v="2016-11-18T00:00:00"/>
    <x v="0"/>
    <s v="Food &amp; Staples"/>
    <x v="11"/>
    <n v="400"/>
    <n v="26400"/>
    <n v="2904"/>
  </r>
  <r>
    <d v="2016-11-18T00:00:00"/>
    <x v="3"/>
    <s v="Food &amp; Staples"/>
    <x v="6"/>
    <n v="200"/>
    <n v="8400"/>
    <n v="2772"/>
  </r>
  <r>
    <d v="2016-11-18T00:00:00"/>
    <x v="0"/>
    <s v="Food &amp; Staples"/>
    <x v="0"/>
    <n v="400"/>
    <n v="34000"/>
    <n v="11900"/>
  </r>
  <r>
    <d v="2016-11-18T00:00:00"/>
    <x v="1"/>
    <s v="Food &amp; Staples"/>
    <x v="2"/>
    <n v="200"/>
    <n v="5600"/>
    <n v="560"/>
  </r>
  <r>
    <d v="2016-11-20T00:00:00"/>
    <x v="1"/>
    <s v="Multiline"/>
    <x v="1"/>
    <n v="1800"/>
    <n v="23400"/>
    <n v="3978"/>
  </r>
  <r>
    <d v="2016-11-20T00:00:00"/>
    <x v="1"/>
    <s v="Food &amp; Staples"/>
    <x v="2"/>
    <n v="1800"/>
    <n v="140400"/>
    <n v="37908"/>
  </r>
  <r>
    <d v="2016-11-21T00:00:00"/>
    <x v="0"/>
    <s v="Specialty"/>
    <x v="4"/>
    <n v="1400"/>
    <n v="56000"/>
    <n v="10080"/>
  </r>
  <r>
    <d v="2016-11-21T00:00:00"/>
    <x v="1"/>
    <s v="Multiline"/>
    <x v="12"/>
    <n v="1200"/>
    <n v="25200"/>
    <n v="7560"/>
  </r>
  <r>
    <d v="2016-11-22T00:00:00"/>
    <x v="0"/>
    <s v="Specialty"/>
    <x v="13"/>
    <n v="1600"/>
    <n v="41600"/>
    <n v="4160"/>
  </r>
  <r>
    <d v="2016-11-22T00:00:00"/>
    <x v="0"/>
    <s v="Multiline"/>
    <x v="9"/>
    <n v="1400"/>
    <n v="21000"/>
    <n v="2940"/>
  </r>
  <r>
    <d v="2016-11-22T00:00:00"/>
    <x v="0"/>
    <s v="Multiline"/>
    <x v="9"/>
    <n v="700"/>
    <n v="58800"/>
    <n v="11760"/>
  </r>
  <r>
    <d v="2016-11-23T00:00:00"/>
    <x v="3"/>
    <s v="Multiline"/>
    <x v="7"/>
    <n v="200"/>
    <n v="2800"/>
    <n v="644"/>
  </r>
  <r>
    <d v="2016-11-23T00:00:00"/>
    <x v="3"/>
    <s v="Food &amp; Staples"/>
    <x v="15"/>
    <n v="600"/>
    <n v="49200"/>
    <n v="7872"/>
  </r>
  <r>
    <d v="2016-11-23T00:00:00"/>
    <x v="0"/>
    <s v="Multiline"/>
    <x v="10"/>
    <n v="1400"/>
    <n v="58800"/>
    <n v="19404"/>
  </r>
  <r>
    <d v="2016-11-23T00:00:00"/>
    <x v="3"/>
    <s v="Multiline"/>
    <x v="7"/>
    <n v="400"/>
    <n v="11200"/>
    <n v="2352"/>
  </r>
  <r>
    <d v="2016-11-24T00:00:00"/>
    <x v="0"/>
    <s v="Specialty"/>
    <x v="13"/>
    <n v="1100"/>
    <n v="36300"/>
    <n v="11979"/>
  </r>
  <r>
    <d v="2016-11-24T00:00:00"/>
    <x v="0"/>
    <s v="Multiline"/>
    <x v="10"/>
    <n v="300"/>
    <n v="23100"/>
    <n v="5313"/>
  </r>
  <r>
    <d v="2016-11-24T00:00:00"/>
    <x v="0"/>
    <s v="Specialty"/>
    <x v="4"/>
    <n v="300"/>
    <n v="8400"/>
    <n v="2940"/>
  </r>
  <r>
    <d v="2016-11-24T00:00:00"/>
    <x v="1"/>
    <s v="Food &amp; Staples"/>
    <x v="2"/>
    <n v="800"/>
    <n v="67200"/>
    <n v="20160"/>
  </r>
  <r>
    <d v="2016-11-25T00:00:00"/>
    <x v="0"/>
    <s v="Multiline"/>
    <x v="10"/>
    <n v="1100"/>
    <n v="31900"/>
    <n v="7018"/>
  </r>
  <r>
    <d v="2016-11-25T00:00:00"/>
    <x v="3"/>
    <s v="Food &amp; Staples"/>
    <x v="15"/>
    <n v="900"/>
    <n v="69300"/>
    <n v="22176"/>
  </r>
  <r>
    <d v="2016-11-25T00:00:00"/>
    <x v="2"/>
    <s v="Specialty"/>
    <x v="14"/>
    <n v="400"/>
    <n v="25600"/>
    <n v="7168"/>
  </r>
  <r>
    <d v="2016-11-26T00:00:00"/>
    <x v="1"/>
    <s v="Multiline"/>
    <x v="12"/>
    <n v="1100"/>
    <n v="13200"/>
    <n v="3036"/>
  </r>
  <r>
    <d v="2016-11-26T00:00:00"/>
    <x v="1"/>
    <s v="Multiline"/>
    <x v="1"/>
    <n v="1800"/>
    <n v="59400"/>
    <n v="20196"/>
  </r>
  <r>
    <d v="2016-11-26T00:00:00"/>
    <x v="1"/>
    <s v="Multiline"/>
    <x v="1"/>
    <n v="1500"/>
    <n v="61500"/>
    <n v="7380"/>
  </r>
  <r>
    <d v="2016-11-27T00:00:00"/>
    <x v="0"/>
    <s v="Food &amp; Staples"/>
    <x v="0"/>
    <n v="600"/>
    <n v="10800"/>
    <n v="2700"/>
  </r>
  <r>
    <d v="2016-11-28T00:00:00"/>
    <x v="2"/>
    <s v="Specialty"/>
    <x v="3"/>
    <n v="600"/>
    <n v="11400"/>
    <n v="3876"/>
  </r>
  <r>
    <d v="2016-11-28T00:00:00"/>
    <x v="3"/>
    <s v="Food &amp; Staples"/>
    <x v="5"/>
    <n v="300"/>
    <n v="8400"/>
    <n v="1176"/>
  </r>
  <r>
    <d v="2016-11-28T00:00:00"/>
    <x v="3"/>
    <s v="Food &amp; Staples"/>
    <x v="15"/>
    <n v="1300"/>
    <n v="93600"/>
    <n v="11232"/>
  </r>
  <r>
    <d v="2016-11-28T00:00:00"/>
    <x v="1"/>
    <s v="Multiline"/>
    <x v="12"/>
    <n v="1500"/>
    <n v="88500"/>
    <n v="14160"/>
  </r>
  <r>
    <d v="2016-11-28T00:00:00"/>
    <x v="1"/>
    <s v="Food &amp; Staples"/>
    <x v="2"/>
    <n v="1000"/>
    <n v="60000"/>
    <n v="16200"/>
  </r>
  <r>
    <d v="2016-11-29T00:00:00"/>
    <x v="0"/>
    <s v="Food &amp; Staples"/>
    <x v="11"/>
    <n v="600"/>
    <n v="50400"/>
    <n v="8064"/>
  </r>
  <r>
    <d v="2016-11-29T00:00:00"/>
    <x v="2"/>
    <s v="Specialty"/>
    <x v="3"/>
    <n v="900"/>
    <n v="72900"/>
    <n v="11664"/>
  </r>
  <r>
    <d v="2016-11-29T00:00:00"/>
    <x v="3"/>
    <s v="Food &amp; Staples"/>
    <x v="15"/>
    <n v="1000"/>
    <n v="87000"/>
    <n v="22620"/>
  </r>
  <r>
    <d v="2016-11-30T00:00:00"/>
    <x v="0"/>
    <s v="Specialty"/>
    <x v="13"/>
    <n v="200"/>
    <n v="10800"/>
    <n v="1620"/>
  </r>
  <r>
    <d v="2016-12-01T00:00:00"/>
    <x v="3"/>
    <s v="Food &amp; Staples"/>
    <x v="5"/>
    <n v="1800"/>
    <n v="19800"/>
    <n v="5346"/>
  </r>
  <r>
    <d v="2016-12-01T00:00:00"/>
    <x v="3"/>
    <s v="Food &amp; Staples"/>
    <x v="5"/>
    <n v="800"/>
    <n v="34400"/>
    <n v="7568"/>
  </r>
  <r>
    <d v="2016-12-02T00:00:00"/>
    <x v="0"/>
    <s v="Multiline"/>
    <x v="9"/>
    <n v="600"/>
    <n v="50400"/>
    <n v="16632"/>
  </r>
  <r>
    <d v="2016-12-02T00:00:00"/>
    <x v="1"/>
    <s v="Multiline"/>
    <x v="12"/>
    <n v="400"/>
    <n v="21600"/>
    <n v="4968"/>
  </r>
  <r>
    <d v="2016-12-02T00:00:00"/>
    <x v="3"/>
    <s v="Food &amp; Staples"/>
    <x v="15"/>
    <n v="800"/>
    <n v="51200"/>
    <n v="10752"/>
  </r>
  <r>
    <d v="2016-12-02T00:00:00"/>
    <x v="1"/>
    <s v="Food &amp; Staples"/>
    <x v="2"/>
    <n v="900"/>
    <n v="23400"/>
    <n v="4680"/>
  </r>
  <r>
    <d v="2016-12-02T00:00:00"/>
    <x v="3"/>
    <s v="Food &amp; Staples"/>
    <x v="15"/>
    <n v="200"/>
    <n v="12000"/>
    <n v="2880"/>
  </r>
  <r>
    <d v="2016-12-03T00:00:00"/>
    <x v="0"/>
    <s v="Specialty"/>
    <x v="13"/>
    <n v="1000"/>
    <n v="64000"/>
    <n v="19200"/>
  </r>
  <r>
    <d v="2016-12-03T00:00:00"/>
    <x v="0"/>
    <s v="Food &amp; Staples"/>
    <x v="0"/>
    <n v="1300"/>
    <n v="55900"/>
    <n v="10062"/>
  </r>
  <r>
    <d v="2016-12-03T00:00:00"/>
    <x v="0"/>
    <s v="Multiline"/>
    <x v="8"/>
    <n v="500"/>
    <n v="43000"/>
    <n v="5160"/>
  </r>
  <r>
    <d v="2016-12-04T00:00:00"/>
    <x v="1"/>
    <s v="Food &amp; Staples"/>
    <x v="2"/>
    <n v="700"/>
    <n v="39900"/>
    <n v="13566"/>
  </r>
  <r>
    <d v="2016-12-05T00:00:00"/>
    <x v="2"/>
    <s v="Specialty"/>
    <x v="14"/>
    <n v="200"/>
    <n v="13000"/>
    <n v="2990"/>
  </r>
  <r>
    <d v="2016-12-05T00:00:00"/>
    <x v="0"/>
    <s v="Food &amp; Staples"/>
    <x v="0"/>
    <n v="300"/>
    <n v="16200"/>
    <n v="1944"/>
  </r>
  <r>
    <d v="2016-12-06T00:00:00"/>
    <x v="1"/>
    <s v="Food &amp; Staples"/>
    <x v="2"/>
    <n v="1000"/>
    <n v="62000"/>
    <n v="21700"/>
  </r>
  <r>
    <d v="2016-12-06T00:00:00"/>
    <x v="1"/>
    <s v="Food &amp; Staples"/>
    <x v="2"/>
    <n v="800"/>
    <n v="21600"/>
    <n v="2808"/>
  </r>
  <r>
    <d v="2016-12-06T00:00:00"/>
    <x v="1"/>
    <s v="Multiline"/>
    <x v="1"/>
    <n v="400"/>
    <n v="6000"/>
    <n v="2100"/>
  </r>
  <r>
    <d v="2016-12-06T00:00:00"/>
    <x v="0"/>
    <s v="Multiline"/>
    <x v="8"/>
    <n v="1800"/>
    <n v="21600"/>
    <n v="3672"/>
  </r>
  <r>
    <d v="2016-12-07T00:00:00"/>
    <x v="2"/>
    <s v="Specialty"/>
    <x v="3"/>
    <n v="600"/>
    <n v="36000"/>
    <n v="5400"/>
  </r>
  <r>
    <d v="2016-12-08T00:00:00"/>
    <x v="1"/>
    <s v="Food &amp; Staples"/>
    <x v="2"/>
    <n v="1600"/>
    <n v="131200"/>
    <n v="26240"/>
  </r>
  <r>
    <d v="2016-12-08T00:00:00"/>
    <x v="0"/>
    <s v="Multiline"/>
    <x v="9"/>
    <n v="1200"/>
    <n v="36000"/>
    <n v="7200"/>
  </r>
  <r>
    <d v="2016-12-09T00:00:00"/>
    <x v="0"/>
    <s v="Multiline"/>
    <x v="9"/>
    <n v="500"/>
    <n v="27500"/>
    <n v="6600"/>
  </r>
  <r>
    <d v="2016-12-09T00:00:00"/>
    <x v="1"/>
    <s v="Multiline"/>
    <x v="1"/>
    <n v="1400"/>
    <n v="32200"/>
    <n v="11592"/>
  </r>
  <r>
    <d v="2016-12-10T00:00:00"/>
    <x v="0"/>
    <s v="Multiline"/>
    <x v="10"/>
    <n v="300"/>
    <n v="5400"/>
    <n v="1782"/>
  </r>
  <r>
    <d v="2016-12-10T00:00:00"/>
    <x v="0"/>
    <s v="Multiline"/>
    <x v="10"/>
    <n v="1700"/>
    <n v="113900"/>
    <n v="26197"/>
  </r>
  <r>
    <d v="2016-12-10T00:00:00"/>
    <x v="1"/>
    <s v="Food &amp; Staples"/>
    <x v="2"/>
    <n v="1400"/>
    <n v="68600"/>
    <n v="22638"/>
  </r>
  <r>
    <d v="2016-12-10T00:00:00"/>
    <x v="1"/>
    <s v="Food &amp; Staples"/>
    <x v="2"/>
    <n v="600"/>
    <n v="32400"/>
    <n v="5184"/>
  </r>
  <r>
    <d v="2016-12-10T00:00:00"/>
    <x v="1"/>
    <s v="Food &amp; Staples"/>
    <x v="2"/>
    <n v="1400"/>
    <n v="36400"/>
    <n v="9100"/>
  </r>
  <r>
    <d v="2016-12-10T00:00:00"/>
    <x v="3"/>
    <s v="Multiline"/>
    <x v="7"/>
    <n v="700"/>
    <n v="43400"/>
    <n v="14756"/>
  </r>
  <r>
    <d v="2016-12-11T00:00:00"/>
    <x v="1"/>
    <s v="Food &amp; Staples"/>
    <x v="2"/>
    <n v="1500"/>
    <n v="108000"/>
    <n v="20520"/>
  </r>
  <r>
    <d v="2016-12-11T00:00:00"/>
    <x v="0"/>
    <s v="Multiline"/>
    <x v="8"/>
    <n v="1300"/>
    <n v="92300"/>
    <n v="13845"/>
  </r>
  <r>
    <d v="2016-12-12T00:00:00"/>
    <x v="1"/>
    <s v="Multiline"/>
    <x v="12"/>
    <n v="1600"/>
    <n v="100800"/>
    <n v="17136"/>
  </r>
  <r>
    <d v="2016-12-12T00:00:00"/>
    <x v="0"/>
    <s v="Specialty"/>
    <x v="13"/>
    <n v="1300"/>
    <n v="78000"/>
    <n v="27300"/>
  </r>
  <r>
    <d v="2016-12-13T00:00:00"/>
    <x v="1"/>
    <s v="Multiline"/>
    <x v="12"/>
    <n v="600"/>
    <n v="34200"/>
    <n v="4104"/>
  </r>
  <r>
    <d v="2016-12-13T00:00:00"/>
    <x v="0"/>
    <s v="Food &amp; Staples"/>
    <x v="11"/>
    <n v="1800"/>
    <n v="151200"/>
    <n v="49896"/>
  </r>
  <r>
    <d v="2016-12-14T00:00:00"/>
    <x v="2"/>
    <s v="Specialty"/>
    <x v="3"/>
    <n v="300"/>
    <n v="24300"/>
    <n v="7047"/>
  </r>
  <r>
    <d v="2016-12-14T00:00:00"/>
    <x v="3"/>
    <s v="Multiline"/>
    <x v="7"/>
    <n v="1100"/>
    <n v="52800"/>
    <n v="14256"/>
  </r>
  <r>
    <d v="2016-12-14T00:00:00"/>
    <x v="0"/>
    <s v="Specialty"/>
    <x v="13"/>
    <n v="1000"/>
    <n v="57000"/>
    <n v="18810"/>
  </r>
  <r>
    <d v="2016-12-14T00:00:00"/>
    <x v="3"/>
    <s v="Food &amp; Staples"/>
    <x v="6"/>
    <n v="1200"/>
    <n v="18000"/>
    <n v="6480"/>
  </r>
  <r>
    <d v="2016-12-15T00:00:00"/>
    <x v="0"/>
    <s v="Multiline"/>
    <x v="8"/>
    <n v="400"/>
    <n v="18400"/>
    <n v="4968"/>
  </r>
  <r>
    <d v="2016-12-15T00:00:00"/>
    <x v="1"/>
    <s v="Multiline"/>
    <x v="1"/>
    <n v="900"/>
    <n v="9900"/>
    <n v="1089"/>
  </r>
  <r>
    <d v="2016-12-16T00:00:00"/>
    <x v="0"/>
    <s v="Multiline"/>
    <x v="9"/>
    <n v="1200"/>
    <n v="81600"/>
    <n v="8160"/>
  </r>
  <r>
    <d v="2016-12-17T00:00:00"/>
    <x v="2"/>
    <s v="Specialty"/>
    <x v="14"/>
    <n v="1700"/>
    <n v="73100"/>
    <n v="24854"/>
  </r>
  <r>
    <d v="2016-12-17T00:00:00"/>
    <x v="2"/>
    <s v="Specialty"/>
    <x v="14"/>
    <n v="1700"/>
    <n v="132600"/>
    <n v="42432"/>
  </r>
  <r>
    <d v="2016-12-17T00:00:00"/>
    <x v="0"/>
    <s v="Food &amp; Staples"/>
    <x v="11"/>
    <n v="1200"/>
    <n v="100800"/>
    <n v="17136"/>
  </r>
  <r>
    <d v="2016-12-18T00:00:00"/>
    <x v="2"/>
    <s v="Specialty"/>
    <x v="3"/>
    <n v="400"/>
    <n v="18000"/>
    <n v="2160"/>
  </r>
  <r>
    <d v="2016-12-18T00:00:00"/>
    <x v="0"/>
    <s v="Multiline"/>
    <x v="9"/>
    <n v="700"/>
    <n v="14000"/>
    <n v="3220"/>
  </r>
  <r>
    <d v="2016-12-18T00:00:00"/>
    <x v="2"/>
    <s v="Specialty"/>
    <x v="3"/>
    <n v="600"/>
    <n v="48000"/>
    <n v="14880"/>
  </r>
  <r>
    <d v="2016-12-18T00:00:00"/>
    <x v="3"/>
    <s v="Food &amp; Staples"/>
    <x v="15"/>
    <n v="1600"/>
    <n v="89600"/>
    <n v="12544"/>
  </r>
  <r>
    <d v="2016-12-18T00:00:00"/>
    <x v="0"/>
    <s v="Specialty"/>
    <x v="4"/>
    <n v="300"/>
    <n v="26100"/>
    <n v="5481"/>
  </r>
  <r>
    <d v="2016-12-19T00:00:00"/>
    <x v="0"/>
    <s v="Multiline"/>
    <x v="10"/>
    <n v="1100"/>
    <n v="19800"/>
    <n v="2772"/>
  </r>
  <r>
    <d v="2016-12-19T00:00:00"/>
    <x v="3"/>
    <s v="Food &amp; Staples"/>
    <x v="6"/>
    <n v="300"/>
    <n v="23700"/>
    <n v="5214"/>
  </r>
  <r>
    <d v="2016-12-21T00:00:00"/>
    <x v="0"/>
    <s v="Multiline"/>
    <x v="8"/>
    <n v="500"/>
    <n v="29000"/>
    <n v="4060"/>
  </r>
  <r>
    <d v="2016-12-21T00:00:00"/>
    <x v="3"/>
    <s v="Food &amp; Staples"/>
    <x v="15"/>
    <n v="1200"/>
    <n v="32400"/>
    <n v="5184"/>
  </r>
  <r>
    <d v="2016-12-22T00:00:00"/>
    <x v="1"/>
    <s v="Multiline"/>
    <x v="12"/>
    <n v="300"/>
    <n v="19200"/>
    <n v="5952"/>
  </r>
  <r>
    <d v="2016-12-22T00:00:00"/>
    <x v="0"/>
    <s v="Multiline"/>
    <x v="8"/>
    <n v="200"/>
    <n v="9000"/>
    <n v="3060"/>
  </r>
  <r>
    <d v="2016-12-22T00:00:00"/>
    <x v="0"/>
    <s v="Multiline"/>
    <x v="8"/>
    <n v="1300"/>
    <n v="109200"/>
    <n v="39312"/>
  </r>
  <r>
    <d v="2016-12-23T00:00:00"/>
    <x v="2"/>
    <s v="Specialty"/>
    <x v="14"/>
    <n v="800"/>
    <n v="49600"/>
    <n v="12400"/>
  </r>
  <r>
    <d v="2016-12-23T00:00:00"/>
    <x v="0"/>
    <s v="Specialty"/>
    <x v="13"/>
    <n v="1100"/>
    <n v="38500"/>
    <n v="8470"/>
  </r>
  <r>
    <d v="2016-12-23T00:00:00"/>
    <x v="2"/>
    <s v="Specialty"/>
    <x v="3"/>
    <n v="1600"/>
    <n v="36800"/>
    <n v="6992"/>
  </r>
  <r>
    <d v="2016-12-24T00:00:00"/>
    <x v="1"/>
    <s v="Multiline"/>
    <x v="1"/>
    <n v="1300"/>
    <n v="44200"/>
    <n v="7956"/>
  </r>
  <r>
    <d v="2016-12-25T00:00:00"/>
    <x v="0"/>
    <s v="Food &amp; Staples"/>
    <x v="0"/>
    <n v="1300"/>
    <n v="62400"/>
    <n v="19968"/>
  </r>
  <r>
    <d v="2016-12-25T00:00:00"/>
    <x v="3"/>
    <s v="Food &amp; Staples"/>
    <x v="6"/>
    <n v="600"/>
    <n v="19800"/>
    <n v="3168"/>
  </r>
  <r>
    <d v="2016-12-26T00:00:00"/>
    <x v="3"/>
    <s v="Multiline"/>
    <x v="7"/>
    <n v="1700"/>
    <n v="81600"/>
    <n v="26112"/>
  </r>
  <r>
    <d v="2016-12-26T00:00:00"/>
    <x v="0"/>
    <s v="Food &amp; Staples"/>
    <x v="11"/>
    <n v="300"/>
    <n v="18600"/>
    <n v="6138"/>
  </r>
  <r>
    <d v="2016-12-27T00:00:00"/>
    <x v="0"/>
    <s v="Specialty"/>
    <x v="4"/>
    <n v="1300"/>
    <n v="23400"/>
    <n v="6318"/>
  </r>
  <r>
    <d v="2016-12-27T00:00:00"/>
    <x v="3"/>
    <s v="Food &amp; Staples"/>
    <x v="5"/>
    <n v="1300"/>
    <n v="28600"/>
    <n v="10296"/>
  </r>
  <r>
    <d v="2016-12-27T00:00:00"/>
    <x v="1"/>
    <s v="Food &amp; Staples"/>
    <x v="2"/>
    <n v="500"/>
    <n v="43500"/>
    <n v="8265"/>
  </r>
  <r>
    <d v="2016-12-27T00:00:00"/>
    <x v="2"/>
    <s v="Specialty"/>
    <x v="3"/>
    <n v="300"/>
    <n v="10500"/>
    <n v="3045"/>
  </r>
  <r>
    <d v="2016-12-27T00:00:00"/>
    <x v="0"/>
    <s v="Specialty"/>
    <x v="13"/>
    <n v="400"/>
    <n v="32800"/>
    <n v="10168"/>
  </r>
  <r>
    <d v="2016-12-27T00:00:00"/>
    <x v="2"/>
    <s v="Specialty"/>
    <x v="3"/>
    <n v="600"/>
    <n v="7200"/>
    <n v="1440"/>
  </r>
  <r>
    <d v="2016-12-28T00:00:00"/>
    <x v="0"/>
    <s v="Food &amp; Staples"/>
    <x v="11"/>
    <n v="700"/>
    <n v="58100"/>
    <n v="19754"/>
  </r>
  <r>
    <d v="2016-12-28T00:00:00"/>
    <x v="0"/>
    <s v="Food &amp; Staples"/>
    <x v="11"/>
    <n v="1400"/>
    <n v="39200"/>
    <n v="5488"/>
  </r>
  <r>
    <d v="2016-12-28T00:00:00"/>
    <x v="0"/>
    <s v="Food &amp; Staples"/>
    <x v="0"/>
    <n v="1800"/>
    <n v="73800"/>
    <n v="24354"/>
  </r>
  <r>
    <d v="2016-12-28T00:00:00"/>
    <x v="0"/>
    <s v="Multiline"/>
    <x v="9"/>
    <n v="1700"/>
    <n v="59500"/>
    <n v="5950"/>
  </r>
  <r>
    <d v="2016-12-29T00:00:00"/>
    <x v="1"/>
    <s v="Multiline"/>
    <x v="12"/>
    <n v="1000"/>
    <n v="76000"/>
    <n v="27360"/>
  </r>
  <r>
    <d v="2016-12-29T00:00:00"/>
    <x v="0"/>
    <s v="Multiline"/>
    <x v="8"/>
    <n v="700"/>
    <n v="14000"/>
    <n v="4340"/>
  </r>
  <r>
    <d v="2016-12-29T00:00:00"/>
    <x v="0"/>
    <s v="Multiline"/>
    <x v="9"/>
    <n v="500"/>
    <n v="31500"/>
    <n v="5670"/>
  </r>
  <r>
    <d v="2016-12-30T00:00:00"/>
    <x v="2"/>
    <s v="Specialty"/>
    <x v="14"/>
    <n v="400"/>
    <n v="15200"/>
    <n v="4560"/>
  </r>
  <r>
    <d v="2016-12-30T00:00:00"/>
    <x v="1"/>
    <s v="Food &amp; Staples"/>
    <x v="2"/>
    <n v="1200"/>
    <n v="28800"/>
    <n v="8352"/>
  </r>
  <r>
    <d v="2016-12-30T00:00:00"/>
    <x v="3"/>
    <s v="Food &amp; Staples"/>
    <x v="5"/>
    <n v="1700"/>
    <n v="45900"/>
    <n v="8721"/>
  </r>
  <r>
    <d v="2016-12-30T00:00:00"/>
    <x v="0"/>
    <s v="Specialty"/>
    <x v="4"/>
    <n v="1700"/>
    <n v="34000"/>
    <n v="7820"/>
  </r>
  <r>
    <d v="2016-12-30T00:00:00"/>
    <x v="2"/>
    <s v="Specialty"/>
    <x v="3"/>
    <n v="1600"/>
    <n v="129600"/>
    <n v="41472"/>
  </r>
  <r>
    <d v="2016-12-31T00:00:00"/>
    <x v="1"/>
    <s v="Multiline"/>
    <x v="12"/>
    <n v="700"/>
    <n v="11900"/>
    <n v="2856"/>
  </r>
  <r>
    <d v="2016-12-31T00:00:00"/>
    <x v="1"/>
    <s v="Food &amp; Staples"/>
    <x v="2"/>
    <n v="900"/>
    <n v="27000"/>
    <n v="3240"/>
  </r>
</pivotCacheRecords>
</file>

<file path=xl/pivotCache/pivotCacheRecords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5000">
  <r>
    <x v="0"/>
    <x v="0"/>
    <x v="0"/>
    <n v="1"/>
  </r>
  <r>
    <x v="0"/>
    <x v="1"/>
    <x v="1"/>
    <n v="0"/>
  </r>
  <r>
    <x v="1"/>
    <x v="2"/>
    <x v="0"/>
    <n v="1"/>
  </r>
  <r>
    <x v="1"/>
    <x v="3"/>
    <x v="0"/>
    <n v="1"/>
  </r>
  <r>
    <x v="2"/>
    <x v="1"/>
    <x v="2"/>
    <n v="1"/>
  </r>
  <r>
    <x v="2"/>
    <x v="2"/>
    <x v="1"/>
    <n v="0"/>
  </r>
  <r>
    <x v="3"/>
    <x v="0"/>
    <x v="2"/>
    <n v="1"/>
  </r>
  <r>
    <x v="3"/>
    <x v="0"/>
    <x v="2"/>
    <n v="1"/>
  </r>
  <r>
    <x v="4"/>
    <x v="3"/>
    <x v="3"/>
    <n v="1"/>
  </r>
  <r>
    <x v="4"/>
    <x v="4"/>
    <x v="4"/>
    <n v="1"/>
  </r>
  <r>
    <x v="5"/>
    <x v="5"/>
    <x v="2"/>
    <n v="0"/>
  </r>
  <r>
    <x v="5"/>
    <x v="3"/>
    <x v="2"/>
    <n v="1"/>
  </r>
  <r>
    <x v="6"/>
    <x v="5"/>
    <x v="2"/>
    <n v="1"/>
  </r>
  <r>
    <x v="6"/>
    <x v="6"/>
    <x v="0"/>
    <n v="1"/>
  </r>
  <r>
    <x v="7"/>
    <x v="1"/>
    <x v="3"/>
    <n v="1"/>
  </r>
  <r>
    <x v="7"/>
    <x v="1"/>
    <x v="3"/>
    <n v="1"/>
  </r>
  <r>
    <x v="8"/>
    <x v="3"/>
    <x v="1"/>
    <n v="1"/>
  </r>
  <r>
    <x v="8"/>
    <x v="1"/>
    <x v="3"/>
    <n v="0"/>
  </r>
  <r>
    <x v="9"/>
    <x v="4"/>
    <x v="4"/>
    <n v="0"/>
  </r>
  <r>
    <x v="9"/>
    <x v="4"/>
    <x v="0"/>
    <n v="1"/>
  </r>
  <r>
    <x v="10"/>
    <x v="4"/>
    <x v="1"/>
    <n v="1"/>
  </r>
  <r>
    <x v="10"/>
    <x v="7"/>
    <x v="3"/>
    <n v="1"/>
  </r>
  <r>
    <x v="10"/>
    <x v="6"/>
    <x v="1"/>
    <n v="0"/>
  </r>
  <r>
    <x v="10"/>
    <x v="5"/>
    <x v="1"/>
    <n v="1"/>
  </r>
  <r>
    <x v="11"/>
    <x v="0"/>
    <x v="4"/>
    <n v="1"/>
  </r>
  <r>
    <x v="11"/>
    <x v="7"/>
    <x v="2"/>
    <n v="0"/>
  </r>
  <r>
    <x v="12"/>
    <x v="5"/>
    <x v="4"/>
    <n v="1"/>
  </r>
  <r>
    <x v="12"/>
    <x v="6"/>
    <x v="0"/>
    <n v="1"/>
  </r>
  <r>
    <x v="12"/>
    <x v="5"/>
    <x v="1"/>
    <n v="1"/>
  </r>
  <r>
    <x v="12"/>
    <x v="2"/>
    <x v="4"/>
    <n v="1"/>
  </r>
  <r>
    <x v="13"/>
    <x v="5"/>
    <x v="3"/>
    <n v="1"/>
  </r>
  <r>
    <x v="13"/>
    <x v="5"/>
    <x v="4"/>
    <n v="1"/>
  </r>
  <r>
    <x v="14"/>
    <x v="0"/>
    <x v="1"/>
    <n v="1"/>
  </r>
  <r>
    <x v="14"/>
    <x v="4"/>
    <x v="2"/>
    <n v="0"/>
  </r>
  <r>
    <x v="15"/>
    <x v="1"/>
    <x v="4"/>
    <n v="1"/>
  </r>
  <r>
    <x v="15"/>
    <x v="0"/>
    <x v="4"/>
    <n v="0"/>
  </r>
  <r>
    <x v="15"/>
    <x v="6"/>
    <x v="1"/>
    <n v="0"/>
  </r>
  <r>
    <x v="15"/>
    <x v="5"/>
    <x v="1"/>
    <n v="1"/>
  </r>
  <r>
    <x v="16"/>
    <x v="2"/>
    <x v="0"/>
    <n v="1"/>
  </r>
  <r>
    <x v="16"/>
    <x v="3"/>
    <x v="1"/>
    <n v="1"/>
  </r>
  <r>
    <x v="17"/>
    <x v="4"/>
    <x v="1"/>
    <n v="1"/>
  </r>
  <r>
    <x v="17"/>
    <x v="3"/>
    <x v="0"/>
    <n v="1"/>
  </r>
  <r>
    <x v="17"/>
    <x v="0"/>
    <x v="1"/>
    <n v="1"/>
  </r>
  <r>
    <x v="17"/>
    <x v="1"/>
    <x v="2"/>
    <n v="1"/>
  </r>
  <r>
    <x v="18"/>
    <x v="0"/>
    <x v="3"/>
    <n v="1"/>
  </r>
  <r>
    <x v="18"/>
    <x v="4"/>
    <x v="0"/>
    <n v="0"/>
  </r>
  <r>
    <x v="19"/>
    <x v="7"/>
    <x v="3"/>
    <n v="1"/>
  </r>
  <r>
    <x v="19"/>
    <x v="6"/>
    <x v="0"/>
    <n v="0"/>
  </r>
  <r>
    <x v="20"/>
    <x v="5"/>
    <x v="1"/>
    <n v="1"/>
  </r>
  <r>
    <x v="20"/>
    <x v="7"/>
    <x v="1"/>
    <n v="0"/>
  </r>
  <r>
    <x v="21"/>
    <x v="6"/>
    <x v="0"/>
    <n v="0"/>
  </r>
  <r>
    <x v="21"/>
    <x v="4"/>
    <x v="3"/>
    <n v="0"/>
  </r>
  <r>
    <x v="22"/>
    <x v="2"/>
    <x v="2"/>
    <n v="1"/>
  </r>
  <r>
    <x v="22"/>
    <x v="7"/>
    <x v="2"/>
    <n v="1"/>
  </r>
  <r>
    <x v="23"/>
    <x v="1"/>
    <x v="4"/>
    <n v="1"/>
  </r>
  <r>
    <x v="23"/>
    <x v="7"/>
    <x v="4"/>
    <n v="1"/>
  </r>
  <r>
    <x v="24"/>
    <x v="4"/>
    <x v="1"/>
    <n v="1"/>
  </r>
  <r>
    <x v="24"/>
    <x v="2"/>
    <x v="3"/>
    <n v="1"/>
  </r>
  <r>
    <x v="25"/>
    <x v="7"/>
    <x v="1"/>
    <n v="1"/>
  </r>
  <r>
    <x v="25"/>
    <x v="7"/>
    <x v="0"/>
    <n v="1"/>
  </r>
  <r>
    <x v="26"/>
    <x v="0"/>
    <x v="4"/>
    <n v="1"/>
  </r>
  <r>
    <x v="26"/>
    <x v="5"/>
    <x v="1"/>
    <n v="0"/>
  </r>
  <r>
    <x v="27"/>
    <x v="7"/>
    <x v="4"/>
    <n v="1"/>
  </r>
  <r>
    <x v="27"/>
    <x v="2"/>
    <x v="4"/>
    <n v="1"/>
  </r>
  <r>
    <x v="28"/>
    <x v="4"/>
    <x v="0"/>
    <n v="1"/>
  </r>
  <r>
    <x v="28"/>
    <x v="0"/>
    <x v="1"/>
    <n v="0"/>
  </r>
  <r>
    <x v="29"/>
    <x v="4"/>
    <x v="0"/>
    <n v="1"/>
  </r>
  <r>
    <x v="29"/>
    <x v="4"/>
    <x v="0"/>
    <n v="1"/>
  </r>
  <r>
    <x v="30"/>
    <x v="0"/>
    <x v="0"/>
    <n v="1"/>
  </r>
  <r>
    <x v="30"/>
    <x v="0"/>
    <x v="3"/>
    <n v="0"/>
  </r>
  <r>
    <x v="31"/>
    <x v="5"/>
    <x v="1"/>
    <n v="1"/>
  </r>
  <r>
    <x v="31"/>
    <x v="2"/>
    <x v="3"/>
    <n v="1"/>
  </r>
  <r>
    <x v="32"/>
    <x v="3"/>
    <x v="2"/>
    <n v="0"/>
  </r>
  <r>
    <x v="32"/>
    <x v="1"/>
    <x v="0"/>
    <n v="1"/>
  </r>
  <r>
    <x v="33"/>
    <x v="2"/>
    <x v="1"/>
    <n v="0"/>
  </r>
  <r>
    <x v="33"/>
    <x v="0"/>
    <x v="3"/>
    <n v="0"/>
  </r>
  <r>
    <x v="34"/>
    <x v="6"/>
    <x v="1"/>
    <n v="1"/>
  </r>
  <r>
    <x v="34"/>
    <x v="7"/>
    <x v="0"/>
    <n v="1"/>
  </r>
  <r>
    <x v="35"/>
    <x v="1"/>
    <x v="0"/>
    <n v="1"/>
  </r>
  <r>
    <x v="35"/>
    <x v="7"/>
    <x v="3"/>
    <n v="1"/>
  </r>
  <r>
    <x v="36"/>
    <x v="0"/>
    <x v="3"/>
    <n v="1"/>
  </r>
  <r>
    <x v="36"/>
    <x v="3"/>
    <x v="2"/>
    <n v="1"/>
  </r>
  <r>
    <x v="37"/>
    <x v="2"/>
    <x v="3"/>
    <n v="1"/>
  </r>
  <r>
    <x v="37"/>
    <x v="7"/>
    <x v="0"/>
    <n v="1"/>
  </r>
  <r>
    <x v="38"/>
    <x v="1"/>
    <x v="1"/>
    <n v="1"/>
  </r>
  <r>
    <x v="38"/>
    <x v="6"/>
    <x v="1"/>
    <n v="1"/>
  </r>
  <r>
    <x v="39"/>
    <x v="4"/>
    <x v="2"/>
    <n v="0"/>
  </r>
  <r>
    <x v="39"/>
    <x v="6"/>
    <x v="3"/>
    <n v="0"/>
  </r>
  <r>
    <x v="40"/>
    <x v="5"/>
    <x v="1"/>
    <n v="1"/>
  </r>
  <r>
    <x v="40"/>
    <x v="7"/>
    <x v="4"/>
    <n v="0"/>
  </r>
  <r>
    <x v="41"/>
    <x v="4"/>
    <x v="0"/>
    <n v="1"/>
  </r>
  <r>
    <x v="41"/>
    <x v="2"/>
    <x v="1"/>
    <n v="1"/>
  </r>
  <r>
    <x v="42"/>
    <x v="4"/>
    <x v="1"/>
    <n v="1"/>
  </r>
  <r>
    <x v="42"/>
    <x v="1"/>
    <x v="1"/>
    <n v="1"/>
  </r>
  <r>
    <x v="43"/>
    <x v="0"/>
    <x v="4"/>
    <n v="1"/>
  </r>
  <r>
    <x v="43"/>
    <x v="2"/>
    <x v="2"/>
    <n v="1"/>
  </r>
  <r>
    <x v="44"/>
    <x v="3"/>
    <x v="0"/>
    <n v="1"/>
  </r>
  <r>
    <x v="44"/>
    <x v="6"/>
    <x v="4"/>
    <n v="0"/>
  </r>
  <r>
    <x v="44"/>
    <x v="7"/>
    <x v="0"/>
    <n v="1"/>
  </r>
  <r>
    <x v="44"/>
    <x v="0"/>
    <x v="1"/>
    <n v="1"/>
  </r>
  <r>
    <x v="45"/>
    <x v="1"/>
    <x v="1"/>
    <n v="0"/>
  </r>
  <r>
    <x v="45"/>
    <x v="6"/>
    <x v="1"/>
    <n v="0"/>
  </r>
  <r>
    <x v="46"/>
    <x v="0"/>
    <x v="2"/>
    <n v="1"/>
  </r>
  <r>
    <x v="46"/>
    <x v="6"/>
    <x v="0"/>
    <n v="1"/>
  </r>
  <r>
    <x v="47"/>
    <x v="1"/>
    <x v="1"/>
    <n v="1"/>
  </r>
  <r>
    <x v="47"/>
    <x v="1"/>
    <x v="2"/>
    <n v="1"/>
  </r>
  <r>
    <x v="48"/>
    <x v="5"/>
    <x v="4"/>
    <n v="0"/>
  </r>
  <r>
    <x v="48"/>
    <x v="1"/>
    <x v="0"/>
    <n v="0"/>
  </r>
  <r>
    <x v="49"/>
    <x v="2"/>
    <x v="3"/>
    <n v="0"/>
  </r>
  <r>
    <x v="49"/>
    <x v="5"/>
    <x v="4"/>
    <n v="1"/>
  </r>
  <r>
    <x v="50"/>
    <x v="1"/>
    <x v="1"/>
    <n v="1"/>
  </r>
  <r>
    <x v="50"/>
    <x v="0"/>
    <x v="1"/>
    <n v="1"/>
  </r>
  <r>
    <x v="51"/>
    <x v="6"/>
    <x v="4"/>
    <n v="1"/>
  </r>
  <r>
    <x v="51"/>
    <x v="2"/>
    <x v="1"/>
    <n v="0"/>
  </r>
  <r>
    <x v="52"/>
    <x v="4"/>
    <x v="1"/>
    <n v="1"/>
  </r>
  <r>
    <x v="52"/>
    <x v="3"/>
    <x v="2"/>
    <n v="0"/>
  </r>
  <r>
    <x v="53"/>
    <x v="0"/>
    <x v="4"/>
    <n v="0"/>
  </r>
  <r>
    <x v="53"/>
    <x v="6"/>
    <x v="4"/>
    <n v="1"/>
  </r>
  <r>
    <x v="54"/>
    <x v="7"/>
    <x v="2"/>
    <n v="0"/>
  </r>
  <r>
    <x v="54"/>
    <x v="7"/>
    <x v="0"/>
    <n v="0"/>
  </r>
  <r>
    <x v="55"/>
    <x v="7"/>
    <x v="1"/>
    <n v="1"/>
  </r>
  <r>
    <x v="55"/>
    <x v="6"/>
    <x v="0"/>
    <n v="1"/>
  </r>
  <r>
    <x v="56"/>
    <x v="5"/>
    <x v="4"/>
    <n v="1"/>
  </r>
  <r>
    <x v="56"/>
    <x v="6"/>
    <x v="1"/>
    <n v="1"/>
  </r>
  <r>
    <x v="57"/>
    <x v="6"/>
    <x v="1"/>
    <n v="0"/>
  </r>
  <r>
    <x v="57"/>
    <x v="0"/>
    <x v="2"/>
    <n v="1"/>
  </r>
  <r>
    <x v="58"/>
    <x v="6"/>
    <x v="3"/>
    <n v="1"/>
  </r>
  <r>
    <x v="58"/>
    <x v="1"/>
    <x v="3"/>
    <n v="1"/>
  </r>
  <r>
    <x v="58"/>
    <x v="4"/>
    <x v="0"/>
    <n v="1"/>
  </r>
  <r>
    <x v="58"/>
    <x v="4"/>
    <x v="3"/>
    <n v="1"/>
  </r>
  <r>
    <x v="59"/>
    <x v="1"/>
    <x v="3"/>
    <n v="0"/>
  </r>
  <r>
    <x v="59"/>
    <x v="0"/>
    <x v="2"/>
    <n v="1"/>
  </r>
  <r>
    <x v="60"/>
    <x v="7"/>
    <x v="3"/>
    <n v="1"/>
  </r>
  <r>
    <x v="60"/>
    <x v="4"/>
    <x v="1"/>
    <n v="0"/>
  </r>
  <r>
    <x v="61"/>
    <x v="7"/>
    <x v="2"/>
    <n v="1"/>
  </r>
  <r>
    <x v="61"/>
    <x v="3"/>
    <x v="1"/>
    <n v="0"/>
  </r>
  <r>
    <x v="62"/>
    <x v="2"/>
    <x v="0"/>
    <n v="0"/>
  </r>
  <r>
    <x v="62"/>
    <x v="6"/>
    <x v="0"/>
    <n v="0"/>
  </r>
  <r>
    <x v="63"/>
    <x v="1"/>
    <x v="1"/>
    <n v="1"/>
  </r>
  <r>
    <x v="63"/>
    <x v="5"/>
    <x v="2"/>
    <n v="1"/>
  </r>
  <r>
    <x v="64"/>
    <x v="3"/>
    <x v="1"/>
    <n v="1"/>
  </r>
  <r>
    <x v="64"/>
    <x v="4"/>
    <x v="0"/>
    <n v="1"/>
  </r>
  <r>
    <x v="65"/>
    <x v="3"/>
    <x v="4"/>
    <n v="1"/>
  </r>
  <r>
    <x v="65"/>
    <x v="0"/>
    <x v="1"/>
    <n v="1"/>
  </r>
  <r>
    <x v="66"/>
    <x v="4"/>
    <x v="0"/>
    <n v="1"/>
  </r>
  <r>
    <x v="66"/>
    <x v="5"/>
    <x v="0"/>
    <n v="0"/>
  </r>
  <r>
    <x v="67"/>
    <x v="5"/>
    <x v="2"/>
    <n v="1"/>
  </r>
  <r>
    <x v="67"/>
    <x v="4"/>
    <x v="2"/>
    <n v="1"/>
  </r>
  <r>
    <x v="68"/>
    <x v="2"/>
    <x v="3"/>
    <n v="1"/>
  </r>
  <r>
    <x v="68"/>
    <x v="0"/>
    <x v="2"/>
    <n v="1"/>
  </r>
  <r>
    <x v="69"/>
    <x v="5"/>
    <x v="1"/>
    <n v="1"/>
  </r>
  <r>
    <x v="69"/>
    <x v="2"/>
    <x v="0"/>
    <n v="0"/>
  </r>
  <r>
    <x v="70"/>
    <x v="6"/>
    <x v="2"/>
    <n v="0"/>
  </r>
  <r>
    <x v="70"/>
    <x v="5"/>
    <x v="3"/>
    <n v="1"/>
  </r>
  <r>
    <x v="71"/>
    <x v="6"/>
    <x v="2"/>
    <n v="1"/>
  </r>
  <r>
    <x v="71"/>
    <x v="7"/>
    <x v="3"/>
    <n v="1"/>
  </r>
  <r>
    <x v="72"/>
    <x v="4"/>
    <x v="1"/>
    <n v="0"/>
  </r>
  <r>
    <x v="72"/>
    <x v="5"/>
    <x v="1"/>
    <n v="1"/>
  </r>
  <r>
    <x v="73"/>
    <x v="1"/>
    <x v="3"/>
    <n v="1"/>
  </r>
  <r>
    <x v="73"/>
    <x v="1"/>
    <x v="4"/>
    <n v="0"/>
  </r>
  <r>
    <x v="74"/>
    <x v="3"/>
    <x v="3"/>
    <n v="1"/>
  </r>
  <r>
    <x v="74"/>
    <x v="3"/>
    <x v="2"/>
    <n v="1"/>
  </r>
  <r>
    <x v="75"/>
    <x v="7"/>
    <x v="0"/>
    <n v="1"/>
  </r>
  <r>
    <x v="75"/>
    <x v="5"/>
    <x v="4"/>
    <n v="1"/>
  </r>
  <r>
    <x v="75"/>
    <x v="5"/>
    <x v="4"/>
    <n v="0"/>
  </r>
  <r>
    <x v="75"/>
    <x v="2"/>
    <x v="2"/>
    <n v="0"/>
  </r>
  <r>
    <x v="76"/>
    <x v="5"/>
    <x v="2"/>
    <n v="1"/>
  </r>
  <r>
    <x v="76"/>
    <x v="0"/>
    <x v="4"/>
    <n v="1"/>
  </r>
  <r>
    <x v="77"/>
    <x v="5"/>
    <x v="4"/>
    <n v="1"/>
  </r>
  <r>
    <x v="77"/>
    <x v="7"/>
    <x v="4"/>
    <n v="1"/>
  </r>
  <r>
    <x v="78"/>
    <x v="6"/>
    <x v="4"/>
    <n v="0"/>
  </r>
  <r>
    <x v="78"/>
    <x v="7"/>
    <x v="0"/>
    <n v="0"/>
  </r>
  <r>
    <x v="79"/>
    <x v="0"/>
    <x v="1"/>
    <n v="0"/>
  </r>
  <r>
    <x v="79"/>
    <x v="5"/>
    <x v="2"/>
    <n v="1"/>
  </r>
  <r>
    <x v="80"/>
    <x v="2"/>
    <x v="2"/>
    <n v="0"/>
  </r>
  <r>
    <x v="80"/>
    <x v="6"/>
    <x v="1"/>
    <n v="1"/>
  </r>
  <r>
    <x v="81"/>
    <x v="6"/>
    <x v="0"/>
    <n v="0"/>
  </r>
  <r>
    <x v="81"/>
    <x v="0"/>
    <x v="4"/>
    <n v="1"/>
  </r>
  <r>
    <x v="82"/>
    <x v="6"/>
    <x v="2"/>
    <n v="1"/>
  </r>
  <r>
    <x v="82"/>
    <x v="5"/>
    <x v="4"/>
    <n v="0"/>
  </r>
  <r>
    <x v="83"/>
    <x v="7"/>
    <x v="0"/>
    <n v="1"/>
  </r>
  <r>
    <x v="83"/>
    <x v="3"/>
    <x v="4"/>
    <n v="0"/>
  </r>
  <r>
    <x v="84"/>
    <x v="6"/>
    <x v="1"/>
    <n v="1"/>
  </r>
  <r>
    <x v="84"/>
    <x v="2"/>
    <x v="1"/>
    <n v="1"/>
  </r>
  <r>
    <x v="85"/>
    <x v="4"/>
    <x v="4"/>
    <n v="1"/>
  </r>
  <r>
    <x v="85"/>
    <x v="0"/>
    <x v="1"/>
    <n v="0"/>
  </r>
  <r>
    <x v="86"/>
    <x v="1"/>
    <x v="4"/>
    <n v="0"/>
  </r>
  <r>
    <x v="86"/>
    <x v="0"/>
    <x v="3"/>
    <n v="0"/>
  </r>
  <r>
    <x v="87"/>
    <x v="4"/>
    <x v="3"/>
    <n v="1"/>
  </r>
  <r>
    <x v="87"/>
    <x v="6"/>
    <x v="2"/>
    <n v="1"/>
  </r>
  <r>
    <x v="88"/>
    <x v="1"/>
    <x v="0"/>
    <n v="1"/>
  </r>
  <r>
    <x v="88"/>
    <x v="6"/>
    <x v="1"/>
    <n v="0"/>
  </r>
  <r>
    <x v="89"/>
    <x v="7"/>
    <x v="2"/>
    <n v="1"/>
  </r>
  <r>
    <x v="89"/>
    <x v="5"/>
    <x v="4"/>
    <n v="0"/>
  </r>
  <r>
    <x v="90"/>
    <x v="5"/>
    <x v="0"/>
    <n v="1"/>
  </r>
  <r>
    <x v="90"/>
    <x v="6"/>
    <x v="4"/>
    <n v="1"/>
  </r>
  <r>
    <x v="91"/>
    <x v="7"/>
    <x v="1"/>
    <n v="1"/>
  </r>
  <r>
    <x v="91"/>
    <x v="6"/>
    <x v="3"/>
    <n v="1"/>
  </r>
  <r>
    <x v="92"/>
    <x v="4"/>
    <x v="4"/>
    <n v="0"/>
  </r>
  <r>
    <x v="92"/>
    <x v="5"/>
    <x v="1"/>
    <n v="1"/>
  </r>
  <r>
    <x v="92"/>
    <x v="1"/>
    <x v="1"/>
    <n v="0"/>
  </r>
  <r>
    <x v="92"/>
    <x v="5"/>
    <x v="3"/>
    <n v="1"/>
  </r>
  <r>
    <x v="93"/>
    <x v="3"/>
    <x v="3"/>
    <n v="1"/>
  </r>
  <r>
    <x v="93"/>
    <x v="0"/>
    <x v="3"/>
    <n v="1"/>
  </r>
  <r>
    <x v="94"/>
    <x v="2"/>
    <x v="4"/>
    <n v="1"/>
  </r>
  <r>
    <x v="94"/>
    <x v="4"/>
    <x v="1"/>
    <n v="1"/>
  </r>
  <r>
    <x v="95"/>
    <x v="4"/>
    <x v="3"/>
    <n v="1"/>
  </r>
  <r>
    <x v="95"/>
    <x v="7"/>
    <x v="3"/>
    <n v="1"/>
  </r>
  <r>
    <x v="96"/>
    <x v="3"/>
    <x v="1"/>
    <n v="1"/>
  </r>
  <r>
    <x v="96"/>
    <x v="6"/>
    <x v="4"/>
    <n v="1"/>
  </r>
  <r>
    <x v="97"/>
    <x v="4"/>
    <x v="1"/>
    <n v="0"/>
  </r>
  <r>
    <x v="97"/>
    <x v="5"/>
    <x v="2"/>
    <n v="1"/>
  </r>
  <r>
    <x v="98"/>
    <x v="5"/>
    <x v="2"/>
    <n v="1"/>
  </r>
  <r>
    <x v="98"/>
    <x v="6"/>
    <x v="1"/>
    <n v="1"/>
  </r>
  <r>
    <x v="99"/>
    <x v="4"/>
    <x v="0"/>
    <n v="1"/>
  </r>
  <r>
    <x v="99"/>
    <x v="1"/>
    <x v="1"/>
    <n v="0"/>
  </r>
  <r>
    <x v="100"/>
    <x v="3"/>
    <x v="4"/>
    <n v="1"/>
  </r>
  <r>
    <x v="100"/>
    <x v="2"/>
    <x v="3"/>
    <n v="1"/>
  </r>
  <r>
    <x v="101"/>
    <x v="2"/>
    <x v="3"/>
    <n v="1"/>
  </r>
  <r>
    <x v="101"/>
    <x v="0"/>
    <x v="2"/>
    <n v="1"/>
  </r>
  <r>
    <x v="102"/>
    <x v="6"/>
    <x v="2"/>
    <n v="1"/>
  </r>
  <r>
    <x v="102"/>
    <x v="4"/>
    <x v="4"/>
    <n v="0"/>
  </r>
  <r>
    <x v="103"/>
    <x v="6"/>
    <x v="0"/>
    <n v="1"/>
  </r>
  <r>
    <x v="103"/>
    <x v="2"/>
    <x v="2"/>
    <n v="1"/>
  </r>
  <r>
    <x v="103"/>
    <x v="6"/>
    <x v="1"/>
    <n v="1"/>
  </r>
  <r>
    <x v="103"/>
    <x v="5"/>
    <x v="4"/>
    <n v="1"/>
  </r>
  <r>
    <x v="104"/>
    <x v="2"/>
    <x v="3"/>
    <n v="1"/>
  </r>
  <r>
    <x v="104"/>
    <x v="4"/>
    <x v="1"/>
    <n v="1"/>
  </r>
  <r>
    <x v="105"/>
    <x v="6"/>
    <x v="3"/>
    <n v="0"/>
  </r>
  <r>
    <x v="105"/>
    <x v="1"/>
    <x v="3"/>
    <n v="1"/>
  </r>
  <r>
    <x v="106"/>
    <x v="5"/>
    <x v="4"/>
    <n v="1"/>
  </r>
  <r>
    <x v="106"/>
    <x v="5"/>
    <x v="4"/>
    <n v="1"/>
  </r>
  <r>
    <x v="107"/>
    <x v="2"/>
    <x v="0"/>
    <n v="0"/>
  </r>
  <r>
    <x v="107"/>
    <x v="3"/>
    <x v="2"/>
    <n v="1"/>
  </r>
  <r>
    <x v="108"/>
    <x v="5"/>
    <x v="1"/>
    <n v="1"/>
  </r>
  <r>
    <x v="108"/>
    <x v="2"/>
    <x v="4"/>
    <n v="0"/>
  </r>
  <r>
    <x v="109"/>
    <x v="1"/>
    <x v="1"/>
    <n v="1"/>
  </r>
  <r>
    <x v="109"/>
    <x v="7"/>
    <x v="0"/>
    <n v="1"/>
  </r>
  <r>
    <x v="110"/>
    <x v="3"/>
    <x v="0"/>
    <n v="1"/>
  </r>
  <r>
    <x v="110"/>
    <x v="5"/>
    <x v="4"/>
    <n v="1"/>
  </r>
  <r>
    <x v="111"/>
    <x v="5"/>
    <x v="4"/>
    <n v="0"/>
  </r>
  <r>
    <x v="111"/>
    <x v="3"/>
    <x v="2"/>
    <n v="1"/>
  </r>
  <r>
    <x v="112"/>
    <x v="3"/>
    <x v="0"/>
    <n v="1"/>
  </r>
  <r>
    <x v="112"/>
    <x v="7"/>
    <x v="3"/>
    <n v="1"/>
  </r>
  <r>
    <x v="113"/>
    <x v="6"/>
    <x v="2"/>
    <n v="1"/>
  </r>
  <r>
    <x v="113"/>
    <x v="7"/>
    <x v="4"/>
    <n v="0"/>
  </r>
  <r>
    <x v="113"/>
    <x v="1"/>
    <x v="3"/>
    <n v="1"/>
  </r>
  <r>
    <x v="113"/>
    <x v="3"/>
    <x v="0"/>
    <n v="1"/>
  </r>
  <r>
    <x v="114"/>
    <x v="1"/>
    <x v="4"/>
    <n v="1"/>
  </r>
  <r>
    <x v="114"/>
    <x v="6"/>
    <x v="3"/>
    <n v="1"/>
  </r>
  <r>
    <x v="115"/>
    <x v="0"/>
    <x v="2"/>
    <n v="1"/>
  </r>
  <r>
    <x v="115"/>
    <x v="3"/>
    <x v="4"/>
    <n v="1"/>
  </r>
  <r>
    <x v="116"/>
    <x v="5"/>
    <x v="2"/>
    <n v="1"/>
  </r>
  <r>
    <x v="116"/>
    <x v="5"/>
    <x v="3"/>
    <n v="1"/>
  </r>
  <r>
    <x v="117"/>
    <x v="3"/>
    <x v="3"/>
    <n v="0"/>
  </r>
  <r>
    <x v="117"/>
    <x v="5"/>
    <x v="1"/>
    <n v="1"/>
  </r>
  <r>
    <x v="118"/>
    <x v="0"/>
    <x v="3"/>
    <n v="1"/>
  </r>
  <r>
    <x v="118"/>
    <x v="4"/>
    <x v="4"/>
    <n v="0"/>
  </r>
  <r>
    <x v="119"/>
    <x v="7"/>
    <x v="1"/>
    <n v="1"/>
  </r>
  <r>
    <x v="119"/>
    <x v="1"/>
    <x v="3"/>
    <n v="1"/>
  </r>
  <r>
    <x v="120"/>
    <x v="0"/>
    <x v="0"/>
    <n v="1"/>
  </r>
  <r>
    <x v="120"/>
    <x v="3"/>
    <x v="3"/>
    <n v="1"/>
  </r>
  <r>
    <x v="121"/>
    <x v="3"/>
    <x v="4"/>
    <n v="1"/>
  </r>
  <r>
    <x v="121"/>
    <x v="0"/>
    <x v="4"/>
    <n v="1"/>
  </r>
  <r>
    <x v="121"/>
    <x v="1"/>
    <x v="0"/>
    <n v="1"/>
  </r>
  <r>
    <x v="121"/>
    <x v="5"/>
    <x v="2"/>
    <n v="1"/>
  </r>
  <r>
    <x v="122"/>
    <x v="5"/>
    <x v="4"/>
    <n v="1"/>
  </r>
  <r>
    <x v="122"/>
    <x v="7"/>
    <x v="2"/>
    <n v="1"/>
  </r>
  <r>
    <x v="123"/>
    <x v="4"/>
    <x v="3"/>
    <n v="1"/>
  </r>
  <r>
    <x v="123"/>
    <x v="6"/>
    <x v="2"/>
    <n v="1"/>
  </r>
  <r>
    <x v="124"/>
    <x v="7"/>
    <x v="4"/>
    <n v="1"/>
  </r>
  <r>
    <x v="124"/>
    <x v="6"/>
    <x v="1"/>
    <n v="1"/>
  </r>
  <r>
    <x v="125"/>
    <x v="6"/>
    <x v="3"/>
    <n v="0"/>
  </r>
  <r>
    <x v="125"/>
    <x v="6"/>
    <x v="3"/>
    <n v="0"/>
  </r>
  <r>
    <x v="126"/>
    <x v="0"/>
    <x v="1"/>
    <n v="1"/>
  </r>
  <r>
    <x v="126"/>
    <x v="0"/>
    <x v="0"/>
    <n v="1"/>
  </r>
  <r>
    <x v="127"/>
    <x v="2"/>
    <x v="1"/>
    <n v="0"/>
  </r>
  <r>
    <x v="127"/>
    <x v="3"/>
    <x v="2"/>
    <n v="0"/>
  </r>
  <r>
    <x v="128"/>
    <x v="5"/>
    <x v="1"/>
    <n v="0"/>
  </r>
  <r>
    <x v="128"/>
    <x v="7"/>
    <x v="0"/>
    <n v="1"/>
  </r>
  <r>
    <x v="129"/>
    <x v="0"/>
    <x v="1"/>
    <n v="1"/>
  </r>
  <r>
    <x v="129"/>
    <x v="5"/>
    <x v="4"/>
    <n v="1"/>
  </r>
  <r>
    <x v="130"/>
    <x v="6"/>
    <x v="4"/>
    <n v="1"/>
  </r>
  <r>
    <x v="130"/>
    <x v="6"/>
    <x v="1"/>
    <n v="0"/>
  </r>
  <r>
    <x v="131"/>
    <x v="6"/>
    <x v="1"/>
    <n v="1"/>
  </r>
  <r>
    <x v="131"/>
    <x v="0"/>
    <x v="4"/>
    <n v="1"/>
  </r>
  <r>
    <x v="132"/>
    <x v="3"/>
    <x v="1"/>
    <n v="0"/>
  </r>
  <r>
    <x v="132"/>
    <x v="2"/>
    <x v="2"/>
    <n v="1"/>
  </r>
  <r>
    <x v="133"/>
    <x v="2"/>
    <x v="1"/>
    <n v="1"/>
  </r>
  <r>
    <x v="133"/>
    <x v="2"/>
    <x v="0"/>
    <n v="1"/>
  </r>
  <r>
    <x v="134"/>
    <x v="5"/>
    <x v="2"/>
    <n v="0"/>
  </r>
  <r>
    <x v="134"/>
    <x v="4"/>
    <x v="0"/>
    <n v="1"/>
  </r>
  <r>
    <x v="135"/>
    <x v="2"/>
    <x v="0"/>
    <n v="1"/>
  </r>
  <r>
    <x v="135"/>
    <x v="4"/>
    <x v="1"/>
    <n v="1"/>
  </r>
  <r>
    <x v="136"/>
    <x v="2"/>
    <x v="4"/>
    <n v="1"/>
  </r>
  <r>
    <x v="136"/>
    <x v="2"/>
    <x v="3"/>
    <n v="1"/>
  </r>
  <r>
    <x v="137"/>
    <x v="7"/>
    <x v="2"/>
    <n v="1"/>
  </r>
  <r>
    <x v="137"/>
    <x v="1"/>
    <x v="4"/>
    <n v="0"/>
  </r>
  <r>
    <x v="138"/>
    <x v="6"/>
    <x v="1"/>
    <n v="1"/>
  </r>
  <r>
    <x v="138"/>
    <x v="0"/>
    <x v="2"/>
    <n v="1"/>
  </r>
  <r>
    <x v="139"/>
    <x v="7"/>
    <x v="2"/>
    <n v="0"/>
  </r>
  <r>
    <x v="139"/>
    <x v="5"/>
    <x v="0"/>
    <n v="1"/>
  </r>
  <r>
    <x v="140"/>
    <x v="2"/>
    <x v="2"/>
    <n v="1"/>
  </r>
  <r>
    <x v="140"/>
    <x v="3"/>
    <x v="1"/>
    <n v="0"/>
  </r>
  <r>
    <x v="141"/>
    <x v="5"/>
    <x v="3"/>
    <n v="1"/>
  </r>
  <r>
    <x v="141"/>
    <x v="7"/>
    <x v="3"/>
    <n v="0"/>
  </r>
  <r>
    <x v="142"/>
    <x v="1"/>
    <x v="4"/>
    <n v="0"/>
  </r>
  <r>
    <x v="142"/>
    <x v="4"/>
    <x v="3"/>
    <n v="1"/>
  </r>
  <r>
    <x v="143"/>
    <x v="3"/>
    <x v="4"/>
    <n v="1"/>
  </r>
  <r>
    <x v="143"/>
    <x v="0"/>
    <x v="3"/>
    <n v="0"/>
  </r>
  <r>
    <x v="144"/>
    <x v="2"/>
    <x v="2"/>
    <n v="1"/>
  </r>
  <r>
    <x v="144"/>
    <x v="6"/>
    <x v="4"/>
    <n v="0"/>
  </r>
  <r>
    <x v="145"/>
    <x v="5"/>
    <x v="2"/>
    <n v="1"/>
  </r>
  <r>
    <x v="145"/>
    <x v="3"/>
    <x v="2"/>
    <n v="1"/>
  </r>
  <r>
    <x v="146"/>
    <x v="5"/>
    <x v="1"/>
    <n v="1"/>
  </r>
  <r>
    <x v="146"/>
    <x v="6"/>
    <x v="1"/>
    <n v="1"/>
  </r>
  <r>
    <x v="147"/>
    <x v="6"/>
    <x v="4"/>
    <n v="0"/>
  </r>
  <r>
    <x v="147"/>
    <x v="0"/>
    <x v="4"/>
    <n v="1"/>
  </r>
  <r>
    <x v="148"/>
    <x v="2"/>
    <x v="2"/>
    <n v="1"/>
  </r>
  <r>
    <x v="148"/>
    <x v="2"/>
    <x v="2"/>
    <n v="1"/>
  </r>
  <r>
    <x v="149"/>
    <x v="2"/>
    <x v="2"/>
    <n v="1"/>
  </r>
  <r>
    <x v="149"/>
    <x v="3"/>
    <x v="3"/>
    <n v="0"/>
  </r>
  <r>
    <x v="150"/>
    <x v="5"/>
    <x v="0"/>
    <n v="1"/>
  </r>
  <r>
    <x v="150"/>
    <x v="3"/>
    <x v="0"/>
    <n v="1"/>
  </r>
  <r>
    <x v="151"/>
    <x v="6"/>
    <x v="3"/>
    <n v="1"/>
  </r>
  <r>
    <x v="151"/>
    <x v="4"/>
    <x v="2"/>
    <n v="1"/>
  </r>
  <r>
    <x v="152"/>
    <x v="3"/>
    <x v="2"/>
    <n v="0"/>
  </r>
  <r>
    <x v="152"/>
    <x v="4"/>
    <x v="4"/>
    <n v="1"/>
  </r>
  <r>
    <x v="153"/>
    <x v="7"/>
    <x v="4"/>
    <n v="1"/>
  </r>
  <r>
    <x v="153"/>
    <x v="7"/>
    <x v="0"/>
    <n v="0"/>
  </r>
  <r>
    <x v="154"/>
    <x v="6"/>
    <x v="2"/>
    <n v="0"/>
  </r>
  <r>
    <x v="154"/>
    <x v="4"/>
    <x v="4"/>
    <n v="0"/>
  </r>
  <r>
    <x v="155"/>
    <x v="2"/>
    <x v="3"/>
    <n v="1"/>
  </r>
  <r>
    <x v="155"/>
    <x v="0"/>
    <x v="0"/>
    <n v="1"/>
  </r>
  <r>
    <x v="156"/>
    <x v="6"/>
    <x v="2"/>
    <n v="1"/>
  </r>
  <r>
    <x v="156"/>
    <x v="2"/>
    <x v="0"/>
    <n v="1"/>
  </r>
  <r>
    <x v="157"/>
    <x v="6"/>
    <x v="1"/>
    <n v="1"/>
  </r>
  <r>
    <x v="157"/>
    <x v="3"/>
    <x v="2"/>
    <n v="1"/>
  </r>
  <r>
    <x v="158"/>
    <x v="1"/>
    <x v="0"/>
    <n v="0"/>
  </r>
  <r>
    <x v="158"/>
    <x v="4"/>
    <x v="3"/>
    <n v="1"/>
  </r>
  <r>
    <x v="159"/>
    <x v="2"/>
    <x v="3"/>
    <n v="1"/>
  </r>
  <r>
    <x v="159"/>
    <x v="4"/>
    <x v="0"/>
    <n v="1"/>
  </r>
  <r>
    <x v="160"/>
    <x v="3"/>
    <x v="3"/>
    <n v="1"/>
  </r>
  <r>
    <x v="160"/>
    <x v="2"/>
    <x v="2"/>
    <n v="1"/>
  </r>
  <r>
    <x v="161"/>
    <x v="7"/>
    <x v="0"/>
    <n v="1"/>
  </r>
  <r>
    <x v="161"/>
    <x v="3"/>
    <x v="2"/>
    <n v="1"/>
  </r>
  <r>
    <x v="162"/>
    <x v="1"/>
    <x v="1"/>
    <n v="1"/>
  </r>
  <r>
    <x v="162"/>
    <x v="0"/>
    <x v="1"/>
    <n v="0"/>
  </r>
  <r>
    <x v="163"/>
    <x v="5"/>
    <x v="1"/>
    <n v="1"/>
  </r>
  <r>
    <x v="163"/>
    <x v="5"/>
    <x v="4"/>
    <n v="1"/>
  </r>
  <r>
    <x v="164"/>
    <x v="5"/>
    <x v="0"/>
    <n v="1"/>
  </r>
  <r>
    <x v="164"/>
    <x v="1"/>
    <x v="0"/>
    <n v="1"/>
  </r>
  <r>
    <x v="165"/>
    <x v="0"/>
    <x v="3"/>
    <n v="1"/>
  </r>
  <r>
    <x v="165"/>
    <x v="3"/>
    <x v="4"/>
    <n v="1"/>
  </r>
  <r>
    <x v="166"/>
    <x v="5"/>
    <x v="3"/>
    <n v="1"/>
  </r>
  <r>
    <x v="166"/>
    <x v="2"/>
    <x v="0"/>
    <n v="0"/>
  </r>
  <r>
    <x v="167"/>
    <x v="1"/>
    <x v="4"/>
    <n v="0"/>
  </r>
  <r>
    <x v="167"/>
    <x v="5"/>
    <x v="4"/>
    <n v="1"/>
  </r>
  <r>
    <x v="168"/>
    <x v="3"/>
    <x v="4"/>
    <n v="1"/>
  </r>
  <r>
    <x v="168"/>
    <x v="7"/>
    <x v="3"/>
    <n v="1"/>
  </r>
  <r>
    <x v="169"/>
    <x v="4"/>
    <x v="3"/>
    <n v="1"/>
  </r>
  <r>
    <x v="169"/>
    <x v="2"/>
    <x v="1"/>
    <n v="1"/>
  </r>
  <r>
    <x v="170"/>
    <x v="0"/>
    <x v="3"/>
    <n v="1"/>
  </r>
  <r>
    <x v="170"/>
    <x v="4"/>
    <x v="3"/>
    <n v="1"/>
  </r>
  <r>
    <x v="171"/>
    <x v="4"/>
    <x v="2"/>
    <n v="0"/>
  </r>
  <r>
    <x v="171"/>
    <x v="3"/>
    <x v="2"/>
    <n v="1"/>
  </r>
  <r>
    <x v="172"/>
    <x v="7"/>
    <x v="4"/>
    <n v="0"/>
  </r>
  <r>
    <x v="172"/>
    <x v="1"/>
    <x v="0"/>
    <n v="1"/>
  </r>
  <r>
    <x v="173"/>
    <x v="3"/>
    <x v="1"/>
    <n v="1"/>
  </r>
  <r>
    <x v="173"/>
    <x v="6"/>
    <x v="3"/>
    <n v="1"/>
  </r>
  <r>
    <x v="174"/>
    <x v="5"/>
    <x v="2"/>
    <n v="1"/>
  </r>
  <r>
    <x v="174"/>
    <x v="3"/>
    <x v="1"/>
    <n v="1"/>
  </r>
  <r>
    <x v="175"/>
    <x v="1"/>
    <x v="4"/>
    <n v="0"/>
  </r>
  <r>
    <x v="175"/>
    <x v="2"/>
    <x v="3"/>
    <n v="0"/>
  </r>
  <r>
    <x v="176"/>
    <x v="3"/>
    <x v="0"/>
    <n v="0"/>
  </r>
  <r>
    <x v="176"/>
    <x v="1"/>
    <x v="4"/>
    <n v="1"/>
  </r>
  <r>
    <x v="177"/>
    <x v="7"/>
    <x v="4"/>
    <n v="1"/>
  </r>
  <r>
    <x v="177"/>
    <x v="7"/>
    <x v="2"/>
    <n v="1"/>
  </r>
  <r>
    <x v="178"/>
    <x v="5"/>
    <x v="2"/>
    <n v="1"/>
  </r>
  <r>
    <x v="178"/>
    <x v="6"/>
    <x v="2"/>
    <n v="1"/>
  </r>
  <r>
    <x v="179"/>
    <x v="6"/>
    <x v="1"/>
    <n v="0"/>
  </r>
  <r>
    <x v="179"/>
    <x v="7"/>
    <x v="2"/>
    <n v="0"/>
  </r>
  <r>
    <x v="180"/>
    <x v="0"/>
    <x v="3"/>
    <n v="0"/>
  </r>
  <r>
    <x v="180"/>
    <x v="2"/>
    <x v="1"/>
    <n v="1"/>
  </r>
  <r>
    <x v="181"/>
    <x v="6"/>
    <x v="4"/>
    <n v="1"/>
  </r>
  <r>
    <x v="181"/>
    <x v="1"/>
    <x v="1"/>
    <n v="1"/>
  </r>
  <r>
    <x v="182"/>
    <x v="7"/>
    <x v="2"/>
    <n v="1"/>
  </r>
  <r>
    <x v="182"/>
    <x v="4"/>
    <x v="4"/>
    <n v="1"/>
  </r>
  <r>
    <x v="183"/>
    <x v="4"/>
    <x v="0"/>
    <n v="1"/>
  </r>
  <r>
    <x v="183"/>
    <x v="5"/>
    <x v="0"/>
    <n v="1"/>
  </r>
  <r>
    <x v="184"/>
    <x v="0"/>
    <x v="4"/>
    <n v="1"/>
  </r>
  <r>
    <x v="184"/>
    <x v="2"/>
    <x v="4"/>
    <n v="0"/>
  </r>
  <r>
    <x v="185"/>
    <x v="4"/>
    <x v="3"/>
    <n v="1"/>
  </r>
  <r>
    <x v="185"/>
    <x v="0"/>
    <x v="1"/>
    <n v="0"/>
  </r>
  <r>
    <x v="186"/>
    <x v="5"/>
    <x v="3"/>
    <n v="1"/>
  </r>
  <r>
    <x v="186"/>
    <x v="0"/>
    <x v="3"/>
    <n v="1"/>
  </r>
  <r>
    <x v="187"/>
    <x v="3"/>
    <x v="1"/>
    <n v="1"/>
  </r>
  <r>
    <x v="187"/>
    <x v="4"/>
    <x v="2"/>
    <n v="1"/>
  </r>
  <r>
    <x v="188"/>
    <x v="5"/>
    <x v="3"/>
    <n v="1"/>
  </r>
  <r>
    <x v="188"/>
    <x v="4"/>
    <x v="1"/>
    <n v="1"/>
  </r>
  <r>
    <x v="189"/>
    <x v="0"/>
    <x v="1"/>
    <n v="1"/>
  </r>
  <r>
    <x v="189"/>
    <x v="3"/>
    <x v="3"/>
    <n v="1"/>
  </r>
  <r>
    <x v="190"/>
    <x v="0"/>
    <x v="0"/>
    <n v="1"/>
  </r>
  <r>
    <x v="190"/>
    <x v="2"/>
    <x v="2"/>
    <n v="0"/>
  </r>
  <r>
    <x v="191"/>
    <x v="4"/>
    <x v="1"/>
    <n v="0"/>
  </r>
  <r>
    <x v="191"/>
    <x v="6"/>
    <x v="4"/>
    <n v="0"/>
  </r>
  <r>
    <x v="192"/>
    <x v="6"/>
    <x v="4"/>
    <n v="0"/>
  </r>
  <r>
    <x v="192"/>
    <x v="7"/>
    <x v="2"/>
    <n v="0"/>
  </r>
  <r>
    <x v="193"/>
    <x v="5"/>
    <x v="3"/>
    <n v="1"/>
  </r>
  <r>
    <x v="193"/>
    <x v="2"/>
    <x v="0"/>
    <n v="1"/>
  </r>
  <r>
    <x v="193"/>
    <x v="1"/>
    <x v="1"/>
    <n v="1"/>
  </r>
  <r>
    <x v="193"/>
    <x v="1"/>
    <x v="4"/>
    <n v="1"/>
  </r>
  <r>
    <x v="194"/>
    <x v="0"/>
    <x v="0"/>
    <n v="1"/>
  </r>
  <r>
    <x v="194"/>
    <x v="5"/>
    <x v="0"/>
    <n v="1"/>
  </r>
  <r>
    <x v="195"/>
    <x v="7"/>
    <x v="0"/>
    <n v="0"/>
  </r>
  <r>
    <x v="195"/>
    <x v="0"/>
    <x v="1"/>
    <n v="0"/>
  </r>
  <r>
    <x v="195"/>
    <x v="7"/>
    <x v="0"/>
    <n v="0"/>
  </r>
  <r>
    <x v="195"/>
    <x v="7"/>
    <x v="3"/>
    <n v="1"/>
  </r>
  <r>
    <x v="196"/>
    <x v="4"/>
    <x v="4"/>
    <n v="1"/>
  </r>
  <r>
    <x v="196"/>
    <x v="7"/>
    <x v="4"/>
    <n v="1"/>
  </r>
  <r>
    <x v="197"/>
    <x v="3"/>
    <x v="4"/>
    <n v="1"/>
  </r>
  <r>
    <x v="197"/>
    <x v="3"/>
    <x v="1"/>
    <n v="1"/>
  </r>
  <r>
    <x v="198"/>
    <x v="2"/>
    <x v="1"/>
    <n v="1"/>
  </r>
  <r>
    <x v="198"/>
    <x v="7"/>
    <x v="3"/>
    <n v="1"/>
  </r>
  <r>
    <x v="199"/>
    <x v="2"/>
    <x v="0"/>
    <n v="0"/>
  </r>
  <r>
    <x v="199"/>
    <x v="0"/>
    <x v="0"/>
    <n v="0"/>
  </r>
  <r>
    <x v="200"/>
    <x v="0"/>
    <x v="2"/>
    <n v="0"/>
  </r>
  <r>
    <x v="200"/>
    <x v="3"/>
    <x v="4"/>
    <n v="1"/>
  </r>
  <r>
    <x v="200"/>
    <x v="5"/>
    <x v="1"/>
    <n v="0"/>
  </r>
  <r>
    <x v="200"/>
    <x v="4"/>
    <x v="4"/>
    <n v="1"/>
  </r>
  <r>
    <x v="201"/>
    <x v="5"/>
    <x v="4"/>
    <n v="1"/>
  </r>
  <r>
    <x v="201"/>
    <x v="1"/>
    <x v="2"/>
    <n v="0"/>
  </r>
  <r>
    <x v="202"/>
    <x v="5"/>
    <x v="0"/>
    <n v="1"/>
  </r>
  <r>
    <x v="202"/>
    <x v="1"/>
    <x v="3"/>
    <n v="1"/>
  </r>
  <r>
    <x v="203"/>
    <x v="3"/>
    <x v="4"/>
    <n v="1"/>
  </r>
  <r>
    <x v="203"/>
    <x v="0"/>
    <x v="3"/>
    <n v="0"/>
  </r>
  <r>
    <x v="204"/>
    <x v="2"/>
    <x v="1"/>
    <n v="1"/>
  </r>
  <r>
    <x v="204"/>
    <x v="2"/>
    <x v="3"/>
    <n v="0"/>
  </r>
  <r>
    <x v="205"/>
    <x v="0"/>
    <x v="4"/>
    <n v="1"/>
  </r>
  <r>
    <x v="205"/>
    <x v="0"/>
    <x v="3"/>
    <n v="1"/>
  </r>
  <r>
    <x v="206"/>
    <x v="3"/>
    <x v="3"/>
    <n v="1"/>
  </r>
  <r>
    <x v="206"/>
    <x v="7"/>
    <x v="0"/>
    <n v="1"/>
  </r>
  <r>
    <x v="207"/>
    <x v="7"/>
    <x v="4"/>
    <n v="1"/>
  </r>
  <r>
    <x v="207"/>
    <x v="7"/>
    <x v="4"/>
    <n v="1"/>
  </r>
  <r>
    <x v="208"/>
    <x v="4"/>
    <x v="2"/>
    <n v="1"/>
  </r>
  <r>
    <x v="208"/>
    <x v="0"/>
    <x v="2"/>
    <n v="0"/>
  </r>
  <r>
    <x v="209"/>
    <x v="4"/>
    <x v="0"/>
    <n v="1"/>
  </r>
  <r>
    <x v="209"/>
    <x v="6"/>
    <x v="4"/>
    <n v="1"/>
  </r>
  <r>
    <x v="210"/>
    <x v="3"/>
    <x v="2"/>
    <n v="1"/>
  </r>
  <r>
    <x v="210"/>
    <x v="7"/>
    <x v="4"/>
    <n v="1"/>
  </r>
  <r>
    <x v="211"/>
    <x v="6"/>
    <x v="2"/>
    <n v="1"/>
  </r>
  <r>
    <x v="211"/>
    <x v="4"/>
    <x v="3"/>
    <n v="1"/>
  </r>
  <r>
    <x v="212"/>
    <x v="7"/>
    <x v="1"/>
    <n v="1"/>
  </r>
  <r>
    <x v="212"/>
    <x v="1"/>
    <x v="4"/>
    <n v="1"/>
  </r>
  <r>
    <x v="213"/>
    <x v="0"/>
    <x v="4"/>
    <n v="1"/>
  </r>
  <r>
    <x v="213"/>
    <x v="6"/>
    <x v="3"/>
    <n v="0"/>
  </r>
  <r>
    <x v="214"/>
    <x v="4"/>
    <x v="1"/>
    <n v="1"/>
  </r>
  <r>
    <x v="214"/>
    <x v="2"/>
    <x v="2"/>
    <n v="1"/>
  </r>
  <r>
    <x v="215"/>
    <x v="5"/>
    <x v="2"/>
    <n v="1"/>
  </r>
  <r>
    <x v="215"/>
    <x v="6"/>
    <x v="0"/>
    <n v="0"/>
  </r>
  <r>
    <x v="216"/>
    <x v="2"/>
    <x v="3"/>
    <n v="0"/>
  </r>
  <r>
    <x v="216"/>
    <x v="2"/>
    <x v="4"/>
    <n v="1"/>
  </r>
  <r>
    <x v="217"/>
    <x v="5"/>
    <x v="3"/>
    <n v="1"/>
  </r>
  <r>
    <x v="217"/>
    <x v="4"/>
    <x v="2"/>
    <n v="1"/>
  </r>
  <r>
    <x v="218"/>
    <x v="1"/>
    <x v="3"/>
    <n v="1"/>
  </r>
  <r>
    <x v="218"/>
    <x v="7"/>
    <x v="0"/>
    <n v="1"/>
  </r>
  <r>
    <x v="219"/>
    <x v="2"/>
    <x v="3"/>
    <n v="1"/>
  </r>
  <r>
    <x v="219"/>
    <x v="7"/>
    <x v="2"/>
    <n v="0"/>
  </r>
  <r>
    <x v="220"/>
    <x v="7"/>
    <x v="1"/>
    <n v="1"/>
  </r>
  <r>
    <x v="220"/>
    <x v="6"/>
    <x v="1"/>
    <n v="1"/>
  </r>
  <r>
    <x v="220"/>
    <x v="5"/>
    <x v="2"/>
    <n v="0"/>
  </r>
  <r>
    <x v="220"/>
    <x v="7"/>
    <x v="3"/>
    <n v="0"/>
  </r>
  <r>
    <x v="220"/>
    <x v="1"/>
    <x v="2"/>
    <n v="1"/>
  </r>
  <r>
    <x v="220"/>
    <x v="7"/>
    <x v="1"/>
    <n v="1"/>
  </r>
  <r>
    <x v="221"/>
    <x v="3"/>
    <x v="0"/>
    <n v="1"/>
  </r>
  <r>
    <x v="221"/>
    <x v="7"/>
    <x v="2"/>
    <n v="1"/>
  </r>
  <r>
    <x v="222"/>
    <x v="7"/>
    <x v="1"/>
    <n v="1"/>
  </r>
  <r>
    <x v="222"/>
    <x v="7"/>
    <x v="3"/>
    <n v="1"/>
  </r>
  <r>
    <x v="223"/>
    <x v="0"/>
    <x v="2"/>
    <n v="1"/>
  </r>
  <r>
    <x v="223"/>
    <x v="3"/>
    <x v="0"/>
    <n v="1"/>
  </r>
  <r>
    <x v="224"/>
    <x v="5"/>
    <x v="2"/>
    <n v="0"/>
  </r>
  <r>
    <x v="224"/>
    <x v="1"/>
    <x v="3"/>
    <n v="0"/>
  </r>
  <r>
    <x v="225"/>
    <x v="0"/>
    <x v="2"/>
    <n v="1"/>
  </r>
  <r>
    <x v="225"/>
    <x v="4"/>
    <x v="1"/>
    <n v="0"/>
  </r>
  <r>
    <x v="226"/>
    <x v="1"/>
    <x v="0"/>
    <n v="1"/>
  </r>
  <r>
    <x v="226"/>
    <x v="7"/>
    <x v="1"/>
    <n v="1"/>
  </r>
  <r>
    <x v="227"/>
    <x v="1"/>
    <x v="4"/>
    <n v="0"/>
  </r>
  <r>
    <x v="227"/>
    <x v="5"/>
    <x v="4"/>
    <n v="1"/>
  </r>
  <r>
    <x v="228"/>
    <x v="5"/>
    <x v="2"/>
    <n v="1"/>
  </r>
  <r>
    <x v="228"/>
    <x v="5"/>
    <x v="0"/>
    <n v="1"/>
  </r>
  <r>
    <x v="229"/>
    <x v="5"/>
    <x v="2"/>
    <n v="1"/>
  </r>
  <r>
    <x v="229"/>
    <x v="2"/>
    <x v="1"/>
    <n v="1"/>
  </r>
  <r>
    <x v="230"/>
    <x v="0"/>
    <x v="4"/>
    <n v="1"/>
  </r>
  <r>
    <x v="230"/>
    <x v="5"/>
    <x v="3"/>
    <n v="1"/>
  </r>
  <r>
    <x v="231"/>
    <x v="6"/>
    <x v="2"/>
    <n v="1"/>
  </r>
  <r>
    <x v="231"/>
    <x v="2"/>
    <x v="3"/>
    <n v="1"/>
  </r>
  <r>
    <x v="232"/>
    <x v="5"/>
    <x v="1"/>
    <n v="0"/>
  </r>
  <r>
    <x v="232"/>
    <x v="6"/>
    <x v="3"/>
    <n v="1"/>
  </r>
  <r>
    <x v="233"/>
    <x v="2"/>
    <x v="4"/>
    <n v="0"/>
  </r>
  <r>
    <x v="233"/>
    <x v="6"/>
    <x v="0"/>
    <n v="0"/>
  </r>
  <r>
    <x v="234"/>
    <x v="0"/>
    <x v="2"/>
    <n v="1"/>
  </r>
  <r>
    <x v="234"/>
    <x v="7"/>
    <x v="2"/>
    <n v="1"/>
  </r>
  <r>
    <x v="235"/>
    <x v="3"/>
    <x v="4"/>
    <n v="0"/>
  </r>
  <r>
    <x v="235"/>
    <x v="4"/>
    <x v="3"/>
    <n v="0"/>
  </r>
  <r>
    <x v="236"/>
    <x v="5"/>
    <x v="2"/>
    <n v="1"/>
  </r>
  <r>
    <x v="236"/>
    <x v="4"/>
    <x v="0"/>
    <n v="1"/>
  </r>
  <r>
    <x v="237"/>
    <x v="2"/>
    <x v="4"/>
    <n v="1"/>
  </r>
  <r>
    <x v="237"/>
    <x v="1"/>
    <x v="4"/>
    <n v="1"/>
  </r>
  <r>
    <x v="238"/>
    <x v="3"/>
    <x v="1"/>
    <n v="0"/>
  </r>
  <r>
    <x v="238"/>
    <x v="7"/>
    <x v="1"/>
    <n v="0"/>
  </r>
  <r>
    <x v="239"/>
    <x v="3"/>
    <x v="2"/>
    <n v="1"/>
  </r>
  <r>
    <x v="239"/>
    <x v="6"/>
    <x v="4"/>
    <n v="1"/>
  </r>
  <r>
    <x v="240"/>
    <x v="7"/>
    <x v="1"/>
    <n v="0"/>
  </r>
  <r>
    <x v="240"/>
    <x v="4"/>
    <x v="2"/>
    <n v="1"/>
  </r>
  <r>
    <x v="241"/>
    <x v="2"/>
    <x v="2"/>
    <n v="1"/>
  </r>
  <r>
    <x v="241"/>
    <x v="6"/>
    <x v="0"/>
    <n v="1"/>
  </r>
  <r>
    <x v="242"/>
    <x v="1"/>
    <x v="3"/>
    <n v="1"/>
  </r>
  <r>
    <x v="242"/>
    <x v="0"/>
    <x v="1"/>
    <n v="1"/>
  </r>
  <r>
    <x v="243"/>
    <x v="4"/>
    <x v="4"/>
    <n v="1"/>
  </r>
  <r>
    <x v="243"/>
    <x v="6"/>
    <x v="4"/>
    <n v="1"/>
  </r>
  <r>
    <x v="244"/>
    <x v="4"/>
    <x v="4"/>
    <n v="1"/>
  </r>
  <r>
    <x v="244"/>
    <x v="0"/>
    <x v="3"/>
    <n v="1"/>
  </r>
  <r>
    <x v="245"/>
    <x v="7"/>
    <x v="1"/>
    <n v="1"/>
  </r>
  <r>
    <x v="245"/>
    <x v="6"/>
    <x v="4"/>
    <n v="0"/>
  </r>
  <r>
    <x v="246"/>
    <x v="7"/>
    <x v="4"/>
    <n v="1"/>
  </r>
  <r>
    <x v="246"/>
    <x v="4"/>
    <x v="0"/>
    <n v="1"/>
  </r>
  <r>
    <x v="247"/>
    <x v="3"/>
    <x v="4"/>
    <n v="1"/>
  </r>
  <r>
    <x v="247"/>
    <x v="3"/>
    <x v="2"/>
    <n v="1"/>
  </r>
  <r>
    <x v="248"/>
    <x v="2"/>
    <x v="0"/>
    <n v="1"/>
  </r>
  <r>
    <x v="248"/>
    <x v="5"/>
    <x v="3"/>
    <n v="1"/>
  </r>
  <r>
    <x v="249"/>
    <x v="1"/>
    <x v="3"/>
    <n v="0"/>
  </r>
  <r>
    <x v="249"/>
    <x v="7"/>
    <x v="4"/>
    <n v="1"/>
  </r>
  <r>
    <x v="250"/>
    <x v="0"/>
    <x v="3"/>
    <n v="1"/>
  </r>
  <r>
    <x v="250"/>
    <x v="2"/>
    <x v="4"/>
    <n v="0"/>
  </r>
  <r>
    <x v="251"/>
    <x v="7"/>
    <x v="1"/>
    <n v="1"/>
  </r>
  <r>
    <x v="251"/>
    <x v="3"/>
    <x v="1"/>
    <n v="1"/>
  </r>
  <r>
    <x v="252"/>
    <x v="3"/>
    <x v="0"/>
    <n v="1"/>
  </r>
  <r>
    <x v="252"/>
    <x v="6"/>
    <x v="3"/>
    <n v="1"/>
  </r>
  <r>
    <x v="253"/>
    <x v="1"/>
    <x v="0"/>
    <n v="1"/>
  </r>
  <r>
    <x v="253"/>
    <x v="7"/>
    <x v="4"/>
    <n v="1"/>
  </r>
  <r>
    <x v="254"/>
    <x v="1"/>
    <x v="1"/>
    <n v="1"/>
  </r>
  <r>
    <x v="254"/>
    <x v="4"/>
    <x v="4"/>
    <n v="1"/>
  </r>
  <r>
    <x v="255"/>
    <x v="5"/>
    <x v="2"/>
    <n v="1"/>
  </r>
  <r>
    <x v="255"/>
    <x v="5"/>
    <x v="3"/>
    <n v="1"/>
  </r>
  <r>
    <x v="256"/>
    <x v="5"/>
    <x v="2"/>
    <n v="0"/>
  </r>
  <r>
    <x v="256"/>
    <x v="4"/>
    <x v="2"/>
    <n v="1"/>
  </r>
  <r>
    <x v="257"/>
    <x v="7"/>
    <x v="4"/>
    <n v="1"/>
  </r>
  <r>
    <x v="257"/>
    <x v="2"/>
    <x v="1"/>
    <n v="1"/>
  </r>
  <r>
    <x v="258"/>
    <x v="0"/>
    <x v="3"/>
    <n v="1"/>
  </r>
  <r>
    <x v="258"/>
    <x v="4"/>
    <x v="4"/>
    <n v="1"/>
  </r>
  <r>
    <x v="259"/>
    <x v="5"/>
    <x v="3"/>
    <n v="1"/>
  </r>
  <r>
    <x v="259"/>
    <x v="5"/>
    <x v="0"/>
    <n v="1"/>
  </r>
  <r>
    <x v="260"/>
    <x v="5"/>
    <x v="0"/>
    <n v="1"/>
  </r>
  <r>
    <x v="260"/>
    <x v="6"/>
    <x v="3"/>
    <n v="1"/>
  </r>
  <r>
    <x v="261"/>
    <x v="0"/>
    <x v="2"/>
    <n v="1"/>
  </r>
  <r>
    <x v="261"/>
    <x v="5"/>
    <x v="0"/>
    <n v="1"/>
  </r>
  <r>
    <x v="262"/>
    <x v="2"/>
    <x v="0"/>
    <n v="1"/>
  </r>
  <r>
    <x v="262"/>
    <x v="1"/>
    <x v="1"/>
    <n v="1"/>
  </r>
  <r>
    <x v="263"/>
    <x v="5"/>
    <x v="2"/>
    <n v="1"/>
  </r>
  <r>
    <x v="263"/>
    <x v="5"/>
    <x v="2"/>
    <n v="1"/>
  </r>
  <r>
    <x v="263"/>
    <x v="3"/>
    <x v="2"/>
    <n v="1"/>
  </r>
  <r>
    <x v="263"/>
    <x v="5"/>
    <x v="0"/>
    <n v="1"/>
  </r>
  <r>
    <x v="264"/>
    <x v="0"/>
    <x v="0"/>
    <n v="0"/>
  </r>
  <r>
    <x v="264"/>
    <x v="1"/>
    <x v="2"/>
    <n v="1"/>
  </r>
  <r>
    <x v="265"/>
    <x v="1"/>
    <x v="4"/>
    <n v="1"/>
  </r>
  <r>
    <x v="265"/>
    <x v="5"/>
    <x v="1"/>
    <n v="1"/>
  </r>
  <r>
    <x v="266"/>
    <x v="0"/>
    <x v="2"/>
    <n v="1"/>
  </r>
  <r>
    <x v="266"/>
    <x v="2"/>
    <x v="1"/>
    <n v="0"/>
  </r>
  <r>
    <x v="267"/>
    <x v="1"/>
    <x v="4"/>
    <n v="1"/>
  </r>
  <r>
    <x v="267"/>
    <x v="6"/>
    <x v="1"/>
    <n v="1"/>
  </r>
  <r>
    <x v="268"/>
    <x v="2"/>
    <x v="0"/>
    <n v="1"/>
  </r>
  <r>
    <x v="268"/>
    <x v="6"/>
    <x v="3"/>
    <n v="0"/>
  </r>
  <r>
    <x v="269"/>
    <x v="7"/>
    <x v="4"/>
    <n v="1"/>
  </r>
  <r>
    <x v="269"/>
    <x v="3"/>
    <x v="1"/>
    <n v="1"/>
  </r>
  <r>
    <x v="270"/>
    <x v="3"/>
    <x v="2"/>
    <n v="1"/>
  </r>
  <r>
    <x v="270"/>
    <x v="4"/>
    <x v="0"/>
    <n v="0"/>
  </r>
  <r>
    <x v="271"/>
    <x v="0"/>
    <x v="0"/>
    <n v="1"/>
  </r>
  <r>
    <x v="271"/>
    <x v="3"/>
    <x v="1"/>
    <n v="0"/>
  </r>
  <r>
    <x v="272"/>
    <x v="6"/>
    <x v="4"/>
    <n v="1"/>
  </r>
  <r>
    <x v="272"/>
    <x v="1"/>
    <x v="2"/>
    <n v="1"/>
  </r>
  <r>
    <x v="273"/>
    <x v="2"/>
    <x v="4"/>
    <n v="1"/>
  </r>
  <r>
    <x v="273"/>
    <x v="2"/>
    <x v="3"/>
    <n v="0"/>
  </r>
  <r>
    <x v="274"/>
    <x v="0"/>
    <x v="3"/>
    <n v="1"/>
  </r>
  <r>
    <x v="274"/>
    <x v="3"/>
    <x v="2"/>
    <n v="1"/>
  </r>
  <r>
    <x v="274"/>
    <x v="0"/>
    <x v="2"/>
    <n v="0"/>
  </r>
  <r>
    <x v="274"/>
    <x v="5"/>
    <x v="4"/>
    <n v="1"/>
  </r>
  <r>
    <x v="275"/>
    <x v="7"/>
    <x v="4"/>
    <n v="0"/>
  </r>
  <r>
    <x v="275"/>
    <x v="5"/>
    <x v="4"/>
    <n v="1"/>
  </r>
  <r>
    <x v="276"/>
    <x v="0"/>
    <x v="3"/>
    <n v="1"/>
  </r>
  <r>
    <x v="276"/>
    <x v="2"/>
    <x v="1"/>
    <n v="1"/>
  </r>
  <r>
    <x v="277"/>
    <x v="0"/>
    <x v="2"/>
    <n v="1"/>
  </r>
  <r>
    <x v="277"/>
    <x v="7"/>
    <x v="1"/>
    <n v="1"/>
  </r>
  <r>
    <x v="278"/>
    <x v="6"/>
    <x v="4"/>
    <n v="1"/>
  </r>
  <r>
    <x v="278"/>
    <x v="0"/>
    <x v="2"/>
    <n v="1"/>
  </r>
  <r>
    <x v="279"/>
    <x v="6"/>
    <x v="2"/>
    <n v="1"/>
  </r>
  <r>
    <x v="279"/>
    <x v="5"/>
    <x v="4"/>
    <n v="1"/>
  </r>
  <r>
    <x v="280"/>
    <x v="3"/>
    <x v="0"/>
    <n v="1"/>
  </r>
  <r>
    <x v="280"/>
    <x v="6"/>
    <x v="1"/>
    <n v="1"/>
  </r>
  <r>
    <x v="281"/>
    <x v="6"/>
    <x v="3"/>
    <n v="0"/>
  </r>
  <r>
    <x v="281"/>
    <x v="1"/>
    <x v="0"/>
    <n v="1"/>
  </r>
  <r>
    <x v="282"/>
    <x v="3"/>
    <x v="0"/>
    <n v="1"/>
  </r>
  <r>
    <x v="282"/>
    <x v="7"/>
    <x v="0"/>
    <n v="1"/>
  </r>
  <r>
    <x v="283"/>
    <x v="2"/>
    <x v="3"/>
    <n v="0"/>
  </r>
  <r>
    <x v="283"/>
    <x v="1"/>
    <x v="1"/>
    <n v="0"/>
  </r>
  <r>
    <x v="284"/>
    <x v="1"/>
    <x v="1"/>
    <n v="1"/>
  </r>
  <r>
    <x v="284"/>
    <x v="2"/>
    <x v="2"/>
    <n v="0"/>
  </r>
  <r>
    <x v="285"/>
    <x v="2"/>
    <x v="4"/>
    <n v="1"/>
  </r>
  <r>
    <x v="285"/>
    <x v="7"/>
    <x v="2"/>
    <n v="1"/>
  </r>
  <r>
    <x v="286"/>
    <x v="4"/>
    <x v="4"/>
    <n v="1"/>
  </r>
  <r>
    <x v="286"/>
    <x v="0"/>
    <x v="2"/>
    <n v="1"/>
  </r>
  <r>
    <x v="287"/>
    <x v="0"/>
    <x v="2"/>
    <n v="1"/>
  </r>
  <r>
    <x v="287"/>
    <x v="6"/>
    <x v="0"/>
    <n v="1"/>
  </r>
  <r>
    <x v="288"/>
    <x v="2"/>
    <x v="3"/>
    <n v="1"/>
  </r>
  <r>
    <x v="288"/>
    <x v="7"/>
    <x v="4"/>
    <n v="1"/>
  </r>
  <r>
    <x v="289"/>
    <x v="4"/>
    <x v="0"/>
    <n v="1"/>
  </r>
  <r>
    <x v="289"/>
    <x v="3"/>
    <x v="0"/>
    <n v="1"/>
  </r>
  <r>
    <x v="289"/>
    <x v="4"/>
    <x v="2"/>
    <n v="0"/>
  </r>
  <r>
    <x v="289"/>
    <x v="6"/>
    <x v="2"/>
    <n v="1"/>
  </r>
  <r>
    <x v="290"/>
    <x v="7"/>
    <x v="2"/>
    <n v="1"/>
  </r>
  <r>
    <x v="290"/>
    <x v="2"/>
    <x v="0"/>
    <n v="0"/>
  </r>
  <r>
    <x v="291"/>
    <x v="2"/>
    <x v="4"/>
    <n v="1"/>
  </r>
  <r>
    <x v="291"/>
    <x v="3"/>
    <x v="1"/>
    <n v="1"/>
  </r>
  <r>
    <x v="292"/>
    <x v="3"/>
    <x v="4"/>
    <n v="1"/>
  </r>
  <r>
    <x v="292"/>
    <x v="0"/>
    <x v="4"/>
    <n v="1"/>
  </r>
  <r>
    <x v="293"/>
    <x v="5"/>
    <x v="3"/>
    <n v="1"/>
  </r>
  <r>
    <x v="293"/>
    <x v="3"/>
    <x v="1"/>
    <n v="0"/>
  </r>
  <r>
    <x v="294"/>
    <x v="6"/>
    <x v="1"/>
    <n v="0"/>
  </r>
  <r>
    <x v="294"/>
    <x v="1"/>
    <x v="2"/>
    <n v="0"/>
  </r>
  <r>
    <x v="295"/>
    <x v="5"/>
    <x v="3"/>
    <n v="1"/>
  </r>
  <r>
    <x v="295"/>
    <x v="2"/>
    <x v="3"/>
    <n v="1"/>
  </r>
  <r>
    <x v="296"/>
    <x v="2"/>
    <x v="4"/>
    <n v="0"/>
  </r>
  <r>
    <x v="296"/>
    <x v="0"/>
    <x v="3"/>
    <n v="0"/>
  </r>
  <r>
    <x v="297"/>
    <x v="6"/>
    <x v="1"/>
    <n v="0"/>
  </r>
  <r>
    <x v="297"/>
    <x v="5"/>
    <x v="0"/>
    <n v="0"/>
  </r>
  <r>
    <x v="298"/>
    <x v="2"/>
    <x v="4"/>
    <n v="1"/>
  </r>
  <r>
    <x v="298"/>
    <x v="6"/>
    <x v="0"/>
    <n v="1"/>
  </r>
  <r>
    <x v="299"/>
    <x v="6"/>
    <x v="3"/>
    <n v="1"/>
  </r>
  <r>
    <x v="299"/>
    <x v="0"/>
    <x v="4"/>
    <n v="0"/>
  </r>
  <r>
    <x v="300"/>
    <x v="4"/>
    <x v="1"/>
    <n v="1"/>
  </r>
  <r>
    <x v="300"/>
    <x v="2"/>
    <x v="3"/>
    <n v="1"/>
  </r>
  <r>
    <x v="301"/>
    <x v="3"/>
    <x v="1"/>
    <n v="1"/>
  </r>
  <r>
    <x v="301"/>
    <x v="1"/>
    <x v="0"/>
    <n v="0"/>
  </r>
  <r>
    <x v="302"/>
    <x v="4"/>
    <x v="2"/>
    <n v="1"/>
  </r>
  <r>
    <x v="302"/>
    <x v="5"/>
    <x v="3"/>
    <n v="0"/>
  </r>
  <r>
    <x v="303"/>
    <x v="4"/>
    <x v="1"/>
    <n v="1"/>
  </r>
  <r>
    <x v="303"/>
    <x v="0"/>
    <x v="4"/>
    <n v="1"/>
  </r>
  <r>
    <x v="304"/>
    <x v="2"/>
    <x v="0"/>
    <n v="0"/>
  </r>
  <r>
    <x v="304"/>
    <x v="2"/>
    <x v="1"/>
    <n v="1"/>
  </r>
  <r>
    <x v="305"/>
    <x v="0"/>
    <x v="2"/>
    <n v="0"/>
  </r>
  <r>
    <x v="305"/>
    <x v="7"/>
    <x v="4"/>
    <n v="1"/>
  </r>
  <r>
    <x v="306"/>
    <x v="4"/>
    <x v="3"/>
    <n v="1"/>
  </r>
  <r>
    <x v="306"/>
    <x v="3"/>
    <x v="4"/>
    <n v="1"/>
  </r>
  <r>
    <x v="307"/>
    <x v="4"/>
    <x v="3"/>
    <n v="1"/>
  </r>
  <r>
    <x v="307"/>
    <x v="2"/>
    <x v="2"/>
    <n v="1"/>
  </r>
  <r>
    <x v="308"/>
    <x v="2"/>
    <x v="0"/>
    <n v="1"/>
  </r>
  <r>
    <x v="308"/>
    <x v="2"/>
    <x v="2"/>
    <n v="1"/>
  </r>
  <r>
    <x v="308"/>
    <x v="6"/>
    <x v="2"/>
    <n v="1"/>
  </r>
  <r>
    <x v="308"/>
    <x v="2"/>
    <x v="4"/>
    <n v="1"/>
  </r>
  <r>
    <x v="309"/>
    <x v="1"/>
    <x v="2"/>
    <n v="1"/>
  </r>
  <r>
    <x v="309"/>
    <x v="2"/>
    <x v="3"/>
    <n v="1"/>
  </r>
  <r>
    <x v="310"/>
    <x v="1"/>
    <x v="0"/>
    <n v="1"/>
  </r>
  <r>
    <x v="310"/>
    <x v="1"/>
    <x v="2"/>
    <n v="1"/>
  </r>
  <r>
    <x v="311"/>
    <x v="7"/>
    <x v="1"/>
    <n v="1"/>
  </r>
  <r>
    <x v="311"/>
    <x v="3"/>
    <x v="4"/>
    <n v="1"/>
  </r>
  <r>
    <x v="312"/>
    <x v="4"/>
    <x v="2"/>
    <n v="1"/>
  </r>
  <r>
    <x v="312"/>
    <x v="1"/>
    <x v="0"/>
    <n v="1"/>
  </r>
  <r>
    <x v="313"/>
    <x v="1"/>
    <x v="2"/>
    <n v="1"/>
  </r>
  <r>
    <x v="313"/>
    <x v="6"/>
    <x v="0"/>
    <n v="1"/>
  </r>
  <r>
    <x v="314"/>
    <x v="0"/>
    <x v="3"/>
    <n v="0"/>
  </r>
  <r>
    <x v="314"/>
    <x v="4"/>
    <x v="2"/>
    <n v="1"/>
  </r>
  <r>
    <x v="315"/>
    <x v="0"/>
    <x v="2"/>
    <n v="0"/>
  </r>
  <r>
    <x v="315"/>
    <x v="6"/>
    <x v="0"/>
    <n v="1"/>
  </r>
  <r>
    <x v="316"/>
    <x v="4"/>
    <x v="0"/>
    <n v="1"/>
  </r>
  <r>
    <x v="316"/>
    <x v="4"/>
    <x v="2"/>
    <n v="0"/>
  </r>
  <r>
    <x v="317"/>
    <x v="7"/>
    <x v="3"/>
    <n v="1"/>
  </r>
  <r>
    <x v="317"/>
    <x v="2"/>
    <x v="2"/>
    <n v="0"/>
  </r>
  <r>
    <x v="318"/>
    <x v="4"/>
    <x v="2"/>
    <n v="1"/>
  </r>
  <r>
    <x v="318"/>
    <x v="2"/>
    <x v="0"/>
    <n v="1"/>
  </r>
  <r>
    <x v="319"/>
    <x v="0"/>
    <x v="0"/>
    <n v="0"/>
  </r>
  <r>
    <x v="319"/>
    <x v="3"/>
    <x v="0"/>
    <n v="1"/>
  </r>
  <r>
    <x v="320"/>
    <x v="5"/>
    <x v="3"/>
    <n v="1"/>
  </r>
  <r>
    <x v="320"/>
    <x v="3"/>
    <x v="0"/>
    <n v="1"/>
  </r>
  <r>
    <x v="321"/>
    <x v="1"/>
    <x v="4"/>
    <n v="1"/>
  </r>
  <r>
    <x v="321"/>
    <x v="2"/>
    <x v="1"/>
    <n v="1"/>
  </r>
  <r>
    <x v="322"/>
    <x v="3"/>
    <x v="1"/>
    <n v="1"/>
  </r>
  <r>
    <x v="322"/>
    <x v="2"/>
    <x v="0"/>
    <n v="1"/>
  </r>
  <r>
    <x v="323"/>
    <x v="0"/>
    <x v="2"/>
    <n v="1"/>
  </r>
  <r>
    <x v="323"/>
    <x v="1"/>
    <x v="0"/>
    <n v="1"/>
  </r>
  <r>
    <x v="324"/>
    <x v="6"/>
    <x v="1"/>
    <n v="0"/>
  </r>
  <r>
    <x v="324"/>
    <x v="6"/>
    <x v="3"/>
    <n v="0"/>
  </r>
  <r>
    <x v="325"/>
    <x v="5"/>
    <x v="1"/>
    <n v="1"/>
  </r>
  <r>
    <x v="325"/>
    <x v="0"/>
    <x v="1"/>
    <n v="0"/>
  </r>
  <r>
    <x v="326"/>
    <x v="3"/>
    <x v="3"/>
    <n v="1"/>
  </r>
  <r>
    <x v="326"/>
    <x v="4"/>
    <x v="2"/>
    <n v="0"/>
  </r>
  <r>
    <x v="327"/>
    <x v="4"/>
    <x v="0"/>
    <n v="0"/>
  </r>
  <r>
    <x v="327"/>
    <x v="3"/>
    <x v="4"/>
    <n v="1"/>
  </r>
  <r>
    <x v="328"/>
    <x v="6"/>
    <x v="2"/>
    <n v="1"/>
  </r>
  <r>
    <x v="328"/>
    <x v="3"/>
    <x v="4"/>
    <n v="0"/>
  </r>
  <r>
    <x v="329"/>
    <x v="6"/>
    <x v="1"/>
    <n v="1"/>
  </r>
  <r>
    <x v="329"/>
    <x v="0"/>
    <x v="4"/>
    <n v="1"/>
  </r>
  <r>
    <x v="330"/>
    <x v="7"/>
    <x v="0"/>
    <n v="1"/>
  </r>
  <r>
    <x v="330"/>
    <x v="7"/>
    <x v="0"/>
    <n v="1"/>
  </r>
  <r>
    <x v="331"/>
    <x v="0"/>
    <x v="3"/>
    <n v="1"/>
  </r>
  <r>
    <x v="331"/>
    <x v="7"/>
    <x v="4"/>
    <n v="0"/>
  </r>
  <r>
    <x v="332"/>
    <x v="5"/>
    <x v="1"/>
    <n v="1"/>
  </r>
  <r>
    <x v="332"/>
    <x v="1"/>
    <x v="1"/>
    <n v="0"/>
  </r>
  <r>
    <x v="333"/>
    <x v="4"/>
    <x v="2"/>
    <n v="1"/>
  </r>
  <r>
    <x v="333"/>
    <x v="2"/>
    <x v="3"/>
    <n v="0"/>
  </r>
  <r>
    <x v="334"/>
    <x v="5"/>
    <x v="0"/>
    <n v="1"/>
  </r>
  <r>
    <x v="334"/>
    <x v="6"/>
    <x v="2"/>
    <n v="1"/>
  </r>
  <r>
    <x v="335"/>
    <x v="7"/>
    <x v="1"/>
    <n v="0"/>
  </r>
  <r>
    <x v="335"/>
    <x v="2"/>
    <x v="2"/>
    <n v="1"/>
  </r>
  <r>
    <x v="336"/>
    <x v="7"/>
    <x v="2"/>
    <n v="1"/>
  </r>
  <r>
    <x v="336"/>
    <x v="5"/>
    <x v="3"/>
    <n v="1"/>
  </r>
  <r>
    <x v="337"/>
    <x v="4"/>
    <x v="3"/>
    <n v="1"/>
  </r>
  <r>
    <x v="337"/>
    <x v="1"/>
    <x v="0"/>
    <n v="1"/>
  </r>
  <r>
    <x v="338"/>
    <x v="4"/>
    <x v="4"/>
    <n v="1"/>
  </r>
  <r>
    <x v="338"/>
    <x v="3"/>
    <x v="4"/>
    <n v="0"/>
  </r>
  <r>
    <x v="339"/>
    <x v="5"/>
    <x v="3"/>
    <n v="1"/>
  </r>
  <r>
    <x v="339"/>
    <x v="4"/>
    <x v="1"/>
    <n v="1"/>
  </r>
  <r>
    <x v="340"/>
    <x v="1"/>
    <x v="1"/>
    <n v="0"/>
  </r>
  <r>
    <x v="340"/>
    <x v="1"/>
    <x v="3"/>
    <n v="1"/>
  </r>
  <r>
    <x v="341"/>
    <x v="2"/>
    <x v="0"/>
    <n v="0"/>
  </r>
  <r>
    <x v="341"/>
    <x v="0"/>
    <x v="0"/>
    <n v="1"/>
  </r>
  <r>
    <x v="342"/>
    <x v="4"/>
    <x v="0"/>
    <n v="1"/>
  </r>
  <r>
    <x v="342"/>
    <x v="5"/>
    <x v="4"/>
    <n v="0"/>
  </r>
  <r>
    <x v="343"/>
    <x v="7"/>
    <x v="4"/>
    <n v="1"/>
  </r>
  <r>
    <x v="343"/>
    <x v="7"/>
    <x v="3"/>
    <n v="1"/>
  </r>
  <r>
    <x v="344"/>
    <x v="0"/>
    <x v="2"/>
    <n v="0"/>
  </r>
  <r>
    <x v="344"/>
    <x v="1"/>
    <x v="4"/>
    <n v="1"/>
  </r>
  <r>
    <x v="345"/>
    <x v="6"/>
    <x v="4"/>
    <n v="0"/>
  </r>
  <r>
    <x v="345"/>
    <x v="4"/>
    <x v="1"/>
    <n v="1"/>
  </r>
  <r>
    <x v="346"/>
    <x v="2"/>
    <x v="0"/>
    <n v="0"/>
  </r>
  <r>
    <x v="346"/>
    <x v="1"/>
    <x v="2"/>
    <n v="1"/>
  </r>
  <r>
    <x v="347"/>
    <x v="3"/>
    <x v="3"/>
    <n v="0"/>
  </r>
  <r>
    <x v="347"/>
    <x v="5"/>
    <x v="4"/>
    <n v="1"/>
  </r>
  <r>
    <x v="348"/>
    <x v="6"/>
    <x v="0"/>
    <n v="1"/>
  </r>
  <r>
    <x v="348"/>
    <x v="5"/>
    <x v="2"/>
    <n v="1"/>
  </r>
  <r>
    <x v="349"/>
    <x v="0"/>
    <x v="2"/>
    <n v="1"/>
  </r>
  <r>
    <x v="349"/>
    <x v="7"/>
    <x v="4"/>
    <n v="1"/>
  </r>
  <r>
    <x v="350"/>
    <x v="4"/>
    <x v="0"/>
    <n v="1"/>
  </r>
  <r>
    <x v="350"/>
    <x v="1"/>
    <x v="4"/>
    <n v="0"/>
  </r>
  <r>
    <x v="351"/>
    <x v="5"/>
    <x v="2"/>
    <n v="1"/>
  </r>
  <r>
    <x v="351"/>
    <x v="7"/>
    <x v="3"/>
    <n v="1"/>
  </r>
  <r>
    <x v="352"/>
    <x v="6"/>
    <x v="3"/>
    <n v="0"/>
  </r>
  <r>
    <x v="352"/>
    <x v="4"/>
    <x v="1"/>
    <n v="1"/>
  </r>
  <r>
    <x v="353"/>
    <x v="7"/>
    <x v="3"/>
    <n v="1"/>
  </r>
  <r>
    <x v="353"/>
    <x v="1"/>
    <x v="2"/>
    <n v="1"/>
  </r>
  <r>
    <x v="354"/>
    <x v="0"/>
    <x v="1"/>
    <n v="1"/>
  </r>
  <r>
    <x v="354"/>
    <x v="1"/>
    <x v="4"/>
    <n v="1"/>
  </r>
  <r>
    <x v="355"/>
    <x v="2"/>
    <x v="0"/>
    <n v="1"/>
  </r>
  <r>
    <x v="355"/>
    <x v="6"/>
    <x v="3"/>
    <n v="1"/>
  </r>
  <r>
    <x v="356"/>
    <x v="2"/>
    <x v="1"/>
    <n v="0"/>
  </r>
  <r>
    <x v="356"/>
    <x v="7"/>
    <x v="1"/>
    <n v="1"/>
  </r>
  <r>
    <x v="357"/>
    <x v="3"/>
    <x v="3"/>
    <n v="1"/>
  </r>
  <r>
    <x v="357"/>
    <x v="0"/>
    <x v="0"/>
    <n v="1"/>
  </r>
  <r>
    <x v="358"/>
    <x v="0"/>
    <x v="1"/>
    <n v="1"/>
  </r>
  <r>
    <x v="358"/>
    <x v="1"/>
    <x v="0"/>
    <n v="1"/>
  </r>
  <r>
    <x v="359"/>
    <x v="6"/>
    <x v="1"/>
    <n v="1"/>
  </r>
  <r>
    <x v="359"/>
    <x v="2"/>
    <x v="4"/>
    <n v="1"/>
  </r>
  <r>
    <x v="360"/>
    <x v="5"/>
    <x v="1"/>
    <n v="1"/>
  </r>
  <r>
    <x v="360"/>
    <x v="4"/>
    <x v="2"/>
    <n v="1"/>
  </r>
  <r>
    <x v="361"/>
    <x v="4"/>
    <x v="1"/>
    <n v="0"/>
  </r>
  <r>
    <x v="361"/>
    <x v="7"/>
    <x v="1"/>
    <n v="1"/>
  </r>
  <r>
    <x v="362"/>
    <x v="3"/>
    <x v="3"/>
    <n v="1"/>
  </r>
  <r>
    <x v="362"/>
    <x v="4"/>
    <x v="2"/>
    <n v="1"/>
  </r>
  <r>
    <x v="363"/>
    <x v="2"/>
    <x v="1"/>
    <n v="1"/>
  </r>
  <r>
    <x v="363"/>
    <x v="7"/>
    <x v="4"/>
    <n v="0"/>
  </r>
  <r>
    <x v="364"/>
    <x v="6"/>
    <x v="2"/>
    <n v="1"/>
  </r>
  <r>
    <x v="364"/>
    <x v="4"/>
    <x v="4"/>
    <n v="1"/>
  </r>
  <r>
    <x v="365"/>
    <x v="1"/>
    <x v="0"/>
    <n v="1"/>
  </r>
  <r>
    <x v="365"/>
    <x v="3"/>
    <x v="0"/>
    <n v="1"/>
  </r>
  <r>
    <x v="366"/>
    <x v="6"/>
    <x v="1"/>
    <n v="1"/>
  </r>
  <r>
    <x v="366"/>
    <x v="5"/>
    <x v="4"/>
    <n v="1"/>
  </r>
  <r>
    <x v="367"/>
    <x v="2"/>
    <x v="2"/>
    <n v="1"/>
  </r>
  <r>
    <x v="367"/>
    <x v="5"/>
    <x v="1"/>
    <n v="1"/>
  </r>
  <r>
    <x v="368"/>
    <x v="4"/>
    <x v="1"/>
    <n v="1"/>
  </r>
  <r>
    <x v="368"/>
    <x v="5"/>
    <x v="2"/>
    <n v="1"/>
  </r>
  <r>
    <x v="369"/>
    <x v="3"/>
    <x v="1"/>
    <n v="0"/>
  </r>
  <r>
    <x v="369"/>
    <x v="3"/>
    <x v="4"/>
    <n v="1"/>
  </r>
  <r>
    <x v="370"/>
    <x v="5"/>
    <x v="1"/>
    <n v="1"/>
  </r>
  <r>
    <x v="370"/>
    <x v="0"/>
    <x v="3"/>
    <n v="1"/>
  </r>
  <r>
    <x v="371"/>
    <x v="4"/>
    <x v="2"/>
    <n v="1"/>
  </r>
  <r>
    <x v="371"/>
    <x v="1"/>
    <x v="2"/>
    <n v="1"/>
  </r>
  <r>
    <x v="372"/>
    <x v="5"/>
    <x v="4"/>
    <n v="1"/>
  </r>
  <r>
    <x v="372"/>
    <x v="6"/>
    <x v="0"/>
    <n v="0"/>
  </r>
  <r>
    <x v="373"/>
    <x v="7"/>
    <x v="1"/>
    <n v="1"/>
  </r>
  <r>
    <x v="373"/>
    <x v="5"/>
    <x v="0"/>
    <n v="1"/>
  </r>
  <r>
    <x v="374"/>
    <x v="6"/>
    <x v="1"/>
    <n v="1"/>
  </r>
  <r>
    <x v="374"/>
    <x v="0"/>
    <x v="0"/>
    <n v="1"/>
  </r>
  <r>
    <x v="375"/>
    <x v="7"/>
    <x v="3"/>
    <n v="1"/>
  </r>
  <r>
    <x v="375"/>
    <x v="6"/>
    <x v="1"/>
    <n v="0"/>
  </r>
  <r>
    <x v="376"/>
    <x v="6"/>
    <x v="3"/>
    <n v="1"/>
  </r>
  <r>
    <x v="376"/>
    <x v="7"/>
    <x v="0"/>
    <n v="1"/>
  </r>
  <r>
    <x v="377"/>
    <x v="5"/>
    <x v="1"/>
    <n v="1"/>
  </r>
  <r>
    <x v="377"/>
    <x v="4"/>
    <x v="2"/>
    <n v="1"/>
  </r>
  <r>
    <x v="378"/>
    <x v="7"/>
    <x v="2"/>
    <n v="1"/>
  </r>
  <r>
    <x v="378"/>
    <x v="1"/>
    <x v="1"/>
    <n v="1"/>
  </r>
  <r>
    <x v="379"/>
    <x v="1"/>
    <x v="4"/>
    <n v="1"/>
  </r>
  <r>
    <x v="379"/>
    <x v="6"/>
    <x v="3"/>
    <n v="0"/>
  </r>
  <r>
    <x v="380"/>
    <x v="0"/>
    <x v="4"/>
    <n v="0"/>
  </r>
  <r>
    <x v="380"/>
    <x v="6"/>
    <x v="3"/>
    <n v="0"/>
  </r>
  <r>
    <x v="381"/>
    <x v="2"/>
    <x v="4"/>
    <n v="0"/>
  </r>
  <r>
    <x v="381"/>
    <x v="5"/>
    <x v="1"/>
    <n v="0"/>
  </r>
  <r>
    <x v="382"/>
    <x v="0"/>
    <x v="0"/>
    <n v="1"/>
  </r>
  <r>
    <x v="382"/>
    <x v="7"/>
    <x v="4"/>
    <n v="1"/>
  </r>
  <r>
    <x v="383"/>
    <x v="1"/>
    <x v="1"/>
    <n v="0"/>
  </r>
  <r>
    <x v="383"/>
    <x v="3"/>
    <x v="4"/>
    <n v="1"/>
  </r>
  <r>
    <x v="384"/>
    <x v="3"/>
    <x v="0"/>
    <n v="1"/>
  </r>
  <r>
    <x v="384"/>
    <x v="4"/>
    <x v="1"/>
    <n v="1"/>
  </r>
  <r>
    <x v="385"/>
    <x v="2"/>
    <x v="1"/>
    <n v="1"/>
  </r>
  <r>
    <x v="385"/>
    <x v="3"/>
    <x v="0"/>
    <n v="0"/>
  </r>
  <r>
    <x v="386"/>
    <x v="7"/>
    <x v="0"/>
    <n v="1"/>
  </r>
  <r>
    <x v="386"/>
    <x v="5"/>
    <x v="0"/>
    <n v="1"/>
  </r>
  <r>
    <x v="386"/>
    <x v="1"/>
    <x v="4"/>
    <n v="1"/>
  </r>
  <r>
    <x v="386"/>
    <x v="0"/>
    <x v="4"/>
    <n v="1"/>
  </r>
  <r>
    <x v="387"/>
    <x v="4"/>
    <x v="0"/>
    <n v="1"/>
  </r>
  <r>
    <x v="387"/>
    <x v="3"/>
    <x v="0"/>
    <n v="1"/>
  </r>
  <r>
    <x v="387"/>
    <x v="3"/>
    <x v="3"/>
    <n v="0"/>
  </r>
  <r>
    <x v="387"/>
    <x v="1"/>
    <x v="3"/>
    <n v="1"/>
  </r>
  <r>
    <x v="388"/>
    <x v="2"/>
    <x v="1"/>
    <n v="1"/>
  </r>
  <r>
    <x v="388"/>
    <x v="2"/>
    <x v="3"/>
    <n v="1"/>
  </r>
  <r>
    <x v="389"/>
    <x v="0"/>
    <x v="4"/>
    <n v="1"/>
  </r>
  <r>
    <x v="389"/>
    <x v="6"/>
    <x v="3"/>
    <n v="1"/>
  </r>
  <r>
    <x v="390"/>
    <x v="2"/>
    <x v="2"/>
    <n v="1"/>
  </r>
  <r>
    <x v="390"/>
    <x v="2"/>
    <x v="3"/>
    <n v="1"/>
  </r>
  <r>
    <x v="391"/>
    <x v="1"/>
    <x v="3"/>
    <n v="0"/>
  </r>
  <r>
    <x v="391"/>
    <x v="0"/>
    <x v="4"/>
    <n v="1"/>
  </r>
  <r>
    <x v="392"/>
    <x v="7"/>
    <x v="1"/>
    <n v="1"/>
  </r>
  <r>
    <x v="392"/>
    <x v="6"/>
    <x v="3"/>
    <n v="1"/>
  </r>
  <r>
    <x v="393"/>
    <x v="7"/>
    <x v="1"/>
    <n v="0"/>
  </r>
  <r>
    <x v="393"/>
    <x v="5"/>
    <x v="4"/>
    <n v="1"/>
  </r>
  <r>
    <x v="394"/>
    <x v="4"/>
    <x v="4"/>
    <n v="1"/>
  </r>
  <r>
    <x v="394"/>
    <x v="1"/>
    <x v="2"/>
    <n v="1"/>
  </r>
  <r>
    <x v="395"/>
    <x v="0"/>
    <x v="4"/>
    <n v="1"/>
  </r>
  <r>
    <x v="395"/>
    <x v="4"/>
    <x v="3"/>
    <n v="1"/>
  </r>
  <r>
    <x v="396"/>
    <x v="0"/>
    <x v="3"/>
    <n v="1"/>
  </r>
  <r>
    <x v="396"/>
    <x v="3"/>
    <x v="2"/>
    <n v="1"/>
  </r>
  <r>
    <x v="397"/>
    <x v="4"/>
    <x v="0"/>
    <n v="1"/>
  </r>
  <r>
    <x v="397"/>
    <x v="0"/>
    <x v="2"/>
    <n v="0"/>
  </r>
  <r>
    <x v="398"/>
    <x v="0"/>
    <x v="1"/>
    <n v="0"/>
  </r>
  <r>
    <x v="398"/>
    <x v="3"/>
    <x v="2"/>
    <n v="1"/>
  </r>
  <r>
    <x v="399"/>
    <x v="3"/>
    <x v="0"/>
    <n v="0"/>
  </r>
  <r>
    <x v="399"/>
    <x v="0"/>
    <x v="4"/>
    <n v="1"/>
  </r>
  <r>
    <x v="400"/>
    <x v="0"/>
    <x v="1"/>
    <n v="1"/>
  </r>
  <r>
    <x v="400"/>
    <x v="2"/>
    <x v="0"/>
    <n v="1"/>
  </r>
  <r>
    <x v="401"/>
    <x v="5"/>
    <x v="2"/>
    <n v="0"/>
  </r>
  <r>
    <x v="401"/>
    <x v="2"/>
    <x v="1"/>
    <n v="1"/>
  </r>
  <r>
    <x v="402"/>
    <x v="1"/>
    <x v="0"/>
    <n v="1"/>
  </r>
  <r>
    <x v="402"/>
    <x v="3"/>
    <x v="3"/>
    <n v="0"/>
  </r>
  <r>
    <x v="403"/>
    <x v="1"/>
    <x v="3"/>
    <n v="1"/>
  </r>
  <r>
    <x v="403"/>
    <x v="4"/>
    <x v="0"/>
    <n v="1"/>
  </r>
  <r>
    <x v="404"/>
    <x v="4"/>
    <x v="0"/>
    <n v="1"/>
  </r>
  <r>
    <x v="404"/>
    <x v="0"/>
    <x v="4"/>
    <n v="1"/>
  </r>
  <r>
    <x v="405"/>
    <x v="7"/>
    <x v="4"/>
    <n v="1"/>
  </r>
  <r>
    <x v="405"/>
    <x v="3"/>
    <x v="3"/>
    <n v="1"/>
  </r>
  <r>
    <x v="406"/>
    <x v="5"/>
    <x v="0"/>
    <n v="1"/>
  </r>
  <r>
    <x v="406"/>
    <x v="1"/>
    <x v="2"/>
    <n v="0"/>
  </r>
  <r>
    <x v="407"/>
    <x v="1"/>
    <x v="4"/>
    <n v="1"/>
  </r>
  <r>
    <x v="407"/>
    <x v="1"/>
    <x v="4"/>
    <n v="1"/>
  </r>
  <r>
    <x v="408"/>
    <x v="2"/>
    <x v="3"/>
    <n v="1"/>
  </r>
  <r>
    <x v="408"/>
    <x v="1"/>
    <x v="4"/>
    <n v="1"/>
  </r>
  <r>
    <x v="409"/>
    <x v="1"/>
    <x v="1"/>
    <n v="0"/>
  </r>
  <r>
    <x v="409"/>
    <x v="7"/>
    <x v="4"/>
    <n v="1"/>
  </r>
  <r>
    <x v="410"/>
    <x v="7"/>
    <x v="1"/>
    <n v="0"/>
  </r>
  <r>
    <x v="410"/>
    <x v="6"/>
    <x v="3"/>
    <n v="1"/>
  </r>
  <r>
    <x v="411"/>
    <x v="0"/>
    <x v="1"/>
    <n v="1"/>
  </r>
  <r>
    <x v="411"/>
    <x v="1"/>
    <x v="1"/>
    <n v="1"/>
  </r>
  <r>
    <x v="412"/>
    <x v="0"/>
    <x v="0"/>
    <n v="1"/>
  </r>
  <r>
    <x v="412"/>
    <x v="7"/>
    <x v="2"/>
    <n v="1"/>
  </r>
  <r>
    <x v="413"/>
    <x v="4"/>
    <x v="1"/>
    <n v="1"/>
  </r>
  <r>
    <x v="413"/>
    <x v="3"/>
    <x v="3"/>
    <n v="0"/>
  </r>
  <r>
    <x v="414"/>
    <x v="1"/>
    <x v="4"/>
    <n v="0"/>
  </r>
  <r>
    <x v="414"/>
    <x v="3"/>
    <x v="1"/>
    <n v="1"/>
  </r>
  <r>
    <x v="415"/>
    <x v="1"/>
    <x v="2"/>
    <n v="1"/>
  </r>
  <r>
    <x v="415"/>
    <x v="0"/>
    <x v="0"/>
    <n v="0"/>
  </r>
  <r>
    <x v="416"/>
    <x v="5"/>
    <x v="3"/>
    <n v="0"/>
  </r>
  <r>
    <x v="416"/>
    <x v="7"/>
    <x v="2"/>
    <n v="1"/>
  </r>
  <r>
    <x v="417"/>
    <x v="1"/>
    <x v="4"/>
    <n v="1"/>
  </r>
  <r>
    <x v="417"/>
    <x v="2"/>
    <x v="3"/>
    <n v="0"/>
  </r>
  <r>
    <x v="418"/>
    <x v="6"/>
    <x v="1"/>
    <n v="0"/>
  </r>
  <r>
    <x v="418"/>
    <x v="4"/>
    <x v="4"/>
    <n v="1"/>
  </r>
  <r>
    <x v="419"/>
    <x v="7"/>
    <x v="1"/>
    <n v="0"/>
  </r>
  <r>
    <x v="419"/>
    <x v="2"/>
    <x v="2"/>
    <n v="0"/>
  </r>
  <r>
    <x v="420"/>
    <x v="3"/>
    <x v="4"/>
    <n v="1"/>
  </r>
  <r>
    <x v="420"/>
    <x v="5"/>
    <x v="1"/>
    <n v="1"/>
  </r>
  <r>
    <x v="421"/>
    <x v="3"/>
    <x v="3"/>
    <n v="1"/>
  </r>
  <r>
    <x v="421"/>
    <x v="4"/>
    <x v="1"/>
    <n v="1"/>
  </r>
  <r>
    <x v="422"/>
    <x v="4"/>
    <x v="3"/>
    <n v="1"/>
  </r>
  <r>
    <x v="422"/>
    <x v="0"/>
    <x v="0"/>
    <n v="1"/>
  </r>
  <r>
    <x v="423"/>
    <x v="4"/>
    <x v="1"/>
    <n v="1"/>
  </r>
  <r>
    <x v="423"/>
    <x v="2"/>
    <x v="1"/>
    <n v="1"/>
  </r>
  <r>
    <x v="424"/>
    <x v="0"/>
    <x v="1"/>
    <n v="0"/>
  </r>
  <r>
    <x v="424"/>
    <x v="0"/>
    <x v="0"/>
    <n v="0"/>
  </r>
  <r>
    <x v="425"/>
    <x v="7"/>
    <x v="4"/>
    <n v="0"/>
  </r>
  <r>
    <x v="425"/>
    <x v="6"/>
    <x v="4"/>
    <n v="0"/>
  </r>
  <r>
    <x v="426"/>
    <x v="2"/>
    <x v="1"/>
    <n v="0"/>
  </r>
  <r>
    <x v="426"/>
    <x v="2"/>
    <x v="0"/>
    <n v="1"/>
  </r>
  <r>
    <x v="427"/>
    <x v="1"/>
    <x v="4"/>
    <n v="0"/>
  </r>
  <r>
    <x v="427"/>
    <x v="5"/>
    <x v="2"/>
    <n v="0"/>
  </r>
  <r>
    <x v="428"/>
    <x v="3"/>
    <x v="4"/>
    <n v="1"/>
  </r>
  <r>
    <x v="428"/>
    <x v="2"/>
    <x v="1"/>
    <n v="0"/>
  </r>
  <r>
    <x v="429"/>
    <x v="6"/>
    <x v="4"/>
    <n v="1"/>
  </r>
  <r>
    <x v="429"/>
    <x v="1"/>
    <x v="0"/>
    <n v="1"/>
  </r>
  <r>
    <x v="430"/>
    <x v="5"/>
    <x v="1"/>
    <n v="1"/>
  </r>
  <r>
    <x v="430"/>
    <x v="2"/>
    <x v="1"/>
    <n v="1"/>
  </r>
  <r>
    <x v="431"/>
    <x v="1"/>
    <x v="1"/>
    <n v="1"/>
  </r>
  <r>
    <x v="431"/>
    <x v="4"/>
    <x v="1"/>
    <n v="0"/>
  </r>
  <r>
    <x v="432"/>
    <x v="4"/>
    <x v="2"/>
    <n v="0"/>
  </r>
  <r>
    <x v="432"/>
    <x v="1"/>
    <x v="4"/>
    <n v="1"/>
  </r>
  <r>
    <x v="433"/>
    <x v="2"/>
    <x v="0"/>
    <n v="1"/>
  </r>
  <r>
    <x v="433"/>
    <x v="3"/>
    <x v="0"/>
    <n v="1"/>
  </r>
  <r>
    <x v="434"/>
    <x v="2"/>
    <x v="2"/>
    <n v="1"/>
  </r>
  <r>
    <x v="434"/>
    <x v="5"/>
    <x v="1"/>
    <n v="1"/>
  </r>
  <r>
    <x v="435"/>
    <x v="3"/>
    <x v="4"/>
    <n v="1"/>
  </r>
  <r>
    <x v="435"/>
    <x v="1"/>
    <x v="3"/>
    <n v="0"/>
  </r>
  <r>
    <x v="436"/>
    <x v="2"/>
    <x v="4"/>
    <n v="1"/>
  </r>
  <r>
    <x v="436"/>
    <x v="1"/>
    <x v="4"/>
    <n v="1"/>
  </r>
  <r>
    <x v="437"/>
    <x v="1"/>
    <x v="1"/>
    <n v="1"/>
  </r>
  <r>
    <x v="437"/>
    <x v="6"/>
    <x v="0"/>
    <n v="1"/>
  </r>
  <r>
    <x v="438"/>
    <x v="6"/>
    <x v="4"/>
    <n v="1"/>
  </r>
  <r>
    <x v="438"/>
    <x v="2"/>
    <x v="4"/>
    <n v="1"/>
  </r>
  <r>
    <x v="439"/>
    <x v="6"/>
    <x v="0"/>
    <n v="1"/>
  </r>
  <r>
    <x v="439"/>
    <x v="3"/>
    <x v="0"/>
    <n v="0"/>
  </r>
  <r>
    <x v="439"/>
    <x v="6"/>
    <x v="0"/>
    <n v="1"/>
  </r>
  <r>
    <x v="439"/>
    <x v="3"/>
    <x v="4"/>
    <n v="1"/>
  </r>
  <r>
    <x v="440"/>
    <x v="4"/>
    <x v="4"/>
    <n v="1"/>
  </r>
  <r>
    <x v="440"/>
    <x v="2"/>
    <x v="0"/>
    <n v="1"/>
  </r>
  <r>
    <x v="441"/>
    <x v="4"/>
    <x v="4"/>
    <n v="0"/>
  </r>
  <r>
    <x v="441"/>
    <x v="2"/>
    <x v="3"/>
    <n v="1"/>
  </r>
  <r>
    <x v="442"/>
    <x v="5"/>
    <x v="3"/>
    <n v="0"/>
  </r>
  <r>
    <x v="442"/>
    <x v="4"/>
    <x v="1"/>
    <n v="0"/>
  </r>
  <r>
    <x v="443"/>
    <x v="5"/>
    <x v="1"/>
    <n v="1"/>
  </r>
  <r>
    <x v="443"/>
    <x v="6"/>
    <x v="1"/>
    <n v="1"/>
  </r>
  <r>
    <x v="444"/>
    <x v="6"/>
    <x v="0"/>
    <n v="1"/>
  </r>
  <r>
    <x v="444"/>
    <x v="0"/>
    <x v="2"/>
    <n v="1"/>
  </r>
  <r>
    <x v="445"/>
    <x v="0"/>
    <x v="0"/>
    <n v="1"/>
  </r>
  <r>
    <x v="445"/>
    <x v="2"/>
    <x v="0"/>
    <n v="1"/>
  </r>
  <r>
    <x v="446"/>
    <x v="5"/>
    <x v="0"/>
    <n v="1"/>
  </r>
  <r>
    <x v="446"/>
    <x v="1"/>
    <x v="1"/>
    <n v="1"/>
  </r>
  <r>
    <x v="447"/>
    <x v="6"/>
    <x v="2"/>
    <n v="1"/>
  </r>
  <r>
    <x v="447"/>
    <x v="0"/>
    <x v="4"/>
    <n v="0"/>
  </r>
  <r>
    <x v="448"/>
    <x v="0"/>
    <x v="4"/>
    <n v="0"/>
  </r>
  <r>
    <x v="448"/>
    <x v="4"/>
    <x v="2"/>
    <n v="1"/>
  </r>
  <r>
    <x v="449"/>
    <x v="0"/>
    <x v="2"/>
    <n v="1"/>
  </r>
  <r>
    <x v="449"/>
    <x v="1"/>
    <x v="4"/>
    <n v="1"/>
  </r>
  <r>
    <x v="450"/>
    <x v="7"/>
    <x v="1"/>
    <n v="1"/>
  </r>
  <r>
    <x v="450"/>
    <x v="2"/>
    <x v="0"/>
    <n v="0"/>
  </r>
  <r>
    <x v="451"/>
    <x v="3"/>
    <x v="4"/>
    <n v="0"/>
  </r>
  <r>
    <x v="451"/>
    <x v="7"/>
    <x v="4"/>
    <n v="1"/>
  </r>
  <r>
    <x v="452"/>
    <x v="7"/>
    <x v="2"/>
    <n v="1"/>
  </r>
  <r>
    <x v="452"/>
    <x v="0"/>
    <x v="3"/>
    <n v="1"/>
  </r>
  <r>
    <x v="453"/>
    <x v="5"/>
    <x v="0"/>
    <n v="1"/>
  </r>
  <r>
    <x v="453"/>
    <x v="3"/>
    <x v="3"/>
    <n v="1"/>
  </r>
  <r>
    <x v="454"/>
    <x v="2"/>
    <x v="1"/>
    <n v="1"/>
  </r>
  <r>
    <x v="454"/>
    <x v="2"/>
    <x v="2"/>
    <n v="1"/>
  </r>
  <r>
    <x v="455"/>
    <x v="5"/>
    <x v="4"/>
    <n v="1"/>
  </r>
  <r>
    <x v="455"/>
    <x v="6"/>
    <x v="1"/>
    <n v="1"/>
  </r>
  <r>
    <x v="456"/>
    <x v="1"/>
    <x v="2"/>
    <n v="1"/>
  </r>
  <r>
    <x v="456"/>
    <x v="6"/>
    <x v="2"/>
    <n v="0"/>
  </r>
  <r>
    <x v="457"/>
    <x v="4"/>
    <x v="0"/>
    <n v="1"/>
  </r>
  <r>
    <x v="457"/>
    <x v="0"/>
    <x v="3"/>
    <n v="1"/>
  </r>
  <r>
    <x v="458"/>
    <x v="1"/>
    <x v="4"/>
    <n v="0"/>
  </r>
  <r>
    <x v="458"/>
    <x v="0"/>
    <x v="3"/>
    <n v="0"/>
  </r>
  <r>
    <x v="459"/>
    <x v="7"/>
    <x v="2"/>
    <n v="1"/>
  </r>
  <r>
    <x v="459"/>
    <x v="3"/>
    <x v="0"/>
    <n v="1"/>
  </r>
  <r>
    <x v="460"/>
    <x v="1"/>
    <x v="3"/>
    <n v="1"/>
  </r>
  <r>
    <x v="460"/>
    <x v="4"/>
    <x v="4"/>
    <n v="1"/>
  </r>
  <r>
    <x v="461"/>
    <x v="5"/>
    <x v="3"/>
    <n v="1"/>
  </r>
  <r>
    <x v="461"/>
    <x v="3"/>
    <x v="0"/>
    <n v="0"/>
  </r>
  <r>
    <x v="461"/>
    <x v="5"/>
    <x v="3"/>
    <n v="1"/>
  </r>
  <r>
    <x v="461"/>
    <x v="7"/>
    <x v="0"/>
    <n v="0"/>
  </r>
  <r>
    <x v="462"/>
    <x v="4"/>
    <x v="3"/>
    <n v="1"/>
  </r>
  <r>
    <x v="462"/>
    <x v="4"/>
    <x v="1"/>
    <n v="0"/>
  </r>
  <r>
    <x v="463"/>
    <x v="0"/>
    <x v="3"/>
    <n v="0"/>
  </r>
  <r>
    <x v="463"/>
    <x v="4"/>
    <x v="4"/>
    <n v="1"/>
  </r>
  <r>
    <x v="464"/>
    <x v="2"/>
    <x v="0"/>
    <n v="1"/>
  </r>
  <r>
    <x v="464"/>
    <x v="5"/>
    <x v="3"/>
    <n v="1"/>
  </r>
  <r>
    <x v="465"/>
    <x v="6"/>
    <x v="4"/>
    <n v="0"/>
  </r>
  <r>
    <x v="465"/>
    <x v="7"/>
    <x v="2"/>
    <n v="1"/>
  </r>
  <r>
    <x v="466"/>
    <x v="2"/>
    <x v="2"/>
    <n v="0"/>
  </r>
  <r>
    <x v="466"/>
    <x v="4"/>
    <x v="4"/>
    <n v="1"/>
  </r>
  <r>
    <x v="467"/>
    <x v="3"/>
    <x v="2"/>
    <n v="1"/>
  </r>
  <r>
    <x v="467"/>
    <x v="4"/>
    <x v="4"/>
    <n v="0"/>
  </r>
  <r>
    <x v="468"/>
    <x v="1"/>
    <x v="3"/>
    <n v="1"/>
  </r>
  <r>
    <x v="468"/>
    <x v="0"/>
    <x v="3"/>
    <n v="1"/>
  </r>
  <r>
    <x v="469"/>
    <x v="3"/>
    <x v="1"/>
    <n v="0"/>
  </r>
  <r>
    <x v="469"/>
    <x v="0"/>
    <x v="4"/>
    <n v="1"/>
  </r>
  <r>
    <x v="470"/>
    <x v="0"/>
    <x v="0"/>
    <n v="1"/>
  </r>
  <r>
    <x v="470"/>
    <x v="4"/>
    <x v="4"/>
    <n v="1"/>
  </r>
  <r>
    <x v="471"/>
    <x v="4"/>
    <x v="0"/>
    <n v="1"/>
  </r>
  <r>
    <x v="471"/>
    <x v="4"/>
    <x v="2"/>
    <n v="1"/>
  </r>
  <r>
    <x v="472"/>
    <x v="2"/>
    <x v="0"/>
    <n v="0"/>
  </r>
  <r>
    <x v="472"/>
    <x v="7"/>
    <x v="1"/>
    <n v="0"/>
  </r>
  <r>
    <x v="473"/>
    <x v="1"/>
    <x v="4"/>
    <n v="0"/>
  </r>
  <r>
    <x v="473"/>
    <x v="1"/>
    <x v="3"/>
    <n v="0"/>
  </r>
  <r>
    <x v="474"/>
    <x v="5"/>
    <x v="2"/>
    <n v="1"/>
  </r>
  <r>
    <x v="474"/>
    <x v="3"/>
    <x v="3"/>
    <n v="1"/>
  </r>
  <r>
    <x v="475"/>
    <x v="2"/>
    <x v="4"/>
    <n v="1"/>
  </r>
  <r>
    <x v="475"/>
    <x v="1"/>
    <x v="3"/>
    <n v="1"/>
  </r>
  <r>
    <x v="476"/>
    <x v="6"/>
    <x v="2"/>
    <n v="1"/>
  </r>
  <r>
    <x v="476"/>
    <x v="7"/>
    <x v="2"/>
    <n v="0"/>
  </r>
  <r>
    <x v="477"/>
    <x v="7"/>
    <x v="4"/>
    <n v="1"/>
  </r>
  <r>
    <x v="477"/>
    <x v="4"/>
    <x v="1"/>
    <n v="0"/>
  </r>
  <r>
    <x v="477"/>
    <x v="6"/>
    <x v="3"/>
    <n v="1"/>
  </r>
  <r>
    <x v="477"/>
    <x v="7"/>
    <x v="0"/>
    <n v="0"/>
  </r>
  <r>
    <x v="478"/>
    <x v="6"/>
    <x v="0"/>
    <n v="1"/>
  </r>
  <r>
    <x v="478"/>
    <x v="5"/>
    <x v="1"/>
    <n v="0"/>
  </r>
  <r>
    <x v="479"/>
    <x v="2"/>
    <x v="4"/>
    <n v="1"/>
  </r>
  <r>
    <x v="479"/>
    <x v="1"/>
    <x v="0"/>
    <n v="0"/>
  </r>
  <r>
    <x v="480"/>
    <x v="4"/>
    <x v="3"/>
    <n v="0"/>
  </r>
  <r>
    <x v="480"/>
    <x v="3"/>
    <x v="4"/>
    <n v="1"/>
  </r>
  <r>
    <x v="481"/>
    <x v="2"/>
    <x v="3"/>
    <n v="1"/>
  </r>
  <r>
    <x v="481"/>
    <x v="5"/>
    <x v="0"/>
    <n v="0"/>
  </r>
  <r>
    <x v="482"/>
    <x v="2"/>
    <x v="1"/>
    <n v="1"/>
  </r>
  <r>
    <x v="482"/>
    <x v="5"/>
    <x v="1"/>
    <n v="1"/>
  </r>
  <r>
    <x v="483"/>
    <x v="4"/>
    <x v="3"/>
    <n v="1"/>
  </r>
  <r>
    <x v="483"/>
    <x v="3"/>
    <x v="1"/>
    <n v="1"/>
  </r>
  <r>
    <x v="484"/>
    <x v="5"/>
    <x v="0"/>
    <n v="1"/>
  </r>
  <r>
    <x v="484"/>
    <x v="2"/>
    <x v="1"/>
    <n v="1"/>
  </r>
  <r>
    <x v="484"/>
    <x v="2"/>
    <x v="3"/>
    <n v="1"/>
  </r>
  <r>
    <x v="484"/>
    <x v="1"/>
    <x v="2"/>
    <n v="1"/>
  </r>
  <r>
    <x v="485"/>
    <x v="6"/>
    <x v="4"/>
    <n v="1"/>
  </r>
  <r>
    <x v="485"/>
    <x v="1"/>
    <x v="1"/>
    <n v="1"/>
  </r>
  <r>
    <x v="486"/>
    <x v="6"/>
    <x v="1"/>
    <n v="1"/>
  </r>
  <r>
    <x v="486"/>
    <x v="4"/>
    <x v="3"/>
    <n v="1"/>
  </r>
  <r>
    <x v="487"/>
    <x v="3"/>
    <x v="1"/>
    <n v="1"/>
  </r>
  <r>
    <x v="487"/>
    <x v="4"/>
    <x v="2"/>
    <n v="1"/>
  </r>
  <r>
    <x v="488"/>
    <x v="3"/>
    <x v="2"/>
    <n v="1"/>
  </r>
  <r>
    <x v="488"/>
    <x v="2"/>
    <x v="3"/>
    <n v="1"/>
  </r>
  <r>
    <x v="489"/>
    <x v="7"/>
    <x v="2"/>
    <n v="1"/>
  </r>
  <r>
    <x v="489"/>
    <x v="2"/>
    <x v="3"/>
    <n v="1"/>
  </r>
  <r>
    <x v="490"/>
    <x v="1"/>
    <x v="1"/>
    <n v="1"/>
  </r>
  <r>
    <x v="490"/>
    <x v="5"/>
    <x v="0"/>
    <n v="0"/>
  </r>
  <r>
    <x v="491"/>
    <x v="6"/>
    <x v="0"/>
    <n v="1"/>
  </r>
  <r>
    <x v="491"/>
    <x v="0"/>
    <x v="4"/>
    <n v="1"/>
  </r>
  <r>
    <x v="492"/>
    <x v="2"/>
    <x v="1"/>
    <n v="1"/>
  </r>
  <r>
    <x v="492"/>
    <x v="6"/>
    <x v="0"/>
    <n v="1"/>
  </r>
  <r>
    <x v="493"/>
    <x v="5"/>
    <x v="0"/>
    <n v="0"/>
  </r>
  <r>
    <x v="493"/>
    <x v="1"/>
    <x v="2"/>
    <n v="1"/>
  </r>
  <r>
    <x v="494"/>
    <x v="5"/>
    <x v="1"/>
    <n v="0"/>
  </r>
  <r>
    <x v="494"/>
    <x v="5"/>
    <x v="4"/>
    <n v="0"/>
  </r>
  <r>
    <x v="495"/>
    <x v="3"/>
    <x v="2"/>
    <n v="1"/>
  </r>
  <r>
    <x v="495"/>
    <x v="0"/>
    <x v="3"/>
    <n v="0"/>
  </r>
  <r>
    <x v="496"/>
    <x v="1"/>
    <x v="0"/>
    <n v="0"/>
  </r>
  <r>
    <x v="496"/>
    <x v="5"/>
    <x v="0"/>
    <n v="0"/>
  </r>
  <r>
    <x v="497"/>
    <x v="2"/>
    <x v="4"/>
    <n v="0"/>
  </r>
  <r>
    <x v="497"/>
    <x v="6"/>
    <x v="4"/>
    <n v="1"/>
  </r>
  <r>
    <x v="498"/>
    <x v="7"/>
    <x v="0"/>
    <n v="0"/>
  </r>
  <r>
    <x v="498"/>
    <x v="4"/>
    <x v="3"/>
    <n v="1"/>
  </r>
  <r>
    <x v="499"/>
    <x v="4"/>
    <x v="2"/>
    <n v="1"/>
  </r>
  <r>
    <x v="499"/>
    <x v="4"/>
    <x v="0"/>
    <n v="0"/>
  </r>
  <r>
    <x v="500"/>
    <x v="4"/>
    <x v="2"/>
    <n v="1"/>
  </r>
  <r>
    <x v="500"/>
    <x v="5"/>
    <x v="3"/>
    <n v="1"/>
  </r>
  <r>
    <x v="501"/>
    <x v="6"/>
    <x v="4"/>
    <n v="0"/>
  </r>
  <r>
    <x v="501"/>
    <x v="2"/>
    <x v="0"/>
    <n v="1"/>
  </r>
  <r>
    <x v="502"/>
    <x v="5"/>
    <x v="1"/>
    <n v="1"/>
  </r>
  <r>
    <x v="502"/>
    <x v="6"/>
    <x v="2"/>
    <n v="1"/>
  </r>
  <r>
    <x v="503"/>
    <x v="7"/>
    <x v="4"/>
    <n v="0"/>
  </r>
  <r>
    <x v="503"/>
    <x v="7"/>
    <x v="1"/>
    <n v="0"/>
  </r>
  <r>
    <x v="504"/>
    <x v="4"/>
    <x v="2"/>
    <n v="1"/>
  </r>
  <r>
    <x v="504"/>
    <x v="3"/>
    <x v="0"/>
    <n v="1"/>
  </r>
  <r>
    <x v="505"/>
    <x v="4"/>
    <x v="3"/>
    <n v="1"/>
  </r>
  <r>
    <x v="505"/>
    <x v="7"/>
    <x v="2"/>
    <n v="0"/>
  </r>
  <r>
    <x v="506"/>
    <x v="0"/>
    <x v="4"/>
    <n v="1"/>
  </r>
  <r>
    <x v="506"/>
    <x v="0"/>
    <x v="4"/>
    <n v="1"/>
  </r>
  <r>
    <x v="507"/>
    <x v="3"/>
    <x v="1"/>
    <n v="0"/>
  </r>
  <r>
    <x v="507"/>
    <x v="7"/>
    <x v="3"/>
    <n v="1"/>
  </r>
  <r>
    <x v="508"/>
    <x v="2"/>
    <x v="2"/>
    <n v="1"/>
  </r>
  <r>
    <x v="508"/>
    <x v="0"/>
    <x v="0"/>
    <n v="0"/>
  </r>
  <r>
    <x v="509"/>
    <x v="6"/>
    <x v="2"/>
    <n v="1"/>
  </r>
  <r>
    <x v="509"/>
    <x v="6"/>
    <x v="2"/>
    <n v="1"/>
  </r>
  <r>
    <x v="510"/>
    <x v="2"/>
    <x v="4"/>
    <n v="1"/>
  </r>
  <r>
    <x v="510"/>
    <x v="5"/>
    <x v="2"/>
    <n v="1"/>
  </r>
  <r>
    <x v="511"/>
    <x v="3"/>
    <x v="0"/>
    <n v="0"/>
  </r>
  <r>
    <x v="511"/>
    <x v="6"/>
    <x v="1"/>
    <n v="1"/>
  </r>
  <r>
    <x v="512"/>
    <x v="1"/>
    <x v="4"/>
    <n v="1"/>
  </r>
  <r>
    <x v="512"/>
    <x v="1"/>
    <x v="1"/>
    <n v="1"/>
  </r>
  <r>
    <x v="513"/>
    <x v="4"/>
    <x v="0"/>
    <n v="1"/>
  </r>
  <r>
    <x v="513"/>
    <x v="3"/>
    <x v="2"/>
    <n v="1"/>
  </r>
  <r>
    <x v="514"/>
    <x v="1"/>
    <x v="3"/>
    <n v="0"/>
  </r>
  <r>
    <x v="514"/>
    <x v="5"/>
    <x v="1"/>
    <n v="1"/>
  </r>
  <r>
    <x v="515"/>
    <x v="3"/>
    <x v="0"/>
    <n v="1"/>
  </r>
  <r>
    <x v="515"/>
    <x v="7"/>
    <x v="0"/>
    <n v="1"/>
  </r>
  <r>
    <x v="516"/>
    <x v="4"/>
    <x v="0"/>
    <n v="0"/>
  </r>
  <r>
    <x v="516"/>
    <x v="5"/>
    <x v="0"/>
    <n v="1"/>
  </r>
  <r>
    <x v="517"/>
    <x v="5"/>
    <x v="3"/>
    <n v="1"/>
  </r>
  <r>
    <x v="517"/>
    <x v="7"/>
    <x v="2"/>
    <n v="1"/>
  </r>
  <r>
    <x v="518"/>
    <x v="1"/>
    <x v="4"/>
    <n v="1"/>
  </r>
  <r>
    <x v="518"/>
    <x v="0"/>
    <x v="0"/>
    <n v="1"/>
  </r>
  <r>
    <x v="519"/>
    <x v="4"/>
    <x v="0"/>
    <n v="0"/>
  </r>
  <r>
    <x v="519"/>
    <x v="4"/>
    <x v="1"/>
    <n v="1"/>
  </r>
  <r>
    <x v="520"/>
    <x v="2"/>
    <x v="1"/>
    <n v="0"/>
  </r>
  <r>
    <x v="520"/>
    <x v="2"/>
    <x v="3"/>
    <n v="1"/>
  </r>
  <r>
    <x v="521"/>
    <x v="5"/>
    <x v="3"/>
    <n v="1"/>
  </r>
  <r>
    <x v="521"/>
    <x v="2"/>
    <x v="2"/>
    <n v="1"/>
  </r>
  <r>
    <x v="521"/>
    <x v="3"/>
    <x v="3"/>
    <n v="0"/>
  </r>
  <r>
    <x v="521"/>
    <x v="7"/>
    <x v="2"/>
    <n v="0"/>
  </r>
  <r>
    <x v="521"/>
    <x v="4"/>
    <x v="4"/>
    <n v="1"/>
  </r>
  <r>
    <x v="521"/>
    <x v="5"/>
    <x v="1"/>
    <n v="1"/>
  </r>
  <r>
    <x v="522"/>
    <x v="2"/>
    <x v="2"/>
    <n v="1"/>
  </r>
  <r>
    <x v="522"/>
    <x v="4"/>
    <x v="3"/>
    <n v="1"/>
  </r>
  <r>
    <x v="523"/>
    <x v="1"/>
    <x v="2"/>
    <n v="1"/>
  </r>
  <r>
    <x v="523"/>
    <x v="6"/>
    <x v="4"/>
    <n v="0"/>
  </r>
  <r>
    <x v="524"/>
    <x v="5"/>
    <x v="4"/>
    <n v="1"/>
  </r>
  <r>
    <x v="524"/>
    <x v="3"/>
    <x v="2"/>
    <n v="1"/>
  </r>
  <r>
    <x v="525"/>
    <x v="1"/>
    <x v="0"/>
    <n v="1"/>
  </r>
  <r>
    <x v="525"/>
    <x v="3"/>
    <x v="0"/>
    <n v="1"/>
  </r>
  <r>
    <x v="526"/>
    <x v="0"/>
    <x v="1"/>
    <n v="1"/>
  </r>
  <r>
    <x v="526"/>
    <x v="6"/>
    <x v="4"/>
    <n v="1"/>
  </r>
  <r>
    <x v="527"/>
    <x v="6"/>
    <x v="1"/>
    <n v="1"/>
  </r>
  <r>
    <x v="527"/>
    <x v="1"/>
    <x v="4"/>
    <n v="1"/>
  </r>
  <r>
    <x v="528"/>
    <x v="2"/>
    <x v="2"/>
    <n v="1"/>
  </r>
  <r>
    <x v="528"/>
    <x v="2"/>
    <x v="2"/>
    <n v="1"/>
  </r>
  <r>
    <x v="529"/>
    <x v="3"/>
    <x v="1"/>
    <n v="0"/>
  </r>
  <r>
    <x v="529"/>
    <x v="4"/>
    <x v="3"/>
    <n v="1"/>
  </r>
  <r>
    <x v="529"/>
    <x v="2"/>
    <x v="4"/>
    <n v="1"/>
  </r>
  <r>
    <x v="529"/>
    <x v="2"/>
    <x v="0"/>
    <n v="1"/>
  </r>
  <r>
    <x v="530"/>
    <x v="5"/>
    <x v="4"/>
    <n v="1"/>
  </r>
  <r>
    <x v="530"/>
    <x v="0"/>
    <x v="2"/>
    <n v="0"/>
  </r>
  <r>
    <x v="531"/>
    <x v="4"/>
    <x v="3"/>
    <n v="1"/>
  </r>
  <r>
    <x v="531"/>
    <x v="4"/>
    <x v="3"/>
    <n v="1"/>
  </r>
  <r>
    <x v="532"/>
    <x v="1"/>
    <x v="3"/>
    <n v="1"/>
  </r>
  <r>
    <x v="532"/>
    <x v="1"/>
    <x v="3"/>
    <n v="1"/>
  </r>
  <r>
    <x v="533"/>
    <x v="1"/>
    <x v="2"/>
    <n v="1"/>
  </r>
  <r>
    <x v="533"/>
    <x v="2"/>
    <x v="0"/>
    <n v="0"/>
  </r>
  <r>
    <x v="534"/>
    <x v="5"/>
    <x v="4"/>
    <n v="1"/>
  </r>
  <r>
    <x v="534"/>
    <x v="1"/>
    <x v="0"/>
    <n v="1"/>
  </r>
  <r>
    <x v="535"/>
    <x v="5"/>
    <x v="4"/>
    <n v="1"/>
  </r>
  <r>
    <x v="535"/>
    <x v="2"/>
    <x v="1"/>
    <n v="0"/>
  </r>
  <r>
    <x v="536"/>
    <x v="5"/>
    <x v="3"/>
    <n v="0"/>
  </r>
  <r>
    <x v="536"/>
    <x v="5"/>
    <x v="1"/>
    <n v="1"/>
  </r>
  <r>
    <x v="537"/>
    <x v="1"/>
    <x v="4"/>
    <n v="1"/>
  </r>
  <r>
    <x v="537"/>
    <x v="4"/>
    <x v="1"/>
    <n v="1"/>
  </r>
  <r>
    <x v="538"/>
    <x v="7"/>
    <x v="4"/>
    <n v="0"/>
  </r>
  <r>
    <x v="538"/>
    <x v="3"/>
    <x v="1"/>
    <n v="1"/>
  </r>
  <r>
    <x v="539"/>
    <x v="6"/>
    <x v="0"/>
    <n v="1"/>
  </r>
  <r>
    <x v="539"/>
    <x v="0"/>
    <x v="3"/>
    <n v="1"/>
  </r>
  <r>
    <x v="540"/>
    <x v="4"/>
    <x v="0"/>
    <n v="1"/>
  </r>
  <r>
    <x v="540"/>
    <x v="4"/>
    <x v="1"/>
    <n v="1"/>
  </r>
  <r>
    <x v="541"/>
    <x v="6"/>
    <x v="3"/>
    <n v="1"/>
  </r>
  <r>
    <x v="541"/>
    <x v="4"/>
    <x v="4"/>
    <n v="1"/>
  </r>
  <r>
    <x v="542"/>
    <x v="3"/>
    <x v="4"/>
    <n v="1"/>
  </r>
  <r>
    <x v="542"/>
    <x v="6"/>
    <x v="0"/>
    <n v="1"/>
  </r>
  <r>
    <x v="543"/>
    <x v="1"/>
    <x v="4"/>
    <n v="1"/>
  </r>
  <r>
    <x v="543"/>
    <x v="6"/>
    <x v="0"/>
    <n v="1"/>
  </r>
  <r>
    <x v="544"/>
    <x v="3"/>
    <x v="0"/>
    <n v="1"/>
  </r>
  <r>
    <x v="544"/>
    <x v="6"/>
    <x v="1"/>
    <n v="0"/>
  </r>
  <r>
    <x v="545"/>
    <x v="7"/>
    <x v="2"/>
    <n v="1"/>
  </r>
  <r>
    <x v="545"/>
    <x v="4"/>
    <x v="3"/>
    <n v="0"/>
  </r>
  <r>
    <x v="546"/>
    <x v="4"/>
    <x v="1"/>
    <n v="1"/>
  </r>
  <r>
    <x v="546"/>
    <x v="6"/>
    <x v="3"/>
    <n v="1"/>
  </r>
  <r>
    <x v="546"/>
    <x v="3"/>
    <x v="1"/>
    <n v="1"/>
  </r>
  <r>
    <x v="546"/>
    <x v="6"/>
    <x v="3"/>
    <n v="0"/>
  </r>
  <r>
    <x v="547"/>
    <x v="2"/>
    <x v="1"/>
    <n v="1"/>
  </r>
  <r>
    <x v="547"/>
    <x v="5"/>
    <x v="4"/>
    <n v="0"/>
  </r>
  <r>
    <x v="548"/>
    <x v="5"/>
    <x v="2"/>
    <n v="0"/>
  </r>
  <r>
    <x v="548"/>
    <x v="5"/>
    <x v="1"/>
    <n v="0"/>
  </r>
  <r>
    <x v="549"/>
    <x v="6"/>
    <x v="1"/>
    <n v="0"/>
  </r>
  <r>
    <x v="549"/>
    <x v="2"/>
    <x v="4"/>
    <n v="1"/>
  </r>
  <r>
    <x v="550"/>
    <x v="7"/>
    <x v="0"/>
    <n v="1"/>
  </r>
  <r>
    <x v="550"/>
    <x v="6"/>
    <x v="3"/>
    <n v="0"/>
  </r>
  <r>
    <x v="551"/>
    <x v="1"/>
    <x v="2"/>
    <n v="0"/>
  </r>
  <r>
    <x v="551"/>
    <x v="4"/>
    <x v="0"/>
    <n v="1"/>
  </r>
  <r>
    <x v="552"/>
    <x v="6"/>
    <x v="4"/>
    <n v="1"/>
  </r>
  <r>
    <x v="552"/>
    <x v="0"/>
    <x v="2"/>
    <n v="1"/>
  </r>
  <r>
    <x v="553"/>
    <x v="5"/>
    <x v="0"/>
    <n v="1"/>
  </r>
  <r>
    <x v="553"/>
    <x v="7"/>
    <x v="0"/>
    <n v="1"/>
  </r>
  <r>
    <x v="554"/>
    <x v="7"/>
    <x v="1"/>
    <n v="1"/>
  </r>
  <r>
    <x v="554"/>
    <x v="6"/>
    <x v="2"/>
    <n v="1"/>
  </r>
  <r>
    <x v="555"/>
    <x v="4"/>
    <x v="1"/>
    <n v="1"/>
  </r>
  <r>
    <x v="555"/>
    <x v="1"/>
    <x v="1"/>
    <n v="0"/>
  </r>
  <r>
    <x v="555"/>
    <x v="2"/>
    <x v="4"/>
    <n v="1"/>
  </r>
  <r>
    <x v="555"/>
    <x v="6"/>
    <x v="4"/>
    <n v="1"/>
  </r>
  <r>
    <x v="555"/>
    <x v="3"/>
    <x v="4"/>
    <n v="1"/>
  </r>
  <r>
    <x v="555"/>
    <x v="6"/>
    <x v="1"/>
    <n v="0"/>
  </r>
  <r>
    <x v="556"/>
    <x v="3"/>
    <x v="4"/>
    <n v="1"/>
  </r>
  <r>
    <x v="556"/>
    <x v="6"/>
    <x v="2"/>
    <n v="1"/>
  </r>
  <r>
    <x v="557"/>
    <x v="7"/>
    <x v="1"/>
    <n v="0"/>
  </r>
  <r>
    <x v="557"/>
    <x v="2"/>
    <x v="3"/>
    <n v="1"/>
  </r>
  <r>
    <x v="558"/>
    <x v="2"/>
    <x v="1"/>
    <n v="0"/>
  </r>
  <r>
    <x v="558"/>
    <x v="0"/>
    <x v="3"/>
    <n v="1"/>
  </r>
  <r>
    <x v="558"/>
    <x v="0"/>
    <x v="1"/>
    <n v="1"/>
  </r>
  <r>
    <x v="558"/>
    <x v="1"/>
    <x v="4"/>
    <n v="1"/>
  </r>
  <r>
    <x v="559"/>
    <x v="6"/>
    <x v="3"/>
    <n v="1"/>
  </r>
  <r>
    <x v="559"/>
    <x v="0"/>
    <x v="4"/>
    <n v="1"/>
  </r>
  <r>
    <x v="560"/>
    <x v="6"/>
    <x v="4"/>
    <n v="1"/>
  </r>
  <r>
    <x v="560"/>
    <x v="1"/>
    <x v="0"/>
    <n v="1"/>
  </r>
  <r>
    <x v="561"/>
    <x v="1"/>
    <x v="1"/>
    <n v="1"/>
  </r>
  <r>
    <x v="561"/>
    <x v="6"/>
    <x v="3"/>
    <n v="1"/>
  </r>
  <r>
    <x v="562"/>
    <x v="1"/>
    <x v="1"/>
    <n v="0"/>
  </r>
  <r>
    <x v="562"/>
    <x v="0"/>
    <x v="0"/>
    <n v="0"/>
  </r>
  <r>
    <x v="563"/>
    <x v="6"/>
    <x v="3"/>
    <n v="1"/>
  </r>
  <r>
    <x v="563"/>
    <x v="1"/>
    <x v="1"/>
    <n v="1"/>
  </r>
  <r>
    <x v="564"/>
    <x v="3"/>
    <x v="1"/>
    <n v="0"/>
  </r>
  <r>
    <x v="564"/>
    <x v="6"/>
    <x v="2"/>
    <n v="1"/>
  </r>
  <r>
    <x v="565"/>
    <x v="3"/>
    <x v="2"/>
    <n v="1"/>
  </r>
  <r>
    <x v="565"/>
    <x v="4"/>
    <x v="3"/>
    <n v="1"/>
  </r>
  <r>
    <x v="565"/>
    <x v="7"/>
    <x v="3"/>
    <n v="1"/>
  </r>
  <r>
    <x v="565"/>
    <x v="7"/>
    <x v="3"/>
    <n v="1"/>
  </r>
  <r>
    <x v="566"/>
    <x v="2"/>
    <x v="1"/>
    <n v="0"/>
  </r>
  <r>
    <x v="566"/>
    <x v="3"/>
    <x v="0"/>
    <n v="0"/>
  </r>
  <r>
    <x v="567"/>
    <x v="5"/>
    <x v="3"/>
    <n v="0"/>
  </r>
  <r>
    <x v="567"/>
    <x v="7"/>
    <x v="2"/>
    <n v="1"/>
  </r>
  <r>
    <x v="568"/>
    <x v="2"/>
    <x v="4"/>
    <n v="0"/>
  </r>
  <r>
    <x v="568"/>
    <x v="2"/>
    <x v="4"/>
    <n v="1"/>
  </r>
  <r>
    <x v="569"/>
    <x v="1"/>
    <x v="4"/>
    <n v="1"/>
  </r>
  <r>
    <x v="569"/>
    <x v="0"/>
    <x v="3"/>
    <n v="1"/>
  </r>
  <r>
    <x v="570"/>
    <x v="2"/>
    <x v="4"/>
    <n v="0"/>
  </r>
  <r>
    <x v="570"/>
    <x v="4"/>
    <x v="3"/>
    <n v="1"/>
  </r>
  <r>
    <x v="571"/>
    <x v="1"/>
    <x v="3"/>
    <n v="0"/>
  </r>
  <r>
    <x v="571"/>
    <x v="3"/>
    <x v="2"/>
    <n v="1"/>
  </r>
  <r>
    <x v="572"/>
    <x v="6"/>
    <x v="0"/>
    <n v="0"/>
  </r>
  <r>
    <x v="572"/>
    <x v="4"/>
    <x v="4"/>
    <n v="0"/>
  </r>
  <r>
    <x v="573"/>
    <x v="6"/>
    <x v="4"/>
    <n v="0"/>
  </r>
  <r>
    <x v="573"/>
    <x v="6"/>
    <x v="3"/>
    <n v="0"/>
  </r>
  <r>
    <x v="574"/>
    <x v="6"/>
    <x v="2"/>
    <n v="0"/>
  </r>
  <r>
    <x v="574"/>
    <x v="1"/>
    <x v="4"/>
    <n v="1"/>
  </r>
  <r>
    <x v="575"/>
    <x v="3"/>
    <x v="3"/>
    <n v="0"/>
  </r>
  <r>
    <x v="575"/>
    <x v="4"/>
    <x v="2"/>
    <n v="0"/>
  </r>
  <r>
    <x v="576"/>
    <x v="1"/>
    <x v="0"/>
    <n v="0"/>
  </r>
  <r>
    <x v="576"/>
    <x v="2"/>
    <x v="0"/>
    <n v="1"/>
  </r>
  <r>
    <x v="577"/>
    <x v="3"/>
    <x v="4"/>
    <n v="1"/>
  </r>
  <r>
    <x v="577"/>
    <x v="5"/>
    <x v="1"/>
    <n v="0"/>
  </r>
  <r>
    <x v="578"/>
    <x v="3"/>
    <x v="3"/>
    <n v="0"/>
  </r>
  <r>
    <x v="578"/>
    <x v="3"/>
    <x v="2"/>
    <n v="1"/>
  </r>
  <r>
    <x v="579"/>
    <x v="0"/>
    <x v="4"/>
    <n v="1"/>
  </r>
  <r>
    <x v="579"/>
    <x v="6"/>
    <x v="1"/>
    <n v="0"/>
  </r>
  <r>
    <x v="580"/>
    <x v="4"/>
    <x v="2"/>
    <n v="1"/>
  </r>
  <r>
    <x v="580"/>
    <x v="1"/>
    <x v="4"/>
    <n v="0"/>
  </r>
  <r>
    <x v="581"/>
    <x v="3"/>
    <x v="4"/>
    <n v="1"/>
  </r>
  <r>
    <x v="581"/>
    <x v="6"/>
    <x v="3"/>
    <n v="1"/>
  </r>
  <r>
    <x v="582"/>
    <x v="3"/>
    <x v="1"/>
    <n v="1"/>
  </r>
  <r>
    <x v="582"/>
    <x v="2"/>
    <x v="3"/>
    <n v="1"/>
  </r>
  <r>
    <x v="583"/>
    <x v="1"/>
    <x v="2"/>
    <n v="0"/>
  </r>
  <r>
    <x v="583"/>
    <x v="7"/>
    <x v="4"/>
    <n v="1"/>
  </r>
  <r>
    <x v="584"/>
    <x v="0"/>
    <x v="3"/>
    <n v="1"/>
  </r>
  <r>
    <x v="584"/>
    <x v="5"/>
    <x v="1"/>
    <n v="0"/>
  </r>
  <r>
    <x v="585"/>
    <x v="0"/>
    <x v="3"/>
    <n v="0"/>
  </r>
  <r>
    <x v="585"/>
    <x v="7"/>
    <x v="1"/>
    <n v="1"/>
  </r>
  <r>
    <x v="586"/>
    <x v="4"/>
    <x v="0"/>
    <n v="1"/>
  </r>
  <r>
    <x v="586"/>
    <x v="6"/>
    <x v="4"/>
    <n v="1"/>
  </r>
  <r>
    <x v="587"/>
    <x v="5"/>
    <x v="4"/>
    <n v="1"/>
  </r>
  <r>
    <x v="587"/>
    <x v="1"/>
    <x v="2"/>
    <n v="0"/>
  </r>
  <r>
    <x v="588"/>
    <x v="4"/>
    <x v="1"/>
    <n v="1"/>
  </r>
  <r>
    <x v="588"/>
    <x v="7"/>
    <x v="0"/>
    <n v="0"/>
  </r>
  <r>
    <x v="589"/>
    <x v="3"/>
    <x v="3"/>
    <n v="0"/>
  </r>
  <r>
    <x v="589"/>
    <x v="5"/>
    <x v="3"/>
    <n v="1"/>
  </r>
  <r>
    <x v="590"/>
    <x v="0"/>
    <x v="0"/>
    <n v="1"/>
  </r>
  <r>
    <x v="590"/>
    <x v="2"/>
    <x v="2"/>
    <n v="1"/>
  </r>
  <r>
    <x v="591"/>
    <x v="5"/>
    <x v="3"/>
    <n v="1"/>
  </r>
  <r>
    <x v="591"/>
    <x v="4"/>
    <x v="3"/>
    <n v="1"/>
  </r>
  <r>
    <x v="592"/>
    <x v="1"/>
    <x v="4"/>
    <n v="1"/>
  </r>
  <r>
    <x v="592"/>
    <x v="0"/>
    <x v="4"/>
    <n v="0"/>
  </r>
  <r>
    <x v="593"/>
    <x v="6"/>
    <x v="0"/>
    <n v="1"/>
  </r>
  <r>
    <x v="593"/>
    <x v="6"/>
    <x v="3"/>
    <n v="1"/>
  </r>
  <r>
    <x v="594"/>
    <x v="6"/>
    <x v="0"/>
    <n v="1"/>
  </r>
  <r>
    <x v="594"/>
    <x v="0"/>
    <x v="2"/>
    <n v="1"/>
  </r>
  <r>
    <x v="595"/>
    <x v="7"/>
    <x v="4"/>
    <n v="1"/>
  </r>
  <r>
    <x v="595"/>
    <x v="3"/>
    <x v="2"/>
    <n v="1"/>
  </r>
  <r>
    <x v="596"/>
    <x v="3"/>
    <x v="2"/>
    <n v="1"/>
  </r>
  <r>
    <x v="596"/>
    <x v="6"/>
    <x v="1"/>
    <n v="0"/>
  </r>
  <r>
    <x v="597"/>
    <x v="0"/>
    <x v="3"/>
    <n v="1"/>
  </r>
  <r>
    <x v="597"/>
    <x v="0"/>
    <x v="0"/>
    <n v="0"/>
  </r>
  <r>
    <x v="598"/>
    <x v="7"/>
    <x v="3"/>
    <n v="1"/>
  </r>
  <r>
    <x v="598"/>
    <x v="5"/>
    <x v="3"/>
    <n v="1"/>
  </r>
  <r>
    <x v="599"/>
    <x v="7"/>
    <x v="2"/>
    <n v="1"/>
  </r>
  <r>
    <x v="599"/>
    <x v="6"/>
    <x v="4"/>
    <n v="0"/>
  </r>
  <r>
    <x v="600"/>
    <x v="7"/>
    <x v="1"/>
    <n v="1"/>
  </r>
  <r>
    <x v="600"/>
    <x v="1"/>
    <x v="1"/>
    <n v="0"/>
  </r>
  <r>
    <x v="601"/>
    <x v="1"/>
    <x v="2"/>
    <n v="0"/>
  </r>
  <r>
    <x v="601"/>
    <x v="6"/>
    <x v="3"/>
    <n v="0"/>
  </r>
  <r>
    <x v="602"/>
    <x v="2"/>
    <x v="0"/>
    <n v="0"/>
  </r>
  <r>
    <x v="602"/>
    <x v="3"/>
    <x v="4"/>
    <n v="1"/>
  </r>
  <r>
    <x v="603"/>
    <x v="4"/>
    <x v="2"/>
    <n v="1"/>
  </r>
  <r>
    <x v="603"/>
    <x v="0"/>
    <x v="1"/>
    <n v="1"/>
  </r>
  <r>
    <x v="604"/>
    <x v="2"/>
    <x v="4"/>
    <n v="1"/>
  </r>
  <r>
    <x v="604"/>
    <x v="0"/>
    <x v="4"/>
    <n v="1"/>
  </r>
  <r>
    <x v="605"/>
    <x v="5"/>
    <x v="2"/>
    <n v="1"/>
  </r>
  <r>
    <x v="605"/>
    <x v="7"/>
    <x v="0"/>
    <n v="0"/>
  </r>
  <r>
    <x v="606"/>
    <x v="5"/>
    <x v="4"/>
    <n v="1"/>
  </r>
  <r>
    <x v="606"/>
    <x v="3"/>
    <x v="4"/>
    <n v="1"/>
  </r>
  <r>
    <x v="607"/>
    <x v="3"/>
    <x v="0"/>
    <n v="0"/>
  </r>
  <r>
    <x v="607"/>
    <x v="2"/>
    <x v="2"/>
    <n v="0"/>
  </r>
  <r>
    <x v="608"/>
    <x v="7"/>
    <x v="2"/>
    <n v="0"/>
  </r>
  <r>
    <x v="608"/>
    <x v="0"/>
    <x v="4"/>
    <n v="1"/>
  </r>
  <r>
    <x v="608"/>
    <x v="5"/>
    <x v="2"/>
    <n v="1"/>
  </r>
  <r>
    <x v="608"/>
    <x v="4"/>
    <x v="3"/>
    <n v="0"/>
  </r>
  <r>
    <x v="609"/>
    <x v="3"/>
    <x v="3"/>
    <n v="1"/>
  </r>
  <r>
    <x v="609"/>
    <x v="6"/>
    <x v="0"/>
    <n v="1"/>
  </r>
  <r>
    <x v="610"/>
    <x v="5"/>
    <x v="1"/>
    <n v="1"/>
  </r>
  <r>
    <x v="610"/>
    <x v="3"/>
    <x v="1"/>
    <n v="1"/>
  </r>
  <r>
    <x v="611"/>
    <x v="5"/>
    <x v="2"/>
    <n v="1"/>
  </r>
  <r>
    <x v="611"/>
    <x v="5"/>
    <x v="0"/>
    <n v="0"/>
  </r>
  <r>
    <x v="612"/>
    <x v="4"/>
    <x v="1"/>
    <n v="1"/>
  </r>
  <r>
    <x v="612"/>
    <x v="3"/>
    <x v="2"/>
    <n v="0"/>
  </r>
  <r>
    <x v="613"/>
    <x v="3"/>
    <x v="3"/>
    <n v="1"/>
  </r>
  <r>
    <x v="613"/>
    <x v="6"/>
    <x v="2"/>
    <n v="1"/>
  </r>
  <r>
    <x v="614"/>
    <x v="6"/>
    <x v="4"/>
    <n v="1"/>
  </r>
  <r>
    <x v="614"/>
    <x v="4"/>
    <x v="1"/>
    <n v="0"/>
  </r>
  <r>
    <x v="614"/>
    <x v="2"/>
    <x v="0"/>
    <n v="0"/>
  </r>
  <r>
    <x v="614"/>
    <x v="7"/>
    <x v="4"/>
    <n v="1"/>
  </r>
  <r>
    <x v="615"/>
    <x v="4"/>
    <x v="2"/>
    <n v="1"/>
  </r>
  <r>
    <x v="615"/>
    <x v="6"/>
    <x v="3"/>
    <n v="0"/>
  </r>
  <r>
    <x v="616"/>
    <x v="5"/>
    <x v="3"/>
    <n v="1"/>
  </r>
  <r>
    <x v="616"/>
    <x v="1"/>
    <x v="0"/>
    <n v="0"/>
  </r>
  <r>
    <x v="617"/>
    <x v="7"/>
    <x v="0"/>
    <n v="1"/>
  </r>
  <r>
    <x v="617"/>
    <x v="0"/>
    <x v="4"/>
    <n v="1"/>
  </r>
  <r>
    <x v="618"/>
    <x v="1"/>
    <x v="1"/>
    <n v="1"/>
  </r>
  <r>
    <x v="618"/>
    <x v="3"/>
    <x v="0"/>
    <n v="1"/>
  </r>
  <r>
    <x v="619"/>
    <x v="2"/>
    <x v="0"/>
    <n v="1"/>
  </r>
  <r>
    <x v="619"/>
    <x v="0"/>
    <x v="4"/>
    <n v="1"/>
  </r>
  <r>
    <x v="620"/>
    <x v="4"/>
    <x v="4"/>
    <n v="0"/>
  </r>
  <r>
    <x v="620"/>
    <x v="1"/>
    <x v="2"/>
    <n v="1"/>
  </r>
  <r>
    <x v="621"/>
    <x v="4"/>
    <x v="4"/>
    <n v="1"/>
  </r>
  <r>
    <x v="621"/>
    <x v="5"/>
    <x v="2"/>
    <n v="1"/>
  </r>
  <r>
    <x v="622"/>
    <x v="7"/>
    <x v="4"/>
    <n v="1"/>
  </r>
  <r>
    <x v="622"/>
    <x v="5"/>
    <x v="1"/>
    <n v="1"/>
  </r>
  <r>
    <x v="623"/>
    <x v="0"/>
    <x v="1"/>
    <n v="1"/>
  </r>
  <r>
    <x v="623"/>
    <x v="7"/>
    <x v="1"/>
    <n v="1"/>
  </r>
  <r>
    <x v="624"/>
    <x v="5"/>
    <x v="1"/>
    <n v="1"/>
  </r>
  <r>
    <x v="624"/>
    <x v="0"/>
    <x v="1"/>
    <n v="1"/>
  </r>
  <r>
    <x v="625"/>
    <x v="6"/>
    <x v="1"/>
    <n v="1"/>
  </r>
  <r>
    <x v="625"/>
    <x v="3"/>
    <x v="4"/>
    <n v="0"/>
  </r>
  <r>
    <x v="626"/>
    <x v="7"/>
    <x v="2"/>
    <n v="1"/>
  </r>
  <r>
    <x v="626"/>
    <x v="7"/>
    <x v="2"/>
    <n v="1"/>
  </r>
  <r>
    <x v="627"/>
    <x v="2"/>
    <x v="3"/>
    <n v="1"/>
  </r>
  <r>
    <x v="627"/>
    <x v="5"/>
    <x v="4"/>
    <n v="1"/>
  </r>
  <r>
    <x v="628"/>
    <x v="3"/>
    <x v="3"/>
    <n v="1"/>
  </r>
  <r>
    <x v="628"/>
    <x v="3"/>
    <x v="4"/>
    <n v="1"/>
  </r>
  <r>
    <x v="629"/>
    <x v="3"/>
    <x v="1"/>
    <n v="1"/>
  </r>
  <r>
    <x v="629"/>
    <x v="2"/>
    <x v="1"/>
    <n v="1"/>
  </r>
  <r>
    <x v="630"/>
    <x v="1"/>
    <x v="0"/>
    <n v="0"/>
  </r>
  <r>
    <x v="630"/>
    <x v="3"/>
    <x v="2"/>
    <n v="1"/>
  </r>
  <r>
    <x v="631"/>
    <x v="4"/>
    <x v="2"/>
    <n v="1"/>
  </r>
  <r>
    <x v="631"/>
    <x v="1"/>
    <x v="2"/>
    <n v="1"/>
  </r>
  <r>
    <x v="632"/>
    <x v="0"/>
    <x v="3"/>
    <n v="1"/>
  </r>
  <r>
    <x v="632"/>
    <x v="4"/>
    <x v="1"/>
    <n v="1"/>
  </r>
  <r>
    <x v="633"/>
    <x v="7"/>
    <x v="4"/>
    <n v="1"/>
  </r>
  <r>
    <x v="633"/>
    <x v="5"/>
    <x v="2"/>
    <n v="1"/>
  </r>
  <r>
    <x v="634"/>
    <x v="4"/>
    <x v="4"/>
    <n v="1"/>
  </r>
  <r>
    <x v="634"/>
    <x v="4"/>
    <x v="3"/>
    <n v="1"/>
  </r>
  <r>
    <x v="635"/>
    <x v="7"/>
    <x v="1"/>
    <n v="1"/>
  </r>
  <r>
    <x v="635"/>
    <x v="1"/>
    <x v="2"/>
    <n v="1"/>
  </r>
  <r>
    <x v="636"/>
    <x v="2"/>
    <x v="1"/>
    <n v="1"/>
  </r>
  <r>
    <x v="636"/>
    <x v="6"/>
    <x v="4"/>
    <n v="1"/>
  </r>
  <r>
    <x v="637"/>
    <x v="6"/>
    <x v="0"/>
    <n v="1"/>
  </r>
  <r>
    <x v="637"/>
    <x v="5"/>
    <x v="2"/>
    <n v="0"/>
  </r>
  <r>
    <x v="638"/>
    <x v="0"/>
    <x v="3"/>
    <n v="0"/>
  </r>
  <r>
    <x v="638"/>
    <x v="5"/>
    <x v="0"/>
    <n v="0"/>
  </r>
  <r>
    <x v="639"/>
    <x v="5"/>
    <x v="4"/>
    <n v="1"/>
  </r>
  <r>
    <x v="639"/>
    <x v="7"/>
    <x v="1"/>
    <n v="1"/>
  </r>
  <r>
    <x v="640"/>
    <x v="0"/>
    <x v="1"/>
    <n v="1"/>
  </r>
  <r>
    <x v="640"/>
    <x v="0"/>
    <x v="1"/>
    <n v="1"/>
  </r>
  <r>
    <x v="641"/>
    <x v="3"/>
    <x v="3"/>
    <n v="0"/>
  </r>
  <r>
    <x v="641"/>
    <x v="3"/>
    <x v="2"/>
    <n v="0"/>
  </r>
  <r>
    <x v="642"/>
    <x v="0"/>
    <x v="0"/>
    <n v="1"/>
  </r>
  <r>
    <x v="642"/>
    <x v="2"/>
    <x v="0"/>
    <n v="1"/>
  </r>
  <r>
    <x v="643"/>
    <x v="5"/>
    <x v="0"/>
    <n v="1"/>
  </r>
  <r>
    <x v="643"/>
    <x v="2"/>
    <x v="2"/>
    <n v="1"/>
  </r>
  <r>
    <x v="643"/>
    <x v="6"/>
    <x v="2"/>
    <n v="0"/>
  </r>
  <r>
    <x v="643"/>
    <x v="3"/>
    <x v="1"/>
    <n v="1"/>
  </r>
  <r>
    <x v="644"/>
    <x v="1"/>
    <x v="2"/>
    <n v="1"/>
  </r>
  <r>
    <x v="644"/>
    <x v="2"/>
    <x v="1"/>
    <n v="1"/>
  </r>
  <r>
    <x v="645"/>
    <x v="6"/>
    <x v="3"/>
    <n v="1"/>
  </r>
  <r>
    <x v="645"/>
    <x v="4"/>
    <x v="3"/>
    <n v="0"/>
  </r>
  <r>
    <x v="646"/>
    <x v="7"/>
    <x v="3"/>
    <n v="1"/>
  </r>
  <r>
    <x v="646"/>
    <x v="2"/>
    <x v="4"/>
    <n v="0"/>
  </r>
  <r>
    <x v="647"/>
    <x v="3"/>
    <x v="2"/>
    <n v="1"/>
  </r>
  <r>
    <x v="647"/>
    <x v="0"/>
    <x v="2"/>
    <n v="1"/>
  </r>
  <r>
    <x v="648"/>
    <x v="3"/>
    <x v="0"/>
    <n v="1"/>
  </r>
  <r>
    <x v="648"/>
    <x v="4"/>
    <x v="1"/>
    <n v="0"/>
  </r>
  <r>
    <x v="648"/>
    <x v="1"/>
    <x v="1"/>
    <n v="1"/>
  </r>
  <r>
    <x v="648"/>
    <x v="3"/>
    <x v="0"/>
    <n v="1"/>
  </r>
  <r>
    <x v="649"/>
    <x v="4"/>
    <x v="3"/>
    <n v="0"/>
  </r>
  <r>
    <x v="649"/>
    <x v="2"/>
    <x v="3"/>
    <n v="1"/>
  </r>
  <r>
    <x v="650"/>
    <x v="7"/>
    <x v="2"/>
    <n v="1"/>
  </r>
  <r>
    <x v="650"/>
    <x v="4"/>
    <x v="3"/>
    <n v="1"/>
  </r>
  <r>
    <x v="651"/>
    <x v="1"/>
    <x v="0"/>
    <n v="1"/>
  </r>
  <r>
    <x v="651"/>
    <x v="5"/>
    <x v="4"/>
    <n v="1"/>
  </r>
  <r>
    <x v="651"/>
    <x v="1"/>
    <x v="4"/>
    <n v="0"/>
  </r>
  <r>
    <x v="651"/>
    <x v="6"/>
    <x v="4"/>
    <n v="1"/>
  </r>
  <r>
    <x v="652"/>
    <x v="0"/>
    <x v="4"/>
    <n v="0"/>
  </r>
  <r>
    <x v="652"/>
    <x v="6"/>
    <x v="0"/>
    <n v="1"/>
  </r>
  <r>
    <x v="653"/>
    <x v="5"/>
    <x v="2"/>
    <n v="1"/>
  </r>
  <r>
    <x v="653"/>
    <x v="5"/>
    <x v="1"/>
    <n v="0"/>
  </r>
  <r>
    <x v="654"/>
    <x v="1"/>
    <x v="2"/>
    <n v="1"/>
  </r>
  <r>
    <x v="654"/>
    <x v="5"/>
    <x v="3"/>
    <n v="1"/>
  </r>
  <r>
    <x v="655"/>
    <x v="7"/>
    <x v="0"/>
    <n v="1"/>
  </r>
  <r>
    <x v="655"/>
    <x v="2"/>
    <x v="4"/>
    <n v="1"/>
  </r>
  <r>
    <x v="656"/>
    <x v="1"/>
    <x v="2"/>
    <n v="0"/>
  </r>
  <r>
    <x v="656"/>
    <x v="6"/>
    <x v="4"/>
    <n v="1"/>
  </r>
  <r>
    <x v="657"/>
    <x v="7"/>
    <x v="4"/>
    <n v="1"/>
  </r>
  <r>
    <x v="657"/>
    <x v="5"/>
    <x v="1"/>
    <n v="1"/>
  </r>
  <r>
    <x v="658"/>
    <x v="0"/>
    <x v="3"/>
    <n v="1"/>
  </r>
  <r>
    <x v="658"/>
    <x v="1"/>
    <x v="0"/>
    <n v="0"/>
  </r>
  <r>
    <x v="659"/>
    <x v="3"/>
    <x v="3"/>
    <n v="1"/>
  </r>
  <r>
    <x v="659"/>
    <x v="5"/>
    <x v="3"/>
    <n v="1"/>
  </r>
  <r>
    <x v="660"/>
    <x v="1"/>
    <x v="4"/>
    <n v="1"/>
  </r>
  <r>
    <x v="660"/>
    <x v="6"/>
    <x v="3"/>
    <n v="1"/>
  </r>
  <r>
    <x v="661"/>
    <x v="0"/>
    <x v="2"/>
    <n v="1"/>
  </r>
  <r>
    <x v="661"/>
    <x v="2"/>
    <x v="0"/>
    <n v="1"/>
  </r>
  <r>
    <x v="662"/>
    <x v="1"/>
    <x v="0"/>
    <n v="1"/>
  </r>
  <r>
    <x v="662"/>
    <x v="6"/>
    <x v="0"/>
    <n v="1"/>
  </r>
  <r>
    <x v="663"/>
    <x v="7"/>
    <x v="2"/>
    <n v="1"/>
  </r>
  <r>
    <x v="663"/>
    <x v="3"/>
    <x v="3"/>
    <n v="1"/>
  </r>
  <r>
    <x v="664"/>
    <x v="4"/>
    <x v="3"/>
    <n v="0"/>
  </r>
  <r>
    <x v="664"/>
    <x v="1"/>
    <x v="2"/>
    <n v="1"/>
  </r>
  <r>
    <x v="665"/>
    <x v="2"/>
    <x v="1"/>
    <n v="0"/>
  </r>
  <r>
    <x v="665"/>
    <x v="4"/>
    <x v="2"/>
    <n v="1"/>
  </r>
  <r>
    <x v="666"/>
    <x v="0"/>
    <x v="0"/>
    <n v="1"/>
  </r>
  <r>
    <x v="666"/>
    <x v="0"/>
    <x v="0"/>
    <n v="1"/>
  </r>
  <r>
    <x v="667"/>
    <x v="0"/>
    <x v="0"/>
    <n v="1"/>
  </r>
  <r>
    <x v="667"/>
    <x v="2"/>
    <x v="2"/>
    <n v="0"/>
  </r>
  <r>
    <x v="668"/>
    <x v="0"/>
    <x v="2"/>
    <n v="1"/>
  </r>
  <r>
    <x v="668"/>
    <x v="2"/>
    <x v="4"/>
    <n v="1"/>
  </r>
  <r>
    <x v="669"/>
    <x v="1"/>
    <x v="0"/>
    <n v="1"/>
  </r>
  <r>
    <x v="669"/>
    <x v="1"/>
    <x v="1"/>
    <n v="1"/>
  </r>
  <r>
    <x v="670"/>
    <x v="7"/>
    <x v="2"/>
    <n v="1"/>
  </r>
  <r>
    <x v="670"/>
    <x v="7"/>
    <x v="4"/>
    <n v="1"/>
  </r>
  <r>
    <x v="671"/>
    <x v="5"/>
    <x v="3"/>
    <n v="0"/>
  </r>
  <r>
    <x v="671"/>
    <x v="7"/>
    <x v="2"/>
    <n v="1"/>
  </r>
  <r>
    <x v="672"/>
    <x v="0"/>
    <x v="4"/>
    <n v="1"/>
  </r>
  <r>
    <x v="672"/>
    <x v="0"/>
    <x v="0"/>
    <n v="1"/>
  </r>
  <r>
    <x v="673"/>
    <x v="0"/>
    <x v="4"/>
    <n v="1"/>
  </r>
  <r>
    <x v="673"/>
    <x v="1"/>
    <x v="4"/>
    <n v="0"/>
  </r>
  <r>
    <x v="674"/>
    <x v="7"/>
    <x v="3"/>
    <n v="1"/>
  </r>
  <r>
    <x v="674"/>
    <x v="3"/>
    <x v="1"/>
    <n v="1"/>
  </r>
  <r>
    <x v="675"/>
    <x v="2"/>
    <x v="4"/>
    <n v="1"/>
  </r>
  <r>
    <x v="675"/>
    <x v="2"/>
    <x v="2"/>
    <n v="1"/>
  </r>
  <r>
    <x v="676"/>
    <x v="7"/>
    <x v="4"/>
    <n v="1"/>
  </r>
  <r>
    <x v="676"/>
    <x v="0"/>
    <x v="4"/>
    <n v="1"/>
  </r>
  <r>
    <x v="676"/>
    <x v="7"/>
    <x v="1"/>
    <n v="1"/>
  </r>
  <r>
    <x v="676"/>
    <x v="4"/>
    <x v="1"/>
    <n v="1"/>
  </r>
  <r>
    <x v="677"/>
    <x v="4"/>
    <x v="4"/>
    <n v="1"/>
  </r>
  <r>
    <x v="677"/>
    <x v="2"/>
    <x v="4"/>
    <n v="0"/>
  </r>
  <r>
    <x v="678"/>
    <x v="4"/>
    <x v="4"/>
    <n v="1"/>
  </r>
  <r>
    <x v="678"/>
    <x v="3"/>
    <x v="0"/>
    <n v="1"/>
  </r>
  <r>
    <x v="679"/>
    <x v="0"/>
    <x v="3"/>
    <n v="1"/>
  </r>
  <r>
    <x v="679"/>
    <x v="1"/>
    <x v="1"/>
    <n v="1"/>
  </r>
  <r>
    <x v="680"/>
    <x v="0"/>
    <x v="3"/>
    <n v="1"/>
  </r>
  <r>
    <x v="680"/>
    <x v="2"/>
    <x v="2"/>
    <n v="1"/>
  </r>
  <r>
    <x v="681"/>
    <x v="0"/>
    <x v="3"/>
    <n v="1"/>
  </r>
  <r>
    <x v="681"/>
    <x v="6"/>
    <x v="0"/>
    <n v="1"/>
  </r>
  <r>
    <x v="682"/>
    <x v="6"/>
    <x v="4"/>
    <n v="1"/>
  </r>
  <r>
    <x v="682"/>
    <x v="3"/>
    <x v="0"/>
    <n v="1"/>
  </r>
  <r>
    <x v="683"/>
    <x v="7"/>
    <x v="0"/>
    <n v="1"/>
  </r>
  <r>
    <x v="683"/>
    <x v="0"/>
    <x v="2"/>
    <n v="1"/>
  </r>
  <r>
    <x v="684"/>
    <x v="3"/>
    <x v="3"/>
    <n v="1"/>
  </r>
  <r>
    <x v="684"/>
    <x v="4"/>
    <x v="4"/>
    <n v="1"/>
  </r>
  <r>
    <x v="685"/>
    <x v="0"/>
    <x v="0"/>
    <n v="1"/>
  </r>
  <r>
    <x v="685"/>
    <x v="7"/>
    <x v="2"/>
    <n v="0"/>
  </r>
  <r>
    <x v="686"/>
    <x v="7"/>
    <x v="2"/>
    <n v="1"/>
  </r>
  <r>
    <x v="686"/>
    <x v="7"/>
    <x v="0"/>
    <n v="1"/>
  </r>
  <r>
    <x v="687"/>
    <x v="5"/>
    <x v="2"/>
    <n v="1"/>
  </r>
  <r>
    <x v="687"/>
    <x v="6"/>
    <x v="2"/>
    <n v="1"/>
  </r>
  <r>
    <x v="688"/>
    <x v="1"/>
    <x v="2"/>
    <n v="0"/>
  </r>
  <r>
    <x v="688"/>
    <x v="3"/>
    <x v="0"/>
    <n v="1"/>
  </r>
  <r>
    <x v="689"/>
    <x v="1"/>
    <x v="0"/>
    <n v="1"/>
  </r>
  <r>
    <x v="689"/>
    <x v="1"/>
    <x v="0"/>
    <n v="1"/>
  </r>
  <r>
    <x v="690"/>
    <x v="7"/>
    <x v="4"/>
    <n v="1"/>
  </r>
  <r>
    <x v="690"/>
    <x v="4"/>
    <x v="1"/>
    <n v="1"/>
  </r>
  <r>
    <x v="691"/>
    <x v="0"/>
    <x v="4"/>
    <n v="1"/>
  </r>
  <r>
    <x v="691"/>
    <x v="0"/>
    <x v="0"/>
    <n v="1"/>
  </r>
  <r>
    <x v="692"/>
    <x v="1"/>
    <x v="1"/>
    <n v="1"/>
  </r>
  <r>
    <x v="692"/>
    <x v="3"/>
    <x v="4"/>
    <n v="0"/>
  </r>
  <r>
    <x v="693"/>
    <x v="6"/>
    <x v="3"/>
    <n v="1"/>
  </r>
  <r>
    <x v="693"/>
    <x v="5"/>
    <x v="0"/>
    <n v="1"/>
  </r>
  <r>
    <x v="694"/>
    <x v="3"/>
    <x v="2"/>
    <n v="0"/>
  </r>
  <r>
    <x v="694"/>
    <x v="6"/>
    <x v="0"/>
    <n v="1"/>
  </r>
  <r>
    <x v="695"/>
    <x v="6"/>
    <x v="4"/>
    <n v="1"/>
  </r>
  <r>
    <x v="695"/>
    <x v="2"/>
    <x v="0"/>
    <n v="1"/>
  </r>
  <r>
    <x v="696"/>
    <x v="4"/>
    <x v="0"/>
    <n v="1"/>
  </r>
  <r>
    <x v="696"/>
    <x v="6"/>
    <x v="0"/>
    <n v="1"/>
  </r>
  <r>
    <x v="697"/>
    <x v="7"/>
    <x v="1"/>
    <n v="1"/>
  </r>
  <r>
    <x v="697"/>
    <x v="7"/>
    <x v="4"/>
    <n v="1"/>
  </r>
  <r>
    <x v="698"/>
    <x v="4"/>
    <x v="0"/>
    <n v="0"/>
  </r>
  <r>
    <x v="698"/>
    <x v="7"/>
    <x v="1"/>
    <n v="1"/>
  </r>
  <r>
    <x v="699"/>
    <x v="6"/>
    <x v="1"/>
    <n v="0"/>
  </r>
  <r>
    <x v="699"/>
    <x v="6"/>
    <x v="4"/>
    <n v="1"/>
  </r>
  <r>
    <x v="700"/>
    <x v="4"/>
    <x v="3"/>
    <n v="1"/>
  </r>
  <r>
    <x v="700"/>
    <x v="4"/>
    <x v="1"/>
    <n v="0"/>
  </r>
  <r>
    <x v="701"/>
    <x v="7"/>
    <x v="4"/>
    <n v="1"/>
  </r>
  <r>
    <x v="701"/>
    <x v="0"/>
    <x v="4"/>
    <n v="1"/>
  </r>
  <r>
    <x v="702"/>
    <x v="7"/>
    <x v="4"/>
    <n v="1"/>
  </r>
  <r>
    <x v="702"/>
    <x v="7"/>
    <x v="4"/>
    <n v="1"/>
  </r>
  <r>
    <x v="703"/>
    <x v="0"/>
    <x v="0"/>
    <n v="1"/>
  </r>
  <r>
    <x v="703"/>
    <x v="2"/>
    <x v="3"/>
    <n v="1"/>
  </r>
  <r>
    <x v="704"/>
    <x v="7"/>
    <x v="2"/>
    <n v="1"/>
  </r>
  <r>
    <x v="704"/>
    <x v="6"/>
    <x v="3"/>
    <n v="1"/>
  </r>
  <r>
    <x v="705"/>
    <x v="5"/>
    <x v="0"/>
    <n v="1"/>
  </r>
  <r>
    <x v="705"/>
    <x v="3"/>
    <x v="4"/>
    <n v="1"/>
  </r>
  <r>
    <x v="706"/>
    <x v="4"/>
    <x v="3"/>
    <n v="1"/>
  </r>
  <r>
    <x v="706"/>
    <x v="4"/>
    <x v="2"/>
    <n v="1"/>
  </r>
  <r>
    <x v="707"/>
    <x v="7"/>
    <x v="1"/>
    <n v="1"/>
  </r>
  <r>
    <x v="707"/>
    <x v="1"/>
    <x v="2"/>
    <n v="1"/>
  </r>
  <r>
    <x v="708"/>
    <x v="2"/>
    <x v="2"/>
    <n v="1"/>
  </r>
  <r>
    <x v="708"/>
    <x v="7"/>
    <x v="3"/>
    <n v="1"/>
  </r>
  <r>
    <x v="709"/>
    <x v="1"/>
    <x v="3"/>
    <n v="1"/>
  </r>
  <r>
    <x v="709"/>
    <x v="0"/>
    <x v="4"/>
    <n v="0"/>
  </r>
  <r>
    <x v="710"/>
    <x v="2"/>
    <x v="4"/>
    <n v="1"/>
  </r>
  <r>
    <x v="710"/>
    <x v="1"/>
    <x v="0"/>
    <n v="0"/>
  </r>
  <r>
    <x v="711"/>
    <x v="4"/>
    <x v="3"/>
    <n v="1"/>
  </r>
  <r>
    <x v="711"/>
    <x v="6"/>
    <x v="3"/>
    <n v="1"/>
  </r>
  <r>
    <x v="712"/>
    <x v="7"/>
    <x v="2"/>
    <n v="1"/>
  </r>
  <r>
    <x v="712"/>
    <x v="3"/>
    <x v="1"/>
    <n v="0"/>
  </r>
  <r>
    <x v="713"/>
    <x v="4"/>
    <x v="3"/>
    <n v="1"/>
  </r>
  <r>
    <x v="713"/>
    <x v="5"/>
    <x v="3"/>
    <n v="1"/>
  </r>
  <r>
    <x v="714"/>
    <x v="6"/>
    <x v="0"/>
    <n v="1"/>
  </r>
  <r>
    <x v="714"/>
    <x v="4"/>
    <x v="0"/>
    <n v="1"/>
  </r>
  <r>
    <x v="715"/>
    <x v="1"/>
    <x v="2"/>
    <n v="1"/>
  </r>
  <r>
    <x v="715"/>
    <x v="5"/>
    <x v="0"/>
    <n v="1"/>
  </r>
  <r>
    <x v="716"/>
    <x v="4"/>
    <x v="4"/>
    <n v="1"/>
  </r>
  <r>
    <x v="716"/>
    <x v="7"/>
    <x v="2"/>
    <n v="1"/>
  </r>
  <r>
    <x v="717"/>
    <x v="4"/>
    <x v="4"/>
    <n v="1"/>
  </r>
  <r>
    <x v="717"/>
    <x v="3"/>
    <x v="0"/>
    <n v="0"/>
  </r>
  <r>
    <x v="718"/>
    <x v="4"/>
    <x v="0"/>
    <n v="1"/>
  </r>
  <r>
    <x v="718"/>
    <x v="6"/>
    <x v="1"/>
    <n v="0"/>
  </r>
  <r>
    <x v="719"/>
    <x v="4"/>
    <x v="4"/>
    <n v="1"/>
  </r>
  <r>
    <x v="719"/>
    <x v="5"/>
    <x v="4"/>
    <n v="1"/>
  </r>
  <r>
    <x v="720"/>
    <x v="3"/>
    <x v="3"/>
    <n v="1"/>
  </r>
  <r>
    <x v="720"/>
    <x v="6"/>
    <x v="2"/>
    <n v="1"/>
  </r>
  <r>
    <x v="721"/>
    <x v="6"/>
    <x v="2"/>
    <n v="1"/>
  </r>
  <r>
    <x v="721"/>
    <x v="6"/>
    <x v="2"/>
    <n v="1"/>
  </r>
  <r>
    <x v="722"/>
    <x v="2"/>
    <x v="1"/>
    <n v="1"/>
  </r>
  <r>
    <x v="722"/>
    <x v="2"/>
    <x v="1"/>
    <n v="1"/>
  </r>
  <r>
    <x v="723"/>
    <x v="3"/>
    <x v="1"/>
    <n v="0"/>
  </r>
  <r>
    <x v="723"/>
    <x v="7"/>
    <x v="2"/>
    <n v="1"/>
  </r>
  <r>
    <x v="724"/>
    <x v="0"/>
    <x v="0"/>
    <n v="1"/>
  </r>
  <r>
    <x v="724"/>
    <x v="0"/>
    <x v="4"/>
    <n v="0"/>
  </r>
  <r>
    <x v="725"/>
    <x v="6"/>
    <x v="0"/>
    <n v="1"/>
  </r>
  <r>
    <x v="725"/>
    <x v="7"/>
    <x v="2"/>
    <n v="1"/>
  </r>
  <r>
    <x v="726"/>
    <x v="2"/>
    <x v="4"/>
    <n v="1"/>
  </r>
  <r>
    <x v="726"/>
    <x v="3"/>
    <x v="1"/>
    <n v="1"/>
  </r>
  <r>
    <x v="727"/>
    <x v="1"/>
    <x v="2"/>
    <n v="1"/>
  </r>
  <r>
    <x v="727"/>
    <x v="1"/>
    <x v="3"/>
    <n v="1"/>
  </r>
  <r>
    <x v="728"/>
    <x v="1"/>
    <x v="3"/>
    <n v="1"/>
  </r>
  <r>
    <x v="728"/>
    <x v="5"/>
    <x v="4"/>
    <n v="0"/>
  </r>
  <r>
    <x v="729"/>
    <x v="0"/>
    <x v="1"/>
    <n v="1"/>
  </r>
  <r>
    <x v="729"/>
    <x v="1"/>
    <x v="3"/>
    <n v="1"/>
  </r>
  <r>
    <x v="730"/>
    <x v="7"/>
    <x v="0"/>
    <n v="1"/>
  </r>
  <r>
    <x v="730"/>
    <x v="1"/>
    <x v="0"/>
    <n v="1"/>
  </r>
  <r>
    <x v="731"/>
    <x v="6"/>
    <x v="0"/>
    <n v="1"/>
  </r>
  <r>
    <x v="731"/>
    <x v="1"/>
    <x v="4"/>
    <n v="1"/>
  </r>
  <r>
    <x v="732"/>
    <x v="4"/>
    <x v="0"/>
    <n v="0"/>
  </r>
  <r>
    <x v="732"/>
    <x v="7"/>
    <x v="4"/>
    <n v="1"/>
  </r>
  <r>
    <x v="733"/>
    <x v="5"/>
    <x v="3"/>
    <n v="1"/>
  </r>
  <r>
    <x v="733"/>
    <x v="2"/>
    <x v="4"/>
    <n v="1"/>
  </r>
  <r>
    <x v="734"/>
    <x v="0"/>
    <x v="4"/>
    <n v="1"/>
  </r>
  <r>
    <x v="734"/>
    <x v="2"/>
    <x v="1"/>
    <n v="1"/>
  </r>
  <r>
    <x v="735"/>
    <x v="5"/>
    <x v="2"/>
    <n v="1"/>
  </r>
  <r>
    <x v="735"/>
    <x v="6"/>
    <x v="4"/>
    <n v="1"/>
  </r>
  <r>
    <x v="736"/>
    <x v="7"/>
    <x v="4"/>
    <n v="1"/>
  </r>
  <r>
    <x v="736"/>
    <x v="5"/>
    <x v="0"/>
    <n v="0"/>
  </r>
  <r>
    <x v="737"/>
    <x v="7"/>
    <x v="3"/>
    <n v="1"/>
  </r>
  <r>
    <x v="737"/>
    <x v="4"/>
    <x v="3"/>
    <n v="1"/>
  </r>
  <r>
    <x v="738"/>
    <x v="0"/>
    <x v="4"/>
    <n v="1"/>
  </r>
  <r>
    <x v="738"/>
    <x v="1"/>
    <x v="1"/>
    <n v="0"/>
  </r>
  <r>
    <x v="739"/>
    <x v="3"/>
    <x v="1"/>
    <n v="1"/>
  </r>
  <r>
    <x v="739"/>
    <x v="5"/>
    <x v="2"/>
    <n v="1"/>
  </r>
  <r>
    <x v="740"/>
    <x v="0"/>
    <x v="4"/>
    <n v="0"/>
  </r>
  <r>
    <x v="740"/>
    <x v="4"/>
    <x v="4"/>
    <n v="1"/>
  </r>
  <r>
    <x v="741"/>
    <x v="3"/>
    <x v="0"/>
    <n v="1"/>
  </r>
  <r>
    <x v="741"/>
    <x v="3"/>
    <x v="3"/>
    <n v="1"/>
  </r>
  <r>
    <x v="742"/>
    <x v="7"/>
    <x v="0"/>
    <n v="1"/>
  </r>
  <r>
    <x v="742"/>
    <x v="5"/>
    <x v="4"/>
    <n v="0"/>
  </r>
  <r>
    <x v="743"/>
    <x v="7"/>
    <x v="2"/>
    <n v="1"/>
  </r>
  <r>
    <x v="743"/>
    <x v="7"/>
    <x v="4"/>
    <n v="1"/>
  </r>
  <r>
    <x v="744"/>
    <x v="6"/>
    <x v="1"/>
    <n v="1"/>
  </r>
  <r>
    <x v="744"/>
    <x v="3"/>
    <x v="0"/>
    <n v="1"/>
  </r>
  <r>
    <x v="745"/>
    <x v="0"/>
    <x v="2"/>
    <n v="1"/>
  </r>
  <r>
    <x v="745"/>
    <x v="6"/>
    <x v="3"/>
    <n v="0"/>
  </r>
  <r>
    <x v="746"/>
    <x v="0"/>
    <x v="2"/>
    <n v="1"/>
  </r>
  <r>
    <x v="746"/>
    <x v="2"/>
    <x v="4"/>
    <n v="1"/>
  </r>
  <r>
    <x v="747"/>
    <x v="3"/>
    <x v="3"/>
    <n v="1"/>
  </r>
  <r>
    <x v="747"/>
    <x v="4"/>
    <x v="3"/>
    <n v="0"/>
  </r>
  <r>
    <x v="748"/>
    <x v="7"/>
    <x v="2"/>
    <n v="1"/>
  </r>
  <r>
    <x v="748"/>
    <x v="3"/>
    <x v="2"/>
    <n v="0"/>
  </r>
  <r>
    <x v="749"/>
    <x v="3"/>
    <x v="3"/>
    <n v="1"/>
  </r>
  <r>
    <x v="749"/>
    <x v="2"/>
    <x v="2"/>
    <n v="0"/>
  </r>
  <r>
    <x v="750"/>
    <x v="7"/>
    <x v="4"/>
    <n v="1"/>
  </r>
  <r>
    <x v="750"/>
    <x v="7"/>
    <x v="1"/>
    <n v="1"/>
  </r>
  <r>
    <x v="751"/>
    <x v="3"/>
    <x v="3"/>
    <n v="1"/>
  </r>
  <r>
    <x v="751"/>
    <x v="1"/>
    <x v="2"/>
    <n v="0"/>
  </r>
  <r>
    <x v="752"/>
    <x v="5"/>
    <x v="0"/>
    <n v="1"/>
  </r>
  <r>
    <x v="752"/>
    <x v="4"/>
    <x v="2"/>
    <n v="1"/>
  </r>
  <r>
    <x v="753"/>
    <x v="0"/>
    <x v="1"/>
    <n v="1"/>
  </r>
  <r>
    <x v="753"/>
    <x v="4"/>
    <x v="1"/>
    <n v="0"/>
  </r>
  <r>
    <x v="754"/>
    <x v="2"/>
    <x v="3"/>
    <n v="1"/>
  </r>
  <r>
    <x v="754"/>
    <x v="4"/>
    <x v="1"/>
    <n v="1"/>
  </r>
  <r>
    <x v="755"/>
    <x v="0"/>
    <x v="2"/>
    <n v="0"/>
  </r>
  <r>
    <x v="755"/>
    <x v="3"/>
    <x v="1"/>
    <n v="1"/>
  </r>
  <r>
    <x v="756"/>
    <x v="5"/>
    <x v="2"/>
    <n v="1"/>
  </r>
  <r>
    <x v="756"/>
    <x v="5"/>
    <x v="1"/>
    <n v="1"/>
  </r>
  <r>
    <x v="757"/>
    <x v="7"/>
    <x v="4"/>
    <n v="1"/>
  </r>
  <r>
    <x v="757"/>
    <x v="2"/>
    <x v="2"/>
    <n v="0"/>
  </r>
  <r>
    <x v="758"/>
    <x v="0"/>
    <x v="1"/>
    <n v="1"/>
  </r>
  <r>
    <x v="758"/>
    <x v="6"/>
    <x v="2"/>
    <n v="1"/>
  </r>
  <r>
    <x v="758"/>
    <x v="2"/>
    <x v="2"/>
    <n v="1"/>
  </r>
  <r>
    <x v="758"/>
    <x v="0"/>
    <x v="1"/>
    <n v="1"/>
  </r>
  <r>
    <x v="759"/>
    <x v="6"/>
    <x v="0"/>
    <n v="1"/>
  </r>
  <r>
    <x v="759"/>
    <x v="4"/>
    <x v="0"/>
    <n v="1"/>
  </r>
  <r>
    <x v="760"/>
    <x v="0"/>
    <x v="3"/>
    <n v="1"/>
  </r>
  <r>
    <x v="760"/>
    <x v="0"/>
    <x v="3"/>
    <n v="1"/>
  </r>
  <r>
    <x v="761"/>
    <x v="3"/>
    <x v="0"/>
    <n v="1"/>
  </r>
  <r>
    <x v="761"/>
    <x v="7"/>
    <x v="3"/>
    <n v="0"/>
  </r>
  <r>
    <x v="762"/>
    <x v="1"/>
    <x v="0"/>
    <n v="1"/>
  </r>
  <r>
    <x v="762"/>
    <x v="7"/>
    <x v="2"/>
    <n v="1"/>
  </r>
  <r>
    <x v="763"/>
    <x v="0"/>
    <x v="4"/>
    <n v="0"/>
  </r>
  <r>
    <x v="763"/>
    <x v="2"/>
    <x v="1"/>
    <n v="0"/>
  </r>
  <r>
    <x v="764"/>
    <x v="2"/>
    <x v="0"/>
    <n v="0"/>
  </r>
  <r>
    <x v="764"/>
    <x v="7"/>
    <x v="3"/>
    <n v="1"/>
  </r>
  <r>
    <x v="765"/>
    <x v="1"/>
    <x v="0"/>
    <n v="1"/>
  </r>
  <r>
    <x v="765"/>
    <x v="4"/>
    <x v="4"/>
    <n v="1"/>
  </r>
  <r>
    <x v="766"/>
    <x v="0"/>
    <x v="1"/>
    <n v="1"/>
  </r>
  <r>
    <x v="766"/>
    <x v="0"/>
    <x v="1"/>
    <n v="1"/>
  </r>
  <r>
    <x v="767"/>
    <x v="2"/>
    <x v="0"/>
    <n v="1"/>
  </r>
  <r>
    <x v="767"/>
    <x v="5"/>
    <x v="2"/>
    <n v="0"/>
  </r>
  <r>
    <x v="768"/>
    <x v="0"/>
    <x v="2"/>
    <n v="1"/>
  </r>
  <r>
    <x v="768"/>
    <x v="4"/>
    <x v="0"/>
    <n v="1"/>
  </r>
  <r>
    <x v="769"/>
    <x v="3"/>
    <x v="3"/>
    <n v="1"/>
  </r>
  <r>
    <x v="769"/>
    <x v="2"/>
    <x v="1"/>
    <n v="1"/>
  </r>
  <r>
    <x v="770"/>
    <x v="7"/>
    <x v="1"/>
    <n v="1"/>
  </r>
  <r>
    <x v="770"/>
    <x v="1"/>
    <x v="2"/>
    <n v="0"/>
  </r>
  <r>
    <x v="771"/>
    <x v="5"/>
    <x v="4"/>
    <n v="0"/>
  </r>
  <r>
    <x v="771"/>
    <x v="5"/>
    <x v="1"/>
    <n v="0"/>
  </r>
  <r>
    <x v="772"/>
    <x v="3"/>
    <x v="2"/>
    <n v="0"/>
  </r>
  <r>
    <x v="772"/>
    <x v="6"/>
    <x v="0"/>
    <n v="1"/>
  </r>
  <r>
    <x v="773"/>
    <x v="3"/>
    <x v="3"/>
    <n v="1"/>
  </r>
  <r>
    <x v="773"/>
    <x v="0"/>
    <x v="4"/>
    <n v="0"/>
  </r>
  <r>
    <x v="774"/>
    <x v="2"/>
    <x v="1"/>
    <n v="0"/>
  </r>
  <r>
    <x v="774"/>
    <x v="2"/>
    <x v="3"/>
    <n v="1"/>
  </r>
  <r>
    <x v="775"/>
    <x v="0"/>
    <x v="0"/>
    <n v="1"/>
  </r>
  <r>
    <x v="775"/>
    <x v="1"/>
    <x v="2"/>
    <n v="1"/>
  </r>
  <r>
    <x v="776"/>
    <x v="7"/>
    <x v="3"/>
    <n v="1"/>
  </r>
  <r>
    <x v="776"/>
    <x v="4"/>
    <x v="0"/>
    <n v="1"/>
  </r>
  <r>
    <x v="777"/>
    <x v="0"/>
    <x v="4"/>
    <n v="1"/>
  </r>
  <r>
    <x v="777"/>
    <x v="1"/>
    <x v="2"/>
    <n v="0"/>
  </r>
  <r>
    <x v="778"/>
    <x v="2"/>
    <x v="1"/>
    <n v="1"/>
  </r>
  <r>
    <x v="778"/>
    <x v="5"/>
    <x v="4"/>
    <n v="1"/>
  </r>
  <r>
    <x v="779"/>
    <x v="3"/>
    <x v="1"/>
    <n v="1"/>
  </r>
  <r>
    <x v="779"/>
    <x v="5"/>
    <x v="2"/>
    <n v="1"/>
  </r>
  <r>
    <x v="780"/>
    <x v="4"/>
    <x v="1"/>
    <n v="1"/>
  </r>
  <r>
    <x v="780"/>
    <x v="6"/>
    <x v="4"/>
    <n v="1"/>
  </r>
  <r>
    <x v="781"/>
    <x v="1"/>
    <x v="2"/>
    <n v="1"/>
  </r>
  <r>
    <x v="781"/>
    <x v="0"/>
    <x v="2"/>
    <n v="1"/>
  </r>
  <r>
    <x v="782"/>
    <x v="7"/>
    <x v="4"/>
    <n v="0"/>
  </r>
  <r>
    <x v="782"/>
    <x v="4"/>
    <x v="1"/>
    <n v="1"/>
  </r>
  <r>
    <x v="783"/>
    <x v="4"/>
    <x v="0"/>
    <n v="1"/>
  </r>
  <r>
    <x v="783"/>
    <x v="2"/>
    <x v="0"/>
    <n v="0"/>
  </r>
  <r>
    <x v="784"/>
    <x v="4"/>
    <x v="1"/>
    <n v="1"/>
  </r>
  <r>
    <x v="784"/>
    <x v="6"/>
    <x v="3"/>
    <n v="0"/>
  </r>
  <r>
    <x v="785"/>
    <x v="0"/>
    <x v="4"/>
    <n v="1"/>
  </r>
  <r>
    <x v="785"/>
    <x v="2"/>
    <x v="3"/>
    <n v="1"/>
  </r>
  <r>
    <x v="786"/>
    <x v="7"/>
    <x v="2"/>
    <n v="1"/>
  </r>
  <r>
    <x v="786"/>
    <x v="0"/>
    <x v="0"/>
    <n v="1"/>
  </r>
  <r>
    <x v="787"/>
    <x v="7"/>
    <x v="0"/>
    <n v="1"/>
  </r>
  <r>
    <x v="787"/>
    <x v="6"/>
    <x v="0"/>
    <n v="0"/>
  </r>
  <r>
    <x v="788"/>
    <x v="6"/>
    <x v="3"/>
    <n v="1"/>
  </r>
  <r>
    <x v="788"/>
    <x v="3"/>
    <x v="4"/>
    <n v="0"/>
  </r>
  <r>
    <x v="789"/>
    <x v="4"/>
    <x v="3"/>
    <n v="1"/>
  </r>
  <r>
    <x v="789"/>
    <x v="1"/>
    <x v="4"/>
    <n v="1"/>
  </r>
  <r>
    <x v="790"/>
    <x v="2"/>
    <x v="2"/>
    <n v="1"/>
  </r>
  <r>
    <x v="790"/>
    <x v="1"/>
    <x v="2"/>
    <n v="0"/>
  </r>
  <r>
    <x v="791"/>
    <x v="7"/>
    <x v="2"/>
    <n v="1"/>
  </r>
  <r>
    <x v="791"/>
    <x v="6"/>
    <x v="1"/>
    <n v="1"/>
  </r>
  <r>
    <x v="792"/>
    <x v="7"/>
    <x v="4"/>
    <n v="1"/>
  </r>
  <r>
    <x v="792"/>
    <x v="1"/>
    <x v="1"/>
    <n v="1"/>
  </r>
  <r>
    <x v="793"/>
    <x v="1"/>
    <x v="3"/>
    <n v="1"/>
  </r>
  <r>
    <x v="793"/>
    <x v="7"/>
    <x v="1"/>
    <n v="0"/>
  </r>
  <r>
    <x v="794"/>
    <x v="5"/>
    <x v="1"/>
    <n v="0"/>
  </r>
  <r>
    <x v="794"/>
    <x v="5"/>
    <x v="2"/>
    <n v="0"/>
  </r>
  <r>
    <x v="795"/>
    <x v="2"/>
    <x v="0"/>
    <n v="1"/>
  </r>
  <r>
    <x v="795"/>
    <x v="2"/>
    <x v="2"/>
    <n v="0"/>
  </r>
  <r>
    <x v="796"/>
    <x v="2"/>
    <x v="2"/>
    <n v="0"/>
  </r>
  <r>
    <x v="796"/>
    <x v="1"/>
    <x v="1"/>
    <n v="1"/>
  </r>
  <r>
    <x v="797"/>
    <x v="5"/>
    <x v="2"/>
    <n v="0"/>
  </r>
  <r>
    <x v="797"/>
    <x v="3"/>
    <x v="4"/>
    <n v="1"/>
  </r>
  <r>
    <x v="798"/>
    <x v="1"/>
    <x v="2"/>
    <n v="1"/>
  </r>
  <r>
    <x v="798"/>
    <x v="6"/>
    <x v="0"/>
    <n v="1"/>
  </r>
  <r>
    <x v="799"/>
    <x v="5"/>
    <x v="2"/>
    <n v="1"/>
  </r>
  <r>
    <x v="799"/>
    <x v="6"/>
    <x v="3"/>
    <n v="1"/>
  </r>
  <r>
    <x v="800"/>
    <x v="2"/>
    <x v="3"/>
    <n v="1"/>
  </r>
  <r>
    <x v="800"/>
    <x v="0"/>
    <x v="2"/>
    <n v="0"/>
  </r>
  <r>
    <x v="801"/>
    <x v="7"/>
    <x v="1"/>
    <n v="1"/>
  </r>
  <r>
    <x v="801"/>
    <x v="0"/>
    <x v="0"/>
    <n v="1"/>
  </r>
  <r>
    <x v="802"/>
    <x v="7"/>
    <x v="1"/>
    <n v="1"/>
  </r>
  <r>
    <x v="802"/>
    <x v="3"/>
    <x v="4"/>
    <n v="1"/>
  </r>
  <r>
    <x v="803"/>
    <x v="2"/>
    <x v="3"/>
    <n v="0"/>
  </r>
  <r>
    <x v="803"/>
    <x v="1"/>
    <x v="3"/>
    <n v="0"/>
  </r>
  <r>
    <x v="804"/>
    <x v="1"/>
    <x v="1"/>
    <n v="1"/>
  </r>
  <r>
    <x v="804"/>
    <x v="2"/>
    <x v="1"/>
    <n v="1"/>
  </r>
  <r>
    <x v="804"/>
    <x v="3"/>
    <x v="0"/>
    <n v="0"/>
  </r>
  <r>
    <x v="804"/>
    <x v="2"/>
    <x v="0"/>
    <n v="1"/>
  </r>
  <r>
    <x v="805"/>
    <x v="4"/>
    <x v="1"/>
    <n v="0"/>
  </r>
  <r>
    <x v="805"/>
    <x v="4"/>
    <x v="0"/>
    <n v="0"/>
  </r>
  <r>
    <x v="806"/>
    <x v="7"/>
    <x v="1"/>
    <n v="0"/>
  </r>
  <r>
    <x v="806"/>
    <x v="4"/>
    <x v="3"/>
    <n v="1"/>
  </r>
  <r>
    <x v="807"/>
    <x v="7"/>
    <x v="4"/>
    <n v="1"/>
  </r>
  <r>
    <x v="807"/>
    <x v="1"/>
    <x v="0"/>
    <n v="1"/>
  </r>
  <r>
    <x v="808"/>
    <x v="0"/>
    <x v="1"/>
    <n v="1"/>
  </r>
  <r>
    <x v="808"/>
    <x v="3"/>
    <x v="4"/>
    <n v="1"/>
  </r>
  <r>
    <x v="809"/>
    <x v="0"/>
    <x v="4"/>
    <n v="1"/>
  </r>
  <r>
    <x v="809"/>
    <x v="3"/>
    <x v="2"/>
    <n v="1"/>
  </r>
  <r>
    <x v="810"/>
    <x v="2"/>
    <x v="0"/>
    <n v="0"/>
  </r>
  <r>
    <x v="810"/>
    <x v="4"/>
    <x v="3"/>
    <n v="0"/>
  </r>
  <r>
    <x v="811"/>
    <x v="6"/>
    <x v="2"/>
    <n v="0"/>
  </r>
  <r>
    <x v="811"/>
    <x v="7"/>
    <x v="4"/>
    <n v="1"/>
  </r>
  <r>
    <x v="812"/>
    <x v="2"/>
    <x v="0"/>
    <n v="0"/>
  </r>
  <r>
    <x v="812"/>
    <x v="1"/>
    <x v="0"/>
    <n v="0"/>
  </r>
  <r>
    <x v="813"/>
    <x v="2"/>
    <x v="2"/>
    <n v="1"/>
  </r>
  <r>
    <x v="813"/>
    <x v="4"/>
    <x v="4"/>
    <n v="1"/>
  </r>
  <r>
    <x v="814"/>
    <x v="7"/>
    <x v="2"/>
    <n v="0"/>
  </r>
  <r>
    <x v="814"/>
    <x v="1"/>
    <x v="2"/>
    <n v="1"/>
  </r>
  <r>
    <x v="815"/>
    <x v="3"/>
    <x v="2"/>
    <n v="1"/>
  </r>
  <r>
    <x v="815"/>
    <x v="5"/>
    <x v="0"/>
    <n v="1"/>
  </r>
  <r>
    <x v="816"/>
    <x v="1"/>
    <x v="1"/>
    <n v="1"/>
  </r>
  <r>
    <x v="816"/>
    <x v="2"/>
    <x v="0"/>
    <n v="1"/>
  </r>
  <r>
    <x v="817"/>
    <x v="0"/>
    <x v="0"/>
    <n v="1"/>
  </r>
  <r>
    <x v="817"/>
    <x v="3"/>
    <x v="4"/>
    <n v="0"/>
  </r>
  <r>
    <x v="818"/>
    <x v="0"/>
    <x v="2"/>
    <n v="0"/>
  </r>
  <r>
    <x v="818"/>
    <x v="1"/>
    <x v="4"/>
    <n v="1"/>
  </r>
  <r>
    <x v="819"/>
    <x v="2"/>
    <x v="0"/>
    <n v="1"/>
  </r>
  <r>
    <x v="819"/>
    <x v="5"/>
    <x v="2"/>
    <n v="1"/>
  </r>
  <r>
    <x v="820"/>
    <x v="4"/>
    <x v="2"/>
    <n v="0"/>
  </r>
  <r>
    <x v="820"/>
    <x v="3"/>
    <x v="0"/>
    <n v="0"/>
  </r>
  <r>
    <x v="821"/>
    <x v="5"/>
    <x v="3"/>
    <n v="0"/>
  </r>
  <r>
    <x v="821"/>
    <x v="5"/>
    <x v="0"/>
    <n v="1"/>
  </r>
  <r>
    <x v="822"/>
    <x v="7"/>
    <x v="2"/>
    <n v="1"/>
  </r>
  <r>
    <x v="822"/>
    <x v="5"/>
    <x v="1"/>
    <n v="1"/>
  </r>
  <r>
    <x v="823"/>
    <x v="7"/>
    <x v="0"/>
    <n v="0"/>
  </r>
  <r>
    <x v="823"/>
    <x v="0"/>
    <x v="2"/>
    <n v="1"/>
  </r>
  <r>
    <x v="824"/>
    <x v="3"/>
    <x v="2"/>
    <n v="1"/>
  </r>
  <r>
    <x v="824"/>
    <x v="7"/>
    <x v="1"/>
    <n v="1"/>
  </r>
  <r>
    <x v="824"/>
    <x v="4"/>
    <x v="1"/>
    <n v="1"/>
  </r>
  <r>
    <x v="824"/>
    <x v="2"/>
    <x v="0"/>
    <n v="1"/>
  </r>
  <r>
    <x v="825"/>
    <x v="0"/>
    <x v="2"/>
    <n v="1"/>
  </r>
  <r>
    <x v="825"/>
    <x v="7"/>
    <x v="1"/>
    <n v="1"/>
  </r>
  <r>
    <x v="826"/>
    <x v="2"/>
    <x v="2"/>
    <n v="0"/>
  </r>
  <r>
    <x v="826"/>
    <x v="4"/>
    <x v="4"/>
    <n v="0"/>
  </r>
  <r>
    <x v="827"/>
    <x v="7"/>
    <x v="1"/>
    <n v="1"/>
  </r>
  <r>
    <x v="827"/>
    <x v="7"/>
    <x v="2"/>
    <n v="1"/>
  </r>
  <r>
    <x v="828"/>
    <x v="2"/>
    <x v="3"/>
    <n v="1"/>
  </r>
  <r>
    <x v="828"/>
    <x v="6"/>
    <x v="0"/>
    <n v="0"/>
  </r>
  <r>
    <x v="829"/>
    <x v="4"/>
    <x v="2"/>
    <n v="1"/>
  </r>
  <r>
    <x v="829"/>
    <x v="4"/>
    <x v="2"/>
    <n v="1"/>
  </r>
  <r>
    <x v="829"/>
    <x v="1"/>
    <x v="2"/>
    <n v="1"/>
  </r>
  <r>
    <x v="829"/>
    <x v="1"/>
    <x v="4"/>
    <n v="1"/>
  </r>
  <r>
    <x v="829"/>
    <x v="4"/>
    <x v="1"/>
    <n v="0"/>
  </r>
  <r>
    <x v="829"/>
    <x v="2"/>
    <x v="2"/>
    <n v="1"/>
  </r>
  <r>
    <x v="830"/>
    <x v="5"/>
    <x v="2"/>
    <n v="1"/>
  </r>
  <r>
    <x v="830"/>
    <x v="6"/>
    <x v="4"/>
    <n v="1"/>
  </r>
  <r>
    <x v="831"/>
    <x v="0"/>
    <x v="1"/>
    <n v="1"/>
  </r>
  <r>
    <x v="831"/>
    <x v="0"/>
    <x v="4"/>
    <n v="1"/>
  </r>
  <r>
    <x v="832"/>
    <x v="7"/>
    <x v="1"/>
    <n v="1"/>
  </r>
  <r>
    <x v="832"/>
    <x v="0"/>
    <x v="4"/>
    <n v="1"/>
  </r>
  <r>
    <x v="833"/>
    <x v="4"/>
    <x v="4"/>
    <n v="0"/>
  </r>
  <r>
    <x v="833"/>
    <x v="7"/>
    <x v="0"/>
    <n v="1"/>
  </r>
  <r>
    <x v="834"/>
    <x v="4"/>
    <x v="3"/>
    <n v="1"/>
  </r>
  <r>
    <x v="834"/>
    <x v="6"/>
    <x v="3"/>
    <n v="0"/>
  </r>
  <r>
    <x v="835"/>
    <x v="2"/>
    <x v="0"/>
    <n v="1"/>
  </r>
  <r>
    <x v="835"/>
    <x v="1"/>
    <x v="0"/>
    <n v="1"/>
  </r>
  <r>
    <x v="835"/>
    <x v="2"/>
    <x v="4"/>
    <n v="1"/>
  </r>
  <r>
    <x v="835"/>
    <x v="7"/>
    <x v="4"/>
    <n v="1"/>
  </r>
  <r>
    <x v="836"/>
    <x v="3"/>
    <x v="4"/>
    <n v="1"/>
  </r>
  <r>
    <x v="836"/>
    <x v="1"/>
    <x v="0"/>
    <n v="1"/>
  </r>
  <r>
    <x v="837"/>
    <x v="1"/>
    <x v="0"/>
    <n v="1"/>
  </r>
  <r>
    <x v="837"/>
    <x v="7"/>
    <x v="4"/>
    <n v="0"/>
  </r>
  <r>
    <x v="838"/>
    <x v="7"/>
    <x v="3"/>
    <n v="0"/>
  </r>
  <r>
    <x v="838"/>
    <x v="0"/>
    <x v="2"/>
    <n v="1"/>
  </r>
  <r>
    <x v="839"/>
    <x v="4"/>
    <x v="3"/>
    <n v="1"/>
  </r>
  <r>
    <x v="839"/>
    <x v="3"/>
    <x v="1"/>
    <n v="1"/>
  </r>
  <r>
    <x v="840"/>
    <x v="7"/>
    <x v="0"/>
    <n v="0"/>
  </r>
  <r>
    <x v="840"/>
    <x v="6"/>
    <x v="3"/>
    <n v="1"/>
  </r>
  <r>
    <x v="841"/>
    <x v="1"/>
    <x v="1"/>
    <n v="1"/>
  </r>
  <r>
    <x v="841"/>
    <x v="0"/>
    <x v="0"/>
    <n v="1"/>
  </r>
  <r>
    <x v="842"/>
    <x v="4"/>
    <x v="1"/>
    <n v="0"/>
  </r>
  <r>
    <x v="842"/>
    <x v="1"/>
    <x v="2"/>
    <n v="0"/>
  </r>
  <r>
    <x v="843"/>
    <x v="6"/>
    <x v="1"/>
    <n v="1"/>
  </r>
  <r>
    <x v="843"/>
    <x v="6"/>
    <x v="1"/>
    <n v="0"/>
  </r>
  <r>
    <x v="843"/>
    <x v="1"/>
    <x v="0"/>
    <n v="0"/>
  </r>
  <r>
    <x v="843"/>
    <x v="4"/>
    <x v="3"/>
    <n v="1"/>
  </r>
  <r>
    <x v="844"/>
    <x v="0"/>
    <x v="2"/>
    <n v="1"/>
  </r>
  <r>
    <x v="844"/>
    <x v="3"/>
    <x v="0"/>
    <n v="1"/>
  </r>
  <r>
    <x v="845"/>
    <x v="1"/>
    <x v="3"/>
    <n v="0"/>
  </r>
  <r>
    <x v="845"/>
    <x v="3"/>
    <x v="1"/>
    <n v="1"/>
  </r>
  <r>
    <x v="846"/>
    <x v="3"/>
    <x v="1"/>
    <n v="1"/>
  </r>
  <r>
    <x v="846"/>
    <x v="3"/>
    <x v="2"/>
    <n v="0"/>
  </r>
  <r>
    <x v="847"/>
    <x v="3"/>
    <x v="4"/>
    <n v="0"/>
  </r>
  <r>
    <x v="847"/>
    <x v="2"/>
    <x v="3"/>
    <n v="1"/>
  </r>
  <r>
    <x v="848"/>
    <x v="7"/>
    <x v="1"/>
    <n v="0"/>
  </r>
  <r>
    <x v="848"/>
    <x v="5"/>
    <x v="1"/>
    <n v="1"/>
  </r>
  <r>
    <x v="849"/>
    <x v="7"/>
    <x v="0"/>
    <n v="1"/>
  </r>
  <r>
    <x v="849"/>
    <x v="7"/>
    <x v="0"/>
    <n v="1"/>
  </r>
  <r>
    <x v="850"/>
    <x v="7"/>
    <x v="1"/>
    <n v="1"/>
  </r>
  <r>
    <x v="850"/>
    <x v="6"/>
    <x v="0"/>
    <n v="1"/>
  </r>
  <r>
    <x v="851"/>
    <x v="4"/>
    <x v="4"/>
    <n v="1"/>
  </r>
  <r>
    <x v="851"/>
    <x v="6"/>
    <x v="3"/>
    <n v="1"/>
  </r>
  <r>
    <x v="852"/>
    <x v="4"/>
    <x v="1"/>
    <n v="1"/>
  </r>
  <r>
    <x v="852"/>
    <x v="2"/>
    <x v="2"/>
    <n v="1"/>
  </r>
  <r>
    <x v="853"/>
    <x v="2"/>
    <x v="2"/>
    <n v="1"/>
  </r>
  <r>
    <x v="853"/>
    <x v="5"/>
    <x v="2"/>
    <n v="1"/>
  </r>
  <r>
    <x v="854"/>
    <x v="4"/>
    <x v="3"/>
    <n v="1"/>
  </r>
  <r>
    <x v="854"/>
    <x v="7"/>
    <x v="4"/>
    <n v="1"/>
  </r>
  <r>
    <x v="855"/>
    <x v="7"/>
    <x v="0"/>
    <n v="0"/>
  </r>
  <r>
    <x v="855"/>
    <x v="4"/>
    <x v="4"/>
    <n v="1"/>
  </r>
  <r>
    <x v="856"/>
    <x v="6"/>
    <x v="0"/>
    <n v="1"/>
  </r>
  <r>
    <x v="856"/>
    <x v="6"/>
    <x v="0"/>
    <n v="1"/>
  </r>
  <r>
    <x v="857"/>
    <x v="1"/>
    <x v="0"/>
    <n v="0"/>
  </r>
  <r>
    <x v="857"/>
    <x v="7"/>
    <x v="0"/>
    <n v="0"/>
  </r>
  <r>
    <x v="858"/>
    <x v="1"/>
    <x v="2"/>
    <n v="1"/>
  </r>
  <r>
    <x v="858"/>
    <x v="3"/>
    <x v="4"/>
    <n v="0"/>
  </r>
  <r>
    <x v="859"/>
    <x v="0"/>
    <x v="0"/>
    <n v="1"/>
  </r>
  <r>
    <x v="859"/>
    <x v="1"/>
    <x v="0"/>
    <n v="1"/>
  </r>
  <r>
    <x v="860"/>
    <x v="3"/>
    <x v="1"/>
    <n v="0"/>
  </r>
  <r>
    <x v="860"/>
    <x v="3"/>
    <x v="3"/>
    <n v="1"/>
  </r>
  <r>
    <x v="861"/>
    <x v="5"/>
    <x v="2"/>
    <n v="0"/>
  </r>
  <r>
    <x v="861"/>
    <x v="7"/>
    <x v="2"/>
    <n v="1"/>
  </r>
  <r>
    <x v="862"/>
    <x v="6"/>
    <x v="4"/>
    <n v="1"/>
  </r>
  <r>
    <x v="862"/>
    <x v="6"/>
    <x v="2"/>
    <n v="1"/>
  </r>
  <r>
    <x v="863"/>
    <x v="4"/>
    <x v="0"/>
    <n v="1"/>
  </r>
  <r>
    <x v="863"/>
    <x v="4"/>
    <x v="3"/>
    <n v="1"/>
  </r>
  <r>
    <x v="864"/>
    <x v="4"/>
    <x v="2"/>
    <n v="1"/>
  </r>
  <r>
    <x v="864"/>
    <x v="6"/>
    <x v="2"/>
    <n v="1"/>
  </r>
  <r>
    <x v="865"/>
    <x v="6"/>
    <x v="4"/>
    <n v="1"/>
  </r>
  <r>
    <x v="865"/>
    <x v="7"/>
    <x v="1"/>
    <n v="1"/>
  </r>
  <r>
    <x v="865"/>
    <x v="7"/>
    <x v="3"/>
    <n v="1"/>
  </r>
  <r>
    <x v="865"/>
    <x v="3"/>
    <x v="0"/>
    <n v="1"/>
  </r>
  <r>
    <x v="866"/>
    <x v="3"/>
    <x v="4"/>
    <n v="1"/>
  </r>
  <r>
    <x v="866"/>
    <x v="3"/>
    <x v="2"/>
    <n v="0"/>
  </r>
  <r>
    <x v="867"/>
    <x v="7"/>
    <x v="3"/>
    <n v="1"/>
  </r>
  <r>
    <x v="867"/>
    <x v="5"/>
    <x v="2"/>
    <n v="0"/>
  </r>
  <r>
    <x v="868"/>
    <x v="2"/>
    <x v="1"/>
    <n v="0"/>
  </r>
  <r>
    <x v="868"/>
    <x v="3"/>
    <x v="2"/>
    <n v="0"/>
  </r>
  <r>
    <x v="869"/>
    <x v="4"/>
    <x v="1"/>
    <n v="1"/>
  </r>
  <r>
    <x v="869"/>
    <x v="2"/>
    <x v="1"/>
    <n v="1"/>
  </r>
  <r>
    <x v="870"/>
    <x v="7"/>
    <x v="2"/>
    <n v="0"/>
  </r>
  <r>
    <x v="870"/>
    <x v="6"/>
    <x v="2"/>
    <n v="0"/>
  </r>
  <r>
    <x v="871"/>
    <x v="1"/>
    <x v="1"/>
    <n v="1"/>
  </r>
  <r>
    <x v="871"/>
    <x v="4"/>
    <x v="0"/>
    <n v="1"/>
  </r>
  <r>
    <x v="872"/>
    <x v="6"/>
    <x v="1"/>
    <n v="1"/>
  </r>
  <r>
    <x v="872"/>
    <x v="0"/>
    <x v="3"/>
    <n v="1"/>
  </r>
  <r>
    <x v="873"/>
    <x v="0"/>
    <x v="0"/>
    <n v="1"/>
  </r>
  <r>
    <x v="873"/>
    <x v="0"/>
    <x v="4"/>
    <n v="0"/>
  </r>
  <r>
    <x v="874"/>
    <x v="5"/>
    <x v="2"/>
    <n v="1"/>
  </r>
  <r>
    <x v="874"/>
    <x v="3"/>
    <x v="4"/>
    <n v="1"/>
  </r>
  <r>
    <x v="875"/>
    <x v="7"/>
    <x v="4"/>
    <n v="1"/>
  </r>
  <r>
    <x v="875"/>
    <x v="4"/>
    <x v="0"/>
    <n v="1"/>
  </r>
  <r>
    <x v="876"/>
    <x v="5"/>
    <x v="3"/>
    <n v="0"/>
  </r>
  <r>
    <x v="876"/>
    <x v="2"/>
    <x v="0"/>
    <n v="0"/>
  </r>
  <r>
    <x v="877"/>
    <x v="6"/>
    <x v="4"/>
    <n v="0"/>
  </r>
  <r>
    <x v="877"/>
    <x v="2"/>
    <x v="4"/>
    <n v="1"/>
  </r>
  <r>
    <x v="878"/>
    <x v="5"/>
    <x v="0"/>
    <n v="0"/>
  </r>
  <r>
    <x v="878"/>
    <x v="2"/>
    <x v="3"/>
    <n v="1"/>
  </r>
  <r>
    <x v="879"/>
    <x v="2"/>
    <x v="0"/>
    <n v="1"/>
  </r>
  <r>
    <x v="879"/>
    <x v="1"/>
    <x v="1"/>
    <n v="1"/>
  </r>
  <r>
    <x v="880"/>
    <x v="1"/>
    <x v="4"/>
    <n v="1"/>
  </r>
  <r>
    <x v="880"/>
    <x v="4"/>
    <x v="0"/>
    <n v="1"/>
  </r>
  <r>
    <x v="881"/>
    <x v="1"/>
    <x v="4"/>
    <n v="1"/>
  </r>
  <r>
    <x v="881"/>
    <x v="5"/>
    <x v="0"/>
    <n v="0"/>
  </r>
  <r>
    <x v="882"/>
    <x v="7"/>
    <x v="4"/>
    <n v="1"/>
  </r>
  <r>
    <x v="882"/>
    <x v="2"/>
    <x v="2"/>
    <n v="0"/>
  </r>
  <r>
    <x v="883"/>
    <x v="3"/>
    <x v="2"/>
    <n v="0"/>
  </r>
  <r>
    <x v="883"/>
    <x v="3"/>
    <x v="2"/>
    <n v="1"/>
  </r>
  <r>
    <x v="883"/>
    <x v="0"/>
    <x v="4"/>
    <n v="0"/>
  </r>
  <r>
    <x v="883"/>
    <x v="3"/>
    <x v="3"/>
    <n v="1"/>
  </r>
  <r>
    <x v="884"/>
    <x v="5"/>
    <x v="3"/>
    <n v="1"/>
  </r>
  <r>
    <x v="884"/>
    <x v="1"/>
    <x v="0"/>
    <n v="1"/>
  </r>
  <r>
    <x v="885"/>
    <x v="3"/>
    <x v="4"/>
    <n v="1"/>
  </r>
  <r>
    <x v="885"/>
    <x v="2"/>
    <x v="2"/>
    <n v="1"/>
  </r>
  <r>
    <x v="886"/>
    <x v="3"/>
    <x v="3"/>
    <n v="1"/>
  </r>
  <r>
    <x v="886"/>
    <x v="7"/>
    <x v="3"/>
    <n v="1"/>
  </r>
  <r>
    <x v="887"/>
    <x v="2"/>
    <x v="4"/>
    <n v="1"/>
  </r>
  <r>
    <x v="887"/>
    <x v="0"/>
    <x v="4"/>
    <n v="1"/>
  </r>
  <r>
    <x v="888"/>
    <x v="7"/>
    <x v="4"/>
    <n v="1"/>
  </r>
  <r>
    <x v="888"/>
    <x v="6"/>
    <x v="0"/>
    <n v="1"/>
  </r>
  <r>
    <x v="889"/>
    <x v="5"/>
    <x v="4"/>
    <n v="1"/>
  </r>
  <r>
    <x v="889"/>
    <x v="6"/>
    <x v="1"/>
    <n v="0"/>
  </r>
  <r>
    <x v="890"/>
    <x v="3"/>
    <x v="4"/>
    <n v="1"/>
  </r>
  <r>
    <x v="890"/>
    <x v="2"/>
    <x v="2"/>
    <n v="0"/>
  </r>
  <r>
    <x v="891"/>
    <x v="5"/>
    <x v="1"/>
    <n v="1"/>
  </r>
  <r>
    <x v="891"/>
    <x v="4"/>
    <x v="4"/>
    <n v="1"/>
  </r>
  <r>
    <x v="892"/>
    <x v="3"/>
    <x v="3"/>
    <n v="1"/>
  </r>
  <r>
    <x v="892"/>
    <x v="3"/>
    <x v="3"/>
    <n v="1"/>
  </r>
  <r>
    <x v="893"/>
    <x v="2"/>
    <x v="1"/>
    <n v="1"/>
  </r>
  <r>
    <x v="893"/>
    <x v="3"/>
    <x v="4"/>
    <n v="1"/>
  </r>
  <r>
    <x v="894"/>
    <x v="1"/>
    <x v="0"/>
    <n v="1"/>
  </r>
  <r>
    <x v="894"/>
    <x v="0"/>
    <x v="4"/>
    <n v="0"/>
  </r>
  <r>
    <x v="895"/>
    <x v="3"/>
    <x v="4"/>
    <n v="0"/>
  </r>
  <r>
    <x v="895"/>
    <x v="0"/>
    <x v="0"/>
    <n v="0"/>
  </r>
  <r>
    <x v="896"/>
    <x v="7"/>
    <x v="4"/>
    <n v="0"/>
  </r>
  <r>
    <x v="896"/>
    <x v="4"/>
    <x v="3"/>
    <n v="1"/>
  </r>
  <r>
    <x v="897"/>
    <x v="3"/>
    <x v="0"/>
    <n v="1"/>
  </r>
  <r>
    <x v="897"/>
    <x v="5"/>
    <x v="3"/>
    <n v="1"/>
  </r>
  <r>
    <x v="898"/>
    <x v="0"/>
    <x v="4"/>
    <n v="1"/>
  </r>
  <r>
    <x v="898"/>
    <x v="7"/>
    <x v="4"/>
    <n v="1"/>
  </r>
  <r>
    <x v="899"/>
    <x v="7"/>
    <x v="0"/>
    <n v="0"/>
  </r>
  <r>
    <x v="899"/>
    <x v="0"/>
    <x v="2"/>
    <n v="1"/>
  </r>
  <r>
    <x v="900"/>
    <x v="3"/>
    <x v="0"/>
    <n v="0"/>
  </r>
  <r>
    <x v="900"/>
    <x v="6"/>
    <x v="3"/>
    <n v="1"/>
  </r>
  <r>
    <x v="901"/>
    <x v="7"/>
    <x v="0"/>
    <n v="1"/>
  </r>
  <r>
    <x v="901"/>
    <x v="6"/>
    <x v="2"/>
    <n v="1"/>
  </r>
  <r>
    <x v="902"/>
    <x v="1"/>
    <x v="3"/>
    <n v="0"/>
  </r>
  <r>
    <x v="902"/>
    <x v="7"/>
    <x v="4"/>
    <n v="0"/>
  </r>
  <r>
    <x v="903"/>
    <x v="6"/>
    <x v="1"/>
    <n v="0"/>
  </r>
  <r>
    <x v="903"/>
    <x v="7"/>
    <x v="4"/>
    <n v="0"/>
  </r>
  <r>
    <x v="904"/>
    <x v="2"/>
    <x v="4"/>
    <n v="1"/>
  </r>
  <r>
    <x v="904"/>
    <x v="4"/>
    <x v="0"/>
    <n v="1"/>
  </r>
  <r>
    <x v="905"/>
    <x v="3"/>
    <x v="2"/>
    <n v="1"/>
  </r>
  <r>
    <x v="905"/>
    <x v="4"/>
    <x v="1"/>
    <n v="1"/>
  </r>
  <r>
    <x v="906"/>
    <x v="6"/>
    <x v="0"/>
    <n v="1"/>
  </r>
  <r>
    <x v="906"/>
    <x v="0"/>
    <x v="1"/>
    <n v="0"/>
  </r>
  <r>
    <x v="907"/>
    <x v="4"/>
    <x v="1"/>
    <n v="1"/>
  </r>
  <r>
    <x v="907"/>
    <x v="5"/>
    <x v="3"/>
    <n v="0"/>
  </r>
  <r>
    <x v="908"/>
    <x v="0"/>
    <x v="2"/>
    <n v="1"/>
  </r>
  <r>
    <x v="908"/>
    <x v="0"/>
    <x v="1"/>
    <n v="1"/>
  </r>
  <r>
    <x v="909"/>
    <x v="0"/>
    <x v="0"/>
    <n v="0"/>
  </r>
  <r>
    <x v="909"/>
    <x v="4"/>
    <x v="2"/>
    <n v="1"/>
  </r>
  <r>
    <x v="910"/>
    <x v="2"/>
    <x v="1"/>
    <n v="1"/>
  </r>
  <r>
    <x v="910"/>
    <x v="6"/>
    <x v="4"/>
    <n v="1"/>
  </r>
  <r>
    <x v="911"/>
    <x v="3"/>
    <x v="4"/>
    <n v="0"/>
  </r>
  <r>
    <x v="911"/>
    <x v="7"/>
    <x v="3"/>
    <n v="0"/>
  </r>
  <r>
    <x v="912"/>
    <x v="0"/>
    <x v="0"/>
    <n v="1"/>
  </r>
  <r>
    <x v="912"/>
    <x v="4"/>
    <x v="4"/>
    <n v="0"/>
  </r>
  <r>
    <x v="913"/>
    <x v="7"/>
    <x v="1"/>
    <n v="1"/>
  </r>
  <r>
    <x v="913"/>
    <x v="5"/>
    <x v="3"/>
    <n v="1"/>
  </r>
  <r>
    <x v="914"/>
    <x v="6"/>
    <x v="0"/>
    <n v="0"/>
  </r>
  <r>
    <x v="914"/>
    <x v="4"/>
    <x v="3"/>
    <n v="1"/>
  </r>
  <r>
    <x v="915"/>
    <x v="6"/>
    <x v="2"/>
    <n v="1"/>
  </r>
  <r>
    <x v="915"/>
    <x v="3"/>
    <x v="0"/>
    <n v="1"/>
  </r>
  <r>
    <x v="916"/>
    <x v="5"/>
    <x v="1"/>
    <n v="1"/>
  </r>
  <r>
    <x v="916"/>
    <x v="6"/>
    <x v="0"/>
    <n v="1"/>
  </r>
  <r>
    <x v="917"/>
    <x v="2"/>
    <x v="1"/>
    <n v="1"/>
  </r>
  <r>
    <x v="917"/>
    <x v="1"/>
    <x v="2"/>
    <n v="1"/>
  </r>
  <r>
    <x v="918"/>
    <x v="6"/>
    <x v="1"/>
    <n v="0"/>
  </r>
  <r>
    <x v="918"/>
    <x v="5"/>
    <x v="3"/>
    <n v="1"/>
  </r>
  <r>
    <x v="919"/>
    <x v="3"/>
    <x v="0"/>
    <n v="1"/>
  </r>
  <r>
    <x v="919"/>
    <x v="4"/>
    <x v="3"/>
    <n v="1"/>
  </r>
  <r>
    <x v="920"/>
    <x v="4"/>
    <x v="0"/>
    <n v="1"/>
  </r>
  <r>
    <x v="920"/>
    <x v="3"/>
    <x v="1"/>
    <n v="1"/>
  </r>
  <r>
    <x v="921"/>
    <x v="1"/>
    <x v="4"/>
    <n v="0"/>
  </r>
  <r>
    <x v="921"/>
    <x v="6"/>
    <x v="0"/>
    <n v="1"/>
  </r>
  <r>
    <x v="922"/>
    <x v="0"/>
    <x v="4"/>
    <n v="1"/>
  </r>
  <r>
    <x v="922"/>
    <x v="7"/>
    <x v="3"/>
    <n v="1"/>
  </r>
  <r>
    <x v="923"/>
    <x v="6"/>
    <x v="2"/>
    <n v="1"/>
  </r>
  <r>
    <x v="923"/>
    <x v="5"/>
    <x v="2"/>
    <n v="1"/>
  </r>
  <r>
    <x v="924"/>
    <x v="2"/>
    <x v="3"/>
    <n v="1"/>
  </r>
  <r>
    <x v="924"/>
    <x v="0"/>
    <x v="4"/>
    <n v="0"/>
  </r>
  <r>
    <x v="925"/>
    <x v="3"/>
    <x v="4"/>
    <n v="1"/>
  </r>
  <r>
    <x v="925"/>
    <x v="2"/>
    <x v="2"/>
    <n v="0"/>
  </r>
  <r>
    <x v="926"/>
    <x v="2"/>
    <x v="2"/>
    <n v="1"/>
  </r>
  <r>
    <x v="926"/>
    <x v="3"/>
    <x v="1"/>
    <n v="1"/>
  </r>
  <r>
    <x v="927"/>
    <x v="7"/>
    <x v="1"/>
    <n v="1"/>
  </r>
  <r>
    <x v="927"/>
    <x v="3"/>
    <x v="3"/>
    <n v="1"/>
  </r>
  <r>
    <x v="928"/>
    <x v="3"/>
    <x v="3"/>
    <n v="0"/>
  </r>
  <r>
    <x v="928"/>
    <x v="7"/>
    <x v="4"/>
    <n v="1"/>
  </r>
  <r>
    <x v="929"/>
    <x v="2"/>
    <x v="0"/>
    <n v="1"/>
  </r>
  <r>
    <x v="929"/>
    <x v="0"/>
    <x v="1"/>
    <n v="0"/>
  </r>
  <r>
    <x v="930"/>
    <x v="6"/>
    <x v="3"/>
    <n v="0"/>
  </r>
  <r>
    <x v="930"/>
    <x v="7"/>
    <x v="0"/>
    <n v="1"/>
  </r>
  <r>
    <x v="931"/>
    <x v="3"/>
    <x v="2"/>
    <n v="1"/>
  </r>
  <r>
    <x v="931"/>
    <x v="3"/>
    <x v="1"/>
    <n v="1"/>
  </r>
  <r>
    <x v="932"/>
    <x v="0"/>
    <x v="3"/>
    <n v="1"/>
  </r>
  <r>
    <x v="932"/>
    <x v="3"/>
    <x v="3"/>
    <n v="1"/>
  </r>
  <r>
    <x v="933"/>
    <x v="3"/>
    <x v="4"/>
    <n v="1"/>
  </r>
  <r>
    <x v="933"/>
    <x v="6"/>
    <x v="0"/>
    <n v="1"/>
  </r>
  <r>
    <x v="934"/>
    <x v="0"/>
    <x v="4"/>
    <n v="0"/>
  </r>
  <r>
    <x v="934"/>
    <x v="1"/>
    <x v="2"/>
    <n v="1"/>
  </r>
  <r>
    <x v="935"/>
    <x v="1"/>
    <x v="2"/>
    <n v="1"/>
  </r>
  <r>
    <x v="935"/>
    <x v="5"/>
    <x v="0"/>
    <n v="1"/>
  </r>
  <r>
    <x v="936"/>
    <x v="1"/>
    <x v="3"/>
    <n v="1"/>
  </r>
  <r>
    <x v="936"/>
    <x v="4"/>
    <x v="0"/>
    <n v="0"/>
  </r>
  <r>
    <x v="937"/>
    <x v="1"/>
    <x v="0"/>
    <n v="1"/>
  </r>
  <r>
    <x v="937"/>
    <x v="4"/>
    <x v="3"/>
    <n v="1"/>
  </r>
  <r>
    <x v="938"/>
    <x v="5"/>
    <x v="2"/>
    <n v="0"/>
  </r>
  <r>
    <x v="938"/>
    <x v="2"/>
    <x v="1"/>
    <n v="0"/>
  </r>
  <r>
    <x v="939"/>
    <x v="2"/>
    <x v="0"/>
    <n v="1"/>
  </r>
  <r>
    <x v="939"/>
    <x v="3"/>
    <x v="4"/>
    <n v="1"/>
  </r>
  <r>
    <x v="940"/>
    <x v="6"/>
    <x v="2"/>
    <n v="1"/>
  </r>
  <r>
    <x v="940"/>
    <x v="6"/>
    <x v="2"/>
    <n v="1"/>
  </r>
  <r>
    <x v="941"/>
    <x v="2"/>
    <x v="4"/>
    <n v="1"/>
  </r>
  <r>
    <x v="941"/>
    <x v="1"/>
    <x v="3"/>
    <n v="1"/>
  </r>
  <r>
    <x v="942"/>
    <x v="0"/>
    <x v="4"/>
    <n v="0"/>
  </r>
  <r>
    <x v="942"/>
    <x v="2"/>
    <x v="4"/>
    <n v="1"/>
  </r>
  <r>
    <x v="942"/>
    <x v="6"/>
    <x v="1"/>
    <n v="1"/>
  </r>
  <r>
    <x v="942"/>
    <x v="1"/>
    <x v="1"/>
    <n v="1"/>
  </r>
  <r>
    <x v="943"/>
    <x v="5"/>
    <x v="1"/>
    <n v="0"/>
  </r>
  <r>
    <x v="943"/>
    <x v="5"/>
    <x v="3"/>
    <n v="0"/>
  </r>
  <r>
    <x v="944"/>
    <x v="4"/>
    <x v="0"/>
    <n v="1"/>
  </r>
  <r>
    <x v="944"/>
    <x v="4"/>
    <x v="2"/>
    <n v="1"/>
  </r>
  <r>
    <x v="945"/>
    <x v="0"/>
    <x v="4"/>
    <n v="1"/>
  </r>
  <r>
    <x v="945"/>
    <x v="6"/>
    <x v="0"/>
    <n v="1"/>
  </r>
  <r>
    <x v="945"/>
    <x v="5"/>
    <x v="2"/>
    <n v="0"/>
  </r>
  <r>
    <x v="945"/>
    <x v="0"/>
    <x v="3"/>
    <n v="0"/>
  </r>
  <r>
    <x v="946"/>
    <x v="2"/>
    <x v="4"/>
    <n v="1"/>
  </r>
  <r>
    <x v="946"/>
    <x v="2"/>
    <x v="2"/>
    <n v="0"/>
  </r>
  <r>
    <x v="947"/>
    <x v="1"/>
    <x v="0"/>
    <n v="1"/>
  </r>
  <r>
    <x v="947"/>
    <x v="5"/>
    <x v="2"/>
    <n v="1"/>
  </r>
  <r>
    <x v="948"/>
    <x v="0"/>
    <x v="2"/>
    <n v="1"/>
  </r>
  <r>
    <x v="948"/>
    <x v="0"/>
    <x v="1"/>
    <n v="0"/>
  </r>
  <r>
    <x v="949"/>
    <x v="6"/>
    <x v="2"/>
    <n v="1"/>
  </r>
  <r>
    <x v="949"/>
    <x v="2"/>
    <x v="4"/>
    <n v="1"/>
  </r>
  <r>
    <x v="950"/>
    <x v="4"/>
    <x v="3"/>
    <n v="0"/>
  </r>
  <r>
    <x v="950"/>
    <x v="7"/>
    <x v="4"/>
    <n v="1"/>
  </r>
  <r>
    <x v="951"/>
    <x v="1"/>
    <x v="3"/>
    <n v="1"/>
  </r>
  <r>
    <x v="951"/>
    <x v="4"/>
    <x v="3"/>
    <n v="1"/>
  </r>
  <r>
    <x v="952"/>
    <x v="6"/>
    <x v="1"/>
    <n v="1"/>
  </r>
  <r>
    <x v="952"/>
    <x v="4"/>
    <x v="4"/>
    <n v="0"/>
  </r>
  <r>
    <x v="953"/>
    <x v="0"/>
    <x v="2"/>
    <n v="0"/>
  </r>
  <r>
    <x v="953"/>
    <x v="2"/>
    <x v="3"/>
    <n v="1"/>
  </r>
  <r>
    <x v="954"/>
    <x v="4"/>
    <x v="3"/>
    <n v="1"/>
  </r>
  <r>
    <x v="954"/>
    <x v="5"/>
    <x v="1"/>
    <n v="0"/>
  </r>
  <r>
    <x v="955"/>
    <x v="0"/>
    <x v="3"/>
    <n v="1"/>
  </r>
  <r>
    <x v="955"/>
    <x v="0"/>
    <x v="3"/>
    <n v="1"/>
  </r>
  <r>
    <x v="956"/>
    <x v="0"/>
    <x v="1"/>
    <n v="0"/>
  </r>
  <r>
    <x v="956"/>
    <x v="6"/>
    <x v="2"/>
    <n v="1"/>
  </r>
  <r>
    <x v="957"/>
    <x v="2"/>
    <x v="0"/>
    <n v="1"/>
  </r>
  <r>
    <x v="957"/>
    <x v="1"/>
    <x v="1"/>
    <n v="1"/>
  </r>
  <r>
    <x v="958"/>
    <x v="0"/>
    <x v="2"/>
    <n v="1"/>
  </r>
  <r>
    <x v="958"/>
    <x v="3"/>
    <x v="0"/>
    <n v="1"/>
  </r>
  <r>
    <x v="959"/>
    <x v="1"/>
    <x v="1"/>
    <n v="0"/>
  </r>
  <r>
    <x v="959"/>
    <x v="5"/>
    <x v="3"/>
    <n v="1"/>
  </r>
  <r>
    <x v="960"/>
    <x v="6"/>
    <x v="0"/>
    <n v="1"/>
  </r>
  <r>
    <x v="960"/>
    <x v="4"/>
    <x v="4"/>
    <n v="1"/>
  </r>
  <r>
    <x v="961"/>
    <x v="1"/>
    <x v="1"/>
    <n v="1"/>
  </r>
  <r>
    <x v="961"/>
    <x v="6"/>
    <x v="1"/>
    <n v="0"/>
  </r>
  <r>
    <x v="962"/>
    <x v="5"/>
    <x v="0"/>
    <n v="1"/>
  </r>
  <r>
    <x v="962"/>
    <x v="0"/>
    <x v="4"/>
    <n v="1"/>
  </r>
  <r>
    <x v="963"/>
    <x v="3"/>
    <x v="1"/>
    <n v="0"/>
  </r>
  <r>
    <x v="963"/>
    <x v="4"/>
    <x v="0"/>
    <n v="0"/>
  </r>
  <r>
    <x v="964"/>
    <x v="7"/>
    <x v="0"/>
    <n v="1"/>
  </r>
  <r>
    <x v="964"/>
    <x v="6"/>
    <x v="4"/>
    <n v="0"/>
  </r>
  <r>
    <x v="964"/>
    <x v="6"/>
    <x v="2"/>
    <n v="0"/>
  </r>
  <r>
    <x v="964"/>
    <x v="0"/>
    <x v="2"/>
    <n v="1"/>
  </r>
  <r>
    <x v="965"/>
    <x v="7"/>
    <x v="1"/>
    <n v="1"/>
  </r>
  <r>
    <x v="965"/>
    <x v="2"/>
    <x v="2"/>
    <n v="1"/>
  </r>
  <r>
    <x v="966"/>
    <x v="3"/>
    <x v="4"/>
    <n v="1"/>
  </r>
  <r>
    <x v="966"/>
    <x v="4"/>
    <x v="3"/>
    <n v="0"/>
  </r>
  <r>
    <x v="967"/>
    <x v="7"/>
    <x v="2"/>
    <n v="1"/>
  </r>
  <r>
    <x v="967"/>
    <x v="4"/>
    <x v="1"/>
    <n v="1"/>
  </r>
  <r>
    <x v="968"/>
    <x v="0"/>
    <x v="2"/>
    <n v="1"/>
  </r>
  <r>
    <x v="968"/>
    <x v="3"/>
    <x v="3"/>
    <n v="1"/>
  </r>
  <r>
    <x v="969"/>
    <x v="7"/>
    <x v="4"/>
    <n v="0"/>
  </r>
  <r>
    <x v="969"/>
    <x v="5"/>
    <x v="4"/>
    <n v="1"/>
  </r>
  <r>
    <x v="970"/>
    <x v="4"/>
    <x v="3"/>
    <n v="0"/>
  </r>
  <r>
    <x v="970"/>
    <x v="6"/>
    <x v="2"/>
    <n v="0"/>
  </r>
  <r>
    <x v="971"/>
    <x v="6"/>
    <x v="3"/>
    <n v="1"/>
  </r>
  <r>
    <x v="971"/>
    <x v="1"/>
    <x v="2"/>
    <n v="1"/>
  </r>
  <r>
    <x v="972"/>
    <x v="2"/>
    <x v="4"/>
    <n v="1"/>
  </r>
  <r>
    <x v="972"/>
    <x v="5"/>
    <x v="2"/>
    <n v="1"/>
  </r>
  <r>
    <x v="973"/>
    <x v="7"/>
    <x v="3"/>
    <n v="0"/>
  </r>
  <r>
    <x v="973"/>
    <x v="4"/>
    <x v="0"/>
    <n v="1"/>
  </r>
  <r>
    <x v="974"/>
    <x v="4"/>
    <x v="4"/>
    <n v="1"/>
  </r>
  <r>
    <x v="974"/>
    <x v="2"/>
    <x v="4"/>
    <n v="1"/>
  </r>
  <r>
    <x v="975"/>
    <x v="6"/>
    <x v="2"/>
    <n v="1"/>
  </r>
  <r>
    <x v="975"/>
    <x v="6"/>
    <x v="3"/>
    <n v="1"/>
  </r>
  <r>
    <x v="975"/>
    <x v="5"/>
    <x v="1"/>
    <n v="1"/>
  </r>
  <r>
    <x v="975"/>
    <x v="3"/>
    <x v="3"/>
    <n v="0"/>
  </r>
  <r>
    <x v="976"/>
    <x v="6"/>
    <x v="4"/>
    <n v="1"/>
  </r>
  <r>
    <x v="976"/>
    <x v="3"/>
    <x v="4"/>
    <n v="1"/>
  </r>
  <r>
    <x v="977"/>
    <x v="2"/>
    <x v="0"/>
    <n v="1"/>
  </r>
  <r>
    <x v="977"/>
    <x v="6"/>
    <x v="3"/>
    <n v="1"/>
  </r>
  <r>
    <x v="978"/>
    <x v="0"/>
    <x v="0"/>
    <n v="0"/>
  </r>
  <r>
    <x v="978"/>
    <x v="7"/>
    <x v="2"/>
    <n v="1"/>
  </r>
  <r>
    <x v="979"/>
    <x v="4"/>
    <x v="4"/>
    <n v="1"/>
  </r>
  <r>
    <x v="979"/>
    <x v="5"/>
    <x v="4"/>
    <n v="1"/>
  </r>
  <r>
    <x v="980"/>
    <x v="4"/>
    <x v="2"/>
    <n v="0"/>
  </r>
  <r>
    <x v="980"/>
    <x v="1"/>
    <x v="1"/>
    <n v="1"/>
  </r>
  <r>
    <x v="981"/>
    <x v="3"/>
    <x v="3"/>
    <n v="1"/>
  </r>
  <r>
    <x v="981"/>
    <x v="0"/>
    <x v="0"/>
    <n v="1"/>
  </r>
  <r>
    <x v="982"/>
    <x v="7"/>
    <x v="2"/>
    <n v="0"/>
  </r>
  <r>
    <x v="982"/>
    <x v="2"/>
    <x v="4"/>
    <n v="1"/>
  </r>
  <r>
    <x v="983"/>
    <x v="4"/>
    <x v="3"/>
    <n v="1"/>
  </r>
  <r>
    <x v="983"/>
    <x v="6"/>
    <x v="4"/>
    <n v="1"/>
  </r>
  <r>
    <x v="984"/>
    <x v="3"/>
    <x v="1"/>
    <n v="0"/>
  </r>
  <r>
    <x v="984"/>
    <x v="2"/>
    <x v="3"/>
    <n v="0"/>
  </r>
  <r>
    <x v="985"/>
    <x v="1"/>
    <x v="3"/>
    <n v="1"/>
  </r>
  <r>
    <x v="985"/>
    <x v="6"/>
    <x v="1"/>
    <n v="1"/>
  </r>
  <r>
    <x v="986"/>
    <x v="5"/>
    <x v="0"/>
    <n v="1"/>
  </r>
  <r>
    <x v="986"/>
    <x v="7"/>
    <x v="0"/>
    <n v="1"/>
  </r>
  <r>
    <x v="987"/>
    <x v="4"/>
    <x v="3"/>
    <n v="1"/>
  </r>
  <r>
    <x v="987"/>
    <x v="1"/>
    <x v="2"/>
    <n v="1"/>
  </r>
  <r>
    <x v="988"/>
    <x v="5"/>
    <x v="2"/>
    <n v="1"/>
  </r>
  <r>
    <x v="988"/>
    <x v="6"/>
    <x v="3"/>
    <n v="0"/>
  </r>
  <r>
    <x v="989"/>
    <x v="6"/>
    <x v="1"/>
    <n v="1"/>
  </r>
  <r>
    <x v="989"/>
    <x v="6"/>
    <x v="3"/>
    <n v="1"/>
  </r>
  <r>
    <x v="990"/>
    <x v="3"/>
    <x v="1"/>
    <n v="1"/>
  </r>
  <r>
    <x v="990"/>
    <x v="1"/>
    <x v="3"/>
    <n v="1"/>
  </r>
  <r>
    <x v="991"/>
    <x v="4"/>
    <x v="1"/>
    <n v="1"/>
  </r>
  <r>
    <x v="991"/>
    <x v="6"/>
    <x v="1"/>
    <n v="0"/>
  </r>
  <r>
    <x v="992"/>
    <x v="2"/>
    <x v="0"/>
    <n v="1"/>
  </r>
  <r>
    <x v="992"/>
    <x v="7"/>
    <x v="3"/>
    <n v="0"/>
  </r>
  <r>
    <x v="993"/>
    <x v="0"/>
    <x v="0"/>
    <n v="1"/>
  </r>
  <r>
    <x v="993"/>
    <x v="4"/>
    <x v="3"/>
    <n v="0"/>
  </r>
  <r>
    <x v="994"/>
    <x v="6"/>
    <x v="0"/>
    <n v="0"/>
  </r>
  <r>
    <x v="994"/>
    <x v="4"/>
    <x v="1"/>
    <n v="0"/>
  </r>
  <r>
    <x v="995"/>
    <x v="1"/>
    <x v="1"/>
    <n v="1"/>
  </r>
  <r>
    <x v="995"/>
    <x v="0"/>
    <x v="1"/>
    <n v="1"/>
  </r>
  <r>
    <x v="996"/>
    <x v="4"/>
    <x v="3"/>
    <n v="1"/>
  </r>
  <r>
    <x v="996"/>
    <x v="6"/>
    <x v="4"/>
    <n v="0"/>
  </r>
  <r>
    <x v="997"/>
    <x v="4"/>
    <x v="1"/>
    <n v="1"/>
  </r>
  <r>
    <x v="997"/>
    <x v="1"/>
    <x v="2"/>
    <n v="1"/>
  </r>
  <r>
    <x v="998"/>
    <x v="1"/>
    <x v="0"/>
    <n v="1"/>
  </r>
  <r>
    <x v="998"/>
    <x v="0"/>
    <x v="4"/>
    <n v="1"/>
  </r>
  <r>
    <x v="999"/>
    <x v="5"/>
    <x v="1"/>
    <n v="1"/>
  </r>
  <r>
    <x v="999"/>
    <x v="1"/>
    <x v="3"/>
    <n v="1"/>
  </r>
  <r>
    <x v="1000"/>
    <x v="3"/>
    <x v="2"/>
    <n v="1"/>
  </r>
  <r>
    <x v="1000"/>
    <x v="3"/>
    <x v="1"/>
    <n v="1"/>
  </r>
  <r>
    <x v="1001"/>
    <x v="0"/>
    <x v="4"/>
    <n v="1"/>
  </r>
  <r>
    <x v="1001"/>
    <x v="2"/>
    <x v="0"/>
    <n v="0"/>
  </r>
  <r>
    <x v="1002"/>
    <x v="4"/>
    <x v="4"/>
    <n v="1"/>
  </r>
  <r>
    <x v="1002"/>
    <x v="3"/>
    <x v="2"/>
    <n v="1"/>
  </r>
  <r>
    <x v="1003"/>
    <x v="1"/>
    <x v="0"/>
    <n v="1"/>
  </r>
  <r>
    <x v="1003"/>
    <x v="1"/>
    <x v="3"/>
    <n v="0"/>
  </r>
  <r>
    <x v="1004"/>
    <x v="7"/>
    <x v="1"/>
    <n v="1"/>
  </r>
  <r>
    <x v="1004"/>
    <x v="1"/>
    <x v="2"/>
    <n v="0"/>
  </r>
  <r>
    <x v="1005"/>
    <x v="1"/>
    <x v="3"/>
    <n v="1"/>
  </r>
  <r>
    <x v="1005"/>
    <x v="3"/>
    <x v="3"/>
    <n v="1"/>
  </r>
  <r>
    <x v="1006"/>
    <x v="7"/>
    <x v="4"/>
    <n v="1"/>
  </r>
  <r>
    <x v="1006"/>
    <x v="6"/>
    <x v="4"/>
    <n v="1"/>
  </r>
  <r>
    <x v="1007"/>
    <x v="6"/>
    <x v="2"/>
    <n v="0"/>
  </r>
  <r>
    <x v="1007"/>
    <x v="6"/>
    <x v="3"/>
    <n v="1"/>
  </r>
  <r>
    <x v="1008"/>
    <x v="2"/>
    <x v="2"/>
    <n v="1"/>
  </r>
  <r>
    <x v="1008"/>
    <x v="3"/>
    <x v="2"/>
    <n v="1"/>
  </r>
  <r>
    <x v="1009"/>
    <x v="1"/>
    <x v="1"/>
    <n v="1"/>
  </r>
  <r>
    <x v="1009"/>
    <x v="4"/>
    <x v="1"/>
    <n v="1"/>
  </r>
  <r>
    <x v="1010"/>
    <x v="0"/>
    <x v="4"/>
    <n v="0"/>
  </r>
  <r>
    <x v="1010"/>
    <x v="1"/>
    <x v="4"/>
    <n v="0"/>
  </r>
  <r>
    <x v="1011"/>
    <x v="7"/>
    <x v="1"/>
    <n v="1"/>
  </r>
  <r>
    <x v="1011"/>
    <x v="3"/>
    <x v="4"/>
    <n v="1"/>
  </r>
  <r>
    <x v="1012"/>
    <x v="6"/>
    <x v="2"/>
    <n v="0"/>
  </r>
  <r>
    <x v="1012"/>
    <x v="0"/>
    <x v="2"/>
    <n v="1"/>
  </r>
  <r>
    <x v="1013"/>
    <x v="7"/>
    <x v="1"/>
    <n v="0"/>
  </r>
  <r>
    <x v="1013"/>
    <x v="7"/>
    <x v="0"/>
    <n v="1"/>
  </r>
  <r>
    <x v="1014"/>
    <x v="1"/>
    <x v="1"/>
    <n v="1"/>
  </r>
  <r>
    <x v="1014"/>
    <x v="0"/>
    <x v="2"/>
    <n v="1"/>
  </r>
  <r>
    <x v="1015"/>
    <x v="2"/>
    <x v="2"/>
    <n v="1"/>
  </r>
  <r>
    <x v="1015"/>
    <x v="0"/>
    <x v="2"/>
    <n v="0"/>
  </r>
  <r>
    <x v="1016"/>
    <x v="7"/>
    <x v="3"/>
    <n v="1"/>
  </r>
  <r>
    <x v="1016"/>
    <x v="3"/>
    <x v="0"/>
    <n v="1"/>
  </r>
  <r>
    <x v="1017"/>
    <x v="3"/>
    <x v="1"/>
    <n v="0"/>
  </r>
  <r>
    <x v="1017"/>
    <x v="2"/>
    <x v="4"/>
    <n v="1"/>
  </r>
  <r>
    <x v="1018"/>
    <x v="0"/>
    <x v="3"/>
    <n v="1"/>
  </r>
  <r>
    <x v="1018"/>
    <x v="4"/>
    <x v="1"/>
    <n v="1"/>
  </r>
  <r>
    <x v="1019"/>
    <x v="6"/>
    <x v="0"/>
    <n v="1"/>
  </r>
  <r>
    <x v="1019"/>
    <x v="1"/>
    <x v="4"/>
    <n v="1"/>
  </r>
  <r>
    <x v="1019"/>
    <x v="1"/>
    <x v="2"/>
    <n v="1"/>
  </r>
  <r>
    <x v="1019"/>
    <x v="3"/>
    <x v="1"/>
    <n v="1"/>
  </r>
  <r>
    <x v="1020"/>
    <x v="0"/>
    <x v="3"/>
    <n v="1"/>
  </r>
  <r>
    <x v="1020"/>
    <x v="4"/>
    <x v="3"/>
    <n v="1"/>
  </r>
  <r>
    <x v="1021"/>
    <x v="6"/>
    <x v="1"/>
    <n v="0"/>
  </r>
  <r>
    <x v="1021"/>
    <x v="7"/>
    <x v="2"/>
    <n v="1"/>
  </r>
  <r>
    <x v="1022"/>
    <x v="3"/>
    <x v="4"/>
    <n v="1"/>
  </r>
  <r>
    <x v="1022"/>
    <x v="6"/>
    <x v="4"/>
    <n v="0"/>
  </r>
  <r>
    <x v="1023"/>
    <x v="4"/>
    <x v="3"/>
    <n v="1"/>
  </r>
  <r>
    <x v="1023"/>
    <x v="1"/>
    <x v="2"/>
    <n v="0"/>
  </r>
  <r>
    <x v="1024"/>
    <x v="4"/>
    <x v="4"/>
    <n v="1"/>
  </r>
  <r>
    <x v="1024"/>
    <x v="6"/>
    <x v="3"/>
    <n v="1"/>
  </r>
  <r>
    <x v="1025"/>
    <x v="0"/>
    <x v="2"/>
    <n v="0"/>
  </r>
  <r>
    <x v="1025"/>
    <x v="6"/>
    <x v="3"/>
    <n v="1"/>
  </r>
  <r>
    <x v="1026"/>
    <x v="5"/>
    <x v="4"/>
    <n v="0"/>
  </r>
  <r>
    <x v="1026"/>
    <x v="6"/>
    <x v="0"/>
    <n v="1"/>
  </r>
  <r>
    <x v="1027"/>
    <x v="7"/>
    <x v="1"/>
    <n v="1"/>
  </r>
  <r>
    <x v="1027"/>
    <x v="6"/>
    <x v="4"/>
    <n v="1"/>
  </r>
  <r>
    <x v="1028"/>
    <x v="1"/>
    <x v="2"/>
    <n v="1"/>
  </r>
  <r>
    <x v="1028"/>
    <x v="0"/>
    <x v="1"/>
    <n v="1"/>
  </r>
  <r>
    <x v="1028"/>
    <x v="1"/>
    <x v="0"/>
    <n v="1"/>
  </r>
  <r>
    <x v="1028"/>
    <x v="3"/>
    <x v="4"/>
    <n v="1"/>
  </r>
  <r>
    <x v="1029"/>
    <x v="1"/>
    <x v="3"/>
    <n v="1"/>
  </r>
  <r>
    <x v="1029"/>
    <x v="0"/>
    <x v="0"/>
    <n v="1"/>
  </r>
  <r>
    <x v="1030"/>
    <x v="3"/>
    <x v="1"/>
    <n v="1"/>
  </r>
  <r>
    <x v="1030"/>
    <x v="1"/>
    <x v="0"/>
    <n v="1"/>
  </r>
  <r>
    <x v="1031"/>
    <x v="3"/>
    <x v="3"/>
    <n v="1"/>
  </r>
  <r>
    <x v="1031"/>
    <x v="2"/>
    <x v="1"/>
    <n v="1"/>
  </r>
  <r>
    <x v="1032"/>
    <x v="0"/>
    <x v="1"/>
    <n v="1"/>
  </r>
  <r>
    <x v="1032"/>
    <x v="2"/>
    <x v="3"/>
    <n v="1"/>
  </r>
  <r>
    <x v="1033"/>
    <x v="1"/>
    <x v="2"/>
    <n v="1"/>
  </r>
  <r>
    <x v="1033"/>
    <x v="6"/>
    <x v="1"/>
    <n v="1"/>
  </r>
  <r>
    <x v="1034"/>
    <x v="0"/>
    <x v="1"/>
    <n v="0"/>
  </r>
  <r>
    <x v="1034"/>
    <x v="7"/>
    <x v="3"/>
    <n v="0"/>
  </r>
  <r>
    <x v="1035"/>
    <x v="3"/>
    <x v="2"/>
    <n v="1"/>
  </r>
  <r>
    <x v="1035"/>
    <x v="6"/>
    <x v="2"/>
    <n v="1"/>
  </r>
  <r>
    <x v="1036"/>
    <x v="4"/>
    <x v="0"/>
    <n v="1"/>
  </r>
  <r>
    <x v="1036"/>
    <x v="3"/>
    <x v="4"/>
    <n v="0"/>
  </r>
  <r>
    <x v="1037"/>
    <x v="3"/>
    <x v="0"/>
    <n v="1"/>
  </r>
  <r>
    <x v="1037"/>
    <x v="6"/>
    <x v="0"/>
    <n v="1"/>
  </r>
  <r>
    <x v="1038"/>
    <x v="6"/>
    <x v="2"/>
    <n v="1"/>
  </r>
  <r>
    <x v="1038"/>
    <x v="0"/>
    <x v="4"/>
    <n v="1"/>
  </r>
  <r>
    <x v="1039"/>
    <x v="3"/>
    <x v="2"/>
    <n v="0"/>
  </r>
  <r>
    <x v="1039"/>
    <x v="7"/>
    <x v="2"/>
    <n v="1"/>
  </r>
  <r>
    <x v="1040"/>
    <x v="2"/>
    <x v="3"/>
    <n v="1"/>
  </r>
  <r>
    <x v="1040"/>
    <x v="6"/>
    <x v="1"/>
    <n v="0"/>
  </r>
  <r>
    <x v="1041"/>
    <x v="1"/>
    <x v="3"/>
    <n v="1"/>
  </r>
  <r>
    <x v="1041"/>
    <x v="5"/>
    <x v="0"/>
    <n v="1"/>
  </r>
  <r>
    <x v="1041"/>
    <x v="1"/>
    <x v="1"/>
    <n v="1"/>
  </r>
  <r>
    <x v="1041"/>
    <x v="7"/>
    <x v="3"/>
    <n v="1"/>
  </r>
  <r>
    <x v="1042"/>
    <x v="4"/>
    <x v="2"/>
    <n v="0"/>
  </r>
  <r>
    <x v="1042"/>
    <x v="6"/>
    <x v="0"/>
    <n v="1"/>
  </r>
  <r>
    <x v="1043"/>
    <x v="6"/>
    <x v="2"/>
    <n v="0"/>
  </r>
  <r>
    <x v="1043"/>
    <x v="1"/>
    <x v="2"/>
    <n v="0"/>
  </r>
  <r>
    <x v="1044"/>
    <x v="2"/>
    <x v="2"/>
    <n v="1"/>
  </r>
  <r>
    <x v="1044"/>
    <x v="3"/>
    <x v="3"/>
    <n v="1"/>
  </r>
  <r>
    <x v="1045"/>
    <x v="0"/>
    <x v="3"/>
    <n v="1"/>
  </r>
  <r>
    <x v="1045"/>
    <x v="3"/>
    <x v="0"/>
    <n v="0"/>
  </r>
  <r>
    <x v="1046"/>
    <x v="4"/>
    <x v="3"/>
    <n v="0"/>
  </r>
  <r>
    <x v="1046"/>
    <x v="1"/>
    <x v="0"/>
    <n v="1"/>
  </r>
  <r>
    <x v="1047"/>
    <x v="1"/>
    <x v="3"/>
    <n v="1"/>
  </r>
  <r>
    <x v="1047"/>
    <x v="5"/>
    <x v="2"/>
    <n v="1"/>
  </r>
  <r>
    <x v="1048"/>
    <x v="0"/>
    <x v="3"/>
    <n v="1"/>
  </r>
  <r>
    <x v="1048"/>
    <x v="1"/>
    <x v="3"/>
    <n v="1"/>
  </r>
  <r>
    <x v="1049"/>
    <x v="5"/>
    <x v="2"/>
    <n v="1"/>
  </r>
  <r>
    <x v="1049"/>
    <x v="0"/>
    <x v="0"/>
    <n v="0"/>
  </r>
  <r>
    <x v="1050"/>
    <x v="2"/>
    <x v="1"/>
    <n v="1"/>
  </r>
  <r>
    <x v="1050"/>
    <x v="2"/>
    <x v="4"/>
    <n v="1"/>
  </r>
  <r>
    <x v="1051"/>
    <x v="7"/>
    <x v="0"/>
    <n v="1"/>
  </r>
  <r>
    <x v="1051"/>
    <x v="2"/>
    <x v="4"/>
    <n v="0"/>
  </r>
  <r>
    <x v="1052"/>
    <x v="3"/>
    <x v="4"/>
    <n v="1"/>
  </r>
  <r>
    <x v="1052"/>
    <x v="6"/>
    <x v="0"/>
    <n v="0"/>
  </r>
  <r>
    <x v="1053"/>
    <x v="6"/>
    <x v="4"/>
    <n v="0"/>
  </r>
  <r>
    <x v="1053"/>
    <x v="2"/>
    <x v="0"/>
    <n v="1"/>
  </r>
  <r>
    <x v="1054"/>
    <x v="0"/>
    <x v="1"/>
    <n v="0"/>
  </r>
  <r>
    <x v="1054"/>
    <x v="6"/>
    <x v="1"/>
    <n v="1"/>
  </r>
  <r>
    <x v="1055"/>
    <x v="6"/>
    <x v="1"/>
    <n v="1"/>
  </r>
  <r>
    <x v="1055"/>
    <x v="1"/>
    <x v="4"/>
    <n v="0"/>
  </r>
  <r>
    <x v="1056"/>
    <x v="0"/>
    <x v="3"/>
    <n v="1"/>
  </r>
  <r>
    <x v="1056"/>
    <x v="3"/>
    <x v="2"/>
    <n v="1"/>
  </r>
  <r>
    <x v="1057"/>
    <x v="1"/>
    <x v="4"/>
    <n v="1"/>
  </r>
  <r>
    <x v="1057"/>
    <x v="5"/>
    <x v="4"/>
    <n v="1"/>
  </r>
  <r>
    <x v="1058"/>
    <x v="3"/>
    <x v="1"/>
    <n v="1"/>
  </r>
  <r>
    <x v="1058"/>
    <x v="6"/>
    <x v="0"/>
    <n v="1"/>
  </r>
  <r>
    <x v="1059"/>
    <x v="1"/>
    <x v="2"/>
    <n v="0"/>
  </r>
  <r>
    <x v="1059"/>
    <x v="4"/>
    <x v="2"/>
    <n v="1"/>
  </r>
  <r>
    <x v="1060"/>
    <x v="0"/>
    <x v="2"/>
    <n v="1"/>
  </r>
  <r>
    <x v="1060"/>
    <x v="0"/>
    <x v="4"/>
    <n v="1"/>
  </r>
  <r>
    <x v="1061"/>
    <x v="5"/>
    <x v="0"/>
    <n v="1"/>
  </r>
  <r>
    <x v="1061"/>
    <x v="4"/>
    <x v="0"/>
    <n v="1"/>
  </r>
  <r>
    <x v="1062"/>
    <x v="0"/>
    <x v="3"/>
    <n v="1"/>
  </r>
  <r>
    <x v="1062"/>
    <x v="5"/>
    <x v="4"/>
    <n v="1"/>
  </r>
  <r>
    <x v="1063"/>
    <x v="7"/>
    <x v="1"/>
    <n v="1"/>
  </r>
  <r>
    <x v="1063"/>
    <x v="6"/>
    <x v="3"/>
    <n v="1"/>
  </r>
  <r>
    <x v="1064"/>
    <x v="6"/>
    <x v="0"/>
    <n v="1"/>
  </r>
  <r>
    <x v="1064"/>
    <x v="6"/>
    <x v="4"/>
    <n v="0"/>
  </r>
  <r>
    <x v="1065"/>
    <x v="6"/>
    <x v="1"/>
    <n v="1"/>
  </r>
  <r>
    <x v="1065"/>
    <x v="0"/>
    <x v="4"/>
    <n v="1"/>
  </r>
  <r>
    <x v="1066"/>
    <x v="3"/>
    <x v="3"/>
    <n v="1"/>
  </r>
  <r>
    <x v="1066"/>
    <x v="7"/>
    <x v="2"/>
    <n v="1"/>
  </r>
  <r>
    <x v="1067"/>
    <x v="1"/>
    <x v="2"/>
    <n v="1"/>
  </r>
  <r>
    <x v="1067"/>
    <x v="5"/>
    <x v="1"/>
    <n v="1"/>
  </r>
  <r>
    <x v="1068"/>
    <x v="2"/>
    <x v="4"/>
    <n v="1"/>
  </r>
  <r>
    <x v="1068"/>
    <x v="0"/>
    <x v="4"/>
    <n v="1"/>
  </r>
  <r>
    <x v="1069"/>
    <x v="5"/>
    <x v="1"/>
    <n v="1"/>
  </r>
  <r>
    <x v="1069"/>
    <x v="1"/>
    <x v="1"/>
    <n v="1"/>
  </r>
  <r>
    <x v="1070"/>
    <x v="3"/>
    <x v="2"/>
    <n v="1"/>
  </r>
  <r>
    <x v="1070"/>
    <x v="7"/>
    <x v="3"/>
    <n v="1"/>
  </r>
  <r>
    <x v="1071"/>
    <x v="7"/>
    <x v="3"/>
    <n v="1"/>
  </r>
  <r>
    <x v="1071"/>
    <x v="4"/>
    <x v="3"/>
    <n v="1"/>
  </r>
  <r>
    <x v="1072"/>
    <x v="5"/>
    <x v="1"/>
    <n v="1"/>
  </r>
  <r>
    <x v="1072"/>
    <x v="7"/>
    <x v="2"/>
    <n v="0"/>
  </r>
  <r>
    <x v="1073"/>
    <x v="6"/>
    <x v="0"/>
    <n v="1"/>
  </r>
  <r>
    <x v="1073"/>
    <x v="5"/>
    <x v="3"/>
    <n v="1"/>
  </r>
  <r>
    <x v="1074"/>
    <x v="7"/>
    <x v="2"/>
    <n v="0"/>
  </r>
  <r>
    <x v="1074"/>
    <x v="2"/>
    <x v="4"/>
    <n v="0"/>
  </r>
  <r>
    <x v="1075"/>
    <x v="7"/>
    <x v="2"/>
    <n v="1"/>
  </r>
  <r>
    <x v="1075"/>
    <x v="7"/>
    <x v="3"/>
    <n v="1"/>
  </r>
  <r>
    <x v="1076"/>
    <x v="1"/>
    <x v="0"/>
    <n v="0"/>
  </r>
  <r>
    <x v="1076"/>
    <x v="3"/>
    <x v="1"/>
    <n v="0"/>
  </r>
  <r>
    <x v="1076"/>
    <x v="5"/>
    <x v="0"/>
    <n v="1"/>
  </r>
  <r>
    <x v="1076"/>
    <x v="7"/>
    <x v="0"/>
    <n v="1"/>
  </r>
  <r>
    <x v="1077"/>
    <x v="3"/>
    <x v="4"/>
    <n v="0"/>
  </r>
  <r>
    <x v="1077"/>
    <x v="3"/>
    <x v="2"/>
    <n v="1"/>
  </r>
  <r>
    <x v="1078"/>
    <x v="0"/>
    <x v="3"/>
    <n v="1"/>
  </r>
  <r>
    <x v="1078"/>
    <x v="7"/>
    <x v="3"/>
    <n v="1"/>
  </r>
  <r>
    <x v="1079"/>
    <x v="0"/>
    <x v="3"/>
    <n v="1"/>
  </r>
  <r>
    <x v="1079"/>
    <x v="3"/>
    <x v="1"/>
    <n v="0"/>
  </r>
  <r>
    <x v="1080"/>
    <x v="4"/>
    <x v="4"/>
    <n v="1"/>
  </r>
  <r>
    <x v="1080"/>
    <x v="4"/>
    <x v="4"/>
    <n v="1"/>
  </r>
  <r>
    <x v="1081"/>
    <x v="4"/>
    <x v="3"/>
    <n v="0"/>
  </r>
  <r>
    <x v="1081"/>
    <x v="5"/>
    <x v="3"/>
    <n v="1"/>
  </r>
  <r>
    <x v="1082"/>
    <x v="1"/>
    <x v="2"/>
    <n v="0"/>
  </r>
  <r>
    <x v="1082"/>
    <x v="0"/>
    <x v="4"/>
    <n v="1"/>
  </r>
  <r>
    <x v="1082"/>
    <x v="6"/>
    <x v="1"/>
    <n v="1"/>
  </r>
  <r>
    <x v="1082"/>
    <x v="5"/>
    <x v="2"/>
    <n v="0"/>
  </r>
  <r>
    <x v="1083"/>
    <x v="0"/>
    <x v="1"/>
    <n v="0"/>
  </r>
  <r>
    <x v="1083"/>
    <x v="4"/>
    <x v="3"/>
    <n v="1"/>
  </r>
  <r>
    <x v="1084"/>
    <x v="7"/>
    <x v="3"/>
    <n v="1"/>
  </r>
  <r>
    <x v="1084"/>
    <x v="6"/>
    <x v="1"/>
    <n v="0"/>
  </r>
  <r>
    <x v="1085"/>
    <x v="6"/>
    <x v="3"/>
    <n v="1"/>
  </r>
  <r>
    <x v="1085"/>
    <x v="3"/>
    <x v="3"/>
    <n v="1"/>
  </r>
  <r>
    <x v="1086"/>
    <x v="5"/>
    <x v="4"/>
    <n v="1"/>
  </r>
  <r>
    <x v="1086"/>
    <x v="1"/>
    <x v="3"/>
    <n v="1"/>
  </r>
  <r>
    <x v="1087"/>
    <x v="2"/>
    <x v="1"/>
    <n v="1"/>
  </r>
  <r>
    <x v="1087"/>
    <x v="3"/>
    <x v="4"/>
    <n v="1"/>
  </r>
  <r>
    <x v="1088"/>
    <x v="4"/>
    <x v="1"/>
    <n v="1"/>
  </r>
  <r>
    <x v="1088"/>
    <x v="2"/>
    <x v="3"/>
    <n v="1"/>
  </r>
  <r>
    <x v="1089"/>
    <x v="0"/>
    <x v="4"/>
    <n v="1"/>
  </r>
  <r>
    <x v="1089"/>
    <x v="7"/>
    <x v="3"/>
    <n v="1"/>
  </r>
  <r>
    <x v="1090"/>
    <x v="3"/>
    <x v="2"/>
    <n v="1"/>
  </r>
  <r>
    <x v="1090"/>
    <x v="4"/>
    <x v="4"/>
    <n v="0"/>
  </r>
  <r>
    <x v="1091"/>
    <x v="0"/>
    <x v="0"/>
    <n v="1"/>
  </r>
  <r>
    <x v="1091"/>
    <x v="5"/>
    <x v="1"/>
    <n v="0"/>
  </r>
  <r>
    <x v="1092"/>
    <x v="7"/>
    <x v="3"/>
    <n v="0"/>
  </r>
  <r>
    <x v="1092"/>
    <x v="1"/>
    <x v="4"/>
    <n v="1"/>
  </r>
  <r>
    <x v="1093"/>
    <x v="5"/>
    <x v="4"/>
    <n v="1"/>
  </r>
  <r>
    <x v="1093"/>
    <x v="2"/>
    <x v="3"/>
    <n v="0"/>
  </r>
  <r>
    <x v="1094"/>
    <x v="6"/>
    <x v="1"/>
    <n v="1"/>
  </r>
  <r>
    <x v="1094"/>
    <x v="0"/>
    <x v="3"/>
    <n v="1"/>
  </r>
  <r>
    <x v="1095"/>
    <x v="4"/>
    <x v="2"/>
    <n v="0"/>
  </r>
  <r>
    <x v="1095"/>
    <x v="4"/>
    <x v="4"/>
    <n v="1"/>
  </r>
  <r>
    <x v="1096"/>
    <x v="0"/>
    <x v="1"/>
    <n v="1"/>
  </r>
  <r>
    <x v="1096"/>
    <x v="1"/>
    <x v="0"/>
    <n v="0"/>
  </r>
  <r>
    <x v="1097"/>
    <x v="4"/>
    <x v="3"/>
    <n v="0"/>
  </r>
  <r>
    <x v="1097"/>
    <x v="1"/>
    <x v="2"/>
    <n v="1"/>
  </r>
  <r>
    <x v="1098"/>
    <x v="2"/>
    <x v="1"/>
    <n v="1"/>
  </r>
  <r>
    <x v="1098"/>
    <x v="5"/>
    <x v="1"/>
    <n v="1"/>
  </r>
  <r>
    <x v="1099"/>
    <x v="5"/>
    <x v="4"/>
    <n v="0"/>
  </r>
  <r>
    <x v="1099"/>
    <x v="3"/>
    <x v="1"/>
    <n v="1"/>
  </r>
  <r>
    <x v="1100"/>
    <x v="4"/>
    <x v="0"/>
    <n v="1"/>
  </r>
  <r>
    <x v="1100"/>
    <x v="2"/>
    <x v="0"/>
    <n v="1"/>
  </r>
  <r>
    <x v="1101"/>
    <x v="1"/>
    <x v="0"/>
    <n v="1"/>
  </r>
  <r>
    <x v="1101"/>
    <x v="0"/>
    <x v="3"/>
    <n v="1"/>
  </r>
  <r>
    <x v="1102"/>
    <x v="1"/>
    <x v="2"/>
    <n v="0"/>
  </r>
  <r>
    <x v="1102"/>
    <x v="2"/>
    <x v="2"/>
    <n v="0"/>
  </r>
  <r>
    <x v="1103"/>
    <x v="4"/>
    <x v="1"/>
    <n v="1"/>
  </r>
  <r>
    <x v="1103"/>
    <x v="4"/>
    <x v="2"/>
    <n v="1"/>
  </r>
  <r>
    <x v="1104"/>
    <x v="6"/>
    <x v="3"/>
    <n v="1"/>
  </r>
  <r>
    <x v="1104"/>
    <x v="1"/>
    <x v="1"/>
    <n v="0"/>
  </r>
  <r>
    <x v="1105"/>
    <x v="4"/>
    <x v="0"/>
    <n v="0"/>
  </r>
  <r>
    <x v="1105"/>
    <x v="6"/>
    <x v="0"/>
    <n v="1"/>
  </r>
  <r>
    <x v="1106"/>
    <x v="5"/>
    <x v="1"/>
    <n v="1"/>
  </r>
  <r>
    <x v="1106"/>
    <x v="7"/>
    <x v="3"/>
    <n v="0"/>
  </r>
  <r>
    <x v="1107"/>
    <x v="1"/>
    <x v="2"/>
    <n v="1"/>
  </r>
  <r>
    <x v="1107"/>
    <x v="7"/>
    <x v="2"/>
    <n v="0"/>
  </r>
  <r>
    <x v="1108"/>
    <x v="2"/>
    <x v="2"/>
    <n v="1"/>
  </r>
  <r>
    <x v="1108"/>
    <x v="7"/>
    <x v="0"/>
    <n v="0"/>
  </r>
  <r>
    <x v="1108"/>
    <x v="4"/>
    <x v="2"/>
    <n v="1"/>
  </r>
  <r>
    <x v="1108"/>
    <x v="5"/>
    <x v="3"/>
    <n v="1"/>
  </r>
  <r>
    <x v="1109"/>
    <x v="5"/>
    <x v="4"/>
    <n v="1"/>
  </r>
  <r>
    <x v="1109"/>
    <x v="6"/>
    <x v="0"/>
    <n v="1"/>
  </r>
  <r>
    <x v="1110"/>
    <x v="2"/>
    <x v="4"/>
    <n v="0"/>
  </r>
  <r>
    <x v="1110"/>
    <x v="3"/>
    <x v="4"/>
    <n v="1"/>
  </r>
  <r>
    <x v="1111"/>
    <x v="1"/>
    <x v="2"/>
    <n v="1"/>
  </r>
  <r>
    <x v="1111"/>
    <x v="7"/>
    <x v="4"/>
    <n v="0"/>
  </r>
  <r>
    <x v="1112"/>
    <x v="3"/>
    <x v="2"/>
    <n v="1"/>
  </r>
  <r>
    <x v="1112"/>
    <x v="2"/>
    <x v="0"/>
    <n v="1"/>
  </r>
  <r>
    <x v="1113"/>
    <x v="7"/>
    <x v="0"/>
    <n v="1"/>
  </r>
  <r>
    <x v="1113"/>
    <x v="0"/>
    <x v="3"/>
    <n v="0"/>
  </r>
  <r>
    <x v="1114"/>
    <x v="6"/>
    <x v="1"/>
    <n v="1"/>
  </r>
  <r>
    <x v="1114"/>
    <x v="1"/>
    <x v="1"/>
    <n v="0"/>
  </r>
  <r>
    <x v="1115"/>
    <x v="5"/>
    <x v="1"/>
    <n v="0"/>
  </r>
  <r>
    <x v="1115"/>
    <x v="6"/>
    <x v="0"/>
    <n v="1"/>
  </r>
  <r>
    <x v="1115"/>
    <x v="7"/>
    <x v="0"/>
    <n v="0"/>
  </r>
  <r>
    <x v="1115"/>
    <x v="0"/>
    <x v="0"/>
    <n v="0"/>
  </r>
  <r>
    <x v="1116"/>
    <x v="0"/>
    <x v="1"/>
    <n v="1"/>
  </r>
  <r>
    <x v="1116"/>
    <x v="1"/>
    <x v="1"/>
    <n v="1"/>
  </r>
  <r>
    <x v="1117"/>
    <x v="0"/>
    <x v="3"/>
    <n v="1"/>
  </r>
  <r>
    <x v="1117"/>
    <x v="5"/>
    <x v="2"/>
    <n v="1"/>
  </r>
  <r>
    <x v="1118"/>
    <x v="3"/>
    <x v="2"/>
    <n v="1"/>
  </r>
  <r>
    <x v="1118"/>
    <x v="2"/>
    <x v="0"/>
    <n v="1"/>
  </r>
  <r>
    <x v="1119"/>
    <x v="0"/>
    <x v="0"/>
    <n v="1"/>
  </r>
  <r>
    <x v="1119"/>
    <x v="4"/>
    <x v="3"/>
    <n v="1"/>
  </r>
  <r>
    <x v="1120"/>
    <x v="4"/>
    <x v="0"/>
    <n v="0"/>
  </r>
  <r>
    <x v="1120"/>
    <x v="4"/>
    <x v="0"/>
    <n v="1"/>
  </r>
  <r>
    <x v="1121"/>
    <x v="7"/>
    <x v="3"/>
    <n v="1"/>
  </r>
  <r>
    <x v="1121"/>
    <x v="0"/>
    <x v="2"/>
    <n v="1"/>
  </r>
  <r>
    <x v="1122"/>
    <x v="6"/>
    <x v="4"/>
    <n v="1"/>
  </r>
  <r>
    <x v="1122"/>
    <x v="0"/>
    <x v="1"/>
    <n v="1"/>
  </r>
  <r>
    <x v="1123"/>
    <x v="1"/>
    <x v="2"/>
    <n v="0"/>
  </r>
  <r>
    <x v="1123"/>
    <x v="4"/>
    <x v="0"/>
    <n v="1"/>
  </r>
  <r>
    <x v="1124"/>
    <x v="0"/>
    <x v="4"/>
    <n v="1"/>
  </r>
  <r>
    <x v="1124"/>
    <x v="4"/>
    <x v="0"/>
    <n v="1"/>
  </r>
  <r>
    <x v="1125"/>
    <x v="6"/>
    <x v="3"/>
    <n v="0"/>
  </r>
  <r>
    <x v="1125"/>
    <x v="3"/>
    <x v="0"/>
    <n v="0"/>
  </r>
  <r>
    <x v="1126"/>
    <x v="2"/>
    <x v="0"/>
    <n v="1"/>
  </r>
  <r>
    <x v="1126"/>
    <x v="7"/>
    <x v="3"/>
    <n v="1"/>
  </r>
  <r>
    <x v="1127"/>
    <x v="5"/>
    <x v="4"/>
    <n v="1"/>
  </r>
  <r>
    <x v="1127"/>
    <x v="1"/>
    <x v="4"/>
    <n v="1"/>
  </r>
  <r>
    <x v="1128"/>
    <x v="6"/>
    <x v="2"/>
    <n v="1"/>
  </r>
  <r>
    <x v="1128"/>
    <x v="3"/>
    <x v="0"/>
    <n v="1"/>
  </r>
  <r>
    <x v="1129"/>
    <x v="3"/>
    <x v="2"/>
    <n v="1"/>
  </r>
  <r>
    <x v="1129"/>
    <x v="0"/>
    <x v="0"/>
    <n v="0"/>
  </r>
  <r>
    <x v="1130"/>
    <x v="4"/>
    <x v="0"/>
    <n v="1"/>
  </r>
  <r>
    <x v="1130"/>
    <x v="1"/>
    <x v="4"/>
    <n v="1"/>
  </r>
  <r>
    <x v="1131"/>
    <x v="7"/>
    <x v="4"/>
    <n v="1"/>
  </r>
  <r>
    <x v="1131"/>
    <x v="1"/>
    <x v="3"/>
    <n v="0"/>
  </r>
  <r>
    <x v="1132"/>
    <x v="4"/>
    <x v="2"/>
    <n v="1"/>
  </r>
  <r>
    <x v="1132"/>
    <x v="7"/>
    <x v="0"/>
    <n v="1"/>
  </r>
  <r>
    <x v="1133"/>
    <x v="0"/>
    <x v="2"/>
    <n v="0"/>
  </r>
  <r>
    <x v="1133"/>
    <x v="1"/>
    <x v="3"/>
    <n v="1"/>
  </r>
  <r>
    <x v="1133"/>
    <x v="1"/>
    <x v="2"/>
    <n v="0"/>
  </r>
  <r>
    <x v="1133"/>
    <x v="1"/>
    <x v="3"/>
    <n v="0"/>
  </r>
  <r>
    <x v="1134"/>
    <x v="0"/>
    <x v="2"/>
    <n v="1"/>
  </r>
  <r>
    <x v="1134"/>
    <x v="6"/>
    <x v="3"/>
    <n v="1"/>
  </r>
  <r>
    <x v="1135"/>
    <x v="7"/>
    <x v="0"/>
    <n v="1"/>
  </r>
  <r>
    <x v="1135"/>
    <x v="7"/>
    <x v="2"/>
    <n v="0"/>
  </r>
  <r>
    <x v="1136"/>
    <x v="2"/>
    <x v="2"/>
    <n v="0"/>
  </r>
  <r>
    <x v="1136"/>
    <x v="6"/>
    <x v="3"/>
    <n v="1"/>
  </r>
  <r>
    <x v="1137"/>
    <x v="7"/>
    <x v="1"/>
    <n v="0"/>
  </r>
  <r>
    <x v="1137"/>
    <x v="3"/>
    <x v="1"/>
    <n v="1"/>
  </r>
  <r>
    <x v="1138"/>
    <x v="6"/>
    <x v="3"/>
    <n v="1"/>
  </r>
  <r>
    <x v="1138"/>
    <x v="2"/>
    <x v="3"/>
    <n v="1"/>
  </r>
  <r>
    <x v="1139"/>
    <x v="4"/>
    <x v="0"/>
    <n v="0"/>
  </r>
  <r>
    <x v="1139"/>
    <x v="3"/>
    <x v="3"/>
    <n v="1"/>
  </r>
  <r>
    <x v="1140"/>
    <x v="6"/>
    <x v="0"/>
    <n v="1"/>
  </r>
  <r>
    <x v="1140"/>
    <x v="2"/>
    <x v="2"/>
    <n v="0"/>
  </r>
  <r>
    <x v="1141"/>
    <x v="1"/>
    <x v="1"/>
    <n v="1"/>
  </r>
  <r>
    <x v="1141"/>
    <x v="6"/>
    <x v="3"/>
    <n v="1"/>
  </r>
  <r>
    <x v="1142"/>
    <x v="7"/>
    <x v="4"/>
    <n v="1"/>
  </r>
  <r>
    <x v="1142"/>
    <x v="0"/>
    <x v="3"/>
    <n v="1"/>
  </r>
  <r>
    <x v="1143"/>
    <x v="4"/>
    <x v="4"/>
    <n v="1"/>
  </r>
  <r>
    <x v="1143"/>
    <x v="5"/>
    <x v="0"/>
    <n v="1"/>
  </r>
  <r>
    <x v="1144"/>
    <x v="2"/>
    <x v="1"/>
    <n v="1"/>
  </r>
  <r>
    <x v="1144"/>
    <x v="4"/>
    <x v="0"/>
    <n v="1"/>
  </r>
  <r>
    <x v="1145"/>
    <x v="6"/>
    <x v="3"/>
    <n v="1"/>
  </r>
  <r>
    <x v="1145"/>
    <x v="6"/>
    <x v="0"/>
    <n v="1"/>
  </r>
  <r>
    <x v="1146"/>
    <x v="4"/>
    <x v="0"/>
    <n v="1"/>
  </r>
  <r>
    <x v="1146"/>
    <x v="6"/>
    <x v="1"/>
    <n v="1"/>
  </r>
  <r>
    <x v="1146"/>
    <x v="4"/>
    <x v="0"/>
    <n v="0"/>
  </r>
  <r>
    <x v="1146"/>
    <x v="4"/>
    <x v="1"/>
    <n v="1"/>
  </r>
  <r>
    <x v="1147"/>
    <x v="6"/>
    <x v="4"/>
    <n v="1"/>
  </r>
  <r>
    <x v="1147"/>
    <x v="6"/>
    <x v="2"/>
    <n v="1"/>
  </r>
  <r>
    <x v="1148"/>
    <x v="7"/>
    <x v="4"/>
    <n v="1"/>
  </r>
  <r>
    <x v="1148"/>
    <x v="3"/>
    <x v="4"/>
    <n v="1"/>
  </r>
  <r>
    <x v="1149"/>
    <x v="1"/>
    <x v="2"/>
    <n v="1"/>
  </r>
  <r>
    <x v="1149"/>
    <x v="7"/>
    <x v="1"/>
    <n v="1"/>
  </r>
  <r>
    <x v="1150"/>
    <x v="3"/>
    <x v="0"/>
    <n v="1"/>
  </r>
  <r>
    <x v="1150"/>
    <x v="5"/>
    <x v="4"/>
    <n v="1"/>
  </r>
  <r>
    <x v="1151"/>
    <x v="0"/>
    <x v="2"/>
    <n v="1"/>
  </r>
  <r>
    <x v="1151"/>
    <x v="1"/>
    <x v="1"/>
    <n v="1"/>
  </r>
  <r>
    <x v="1152"/>
    <x v="7"/>
    <x v="2"/>
    <n v="1"/>
  </r>
  <r>
    <x v="1152"/>
    <x v="5"/>
    <x v="0"/>
    <n v="1"/>
  </r>
  <r>
    <x v="1153"/>
    <x v="6"/>
    <x v="4"/>
    <n v="1"/>
  </r>
  <r>
    <x v="1153"/>
    <x v="3"/>
    <x v="3"/>
    <n v="1"/>
  </r>
  <r>
    <x v="1154"/>
    <x v="0"/>
    <x v="1"/>
    <n v="0"/>
  </r>
  <r>
    <x v="1154"/>
    <x v="1"/>
    <x v="0"/>
    <n v="1"/>
  </r>
  <r>
    <x v="1155"/>
    <x v="3"/>
    <x v="2"/>
    <n v="1"/>
  </r>
  <r>
    <x v="1155"/>
    <x v="0"/>
    <x v="3"/>
    <n v="1"/>
  </r>
  <r>
    <x v="1156"/>
    <x v="6"/>
    <x v="0"/>
    <n v="0"/>
  </r>
  <r>
    <x v="1156"/>
    <x v="5"/>
    <x v="2"/>
    <n v="0"/>
  </r>
  <r>
    <x v="1157"/>
    <x v="6"/>
    <x v="1"/>
    <n v="1"/>
  </r>
  <r>
    <x v="1157"/>
    <x v="0"/>
    <x v="1"/>
    <n v="1"/>
  </r>
  <r>
    <x v="1158"/>
    <x v="1"/>
    <x v="4"/>
    <n v="1"/>
  </r>
  <r>
    <x v="1158"/>
    <x v="5"/>
    <x v="0"/>
    <n v="0"/>
  </r>
  <r>
    <x v="1159"/>
    <x v="6"/>
    <x v="3"/>
    <n v="0"/>
  </r>
  <r>
    <x v="1159"/>
    <x v="4"/>
    <x v="1"/>
    <n v="0"/>
  </r>
  <r>
    <x v="1160"/>
    <x v="1"/>
    <x v="3"/>
    <n v="1"/>
  </r>
  <r>
    <x v="1160"/>
    <x v="1"/>
    <x v="4"/>
    <n v="1"/>
  </r>
  <r>
    <x v="1161"/>
    <x v="5"/>
    <x v="0"/>
    <n v="1"/>
  </r>
  <r>
    <x v="1161"/>
    <x v="0"/>
    <x v="2"/>
    <n v="1"/>
  </r>
  <r>
    <x v="1162"/>
    <x v="1"/>
    <x v="1"/>
    <n v="1"/>
  </r>
  <r>
    <x v="1162"/>
    <x v="1"/>
    <x v="0"/>
    <n v="0"/>
  </r>
  <r>
    <x v="1163"/>
    <x v="6"/>
    <x v="0"/>
    <n v="1"/>
  </r>
  <r>
    <x v="1163"/>
    <x v="4"/>
    <x v="3"/>
    <n v="1"/>
  </r>
  <r>
    <x v="1164"/>
    <x v="7"/>
    <x v="1"/>
    <n v="1"/>
  </r>
  <r>
    <x v="1164"/>
    <x v="7"/>
    <x v="3"/>
    <n v="1"/>
  </r>
  <r>
    <x v="1165"/>
    <x v="7"/>
    <x v="0"/>
    <n v="0"/>
  </r>
  <r>
    <x v="1165"/>
    <x v="3"/>
    <x v="4"/>
    <n v="1"/>
  </r>
  <r>
    <x v="1166"/>
    <x v="1"/>
    <x v="1"/>
    <n v="1"/>
  </r>
  <r>
    <x v="1166"/>
    <x v="6"/>
    <x v="4"/>
    <n v="1"/>
  </r>
  <r>
    <x v="1167"/>
    <x v="0"/>
    <x v="3"/>
    <n v="1"/>
  </r>
  <r>
    <x v="1167"/>
    <x v="7"/>
    <x v="3"/>
    <n v="1"/>
  </r>
  <r>
    <x v="1168"/>
    <x v="2"/>
    <x v="1"/>
    <n v="1"/>
  </r>
  <r>
    <x v="1168"/>
    <x v="7"/>
    <x v="1"/>
    <n v="0"/>
  </r>
  <r>
    <x v="1169"/>
    <x v="3"/>
    <x v="4"/>
    <n v="1"/>
  </r>
  <r>
    <x v="1169"/>
    <x v="0"/>
    <x v="3"/>
    <n v="1"/>
  </r>
  <r>
    <x v="1170"/>
    <x v="4"/>
    <x v="2"/>
    <n v="1"/>
  </r>
  <r>
    <x v="1170"/>
    <x v="3"/>
    <x v="2"/>
    <n v="1"/>
  </r>
  <r>
    <x v="1171"/>
    <x v="4"/>
    <x v="4"/>
    <n v="1"/>
  </r>
  <r>
    <x v="1171"/>
    <x v="4"/>
    <x v="3"/>
    <n v="0"/>
  </r>
  <r>
    <x v="1172"/>
    <x v="5"/>
    <x v="0"/>
    <n v="1"/>
  </r>
  <r>
    <x v="1172"/>
    <x v="7"/>
    <x v="0"/>
    <n v="1"/>
  </r>
  <r>
    <x v="1173"/>
    <x v="0"/>
    <x v="1"/>
    <n v="1"/>
  </r>
  <r>
    <x v="1173"/>
    <x v="4"/>
    <x v="1"/>
    <n v="1"/>
  </r>
  <r>
    <x v="1174"/>
    <x v="0"/>
    <x v="1"/>
    <n v="0"/>
  </r>
  <r>
    <x v="1174"/>
    <x v="0"/>
    <x v="0"/>
    <n v="0"/>
  </r>
  <r>
    <x v="1175"/>
    <x v="4"/>
    <x v="3"/>
    <n v="1"/>
  </r>
  <r>
    <x v="1175"/>
    <x v="7"/>
    <x v="1"/>
    <n v="1"/>
  </r>
  <r>
    <x v="1176"/>
    <x v="1"/>
    <x v="4"/>
    <n v="1"/>
  </r>
  <r>
    <x v="1176"/>
    <x v="4"/>
    <x v="4"/>
    <n v="0"/>
  </r>
  <r>
    <x v="1176"/>
    <x v="1"/>
    <x v="4"/>
    <n v="1"/>
  </r>
  <r>
    <x v="1176"/>
    <x v="0"/>
    <x v="4"/>
    <n v="0"/>
  </r>
  <r>
    <x v="1177"/>
    <x v="6"/>
    <x v="2"/>
    <n v="0"/>
  </r>
  <r>
    <x v="1177"/>
    <x v="7"/>
    <x v="1"/>
    <n v="0"/>
  </r>
  <r>
    <x v="1178"/>
    <x v="6"/>
    <x v="1"/>
    <n v="1"/>
  </r>
  <r>
    <x v="1178"/>
    <x v="4"/>
    <x v="4"/>
    <n v="0"/>
  </r>
  <r>
    <x v="1179"/>
    <x v="2"/>
    <x v="1"/>
    <n v="1"/>
  </r>
  <r>
    <x v="1179"/>
    <x v="4"/>
    <x v="2"/>
    <n v="0"/>
  </r>
  <r>
    <x v="1180"/>
    <x v="1"/>
    <x v="0"/>
    <n v="0"/>
  </r>
  <r>
    <x v="1180"/>
    <x v="7"/>
    <x v="0"/>
    <n v="1"/>
  </r>
  <r>
    <x v="1181"/>
    <x v="3"/>
    <x v="2"/>
    <n v="1"/>
  </r>
  <r>
    <x v="1181"/>
    <x v="3"/>
    <x v="4"/>
    <n v="1"/>
  </r>
  <r>
    <x v="1182"/>
    <x v="7"/>
    <x v="1"/>
    <n v="1"/>
  </r>
  <r>
    <x v="1182"/>
    <x v="3"/>
    <x v="0"/>
    <n v="1"/>
  </r>
  <r>
    <x v="1183"/>
    <x v="5"/>
    <x v="3"/>
    <n v="1"/>
  </r>
  <r>
    <x v="1183"/>
    <x v="7"/>
    <x v="2"/>
    <n v="0"/>
  </r>
  <r>
    <x v="1184"/>
    <x v="3"/>
    <x v="4"/>
    <n v="0"/>
  </r>
  <r>
    <x v="1184"/>
    <x v="5"/>
    <x v="3"/>
    <n v="1"/>
  </r>
  <r>
    <x v="1185"/>
    <x v="1"/>
    <x v="4"/>
    <n v="1"/>
  </r>
  <r>
    <x v="1185"/>
    <x v="4"/>
    <x v="4"/>
    <n v="1"/>
  </r>
  <r>
    <x v="1186"/>
    <x v="0"/>
    <x v="3"/>
    <n v="1"/>
  </r>
  <r>
    <x v="1186"/>
    <x v="5"/>
    <x v="3"/>
    <n v="1"/>
  </r>
  <r>
    <x v="1187"/>
    <x v="6"/>
    <x v="2"/>
    <n v="1"/>
  </r>
  <r>
    <x v="1187"/>
    <x v="3"/>
    <x v="0"/>
    <n v="1"/>
  </r>
  <r>
    <x v="1188"/>
    <x v="7"/>
    <x v="3"/>
    <n v="1"/>
  </r>
  <r>
    <x v="1188"/>
    <x v="7"/>
    <x v="1"/>
    <n v="1"/>
  </r>
  <r>
    <x v="1189"/>
    <x v="4"/>
    <x v="3"/>
    <n v="1"/>
  </r>
  <r>
    <x v="1189"/>
    <x v="5"/>
    <x v="4"/>
    <n v="1"/>
  </r>
  <r>
    <x v="1190"/>
    <x v="4"/>
    <x v="3"/>
    <n v="0"/>
  </r>
  <r>
    <x v="1190"/>
    <x v="6"/>
    <x v="0"/>
    <n v="1"/>
  </r>
  <r>
    <x v="1191"/>
    <x v="7"/>
    <x v="1"/>
    <n v="0"/>
  </r>
  <r>
    <x v="1191"/>
    <x v="3"/>
    <x v="0"/>
    <n v="1"/>
  </r>
  <r>
    <x v="1192"/>
    <x v="3"/>
    <x v="0"/>
    <n v="1"/>
  </r>
  <r>
    <x v="1192"/>
    <x v="3"/>
    <x v="1"/>
    <n v="1"/>
  </r>
  <r>
    <x v="1193"/>
    <x v="3"/>
    <x v="3"/>
    <n v="0"/>
  </r>
  <r>
    <x v="1193"/>
    <x v="3"/>
    <x v="1"/>
    <n v="1"/>
  </r>
  <r>
    <x v="1194"/>
    <x v="1"/>
    <x v="2"/>
    <n v="1"/>
  </r>
  <r>
    <x v="1194"/>
    <x v="5"/>
    <x v="2"/>
    <n v="1"/>
  </r>
  <r>
    <x v="1195"/>
    <x v="3"/>
    <x v="4"/>
    <n v="1"/>
  </r>
  <r>
    <x v="1195"/>
    <x v="2"/>
    <x v="2"/>
    <n v="1"/>
  </r>
  <r>
    <x v="1196"/>
    <x v="2"/>
    <x v="3"/>
    <n v="1"/>
  </r>
  <r>
    <x v="1196"/>
    <x v="6"/>
    <x v="2"/>
    <n v="1"/>
  </r>
  <r>
    <x v="1197"/>
    <x v="5"/>
    <x v="1"/>
    <n v="1"/>
  </r>
  <r>
    <x v="1197"/>
    <x v="0"/>
    <x v="2"/>
    <n v="1"/>
  </r>
  <r>
    <x v="1198"/>
    <x v="2"/>
    <x v="0"/>
    <n v="0"/>
  </r>
  <r>
    <x v="1198"/>
    <x v="7"/>
    <x v="2"/>
    <n v="0"/>
  </r>
  <r>
    <x v="1199"/>
    <x v="3"/>
    <x v="1"/>
    <n v="1"/>
  </r>
  <r>
    <x v="1199"/>
    <x v="1"/>
    <x v="4"/>
    <n v="1"/>
  </r>
  <r>
    <x v="1200"/>
    <x v="3"/>
    <x v="3"/>
    <n v="1"/>
  </r>
  <r>
    <x v="1200"/>
    <x v="4"/>
    <x v="2"/>
    <n v="1"/>
  </r>
  <r>
    <x v="1201"/>
    <x v="6"/>
    <x v="4"/>
    <n v="0"/>
  </r>
  <r>
    <x v="1201"/>
    <x v="2"/>
    <x v="2"/>
    <n v="0"/>
  </r>
  <r>
    <x v="1202"/>
    <x v="0"/>
    <x v="2"/>
    <n v="0"/>
  </r>
  <r>
    <x v="1202"/>
    <x v="5"/>
    <x v="0"/>
    <n v="1"/>
  </r>
  <r>
    <x v="1203"/>
    <x v="7"/>
    <x v="0"/>
    <n v="1"/>
  </r>
  <r>
    <x v="1203"/>
    <x v="7"/>
    <x v="0"/>
    <n v="1"/>
  </r>
  <r>
    <x v="1204"/>
    <x v="4"/>
    <x v="2"/>
    <n v="1"/>
  </r>
  <r>
    <x v="1204"/>
    <x v="3"/>
    <x v="0"/>
    <n v="1"/>
  </r>
  <r>
    <x v="1205"/>
    <x v="2"/>
    <x v="1"/>
    <n v="1"/>
  </r>
  <r>
    <x v="1205"/>
    <x v="2"/>
    <x v="0"/>
    <n v="0"/>
  </r>
  <r>
    <x v="1206"/>
    <x v="5"/>
    <x v="3"/>
    <n v="1"/>
  </r>
  <r>
    <x v="1206"/>
    <x v="3"/>
    <x v="4"/>
    <n v="0"/>
  </r>
  <r>
    <x v="1207"/>
    <x v="4"/>
    <x v="0"/>
    <n v="0"/>
  </r>
  <r>
    <x v="1207"/>
    <x v="0"/>
    <x v="3"/>
    <n v="1"/>
  </r>
  <r>
    <x v="1208"/>
    <x v="6"/>
    <x v="0"/>
    <n v="1"/>
  </r>
  <r>
    <x v="1208"/>
    <x v="6"/>
    <x v="4"/>
    <n v="1"/>
  </r>
  <r>
    <x v="1209"/>
    <x v="1"/>
    <x v="1"/>
    <n v="1"/>
  </r>
  <r>
    <x v="1209"/>
    <x v="4"/>
    <x v="2"/>
    <n v="1"/>
  </r>
  <r>
    <x v="1210"/>
    <x v="7"/>
    <x v="0"/>
    <n v="1"/>
  </r>
  <r>
    <x v="1210"/>
    <x v="0"/>
    <x v="1"/>
    <n v="0"/>
  </r>
  <r>
    <x v="1211"/>
    <x v="4"/>
    <x v="1"/>
    <n v="1"/>
  </r>
  <r>
    <x v="1211"/>
    <x v="2"/>
    <x v="2"/>
    <n v="1"/>
  </r>
  <r>
    <x v="1212"/>
    <x v="0"/>
    <x v="3"/>
    <n v="1"/>
  </r>
  <r>
    <x v="1212"/>
    <x v="3"/>
    <x v="0"/>
    <n v="0"/>
  </r>
  <r>
    <x v="1213"/>
    <x v="0"/>
    <x v="4"/>
    <n v="1"/>
  </r>
  <r>
    <x v="1213"/>
    <x v="5"/>
    <x v="2"/>
    <n v="1"/>
  </r>
  <r>
    <x v="1214"/>
    <x v="2"/>
    <x v="4"/>
    <n v="0"/>
  </r>
  <r>
    <x v="1214"/>
    <x v="4"/>
    <x v="1"/>
    <n v="0"/>
  </r>
  <r>
    <x v="1215"/>
    <x v="1"/>
    <x v="1"/>
    <n v="1"/>
  </r>
  <r>
    <x v="1215"/>
    <x v="1"/>
    <x v="1"/>
    <n v="1"/>
  </r>
  <r>
    <x v="1216"/>
    <x v="5"/>
    <x v="4"/>
    <n v="0"/>
  </r>
  <r>
    <x v="1216"/>
    <x v="2"/>
    <x v="3"/>
    <n v="1"/>
  </r>
  <r>
    <x v="1217"/>
    <x v="4"/>
    <x v="2"/>
    <n v="0"/>
  </r>
  <r>
    <x v="1217"/>
    <x v="2"/>
    <x v="4"/>
    <n v="1"/>
  </r>
  <r>
    <x v="1218"/>
    <x v="2"/>
    <x v="1"/>
    <n v="1"/>
  </r>
  <r>
    <x v="1218"/>
    <x v="3"/>
    <x v="0"/>
    <n v="1"/>
  </r>
  <r>
    <x v="1219"/>
    <x v="7"/>
    <x v="2"/>
    <n v="0"/>
  </r>
  <r>
    <x v="1219"/>
    <x v="0"/>
    <x v="2"/>
    <n v="1"/>
  </r>
  <r>
    <x v="1220"/>
    <x v="5"/>
    <x v="1"/>
    <n v="1"/>
  </r>
  <r>
    <x v="1220"/>
    <x v="2"/>
    <x v="2"/>
    <n v="1"/>
  </r>
  <r>
    <x v="1221"/>
    <x v="3"/>
    <x v="2"/>
    <n v="1"/>
  </r>
  <r>
    <x v="1221"/>
    <x v="4"/>
    <x v="2"/>
    <n v="1"/>
  </r>
  <r>
    <x v="1222"/>
    <x v="7"/>
    <x v="1"/>
    <n v="1"/>
  </r>
  <r>
    <x v="1222"/>
    <x v="4"/>
    <x v="0"/>
    <n v="1"/>
  </r>
  <r>
    <x v="1223"/>
    <x v="1"/>
    <x v="2"/>
    <n v="1"/>
  </r>
  <r>
    <x v="1223"/>
    <x v="6"/>
    <x v="3"/>
    <n v="0"/>
  </r>
  <r>
    <x v="1224"/>
    <x v="5"/>
    <x v="4"/>
    <n v="1"/>
  </r>
  <r>
    <x v="1224"/>
    <x v="1"/>
    <x v="1"/>
    <n v="1"/>
  </r>
  <r>
    <x v="1225"/>
    <x v="1"/>
    <x v="4"/>
    <n v="1"/>
  </r>
  <r>
    <x v="1225"/>
    <x v="4"/>
    <x v="3"/>
    <n v="1"/>
  </r>
  <r>
    <x v="1225"/>
    <x v="2"/>
    <x v="0"/>
    <n v="0"/>
  </r>
  <r>
    <x v="1225"/>
    <x v="6"/>
    <x v="3"/>
    <n v="1"/>
  </r>
  <r>
    <x v="1226"/>
    <x v="5"/>
    <x v="1"/>
    <n v="1"/>
  </r>
  <r>
    <x v="1226"/>
    <x v="2"/>
    <x v="2"/>
    <n v="1"/>
  </r>
  <r>
    <x v="1227"/>
    <x v="0"/>
    <x v="1"/>
    <n v="1"/>
  </r>
  <r>
    <x v="1227"/>
    <x v="2"/>
    <x v="0"/>
    <n v="1"/>
  </r>
  <r>
    <x v="1228"/>
    <x v="1"/>
    <x v="1"/>
    <n v="1"/>
  </r>
  <r>
    <x v="1228"/>
    <x v="7"/>
    <x v="0"/>
    <n v="1"/>
  </r>
  <r>
    <x v="1228"/>
    <x v="3"/>
    <x v="0"/>
    <n v="1"/>
  </r>
  <r>
    <x v="1228"/>
    <x v="4"/>
    <x v="3"/>
    <n v="1"/>
  </r>
  <r>
    <x v="1229"/>
    <x v="4"/>
    <x v="1"/>
    <n v="1"/>
  </r>
  <r>
    <x v="1229"/>
    <x v="5"/>
    <x v="1"/>
    <n v="1"/>
  </r>
  <r>
    <x v="1230"/>
    <x v="6"/>
    <x v="4"/>
    <n v="0"/>
  </r>
  <r>
    <x v="1230"/>
    <x v="5"/>
    <x v="4"/>
    <n v="1"/>
  </r>
  <r>
    <x v="1231"/>
    <x v="3"/>
    <x v="0"/>
    <n v="0"/>
  </r>
  <r>
    <x v="1231"/>
    <x v="7"/>
    <x v="0"/>
    <n v="1"/>
  </r>
  <r>
    <x v="1232"/>
    <x v="3"/>
    <x v="4"/>
    <n v="1"/>
  </r>
  <r>
    <x v="1232"/>
    <x v="3"/>
    <x v="3"/>
    <n v="1"/>
  </r>
  <r>
    <x v="1233"/>
    <x v="7"/>
    <x v="3"/>
    <n v="1"/>
  </r>
  <r>
    <x v="1233"/>
    <x v="7"/>
    <x v="0"/>
    <n v="1"/>
  </r>
  <r>
    <x v="1234"/>
    <x v="1"/>
    <x v="1"/>
    <n v="1"/>
  </r>
  <r>
    <x v="1234"/>
    <x v="1"/>
    <x v="4"/>
    <n v="1"/>
  </r>
  <r>
    <x v="1234"/>
    <x v="4"/>
    <x v="2"/>
    <n v="1"/>
  </r>
  <r>
    <x v="1234"/>
    <x v="3"/>
    <x v="2"/>
    <n v="0"/>
  </r>
  <r>
    <x v="1235"/>
    <x v="2"/>
    <x v="0"/>
    <n v="0"/>
  </r>
  <r>
    <x v="1235"/>
    <x v="5"/>
    <x v="2"/>
    <n v="1"/>
  </r>
  <r>
    <x v="1236"/>
    <x v="0"/>
    <x v="0"/>
    <n v="1"/>
  </r>
  <r>
    <x v="1236"/>
    <x v="0"/>
    <x v="1"/>
    <n v="1"/>
  </r>
  <r>
    <x v="1237"/>
    <x v="1"/>
    <x v="1"/>
    <n v="0"/>
  </r>
  <r>
    <x v="1237"/>
    <x v="7"/>
    <x v="0"/>
    <n v="1"/>
  </r>
  <r>
    <x v="1238"/>
    <x v="4"/>
    <x v="1"/>
    <n v="0"/>
  </r>
  <r>
    <x v="1238"/>
    <x v="1"/>
    <x v="3"/>
    <n v="1"/>
  </r>
  <r>
    <x v="1239"/>
    <x v="3"/>
    <x v="3"/>
    <n v="1"/>
  </r>
  <r>
    <x v="1239"/>
    <x v="2"/>
    <x v="3"/>
    <n v="1"/>
  </r>
  <r>
    <x v="1240"/>
    <x v="1"/>
    <x v="1"/>
    <n v="0"/>
  </r>
  <r>
    <x v="1240"/>
    <x v="4"/>
    <x v="2"/>
    <n v="1"/>
  </r>
  <r>
    <x v="1241"/>
    <x v="5"/>
    <x v="0"/>
    <n v="1"/>
  </r>
  <r>
    <x v="1241"/>
    <x v="0"/>
    <x v="3"/>
    <n v="1"/>
  </r>
  <r>
    <x v="1242"/>
    <x v="7"/>
    <x v="0"/>
    <n v="0"/>
  </r>
  <r>
    <x v="1242"/>
    <x v="1"/>
    <x v="3"/>
    <n v="1"/>
  </r>
  <r>
    <x v="1243"/>
    <x v="7"/>
    <x v="1"/>
    <n v="0"/>
  </r>
  <r>
    <x v="1243"/>
    <x v="6"/>
    <x v="4"/>
    <n v="1"/>
  </r>
  <r>
    <x v="1244"/>
    <x v="7"/>
    <x v="3"/>
    <n v="1"/>
  </r>
  <r>
    <x v="1244"/>
    <x v="1"/>
    <x v="1"/>
    <n v="1"/>
  </r>
  <r>
    <x v="1245"/>
    <x v="4"/>
    <x v="0"/>
    <n v="0"/>
  </r>
  <r>
    <x v="1245"/>
    <x v="6"/>
    <x v="4"/>
    <n v="1"/>
  </r>
  <r>
    <x v="1246"/>
    <x v="1"/>
    <x v="2"/>
    <n v="1"/>
  </r>
  <r>
    <x v="1246"/>
    <x v="2"/>
    <x v="4"/>
    <n v="0"/>
  </r>
  <r>
    <x v="1247"/>
    <x v="7"/>
    <x v="3"/>
    <n v="1"/>
  </r>
  <r>
    <x v="1247"/>
    <x v="1"/>
    <x v="3"/>
    <n v="0"/>
  </r>
  <r>
    <x v="1248"/>
    <x v="3"/>
    <x v="1"/>
    <n v="0"/>
  </r>
  <r>
    <x v="1248"/>
    <x v="4"/>
    <x v="1"/>
    <n v="1"/>
  </r>
  <r>
    <x v="1249"/>
    <x v="7"/>
    <x v="1"/>
    <n v="1"/>
  </r>
  <r>
    <x v="1249"/>
    <x v="5"/>
    <x v="4"/>
    <n v="1"/>
  </r>
  <r>
    <x v="1250"/>
    <x v="0"/>
    <x v="2"/>
    <n v="1"/>
  </r>
  <r>
    <x v="1250"/>
    <x v="7"/>
    <x v="3"/>
    <n v="1"/>
  </r>
  <r>
    <x v="1251"/>
    <x v="4"/>
    <x v="1"/>
    <n v="0"/>
  </r>
  <r>
    <x v="1251"/>
    <x v="1"/>
    <x v="4"/>
    <n v="1"/>
  </r>
  <r>
    <x v="1252"/>
    <x v="1"/>
    <x v="1"/>
    <n v="0"/>
  </r>
  <r>
    <x v="1252"/>
    <x v="3"/>
    <x v="0"/>
    <n v="0"/>
  </r>
  <r>
    <x v="1253"/>
    <x v="3"/>
    <x v="3"/>
    <n v="1"/>
  </r>
  <r>
    <x v="1253"/>
    <x v="4"/>
    <x v="2"/>
    <n v="1"/>
  </r>
  <r>
    <x v="1254"/>
    <x v="5"/>
    <x v="1"/>
    <n v="1"/>
  </r>
  <r>
    <x v="1254"/>
    <x v="1"/>
    <x v="4"/>
    <n v="0"/>
  </r>
  <r>
    <x v="1255"/>
    <x v="4"/>
    <x v="4"/>
    <n v="1"/>
  </r>
  <r>
    <x v="1255"/>
    <x v="7"/>
    <x v="4"/>
    <n v="1"/>
  </r>
  <r>
    <x v="1256"/>
    <x v="1"/>
    <x v="2"/>
    <n v="0"/>
  </r>
  <r>
    <x v="1256"/>
    <x v="2"/>
    <x v="2"/>
    <n v="1"/>
  </r>
  <r>
    <x v="1257"/>
    <x v="7"/>
    <x v="4"/>
    <n v="1"/>
  </r>
  <r>
    <x v="1257"/>
    <x v="2"/>
    <x v="1"/>
    <n v="1"/>
  </r>
  <r>
    <x v="1258"/>
    <x v="0"/>
    <x v="4"/>
    <n v="1"/>
  </r>
  <r>
    <x v="1258"/>
    <x v="3"/>
    <x v="3"/>
    <n v="1"/>
  </r>
  <r>
    <x v="1259"/>
    <x v="7"/>
    <x v="3"/>
    <n v="0"/>
  </r>
  <r>
    <x v="1259"/>
    <x v="4"/>
    <x v="2"/>
    <n v="0"/>
  </r>
  <r>
    <x v="1260"/>
    <x v="3"/>
    <x v="3"/>
    <n v="1"/>
  </r>
  <r>
    <x v="1260"/>
    <x v="0"/>
    <x v="1"/>
    <n v="1"/>
  </r>
  <r>
    <x v="1261"/>
    <x v="0"/>
    <x v="4"/>
    <n v="1"/>
  </r>
  <r>
    <x v="1261"/>
    <x v="2"/>
    <x v="0"/>
    <n v="1"/>
  </r>
  <r>
    <x v="1262"/>
    <x v="4"/>
    <x v="3"/>
    <n v="1"/>
  </r>
  <r>
    <x v="1262"/>
    <x v="7"/>
    <x v="2"/>
    <n v="1"/>
  </r>
  <r>
    <x v="1263"/>
    <x v="3"/>
    <x v="1"/>
    <n v="1"/>
  </r>
  <r>
    <x v="1263"/>
    <x v="7"/>
    <x v="2"/>
    <n v="1"/>
  </r>
  <r>
    <x v="1263"/>
    <x v="2"/>
    <x v="3"/>
    <n v="1"/>
  </r>
  <r>
    <x v="1263"/>
    <x v="3"/>
    <x v="4"/>
    <n v="1"/>
  </r>
  <r>
    <x v="1264"/>
    <x v="1"/>
    <x v="4"/>
    <n v="1"/>
  </r>
  <r>
    <x v="1264"/>
    <x v="2"/>
    <x v="0"/>
    <n v="1"/>
  </r>
  <r>
    <x v="1265"/>
    <x v="2"/>
    <x v="2"/>
    <n v="1"/>
  </r>
  <r>
    <x v="1265"/>
    <x v="6"/>
    <x v="0"/>
    <n v="1"/>
  </r>
  <r>
    <x v="1266"/>
    <x v="4"/>
    <x v="0"/>
    <n v="0"/>
  </r>
  <r>
    <x v="1266"/>
    <x v="4"/>
    <x v="4"/>
    <n v="1"/>
  </r>
  <r>
    <x v="1267"/>
    <x v="3"/>
    <x v="4"/>
    <n v="1"/>
  </r>
  <r>
    <x v="1267"/>
    <x v="5"/>
    <x v="2"/>
    <n v="1"/>
  </r>
  <r>
    <x v="1268"/>
    <x v="6"/>
    <x v="2"/>
    <n v="1"/>
  </r>
  <r>
    <x v="1268"/>
    <x v="0"/>
    <x v="1"/>
    <n v="1"/>
  </r>
  <r>
    <x v="1269"/>
    <x v="0"/>
    <x v="2"/>
    <n v="0"/>
  </r>
  <r>
    <x v="1269"/>
    <x v="5"/>
    <x v="0"/>
    <n v="1"/>
  </r>
  <r>
    <x v="1270"/>
    <x v="4"/>
    <x v="2"/>
    <n v="1"/>
  </r>
  <r>
    <x v="1270"/>
    <x v="3"/>
    <x v="2"/>
    <n v="1"/>
  </r>
  <r>
    <x v="1271"/>
    <x v="7"/>
    <x v="4"/>
    <n v="0"/>
  </r>
  <r>
    <x v="1271"/>
    <x v="5"/>
    <x v="2"/>
    <n v="1"/>
  </r>
  <r>
    <x v="1272"/>
    <x v="0"/>
    <x v="4"/>
    <n v="0"/>
  </r>
  <r>
    <x v="1272"/>
    <x v="6"/>
    <x v="3"/>
    <n v="1"/>
  </r>
  <r>
    <x v="1273"/>
    <x v="5"/>
    <x v="1"/>
    <n v="1"/>
  </r>
  <r>
    <x v="1273"/>
    <x v="4"/>
    <x v="3"/>
    <n v="1"/>
  </r>
  <r>
    <x v="1274"/>
    <x v="7"/>
    <x v="1"/>
    <n v="1"/>
  </r>
  <r>
    <x v="1274"/>
    <x v="1"/>
    <x v="3"/>
    <n v="1"/>
  </r>
  <r>
    <x v="1275"/>
    <x v="3"/>
    <x v="1"/>
    <n v="1"/>
  </r>
  <r>
    <x v="1275"/>
    <x v="0"/>
    <x v="3"/>
    <n v="0"/>
  </r>
  <r>
    <x v="1276"/>
    <x v="3"/>
    <x v="1"/>
    <n v="1"/>
  </r>
  <r>
    <x v="1276"/>
    <x v="6"/>
    <x v="4"/>
    <n v="1"/>
  </r>
  <r>
    <x v="1277"/>
    <x v="1"/>
    <x v="1"/>
    <n v="1"/>
  </r>
  <r>
    <x v="1277"/>
    <x v="7"/>
    <x v="3"/>
    <n v="0"/>
  </r>
  <r>
    <x v="1278"/>
    <x v="5"/>
    <x v="2"/>
    <n v="1"/>
  </r>
  <r>
    <x v="1278"/>
    <x v="4"/>
    <x v="4"/>
    <n v="1"/>
  </r>
  <r>
    <x v="1279"/>
    <x v="0"/>
    <x v="0"/>
    <n v="1"/>
  </r>
  <r>
    <x v="1279"/>
    <x v="7"/>
    <x v="4"/>
    <n v="1"/>
  </r>
  <r>
    <x v="1280"/>
    <x v="3"/>
    <x v="4"/>
    <n v="0"/>
  </r>
  <r>
    <x v="1280"/>
    <x v="1"/>
    <x v="4"/>
    <n v="1"/>
  </r>
  <r>
    <x v="1281"/>
    <x v="1"/>
    <x v="1"/>
    <n v="0"/>
  </r>
  <r>
    <x v="1281"/>
    <x v="4"/>
    <x v="1"/>
    <n v="0"/>
  </r>
  <r>
    <x v="1282"/>
    <x v="1"/>
    <x v="4"/>
    <n v="1"/>
  </r>
  <r>
    <x v="1282"/>
    <x v="2"/>
    <x v="0"/>
    <n v="1"/>
  </r>
  <r>
    <x v="1283"/>
    <x v="7"/>
    <x v="1"/>
    <n v="1"/>
  </r>
  <r>
    <x v="1283"/>
    <x v="6"/>
    <x v="4"/>
    <n v="1"/>
  </r>
  <r>
    <x v="1284"/>
    <x v="3"/>
    <x v="0"/>
    <n v="1"/>
  </r>
  <r>
    <x v="1284"/>
    <x v="1"/>
    <x v="3"/>
    <n v="0"/>
  </r>
  <r>
    <x v="1285"/>
    <x v="0"/>
    <x v="0"/>
    <n v="1"/>
  </r>
  <r>
    <x v="1285"/>
    <x v="2"/>
    <x v="4"/>
    <n v="1"/>
  </r>
  <r>
    <x v="1286"/>
    <x v="1"/>
    <x v="2"/>
    <n v="1"/>
  </r>
  <r>
    <x v="1286"/>
    <x v="0"/>
    <x v="0"/>
    <n v="1"/>
  </r>
  <r>
    <x v="1287"/>
    <x v="2"/>
    <x v="0"/>
    <n v="1"/>
  </r>
  <r>
    <x v="1287"/>
    <x v="1"/>
    <x v="2"/>
    <n v="1"/>
  </r>
  <r>
    <x v="1288"/>
    <x v="4"/>
    <x v="3"/>
    <n v="1"/>
  </r>
  <r>
    <x v="1288"/>
    <x v="3"/>
    <x v="0"/>
    <n v="1"/>
  </r>
  <r>
    <x v="1289"/>
    <x v="0"/>
    <x v="3"/>
    <n v="0"/>
  </r>
  <r>
    <x v="1289"/>
    <x v="2"/>
    <x v="2"/>
    <n v="0"/>
  </r>
  <r>
    <x v="1290"/>
    <x v="0"/>
    <x v="1"/>
    <n v="1"/>
  </r>
  <r>
    <x v="1290"/>
    <x v="6"/>
    <x v="1"/>
    <n v="1"/>
  </r>
  <r>
    <x v="1291"/>
    <x v="5"/>
    <x v="3"/>
    <n v="1"/>
  </r>
  <r>
    <x v="1291"/>
    <x v="5"/>
    <x v="3"/>
    <n v="1"/>
  </r>
  <r>
    <x v="1292"/>
    <x v="1"/>
    <x v="4"/>
    <n v="1"/>
  </r>
  <r>
    <x v="1292"/>
    <x v="6"/>
    <x v="4"/>
    <n v="1"/>
  </r>
  <r>
    <x v="1293"/>
    <x v="2"/>
    <x v="2"/>
    <n v="0"/>
  </r>
  <r>
    <x v="1293"/>
    <x v="6"/>
    <x v="2"/>
    <n v="1"/>
  </r>
  <r>
    <x v="1294"/>
    <x v="0"/>
    <x v="0"/>
    <n v="0"/>
  </r>
  <r>
    <x v="1294"/>
    <x v="5"/>
    <x v="3"/>
    <n v="1"/>
  </r>
  <r>
    <x v="1295"/>
    <x v="6"/>
    <x v="4"/>
    <n v="1"/>
  </r>
  <r>
    <x v="1295"/>
    <x v="5"/>
    <x v="3"/>
    <n v="1"/>
  </r>
  <r>
    <x v="1296"/>
    <x v="4"/>
    <x v="2"/>
    <n v="0"/>
  </r>
  <r>
    <x v="1296"/>
    <x v="4"/>
    <x v="0"/>
    <n v="1"/>
  </r>
  <r>
    <x v="1296"/>
    <x v="6"/>
    <x v="0"/>
    <n v="1"/>
  </r>
  <r>
    <x v="1296"/>
    <x v="1"/>
    <x v="3"/>
    <n v="1"/>
  </r>
  <r>
    <x v="1297"/>
    <x v="5"/>
    <x v="4"/>
    <n v="1"/>
  </r>
  <r>
    <x v="1297"/>
    <x v="3"/>
    <x v="3"/>
    <n v="1"/>
  </r>
  <r>
    <x v="1298"/>
    <x v="6"/>
    <x v="0"/>
    <n v="1"/>
  </r>
  <r>
    <x v="1298"/>
    <x v="6"/>
    <x v="2"/>
    <n v="1"/>
  </r>
  <r>
    <x v="1299"/>
    <x v="3"/>
    <x v="2"/>
    <n v="1"/>
  </r>
  <r>
    <x v="1299"/>
    <x v="1"/>
    <x v="4"/>
    <n v="0"/>
  </r>
  <r>
    <x v="1300"/>
    <x v="0"/>
    <x v="0"/>
    <n v="1"/>
  </r>
  <r>
    <x v="1300"/>
    <x v="3"/>
    <x v="1"/>
    <n v="1"/>
  </r>
  <r>
    <x v="1301"/>
    <x v="6"/>
    <x v="0"/>
    <n v="0"/>
  </r>
  <r>
    <x v="1301"/>
    <x v="4"/>
    <x v="4"/>
    <n v="0"/>
  </r>
  <r>
    <x v="1302"/>
    <x v="5"/>
    <x v="3"/>
    <n v="0"/>
  </r>
  <r>
    <x v="1302"/>
    <x v="4"/>
    <x v="0"/>
    <n v="1"/>
  </r>
  <r>
    <x v="1303"/>
    <x v="1"/>
    <x v="1"/>
    <n v="1"/>
  </r>
  <r>
    <x v="1303"/>
    <x v="3"/>
    <x v="4"/>
    <n v="0"/>
  </r>
  <r>
    <x v="1304"/>
    <x v="1"/>
    <x v="1"/>
    <n v="1"/>
  </r>
  <r>
    <x v="1304"/>
    <x v="5"/>
    <x v="4"/>
    <n v="1"/>
  </r>
  <r>
    <x v="1305"/>
    <x v="3"/>
    <x v="3"/>
    <n v="1"/>
  </r>
  <r>
    <x v="1305"/>
    <x v="2"/>
    <x v="3"/>
    <n v="0"/>
  </r>
  <r>
    <x v="1306"/>
    <x v="4"/>
    <x v="3"/>
    <n v="1"/>
  </r>
  <r>
    <x v="1306"/>
    <x v="2"/>
    <x v="4"/>
    <n v="0"/>
  </r>
  <r>
    <x v="1307"/>
    <x v="7"/>
    <x v="4"/>
    <n v="0"/>
  </r>
  <r>
    <x v="1307"/>
    <x v="1"/>
    <x v="3"/>
    <n v="1"/>
  </r>
  <r>
    <x v="1308"/>
    <x v="0"/>
    <x v="1"/>
    <n v="0"/>
  </r>
  <r>
    <x v="1308"/>
    <x v="5"/>
    <x v="0"/>
    <n v="1"/>
  </r>
  <r>
    <x v="1309"/>
    <x v="7"/>
    <x v="2"/>
    <n v="1"/>
  </r>
  <r>
    <x v="1309"/>
    <x v="0"/>
    <x v="2"/>
    <n v="1"/>
  </r>
  <r>
    <x v="1310"/>
    <x v="5"/>
    <x v="0"/>
    <n v="1"/>
  </r>
  <r>
    <x v="1310"/>
    <x v="3"/>
    <x v="0"/>
    <n v="0"/>
  </r>
  <r>
    <x v="1311"/>
    <x v="4"/>
    <x v="0"/>
    <n v="1"/>
  </r>
  <r>
    <x v="1311"/>
    <x v="2"/>
    <x v="1"/>
    <n v="0"/>
  </r>
  <r>
    <x v="1312"/>
    <x v="0"/>
    <x v="2"/>
    <n v="0"/>
  </r>
  <r>
    <x v="1312"/>
    <x v="7"/>
    <x v="2"/>
    <n v="1"/>
  </r>
  <r>
    <x v="1313"/>
    <x v="4"/>
    <x v="2"/>
    <n v="0"/>
  </r>
  <r>
    <x v="1313"/>
    <x v="6"/>
    <x v="3"/>
    <n v="1"/>
  </r>
  <r>
    <x v="1314"/>
    <x v="6"/>
    <x v="2"/>
    <n v="0"/>
  </r>
  <r>
    <x v="1314"/>
    <x v="3"/>
    <x v="4"/>
    <n v="0"/>
  </r>
  <r>
    <x v="1315"/>
    <x v="2"/>
    <x v="3"/>
    <n v="1"/>
  </r>
  <r>
    <x v="1315"/>
    <x v="6"/>
    <x v="1"/>
    <n v="1"/>
  </r>
  <r>
    <x v="1316"/>
    <x v="2"/>
    <x v="2"/>
    <n v="0"/>
  </r>
  <r>
    <x v="1316"/>
    <x v="4"/>
    <x v="3"/>
    <n v="0"/>
  </r>
  <r>
    <x v="1317"/>
    <x v="6"/>
    <x v="1"/>
    <n v="0"/>
  </r>
  <r>
    <x v="1317"/>
    <x v="4"/>
    <x v="3"/>
    <n v="1"/>
  </r>
  <r>
    <x v="1318"/>
    <x v="5"/>
    <x v="3"/>
    <n v="0"/>
  </r>
  <r>
    <x v="1318"/>
    <x v="6"/>
    <x v="3"/>
    <n v="0"/>
  </r>
  <r>
    <x v="1319"/>
    <x v="5"/>
    <x v="0"/>
    <n v="1"/>
  </r>
  <r>
    <x v="1319"/>
    <x v="5"/>
    <x v="1"/>
    <n v="1"/>
  </r>
  <r>
    <x v="1320"/>
    <x v="7"/>
    <x v="1"/>
    <n v="0"/>
  </r>
  <r>
    <x v="1320"/>
    <x v="3"/>
    <x v="2"/>
    <n v="1"/>
  </r>
  <r>
    <x v="1321"/>
    <x v="3"/>
    <x v="3"/>
    <n v="1"/>
  </r>
  <r>
    <x v="1321"/>
    <x v="0"/>
    <x v="2"/>
    <n v="1"/>
  </r>
  <r>
    <x v="1322"/>
    <x v="1"/>
    <x v="0"/>
    <n v="0"/>
  </r>
  <r>
    <x v="1322"/>
    <x v="5"/>
    <x v="4"/>
    <n v="1"/>
  </r>
  <r>
    <x v="1323"/>
    <x v="3"/>
    <x v="3"/>
    <n v="1"/>
  </r>
  <r>
    <x v="1323"/>
    <x v="3"/>
    <x v="3"/>
    <n v="1"/>
  </r>
  <r>
    <x v="1324"/>
    <x v="5"/>
    <x v="0"/>
    <n v="1"/>
  </r>
  <r>
    <x v="1324"/>
    <x v="7"/>
    <x v="4"/>
    <n v="1"/>
  </r>
  <r>
    <x v="1325"/>
    <x v="7"/>
    <x v="0"/>
    <n v="1"/>
  </r>
  <r>
    <x v="1325"/>
    <x v="0"/>
    <x v="2"/>
    <n v="1"/>
  </r>
  <r>
    <x v="1326"/>
    <x v="5"/>
    <x v="2"/>
    <n v="0"/>
  </r>
  <r>
    <x v="1326"/>
    <x v="5"/>
    <x v="4"/>
    <n v="1"/>
  </r>
  <r>
    <x v="1327"/>
    <x v="3"/>
    <x v="3"/>
    <n v="0"/>
  </r>
  <r>
    <x v="1327"/>
    <x v="7"/>
    <x v="3"/>
    <n v="0"/>
  </r>
  <r>
    <x v="1328"/>
    <x v="7"/>
    <x v="0"/>
    <n v="1"/>
  </r>
  <r>
    <x v="1328"/>
    <x v="7"/>
    <x v="2"/>
    <n v="1"/>
  </r>
  <r>
    <x v="1328"/>
    <x v="4"/>
    <x v="2"/>
    <n v="1"/>
  </r>
  <r>
    <x v="1328"/>
    <x v="7"/>
    <x v="1"/>
    <n v="1"/>
  </r>
  <r>
    <x v="1329"/>
    <x v="4"/>
    <x v="2"/>
    <n v="0"/>
  </r>
  <r>
    <x v="1329"/>
    <x v="0"/>
    <x v="3"/>
    <n v="1"/>
  </r>
  <r>
    <x v="1330"/>
    <x v="2"/>
    <x v="1"/>
    <n v="0"/>
  </r>
  <r>
    <x v="1330"/>
    <x v="1"/>
    <x v="1"/>
    <n v="1"/>
  </r>
  <r>
    <x v="1331"/>
    <x v="7"/>
    <x v="4"/>
    <n v="0"/>
  </r>
  <r>
    <x v="1331"/>
    <x v="7"/>
    <x v="1"/>
    <n v="0"/>
  </r>
  <r>
    <x v="1332"/>
    <x v="6"/>
    <x v="4"/>
    <n v="0"/>
  </r>
  <r>
    <x v="1332"/>
    <x v="1"/>
    <x v="1"/>
    <n v="1"/>
  </r>
  <r>
    <x v="1333"/>
    <x v="2"/>
    <x v="3"/>
    <n v="0"/>
  </r>
  <r>
    <x v="1333"/>
    <x v="4"/>
    <x v="4"/>
    <n v="0"/>
  </r>
  <r>
    <x v="1334"/>
    <x v="7"/>
    <x v="1"/>
    <n v="1"/>
  </r>
  <r>
    <x v="1334"/>
    <x v="2"/>
    <x v="3"/>
    <n v="1"/>
  </r>
  <r>
    <x v="1335"/>
    <x v="6"/>
    <x v="0"/>
    <n v="0"/>
  </r>
  <r>
    <x v="1335"/>
    <x v="2"/>
    <x v="1"/>
    <n v="1"/>
  </r>
  <r>
    <x v="1336"/>
    <x v="5"/>
    <x v="4"/>
    <n v="1"/>
  </r>
  <r>
    <x v="1336"/>
    <x v="6"/>
    <x v="4"/>
    <n v="0"/>
  </r>
  <r>
    <x v="1337"/>
    <x v="5"/>
    <x v="1"/>
    <n v="0"/>
  </r>
  <r>
    <x v="1337"/>
    <x v="0"/>
    <x v="3"/>
    <n v="1"/>
  </r>
  <r>
    <x v="1338"/>
    <x v="4"/>
    <x v="2"/>
    <n v="0"/>
  </r>
  <r>
    <x v="1338"/>
    <x v="6"/>
    <x v="4"/>
    <n v="1"/>
  </r>
  <r>
    <x v="1339"/>
    <x v="7"/>
    <x v="3"/>
    <n v="1"/>
  </r>
  <r>
    <x v="1339"/>
    <x v="4"/>
    <x v="0"/>
    <n v="0"/>
  </r>
  <r>
    <x v="1340"/>
    <x v="4"/>
    <x v="2"/>
    <n v="0"/>
  </r>
  <r>
    <x v="1340"/>
    <x v="4"/>
    <x v="0"/>
    <n v="1"/>
  </r>
  <r>
    <x v="1341"/>
    <x v="4"/>
    <x v="1"/>
    <n v="1"/>
  </r>
  <r>
    <x v="1341"/>
    <x v="0"/>
    <x v="1"/>
    <n v="0"/>
  </r>
  <r>
    <x v="1342"/>
    <x v="6"/>
    <x v="1"/>
    <n v="1"/>
  </r>
  <r>
    <x v="1342"/>
    <x v="4"/>
    <x v="3"/>
    <n v="0"/>
  </r>
  <r>
    <x v="1343"/>
    <x v="3"/>
    <x v="1"/>
    <n v="1"/>
  </r>
  <r>
    <x v="1343"/>
    <x v="1"/>
    <x v="4"/>
    <n v="1"/>
  </r>
  <r>
    <x v="1344"/>
    <x v="4"/>
    <x v="3"/>
    <n v="1"/>
  </r>
  <r>
    <x v="1344"/>
    <x v="5"/>
    <x v="2"/>
    <n v="0"/>
  </r>
  <r>
    <x v="1345"/>
    <x v="5"/>
    <x v="3"/>
    <n v="1"/>
  </r>
  <r>
    <x v="1345"/>
    <x v="4"/>
    <x v="2"/>
    <n v="1"/>
  </r>
  <r>
    <x v="1346"/>
    <x v="0"/>
    <x v="4"/>
    <n v="1"/>
  </r>
  <r>
    <x v="1346"/>
    <x v="7"/>
    <x v="0"/>
    <n v="0"/>
  </r>
  <r>
    <x v="1347"/>
    <x v="0"/>
    <x v="4"/>
    <n v="1"/>
  </r>
  <r>
    <x v="1347"/>
    <x v="2"/>
    <x v="0"/>
    <n v="0"/>
  </r>
  <r>
    <x v="1348"/>
    <x v="7"/>
    <x v="2"/>
    <n v="0"/>
  </r>
  <r>
    <x v="1348"/>
    <x v="4"/>
    <x v="3"/>
    <n v="0"/>
  </r>
  <r>
    <x v="1349"/>
    <x v="2"/>
    <x v="0"/>
    <n v="1"/>
  </r>
  <r>
    <x v="1349"/>
    <x v="0"/>
    <x v="4"/>
    <n v="1"/>
  </r>
  <r>
    <x v="1350"/>
    <x v="1"/>
    <x v="2"/>
    <n v="1"/>
  </r>
  <r>
    <x v="1350"/>
    <x v="6"/>
    <x v="4"/>
    <n v="1"/>
  </r>
  <r>
    <x v="1351"/>
    <x v="4"/>
    <x v="2"/>
    <n v="0"/>
  </r>
  <r>
    <x v="1351"/>
    <x v="4"/>
    <x v="3"/>
    <n v="1"/>
  </r>
  <r>
    <x v="1352"/>
    <x v="0"/>
    <x v="3"/>
    <n v="0"/>
  </r>
  <r>
    <x v="1352"/>
    <x v="6"/>
    <x v="2"/>
    <n v="0"/>
  </r>
  <r>
    <x v="1353"/>
    <x v="4"/>
    <x v="1"/>
    <n v="1"/>
  </r>
  <r>
    <x v="1353"/>
    <x v="2"/>
    <x v="3"/>
    <n v="1"/>
  </r>
  <r>
    <x v="1354"/>
    <x v="4"/>
    <x v="3"/>
    <n v="1"/>
  </r>
  <r>
    <x v="1354"/>
    <x v="0"/>
    <x v="3"/>
    <n v="1"/>
  </r>
  <r>
    <x v="1355"/>
    <x v="2"/>
    <x v="4"/>
    <n v="1"/>
  </r>
  <r>
    <x v="1355"/>
    <x v="4"/>
    <x v="1"/>
    <n v="1"/>
  </r>
  <r>
    <x v="1356"/>
    <x v="2"/>
    <x v="1"/>
    <n v="1"/>
  </r>
  <r>
    <x v="1356"/>
    <x v="5"/>
    <x v="3"/>
    <n v="1"/>
  </r>
  <r>
    <x v="1357"/>
    <x v="1"/>
    <x v="0"/>
    <n v="1"/>
  </r>
  <r>
    <x v="1357"/>
    <x v="3"/>
    <x v="1"/>
    <n v="0"/>
  </r>
  <r>
    <x v="1358"/>
    <x v="6"/>
    <x v="1"/>
    <n v="1"/>
  </r>
  <r>
    <x v="1358"/>
    <x v="1"/>
    <x v="3"/>
    <n v="1"/>
  </r>
  <r>
    <x v="1359"/>
    <x v="2"/>
    <x v="3"/>
    <n v="1"/>
  </r>
  <r>
    <x v="1359"/>
    <x v="4"/>
    <x v="0"/>
    <n v="1"/>
  </r>
  <r>
    <x v="1360"/>
    <x v="5"/>
    <x v="4"/>
    <n v="1"/>
  </r>
  <r>
    <x v="1360"/>
    <x v="2"/>
    <x v="3"/>
    <n v="1"/>
  </r>
  <r>
    <x v="1361"/>
    <x v="5"/>
    <x v="2"/>
    <n v="1"/>
  </r>
  <r>
    <x v="1361"/>
    <x v="1"/>
    <x v="0"/>
    <n v="0"/>
  </r>
  <r>
    <x v="1361"/>
    <x v="0"/>
    <x v="2"/>
    <n v="0"/>
  </r>
  <r>
    <x v="1361"/>
    <x v="1"/>
    <x v="2"/>
    <n v="1"/>
  </r>
  <r>
    <x v="1362"/>
    <x v="6"/>
    <x v="2"/>
    <n v="1"/>
  </r>
  <r>
    <x v="1362"/>
    <x v="7"/>
    <x v="1"/>
    <n v="0"/>
  </r>
  <r>
    <x v="1363"/>
    <x v="2"/>
    <x v="4"/>
    <n v="0"/>
  </r>
  <r>
    <x v="1363"/>
    <x v="2"/>
    <x v="2"/>
    <n v="1"/>
  </r>
  <r>
    <x v="1364"/>
    <x v="6"/>
    <x v="4"/>
    <n v="1"/>
  </r>
  <r>
    <x v="1364"/>
    <x v="7"/>
    <x v="1"/>
    <n v="1"/>
  </r>
  <r>
    <x v="1365"/>
    <x v="2"/>
    <x v="0"/>
    <n v="0"/>
  </r>
  <r>
    <x v="1365"/>
    <x v="5"/>
    <x v="3"/>
    <n v="1"/>
  </r>
  <r>
    <x v="1366"/>
    <x v="0"/>
    <x v="0"/>
    <n v="1"/>
  </r>
  <r>
    <x v="1366"/>
    <x v="3"/>
    <x v="2"/>
    <n v="1"/>
  </r>
  <r>
    <x v="1367"/>
    <x v="3"/>
    <x v="0"/>
    <n v="1"/>
  </r>
  <r>
    <x v="1367"/>
    <x v="4"/>
    <x v="0"/>
    <n v="1"/>
  </r>
  <r>
    <x v="1368"/>
    <x v="5"/>
    <x v="0"/>
    <n v="1"/>
  </r>
  <r>
    <x v="1368"/>
    <x v="0"/>
    <x v="4"/>
    <n v="1"/>
  </r>
  <r>
    <x v="1369"/>
    <x v="5"/>
    <x v="0"/>
    <n v="0"/>
  </r>
  <r>
    <x v="1369"/>
    <x v="2"/>
    <x v="4"/>
    <n v="1"/>
  </r>
  <r>
    <x v="1370"/>
    <x v="5"/>
    <x v="1"/>
    <n v="1"/>
  </r>
  <r>
    <x v="1370"/>
    <x v="7"/>
    <x v="0"/>
    <n v="1"/>
  </r>
  <r>
    <x v="1371"/>
    <x v="6"/>
    <x v="0"/>
    <n v="0"/>
  </r>
  <r>
    <x v="1371"/>
    <x v="5"/>
    <x v="3"/>
    <n v="0"/>
  </r>
  <r>
    <x v="1372"/>
    <x v="7"/>
    <x v="3"/>
    <n v="1"/>
  </r>
  <r>
    <x v="1372"/>
    <x v="0"/>
    <x v="1"/>
    <n v="1"/>
  </r>
  <r>
    <x v="1373"/>
    <x v="4"/>
    <x v="3"/>
    <n v="0"/>
  </r>
  <r>
    <x v="1373"/>
    <x v="1"/>
    <x v="0"/>
    <n v="1"/>
  </r>
  <r>
    <x v="1374"/>
    <x v="6"/>
    <x v="0"/>
    <n v="0"/>
  </r>
  <r>
    <x v="1374"/>
    <x v="6"/>
    <x v="2"/>
    <n v="1"/>
  </r>
  <r>
    <x v="1375"/>
    <x v="6"/>
    <x v="3"/>
    <n v="1"/>
  </r>
  <r>
    <x v="1375"/>
    <x v="0"/>
    <x v="0"/>
    <n v="1"/>
  </r>
  <r>
    <x v="1376"/>
    <x v="0"/>
    <x v="3"/>
    <n v="1"/>
  </r>
  <r>
    <x v="1376"/>
    <x v="1"/>
    <x v="4"/>
    <n v="1"/>
  </r>
  <r>
    <x v="1377"/>
    <x v="1"/>
    <x v="1"/>
    <n v="1"/>
  </r>
  <r>
    <x v="1377"/>
    <x v="0"/>
    <x v="2"/>
    <n v="1"/>
  </r>
  <r>
    <x v="1378"/>
    <x v="3"/>
    <x v="4"/>
    <n v="1"/>
  </r>
  <r>
    <x v="1378"/>
    <x v="7"/>
    <x v="4"/>
    <n v="1"/>
  </r>
  <r>
    <x v="1379"/>
    <x v="0"/>
    <x v="1"/>
    <n v="1"/>
  </r>
  <r>
    <x v="1379"/>
    <x v="1"/>
    <x v="2"/>
    <n v="1"/>
  </r>
  <r>
    <x v="1380"/>
    <x v="7"/>
    <x v="0"/>
    <n v="0"/>
  </r>
  <r>
    <x v="1380"/>
    <x v="5"/>
    <x v="0"/>
    <n v="0"/>
  </r>
  <r>
    <x v="1381"/>
    <x v="7"/>
    <x v="1"/>
    <n v="1"/>
  </r>
  <r>
    <x v="1381"/>
    <x v="1"/>
    <x v="2"/>
    <n v="1"/>
  </r>
  <r>
    <x v="1382"/>
    <x v="6"/>
    <x v="0"/>
    <n v="1"/>
  </r>
  <r>
    <x v="1382"/>
    <x v="2"/>
    <x v="2"/>
    <n v="1"/>
  </r>
  <r>
    <x v="1383"/>
    <x v="3"/>
    <x v="1"/>
    <n v="0"/>
  </r>
  <r>
    <x v="1383"/>
    <x v="1"/>
    <x v="1"/>
    <n v="0"/>
  </r>
  <r>
    <x v="1384"/>
    <x v="2"/>
    <x v="2"/>
    <n v="1"/>
  </r>
  <r>
    <x v="1384"/>
    <x v="3"/>
    <x v="4"/>
    <n v="0"/>
  </r>
  <r>
    <x v="1385"/>
    <x v="7"/>
    <x v="0"/>
    <n v="1"/>
  </r>
  <r>
    <x v="1385"/>
    <x v="4"/>
    <x v="4"/>
    <n v="0"/>
  </r>
  <r>
    <x v="1386"/>
    <x v="7"/>
    <x v="3"/>
    <n v="1"/>
  </r>
  <r>
    <x v="1386"/>
    <x v="0"/>
    <x v="0"/>
    <n v="0"/>
  </r>
  <r>
    <x v="1387"/>
    <x v="3"/>
    <x v="3"/>
    <n v="0"/>
  </r>
  <r>
    <x v="1387"/>
    <x v="5"/>
    <x v="4"/>
    <n v="1"/>
  </r>
  <r>
    <x v="1388"/>
    <x v="6"/>
    <x v="0"/>
    <n v="1"/>
  </r>
  <r>
    <x v="1388"/>
    <x v="3"/>
    <x v="3"/>
    <n v="0"/>
  </r>
  <r>
    <x v="1389"/>
    <x v="3"/>
    <x v="0"/>
    <n v="1"/>
  </r>
  <r>
    <x v="1389"/>
    <x v="7"/>
    <x v="3"/>
    <n v="1"/>
  </r>
  <r>
    <x v="1390"/>
    <x v="1"/>
    <x v="2"/>
    <n v="1"/>
  </r>
  <r>
    <x v="1390"/>
    <x v="2"/>
    <x v="4"/>
    <n v="1"/>
  </r>
  <r>
    <x v="1391"/>
    <x v="7"/>
    <x v="1"/>
    <n v="1"/>
  </r>
  <r>
    <x v="1391"/>
    <x v="2"/>
    <x v="1"/>
    <n v="1"/>
  </r>
  <r>
    <x v="1392"/>
    <x v="2"/>
    <x v="1"/>
    <n v="0"/>
  </r>
  <r>
    <x v="1392"/>
    <x v="2"/>
    <x v="0"/>
    <n v="1"/>
  </r>
  <r>
    <x v="1393"/>
    <x v="7"/>
    <x v="0"/>
    <n v="1"/>
  </r>
  <r>
    <x v="1393"/>
    <x v="3"/>
    <x v="2"/>
    <n v="0"/>
  </r>
  <r>
    <x v="1394"/>
    <x v="6"/>
    <x v="4"/>
    <n v="0"/>
  </r>
  <r>
    <x v="1394"/>
    <x v="2"/>
    <x v="4"/>
    <n v="1"/>
  </r>
  <r>
    <x v="1395"/>
    <x v="4"/>
    <x v="4"/>
    <n v="1"/>
  </r>
  <r>
    <x v="1395"/>
    <x v="5"/>
    <x v="4"/>
    <n v="0"/>
  </r>
  <r>
    <x v="1396"/>
    <x v="3"/>
    <x v="0"/>
    <n v="1"/>
  </r>
  <r>
    <x v="1396"/>
    <x v="3"/>
    <x v="0"/>
    <n v="0"/>
  </r>
  <r>
    <x v="1397"/>
    <x v="2"/>
    <x v="2"/>
    <n v="0"/>
  </r>
  <r>
    <x v="1397"/>
    <x v="7"/>
    <x v="0"/>
    <n v="1"/>
  </r>
  <r>
    <x v="1398"/>
    <x v="4"/>
    <x v="0"/>
    <n v="1"/>
  </r>
  <r>
    <x v="1398"/>
    <x v="7"/>
    <x v="3"/>
    <n v="0"/>
  </r>
  <r>
    <x v="1399"/>
    <x v="0"/>
    <x v="2"/>
    <n v="1"/>
  </r>
  <r>
    <x v="1399"/>
    <x v="1"/>
    <x v="0"/>
    <n v="0"/>
  </r>
  <r>
    <x v="1400"/>
    <x v="2"/>
    <x v="3"/>
    <n v="0"/>
  </r>
  <r>
    <x v="1400"/>
    <x v="3"/>
    <x v="4"/>
    <n v="1"/>
  </r>
  <r>
    <x v="1401"/>
    <x v="2"/>
    <x v="0"/>
    <n v="1"/>
  </r>
  <r>
    <x v="1401"/>
    <x v="6"/>
    <x v="3"/>
    <n v="1"/>
  </r>
  <r>
    <x v="1402"/>
    <x v="2"/>
    <x v="3"/>
    <n v="1"/>
  </r>
  <r>
    <x v="1402"/>
    <x v="5"/>
    <x v="1"/>
    <n v="1"/>
  </r>
  <r>
    <x v="1403"/>
    <x v="4"/>
    <x v="3"/>
    <n v="1"/>
  </r>
  <r>
    <x v="1403"/>
    <x v="5"/>
    <x v="2"/>
    <n v="1"/>
  </r>
  <r>
    <x v="1404"/>
    <x v="6"/>
    <x v="1"/>
    <n v="0"/>
  </r>
  <r>
    <x v="1404"/>
    <x v="1"/>
    <x v="1"/>
    <n v="1"/>
  </r>
  <r>
    <x v="1405"/>
    <x v="5"/>
    <x v="4"/>
    <n v="1"/>
  </r>
  <r>
    <x v="1405"/>
    <x v="5"/>
    <x v="1"/>
    <n v="1"/>
  </r>
  <r>
    <x v="1406"/>
    <x v="5"/>
    <x v="2"/>
    <n v="1"/>
  </r>
  <r>
    <x v="1406"/>
    <x v="0"/>
    <x v="1"/>
    <n v="1"/>
  </r>
  <r>
    <x v="1407"/>
    <x v="7"/>
    <x v="4"/>
    <n v="1"/>
  </r>
  <r>
    <x v="1407"/>
    <x v="3"/>
    <x v="1"/>
    <n v="1"/>
  </r>
  <r>
    <x v="1408"/>
    <x v="6"/>
    <x v="2"/>
    <n v="0"/>
  </r>
  <r>
    <x v="1408"/>
    <x v="1"/>
    <x v="3"/>
    <n v="0"/>
  </r>
  <r>
    <x v="1409"/>
    <x v="4"/>
    <x v="2"/>
    <n v="1"/>
  </r>
  <r>
    <x v="1409"/>
    <x v="7"/>
    <x v="0"/>
    <n v="1"/>
  </r>
  <r>
    <x v="1410"/>
    <x v="1"/>
    <x v="4"/>
    <n v="1"/>
  </r>
  <r>
    <x v="1410"/>
    <x v="1"/>
    <x v="1"/>
    <n v="1"/>
  </r>
  <r>
    <x v="1411"/>
    <x v="4"/>
    <x v="4"/>
    <n v="1"/>
  </r>
  <r>
    <x v="1411"/>
    <x v="3"/>
    <x v="2"/>
    <n v="1"/>
  </r>
  <r>
    <x v="1412"/>
    <x v="1"/>
    <x v="2"/>
    <n v="1"/>
  </r>
  <r>
    <x v="1412"/>
    <x v="2"/>
    <x v="3"/>
    <n v="1"/>
  </r>
  <r>
    <x v="1413"/>
    <x v="2"/>
    <x v="1"/>
    <n v="0"/>
  </r>
  <r>
    <x v="1413"/>
    <x v="4"/>
    <x v="0"/>
    <n v="1"/>
  </r>
  <r>
    <x v="1414"/>
    <x v="3"/>
    <x v="2"/>
    <n v="0"/>
  </r>
  <r>
    <x v="1414"/>
    <x v="1"/>
    <x v="2"/>
    <n v="1"/>
  </r>
  <r>
    <x v="1415"/>
    <x v="1"/>
    <x v="4"/>
    <n v="1"/>
  </r>
  <r>
    <x v="1415"/>
    <x v="7"/>
    <x v="2"/>
    <n v="1"/>
  </r>
  <r>
    <x v="1416"/>
    <x v="1"/>
    <x v="1"/>
    <n v="0"/>
  </r>
  <r>
    <x v="1416"/>
    <x v="7"/>
    <x v="3"/>
    <n v="1"/>
  </r>
  <r>
    <x v="1417"/>
    <x v="2"/>
    <x v="2"/>
    <n v="0"/>
  </r>
  <r>
    <x v="1417"/>
    <x v="3"/>
    <x v="4"/>
    <n v="1"/>
  </r>
  <r>
    <x v="1418"/>
    <x v="1"/>
    <x v="0"/>
    <n v="0"/>
  </r>
  <r>
    <x v="1418"/>
    <x v="4"/>
    <x v="4"/>
    <n v="1"/>
  </r>
  <r>
    <x v="1419"/>
    <x v="3"/>
    <x v="3"/>
    <n v="1"/>
  </r>
  <r>
    <x v="1419"/>
    <x v="1"/>
    <x v="0"/>
    <n v="1"/>
  </r>
  <r>
    <x v="1420"/>
    <x v="2"/>
    <x v="1"/>
    <n v="1"/>
  </r>
  <r>
    <x v="1420"/>
    <x v="5"/>
    <x v="1"/>
    <n v="0"/>
  </r>
  <r>
    <x v="1421"/>
    <x v="4"/>
    <x v="1"/>
    <n v="1"/>
  </r>
  <r>
    <x v="1421"/>
    <x v="7"/>
    <x v="1"/>
    <n v="1"/>
  </r>
  <r>
    <x v="1422"/>
    <x v="0"/>
    <x v="3"/>
    <n v="0"/>
  </r>
  <r>
    <x v="1422"/>
    <x v="4"/>
    <x v="3"/>
    <n v="1"/>
  </r>
  <r>
    <x v="1423"/>
    <x v="7"/>
    <x v="2"/>
    <n v="1"/>
  </r>
  <r>
    <x v="1423"/>
    <x v="0"/>
    <x v="4"/>
    <n v="1"/>
  </r>
  <r>
    <x v="1424"/>
    <x v="4"/>
    <x v="4"/>
    <n v="1"/>
  </r>
  <r>
    <x v="1424"/>
    <x v="2"/>
    <x v="3"/>
    <n v="1"/>
  </r>
  <r>
    <x v="1425"/>
    <x v="0"/>
    <x v="2"/>
    <n v="0"/>
  </r>
  <r>
    <x v="1425"/>
    <x v="1"/>
    <x v="1"/>
    <n v="0"/>
  </r>
  <r>
    <x v="1426"/>
    <x v="7"/>
    <x v="2"/>
    <n v="1"/>
  </r>
  <r>
    <x v="1426"/>
    <x v="5"/>
    <x v="2"/>
    <n v="1"/>
  </r>
  <r>
    <x v="1427"/>
    <x v="4"/>
    <x v="4"/>
    <n v="0"/>
  </r>
  <r>
    <x v="1427"/>
    <x v="0"/>
    <x v="3"/>
    <n v="1"/>
  </r>
  <r>
    <x v="1428"/>
    <x v="3"/>
    <x v="3"/>
    <n v="1"/>
  </r>
  <r>
    <x v="1428"/>
    <x v="5"/>
    <x v="3"/>
    <n v="1"/>
  </r>
  <r>
    <x v="1429"/>
    <x v="4"/>
    <x v="2"/>
    <n v="1"/>
  </r>
  <r>
    <x v="1429"/>
    <x v="1"/>
    <x v="4"/>
    <n v="0"/>
  </r>
  <r>
    <x v="1430"/>
    <x v="4"/>
    <x v="4"/>
    <n v="1"/>
  </r>
  <r>
    <x v="1430"/>
    <x v="1"/>
    <x v="4"/>
    <n v="1"/>
  </r>
  <r>
    <x v="1431"/>
    <x v="0"/>
    <x v="1"/>
    <n v="1"/>
  </r>
  <r>
    <x v="1431"/>
    <x v="5"/>
    <x v="3"/>
    <n v="0"/>
  </r>
  <r>
    <x v="1432"/>
    <x v="4"/>
    <x v="4"/>
    <n v="0"/>
  </r>
  <r>
    <x v="1432"/>
    <x v="4"/>
    <x v="0"/>
    <n v="1"/>
  </r>
  <r>
    <x v="1433"/>
    <x v="3"/>
    <x v="4"/>
    <n v="1"/>
  </r>
  <r>
    <x v="1433"/>
    <x v="3"/>
    <x v="1"/>
    <n v="1"/>
  </r>
  <r>
    <x v="1434"/>
    <x v="7"/>
    <x v="3"/>
    <n v="1"/>
  </r>
  <r>
    <x v="1434"/>
    <x v="4"/>
    <x v="4"/>
    <n v="1"/>
  </r>
  <r>
    <x v="1435"/>
    <x v="0"/>
    <x v="1"/>
    <n v="0"/>
  </r>
  <r>
    <x v="1435"/>
    <x v="5"/>
    <x v="2"/>
    <n v="1"/>
  </r>
  <r>
    <x v="1436"/>
    <x v="0"/>
    <x v="0"/>
    <n v="1"/>
  </r>
  <r>
    <x v="1436"/>
    <x v="3"/>
    <x v="3"/>
    <n v="1"/>
  </r>
  <r>
    <x v="1437"/>
    <x v="6"/>
    <x v="1"/>
    <n v="1"/>
  </r>
  <r>
    <x v="1437"/>
    <x v="6"/>
    <x v="2"/>
    <n v="0"/>
  </r>
  <r>
    <x v="1438"/>
    <x v="5"/>
    <x v="2"/>
    <n v="0"/>
  </r>
  <r>
    <x v="1438"/>
    <x v="4"/>
    <x v="1"/>
    <n v="0"/>
  </r>
  <r>
    <x v="1439"/>
    <x v="1"/>
    <x v="1"/>
    <n v="0"/>
  </r>
  <r>
    <x v="1439"/>
    <x v="7"/>
    <x v="1"/>
    <n v="1"/>
  </r>
  <r>
    <x v="1439"/>
    <x v="7"/>
    <x v="3"/>
    <n v="1"/>
  </r>
  <r>
    <x v="1439"/>
    <x v="0"/>
    <x v="4"/>
    <n v="0"/>
  </r>
  <r>
    <x v="1440"/>
    <x v="1"/>
    <x v="3"/>
    <n v="1"/>
  </r>
  <r>
    <x v="1440"/>
    <x v="2"/>
    <x v="1"/>
    <n v="1"/>
  </r>
  <r>
    <x v="1441"/>
    <x v="4"/>
    <x v="3"/>
    <n v="1"/>
  </r>
  <r>
    <x v="1441"/>
    <x v="7"/>
    <x v="1"/>
    <n v="0"/>
  </r>
  <r>
    <x v="1442"/>
    <x v="2"/>
    <x v="4"/>
    <n v="1"/>
  </r>
  <r>
    <x v="1442"/>
    <x v="1"/>
    <x v="2"/>
    <n v="1"/>
  </r>
  <r>
    <x v="1442"/>
    <x v="4"/>
    <x v="4"/>
    <n v="1"/>
  </r>
  <r>
    <x v="1442"/>
    <x v="6"/>
    <x v="1"/>
    <n v="1"/>
  </r>
  <r>
    <x v="1443"/>
    <x v="5"/>
    <x v="1"/>
    <n v="1"/>
  </r>
  <r>
    <x v="1443"/>
    <x v="1"/>
    <x v="0"/>
    <n v="1"/>
  </r>
  <r>
    <x v="1444"/>
    <x v="5"/>
    <x v="0"/>
    <n v="1"/>
  </r>
  <r>
    <x v="1444"/>
    <x v="7"/>
    <x v="3"/>
    <n v="1"/>
  </r>
  <r>
    <x v="1445"/>
    <x v="4"/>
    <x v="4"/>
    <n v="1"/>
  </r>
  <r>
    <x v="1445"/>
    <x v="5"/>
    <x v="1"/>
    <n v="1"/>
  </r>
  <r>
    <x v="1446"/>
    <x v="3"/>
    <x v="3"/>
    <n v="1"/>
  </r>
  <r>
    <x v="1446"/>
    <x v="1"/>
    <x v="4"/>
    <n v="1"/>
  </r>
  <r>
    <x v="1447"/>
    <x v="6"/>
    <x v="1"/>
    <n v="1"/>
  </r>
  <r>
    <x v="1447"/>
    <x v="3"/>
    <x v="2"/>
    <n v="0"/>
  </r>
  <r>
    <x v="1448"/>
    <x v="5"/>
    <x v="0"/>
    <n v="0"/>
  </r>
  <r>
    <x v="1448"/>
    <x v="1"/>
    <x v="3"/>
    <n v="0"/>
  </r>
  <r>
    <x v="1449"/>
    <x v="7"/>
    <x v="0"/>
    <n v="0"/>
  </r>
  <r>
    <x v="1449"/>
    <x v="0"/>
    <x v="0"/>
    <n v="1"/>
  </r>
  <r>
    <x v="1450"/>
    <x v="0"/>
    <x v="3"/>
    <n v="1"/>
  </r>
  <r>
    <x v="1450"/>
    <x v="6"/>
    <x v="4"/>
    <n v="1"/>
  </r>
  <r>
    <x v="1451"/>
    <x v="7"/>
    <x v="1"/>
    <n v="1"/>
  </r>
  <r>
    <x v="1451"/>
    <x v="7"/>
    <x v="4"/>
    <n v="1"/>
  </r>
  <r>
    <x v="1452"/>
    <x v="1"/>
    <x v="2"/>
    <n v="1"/>
  </r>
  <r>
    <x v="1452"/>
    <x v="5"/>
    <x v="1"/>
    <n v="1"/>
  </r>
  <r>
    <x v="1453"/>
    <x v="6"/>
    <x v="1"/>
    <n v="1"/>
  </r>
  <r>
    <x v="1453"/>
    <x v="0"/>
    <x v="0"/>
    <n v="1"/>
  </r>
  <r>
    <x v="1454"/>
    <x v="6"/>
    <x v="1"/>
    <n v="1"/>
  </r>
  <r>
    <x v="1454"/>
    <x v="3"/>
    <x v="0"/>
    <n v="1"/>
  </r>
  <r>
    <x v="1455"/>
    <x v="1"/>
    <x v="3"/>
    <n v="0"/>
  </r>
  <r>
    <x v="1455"/>
    <x v="6"/>
    <x v="0"/>
    <n v="0"/>
  </r>
  <r>
    <x v="1456"/>
    <x v="2"/>
    <x v="1"/>
    <n v="1"/>
  </r>
  <r>
    <x v="1456"/>
    <x v="4"/>
    <x v="2"/>
    <n v="1"/>
  </r>
  <r>
    <x v="1457"/>
    <x v="0"/>
    <x v="1"/>
    <n v="1"/>
  </r>
  <r>
    <x v="1457"/>
    <x v="2"/>
    <x v="4"/>
    <n v="0"/>
  </r>
  <r>
    <x v="1458"/>
    <x v="1"/>
    <x v="2"/>
    <n v="0"/>
  </r>
  <r>
    <x v="1458"/>
    <x v="0"/>
    <x v="3"/>
    <n v="1"/>
  </r>
  <r>
    <x v="1459"/>
    <x v="6"/>
    <x v="0"/>
    <n v="0"/>
  </r>
  <r>
    <x v="1459"/>
    <x v="1"/>
    <x v="3"/>
    <n v="1"/>
  </r>
  <r>
    <x v="1460"/>
    <x v="4"/>
    <x v="3"/>
    <n v="0"/>
  </r>
  <r>
    <x v="1460"/>
    <x v="0"/>
    <x v="2"/>
    <n v="1"/>
  </r>
  <r>
    <x v="1461"/>
    <x v="2"/>
    <x v="4"/>
    <n v="0"/>
  </r>
  <r>
    <x v="1461"/>
    <x v="6"/>
    <x v="1"/>
    <n v="0"/>
  </r>
  <r>
    <x v="1462"/>
    <x v="1"/>
    <x v="3"/>
    <n v="1"/>
  </r>
  <r>
    <x v="1462"/>
    <x v="0"/>
    <x v="4"/>
    <n v="1"/>
  </r>
  <r>
    <x v="1463"/>
    <x v="3"/>
    <x v="3"/>
    <n v="0"/>
  </r>
  <r>
    <x v="1463"/>
    <x v="4"/>
    <x v="4"/>
    <n v="1"/>
  </r>
  <r>
    <x v="1464"/>
    <x v="1"/>
    <x v="2"/>
    <n v="1"/>
  </r>
  <r>
    <x v="1464"/>
    <x v="0"/>
    <x v="2"/>
    <n v="1"/>
  </r>
  <r>
    <x v="1465"/>
    <x v="2"/>
    <x v="2"/>
    <n v="1"/>
  </r>
  <r>
    <x v="1465"/>
    <x v="4"/>
    <x v="0"/>
    <n v="1"/>
  </r>
  <r>
    <x v="1466"/>
    <x v="6"/>
    <x v="1"/>
    <n v="0"/>
  </r>
  <r>
    <x v="1466"/>
    <x v="4"/>
    <x v="1"/>
    <n v="1"/>
  </r>
  <r>
    <x v="1467"/>
    <x v="7"/>
    <x v="2"/>
    <n v="1"/>
  </r>
  <r>
    <x v="1467"/>
    <x v="4"/>
    <x v="0"/>
    <n v="1"/>
  </r>
  <r>
    <x v="1468"/>
    <x v="3"/>
    <x v="4"/>
    <n v="1"/>
  </r>
  <r>
    <x v="1468"/>
    <x v="5"/>
    <x v="2"/>
    <n v="0"/>
  </r>
  <r>
    <x v="1469"/>
    <x v="1"/>
    <x v="0"/>
    <n v="1"/>
  </r>
  <r>
    <x v="1469"/>
    <x v="4"/>
    <x v="1"/>
    <n v="0"/>
  </r>
  <r>
    <x v="1470"/>
    <x v="5"/>
    <x v="0"/>
    <n v="1"/>
  </r>
  <r>
    <x v="1470"/>
    <x v="3"/>
    <x v="0"/>
    <n v="1"/>
  </r>
  <r>
    <x v="1471"/>
    <x v="4"/>
    <x v="3"/>
    <n v="0"/>
  </r>
  <r>
    <x v="1471"/>
    <x v="3"/>
    <x v="4"/>
    <n v="1"/>
  </r>
  <r>
    <x v="1472"/>
    <x v="5"/>
    <x v="2"/>
    <n v="1"/>
  </r>
  <r>
    <x v="1472"/>
    <x v="5"/>
    <x v="1"/>
    <n v="0"/>
  </r>
  <r>
    <x v="1473"/>
    <x v="3"/>
    <x v="3"/>
    <n v="0"/>
  </r>
  <r>
    <x v="1473"/>
    <x v="6"/>
    <x v="0"/>
    <n v="1"/>
  </r>
  <r>
    <x v="1474"/>
    <x v="3"/>
    <x v="2"/>
    <n v="1"/>
  </r>
  <r>
    <x v="1474"/>
    <x v="1"/>
    <x v="4"/>
    <n v="1"/>
  </r>
  <r>
    <x v="1475"/>
    <x v="0"/>
    <x v="2"/>
    <n v="1"/>
  </r>
  <r>
    <x v="1475"/>
    <x v="5"/>
    <x v="1"/>
    <n v="1"/>
  </r>
  <r>
    <x v="1476"/>
    <x v="6"/>
    <x v="0"/>
    <n v="1"/>
  </r>
  <r>
    <x v="1476"/>
    <x v="6"/>
    <x v="3"/>
    <n v="0"/>
  </r>
  <r>
    <x v="1477"/>
    <x v="1"/>
    <x v="4"/>
    <n v="1"/>
  </r>
  <r>
    <x v="1477"/>
    <x v="0"/>
    <x v="1"/>
    <n v="1"/>
  </r>
  <r>
    <x v="1478"/>
    <x v="3"/>
    <x v="2"/>
    <n v="1"/>
  </r>
  <r>
    <x v="1478"/>
    <x v="7"/>
    <x v="3"/>
    <n v="1"/>
  </r>
  <r>
    <x v="1479"/>
    <x v="7"/>
    <x v="1"/>
    <n v="1"/>
  </r>
  <r>
    <x v="1479"/>
    <x v="0"/>
    <x v="3"/>
    <n v="1"/>
  </r>
  <r>
    <x v="1480"/>
    <x v="2"/>
    <x v="3"/>
    <n v="0"/>
  </r>
  <r>
    <x v="1480"/>
    <x v="7"/>
    <x v="0"/>
    <n v="0"/>
  </r>
  <r>
    <x v="1481"/>
    <x v="5"/>
    <x v="4"/>
    <n v="1"/>
  </r>
  <r>
    <x v="1481"/>
    <x v="0"/>
    <x v="1"/>
    <n v="1"/>
  </r>
  <r>
    <x v="1482"/>
    <x v="2"/>
    <x v="2"/>
    <n v="1"/>
  </r>
  <r>
    <x v="1482"/>
    <x v="1"/>
    <x v="1"/>
    <n v="1"/>
  </r>
  <r>
    <x v="1483"/>
    <x v="4"/>
    <x v="2"/>
    <n v="1"/>
  </r>
  <r>
    <x v="1483"/>
    <x v="5"/>
    <x v="2"/>
    <n v="1"/>
  </r>
  <r>
    <x v="1484"/>
    <x v="3"/>
    <x v="2"/>
    <n v="1"/>
  </r>
  <r>
    <x v="1484"/>
    <x v="7"/>
    <x v="3"/>
    <n v="1"/>
  </r>
  <r>
    <x v="1485"/>
    <x v="4"/>
    <x v="2"/>
    <n v="1"/>
  </r>
  <r>
    <x v="1485"/>
    <x v="6"/>
    <x v="2"/>
    <n v="1"/>
  </r>
  <r>
    <x v="1486"/>
    <x v="0"/>
    <x v="2"/>
    <n v="0"/>
  </r>
  <r>
    <x v="1486"/>
    <x v="3"/>
    <x v="1"/>
    <n v="1"/>
  </r>
  <r>
    <x v="1487"/>
    <x v="5"/>
    <x v="3"/>
    <n v="1"/>
  </r>
  <r>
    <x v="1487"/>
    <x v="5"/>
    <x v="3"/>
    <n v="0"/>
  </r>
  <r>
    <x v="1488"/>
    <x v="1"/>
    <x v="0"/>
    <n v="1"/>
  </r>
  <r>
    <x v="1488"/>
    <x v="1"/>
    <x v="0"/>
    <n v="1"/>
  </r>
  <r>
    <x v="1489"/>
    <x v="0"/>
    <x v="2"/>
    <n v="0"/>
  </r>
  <r>
    <x v="1489"/>
    <x v="4"/>
    <x v="4"/>
    <n v="1"/>
  </r>
  <r>
    <x v="1490"/>
    <x v="6"/>
    <x v="1"/>
    <n v="1"/>
  </r>
  <r>
    <x v="1490"/>
    <x v="1"/>
    <x v="1"/>
    <n v="1"/>
  </r>
  <r>
    <x v="1491"/>
    <x v="0"/>
    <x v="1"/>
    <n v="0"/>
  </r>
  <r>
    <x v="1491"/>
    <x v="3"/>
    <x v="1"/>
    <n v="1"/>
  </r>
  <r>
    <x v="1492"/>
    <x v="5"/>
    <x v="2"/>
    <n v="0"/>
  </r>
  <r>
    <x v="1492"/>
    <x v="5"/>
    <x v="1"/>
    <n v="1"/>
  </r>
  <r>
    <x v="1493"/>
    <x v="4"/>
    <x v="1"/>
    <n v="1"/>
  </r>
  <r>
    <x v="1493"/>
    <x v="0"/>
    <x v="0"/>
    <n v="1"/>
  </r>
  <r>
    <x v="1494"/>
    <x v="2"/>
    <x v="2"/>
    <n v="1"/>
  </r>
  <r>
    <x v="1494"/>
    <x v="6"/>
    <x v="3"/>
    <n v="1"/>
  </r>
  <r>
    <x v="1495"/>
    <x v="5"/>
    <x v="3"/>
    <n v="1"/>
  </r>
  <r>
    <x v="1495"/>
    <x v="4"/>
    <x v="2"/>
    <n v="1"/>
  </r>
  <r>
    <x v="1496"/>
    <x v="1"/>
    <x v="1"/>
    <n v="1"/>
  </r>
  <r>
    <x v="1496"/>
    <x v="4"/>
    <x v="1"/>
    <n v="1"/>
  </r>
  <r>
    <x v="1497"/>
    <x v="4"/>
    <x v="2"/>
    <n v="0"/>
  </r>
  <r>
    <x v="1497"/>
    <x v="5"/>
    <x v="2"/>
    <n v="1"/>
  </r>
  <r>
    <x v="1498"/>
    <x v="6"/>
    <x v="0"/>
    <n v="1"/>
  </r>
  <r>
    <x v="1498"/>
    <x v="7"/>
    <x v="1"/>
    <n v="0"/>
  </r>
  <r>
    <x v="1499"/>
    <x v="1"/>
    <x v="0"/>
    <n v="1"/>
  </r>
  <r>
    <x v="1499"/>
    <x v="7"/>
    <x v="1"/>
    <n v="0"/>
  </r>
  <r>
    <x v="1500"/>
    <x v="2"/>
    <x v="1"/>
    <n v="1"/>
  </r>
  <r>
    <x v="1500"/>
    <x v="6"/>
    <x v="2"/>
    <n v="0"/>
  </r>
  <r>
    <x v="1501"/>
    <x v="2"/>
    <x v="3"/>
    <n v="0"/>
  </r>
  <r>
    <x v="1501"/>
    <x v="5"/>
    <x v="4"/>
    <n v="1"/>
  </r>
  <r>
    <x v="1502"/>
    <x v="4"/>
    <x v="3"/>
    <n v="1"/>
  </r>
  <r>
    <x v="1502"/>
    <x v="0"/>
    <x v="4"/>
    <n v="1"/>
  </r>
  <r>
    <x v="1503"/>
    <x v="1"/>
    <x v="4"/>
    <n v="1"/>
  </r>
  <r>
    <x v="1503"/>
    <x v="6"/>
    <x v="1"/>
    <n v="1"/>
  </r>
  <r>
    <x v="1504"/>
    <x v="2"/>
    <x v="0"/>
    <n v="1"/>
  </r>
  <r>
    <x v="1504"/>
    <x v="2"/>
    <x v="1"/>
    <n v="1"/>
  </r>
  <r>
    <x v="1504"/>
    <x v="3"/>
    <x v="2"/>
    <n v="1"/>
  </r>
  <r>
    <x v="1504"/>
    <x v="7"/>
    <x v="4"/>
    <n v="1"/>
  </r>
  <r>
    <x v="1505"/>
    <x v="2"/>
    <x v="1"/>
    <n v="1"/>
  </r>
  <r>
    <x v="1505"/>
    <x v="5"/>
    <x v="0"/>
    <n v="1"/>
  </r>
  <r>
    <x v="1506"/>
    <x v="2"/>
    <x v="3"/>
    <n v="1"/>
  </r>
  <r>
    <x v="1506"/>
    <x v="6"/>
    <x v="0"/>
    <n v="1"/>
  </r>
  <r>
    <x v="1507"/>
    <x v="0"/>
    <x v="3"/>
    <n v="0"/>
  </r>
  <r>
    <x v="1507"/>
    <x v="0"/>
    <x v="2"/>
    <n v="1"/>
  </r>
  <r>
    <x v="1508"/>
    <x v="1"/>
    <x v="3"/>
    <n v="1"/>
  </r>
  <r>
    <x v="1508"/>
    <x v="5"/>
    <x v="1"/>
    <n v="1"/>
  </r>
  <r>
    <x v="1509"/>
    <x v="7"/>
    <x v="1"/>
    <n v="1"/>
  </r>
  <r>
    <x v="1509"/>
    <x v="5"/>
    <x v="3"/>
    <n v="1"/>
  </r>
  <r>
    <x v="1510"/>
    <x v="6"/>
    <x v="4"/>
    <n v="0"/>
  </r>
  <r>
    <x v="1510"/>
    <x v="5"/>
    <x v="4"/>
    <n v="1"/>
  </r>
  <r>
    <x v="1511"/>
    <x v="4"/>
    <x v="2"/>
    <n v="0"/>
  </r>
  <r>
    <x v="1511"/>
    <x v="6"/>
    <x v="2"/>
    <n v="1"/>
  </r>
  <r>
    <x v="1512"/>
    <x v="5"/>
    <x v="3"/>
    <n v="1"/>
  </r>
  <r>
    <x v="1512"/>
    <x v="3"/>
    <x v="0"/>
    <n v="1"/>
  </r>
  <r>
    <x v="1513"/>
    <x v="0"/>
    <x v="1"/>
    <n v="0"/>
  </r>
  <r>
    <x v="1513"/>
    <x v="5"/>
    <x v="2"/>
    <n v="1"/>
  </r>
  <r>
    <x v="1514"/>
    <x v="7"/>
    <x v="3"/>
    <n v="1"/>
  </r>
  <r>
    <x v="1514"/>
    <x v="6"/>
    <x v="1"/>
    <n v="1"/>
  </r>
  <r>
    <x v="1515"/>
    <x v="6"/>
    <x v="0"/>
    <n v="0"/>
  </r>
  <r>
    <x v="1515"/>
    <x v="5"/>
    <x v="1"/>
    <n v="1"/>
  </r>
  <r>
    <x v="1516"/>
    <x v="5"/>
    <x v="0"/>
    <n v="1"/>
  </r>
  <r>
    <x v="1516"/>
    <x v="3"/>
    <x v="4"/>
    <n v="0"/>
  </r>
  <r>
    <x v="1517"/>
    <x v="4"/>
    <x v="3"/>
    <n v="1"/>
  </r>
  <r>
    <x v="1517"/>
    <x v="2"/>
    <x v="3"/>
    <n v="0"/>
  </r>
  <r>
    <x v="1518"/>
    <x v="7"/>
    <x v="1"/>
    <n v="1"/>
  </r>
  <r>
    <x v="1518"/>
    <x v="7"/>
    <x v="2"/>
    <n v="1"/>
  </r>
  <r>
    <x v="1518"/>
    <x v="2"/>
    <x v="2"/>
    <n v="1"/>
  </r>
  <r>
    <x v="1518"/>
    <x v="4"/>
    <x v="2"/>
    <n v="1"/>
  </r>
  <r>
    <x v="1519"/>
    <x v="7"/>
    <x v="1"/>
    <n v="1"/>
  </r>
  <r>
    <x v="1519"/>
    <x v="7"/>
    <x v="4"/>
    <n v="1"/>
  </r>
  <r>
    <x v="1520"/>
    <x v="0"/>
    <x v="0"/>
    <n v="0"/>
  </r>
  <r>
    <x v="1520"/>
    <x v="5"/>
    <x v="2"/>
    <n v="1"/>
  </r>
  <r>
    <x v="1521"/>
    <x v="6"/>
    <x v="2"/>
    <n v="1"/>
  </r>
  <r>
    <x v="1521"/>
    <x v="0"/>
    <x v="0"/>
    <n v="1"/>
  </r>
  <r>
    <x v="1522"/>
    <x v="7"/>
    <x v="1"/>
    <n v="1"/>
  </r>
  <r>
    <x v="1522"/>
    <x v="5"/>
    <x v="4"/>
    <n v="0"/>
  </r>
  <r>
    <x v="1523"/>
    <x v="6"/>
    <x v="1"/>
    <n v="1"/>
  </r>
  <r>
    <x v="1523"/>
    <x v="7"/>
    <x v="3"/>
    <n v="0"/>
  </r>
  <r>
    <x v="1524"/>
    <x v="4"/>
    <x v="4"/>
    <n v="1"/>
  </r>
  <r>
    <x v="1524"/>
    <x v="4"/>
    <x v="0"/>
    <n v="1"/>
  </r>
  <r>
    <x v="1525"/>
    <x v="4"/>
    <x v="1"/>
    <n v="1"/>
  </r>
  <r>
    <x v="1525"/>
    <x v="2"/>
    <x v="4"/>
    <n v="0"/>
  </r>
  <r>
    <x v="1526"/>
    <x v="0"/>
    <x v="3"/>
    <n v="1"/>
  </r>
  <r>
    <x v="1526"/>
    <x v="0"/>
    <x v="3"/>
    <n v="1"/>
  </r>
  <r>
    <x v="1527"/>
    <x v="2"/>
    <x v="3"/>
    <n v="1"/>
  </r>
  <r>
    <x v="1527"/>
    <x v="7"/>
    <x v="0"/>
    <n v="1"/>
  </r>
  <r>
    <x v="1528"/>
    <x v="2"/>
    <x v="4"/>
    <n v="1"/>
  </r>
  <r>
    <x v="1528"/>
    <x v="6"/>
    <x v="1"/>
    <n v="1"/>
  </r>
  <r>
    <x v="1529"/>
    <x v="7"/>
    <x v="1"/>
    <n v="1"/>
  </r>
  <r>
    <x v="1529"/>
    <x v="7"/>
    <x v="0"/>
    <n v="1"/>
  </r>
  <r>
    <x v="1530"/>
    <x v="7"/>
    <x v="4"/>
    <n v="1"/>
  </r>
  <r>
    <x v="1530"/>
    <x v="0"/>
    <x v="2"/>
    <n v="0"/>
  </r>
  <r>
    <x v="1530"/>
    <x v="6"/>
    <x v="3"/>
    <n v="1"/>
  </r>
  <r>
    <x v="1530"/>
    <x v="0"/>
    <x v="3"/>
    <n v="1"/>
  </r>
  <r>
    <x v="1531"/>
    <x v="1"/>
    <x v="3"/>
    <n v="0"/>
  </r>
  <r>
    <x v="1531"/>
    <x v="3"/>
    <x v="2"/>
    <n v="1"/>
  </r>
  <r>
    <x v="1532"/>
    <x v="6"/>
    <x v="4"/>
    <n v="1"/>
  </r>
  <r>
    <x v="1532"/>
    <x v="5"/>
    <x v="1"/>
    <n v="1"/>
  </r>
  <r>
    <x v="1533"/>
    <x v="3"/>
    <x v="4"/>
    <n v="1"/>
  </r>
  <r>
    <x v="1533"/>
    <x v="6"/>
    <x v="1"/>
    <n v="1"/>
  </r>
  <r>
    <x v="1534"/>
    <x v="4"/>
    <x v="2"/>
    <n v="0"/>
  </r>
  <r>
    <x v="1534"/>
    <x v="5"/>
    <x v="0"/>
    <n v="0"/>
  </r>
  <r>
    <x v="1535"/>
    <x v="7"/>
    <x v="1"/>
    <n v="1"/>
  </r>
  <r>
    <x v="1535"/>
    <x v="4"/>
    <x v="3"/>
    <n v="0"/>
  </r>
  <r>
    <x v="1536"/>
    <x v="3"/>
    <x v="1"/>
    <n v="1"/>
  </r>
  <r>
    <x v="1536"/>
    <x v="6"/>
    <x v="4"/>
    <n v="0"/>
  </r>
  <r>
    <x v="1537"/>
    <x v="4"/>
    <x v="0"/>
    <n v="1"/>
  </r>
  <r>
    <x v="1537"/>
    <x v="4"/>
    <x v="4"/>
    <n v="0"/>
  </r>
  <r>
    <x v="1538"/>
    <x v="3"/>
    <x v="2"/>
    <n v="1"/>
  </r>
  <r>
    <x v="1538"/>
    <x v="4"/>
    <x v="4"/>
    <n v="1"/>
  </r>
  <r>
    <x v="1539"/>
    <x v="3"/>
    <x v="2"/>
    <n v="0"/>
  </r>
  <r>
    <x v="1539"/>
    <x v="1"/>
    <x v="2"/>
    <n v="1"/>
  </r>
  <r>
    <x v="1540"/>
    <x v="6"/>
    <x v="3"/>
    <n v="1"/>
  </r>
  <r>
    <x v="1540"/>
    <x v="1"/>
    <x v="1"/>
    <n v="0"/>
  </r>
  <r>
    <x v="1541"/>
    <x v="2"/>
    <x v="4"/>
    <n v="1"/>
  </r>
  <r>
    <x v="1541"/>
    <x v="3"/>
    <x v="2"/>
    <n v="0"/>
  </r>
  <r>
    <x v="1542"/>
    <x v="4"/>
    <x v="2"/>
    <n v="1"/>
  </r>
  <r>
    <x v="1542"/>
    <x v="4"/>
    <x v="1"/>
    <n v="1"/>
  </r>
  <r>
    <x v="1543"/>
    <x v="1"/>
    <x v="3"/>
    <n v="0"/>
  </r>
  <r>
    <x v="1543"/>
    <x v="1"/>
    <x v="2"/>
    <n v="0"/>
  </r>
  <r>
    <x v="1544"/>
    <x v="0"/>
    <x v="3"/>
    <n v="1"/>
  </r>
  <r>
    <x v="1544"/>
    <x v="1"/>
    <x v="4"/>
    <n v="0"/>
  </r>
  <r>
    <x v="1545"/>
    <x v="2"/>
    <x v="2"/>
    <n v="0"/>
  </r>
  <r>
    <x v="1545"/>
    <x v="6"/>
    <x v="0"/>
    <n v="0"/>
  </r>
  <r>
    <x v="1546"/>
    <x v="5"/>
    <x v="4"/>
    <n v="1"/>
  </r>
  <r>
    <x v="1546"/>
    <x v="3"/>
    <x v="4"/>
    <n v="0"/>
  </r>
  <r>
    <x v="1547"/>
    <x v="3"/>
    <x v="0"/>
    <n v="1"/>
  </r>
  <r>
    <x v="1547"/>
    <x v="3"/>
    <x v="4"/>
    <n v="0"/>
  </r>
  <r>
    <x v="1548"/>
    <x v="1"/>
    <x v="4"/>
    <n v="1"/>
  </r>
  <r>
    <x v="1548"/>
    <x v="0"/>
    <x v="0"/>
    <n v="0"/>
  </r>
  <r>
    <x v="1549"/>
    <x v="1"/>
    <x v="4"/>
    <n v="1"/>
  </r>
  <r>
    <x v="1549"/>
    <x v="3"/>
    <x v="1"/>
    <n v="1"/>
  </r>
  <r>
    <x v="1550"/>
    <x v="3"/>
    <x v="1"/>
    <n v="1"/>
  </r>
  <r>
    <x v="1550"/>
    <x v="5"/>
    <x v="0"/>
    <n v="0"/>
  </r>
  <r>
    <x v="1551"/>
    <x v="1"/>
    <x v="4"/>
    <n v="0"/>
  </r>
  <r>
    <x v="1551"/>
    <x v="0"/>
    <x v="0"/>
    <n v="0"/>
  </r>
  <r>
    <x v="1552"/>
    <x v="7"/>
    <x v="4"/>
    <n v="1"/>
  </r>
  <r>
    <x v="1552"/>
    <x v="6"/>
    <x v="2"/>
    <n v="0"/>
  </r>
  <r>
    <x v="1553"/>
    <x v="2"/>
    <x v="4"/>
    <n v="1"/>
  </r>
  <r>
    <x v="1553"/>
    <x v="4"/>
    <x v="4"/>
    <n v="0"/>
  </r>
  <r>
    <x v="1554"/>
    <x v="2"/>
    <x v="4"/>
    <n v="0"/>
  </r>
  <r>
    <x v="1554"/>
    <x v="2"/>
    <x v="2"/>
    <n v="1"/>
  </r>
  <r>
    <x v="1555"/>
    <x v="6"/>
    <x v="1"/>
    <n v="0"/>
  </r>
  <r>
    <x v="1555"/>
    <x v="5"/>
    <x v="0"/>
    <n v="1"/>
  </r>
  <r>
    <x v="1556"/>
    <x v="7"/>
    <x v="0"/>
    <n v="1"/>
  </r>
  <r>
    <x v="1556"/>
    <x v="7"/>
    <x v="1"/>
    <n v="1"/>
  </r>
  <r>
    <x v="1557"/>
    <x v="3"/>
    <x v="4"/>
    <n v="1"/>
  </r>
  <r>
    <x v="1557"/>
    <x v="0"/>
    <x v="0"/>
    <n v="1"/>
  </r>
  <r>
    <x v="1558"/>
    <x v="1"/>
    <x v="3"/>
    <n v="1"/>
  </r>
  <r>
    <x v="1558"/>
    <x v="1"/>
    <x v="3"/>
    <n v="1"/>
  </r>
  <r>
    <x v="1559"/>
    <x v="5"/>
    <x v="2"/>
    <n v="1"/>
  </r>
  <r>
    <x v="1559"/>
    <x v="7"/>
    <x v="1"/>
    <n v="1"/>
  </r>
  <r>
    <x v="1560"/>
    <x v="1"/>
    <x v="2"/>
    <n v="1"/>
  </r>
  <r>
    <x v="1560"/>
    <x v="2"/>
    <x v="1"/>
    <n v="1"/>
  </r>
  <r>
    <x v="1561"/>
    <x v="2"/>
    <x v="4"/>
    <n v="1"/>
  </r>
  <r>
    <x v="1561"/>
    <x v="6"/>
    <x v="4"/>
    <n v="0"/>
  </r>
  <r>
    <x v="1561"/>
    <x v="6"/>
    <x v="0"/>
    <n v="0"/>
  </r>
  <r>
    <x v="1561"/>
    <x v="1"/>
    <x v="0"/>
    <n v="0"/>
  </r>
  <r>
    <x v="1562"/>
    <x v="3"/>
    <x v="4"/>
    <n v="0"/>
  </r>
  <r>
    <x v="1562"/>
    <x v="3"/>
    <x v="4"/>
    <n v="1"/>
  </r>
  <r>
    <x v="1563"/>
    <x v="3"/>
    <x v="4"/>
    <n v="0"/>
  </r>
  <r>
    <x v="1563"/>
    <x v="0"/>
    <x v="2"/>
    <n v="0"/>
  </r>
  <r>
    <x v="1564"/>
    <x v="3"/>
    <x v="1"/>
    <n v="0"/>
  </r>
  <r>
    <x v="1564"/>
    <x v="3"/>
    <x v="3"/>
    <n v="0"/>
  </r>
  <r>
    <x v="1565"/>
    <x v="6"/>
    <x v="3"/>
    <n v="1"/>
  </r>
  <r>
    <x v="1565"/>
    <x v="2"/>
    <x v="4"/>
    <n v="1"/>
  </r>
  <r>
    <x v="1566"/>
    <x v="4"/>
    <x v="0"/>
    <n v="1"/>
  </r>
  <r>
    <x v="1566"/>
    <x v="0"/>
    <x v="3"/>
    <n v="1"/>
  </r>
  <r>
    <x v="1567"/>
    <x v="7"/>
    <x v="3"/>
    <n v="1"/>
  </r>
  <r>
    <x v="1567"/>
    <x v="7"/>
    <x v="0"/>
    <n v="1"/>
  </r>
  <r>
    <x v="1568"/>
    <x v="7"/>
    <x v="4"/>
    <n v="1"/>
  </r>
  <r>
    <x v="1568"/>
    <x v="7"/>
    <x v="4"/>
    <n v="1"/>
  </r>
  <r>
    <x v="1569"/>
    <x v="2"/>
    <x v="0"/>
    <n v="1"/>
  </r>
  <r>
    <x v="1569"/>
    <x v="0"/>
    <x v="0"/>
    <n v="0"/>
  </r>
  <r>
    <x v="1570"/>
    <x v="4"/>
    <x v="0"/>
    <n v="1"/>
  </r>
  <r>
    <x v="1570"/>
    <x v="7"/>
    <x v="4"/>
    <n v="1"/>
  </r>
  <r>
    <x v="1571"/>
    <x v="7"/>
    <x v="2"/>
    <n v="1"/>
  </r>
  <r>
    <x v="1571"/>
    <x v="1"/>
    <x v="4"/>
    <n v="1"/>
  </r>
  <r>
    <x v="1572"/>
    <x v="6"/>
    <x v="3"/>
    <n v="0"/>
  </r>
  <r>
    <x v="1572"/>
    <x v="6"/>
    <x v="0"/>
    <n v="1"/>
  </r>
  <r>
    <x v="1573"/>
    <x v="5"/>
    <x v="4"/>
    <n v="1"/>
  </r>
  <r>
    <x v="1573"/>
    <x v="0"/>
    <x v="3"/>
    <n v="1"/>
  </r>
  <r>
    <x v="1574"/>
    <x v="4"/>
    <x v="0"/>
    <n v="0"/>
  </r>
  <r>
    <x v="1574"/>
    <x v="6"/>
    <x v="3"/>
    <n v="1"/>
  </r>
  <r>
    <x v="1575"/>
    <x v="3"/>
    <x v="3"/>
    <n v="1"/>
  </r>
  <r>
    <x v="1575"/>
    <x v="7"/>
    <x v="1"/>
    <n v="1"/>
  </r>
  <r>
    <x v="1576"/>
    <x v="6"/>
    <x v="1"/>
    <n v="0"/>
  </r>
  <r>
    <x v="1576"/>
    <x v="0"/>
    <x v="2"/>
    <n v="1"/>
  </r>
  <r>
    <x v="1577"/>
    <x v="0"/>
    <x v="0"/>
    <n v="1"/>
  </r>
  <r>
    <x v="1577"/>
    <x v="7"/>
    <x v="3"/>
    <n v="1"/>
  </r>
  <r>
    <x v="1578"/>
    <x v="4"/>
    <x v="4"/>
    <n v="1"/>
  </r>
  <r>
    <x v="1578"/>
    <x v="1"/>
    <x v="3"/>
    <n v="1"/>
  </r>
  <r>
    <x v="1579"/>
    <x v="2"/>
    <x v="0"/>
    <n v="1"/>
  </r>
  <r>
    <x v="1579"/>
    <x v="1"/>
    <x v="4"/>
    <n v="1"/>
  </r>
  <r>
    <x v="1580"/>
    <x v="7"/>
    <x v="3"/>
    <n v="0"/>
  </r>
  <r>
    <x v="1580"/>
    <x v="4"/>
    <x v="0"/>
    <n v="0"/>
  </r>
  <r>
    <x v="1581"/>
    <x v="0"/>
    <x v="3"/>
    <n v="0"/>
  </r>
  <r>
    <x v="1581"/>
    <x v="0"/>
    <x v="0"/>
    <n v="1"/>
  </r>
  <r>
    <x v="1582"/>
    <x v="4"/>
    <x v="0"/>
    <n v="1"/>
  </r>
  <r>
    <x v="1582"/>
    <x v="2"/>
    <x v="2"/>
    <n v="1"/>
  </r>
  <r>
    <x v="1583"/>
    <x v="2"/>
    <x v="1"/>
    <n v="1"/>
  </r>
  <r>
    <x v="1583"/>
    <x v="7"/>
    <x v="4"/>
    <n v="1"/>
  </r>
  <r>
    <x v="1584"/>
    <x v="3"/>
    <x v="1"/>
    <n v="1"/>
  </r>
  <r>
    <x v="1584"/>
    <x v="5"/>
    <x v="1"/>
    <n v="1"/>
  </r>
  <r>
    <x v="1585"/>
    <x v="4"/>
    <x v="0"/>
    <n v="1"/>
  </r>
  <r>
    <x v="1585"/>
    <x v="7"/>
    <x v="1"/>
    <n v="1"/>
  </r>
  <r>
    <x v="1586"/>
    <x v="1"/>
    <x v="3"/>
    <n v="1"/>
  </r>
  <r>
    <x v="1586"/>
    <x v="1"/>
    <x v="2"/>
    <n v="0"/>
  </r>
  <r>
    <x v="1587"/>
    <x v="0"/>
    <x v="1"/>
    <n v="1"/>
  </r>
  <r>
    <x v="1587"/>
    <x v="0"/>
    <x v="0"/>
    <n v="1"/>
  </r>
  <r>
    <x v="1588"/>
    <x v="2"/>
    <x v="0"/>
    <n v="0"/>
  </r>
  <r>
    <x v="1588"/>
    <x v="1"/>
    <x v="3"/>
    <n v="1"/>
  </r>
  <r>
    <x v="1589"/>
    <x v="0"/>
    <x v="0"/>
    <n v="0"/>
  </r>
  <r>
    <x v="1589"/>
    <x v="5"/>
    <x v="3"/>
    <n v="0"/>
  </r>
  <r>
    <x v="1590"/>
    <x v="7"/>
    <x v="4"/>
    <n v="1"/>
  </r>
  <r>
    <x v="1590"/>
    <x v="4"/>
    <x v="4"/>
    <n v="0"/>
  </r>
  <r>
    <x v="1591"/>
    <x v="6"/>
    <x v="1"/>
    <n v="1"/>
  </r>
  <r>
    <x v="1591"/>
    <x v="7"/>
    <x v="2"/>
    <n v="0"/>
  </r>
  <r>
    <x v="1592"/>
    <x v="5"/>
    <x v="4"/>
    <n v="1"/>
  </r>
  <r>
    <x v="1592"/>
    <x v="5"/>
    <x v="3"/>
    <n v="1"/>
  </r>
  <r>
    <x v="1593"/>
    <x v="3"/>
    <x v="4"/>
    <n v="1"/>
  </r>
  <r>
    <x v="1593"/>
    <x v="5"/>
    <x v="0"/>
    <n v="1"/>
  </r>
  <r>
    <x v="1594"/>
    <x v="6"/>
    <x v="0"/>
    <n v="1"/>
  </r>
  <r>
    <x v="1594"/>
    <x v="2"/>
    <x v="3"/>
    <n v="1"/>
  </r>
  <r>
    <x v="1594"/>
    <x v="0"/>
    <x v="3"/>
    <n v="1"/>
  </r>
  <r>
    <x v="1594"/>
    <x v="4"/>
    <x v="0"/>
    <n v="1"/>
  </r>
  <r>
    <x v="1595"/>
    <x v="0"/>
    <x v="2"/>
    <n v="0"/>
  </r>
  <r>
    <x v="1595"/>
    <x v="7"/>
    <x v="2"/>
    <n v="1"/>
  </r>
  <r>
    <x v="1596"/>
    <x v="1"/>
    <x v="0"/>
    <n v="0"/>
  </r>
  <r>
    <x v="1596"/>
    <x v="1"/>
    <x v="2"/>
    <n v="1"/>
  </r>
  <r>
    <x v="1597"/>
    <x v="4"/>
    <x v="0"/>
    <n v="1"/>
  </r>
  <r>
    <x v="1597"/>
    <x v="4"/>
    <x v="0"/>
    <n v="1"/>
  </r>
  <r>
    <x v="1597"/>
    <x v="7"/>
    <x v="0"/>
    <n v="1"/>
  </r>
  <r>
    <x v="1597"/>
    <x v="1"/>
    <x v="4"/>
    <n v="1"/>
  </r>
  <r>
    <x v="1598"/>
    <x v="0"/>
    <x v="1"/>
    <n v="1"/>
  </r>
  <r>
    <x v="1598"/>
    <x v="5"/>
    <x v="3"/>
    <n v="1"/>
  </r>
  <r>
    <x v="1599"/>
    <x v="1"/>
    <x v="4"/>
    <n v="0"/>
  </r>
  <r>
    <x v="1599"/>
    <x v="6"/>
    <x v="3"/>
    <n v="1"/>
  </r>
  <r>
    <x v="1599"/>
    <x v="3"/>
    <x v="3"/>
    <n v="0"/>
  </r>
  <r>
    <x v="1599"/>
    <x v="1"/>
    <x v="4"/>
    <n v="1"/>
  </r>
  <r>
    <x v="1600"/>
    <x v="6"/>
    <x v="2"/>
    <n v="1"/>
  </r>
  <r>
    <x v="1600"/>
    <x v="7"/>
    <x v="1"/>
    <n v="1"/>
  </r>
  <r>
    <x v="1601"/>
    <x v="3"/>
    <x v="2"/>
    <n v="1"/>
  </r>
  <r>
    <x v="1601"/>
    <x v="5"/>
    <x v="1"/>
    <n v="0"/>
  </r>
  <r>
    <x v="1602"/>
    <x v="1"/>
    <x v="0"/>
    <n v="0"/>
  </r>
  <r>
    <x v="1602"/>
    <x v="0"/>
    <x v="3"/>
    <n v="1"/>
  </r>
  <r>
    <x v="1603"/>
    <x v="3"/>
    <x v="3"/>
    <n v="1"/>
  </r>
  <r>
    <x v="1603"/>
    <x v="4"/>
    <x v="3"/>
    <n v="0"/>
  </r>
  <r>
    <x v="1604"/>
    <x v="0"/>
    <x v="0"/>
    <n v="0"/>
  </r>
  <r>
    <x v="1604"/>
    <x v="3"/>
    <x v="0"/>
    <n v="1"/>
  </r>
  <r>
    <x v="1605"/>
    <x v="3"/>
    <x v="1"/>
    <n v="1"/>
  </r>
  <r>
    <x v="1605"/>
    <x v="4"/>
    <x v="0"/>
    <n v="0"/>
  </r>
  <r>
    <x v="1606"/>
    <x v="0"/>
    <x v="0"/>
    <n v="1"/>
  </r>
  <r>
    <x v="1606"/>
    <x v="3"/>
    <x v="0"/>
    <n v="1"/>
  </r>
  <r>
    <x v="1607"/>
    <x v="0"/>
    <x v="3"/>
    <n v="1"/>
  </r>
  <r>
    <x v="1607"/>
    <x v="6"/>
    <x v="4"/>
    <n v="0"/>
  </r>
  <r>
    <x v="1608"/>
    <x v="6"/>
    <x v="3"/>
    <n v="0"/>
  </r>
  <r>
    <x v="1608"/>
    <x v="6"/>
    <x v="0"/>
    <n v="1"/>
  </r>
  <r>
    <x v="1609"/>
    <x v="5"/>
    <x v="1"/>
    <n v="0"/>
  </r>
  <r>
    <x v="1609"/>
    <x v="3"/>
    <x v="3"/>
    <n v="1"/>
  </r>
  <r>
    <x v="1610"/>
    <x v="5"/>
    <x v="2"/>
    <n v="1"/>
  </r>
  <r>
    <x v="1610"/>
    <x v="0"/>
    <x v="4"/>
    <n v="1"/>
  </r>
  <r>
    <x v="1611"/>
    <x v="2"/>
    <x v="1"/>
    <n v="1"/>
  </r>
  <r>
    <x v="1611"/>
    <x v="7"/>
    <x v="1"/>
    <n v="1"/>
  </r>
  <r>
    <x v="1612"/>
    <x v="5"/>
    <x v="1"/>
    <n v="1"/>
  </r>
  <r>
    <x v="1612"/>
    <x v="7"/>
    <x v="2"/>
    <n v="1"/>
  </r>
  <r>
    <x v="1613"/>
    <x v="1"/>
    <x v="3"/>
    <n v="1"/>
  </r>
  <r>
    <x v="1613"/>
    <x v="3"/>
    <x v="0"/>
    <n v="1"/>
  </r>
  <r>
    <x v="1614"/>
    <x v="4"/>
    <x v="4"/>
    <n v="1"/>
  </r>
  <r>
    <x v="1614"/>
    <x v="5"/>
    <x v="1"/>
    <n v="1"/>
  </r>
  <r>
    <x v="1615"/>
    <x v="2"/>
    <x v="2"/>
    <n v="1"/>
  </r>
  <r>
    <x v="1615"/>
    <x v="5"/>
    <x v="0"/>
    <n v="0"/>
  </r>
  <r>
    <x v="1616"/>
    <x v="6"/>
    <x v="4"/>
    <n v="1"/>
  </r>
  <r>
    <x v="1616"/>
    <x v="7"/>
    <x v="3"/>
    <n v="1"/>
  </r>
  <r>
    <x v="1617"/>
    <x v="4"/>
    <x v="3"/>
    <n v="1"/>
  </r>
  <r>
    <x v="1617"/>
    <x v="6"/>
    <x v="3"/>
    <n v="0"/>
  </r>
  <r>
    <x v="1618"/>
    <x v="0"/>
    <x v="1"/>
    <n v="0"/>
  </r>
  <r>
    <x v="1618"/>
    <x v="1"/>
    <x v="3"/>
    <n v="1"/>
  </r>
  <r>
    <x v="1619"/>
    <x v="5"/>
    <x v="4"/>
    <n v="0"/>
  </r>
  <r>
    <x v="1619"/>
    <x v="0"/>
    <x v="3"/>
    <n v="0"/>
  </r>
  <r>
    <x v="1620"/>
    <x v="1"/>
    <x v="0"/>
    <n v="0"/>
  </r>
  <r>
    <x v="1620"/>
    <x v="4"/>
    <x v="1"/>
    <n v="1"/>
  </r>
  <r>
    <x v="1621"/>
    <x v="3"/>
    <x v="1"/>
    <n v="0"/>
  </r>
  <r>
    <x v="1621"/>
    <x v="2"/>
    <x v="2"/>
    <n v="1"/>
  </r>
  <r>
    <x v="1622"/>
    <x v="4"/>
    <x v="1"/>
    <n v="1"/>
  </r>
  <r>
    <x v="1622"/>
    <x v="4"/>
    <x v="4"/>
    <n v="1"/>
  </r>
  <r>
    <x v="1623"/>
    <x v="6"/>
    <x v="0"/>
    <n v="1"/>
  </r>
  <r>
    <x v="1623"/>
    <x v="4"/>
    <x v="1"/>
    <n v="0"/>
  </r>
  <r>
    <x v="1624"/>
    <x v="3"/>
    <x v="4"/>
    <n v="1"/>
  </r>
  <r>
    <x v="1624"/>
    <x v="2"/>
    <x v="2"/>
    <n v="1"/>
  </r>
  <r>
    <x v="1625"/>
    <x v="1"/>
    <x v="2"/>
    <n v="1"/>
  </r>
  <r>
    <x v="1625"/>
    <x v="1"/>
    <x v="2"/>
    <n v="1"/>
  </r>
  <r>
    <x v="1626"/>
    <x v="4"/>
    <x v="0"/>
    <n v="1"/>
  </r>
  <r>
    <x v="1626"/>
    <x v="3"/>
    <x v="2"/>
    <n v="1"/>
  </r>
  <r>
    <x v="1627"/>
    <x v="7"/>
    <x v="0"/>
    <n v="0"/>
  </r>
  <r>
    <x v="1627"/>
    <x v="5"/>
    <x v="4"/>
    <n v="1"/>
  </r>
  <r>
    <x v="1627"/>
    <x v="0"/>
    <x v="3"/>
    <n v="1"/>
  </r>
  <r>
    <x v="1627"/>
    <x v="1"/>
    <x v="2"/>
    <n v="1"/>
  </r>
  <r>
    <x v="1628"/>
    <x v="6"/>
    <x v="2"/>
    <n v="1"/>
  </r>
  <r>
    <x v="1628"/>
    <x v="2"/>
    <x v="4"/>
    <n v="1"/>
  </r>
  <r>
    <x v="1629"/>
    <x v="4"/>
    <x v="2"/>
    <n v="1"/>
  </r>
  <r>
    <x v="1629"/>
    <x v="2"/>
    <x v="1"/>
    <n v="0"/>
  </r>
  <r>
    <x v="1630"/>
    <x v="1"/>
    <x v="2"/>
    <n v="1"/>
  </r>
  <r>
    <x v="1630"/>
    <x v="2"/>
    <x v="4"/>
    <n v="1"/>
  </r>
  <r>
    <x v="1631"/>
    <x v="1"/>
    <x v="4"/>
    <n v="1"/>
  </r>
  <r>
    <x v="1631"/>
    <x v="1"/>
    <x v="0"/>
    <n v="1"/>
  </r>
  <r>
    <x v="1632"/>
    <x v="1"/>
    <x v="3"/>
    <n v="1"/>
  </r>
  <r>
    <x v="1632"/>
    <x v="0"/>
    <x v="4"/>
    <n v="1"/>
  </r>
  <r>
    <x v="1633"/>
    <x v="5"/>
    <x v="0"/>
    <n v="0"/>
  </r>
  <r>
    <x v="1633"/>
    <x v="6"/>
    <x v="3"/>
    <n v="1"/>
  </r>
  <r>
    <x v="1634"/>
    <x v="3"/>
    <x v="3"/>
    <n v="1"/>
  </r>
  <r>
    <x v="1634"/>
    <x v="2"/>
    <x v="0"/>
    <n v="1"/>
  </r>
  <r>
    <x v="1635"/>
    <x v="1"/>
    <x v="0"/>
    <n v="1"/>
  </r>
  <r>
    <x v="1635"/>
    <x v="7"/>
    <x v="4"/>
    <n v="0"/>
  </r>
  <r>
    <x v="1636"/>
    <x v="1"/>
    <x v="4"/>
    <n v="1"/>
  </r>
  <r>
    <x v="1636"/>
    <x v="7"/>
    <x v="1"/>
    <n v="1"/>
  </r>
  <r>
    <x v="1637"/>
    <x v="4"/>
    <x v="3"/>
    <n v="0"/>
  </r>
  <r>
    <x v="1637"/>
    <x v="7"/>
    <x v="2"/>
    <n v="0"/>
  </r>
  <r>
    <x v="1638"/>
    <x v="2"/>
    <x v="3"/>
    <n v="1"/>
  </r>
  <r>
    <x v="1638"/>
    <x v="5"/>
    <x v="3"/>
    <n v="1"/>
  </r>
  <r>
    <x v="1639"/>
    <x v="0"/>
    <x v="1"/>
    <n v="1"/>
  </r>
  <r>
    <x v="1639"/>
    <x v="1"/>
    <x v="3"/>
    <n v="1"/>
  </r>
  <r>
    <x v="1640"/>
    <x v="1"/>
    <x v="3"/>
    <n v="1"/>
  </r>
  <r>
    <x v="1640"/>
    <x v="1"/>
    <x v="0"/>
    <n v="1"/>
  </r>
  <r>
    <x v="1641"/>
    <x v="1"/>
    <x v="0"/>
    <n v="0"/>
  </r>
  <r>
    <x v="1641"/>
    <x v="4"/>
    <x v="3"/>
    <n v="1"/>
  </r>
  <r>
    <x v="1642"/>
    <x v="4"/>
    <x v="2"/>
    <n v="1"/>
  </r>
  <r>
    <x v="1642"/>
    <x v="1"/>
    <x v="2"/>
    <n v="1"/>
  </r>
  <r>
    <x v="1643"/>
    <x v="1"/>
    <x v="0"/>
    <n v="0"/>
  </r>
  <r>
    <x v="1643"/>
    <x v="6"/>
    <x v="2"/>
    <n v="1"/>
  </r>
  <r>
    <x v="1644"/>
    <x v="7"/>
    <x v="2"/>
    <n v="1"/>
  </r>
  <r>
    <x v="1644"/>
    <x v="6"/>
    <x v="2"/>
    <n v="1"/>
  </r>
  <r>
    <x v="1645"/>
    <x v="4"/>
    <x v="1"/>
    <n v="1"/>
  </r>
  <r>
    <x v="1645"/>
    <x v="1"/>
    <x v="1"/>
    <n v="1"/>
  </r>
  <r>
    <x v="1646"/>
    <x v="5"/>
    <x v="4"/>
    <n v="1"/>
  </r>
  <r>
    <x v="1646"/>
    <x v="4"/>
    <x v="2"/>
    <n v="1"/>
  </r>
  <r>
    <x v="1647"/>
    <x v="1"/>
    <x v="4"/>
    <n v="1"/>
  </r>
  <r>
    <x v="1647"/>
    <x v="2"/>
    <x v="0"/>
    <n v="1"/>
  </r>
  <r>
    <x v="1648"/>
    <x v="6"/>
    <x v="1"/>
    <n v="0"/>
  </r>
  <r>
    <x v="1648"/>
    <x v="0"/>
    <x v="1"/>
    <n v="1"/>
  </r>
  <r>
    <x v="1649"/>
    <x v="7"/>
    <x v="2"/>
    <n v="0"/>
  </r>
  <r>
    <x v="1649"/>
    <x v="3"/>
    <x v="3"/>
    <n v="1"/>
  </r>
  <r>
    <x v="1650"/>
    <x v="6"/>
    <x v="2"/>
    <n v="1"/>
  </r>
  <r>
    <x v="1650"/>
    <x v="1"/>
    <x v="1"/>
    <n v="1"/>
  </r>
  <r>
    <x v="1651"/>
    <x v="3"/>
    <x v="4"/>
    <n v="1"/>
  </r>
  <r>
    <x v="1651"/>
    <x v="2"/>
    <x v="3"/>
    <n v="1"/>
  </r>
  <r>
    <x v="1652"/>
    <x v="2"/>
    <x v="1"/>
    <n v="1"/>
  </r>
  <r>
    <x v="1652"/>
    <x v="0"/>
    <x v="1"/>
    <n v="1"/>
  </r>
  <r>
    <x v="1653"/>
    <x v="4"/>
    <x v="4"/>
    <n v="0"/>
  </r>
  <r>
    <x v="1653"/>
    <x v="1"/>
    <x v="2"/>
    <n v="0"/>
  </r>
  <r>
    <x v="1654"/>
    <x v="5"/>
    <x v="4"/>
    <n v="0"/>
  </r>
  <r>
    <x v="1654"/>
    <x v="0"/>
    <x v="3"/>
    <n v="1"/>
  </r>
  <r>
    <x v="1655"/>
    <x v="3"/>
    <x v="1"/>
    <n v="0"/>
  </r>
  <r>
    <x v="1655"/>
    <x v="1"/>
    <x v="2"/>
    <n v="1"/>
  </r>
  <r>
    <x v="1656"/>
    <x v="6"/>
    <x v="2"/>
    <n v="1"/>
  </r>
  <r>
    <x v="1656"/>
    <x v="5"/>
    <x v="4"/>
    <n v="1"/>
  </r>
  <r>
    <x v="1657"/>
    <x v="6"/>
    <x v="2"/>
    <n v="1"/>
  </r>
  <r>
    <x v="1657"/>
    <x v="7"/>
    <x v="3"/>
    <n v="1"/>
  </r>
  <r>
    <x v="1658"/>
    <x v="4"/>
    <x v="2"/>
    <n v="1"/>
  </r>
  <r>
    <x v="1658"/>
    <x v="3"/>
    <x v="2"/>
    <n v="0"/>
  </r>
  <r>
    <x v="1659"/>
    <x v="5"/>
    <x v="2"/>
    <n v="0"/>
  </r>
  <r>
    <x v="1659"/>
    <x v="2"/>
    <x v="3"/>
    <n v="0"/>
  </r>
  <r>
    <x v="1659"/>
    <x v="6"/>
    <x v="4"/>
    <n v="1"/>
  </r>
  <r>
    <x v="1659"/>
    <x v="0"/>
    <x v="2"/>
    <n v="1"/>
  </r>
  <r>
    <x v="1660"/>
    <x v="5"/>
    <x v="4"/>
    <n v="0"/>
  </r>
  <r>
    <x v="1660"/>
    <x v="6"/>
    <x v="2"/>
    <n v="1"/>
  </r>
  <r>
    <x v="1661"/>
    <x v="1"/>
    <x v="2"/>
    <n v="1"/>
  </r>
  <r>
    <x v="1661"/>
    <x v="3"/>
    <x v="3"/>
    <n v="0"/>
  </r>
  <r>
    <x v="1662"/>
    <x v="6"/>
    <x v="2"/>
    <n v="1"/>
  </r>
  <r>
    <x v="1662"/>
    <x v="3"/>
    <x v="0"/>
    <n v="1"/>
  </r>
  <r>
    <x v="1663"/>
    <x v="6"/>
    <x v="1"/>
    <n v="1"/>
  </r>
  <r>
    <x v="1663"/>
    <x v="7"/>
    <x v="0"/>
    <n v="1"/>
  </r>
  <r>
    <x v="1664"/>
    <x v="6"/>
    <x v="1"/>
    <n v="1"/>
  </r>
  <r>
    <x v="1664"/>
    <x v="5"/>
    <x v="1"/>
    <n v="1"/>
  </r>
  <r>
    <x v="1665"/>
    <x v="3"/>
    <x v="4"/>
    <n v="1"/>
  </r>
  <r>
    <x v="1665"/>
    <x v="3"/>
    <x v="2"/>
    <n v="1"/>
  </r>
  <r>
    <x v="1666"/>
    <x v="6"/>
    <x v="2"/>
    <n v="1"/>
  </r>
  <r>
    <x v="1666"/>
    <x v="2"/>
    <x v="2"/>
    <n v="1"/>
  </r>
  <r>
    <x v="1667"/>
    <x v="0"/>
    <x v="1"/>
    <n v="1"/>
  </r>
  <r>
    <x v="1667"/>
    <x v="4"/>
    <x v="0"/>
    <n v="0"/>
  </r>
  <r>
    <x v="1668"/>
    <x v="5"/>
    <x v="3"/>
    <n v="1"/>
  </r>
  <r>
    <x v="1668"/>
    <x v="7"/>
    <x v="3"/>
    <n v="1"/>
  </r>
  <r>
    <x v="1668"/>
    <x v="5"/>
    <x v="4"/>
    <n v="1"/>
  </r>
  <r>
    <x v="1668"/>
    <x v="2"/>
    <x v="0"/>
    <n v="1"/>
  </r>
  <r>
    <x v="1669"/>
    <x v="3"/>
    <x v="3"/>
    <n v="1"/>
  </r>
  <r>
    <x v="1669"/>
    <x v="7"/>
    <x v="0"/>
    <n v="0"/>
  </r>
  <r>
    <x v="1670"/>
    <x v="0"/>
    <x v="0"/>
    <n v="0"/>
  </r>
  <r>
    <x v="1670"/>
    <x v="4"/>
    <x v="1"/>
    <n v="1"/>
  </r>
  <r>
    <x v="1671"/>
    <x v="6"/>
    <x v="3"/>
    <n v="1"/>
  </r>
  <r>
    <x v="1671"/>
    <x v="4"/>
    <x v="4"/>
    <n v="1"/>
  </r>
  <r>
    <x v="1672"/>
    <x v="0"/>
    <x v="3"/>
    <n v="1"/>
  </r>
  <r>
    <x v="1672"/>
    <x v="7"/>
    <x v="4"/>
    <n v="1"/>
  </r>
  <r>
    <x v="1673"/>
    <x v="4"/>
    <x v="1"/>
    <n v="1"/>
  </r>
  <r>
    <x v="1673"/>
    <x v="4"/>
    <x v="0"/>
    <n v="0"/>
  </r>
  <r>
    <x v="1674"/>
    <x v="1"/>
    <x v="4"/>
    <n v="1"/>
  </r>
  <r>
    <x v="1674"/>
    <x v="1"/>
    <x v="0"/>
    <n v="1"/>
  </r>
  <r>
    <x v="1675"/>
    <x v="3"/>
    <x v="1"/>
    <n v="0"/>
  </r>
  <r>
    <x v="1675"/>
    <x v="0"/>
    <x v="4"/>
    <n v="0"/>
  </r>
  <r>
    <x v="1676"/>
    <x v="5"/>
    <x v="0"/>
    <n v="0"/>
  </r>
  <r>
    <x v="1676"/>
    <x v="4"/>
    <x v="4"/>
    <n v="1"/>
  </r>
  <r>
    <x v="1677"/>
    <x v="6"/>
    <x v="4"/>
    <n v="0"/>
  </r>
  <r>
    <x v="1677"/>
    <x v="3"/>
    <x v="4"/>
    <n v="1"/>
  </r>
  <r>
    <x v="1678"/>
    <x v="0"/>
    <x v="3"/>
    <n v="1"/>
  </r>
  <r>
    <x v="1678"/>
    <x v="7"/>
    <x v="0"/>
    <n v="1"/>
  </r>
  <r>
    <x v="1679"/>
    <x v="3"/>
    <x v="3"/>
    <n v="1"/>
  </r>
  <r>
    <x v="1679"/>
    <x v="2"/>
    <x v="0"/>
    <n v="1"/>
  </r>
  <r>
    <x v="1680"/>
    <x v="2"/>
    <x v="1"/>
    <n v="1"/>
  </r>
  <r>
    <x v="1680"/>
    <x v="5"/>
    <x v="4"/>
    <n v="1"/>
  </r>
  <r>
    <x v="1681"/>
    <x v="0"/>
    <x v="0"/>
    <n v="1"/>
  </r>
  <r>
    <x v="1681"/>
    <x v="6"/>
    <x v="0"/>
    <n v="1"/>
  </r>
  <r>
    <x v="1682"/>
    <x v="2"/>
    <x v="4"/>
    <n v="1"/>
  </r>
  <r>
    <x v="1682"/>
    <x v="3"/>
    <x v="2"/>
    <n v="1"/>
  </r>
  <r>
    <x v="1683"/>
    <x v="3"/>
    <x v="0"/>
    <n v="1"/>
  </r>
  <r>
    <x v="1683"/>
    <x v="2"/>
    <x v="2"/>
    <n v="0"/>
  </r>
  <r>
    <x v="1684"/>
    <x v="0"/>
    <x v="1"/>
    <n v="1"/>
  </r>
  <r>
    <x v="1684"/>
    <x v="2"/>
    <x v="1"/>
    <n v="1"/>
  </r>
  <r>
    <x v="1685"/>
    <x v="1"/>
    <x v="0"/>
    <n v="1"/>
  </r>
  <r>
    <x v="1685"/>
    <x v="0"/>
    <x v="3"/>
    <n v="1"/>
  </r>
  <r>
    <x v="1686"/>
    <x v="6"/>
    <x v="3"/>
    <n v="1"/>
  </r>
  <r>
    <x v="1686"/>
    <x v="7"/>
    <x v="3"/>
    <n v="1"/>
  </r>
  <r>
    <x v="1687"/>
    <x v="4"/>
    <x v="3"/>
    <n v="1"/>
  </r>
  <r>
    <x v="1687"/>
    <x v="7"/>
    <x v="3"/>
    <n v="0"/>
  </r>
  <r>
    <x v="1688"/>
    <x v="1"/>
    <x v="2"/>
    <n v="0"/>
  </r>
  <r>
    <x v="1688"/>
    <x v="5"/>
    <x v="0"/>
    <n v="1"/>
  </r>
  <r>
    <x v="1689"/>
    <x v="5"/>
    <x v="2"/>
    <n v="0"/>
  </r>
  <r>
    <x v="1689"/>
    <x v="5"/>
    <x v="0"/>
    <n v="1"/>
  </r>
  <r>
    <x v="1690"/>
    <x v="4"/>
    <x v="1"/>
    <n v="1"/>
  </r>
  <r>
    <x v="1690"/>
    <x v="6"/>
    <x v="1"/>
    <n v="1"/>
  </r>
  <r>
    <x v="1691"/>
    <x v="1"/>
    <x v="2"/>
    <n v="1"/>
  </r>
  <r>
    <x v="1691"/>
    <x v="7"/>
    <x v="3"/>
    <n v="0"/>
  </r>
  <r>
    <x v="1692"/>
    <x v="6"/>
    <x v="2"/>
    <n v="1"/>
  </r>
  <r>
    <x v="1692"/>
    <x v="0"/>
    <x v="1"/>
    <n v="1"/>
  </r>
  <r>
    <x v="1693"/>
    <x v="1"/>
    <x v="2"/>
    <n v="1"/>
  </r>
  <r>
    <x v="1693"/>
    <x v="2"/>
    <x v="2"/>
    <n v="1"/>
  </r>
  <r>
    <x v="1694"/>
    <x v="2"/>
    <x v="3"/>
    <n v="1"/>
  </r>
  <r>
    <x v="1694"/>
    <x v="6"/>
    <x v="0"/>
    <n v="1"/>
  </r>
  <r>
    <x v="1695"/>
    <x v="0"/>
    <x v="4"/>
    <n v="0"/>
  </r>
  <r>
    <x v="1695"/>
    <x v="0"/>
    <x v="0"/>
    <n v="0"/>
  </r>
  <r>
    <x v="1696"/>
    <x v="6"/>
    <x v="2"/>
    <n v="1"/>
  </r>
  <r>
    <x v="1696"/>
    <x v="0"/>
    <x v="3"/>
    <n v="0"/>
  </r>
  <r>
    <x v="1697"/>
    <x v="1"/>
    <x v="1"/>
    <n v="1"/>
  </r>
  <r>
    <x v="1697"/>
    <x v="7"/>
    <x v="3"/>
    <n v="1"/>
  </r>
  <r>
    <x v="1697"/>
    <x v="7"/>
    <x v="0"/>
    <n v="1"/>
  </r>
  <r>
    <x v="1697"/>
    <x v="0"/>
    <x v="1"/>
    <n v="1"/>
  </r>
  <r>
    <x v="1698"/>
    <x v="3"/>
    <x v="1"/>
    <n v="1"/>
  </r>
  <r>
    <x v="1698"/>
    <x v="3"/>
    <x v="2"/>
    <n v="1"/>
  </r>
  <r>
    <x v="1699"/>
    <x v="4"/>
    <x v="0"/>
    <n v="1"/>
  </r>
  <r>
    <x v="1699"/>
    <x v="4"/>
    <x v="4"/>
    <n v="0"/>
  </r>
  <r>
    <x v="1700"/>
    <x v="6"/>
    <x v="3"/>
    <n v="1"/>
  </r>
  <r>
    <x v="1700"/>
    <x v="2"/>
    <x v="2"/>
    <n v="1"/>
  </r>
  <r>
    <x v="1701"/>
    <x v="0"/>
    <x v="1"/>
    <n v="0"/>
  </r>
  <r>
    <x v="1701"/>
    <x v="4"/>
    <x v="0"/>
    <n v="0"/>
  </r>
  <r>
    <x v="1702"/>
    <x v="7"/>
    <x v="0"/>
    <n v="1"/>
  </r>
  <r>
    <x v="1702"/>
    <x v="6"/>
    <x v="3"/>
    <n v="1"/>
  </r>
  <r>
    <x v="1703"/>
    <x v="5"/>
    <x v="4"/>
    <n v="1"/>
  </r>
  <r>
    <x v="1703"/>
    <x v="6"/>
    <x v="3"/>
    <n v="1"/>
  </r>
  <r>
    <x v="1704"/>
    <x v="7"/>
    <x v="3"/>
    <n v="0"/>
  </r>
  <r>
    <x v="1704"/>
    <x v="5"/>
    <x v="2"/>
    <n v="0"/>
  </r>
  <r>
    <x v="1705"/>
    <x v="3"/>
    <x v="3"/>
    <n v="1"/>
  </r>
  <r>
    <x v="1705"/>
    <x v="6"/>
    <x v="2"/>
    <n v="1"/>
  </r>
  <r>
    <x v="1706"/>
    <x v="2"/>
    <x v="0"/>
    <n v="1"/>
  </r>
  <r>
    <x v="1706"/>
    <x v="0"/>
    <x v="4"/>
    <n v="1"/>
  </r>
  <r>
    <x v="1707"/>
    <x v="7"/>
    <x v="4"/>
    <n v="1"/>
  </r>
  <r>
    <x v="1707"/>
    <x v="3"/>
    <x v="3"/>
    <n v="0"/>
  </r>
  <r>
    <x v="1708"/>
    <x v="4"/>
    <x v="4"/>
    <n v="1"/>
  </r>
  <r>
    <x v="1708"/>
    <x v="6"/>
    <x v="4"/>
    <n v="0"/>
  </r>
  <r>
    <x v="1709"/>
    <x v="0"/>
    <x v="1"/>
    <n v="0"/>
  </r>
  <r>
    <x v="1709"/>
    <x v="5"/>
    <x v="3"/>
    <n v="0"/>
  </r>
  <r>
    <x v="1710"/>
    <x v="3"/>
    <x v="0"/>
    <n v="1"/>
  </r>
  <r>
    <x v="1710"/>
    <x v="2"/>
    <x v="4"/>
    <n v="1"/>
  </r>
  <r>
    <x v="1711"/>
    <x v="1"/>
    <x v="3"/>
    <n v="0"/>
  </r>
  <r>
    <x v="1711"/>
    <x v="0"/>
    <x v="1"/>
    <n v="1"/>
  </r>
  <r>
    <x v="1712"/>
    <x v="1"/>
    <x v="0"/>
    <n v="1"/>
  </r>
  <r>
    <x v="1712"/>
    <x v="1"/>
    <x v="1"/>
    <n v="1"/>
  </r>
  <r>
    <x v="1713"/>
    <x v="3"/>
    <x v="1"/>
    <n v="1"/>
  </r>
  <r>
    <x v="1713"/>
    <x v="4"/>
    <x v="4"/>
    <n v="1"/>
  </r>
  <r>
    <x v="1714"/>
    <x v="1"/>
    <x v="2"/>
    <n v="1"/>
  </r>
  <r>
    <x v="1714"/>
    <x v="4"/>
    <x v="0"/>
    <n v="1"/>
  </r>
  <r>
    <x v="1715"/>
    <x v="5"/>
    <x v="3"/>
    <n v="1"/>
  </r>
  <r>
    <x v="1715"/>
    <x v="7"/>
    <x v="4"/>
    <n v="1"/>
  </r>
  <r>
    <x v="1716"/>
    <x v="3"/>
    <x v="2"/>
    <n v="1"/>
  </r>
  <r>
    <x v="1716"/>
    <x v="6"/>
    <x v="0"/>
    <n v="0"/>
  </r>
  <r>
    <x v="1717"/>
    <x v="2"/>
    <x v="4"/>
    <n v="1"/>
  </r>
  <r>
    <x v="1717"/>
    <x v="3"/>
    <x v="1"/>
    <n v="1"/>
  </r>
  <r>
    <x v="1718"/>
    <x v="3"/>
    <x v="4"/>
    <n v="0"/>
  </r>
  <r>
    <x v="1718"/>
    <x v="0"/>
    <x v="4"/>
    <n v="1"/>
  </r>
  <r>
    <x v="1719"/>
    <x v="5"/>
    <x v="1"/>
    <n v="1"/>
  </r>
  <r>
    <x v="1719"/>
    <x v="5"/>
    <x v="2"/>
    <n v="1"/>
  </r>
  <r>
    <x v="1720"/>
    <x v="6"/>
    <x v="0"/>
    <n v="1"/>
  </r>
  <r>
    <x v="1720"/>
    <x v="2"/>
    <x v="1"/>
    <n v="1"/>
  </r>
  <r>
    <x v="1721"/>
    <x v="7"/>
    <x v="1"/>
    <n v="0"/>
  </r>
  <r>
    <x v="1721"/>
    <x v="5"/>
    <x v="4"/>
    <n v="1"/>
  </r>
  <r>
    <x v="1722"/>
    <x v="4"/>
    <x v="1"/>
    <n v="1"/>
  </r>
  <r>
    <x v="1722"/>
    <x v="4"/>
    <x v="1"/>
    <n v="1"/>
  </r>
  <r>
    <x v="1723"/>
    <x v="6"/>
    <x v="3"/>
    <n v="1"/>
  </r>
  <r>
    <x v="1723"/>
    <x v="5"/>
    <x v="0"/>
    <n v="1"/>
  </r>
  <r>
    <x v="1724"/>
    <x v="5"/>
    <x v="4"/>
    <n v="0"/>
  </r>
  <r>
    <x v="1724"/>
    <x v="1"/>
    <x v="2"/>
    <n v="1"/>
  </r>
  <r>
    <x v="1724"/>
    <x v="0"/>
    <x v="2"/>
    <n v="1"/>
  </r>
  <r>
    <x v="1724"/>
    <x v="0"/>
    <x v="0"/>
    <n v="0"/>
  </r>
  <r>
    <x v="1725"/>
    <x v="3"/>
    <x v="1"/>
    <n v="1"/>
  </r>
  <r>
    <x v="1725"/>
    <x v="1"/>
    <x v="4"/>
    <n v="1"/>
  </r>
  <r>
    <x v="1726"/>
    <x v="3"/>
    <x v="4"/>
    <n v="1"/>
  </r>
  <r>
    <x v="1726"/>
    <x v="6"/>
    <x v="4"/>
    <n v="1"/>
  </r>
  <r>
    <x v="1727"/>
    <x v="0"/>
    <x v="1"/>
    <n v="1"/>
  </r>
  <r>
    <x v="1727"/>
    <x v="6"/>
    <x v="2"/>
    <n v="1"/>
  </r>
  <r>
    <x v="1728"/>
    <x v="7"/>
    <x v="0"/>
    <n v="0"/>
  </r>
  <r>
    <x v="1728"/>
    <x v="1"/>
    <x v="0"/>
    <n v="1"/>
  </r>
  <r>
    <x v="1729"/>
    <x v="7"/>
    <x v="4"/>
    <n v="1"/>
  </r>
  <r>
    <x v="1729"/>
    <x v="4"/>
    <x v="2"/>
    <n v="0"/>
  </r>
  <r>
    <x v="1730"/>
    <x v="3"/>
    <x v="0"/>
    <n v="1"/>
  </r>
  <r>
    <x v="1730"/>
    <x v="4"/>
    <x v="0"/>
    <n v="0"/>
  </r>
  <r>
    <x v="1731"/>
    <x v="6"/>
    <x v="0"/>
    <n v="1"/>
  </r>
  <r>
    <x v="1731"/>
    <x v="2"/>
    <x v="1"/>
    <n v="0"/>
  </r>
  <r>
    <x v="1732"/>
    <x v="1"/>
    <x v="3"/>
    <n v="1"/>
  </r>
  <r>
    <x v="1732"/>
    <x v="6"/>
    <x v="3"/>
    <n v="1"/>
  </r>
  <r>
    <x v="1733"/>
    <x v="1"/>
    <x v="4"/>
    <n v="1"/>
  </r>
  <r>
    <x v="1733"/>
    <x v="4"/>
    <x v="1"/>
    <n v="1"/>
  </r>
  <r>
    <x v="1734"/>
    <x v="1"/>
    <x v="2"/>
    <n v="0"/>
  </r>
  <r>
    <x v="1734"/>
    <x v="1"/>
    <x v="3"/>
    <n v="1"/>
  </r>
  <r>
    <x v="1735"/>
    <x v="0"/>
    <x v="1"/>
    <n v="1"/>
  </r>
  <r>
    <x v="1735"/>
    <x v="0"/>
    <x v="4"/>
    <n v="1"/>
  </r>
  <r>
    <x v="1736"/>
    <x v="3"/>
    <x v="2"/>
    <n v="1"/>
  </r>
  <r>
    <x v="1736"/>
    <x v="4"/>
    <x v="1"/>
    <n v="1"/>
  </r>
  <r>
    <x v="1737"/>
    <x v="3"/>
    <x v="4"/>
    <n v="1"/>
  </r>
  <r>
    <x v="1737"/>
    <x v="1"/>
    <x v="4"/>
    <n v="1"/>
  </r>
  <r>
    <x v="1738"/>
    <x v="6"/>
    <x v="1"/>
    <n v="1"/>
  </r>
  <r>
    <x v="1738"/>
    <x v="0"/>
    <x v="2"/>
    <n v="0"/>
  </r>
  <r>
    <x v="1739"/>
    <x v="4"/>
    <x v="1"/>
    <n v="1"/>
  </r>
  <r>
    <x v="1739"/>
    <x v="1"/>
    <x v="3"/>
    <n v="1"/>
  </r>
  <r>
    <x v="1740"/>
    <x v="0"/>
    <x v="2"/>
    <n v="0"/>
  </r>
  <r>
    <x v="1740"/>
    <x v="2"/>
    <x v="1"/>
    <n v="1"/>
  </r>
  <r>
    <x v="1741"/>
    <x v="5"/>
    <x v="0"/>
    <n v="1"/>
  </r>
  <r>
    <x v="1741"/>
    <x v="4"/>
    <x v="1"/>
    <n v="1"/>
  </r>
  <r>
    <x v="1742"/>
    <x v="5"/>
    <x v="3"/>
    <n v="0"/>
  </r>
  <r>
    <x v="1742"/>
    <x v="2"/>
    <x v="2"/>
    <n v="1"/>
  </r>
  <r>
    <x v="1743"/>
    <x v="0"/>
    <x v="4"/>
    <n v="1"/>
  </r>
  <r>
    <x v="1743"/>
    <x v="2"/>
    <x v="1"/>
    <n v="1"/>
  </r>
  <r>
    <x v="1744"/>
    <x v="1"/>
    <x v="2"/>
    <n v="1"/>
  </r>
  <r>
    <x v="1744"/>
    <x v="4"/>
    <x v="3"/>
    <n v="0"/>
  </r>
  <r>
    <x v="1745"/>
    <x v="2"/>
    <x v="2"/>
    <n v="1"/>
  </r>
  <r>
    <x v="1745"/>
    <x v="6"/>
    <x v="4"/>
    <n v="1"/>
  </r>
  <r>
    <x v="1746"/>
    <x v="5"/>
    <x v="1"/>
    <n v="1"/>
  </r>
  <r>
    <x v="1746"/>
    <x v="7"/>
    <x v="2"/>
    <n v="1"/>
  </r>
  <r>
    <x v="1747"/>
    <x v="1"/>
    <x v="4"/>
    <n v="1"/>
  </r>
  <r>
    <x v="1747"/>
    <x v="7"/>
    <x v="2"/>
    <n v="1"/>
  </r>
  <r>
    <x v="1748"/>
    <x v="2"/>
    <x v="0"/>
    <n v="1"/>
  </r>
  <r>
    <x v="1748"/>
    <x v="4"/>
    <x v="2"/>
    <n v="1"/>
  </r>
  <r>
    <x v="1749"/>
    <x v="4"/>
    <x v="3"/>
    <n v="1"/>
  </r>
  <r>
    <x v="1749"/>
    <x v="1"/>
    <x v="4"/>
    <n v="0"/>
  </r>
  <r>
    <x v="1750"/>
    <x v="1"/>
    <x v="4"/>
    <n v="1"/>
  </r>
  <r>
    <x v="1750"/>
    <x v="2"/>
    <x v="2"/>
    <n v="0"/>
  </r>
  <r>
    <x v="1751"/>
    <x v="2"/>
    <x v="0"/>
    <n v="1"/>
  </r>
  <r>
    <x v="1751"/>
    <x v="2"/>
    <x v="4"/>
    <n v="0"/>
  </r>
  <r>
    <x v="1752"/>
    <x v="2"/>
    <x v="0"/>
    <n v="1"/>
  </r>
  <r>
    <x v="1752"/>
    <x v="0"/>
    <x v="4"/>
    <n v="1"/>
  </r>
  <r>
    <x v="1753"/>
    <x v="5"/>
    <x v="4"/>
    <n v="0"/>
  </r>
  <r>
    <x v="1753"/>
    <x v="5"/>
    <x v="0"/>
    <n v="1"/>
  </r>
  <r>
    <x v="1754"/>
    <x v="5"/>
    <x v="4"/>
    <n v="1"/>
  </r>
  <r>
    <x v="1754"/>
    <x v="5"/>
    <x v="1"/>
    <n v="1"/>
  </r>
  <r>
    <x v="1755"/>
    <x v="6"/>
    <x v="1"/>
    <n v="1"/>
  </r>
  <r>
    <x v="1755"/>
    <x v="5"/>
    <x v="1"/>
    <n v="0"/>
  </r>
  <r>
    <x v="1755"/>
    <x v="2"/>
    <x v="1"/>
    <n v="1"/>
  </r>
  <r>
    <x v="1755"/>
    <x v="2"/>
    <x v="3"/>
    <n v="1"/>
  </r>
  <r>
    <x v="1756"/>
    <x v="0"/>
    <x v="4"/>
    <n v="1"/>
  </r>
  <r>
    <x v="1756"/>
    <x v="5"/>
    <x v="0"/>
    <n v="1"/>
  </r>
  <r>
    <x v="1757"/>
    <x v="7"/>
    <x v="2"/>
    <n v="0"/>
  </r>
  <r>
    <x v="1757"/>
    <x v="3"/>
    <x v="1"/>
    <n v="1"/>
  </r>
  <r>
    <x v="1758"/>
    <x v="4"/>
    <x v="4"/>
    <n v="0"/>
  </r>
  <r>
    <x v="1758"/>
    <x v="4"/>
    <x v="0"/>
    <n v="0"/>
  </r>
  <r>
    <x v="1759"/>
    <x v="1"/>
    <x v="3"/>
    <n v="1"/>
  </r>
  <r>
    <x v="1759"/>
    <x v="2"/>
    <x v="4"/>
    <n v="0"/>
  </r>
  <r>
    <x v="1760"/>
    <x v="6"/>
    <x v="1"/>
    <n v="1"/>
  </r>
  <r>
    <x v="1760"/>
    <x v="2"/>
    <x v="2"/>
    <n v="1"/>
  </r>
  <r>
    <x v="1761"/>
    <x v="0"/>
    <x v="3"/>
    <n v="1"/>
  </r>
  <r>
    <x v="1761"/>
    <x v="4"/>
    <x v="0"/>
    <n v="1"/>
  </r>
  <r>
    <x v="1762"/>
    <x v="1"/>
    <x v="0"/>
    <n v="1"/>
  </r>
  <r>
    <x v="1762"/>
    <x v="6"/>
    <x v="3"/>
    <n v="1"/>
  </r>
  <r>
    <x v="1763"/>
    <x v="3"/>
    <x v="4"/>
    <n v="1"/>
  </r>
  <r>
    <x v="1763"/>
    <x v="6"/>
    <x v="2"/>
    <n v="0"/>
  </r>
  <r>
    <x v="1763"/>
    <x v="3"/>
    <x v="4"/>
    <n v="1"/>
  </r>
  <r>
    <x v="1763"/>
    <x v="1"/>
    <x v="0"/>
    <n v="1"/>
  </r>
  <r>
    <x v="1764"/>
    <x v="5"/>
    <x v="2"/>
    <n v="1"/>
  </r>
  <r>
    <x v="1764"/>
    <x v="7"/>
    <x v="2"/>
    <n v="1"/>
  </r>
  <r>
    <x v="1765"/>
    <x v="6"/>
    <x v="3"/>
    <n v="1"/>
  </r>
  <r>
    <x v="1765"/>
    <x v="5"/>
    <x v="3"/>
    <n v="0"/>
  </r>
  <r>
    <x v="1766"/>
    <x v="7"/>
    <x v="1"/>
    <n v="1"/>
  </r>
  <r>
    <x v="1766"/>
    <x v="4"/>
    <x v="0"/>
    <n v="1"/>
  </r>
  <r>
    <x v="1767"/>
    <x v="6"/>
    <x v="3"/>
    <n v="1"/>
  </r>
  <r>
    <x v="1767"/>
    <x v="5"/>
    <x v="0"/>
    <n v="0"/>
  </r>
  <r>
    <x v="1768"/>
    <x v="6"/>
    <x v="3"/>
    <n v="1"/>
  </r>
  <r>
    <x v="1768"/>
    <x v="7"/>
    <x v="2"/>
    <n v="1"/>
  </r>
  <r>
    <x v="1769"/>
    <x v="6"/>
    <x v="2"/>
    <n v="1"/>
  </r>
  <r>
    <x v="1769"/>
    <x v="5"/>
    <x v="4"/>
    <n v="0"/>
  </r>
  <r>
    <x v="1770"/>
    <x v="1"/>
    <x v="3"/>
    <n v="1"/>
  </r>
  <r>
    <x v="1770"/>
    <x v="5"/>
    <x v="3"/>
    <n v="1"/>
  </r>
  <r>
    <x v="1771"/>
    <x v="5"/>
    <x v="1"/>
    <n v="1"/>
  </r>
  <r>
    <x v="1771"/>
    <x v="6"/>
    <x v="2"/>
    <n v="0"/>
  </r>
  <r>
    <x v="1772"/>
    <x v="2"/>
    <x v="3"/>
    <n v="1"/>
  </r>
  <r>
    <x v="1772"/>
    <x v="3"/>
    <x v="0"/>
    <n v="0"/>
  </r>
  <r>
    <x v="1773"/>
    <x v="4"/>
    <x v="3"/>
    <n v="1"/>
  </r>
  <r>
    <x v="1773"/>
    <x v="5"/>
    <x v="4"/>
    <n v="1"/>
  </r>
  <r>
    <x v="1774"/>
    <x v="4"/>
    <x v="0"/>
    <n v="1"/>
  </r>
  <r>
    <x v="1774"/>
    <x v="4"/>
    <x v="4"/>
    <n v="1"/>
  </r>
  <r>
    <x v="1775"/>
    <x v="3"/>
    <x v="0"/>
    <n v="0"/>
  </r>
  <r>
    <x v="1775"/>
    <x v="1"/>
    <x v="3"/>
    <n v="1"/>
  </r>
  <r>
    <x v="1776"/>
    <x v="4"/>
    <x v="1"/>
    <n v="0"/>
  </r>
  <r>
    <x v="1776"/>
    <x v="3"/>
    <x v="4"/>
    <n v="1"/>
  </r>
  <r>
    <x v="1777"/>
    <x v="1"/>
    <x v="3"/>
    <n v="1"/>
  </r>
  <r>
    <x v="1777"/>
    <x v="0"/>
    <x v="3"/>
    <n v="1"/>
  </r>
  <r>
    <x v="1778"/>
    <x v="0"/>
    <x v="4"/>
    <n v="1"/>
  </r>
  <r>
    <x v="1778"/>
    <x v="3"/>
    <x v="3"/>
    <n v="0"/>
  </r>
  <r>
    <x v="1779"/>
    <x v="1"/>
    <x v="4"/>
    <n v="0"/>
  </r>
  <r>
    <x v="1779"/>
    <x v="4"/>
    <x v="2"/>
    <n v="1"/>
  </r>
  <r>
    <x v="1780"/>
    <x v="1"/>
    <x v="0"/>
    <n v="1"/>
  </r>
  <r>
    <x v="1780"/>
    <x v="7"/>
    <x v="2"/>
    <n v="1"/>
  </r>
  <r>
    <x v="1781"/>
    <x v="4"/>
    <x v="0"/>
    <n v="1"/>
  </r>
  <r>
    <x v="1781"/>
    <x v="0"/>
    <x v="1"/>
    <n v="1"/>
  </r>
  <r>
    <x v="1782"/>
    <x v="0"/>
    <x v="4"/>
    <n v="1"/>
  </r>
  <r>
    <x v="1782"/>
    <x v="4"/>
    <x v="2"/>
    <n v="1"/>
  </r>
  <r>
    <x v="1783"/>
    <x v="0"/>
    <x v="0"/>
    <n v="0"/>
  </r>
  <r>
    <x v="1783"/>
    <x v="7"/>
    <x v="1"/>
    <n v="0"/>
  </r>
  <r>
    <x v="1784"/>
    <x v="2"/>
    <x v="0"/>
    <n v="1"/>
  </r>
  <r>
    <x v="1784"/>
    <x v="3"/>
    <x v="1"/>
    <n v="1"/>
  </r>
  <r>
    <x v="1785"/>
    <x v="6"/>
    <x v="3"/>
    <n v="1"/>
  </r>
  <r>
    <x v="1785"/>
    <x v="7"/>
    <x v="1"/>
    <n v="1"/>
  </r>
  <r>
    <x v="1786"/>
    <x v="3"/>
    <x v="3"/>
    <n v="0"/>
  </r>
  <r>
    <x v="1786"/>
    <x v="6"/>
    <x v="4"/>
    <n v="0"/>
  </r>
  <r>
    <x v="1787"/>
    <x v="0"/>
    <x v="2"/>
    <n v="0"/>
  </r>
  <r>
    <x v="1787"/>
    <x v="0"/>
    <x v="3"/>
    <n v="1"/>
  </r>
  <r>
    <x v="1788"/>
    <x v="0"/>
    <x v="1"/>
    <n v="0"/>
  </r>
  <r>
    <x v="1788"/>
    <x v="3"/>
    <x v="2"/>
    <n v="0"/>
  </r>
  <r>
    <x v="1788"/>
    <x v="6"/>
    <x v="4"/>
    <n v="1"/>
  </r>
  <r>
    <x v="1788"/>
    <x v="7"/>
    <x v="0"/>
    <n v="1"/>
  </r>
  <r>
    <x v="1789"/>
    <x v="2"/>
    <x v="1"/>
    <n v="1"/>
  </r>
  <r>
    <x v="1789"/>
    <x v="4"/>
    <x v="2"/>
    <n v="0"/>
  </r>
  <r>
    <x v="1790"/>
    <x v="6"/>
    <x v="2"/>
    <n v="1"/>
  </r>
  <r>
    <x v="1790"/>
    <x v="0"/>
    <x v="0"/>
    <n v="1"/>
  </r>
  <r>
    <x v="1791"/>
    <x v="6"/>
    <x v="1"/>
    <n v="0"/>
  </r>
  <r>
    <x v="1791"/>
    <x v="5"/>
    <x v="3"/>
    <n v="0"/>
  </r>
  <r>
    <x v="1792"/>
    <x v="4"/>
    <x v="2"/>
    <n v="1"/>
  </r>
  <r>
    <x v="1792"/>
    <x v="7"/>
    <x v="3"/>
    <n v="0"/>
  </r>
  <r>
    <x v="1793"/>
    <x v="4"/>
    <x v="4"/>
    <n v="1"/>
  </r>
  <r>
    <x v="1793"/>
    <x v="4"/>
    <x v="3"/>
    <n v="1"/>
  </r>
  <r>
    <x v="1794"/>
    <x v="0"/>
    <x v="0"/>
    <n v="0"/>
  </r>
  <r>
    <x v="1794"/>
    <x v="6"/>
    <x v="2"/>
    <n v="1"/>
  </r>
  <r>
    <x v="1795"/>
    <x v="6"/>
    <x v="2"/>
    <n v="1"/>
  </r>
  <r>
    <x v="1795"/>
    <x v="1"/>
    <x v="3"/>
    <n v="1"/>
  </r>
  <r>
    <x v="1796"/>
    <x v="3"/>
    <x v="3"/>
    <n v="1"/>
  </r>
  <r>
    <x v="1796"/>
    <x v="3"/>
    <x v="4"/>
    <n v="0"/>
  </r>
  <r>
    <x v="1797"/>
    <x v="1"/>
    <x v="2"/>
    <n v="1"/>
  </r>
  <r>
    <x v="1797"/>
    <x v="2"/>
    <x v="0"/>
    <n v="1"/>
  </r>
  <r>
    <x v="1798"/>
    <x v="1"/>
    <x v="2"/>
    <n v="0"/>
  </r>
  <r>
    <x v="1798"/>
    <x v="2"/>
    <x v="1"/>
    <n v="1"/>
  </r>
  <r>
    <x v="1799"/>
    <x v="5"/>
    <x v="1"/>
    <n v="1"/>
  </r>
  <r>
    <x v="1799"/>
    <x v="5"/>
    <x v="0"/>
    <n v="1"/>
  </r>
  <r>
    <x v="1800"/>
    <x v="3"/>
    <x v="3"/>
    <n v="0"/>
  </r>
  <r>
    <x v="1800"/>
    <x v="3"/>
    <x v="3"/>
    <n v="1"/>
  </r>
  <r>
    <x v="1801"/>
    <x v="3"/>
    <x v="3"/>
    <n v="1"/>
  </r>
  <r>
    <x v="1801"/>
    <x v="5"/>
    <x v="1"/>
    <n v="0"/>
  </r>
  <r>
    <x v="1802"/>
    <x v="4"/>
    <x v="1"/>
    <n v="1"/>
  </r>
  <r>
    <x v="1802"/>
    <x v="4"/>
    <x v="2"/>
    <n v="1"/>
  </r>
  <r>
    <x v="1803"/>
    <x v="2"/>
    <x v="0"/>
    <n v="1"/>
  </r>
  <r>
    <x v="1803"/>
    <x v="6"/>
    <x v="0"/>
    <n v="1"/>
  </r>
  <r>
    <x v="1804"/>
    <x v="4"/>
    <x v="4"/>
    <n v="1"/>
  </r>
  <r>
    <x v="1804"/>
    <x v="7"/>
    <x v="4"/>
    <n v="1"/>
  </r>
  <r>
    <x v="1805"/>
    <x v="1"/>
    <x v="3"/>
    <n v="1"/>
  </r>
  <r>
    <x v="1805"/>
    <x v="6"/>
    <x v="1"/>
    <n v="0"/>
  </r>
  <r>
    <x v="1806"/>
    <x v="5"/>
    <x v="2"/>
    <n v="1"/>
  </r>
  <r>
    <x v="1806"/>
    <x v="6"/>
    <x v="3"/>
    <n v="1"/>
  </r>
  <r>
    <x v="1807"/>
    <x v="0"/>
    <x v="0"/>
    <n v="0"/>
  </r>
  <r>
    <x v="1807"/>
    <x v="4"/>
    <x v="3"/>
    <n v="0"/>
  </r>
  <r>
    <x v="1808"/>
    <x v="7"/>
    <x v="3"/>
    <n v="0"/>
  </r>
  <r>
    <x v="1808"/>
    <x v="3"/>
    <x v="3"/>
    <n v="0"/>
  </r>
  <r>
    <x v="1809"/>
    <x v="0"/>
    <x v="1"/>
    <n v="0"/>
  </r>
  <r>
    <x v="1809"/>
    <x v="4"/>
    <x v="2"/>
    <n v="1"/>
  </r>
  <r>
    <x v="1810"/>
    <x v="0"/>
    <x v="4"/>
    <n v="1"/>
  </r>
  <r>
    <x v="1810"/>
    <x v="4"/>
    <x v="0"/>
    <n v="1"/>
  </r>
  <r>
    <x v="1811"/>
    <x v="5"/>
    <x v="3"/>
    <n v="1"/>
  </r>
  <r>
    <x v="1811"/>
    <x v="1"/>
    <x v="3"/>
    <n v="0"/>
  </r>
  <r>
    <x v="1812"/>
    <x v="2"/>
    <x v="4"/>
    <n v="0"/>
  </r>
  <r>
    <x v="1812"/>
    <x v="7"/>
    <x v="1"/>
    <n v="0"/>
  </r>
  <r>
    <x v="1813"/>
    <x v="7"/>
    <x v="3"/>
    <n v="1"/>
  </r>
  <r>
    <x v="1813"/>
    <x v="6"/>
    <x v="0"/>
    <n v="1"/>
  </r>
  <r>
    <x v="1814"/>
    <x v="0"/>
    <x v="1"/>
    <n v="1"/>
  </r>
  <r>
    <x v="1814"/>
    <x v="1"/>
    <x v="4"/>
    <n v="1"/>
  </r>
  <r>
    <x v="1815"/>
    <x v="0"/>
    <x v="2"/>
    <n v="1"/>
  </r>
  <r>
    <x v="1815"/>
    <x v="7"/>
    <x v="0"/>
    <n v="1"/>
  </r>
  <r>
    <x v="1816"/>
    <x v="6"/>
    <x v="3"/>
    <n v="1"/>
  </r>
  <r>
    <x v="1816"/>
    <x v="0"/>
    <x v="0"/>
    <n v="1"/>
  </r>
  <r>
    <x v="1817"/>
    <x v="1"/>
    <x v="2"/>
    <n v="1"/>
  </r>
  <r>
    <x v="1817"/>
    <x v="4"/>
    <x v="3"/>
    <n v="1"/>
  </r>
  <r>
    <x v="1818"/>
    <x v="3"/>
    <x v="1"/>
    <n v="1"/>
  </r>
  <r>
    <x v="1818"/>
    <x v="3"/>
    <x v="3"/>
    <n v="0"/>
  </r>
  <r>
    <x v="1819"/>
    <x v="4"/>
    <x v="3"/>
    <n v="1"/>
  </r>
  <r>
    <x v="1819"/>
    <x v="6"/>
    <x v="4"/>
    <n v="1"/>
  </r>
  <r>
    <x v="1820"/>
    <x v="3"/>
    <x v="3"/>
    <n v="1"/>
  </r>
  <r>
    <x v="1820"/>
    <x v="3"/>
    <x v="1"/>
    <n v="1"/>
  </r>
  <r>
    <x v="1821"/>
    <x v="2"/>
    <x v="3"/>
    <n v="1"/>
  </r>
  <r>
    <x v="1821"/>
    <x v="5"/>
    <x v="4"/>
    <n v="0"/>
  </r>
  <r>
    <x v="1822"/>
    <x v="7"/>
    <x v="1"/>
    <n v="0"/>
  </r>
  <r>
    <x v="1822"/>
    <x v="7"/>
    <x v="2"/>
    <n v="1"/>
  </r>
  <r>
    <x v="1823"/>
    <x v="7"/>
    <x v="1"/>
    <n v="0"/>
  </r>
  <r>
    <x v="1823"/>
    <x v="2"/>
    <x v="2"/>
    <n v="1"/>
  </r>
  <r>
    <x v="1824"/>
    <x v="6"/>
    <x v="2"/>
    <n v="1"/>
  </r>
  <r>
    <x v="1824"/>
    <x v="5"/>
    <x v="1"/>
    <n v="1"/>
  </r>
  <r>
    <x v="1825"/>
    <x v="3"/>
    <x v="4"/>
    <n v="1"/>
  </r>
  <r>
    <x v="1825"/>
    <x v="2"/>
    <x v="3"/>
    <n v="0"/>
  </r>
  <r>
    <x v="1826"/>
    <x v="5"/>
    <x v="2"/>
    <n v="1"/>
  </r>
  <r>
    <x v="1826"/>
    <x v="2"/>
    <x v="2"/>
    <n v="1"/>
  </r>
  <r>
    <x v="1827"/>
    <x v="1"/>
    <x v="4"/>
    <n v="1"/>
  </r>
  <r>
    <x v="1827"/>
    <x v="7"/>
    <x v="4"/>
    <n v="1"/>
  </r>
  <r>
    <x v="1828"/>
    <x v="0"/>
    <x v="4"/>
    <n v="0"/>
  </r>
  <r>
    <x v="1828"/>
    <x v="3"/>
    <x v="1"/>
    <n v="0"/>
  </r>
  <r>
    <x v="1829"/>
    <x v="0"/>
    <x v="3"/>
    <n v="1"/>
  </r>
  <r>
    <x v="1829"/>
    <x v="1"/>
    <x v="2"/>
    <n v="1"/>
  </r>
  <r>
    <x v="1830"/>
    <x v="3"/>
    <x v="2"/>
    <n v="1"/>
  </r>
  <r>
    <x v="1830"/>
    <x v="2"/>
    <x v="0"/>
    <n v="1"/>
  </r>
  <r>
    <x v="1831"/>
    <x v="6"/>
    <x v="3"/>
    <n v="1"/>
  </r>
  <r>
    <x v="1831"/>
    <x v="1"/>
    <x v="1"/>
    <n v="1"/>
  </r>
  <r>
    <x v="1832"/>
    <x v="1"/>
    <x v="2"/>
    <n v="1"/>
  </r>
  <r>
    <x v="1832"/>
    <x v="7"/>
    <x v="4"/>
    <n v="0"/>
  </r>
  <r>
    <x v="1833"/>
    <x v="0"/>
    <x v="2"/>
    <n v="1"/>
  </r>
  <r>
    <x v="1833"/>
    <x v="6"/>
    <x v="3"/>
    <n v="1"/>
  </r>
  <r>
    <x v="1834"/>
    <x v="1"/>
    <x v="0"/>
    <n v="0"/>
  </r>
  <r>
    <x v="1834"/>
    <x v="7"/>
    <x v="2"/>
    <n v="1"/>
  </r>
  <r>
    <x v="1835"/>
    <x v="3"/>
    <x v="2"/>
    <n v="1"/>
  </r>
  <r>
    <x v="1835"/>
    <x v="1"/>
    <x v="3"/>
    <n v="1"/>
  </r>
  <r>
    <x v="1836"/>
    <x v="0"/>
    <x v="4"/>
    <n v="0"/>
  </r>
  <r>
    <x v="1836"/>
    <x v="4"/>
    <x v="3"/>
    <n v="1"/>
  </r>
  <r>
    <x v="1837"/>
    <x v="5"/>
    <x v="4"/>
    <n v="1"/>
  </r>
  <r>
    <x v="1837"/>
    <x v="7"/>
    <x v="2"/>
    <n v="1"/>
  </r>
  <r>
    <x v="1837"/>
    <x v="0"/>
    <x v="4"/>
    <n v="1"/>
  </r>
  <r>
    <x v="1837"/>
    <x v="4"/>
    <x v="0"/>
    <n v="1"/>
  </r>
  <r>
    <x v="1838"/>
    <x v="4"/>
    <x v="0"/>
    <n v="1"/>
  </r>
  <r>
    <x v="1838"/>
    <x v="7"/>
    <x v="3"/>
    <n v="1"/>
  </r>
  <r>
    <x v="1839"/>
    <x v="7"/>
    <x v="2"/>
    <n v="1"/>
  </r>
  <r>
    <x v="1839"/>
    <x v="0"/>
    <x v="1"/>
    <n v="1"/>
  </r>
  <r>
    <x v="1840"/>
    <x v="0"/>
    <x v="1"/>
    <n v="0"/>
  </r>
  <r>
    <x v="1840"/>
    <x v="6"/>
    <x v="0"/>
    <n v="1"/>
  </r>
  <r>
    <x v="1841"/>
    <x v="7"/>
    <x v="0"/>
    <n v="0"/>
  </r>
  <r>
    <x v="1841"/>
    <x v="1"/>
    <x v="0"/>
    <n v="1"/>
  </r>
  <r>
    <x v="1842"/>
    <x v="3"/>
    <x v="0"/>
    <n v="1"/>
  </r>
  <r>
    <x v="1842"/>
    <x v="7"/>
    <x v="1"/>
    <n v="1"/>
  </r>
  <r>
    <x v="1843"/>
    <x v="3"/>
    <x v="4"/>
    <n v="1"/>
  </r>
  <r>
    <x v="1843"/>
    <x v="6"/>
    <x v="1"/>
    <n v="1"/>
  </r>
  <r>
    <x v="1844"/>
    <x v="6"/>
    <x v="1"/>
    <n v="1"/>
  </r>
  <r>
    <x v="1844"/>
    <x v="1"/>
    <x v="0"/>
    <n v="0"/>
  </r>
  <r>
    <x v="1845"/>
    <x v="0"/>
    <x v="2"/>
    <n v="1"/>
  </r>
  <r>
    <x v="1845"/>
    <x v="6"/>
    <x v="1"/>
    <n v="1"/>
  </r>
  <r>
    <x v="1846"/>
    <x v="0"/>
    <x v="3"/>
    <n v="1"/>
  </r>
  <r>
    <x v="1846"/>
    <x v="0"/>
    <x v="1"/>
    <n v="1"/>
  </r>
  <r>
    <x v="1847"/>
    <x v="3"/>
    <x v="4"/>
    <n v="1"/>
  </r>
  <r>
    <x v="1847"/>
    <x v="0"/>
    <x v="2"/>
    <n v="0"/>
  </r>
  <r>
    <x v="1848"/>
    <x v="5"/>
    <x v="3"/>
    <n v="1"/>
  </r>
  <r>
    <x v="1848"/>
    <x v="1"/>
    <x v="4"/>
    <n v="0"/>
  </r>
  <r>
    <x v="1849"/>
    <x v="0"/>
    <x v="0"/>
    <n v="1"/>
  </r>
  <r>
    <x v="1849"/>
    <x v="1"/>
    <x v="4"/>
    <n v="0"/>
  </r>
  <r>
    <x v="1850"/>
    <x v="0"/>
    <x v="0"/>
    <n v="0"/>
  </r>
  <r>
    <x v="1850"/>
    <x v="6"/>
    <x v="4"/>
    <n v="0"/>
  </r>
  <r>
    <x v="1851"/>
    <x v="4"/>
    <x v="2"/>
    <n v="1"/>
  </r>
  <r>
    <x v="1851"/>
    <x v="2"/>
    <x v="0"/>
    <n v="1"/>
  </r>
  <r>
    <x v="1852"/>
    <x v="0"/>
    <x v="3"/>
    <n v="0"/>
  </r>
  <r>
    <x v="1852"/>
    <x v="2"/>
    <x v="3"/>
    <n v="1"/>
  </r>
  <r>
    <x v="1853"/>
    <x v="3"/>
    <x v="2"/>
    <n v="1"/>
  </r>
  <r>
    <x v="1853"/>
    <x v="0"/>
    <x v="2"/>
    <n v="0"/>
  </r>
  <r>
    <x v="1854"/>
    <x v="1"/>
    <x v="0"/>
    <n v="1"/>
  </r>
  <r>
    <x v="1854"/>
    <x v="5"/>
    <x v="4"/>
    <n v="1"/>
  </r>
  <r>
    <x v="1855"/>
    <x v="2"/>
    <x v="1"/>
    <n v="1"/>
  </r>
  <r>
    <x v="1855"/>
    <x v="7"/>
    <x v="2"/>
    <n v="1"/>
  </r>
  <r>
    <x v="1856"/>
    <x v="6"/>
    <x v="1"/>
    <n v="1"/>
  </r>
  <r>
    <x v="1856"/>
    <x v="3"/>
    <x v="2"/>
    <n v="1"/>
  </r>
  <r>
    <x v="1857"/>
    <x v="1"/>
    <x v="3"/>
    <n v="1"/>
  </r>
  <r>
    <x v="1857"/>
    <x v="3"/>
    <x v="0"/>
    <n v="1"/>
  </r>
  <r>
    <x v="1858"/>
    <x v="1"/>
    <x v="0"/>
    <n v="0"/>
  </r>
  <r>
    <x v="1858"/>
    <x v="0"/>
    <x v="2"/>
    <n v="1"/>
  </r>
  <r>
    <x v="1859"/>
    <x v="2"/>
    <x v="1"/>
    <n v="1"/>
  </r>
  <r>
    <x v="1859"/>
    <x v="4"/>
    <x v="4"/>
    <n v="1"/>
  </r>
  <r>
    <x v="1860"/>
    <x v="0"/>
    <x v="2"/>
    <n v="1"/>
  </r>
  <r>
    <x v="1860"/>
    <x v="5"/>
    <x v="3"/>
    <n v="0"/>
  </r>
  <r>
    <x v="1861"/>
    <x v="5"/>
    <x v="0"/>
    <n v="1"/>
  </r>
  <r>
    <x v="1861"/>
    <x v="2"/>
    <x v="0"/>
    <n v="0"/>
  </r>
  <r>
    <x v="1862"/>
    <x v="3"/>
    <x v="1"/>
    <n v="1"/>
  </r>
  <r>
    <x v="1862"/>
    <x v="1"/>
    <x v="3"/>
    <n v="0"/>
  </r>
  <r>
    <x v="1863"/>
    <x v="7"/>
    <x v="1"/>
    <n v="1"/>
  </r>
  <r>
    <x v="1863"/>
    <x v="6"/>
    <x v="2"/>
    <n v="0"/>
  </r>
  <r>
    <x v="1864"/>
    <x v="7"/>
    <x v="1"/>
    <n v="1"/>
  </r>
  <r>
    <x v="1864"/>
    <x v="3"/>
    <x v="1"/>
    <n v="0"/>
  </r>
  <r>
    <x v="1865"/>
    <x v="4"/>
    <x v="3"/>
    <n v="1"/>
  </r>
  <r>
    <x v="1865"/>
    <x v="4"/>
    <x v="1"/>
    <n v="0"/>
  </r>
  <r>
    <x v="1866"/>
    <x v="4"/>
    <x v="3"/>
    <n v="0"/>
  </r>
  <r>
    <x v="1866"/>
    <x v="1"/>
    <x v="3"/>
    <n v="1"/>
  </r>
  <r>
    <x v="1867"/>
    <x v="5"/>
    <x v="2"/>
    <n v="1"/>
  </r>
  <r>
    <x v="1867"/>
    <x v="2"/>
    <x v="1"/>
    <n v="1"/>
  </r>
  <r>
    <x v="1868"/>
    <x v="5"/>
    <x v="2"/>
    <n v="0"/>
  </r>
  <r>
    <x v="1868"/>
    <x v="3"/>
    <x v="0"/>
    <n v="0"/>
  </r>
  <r>
    <x v="1869"/>
    <x v="3"/>
    <x v="4"/>
    <n v="0"/>
  </r>
  <r>
    <x v="1869"/>
    <x v="2"/>
    <x v="4"/>
    <n v="1"/>
  </r>
  <r>
    <x v="1870"/>
    <x v="6"/>
    <x v="2"/>
    <n v="1"/>
  </r>
  <r>
    <x v="1870"/>
    <x v="0"/>
    <x v="3"/>
    <n v="1"/>
  </r>
  <r>
    <x v="1871"/>
    <x v="4"/>
    <x v="2"/>
    <n v="0"/>
  </r>
  <r>
    <x v="1871"/>
    <x v="1"/>
    <x v="4"/>
    <n v="1"/>
  </r>
  <r>
    <x v="1872"/>
    <x v="1"/>
    <x v="4"/>
    <n v="1"/>
  </r>
  <r>
    <x v="1872"/>
    <x v="5"/>
    <x v="3"/>
    <n v="1"/>
  </r>
  <r>
    <x v="1873"/>
    <x v="3"/>
    <x v="0"/>
    <n v="0"/>
  </r>
  <r>
    <x v="1873"/>
    <x v="4"/>
    <x v="3"/>
    <n v="1"/>
  </r>
  <r>
    <x v="1874"/>
    <x v="5"/>
    <x v="2"/>
    <n v="1"/>
  </r>
  <r>
    <x v="1874"/>
    <x v="0"/>
    <x v="0"/>
    <n v="0"/>
  </r>
  <r>
    <x v="1875"/>
    <x v="0"/>
    <x v="4"/>
    <n v="0"/>
  </r>
  <r>
    <x v="1875"/>
    <x v="5"/>
    <x v="3"/>
    <n v="1"/>
  </r>
  <r>
    <x v="1876"/>
    <x v="3"/>
    <x v="3"/>
    <n v="1"/>
  </r>
  <r>
    <x v="1876"/>
    <x v="6"/>
    <x v="1"/>
    <n v="0"/>
  </r>
  <r>
    <x v="1877"/>
    <x v="3"/>
    <x v="0"/>
    <n v="1"/>
  </r>
  <r>
    <x v="1877"/>
    <x v="2"/>
    <x v="2"/>
    <n v="1"/>
  </r>
  <r>
    <x v="1878"/>
    <x v="7"/>
    <x v="2"/>
    <n v="1"/>
  </r>
  <r>
    <x v="1878"/>
    <x v="7"/>
    <x v="4"/>
    <n v="1"/>
  </r>
  <r>
    <x v="1879"/>
    <x v="2"/>
    <x v="0"/>
    <n v="1"/>
  </r>
  <r>
    <x v="1879"/>
    <x v="7"/>
    <x v="0"/>
    <n v="1"/>
  </r>
  <r>
    <x v="1880"/>
    <x v="2"/>
    <x v="0"/>
    <n v="0"/>
  </r>
  <r>
    <x v="1880"/>
    <x v="5"/>
    <x v="4"/>
    <n v="1"/>
  </r>
  <r>
    <x v="1881"/>
    <x v="2"/>
    <x v="4"/>
    <n v="0"/>
  </r>
  <r>
    <x v="1881"/>
    <x v="5"/>
    <x v="2"/>
    <n v="1"/>
  </r>
  <r>
    <x v="1882"/>
    <x v="3"/>
    <x v="4"/>
    <n v="1"/>
  </r>
  <r>
    <x v="1882"/>
    <x v="1"/>
    <x v="2"/>
    <n v="1"/>
  </r>
  <r>
    <x v="1883"/>
    <x v="3"/>
    <x v="4"/>
    <n v="1"/>
  </r>
  <r>
    <x v="1883"/>
    <x v="7"/>
    <x v="4"/>
    <n v="0"/>
  </r>
  <r>
    <x v="1884"/>
    <x v="7"/>
    <x v="4"/>
    <n v="1"/>
  </r>
  <r>
    <x v="1884"/>
    <x v="7"/>
    <x v="0"/>
    <n v="1"/>
  </r>
  <r>
    <x v="1885"/>
    <x v="3"/>
    <x v="4"/>
    <n v="1"/>
  </r>
  <r>
    <x v="1885"/>
    <x v="4"/>
    <x v="1"/>
    <n v="1"/>
  </r>
  <r>
    <x v="1886"/>
    <x v="2"/>
    <x v="1"/>
    <n v="0"/>
  </r>
  <r>
    <x v="1886"/>
    <x v="0"/>
    <x v="1"/>
    <n v="1"/>
  </r>
  <r>
    <x v="1887"/>
    <x v="5"/>
    <x v="4"/>
    <n v="0"/>
  </r>
  <r>
    <x v="1887"/>
    <x v="3"/>
    <x v="3"/>
    <n v="1"/>
  </r>
  <r>
    <x v="1888"/>
    <x v="3"/>
    <x v="2"/>
    <n v="1"/>
  </r>
  <r>
    <x v="1888"/>
    <x v="4"/>
    <x v="0"/>
    <n v="1"/>
  </r>
  <r>
    <x v="1889"/>
    <x v="7"/>
    <x v="4"/>
    <n v="0"/>
  </r>
  <r>
    <x v="1889"/>
    <x v="3"/>
    <x v="1"/>
    <n v="1"/>
  </r>
  <r>
    <x v="1890"/>
    <x v="4"/>
    <x v="1"/>
    <n v="1"/>
  </r>
  <r>
    <x v="1890"/>
    <x v="7"/>
    <x v="1"/>
    <n v="1"/>
  </r>
  <r>
    <x v="1891"/>
    <x v="0"/>
    <x v="3"/>
    <n v="1"/>
  </r>
  <r>
    <x v="1891"/>
    <x v="4"/>
    <x v="3"/>
    <n v="0"/>
  </r>
  <r>
    <x v="1892"/>
    <x v="4"/>
    <x v="3"/>
    <n v="1"/>
  </r>
  <r>
    <x v="1892"/>
    <x v="2"/>
    <x v="4"/>
    <n v="1"/>
  </r>
  <r>
    <x v="1893"/>
    <x v="3"/>
    <x v="2"/>
    <n v="1"/>
  </r>
  <r>
    <x v="1893"/>
    <x v="3"/>
    <x v="2"/>
    <n v="0"/>
  </r>
  <r>
    <x v="1894"/>
    <x v="1"/>
    <x v="0"/>
    <n v="1"/>
  </r>
  <r>
    <x v="1894"/>
    <x v="2"/>
    <x v="3"/>
    <n v="1"/>
  </r>
  <r>
    <x v="1895"/>
    <x v="3"/>
    <x v="3"/>
    <n v="1"/>
  </r>
  <r>
    <x v="1895"/>
    <x v="5"/>
    <x v="4"/>
    <n v="1"/>
  </r>
  <r>
    <x v="1896"/>
    <x v="3"/>
    <x v="2"/>
    <n v="1"/>
  </r>
  <r>
    <x v="1896"/>
    <x v="6"/>
    <x v="4"/>
    <n v="1"/>
  </r>
  <r>
    <x v="1897"/>
    <x v="7"/>
    <x v="4"/>
    <n v="1"/>
  </r>
  <r>
    <x v="1897"/>
    <x v="0"/>
    <x v="1"/>
    <n v="0"/>
  </r>
  <r>
    <x v="1898"/>
    <x v="6"/>
    <x v="4"/>
    <n v="1"/>
  </r>
  <r>
    <x v="1898"/>
    <x v="5"/>
    <x v="4"/>
    <n v="1"/>
  </r>
  <r>
    <x v="1899"/>
    <x v="4"/>
    <x v="3"/>
    <n v="1"/>
  </r>
  <r>
    <x v="1899"/>
    <x v="5"/>
    <x v="0"/>
    <n v="1"/>
  </r>
  <r>
    <x v="1900"/>
    <x v="6"/>
    <x v="1"/>
    <n v="1"/>
  </r>
  <r>
    <x v="1900"/>
    <x v="4"/>
    <x v="4"/>
    <n v="0"/>
  </r>
  <r>
    <x v="1900"/>
    <x v="3"/>
    <x v="2"/>
    <n v="1"/>
  </r>
  <r>
    <x v="1900"/>
    <x v="7"/>
    <x v="1"/>
    <n v="0"/>
  </r>
  <r>
    <x v="1901"/>
    <x v="2"/>
    <x v="2"/>
    <n v="1"/>
  </r>
  <r>
    <x v="1901"/>
    <x v="6"/>
    <x v="2"/>
    <n v="1"/>
  </r>
  <r>
    <x v="1902"/>
    <x v="4"/>
    <x v="4"/>
    <n v="0"/>
  </r>
  <r>
    <x v="1902"/>
    <x v="6"/>
    <x v="4"/>
    <n v="1"/>
  </r>
  <r>
    <x v="1903"/>
    <x v="6"/>
    <x v="4"/>
    <n v="1"/>
  </r>
  <r>
    <x v="1903"/>
    <x v="0"/>
    <x v="3"/>
    <n v="1"/>
  </r>
  <r>
    <x v="1904"/>
    <x v="3"/>
    <x v="4"/>
    <n v="0"/>
  </r>
  <r>
    <x v="1904"/>
    <x v="1"/>
    <x v="3"/>
    <n v="0"/>
  </r>
  <r>
    <x v="1905"/>
    <x v="5"/>
    <x v="2"/>
    <n v="0"/>
  </r>
  <r>
    <x v="1905"/>
    <x v="5"/>
    <x v="3"/>
    <n v="1"/>
  </r>
  <r>
    <x v="1906"/>
    <x v="7"/>
    <x v="1"/>
    <n v="1"/>
  </r>
  <r>
    <x v="1906"/>
    <x v="1"/>
    <x v="3"/>
    <n v="1"/>
  </r>
  <r>
    <x v="1907"/>
    <x v="0"/>
    <x v="2"/>
    <n v="0"/>
  </r>
  <r>
    <x v="1907"/>
    <x v="2"/>
    <x v="1"/>
    <n v="1"/>
  </r>
  <r>
    <x v="1908"/>
    <x v="7"/>
    <x v="4"/>
    <n v="1"/>
  </r>
  <r>
    <x v="1908"/>
    <x v="1"/>
    <x v="4"/>
    <n v="1"/>
  </r>
  <r>
    <x v="1909"/>
    <x v="4"/>
    <x v="2"/>
    <n v="1"/>
  </r>
  <r>
    <x v="1909"/>
    <x v="5"/>
    <x v="2"/>
    <n v="1"/>
  </r>
  <r>
    <x v="1910"/>
    <x v="2"/>
    <x v="0"/>
    <n v="1"/>
  </r>
  <r>
    <x v="1910"/>
    <x v="1"/>
    <x v="4"/>
    <n v="1"/>
  </r>
  <r>
    <x v="1911"/>
    <x v="5"/>
    <x v="3"/>
    <n v="1"/>
  </r>
  <r>
    <x v="1911"/>
    <x v="5"/>
    <x v="4"/>
    <n v="1"/>
  </r>
  <r>
    <x v="1912"/>
    <x v="5"/>
    <x v="2"/>
    <n v="1"/>
  </r>
  <r>
    <x v="1912"/>
    <x v="0"/>
    <x v="3"/>
    <n v="1"/>
  </r>
  <r>
    <x v="1913"/>
    <x v="6"/>
    <x v="1"/>
    <n v="1"/>
  </r>
  <r>
    <x v="1913"/>
    <x v="0"/>
    <x v="2"/>
    <n v="0"/>
  </r>
  <r>
    <x v="1914"/>
    <x v="7"/>
    <x v="2"/>
    <n v="1"/>
  </r>
  <r>
    <x v="1914"/>
    <x v="1"/>
    <x v="4"/>
    <n v="1"/>
  </r>
  <r>
    <x v="1915"/>
    <x v="5"/>
    <x v="2"/>
    <n v="1"/>
  </r>
  <r>
    <x v="1915"/>
    <x v="2"/>
    <x v="4"/>
    <n v="1"/>
  </r>
  <r>
    <x v="1916"/>
    <x v="2"/>
    <x v="0"/>
    <n v="0"/>
  </r>
  <r>
    <x v="1916"/>
    <x v="4"/>
    <x v="4"/>
    <n v="0"/>
  </r>
  <r>
    <x v="1917"/>
    <x v="1"/>
    <x v="4"/>
    <n v="1"/>
  </r>
  <r>
    <x v="1917"/>
    <x v="7"/>
    <x v="3"/>
    <n v="1"/>
  </r>
  <r>
    <x v="1918"/>
    <x v="6"/>
    <x v="2"/>
    <n v="1"/>
  </r>
  <r>
    <x v="1918"/>
    <x v="4"/>
    <x v="3"/>
    <n v="1"/>
  </r>
  <r>
    <x v="1919"/>
    <x v="0"/>
    <x v="1"/>
    <n v="1"/>
  </r>
  <r>
    <x v="1919"/>
    <x v="0"/>
    <x v="0"/>
    <n v="1"/>
  </r>
  <r>
    <x v="1920"/>
    <x v="4"/>
    <x v="0"/>
    <n v="0"/>
  </r>
  <r>
    <x v="1920"/>
    <x v="7"/>
    <x v="4"/>
    <n v="1"/>
  </r>
  <r>
    <x v="1920"/>
    <x v="5"/>
    <x v="2"/>
    <n v="0"/>
  </r>
  <r>
    <x v="1920"/>
    <x v="0"/>
    <x v="1"/>
    <n v="1"/>
  </r>
  <r>
    <x v="1921"/>
    <x v="6"/>
    <x v="0"/>
    <n v="0"/>
  </r>
  <r>
    <x v="1921"/>
    <x v="3"/>
    <x v="2"/>
    <n v="1"/>
  </r>
  <r>
    <x v="1922"/>
    <x v="2"/>
    <x v="1"/>
    <n v="1"/>
  </r>
  <r>
    <x v="1922"/>
    <x v="7"/>
    <x v="0"/>
    <n v="1"/>
  </r>
  <r>
    <x v="1923"/>
    <x v="7"/>
    <x v="1"/>
    <n v="1"/>
  </r>
  <r>
    <x v="1923"/>
    <x v="4"/>
    <x v="0"/>
    <n v="1"/>
  </r>
  <r>
    <x v="1924"/>
    <x v="4"/>
    <x v="2"/>
    <n v="1"/>
  </r>
  <r>
    <x v="1924"/>
    <x v="2"/>
    <x v="1"/>
    <n v="1"/>
  </r>
  <r>
    <x v="1925"/>
    <x v="2"/>
    <x v="2"/>
    <n v="1"/>
  </r>
  <r>
    <x v="1925"/>
    <x v="0"/>
    <x v="1"/>
    <n v="1"/>
  </r>
  <r>
    <x v="1926"/>
    <x v="6"/>
    <x v="2"/>
    <n v="1"/>
  </r>
  <r>
    <x v="1926"/>
    <x v="3"/>
    <x v="2"/>
    <n v="0"/>
  </r>
  <r>
    <x v="1927"/>
    <x v="6"/>
    <x v="2"/>
    <n v="1"/>
  </r>
  <r>
    <x v="1927"/>
    <x v="5"/>
    <x v="4"/>
    <n v="0"/>
  </r>
  <r>
    <x v="1928"/>
    <x v="0"/>
    <x v="3"/>
    <n v="0"/>
  </r>
  <r>
    <x v="1928"/>
    <x v="4"/>
    <x v="1"/>
    <n v="1"/>
  </r>
  <r>
    <x v="1929"/>
    <x v="4"/>
    <x v="1"/>
    <n v="1"/>
  </r>
  <r>
    <x v="1929"/>
    <x v="5"/>
    <x v="1"/>
    <n v="1"/>
  </r>
  <r>
    <x v="1930"/>
    <x v="0"/>
    <x v="0"/>
    <n v="1"/>
  </r>
  <r>
    <x v="1930"/>
    <x v="0"/>
    <x v="1"/>
    <n v="1"/>
  </r>
  <r>
    <x v="1931"/>
    <x v="0"/>
    <x v="2"/>
    <n v="1"/>
  </r>
  <r>
    <x v="1931"/>
    <x v="5"/>
    <x v="1"/>
    <n v="1"/>
  </r>
  <r>
    <x v="1932"/>
    <x v="0"/>
    <x v="3"/>
    <n v="1"/>
  </r>
  <r>
    <x v="1932"/>
    <x v="7"/>
    <x v="1"/>
    <n v="1"/>
  </r>
  <r>
    <x v="1933"/>
    <x v="0"/>
    <x v="1"/>
    <n v="1"/>
  </r>
  <r>
    <x v="1933"/>
    <x v="1"/>
    <x v="2"/>
    <n v="0"/>
  </r>
  <r>
    <x v="1934"/>
    <x v="3"/>
    <x v="0"/>
    <n v="1"/>
  </r>
  <r>
    <x v="1934"/>
    <x v="4"/>
    <x v="0"/>
    <n v="1"/>
  </r>
  <r>
    <x v="1935"/>
    <x v="2"/>
    <x v="0"/>
    <n v="1"/>
  </r>
  <r>
    <x v="1935"/>
    <x v="3"/>
    <x v="1"/>
    <n v="0"/>
  </r>
  <r>
    <x v="1936"/>
    <x v="7"/>
    <x v="4"/>
    <n v="0"/>
  </r>
  <r>
    <x v="1936"/>
    <x v="2"/>
    <x v="3"/>
    <n v="1"/>
  </r>
  <r>
    <x v="1937"/>
    <x v="5"/>
    <x v="1"/>
    <n v="1"/>
  </r>
  <r>
    <x v="1937"/>
    <x v="6"/>
    <x v="2"/>
    <n v="0"/>
  </r>
  <r>
    <x v="1938"/>
    <x v="5"/>
    <x v="3"/>
    <n v="1"/>
  </r>
  <r>
    <x v="1938"/>
    <x v="0"/>
    <x v="3"/>
    <n v="0"/>
  </r>
  <r>
    <x v="1939"/>
    <x v="2"/>
    <x v="3"/>
    <n v="1"/>
  </r>
  <r>
    <x v="1939"/>
    <x v="5"/>
    <x v="1"/>
    <n v="1"/>
  </r>
  <r>
    <x v="1940"/>
    <x v="3"/>
    <x v="3"/>
    <n v="1"/>
  </r>
  <r>
    <x v="1940"/>
    <x v="4"/>
    <x v="1"/>
    <n v="1"/>
  </r>
  <r>
    <x v="1941"/>
    <x v="1"/>
    <x v="1"/>
    <n v="1"/>
  </r>
  <r>
    <x v="1941"/>
    <x v="1"/>
    <x v="4"/>
    <n v="0"/>
  </r>
  <r>
    <x v="1942"/>
    <x v="4"/>
    <x v="1"/>
    <n v="1"/>
  </r>
  <r>
    <x v="1942"/>
    <x v="4"/>
    <x v="0"/>
    <n v="1"/>
  </r>
  <r>
    <x v="1943"/>
    <x v="1"/>
    <x v="3"/>
    <n v="1"/>
  </r>
  <r>
    <x v="1943"/>
    <x v="1"/>
    <x v="2"/>
    <n v="1"/>
  </r>
  <r>
    <x v="1944"/>
    <x v="7"/>
    <x v="2"/>
    <n v="1"/>
  </r>
  <r>
    <x v="1944"/>
    <x v="5"/>
    <x v="4"/>
    <n v="1"/>
  </r>
  <r>
    <x v="1945"/>
    <x v="3"/>
    <x v="3"/>
    <n v="0"/>
  </r>
  <r>
    <x v="1945"/>
    <x v="5"/>
    <x v="3"/>
    <n v="1"/>
  </r>
  <r>
    <x v="1946"/>
    <x v="0"/>
    <x v="3"/>
    <n v="0"/>
  </r>
  <r>
    <x v="1946"/>
    <x v="6"/>
    <x v="3"/>
    <n v="0"/>
  </r>
  <r>
    <x v="1946"/>
    <x v="6"/>
    <x v="3"/>
    <n v="1"/>
  </r>
  <r>
    <x v="1946"/>
    <x v="6"/>
    <x v="1"/>
    <n v="1"/>
  </r>
  <r>
    <x v="1947"/>
    <x v="3"/>
    <x v="3"/>
    <n v="1"/>
  </r>
  <r>
    <x v="1947"/>
    <x v="5"/>
    <x v="1"/>
    <n v="1"/>
  </r>
  <r>
    <x v="1948"/>
    <x v="5"/>
    <x v="3"/>
    <n v="0"/>
  </r>
  <r>
    <x v="1948"/>
    <x v="2"/>
    <x v="2"/>
    <n v="1"/>
  </r>
  <r>
    <x v="1949"/>
    <x v="7"/>
    <x v="1"/>
    <n v="1"/>
  </r>
  <r>
    <x v="1949"/>
    <x v="1"/>
    <x v="3"/>
    <n v="1"/>
  </r>
  <r>
    <x v="1950"/>
    <x v="3"/>
    <x v="1"/>
    <n v="1"/>
  </r>
  <r>
    <x v="1950"/>
    <x v="6"/>
    <x v="4"/>
    <n v="1"/>
  </r>
  <r>
    <x v="1951"/>
    <x v="4"/>
    <x v="4"/>
    <n v="1"/>
  </r>
  <r>
    <x v="1951"/>
    <x v="6"/>
    <x v="4"/>
    <n v="0"/>
  </r>
  <r>
    <x v="1952"/>
    <x v="0"/>
    <x v="2"/>
    <n v="1"/>
  </r>
  <r>
    <x v="1952"/>
    <x v="3"/>
    <x v="0"/>
    <n v="0"/>
  </r>
  <r>
    <x v="1953"/>
    <x v="7"/>
    <x v="0"/>
    <n v="1"/>
  </r>
  <r>
    <x v="1953"/>
    <x v="6"/>
    <x v="4"/>
    <n v="1"/>
  </r>
  <r>
    <x v="1954"/>
    <x v="4"/>
    <x v="0"/>
    <n v="1"/>
  </r>
  <r>
    <x v="1954"/>
    <x v="2"/>
    <x v="1"/>
    <n v="0"/>
  </r>
  <r>
    <x v="1955"/>
    <x v="6"/>
    <x v="1"/>
    <n v="1"/>
  </r>
  <r>
    <x v="1955"/>
    <x v="5"/>
    <x v="4"/>
    <n v="0"/>
  </r>
  <r>
    <x v="1956"/>
    <x v="4"/>
    <x v="1"/>
    <n v="0"/>
  </r>
  <r>
    <x v="1956"/>
    <x v="1"/>
    <x v="1"/>
    <n v="1"/>
  </r>
  <r>
    <x v="1957"/>
    <x v="7"/>
    <x v="0"/>
    <n v="1"/>
  </r>
  <r>
    <x v="1957"/>
    <x v="7"/>
    <x v="3"/>
    <n v="1"/>
  </r>
  <r>
    <x v="1958"/>
    <x v="1"/>
    <x v="3"/>
    <n v="1"/>
  </r>
  <r>
    <x v="1958"/>
    <x v="1"/>
    <x v="0"/>
    <n v="1"/>
  </r>
  <r>
    <x v="1959"/>
    <x v="2"/>
    <x v="2"/>
    <n v="1"/>
  </r>
  <r>
    <x v="1959"/>
    <x v="1"/>
    <x v="0"/>
    <n v="1"/>
  </r>
  <r>
    <x v="1960"/>
    <x v="0"/>
    <x v="3"/>
    <n v="1"/>
  </r>
  <r>
    <x v="1960"/>
    <x v="2"/>
    <x v="3"/>
    <n v="0"/>
  </r>
  <r>
    <x v="1961"/>
    <x v="2"/>
    <x v="3"/>
    <n v="1"/>
  </r>
  <r>
    <x v="1961"/>
    <x v="0"/>
    <x v="1"/>
    <n v="1"/>
  </r>
  <r>
    <x v="1962"/>
    <x v="6"/>
    <x v="1"/>
    <n v="1"/>
  </r>
  <r>
    <x v="1962"/>
    <x v="3"/>
    <x v="4"/>
    <n v="1"/>
  </r>
  <r>
    <x v="1963"/>
    <x v="3"/>
    <x v="2"/>
    <n v="1"/>
  </r>
  <r>
    <x v="1963"/>
    <x v="6"/>
    <x v="2"/>
    <n v="1"/>
  </r>
  <r>
    <x v="1964"/>
    <x v="1"/>
    <x v="2"/>
    <n v="1"/>
  </r>
  <r>
    <x v="1964"/>
    <x v="1"/>
    <x v="4"/>
    <n v="1"/>
  </r>
  <r>
    <x v="1965"/>
    <x v="6"/>
    <x v="1"/>
    <n v="0"/>
  </r>
  <r>
    <x v="1965"/>
    <x v="6"/>
    <x v="0"/>
    <n v="1"/>
  </r>
  <r>
    <x v="1966"/>
    <x v="4"/>
    <x v="3"/>
    <n v="1"/>
  </r>
  <r>
    <x v="1966"/>
    <x v="7"/>
    <x v="0"/>
    <n v="1"/>
  </r>
  <r>
    <x v="1967"/>
    <x v="1"/>
    <x v="1"/>
    <n v="1"/>
  </r>
  <r>
    <x v="1967"/>
    <x v="4"/>
    <x v="1"/>
    <n v="0"/>
  </r>
  <r>
    <x v="1968"/>
    <x v="7"/>
    <x v="0"/>
    <n v="1"/>
  </r>
  <r>
    <x v="1968"/>
    <x v="5"/>
    <x v="0"/>
    <n v="0"/>
  </r>
  <r>
    <x v="1969"/>
    <x v="1"/>
    <x v="4"/>
    <n v="1"/>
  </r>
  <r>
    <x v="1969"/>
    <x v="3"/>
    <x v="3"/>
    <n v="1"/>
  </r>
  <r>
    <x v="1970"/>
    <x v="1"/>
    <x v="3"/>
    <n v="1"/>
  </r>
  <r>
    <x v="1970"/>
    <x v="5"/>
    <x v="3"/>
    <n v="0"/>
  </r>
  <r>
    <x v="1971"/>
    <x v="6"/>
    <x v="4"/>
    <n v="1"/>
  </r>
  <r>
    <x v="1971"/>
    <x v="7"/>
    <x v="0"/>
    <n v="1"/>
  </r>
  <r>
    <x v="1972"/>
    <x v="1"/>
    <x v="2"/>
    <n v="1"/>
  </r>
  <r>
    <x v="1972"/>
    <x v="0"/>
    <x v="0"/>
    <n v="1"/>
  </r>
  <r>
    <x v="1973"/>
    <x v="0"/>
    <x v="0"/>
    <n v="1"/>
  </r>
  <r>
    <x v="1973"/>
    <x v="0"/>
    <x v="3"/>
    <n v="1"/>
  </r>
  <r>
    <x v="1974"/>
    <x v="5"/>
    <x v="4"/>
    <n v="1"/>
  </r>
  <r>
    <x v="1974"/>
    <x v="4"/>
    <x v="4"/>
    <n v="1"/>
  </r>
  <r>
    <x v="1975"/>
    <x v="0"/>
    <x v="0"/>
    <n v="1"/>
  </r>
  <r>
    <x v="1975"/>
    <x v="6"/>
    <x v="4"/>
    <n v="1"/>
  </r>
  <r>
    <x v="1976"/>
    <x v="4"/>
    <x v="0"/>
    <n v="1"/>
  </r>
  <r>
    <x v="1976"/>
    <x v="4"/>
    <x v="1"/>
    <n v="0"/>
  </r>
  <r>
    <x v="1977"/>
    <x v="0"/>
    <x v="1"/>
    <n v="1"/>
  </r>
  <r>
    <x v="1977"/>
    <x v="4"/>
    <x v="2"/>
    <n v="0"/>
  </r>
  <r>
    <x v="1978"/>
    <x v="4"/>
    <x v="0"/>
    <n v="1"/>
  </r>
  <r>
    <x v="1978"/>
    <x v="4"/>
    <x v="3"/>
    <n v="1"/>
  </r>
  <r>
    <x v="1979"/>
    <x v="7"/>
    <x v="2"/>
    <n v="1"/>
  </r>
  <r>
    <x v="1979"/>
    <x v="4"/>
    <x v="0"/>
    <n v="1"/>
  </r>
  <r>
    <x v="1980"/>
    <x v="5"/>
    <x v="2"/>
    <n v="1"/>
  </r>
  <r>
    <x v="1980"/>
    <x v="7"/>
    <x v="4"/>
    <n v="1"/>
  </r>
  <r>
    <x v="1981"/>
    <x v="7"/>
    <x v="1"/>
    <n v="0"/>
  </r>
  <r>
    <x v="1981"/>
    <x v="6"/>
    <x v="2"/>
    <n v="1"/>
  </r>
  <r>
    <x v="1982"/>
    <x v="4"/>
    <x v="1"/>
    <n v="1"/>
  </r>
  <r>
    <x v="1982"/>
    <x v="1"/>
    <x v="1"/>
    <n v="0"/>
  </r>
  <r>
    <x v="1983"/>
    <x v="4"/>
    <x v="3"/>
    <n v="0"/>
  </r>
  <r>
    <x v="1983"/>
    <x v="4"/>
    <x v="4"/>
    <n v="0"/>
  </r>
  <r>
    <x v="1984"/>
    <x v="0"/>
    <x v="0"/>
    <n v="0"/>
  </r>
  <r>
    <x v="1984"/>
    <x v="4"/>
    <x v="3"/>
    <n v="1"/>
  </r>
  <r>
    <x v="1985"/>
    <x v="6"/>
    <x v="1"/>
    <n v="1"/>
  </r>
  <r>
    <x v="1985"/>
    <x v="4"/>
    <x v="3"/>
    <n v="1"/>
  </r>
  <r>
    <x v="1986"/>
    <x v="4"/>
    <x v="3"/>
    <n v="1"/>
  </r>
  <r>
    <x v="1986"/>
    <x v="7"/>
    <x v="3"/>
    <n v="0"/>
  </r>
  <r>
    <x v="1987"/>
    <x v="1"/>
    <x v="3"/>
    <n v="0"/>
  </r>
  <r>
    <x v="1987"/>
    <x v="6"/>
    <x v="4"/>
    <n v="1"/>
  </r>
  <r>
    <x v="1988"/>
    <x v="3"/>
    <x v="0"/>
    <n v="1"/>
  </r>
  <r>
    <x v="1988"/>
    <x v="0"/>
    <x v="0"/>
    <n v="1"/>
  </r>
  <r>
    <x v="1989"/>
    <x v="0"/>
    <x v="2"/>
    <n v="1"/>
  </r>
  <r>
    <x v="1989"/>
    <x v="0"/>
    <x v="4"/>
    <n v="1"/>
  </r>
  <r>
    <x v="1990"/>
    <x v="4"/>
    <x v="1"/>
    <n v="1"/>
  </r>
  <r>
    <x v="1990"/>
    <x v="7"/>
    <x v="4"/>
    <n v="0"/>
  </r>
  <r>
    <x v="1991"/>
    <x v="3"/>
    <x v="0"/>
    <n v="0"/>
  </r>
  <r>
    <x v="1991"/>
    <x v="0"/>
    <x v="1"/>
    <n v="1"/>
  </r>
  <r>
    <x v="1991"/>
    <x v="7"/>
    <x v="4"/>
    <n v="1"/>
  </r>
  <r>
    <x v="1991"/>
    <x v="7"/>
    <x v="0"/>
    <n v="1"/>
  </r>
  <r>
    <x v="1992"/>
    <x v="5"/>
    <x v="3"/>
    <n v="0"/>
  </r>
  <r>
    <x v="1992"/>
    <x v="7"/>
    <x v="4"/>
    <n v="0"/>
  </r>
  <r>
    <x v="1993"/>
    <x v="7"/>
    <x v="3"/>
    <n v="0"/>
  </r>
  <r>
    <x v="1993"/>
    <x v="3"/>
    <x v="4"/>
    <n v="1"/>
  </r>
  <r>
    <x v="1994"/>
    <x v="6"/>
    <x v="4"/>
    <n v="1"/>
  </r>
  <r>
    <x v="1994"/>
    <x v="1"/>
    <x v="4"/>
    <n v="1"/>
  </r>
  <r>
    <x v="1995"/>
    <x v="6"/>
    <x v="1"/>
    <n v="1"/>
  </r>
  <r>
    <x v="1995"/>
    <x v="7"/>
    <x v="4"/>
    <n v="0"/>
  </r>
  <r>
    <x v="1996"/>
    <x v="3"/>
    <x v="2"/>
    <n v="1"/>
  </r>
  <r>
    <x v="1996"/>
    <x v="7"/>
    <x v="0"/>
    <n v="1"/>
  </r>
  <r>
    <x v="1997"/>
    <x v="4"/>
    <x v="3"/>
    <n v="1"/>
  </r>
  <r>
    <x v="1997"/>
    <x v="4"/>
    <x v="1"/>
    <n v="1"/>
  </r>
  <r>
    <x v="1998"/>
    <x v="6"/>
    <x v="0"/>
    <n v="1"/>
  </r>
  <r>
    <x v="1998"/>
    <x v="2"/>
    <x v="1"/>
    <n v="1"/>
  </r>
  <r>
    <x v="1999"/>
    <x v="2"/>
    <x v="0"/>
    <n v="1"/>
  </r>
  <r>
    <x v="1999"/>
    <x v="2"/>
    <x v="1"/>
    <n v="1"/>
  </r>
  <r>
    <x v="2000"/>
    <x v="4"/>
    <x v="4"/>
    <n v="1"/>
  </r>
  <r>
    <x v="2000"/>
    <x v="1"/>
    <x v="4"/>
    <n v="0"/>
  </r>
  <r>
    <x v="2001"/>
    <x v="4"/>
    <x v="0"/>
    <n v="0"/>
  </r>
  <r>
    <x v="2001"/>
    <x v="0"/>
    <x v="3"/>
    <n v="1"/>
  </r>
  <r>
    <x v="2002"/>
    <x v="3"/>
    <x v="2"/>
    <n v="1"/>
  </r>
  <r>
    <x v="2002"/>
    <x v="4"/>
    <x v="2"/>
    <n v="0"/>
  </r>
  <r>
    <x v="2003"/>
    <x v="1"/>
    <x v="3"/>
    <n v="1"/>
  </r>
  <r>
    <x v="2003"/>
    <x v="5"/>
    <x v="2"/>
    <n v="1"/>
  </r>
  <r>
    <x v="2004"/>
    <x v="1"/>
    <x v="0"/>
    <n v="0"/>
  </r>
  <r>
    <x v="2004"/>
    <x v="3"/>
    <x v="3"/>
    <n v="1"/>
  </r>
  <r>
    <x v="2005"/>
    <x v="6"/>
    <x v="0"/>
    <n v="1"/>
  </r>
  <r>
    <x v="2005"/>
    <x v="7"/>
    <x v="3"/>
    <n v="1"/>
  </r>
  <r>
    <x v="2006"/>
    <x v="4"/>
    <x v="0"/>
    <n v="1"/>
  </r>
  <r>
    <x v="2006"/>
    <x v="2"/>
    <x v="2"/>
    <n v="0"/>
  </r>
  <r>
    <x v="2007"/>
    <x v="4"/>
    <x v="0"/>
    <n v="1"/>
  </r>
  <r>
    <x v="2007"/>
    <x v="2"/>
    <x v="4"/>
    <n v="1"/>
  </r>
  <r>
    <x v="2008"/>
    <x v="0"/>
    <x v="1"/>
    <n v="1"/>
  </r>
  <r>
    <x v="2008"/>
    <x v="7"/>
    <x v="3"/>
    <n v="1"/>
  </r>
  <r>
    <x v="2009"/>
    <x v="6"/>
    <x v="1"/>
    <n v="1"/>
  </r>
  <r>
    <x v="2009"/>
    <x v="0"/>
    <x v="3"/>
    <n v="1"/>
  </r>
  <r>
    <x v="2010"/>
    <x v="1"/>
    <x v="2"/>
    <n v="1"/>
  </r>
  <r>
    <x v="2010"/>
    <x v="7"/>
    <x v="0"/>
    <n v="0"/>
  </r>
  <r>
    <x v="2011"/>
    <x v="3"/>
    <x v="1"/>
    <n v="1"/>
  </r>
  <r>
    <x v="2011"/>
    <x v="5"/>
    <x v="4"/>
    <n v="1"/>
  </r>
  <r>
    <x v="2012"/>
    <x v="1"/>
    <x v="4"/>
    <n v="1"/>
  </r>
  <r>
    <x v="2012"/>
    <x v="4"/>
    <x v="1"/>
    <n v="0"/>
  </r>
  <r>
    <x v="2013"/>
    <x v="3"/>
    <x v="2"/>
    <n v="0"/>
  </r>
  <r>
    <x v="2013"/>
    <x v="3"/>
    <x v="3"/>
    <n v="1"/>
  </r>
  <r>
    <x v="2014"/>
    <x v="5"/>
    <x v="3"/>
    <n v="1"/>
  </r>
  <r>
    <x v="2014"/>
    <x v="7"/>
    <x v="1"/>
    <n v="1"/>
  </r>
  <r>
    <x v="2015"/>
    <x v="0"/>
    <x v="0"/>
    <n v="1"/>
  </r>
  <r>
    <x v="2015"/>
    <x v="0"/>
    <x v="2"/>
    <n v="0"/>
  </r>
  <r>
    <x v="2016"/>
    <x v="1"/>
    <x v="3"/>
    <n v="1"/>
  </r>
  <r>
    <x v="2016"/>
    <x v="7"/>
    <x v="1"/>
    <n v="1"/>
  </r>
  <r>
    <x v="2017"/>
    <x v="3"/>
    <x v="3"/>
    <n v="1"/>
  </r>
  <r>
    <x v="2017"/>
    <x v="4"/>
    <x v="1"/>
    <n v="0"/>
  </r>
  <r>
    <x v="2018"/>
    <x v="5"/>
    <x v="1"/>
    <n v="1"/>
  </r>
  <r>
    <x v="2018"/>
    <x v="5"/>
    <x v="3"/>
    <n v="1"/>
  </r>
  <r>
    <x v="2019"/>
    <x v="2"/>
    <x v="4"/>
    <n v="1"/>
  </r>
  <r>
    <x v="2019"/>
    <x v="3"/>
    <x v="4"/>
    <n v="1"/>
  </r>
  <r>
    <x v="2020"/>
    <x v="7"/>
    <x v="3"/>
    <n v="1"/>
  </r>
  <r>
    <x v="2020"/>
    <x v="5"/>
    <x v="4"/>
    <n v="1"/>
  </r>
  <r>
    <x v="2021"/>
    <x v="7"/>
    <x v="4"/>
    <n v="1"/>
  </r>
  <r>
    <x v="2021"/>
    <x v="3"/>
    <x v="2"/>
    <n v="1"/>
  </r>
  <r>
    <x v="2022"/>
    <x v="6"/>
    <x v="0"/>
    <n v="0"/>
  </r>
  <r>
    <x v="2022"/>
    <x v="3"/>
    <x v="4"/>
    <n v="1"/>
  </r>
  <r>
    <x v="2022"/>
    <x v="7"/>
    <x v="3"/>
    <n v="0"/>
  </r>
  <r>
    <x v="2022"/>
    <x v="5"/>
    <x v="4"/>
    <n v="0"/>
  </r>
  <r>
    <x v="2023"/>
    <x v="6"/>
    <x v="4"/>
    <n v="0"/>
  </r>
  <r>
    <x v="2023"/>
    <x v="4"/>
    <x v="3"/>
    <n v="1"/>
  </r>
  <r>
    <x v="2024"/>
    <x v="1"/>
    <x v="1"/>
    <n v="0"/>
  </r>
  <r>
    <x v="2024"/>
    <x v="7"/>
    <x v="4"/>
    <n v="0"/>
  </r>
  <r>
    <x v="2025"/>
    <x v="2"/>
    <x v="1"/>
    <n v="1"/>
  </r>
  <r>
    <x v="2025"/>
    <x v="2"/>
    <x v="4"/>
    <n v="1"/>
  </r>
  <r>
    <x v="2026"/>
    <x v="0"/>
    <x v="1"/>
    <n v="1"/>
  </r>
  <r>
    <x v="2026"/>
    <x v="3"/>
    <x v="2"/>
    <n v="1"/>
  </r>
  <r>
    <x v="2027"/>
    <x v="4"/>
    <x v="4"/>
    <n v="1"/>
  </r>
  <r>
    <x v="2027"/>
    <x v="2"/>
    <x v="4"/>
    <n v="1"/>
  </r>
  <r>
    <x v="2028"/>
    <x v="3"/>
    <x v="0"/>
    <n v="1"/>
  </r>
  <r>
    <x v="2028"/>
    <x v="3"/>
    <x v="2"/>
    <n v="1"/>
  </r>
  <r>
    <x v="2029"/>
    <x v="0"/>
    <x v="4"/>
    <n v="1"/>
  </r>
  <r>
    <x v="2029"/>
    <x v="5"/>
    <x v="4"/>
    <n v="0"/>
  </r>
  <r>
    <x v="2030"/>
    <x v="2"/>
    <x v="1"/>
    <n v="1"/>
  </r>
  <r>
    <x v="2030"/>
    <x v="0"/>
    <x v="3"/>
    <n v="1"/>
  </r>
  <r>
    <x v="2031"/>
    <x v="0"/>
    <x v="2"/>
    <n v="1"/>
  </r>
  <r>
    <x v="2031"/>
    <x v="2"/>
    <x v="1"/>
    <n v="1"/>
  </r>
  <r>
    <x v="2032"/>
    <x v="6"/>
    <x v="0"/>
    <n v="0"/>
  </r>
  <r>
    <x v="2032"/>
    <x v="7"/>
    <x v="2"/>
    <n v="1"/>
  </r>
  <r>
    <x v="2033"/>
    <x v="3"/>
    <x v="1"/>
    <n v="0"/>
  </r>
  <r>
    <x v="2033"/>
    <x v="7"/>
    <x v="0"/>
    <n v="0"/>
  </r>
  <r>
    <x v="2034"/>
    <x v="4"/>
    <x v="0"/>
    <n v="1"/>
  </r>
  <r>
    <x v="2034"/>
    <x v="5"/>
    <x v="4"/>
    <n v="1"/>
  </r>
  <r>
    <x v="2035"/>
    <x v="1"/>
    <x v="4"/>
    <n v="1"/>
  </r>
  <r>
    <x v="2035"/>
    <x v="2"/>
    <x v="3"/>
    <n v="1"/>
  </r>
  <r>
    <x v="2035"/>
    <x v="1"/>
    <x v="0"/>
    <n v="1"/>
  </r>
  <r>
    <x v="2035"/>
    <x v="4"/>
    <x v="2"/>
    <n v="1"/>
  </r>
  <r>
    <x v="2036"/>
    <x v="6"/>
    <x v="3"/>
    <n v="1"/>
  </r>
  <r>
    <x v="2036"/>
    <x v="4"/>
    <x v="4"/>
    <n v="1"/>
  </r>
  <r>
    <x v="2037"/>
    <x v="4"/>
    <x v="4"/>
    <n v="1"/>
  </r>
  <r>
    <x v="2037"/>
    <x v="7"/>
    <x v="2"/>
    <n v="1"/>
  </r>
  <r>
    <x v="2038"/>
    <x v="4"/>
    <x v="3"/>
    <n v="1"/>
  </r>
  <r>
    <x v="2038"/>
    <x v="4"/>
    <x v="1"/>
    <n v="1"/>
  </r>
  <r>
    <x v="2039"/>
    <x v="5"/>
    <x v="0"/>
    <n v="1"/>
  </r>
  <r>
    <x v="2039"/>
    <x v="6"/>
    <x v="0"/>
    <n v="0"/>
  </r>
  <r>
    <x v="2040"/>
    <x v="6"/>
    <x v="2"/>
    <n v="1"/>
  </r>
  <r>
    <x v="2040"/>
    <x v="5"/>
    <x v="0"/>
    <n v="1"/>
  </r>
  <r>
    <x v="2041"/>
    <x v="0"/>
    <x v="2"/>
    <n v="0"/>
  </r>
  <r>
    <x v="2041"/>
    <x v="5"/>
    <x v="0"/>
    <n v="0"/>
  </r>
  <r>
    <x v="2042"/>
    <x v="1"/>
    <x v="0"/>
    <n v="0"/>
  </r>
  <r>
    <x v="2042"/>
    <x v="2"/>
    <x v="0"/>
    <n v="1"/>
  </r>
  <r>
    <x v="2043"/>
    <x v="3"/>
    <x v="0"/>
    <n v="1"/>
  </r>
  <r>
    <x v="2043"/>
    <x v="5"/>
    <x v="2"/>
    <n v="1"/>
  </r>
  <r>
    <x v="2044"/>
    <x v="7"/>
    <x v="2"/>
    <n v="0"/>
  </r>
  <r>
    <x v="2044"/>
    <x v="0"/>
    <x v="3"/>
    <n v="1"/>
  </r>
  <r>
    <x v="2045"/>
    <x v="6"/>
    <x v="0"/>
    <n v="1"/>
  </r>
  <r>
    <x v="2045"/>
    <x v="4"/>
    <x v="0"/>
    <n v="0"/>
  </r>
  <r>
    <x v="2046"/>
    <x v="2"/>
    <x v="2"/>
    <n v="0"/>
  </r>
  <r>
    <x v="2046"/>
    <x v="7"/>
    <x v="4"/>
    <n v="1"/>
  </r>
  <r>
    <x v="2047"/>
    <x v="4"/>
    <x v="1"/>
    <n v="1"/>
  </r>
  <r>
    <x v="2047"/>
    <x v="3"/>
    <x v="3"/>
    <n v="1"/>
  </r>
  <r>
    <x v="2048"/>
    <x v="1"/>
    <x v="1"/>
    <n v="1"/>
  </r>
  <r>
    <x v="2048"/>
    <x v="4"/>
    <x v="1"/>
    <n v="1"/>
  </r>
  <r>
    <x v="2049"/>
    <x v="6"/>
    <x v="4"/>
    <n v="1"/>
  </r>
  <r>
    <x v="2049"/>
    <x v="6"/>
    <x v="1"/>
    <n v="0"/>
  </r>
  <r>
    <x v="2050"/>
    <x v="4"/>
    <x v="3"/>
    <n v="1"/>
  </r>
  <r>
    <x v="2050"/>
    <x v="7"/>
    <x v="0"/>
    <n v="1"/>
  </r>
  <r>
    <x v="2051"/>
    <x v="0"/>
    <x v="0"/>
    <n v="1"/>
  </r>
  <r>
    <x v="2051"/>
    <x v="7"/>
    <x v="3"/>
    <n v="0"/>
  </r>
  <r>
    <x v="2052"/>
    <x v="6"/>
    <x v="2"/>
    <n v="1"/>
  </r>
  <r>
    <x v="2052"/>
    <x v="0"/>
    <x v="4"/>
    <n v="1"/>
  </r>
  <r>
    <x v="2053"/>
    <x v="5"/>
    <x v="4"/>
    <n v="0"/>
  </r>
  <r>
    <x v="2053"/>
    <x v="6"/>
    <x v="4"/>
    <n v="1"/>
  </r>
  <r>
    <x v="2054"/>
    <x v="6"/>
    <x v="2"/>
    <n v="1"/>
  </r>
  <r>
    <x v="2054"/>
    <x v="0"/>
    <x v="1"/>
    <n v="1"/>
  </r>
  <r>
    <x v="2055"/>
    <x v="1"/>
    <x v="2"/>
    <n v="0"/>
  </r>
  <r>
    <x v="2055"/>
    <x v="6"/>
    <x v="1"/>
    <n v="0"/>
  </r>
  <r>
    <x v="2056"/>
    <x v="3"/>
    <x v="2"/>
    <n v="1"/>
  </r>
  <r>
    <x v="2056"/>
    <x v="5"/>
    <x v="4"/>
    <n v="0"/>
  </r>
  <r>
    <x v="2057"/>
    <x v="6"/>
    <x v="4"/>
    <n v="0"/>
  </r>
  <r>
    <x v="2057"/>
    <x v="7"/>
    <x v="2"/>
    <n v="1"/>
  </r>
  <r>
    <x v="2058"/>
    <x v="4"/>
    <x v="1"/>
    <n v="1"/>
  </r>
  <r>
    <x v="2058"/>
    <x v="0"/>
    <x v="4"/>
    <n v="1"/>
  </r>
  <r>
    <x v="2059"/>
    <x v="6"/>
    <x v="2"/>
    <n v="1"/>
  </r>
  <r>
    <x v="2059"/>
    <x v="4"/>
    <x v="4"/>
    <n v="0"/>
  </r>
  <r>
    <x v="2060"/>
    <x v="0"/>
    <x v="0"/>
    <n v="1"/>
  </r>
  <r>
    <x v="2060"/>
    <x v="7"/>
    <x v="4"/>
    <n v="0"/>
  </r>
  <r>
    <x v="2061"/>
    <x v="6"/>
    <x v="4"/>
    <n v="1"/>
  </r>
  <r>
    <x v="2061"/>
    <x v="4"/>
    <x v="2"/>
    <n v="0"/>
  </r>
  <r>
    <x v="2062"/>
    <x v="5"/>
    <x v="0"/>
    <n v="0"/>
  </r>
  <r>
    <x v="2062"/>
    <x v="6"/>
    <x v="2"/>
    <n v="1"/>
  </r>
  <r>
    <x v="2063"/>
    <x v="1"/>
    <x v="4"/>
    <n v="1"/>
  </r>
  <r>
    <x v="2063"/>
    <x v="0"/>
    <x v="0"/>
    <n v="1"/>
  </r>
  <r>
    <x v="2064"/>
    <x v="4"/>
    <x v="1"/>
    <n v="0"/>
  </r>
  <r>
    <x v="2064"/>
    <x v="3"/>
    <x v="3"/>
    <n v="0"/>
  </r>
  <r>
    <x v="2065"/>
    <x v="3"/>
    <x v="4"/>
    <n v="1"/>
  </r>
  <r>
    <x v="2065"/>
    <x v="5"/>
    <x v="2"/>
    <n v="1"/>
  </r>
  <r>
    <x v="2066"/>
    <x v="0"/>
    <x v="0"/>
    <n v="1"/>
  </r>
  <r>
    <x v="2066"/>
    <x v="7"/>
    <x v="2"/>
    <n v="1"/>
  </r>
  <r>
    <x v="2067"/>
    <x v="0"/>
    <x v="1"/>
    <n v="1"/>
  </r>
  <r>
    <x v="2067"/>
    <x v="3"/>
    <x v="2"/>
    <n v="1"/>
  </r>
  <r>
    <x v="2068"/>
    <x v="2"/>
    <x v="3"/>
    <n v="0"/>
  </r>
  <r>
    <x v="2068"/>
    <x v="0"/>
    <x v="4"/>
    <n v="1"/>
  </r>
  <r>
    <x v="2069"/>
    <x v="7"/>
    <x v="4"/>
    <n v="1"/>
  </r>
  <r>
    <x v="2069"/>
    <x v="2"/>
    <x v="1"/>
    <n v="0"/>
  </r>
  <r>
    <x v="2070"/>
    <x v="7"/>
    <x v="0"/>
    <n v="1"/>
  </r>
  <r>
    <x v="2070"/>
    <x v="3"/>
    <x v="0"/>
    <n v="0"/>
  </r>
  <r>
    <x v="2071"/>
    <x v="6"/>
    <x v="2"/>
    <n v="0"/>
  </r>
  <r>
    <x v="2071"/>
    <x v="2"/>
    <x v="3"/>
    <n v="1"/>
  </r>
  <r>
    <x v="2072"/>
    <x v="5"/>
    <x v="0"/>
    <n v="0"/>
  </r>
  <r>
    <x v="2072"/>
    <x v="2"/>
    <x v="4"/>
    <n v="1"/>
  </r>
  <r>
    <x v="2073"/>
    <x v="7"/>
    <x v="4"/>
    <n v="1"/>
  </r>
  <r>
    <x v="2073"/>
    <x v="7"/>
    <x v="4"/>
    <n v="1"/>
  </r>
  <r>
    <x v="2074"/>
    <x v="2"/>
    <x v="0"/>
    <n v="0"/>
  </r>
  <r>
    <x v="2074"/>
    <x v="6"/>
    <x v="1"/>
    <n v="1"/>
  </r>
  <r>
    <x v="2075"/>
    <x v="7"/>
    <x v="0"/>
    <n v="0"/>
  </r>
  <r>
    <x v="2075"/>
    <x v="6"/>
    <x v="1"/>
    <n v="1"/>
  </r>
  <r>
    <x v="2076"/>
    <x v="2"/>
    <x v="2"/>
    <n v="0"/>
  </r>
  <r>
    <x v="2076"/>
    <x v="3"/>
    <x v="2"/>
    <n v="1"/>
  </r>
  <r>
    <x v="2077"/>
    <x v="2"/>
    <x v="4"/>
    <n v="1"/>
  </r>
  <r>
    <x v="2077"/>
    <x v="6"/>
    <x v="3"/>
    <n v="1"/>
  </r>
  <r>
    <x v="2078"/>
    <x v="3"/>
    <x v="2"/>
    <n v="1"/>
  </r>
  <r>
    <x v="2078"/>
    <x v="2"/>
    <x v="2"/>
    <n v="1"/>
  </r>
  <r>
    <x v="2079"/>
    <x v="2"/>
    <x v="1"/>
    <n v="1"/>
  </r>
  <r>
    <x v="2079"/>
    <x v="3"/>
    <x v="1"/>
    <n v="0"/>
  </r>
  <r>
    <x v="2080"/>
    <x v="6"/>
    <x v="4"/>
    <n v="0"/>
  </r>
  <r>
    <x v="2080"/>
    <x v="1"/>
    <x v="4"/>
    <n v="1"/>
  </r>
  <r>
    <x v="2081"/>
    <x v="6"/>
    <x v="4"/>
    <n v="1"/>
  </r>
  <r>
    <x v="2081"/>
    <x v="6"/>
    <x v="3"/>
    <n v="1"/>
  </r>
  <r>
    <x v="2082"/>
    <x v="0"/>
    <x v="3"/>
    <n v="1"/>
  </r>
  <r>
    <x v="2082"/>
    <x v="4"/>
    <x v="0"/>
    <n v="0"/>
  </r>
  <r>
    <x v="2083"/>
    <x v="7"/>
    <x v="3"/>
    <n v="0"/>
  </r>
  <r>
    <x v="2083"/>
    <x v="5"/>
    <x v="1"/>
    <n v="0"/>
  </r>
  <r>
    <x v="2084"/>
    <x v="1"/>
    <x v="1"/>
    <n v="1"/>
  </r>
  <r>
    <x v="2084"/>
    <x v="0"/>
    <x v="4"/>
    <n v="1"/>
  </r>
  <r>
    <x v="2084"/>
    <x v="5"/>
    <x v="1"/>
    <n v="1"/>
  </r>
  <r>
    <x v="2084"/>
    <x v="4"/>
    <x v="0"/>
    <n v="1"/>
  </r>
  <r>
    <x v="2085"/>
    <x v="4"/>
    <x v="3"/>
    <n v="1"/>
  </r>
  <r>
    <x v="2085"/>
    <x v="4"/>
    <x v="4"/>
    <n v="1"/>
  </r>
  <r>
    <x v="2086"/>
    <x v="5"/>
    <x v="4"/>
    <n v="1"/>
  </r>
  <r>
    <x v="2086"/>
    <x v="5"/>
    <x v="1"/>
    <n v="1"/>
  </r>
  <r>
    <x v="2087"/>
    <x v="3"/>
    <x v="3"/>
    <n v="1"/>
  </r>
  <r>
    <x v="2087"/>
    <x v="1"/>
    <x v="4"/>
    <n v="1"/>
  </r>
  <r>
    <x v="2088"/>
    <x v="0"/>
    <x v="4"/>
    <n v="1"/>
  </r>
  <r>
    <x v="2088"/>
    <x v="4"/>
    <x v="2"/>
    <n v="0"/>
  </r>
  <r>
    <x v="2089"/>
    <x v="4"/>
    <x v="0"/>
    <n v="1"/>
  </r>
  <r>
    <x v="2089"/>
    <x v="3"/>
    <x v="2"/>
    <n v="0"/>
  </r>
  <r>
    <x v="2090"/>
    <x v="7"/>
    <x v="4"/>
    <n v="1"/>
  </r>
  <r>
    <x v="2090"/>
    <x v="2"/>
    <x v="1"/>
    <n v="1"/>
  </r>
  <r>
    <x v="2091"/>
    <x v="1"/>
    <x v="4"/>
    <n v="1"/>
  </r>
  <r>
    <x v="2091"/>
    <x v="3"/>
    <x v="0"/>
    <n v="0"/>
  </r>
  <r>
    <x v="2092"/>
    <x v="6"/>
    <x v="0"/>
    <n v="1"/>
  </r>
  <r>
    <x v="2092"/>
    <x v="6"/>
    <x v="4"/>
    <n v="1"/>
  </r>
  <r>
    <x v="2093"/>
    <x v="2"/>
    <x v="1"/>
    <n v="1"/>
  </r>
  <r>
    <x v="2093"/>
    <x v="4"/>
    <x v="0"/>
    <n v="0"/>
  </r>
  <r>
    <x v="2094"/>
    <x v="2"/>
    <x v="0"/>
    <n v="1"/>
  </r>
  <r>
    <x v="2094"/>
    <x v="5"/>
    <x v="2"/>
    <n v="1"/>
  </r>
  <r>
    <x v="2095"/>
    <x v="4"/>
    <x v="0"/>
    <n v="0"/>
  </r>
  <r>
    <x v="2095"/>
    <x v="1"/>
    <x v="1"/>
    <n v="1"/>
  </r>
  <r>
    <x v="2096"/>
    <x v="1"/>
    <x v="2"/>
    <n v="1"/>
  </r>
  <r>
    <x v="2096"/>
    <x v="2"/>
    <x v="2"/>
    <n v="1"/>
  </r>
  <r>
    <x v="2097"/>
    <x v="1"/>
    <x v="2"/>
    <n v="0"/>
  </r>
  <r>
    <x v="2097"/>
    <x v="6"/>
    <x v="1"/>
    <n v="1"/>
  </r>
  <r>
    <x v="2098"/>
    <x v="3"/>
    <x v="3"/>
    <n v="1"/>
  </r>
  <r>
    <x v="2098"/>
    <x v="1"/>
    <x v="2"/>
    <n v="0"/>
  </r>
  <r>
    <x v="2099"/>
    <x v="1"/>
    <x v="0"/>
    <n v="1"/>
  </r>
  <r>
    <x v="2099"/>
    <x v="2"/>
    <x v="2"/>
    <n v="0"/>
  </r>
  <r>
    <x v="2100"/>
    <x v="7"/>
    <x v="0"/>
    <n v="1"/>
  </r>
  <r>
    <x v="2100"/>
    <x v="4"/>
    <x v="4"/>
    <n v="1"/>
  </r>
  <r>
    <x v="2101"/>
    <x v="2"/>
    <x v="2"/>
    <n v="1"/>
  </r>
  <r>
    <x v="2101"/>
    <x v="5"/>
    <x v="2"/>
    <n v="1"/>
  </r>
  <r>
    <x v="2102"/>
    <x v="0"/>
    <x v="3"/>
    <n v="1"/>
  </r>
  <r>
    <x v="2102"/>
    <x v="2"/>
    <x v="3"/>
    <n v="1"/>
  </r>
  <r>
    <x v="2103"/>
    <x v="4"/>
    <x v="2"/>
    <n v="0"/>
  </r>
  <r>
    <x v="2103"/>
    <x v="6"/>
    <x v="4"/>
    <n v="0"/>
  </r>
  <r>
    <x v="2103"/>
    <x v="5"/>
    <x v="1"/>
    <n v="0"/>
  </r>
  <r>
    <x v="2103"/>
    <x v="3"/>
    <x v="3"/>
    <n v="1"/>
  </r>
  <r>
    <x v="2104"/>
    <x v="2"/>
    <x v="0"/>
    <n v="1"/>
  </r>
  <r>
    <x v="2104"/>
    <x v="7"/>
    <x v="0"/>
    <n v="1"/>
  </r>
  <r>
    <x v="2105"/>
    <x v="0"/>
    <x v="1"/>
    <n v="1"/>
  </r>
  <r>
    <x v="2105"/>
    <x v="5"/>
    <x v="0"/>
    <n v="0"/>
  </r>
  <r>
    <x v="2106"/>
    <x v="5"/>
    <x v="3"/>
    <n v="0"/>
  </r>
  <r>
    <x v="2106"/>
    <x v="0"/>
    <x v="3"/>
    <n v="1"/>
  </r>
  <r>
    <x v="2107"/>
    <x v="4"/>
    <x v="4"/>
    <n v="1"/>
  </r>
  <r>
    <x v="2107"/>
    <x v="0"/>
    <x v="2"/>
    <n v="0"/>
  </r>
  <r>
    <x v="2108"/>
    <x v="5"/>
    <x v="2"/>
    <n v="1"/>
  </r>
  <r>
    <x v="2108"/>
    <x v="5"/>
    <x v="0"/>
    <n v="1"/>
  </r>
  <r>
    <x v="2109"/>
    <x v="6"/>
    <x v="0"/>
    <n v="1"/>
  </r>
  <r>
    <x v="2109"/>
    <x v="6"/>
    <x v="2"/>
    <n v="1"/>
  </r>
  <r>
    <x v="2110"/>
    <x v="3"/>
    <x v="3"/>
    <n v="0"/>
  </r>
  <r>
    <x v="2110"/>
    <x v="5"/>
    <x v="4"/>
    <n v="0"/>
  </r>
  <r>
    <x v="2111"/>
    <x v="1"/>
    <x v="0"/>
    <n v="1"/>
  </r>
  <r>
    <x v="2111"/>
    <x v="5"/>
    <x v="2"/>
    <n v="1"/>
  </r>
  <r>
    <x v="2112"/>
    <x v="2"/>
    <x v="2"/>
    <n v="0"/>
  </r>
  <r>
    <x v="2112"/>
    <x v="3"/>
    <x v="0"/>
    <n v="1"/>
  </r>
  <r>
    <x v="2113"/>
    <x v="3"/>
    <x v="3"/>
    <n v="1"/>
  </r>
  <r>
    <x v="2113"/>
    <x v="4"/>
    <x v="4"/>
    <n v="0"/>
  </r>
  <r>
    <x v="2114"/>
    <x v="2"/>
    <x v="3"/>
    <n v="0"/>
  </r>
  <r>
    <x v="2114"/>
    <x v="6"/>
    <x v="1"/>
    <n v="1"/>
  </r>
  <r>
    <x v="2115"/>
    <x v="4"/>
    <x v="1"/>
    <n v="1"/>
  </r>
  <r>
    <x v="2115"/>
    <x v="7"/>
    <x v="1"/>
    <n v="1"/>
  </r>
  <r>
    <x v="2116"/>
    <x v="7"/>
    <x v="3"/>
    <n v="1"/>
  </r>
  <r>
    <x v="2116"/>
    <x v="2"/>
    <x v="4"/>
    <n v="0"/>
  </r>
  <r>
    <x v="2117"/>
    <x v="5"/>
    <x v="4"/>
    <n v="1"/>
  </r>
  <r>
    <x v="2117"/>
    <x v="1"/>
    <x v="2"/>
    <n v="1"/>
  </r>
  <r>
    <x v="2118"/>
    <x v="0"/>
    <x v="0"/>
    <n v="0"/>
  </r>
  <r>
    <x v="2118"/>
    <x v="6"/>
    <x v="1"/>
    <n v="1"/>
  </r>
  <r>
    <x v="2119"/>
    <x v="7"/>
    <x v="2"/>
    <n v="0"/>
  </r>
  <r>
    <x v="2119"/>
    <x v="0"/>
    <x v="4"/>
    <n v="1"/>
  </r>
  <r>
    <x v="2120"/>
    <x v="6"/>
    <x v="1"/>
    <n v="1"/>
  </r>
  <r>
    <x v="2120"/>
    <x v="1"/>
    <x v="1"/>
    <n v="1"/>
  </r>
  <r>
    <x v="2121"/>
    <x v="1"/>
    <x v="3"/>
    <n v="1"/>
  </r>
  <r>
    <x v="2121"/>
    <x v="3"/>
    <x v="4"/>
    <n v="1"/>
  </r>
  <r>
    <x v="2122"/>
    <x v="1"/>
    <x v="0"/>
    <n v="0"/>
  </r>
  <r>
    <x v="2122"/>
    <x v="0"/>
    <x v="0"/>
    <n v="0"/>
  </r>
  <r>
    <x v="2123"/>
    <x v="4"/>
    <x v="1"/>
    <n v="1"/>
  </r>
  <r>
    <x v="2123"/>
    <x v="0"/>
    <x v="0"/>
    <n v="1"/>
  </r>
  <r>
    <x v="2124"/>
    <x v="4"/>
    <x v="4"/>
    <n v="0"/>
  </r>
  <r>
    <x v="2124"/>
    <x v="2"/>
    <x v="3"/>
    <n v="1"/>
  </r>
  <r>
    <x v="2125"/>
    <x v="1"/>
    <x v="1"/>
    <n v="1"/>
  </r>
  <r>
    <x v="2125"/>
    <x v="0"/>
    <x v="1"/>
    <n v="1"/>
  </r>
  <r>
    <x v="2126"/>
    <x v="3"/>
    <x v="4"/>
    <n v="1"/>
  </r>
  <r>
    <x v="2126"/>
    <x v="2"/>
    <x v="0"/>
    <n v="0"/>
  </r>
  <r>
    <x v="2127"/>
    <x v="0"/>
    <x v="0"/>
    <n v="1"/>
  </r>
  <r>
    <x v="2127"/>
    <x v="0"/>
    <x v="3"/>
    <n v="1"/>
  </r>
  <r>
    <x v="2128"/>
    <x v="5"/>
    <x v="0"/>
    <n v="1"/>
  </r>
  <r>
    <x v="2128"/>
    <x v="7"/>
    <x v="0"/>
    <n v="1"/>
  </r>
  <r>
    <x v="2129"/>
    <x v="3"/>
    <x v="3"/>
    <n v="1"/>
  </r>
  <r>
    <x v="2129"/>
    <x v="1"/>
    <x v="4"/>
    <n v="1"/>
  </r>
  <r>
    <x v="2130"/>
    <x v="0"/>
    <x v="2"/>
    <n v="0"/>
  </r>
  <r>
    <x v="2130"/>
    <x v="5"/>
    <x v="1"/>
    <n v="0"/>
  </r>
  <r>
    <x v="2131"/>
    <x v="2"/>
    <x v="0"/>
    <n v="1"/>
  </r>
  <r>
    <x v="2131"/>
    <x v="3"/>
    <x v="4"/>
    <n v="1"/>
  </r>
  <r>
    <x v="2132"/>
    <x v="6"/>
    <x v="3"/>
    <n v="1"/>
  </r>
  <r>
    <x v="2132"/>
    <x v="1"/>
    <x v="1"/>
    <n v="0"/>
  </r>
  <r>
    <x v="2132"/>
    <x v="7"/>
    <x v="2"/>
    <n v="1"/>
  </r>
  <r>
    <x v="2132"/>
    <x v="3"/>
    <x v="0"/>
    <n v="1"/>
  </r>
  <r>
    <x v="2133"/>
    <x v="6"/>
    <x v="2"/>
    <n v="1"/>
  </r>
  <r>
    <x v="2133"/>
    <x v="5"/>
    <x v="2"/>
    <n v="0"/>
  </r>
  <r>
    <x v="2134"/>
    <x v="4"/>
    <x v="1"/>
    <n v="1"/>
  </r>
  <r>
    <x v="2134"/>
    <x v="6"/>
    <x v="0"/>
    <n v="1"/>
  </r>
  <r>
    <x v="2135"/>
    <x v="1"/>
    <x v="4"/>
    <n v="1"/>
  </r>
  <r>
    <x v="2135"/>
    <x v="0"/>
    <x v="1"/>
    <n v="1"/>
  </r>
  <r>
    <x v="2136"/>
    <x v="6"/>
    <x v="4"/>
    <n v="0"/>
  </r>
  <r>
    <x v="2136"/>
    <x v="6"/>
    <x v="4"/>
    <n v="1"/>
  </r>
  <r>
    <x v="2137"/>
    <x v="0"/>
    <x v="4"/>
    <n v="1"/>
  </r>
  <r>
    <x v="2137"/>
    <x v="3"/>
    <x v="0"/>
    <n v="1"/>
  </r>
  <r>
    <x v="2138"/>
    <x v="6"/>
    <x v="4"/>
    <n v="0"/>
  </r>
  <r>
    <x v="2138"/>
    <x v="3"/>
    <x v="3"/>
    <n v="1"/>
  </r>
  <r>
    <x v="2139"/>
    <x v="2"/>
    <x v="1"/>
    <n v="1"/>
  </r>
  <r>
    <x v="2139"/>
    <x v="6"/>
    <x v="2"/>
    <n v="1"/>
  </r>
  <r>
    <x v="2140"/>
    <x v="0"/>
    <x v="4"/>
    <n v="0"/>
  </r>
  <r>
    <x v="2140"/>
    <x v="2"/>
    <x v="2"/>
    <n v="1"/>
  </r>
  <r>
    <x v="2141"/>
    <x v="4"/>
    <x v="0"/>
    <n v="1"/>
  </r>
  <r>
    <x v="2141"/>
    <x v="0"/>
    <x v="3"/>
    <n v="0"/>
  </r>
  <r>
    <x v="2142"/>
    <x v="7"/>
    <x v="0"/>
    <n v="1"/>
  </r>
  <r>
    <x v="2142"/>
    <x v="2"/>
    <x v="4"/>
    <n v="1"/>
  </r>
  <r>
    <x v="2143"/>
    <x v="0"/>
    <x v="1"/>
    <n v="1"/>
  </r>
  <r>
    <x v="2143"/>
    <x v="4"/>
    <x v="2"/>
    <n v="1"/>
  </r>
  <r>
    <x v="2144"/>
    <x v="3"/>
    <x v="1"/>
    <n v="1"/>
  </r>
  <r>
    <x v="2144"/>
    <x v="2"/>
    <x v="0"/>
    <n v="1"/>
  </r>
  <r>
    <x v="2145"/>
    <x v="3"/>
    <x v="3"/>
    <n v="1"/>
  </r>
  <r>
    <x v="2145"/>
    <x v="0"/>
    <x v="4"/>
    <n v="1"/>
  </r>
  <r>
    <x v="2146"/>
    <x v="0"/>
    <x v="1"/>
    <n v="1"/>
  </r>
  <r>
    <x v="2146"/>
    <x v="3"/>
    <x v="0"/>
    <n v="0"/>
  </r>
  <r>
    <x v="2147"/>
    <x v="1"/>
    <x v="2"/>
    <n v="1"/>
  </r>
  <r>
    <x v="2147"/>
    <x v="3"/>
    <x v="2"/>
    <n v="1"/>
  </r>
  <r>
    <x v="2148"/>
    <x v="7"/>
    <x v="2"/>
    <n v="0"/>
  </r>
  <r>
    <x v="2148"/>
    <x v="1"/>
    <x v="4"/>
    <n v="1"/>
  </r>
  <r>
    <x v="2149"/>
    <x v="1"/>
    <x v="0"/>
    <n v="1"/>
  </r>
  <r>
    <x v="2149"/>
    <x v="2"/>
    <x v="1"/>
    <n v="1"/>
  </r>
  <r>
    <x v="2150"/>
    <x v="1"/>
    <x v="1"/>
    <n v="1"/>
  </r>
  <r>
    <x v="2150"/>
    <x v="3"/>
    <x v="1"/>
    <n v="0"/>
  </r>
  <r>
    <x v="2151"/>
    <x v="0"/>
    <x v="2"/>
    <n v="0"/>
  </r>
  <r>
    <x v="2151"/>
    <x v="0"/>
    <x v="1"/>
    <n v="0"/>
  </r>
  <r>
    <x v="2152"/>
    <x v="6"/>
    <x v="4"/>
    <n v="1"/>
  </r>
  <r>
    <x v="2152"/>
    <x v="5"/>
    <x v="3"/>
    <n v="0"/>
  </r>
  <r>
    <x v="2153"/>
    <x v="2"/>
    <x v="2"/>
    <n v="0"/>
  </r>
  <r>
    <x v="2153"/>
    <x v="0"/>
    <x v="4"/>
    <n v="1"/>
  </r>
  <r>
    <x v="2153"/>
    <x v="0"/>
    <x v="2"/>
    <n v="1"/>
  </r>
  <r>
    <x v="2153"/>
    <x v="0"/>
    <x v="1"/>
    <n v="1"/>
  </r>
  <r>
    <x v="2154"/>
    <x v="7"/>
    <x v="2"/>
    <n v="1"/>
  </r>
  <r>
    <x v="2154"/>
    <x v="6"/>
    <x v="4"/>
    <n v="1"/>
  </r>
  <r>
    <x v="2155"/>
    <x v="7"/>
    <x v="0"/>
    <n v="1"/>
  </r>
  <r>
    <x v="2155"/>
    <x v="1"/>
    <x v="4"/>
    <n v="1"/>
  </r>
  <r>
    <x v="2156"/>
    <x v="2"/>
    <x v="2"/>
    <n v="0"/>
  </r>
  <r>
    <x v="2156"/>
    <x v="0"/>
    <x v="3"/>
    <n v="0"/>
  </r>
  <r>
    <x v="2157"/>
    <x v="0"/>
    <x v="4"/>
    <n v="1"/>
  </r>
  <r>
    <x v="2157"/>
    <x v="1"/>
    <x v="0"/>
    <n v="1"/>
  </r>
  <r>
    <x v="2158"/>
    <x v="0"/>
    <x v="3"/>
    <n v="1"/>
  </r>
  <r>
    <x v="2158"/>
    <x v="2"/>
    <x v="0"/>
    <n v="1"/>
  </r>
  <r>
    <x v="2159"/>
    <x v="7"/>
    <x v="2"/>
    <n v="1"/>
  </r>
  <r>
    <x v="2159"/>
    <x v="3"/>
    <x v="1"/>
    <n v="1"/>
  </r>
  <r>
    <x v="2160"/>
    <x v="3"/>
    <x v="3"/>
    <n v="1"/>
  </r>
  <r>
    <x v="2160"/>
    <x v="4"/>
    <x v="4"/>
    <n v="1"/>
  </r>
  <r>
    <x v="2161"/>
    <x v="4"/>
    <x v="2"/>
    <n v="0"/>
  </r>
  <r>
    <x v="2161"/>
    <x v="3"/>
    <x v="2"/>
    <n v="1"/>
  </r>
  <r>
    <x v="2162"/>
    <x v="2"/>
    <x v="3"/>
    <n v="1"/>
  </r>
  <r>
    <x v="2162"/>
    <x v="5"/>
    <x v="1"/>
    <n v="1"/>
  </r>
  <r>
    <x v="2163"/>
    <x v="6"/>
    <x v="0"/>
    <n v="1"/>
  </r>
  <r>
    <x v="2163"/>
    <x v="0"/>
    <x v="2"/>
    <n v="0"/>
  </r>
  <r>
    <x v="2164"/>
    <x v="0"/>
    <x v="0"/>
    <n v="0"/>
  </r>
  <r>
    <x v="2164"/>
    <x v="5"/>
    <x v="4"/>
    <n v="1"/>
  </r>
  <r>
    <x v="2165"/>
    <x v="7"/>
    <x v="2"/>
    <n v="1"/>
  </r>
  <r>
    <x v="2165"/>
    <x v="5"/>
    <x v="1"/>
    <n v="1"/>
  </r>
  <r>
    <x v="2166"/>
    <x v="3"/>
    <x v="1"/>
    <n v="0"/>
  </r>
  <r>
    <x v="2166"/>
    <x v="1"/>
    <x v="4"/>
    <n v="1"/>
  </r>
  <r>
    <x v="2167"/>
    <x v="4"/>
    <x v="3"/>
    <n v="1"/>
  </r>
  <r>
    <x v="2167"/>
    <x v="3"/>
    <x v="1"/>
    <n v="1"/>
  </r>
  <r>
    <x v="2168"/>
    <x v="1"/>
    <x v="3"/>
    <n v="0"/>
  </r>
  <r>
    <x v="2168"/>
    <x v="2"/>
    <x v="2"/>
    <n v="0"/>
  </r>
  <r>
    <x v="2169"/>
    <x v="7"/>
    <x v="0"/>
    <n v="1"/>
  </r>
  <r>
    <x v="2169"/>
    <x v="1"/>
    <x v="2"/>
    <n v="0"/>
  </r>
  <r>
    <x v="2170"/>
    <x v="2"/>
    <x v="0"/>
    <n v="1"/>
  </r>
  <r>
    <x v="2170"/>
    <x v="2"/>
    <x v="4"/>
    <n v="1"/>
  </r>
  <r>
    <x v="2171"/>
    <x v="0"/>
    <x v="2"/>
    <n v="0"/>
  </r>
  <r>
    <x v="2171"/>
    <x v="3"/>
    <x v="2"/>
    <n v="1"/>
  </r>
  <r>
    <x v="2172"/>
    <x v="0"/>
    <x v="4"/>
    <n v="1"/>
  </r>
  <r>
    <x v="2172"/>
    <x v="2"/>
    <x v="0"/>
    <n v="1"/>
  </r>
  <r>
    <x v="2173"/>
    <x v="7"/>
    <x v="4"/>
    <n v="1"/>
  </r>
  <r>
    <x v="2173"/>
    <x v="0"/>
    <x v="0"/>
    <n v="0"/>
  </r>
  <r>
    <x v="2174"/>
    <x v="3"/>
    <x v="0"/>
    <n v="0"/>
  </r>
  <r>
    <x v="2174"/>
    <x v="6"/>
    <x v="0"/>
    <n v="1"/>
  </r>
  <r>
    <x v="2175"/>
    <x v="4"/>
    <x v="3"/>
    <n v="0"/>
  </r>
  <r>
    <x v="2175"/>
    <x v="2"/>
    <x v="1"/>
    <n v="1"/>
  </r>
  <r>
    <x v="2176"/>
    <x v="5"/>
    <x v="0"/>
    <n v="1"/>
  </r>
  <r>
    <x v="2176"/>
    <x v="4"/>
    <x v="2"/>
    <n v="1"/>
  </r>
  <r>
    <x v="2177"/>
    <x v="5"/>
    <x v="3"/>
    <n v="1"/>
  </r>
  <r>
    <x v="2177"/>
    <x v="6"/>
    <x v="4"/>
    <n v="1"/>
  </r>
  <r>
    <x v="2178"/>
    <x v="4"/>
    <x v="0"/>
    <n v="1"/>
  </r>
  <r>
    <x v="2178"/>
    <x v="4"/>
    <x v="1"/>
    <n v="1"/>
  </r>
  <r>
    <x v="2179"/>
    <x v="4"/>
    <x v="3"/>
    <n v="1"/>
  </r>
  <r>
    <x v="2179"/>
    <x v="4"/>
    <x v="1"/>
    <n v="0"/>
  </r>
  <r>
    <x v="2180"/>
    <x v="6"/>
    <x v="1"/>
    <n v="1"/>
  </r>
  <r>
    <x v="2180"/>
    <x v="1"/>
    <x v="4"/>
    <n v="1"/>
  </r>
  <r>
    <x v="2181"/>
    <x v="0"/>
    <x v="3"/>
    <n v="0"/>
  </r>
  <r>
    <x v="2181"/>
    <x v="7"/>
    <x v="1"/>
    <n v="1"/>
  </r>
  <r>
    <x v="2182"/>
    <x v="1"/>
    <x v="0"/>
    <n v="1"/>
  </r>
  <r>
    <x v="2182"/>
    <x v="4"/>
    <x v="1"/>
    <n v="1"/>
  </r>
  <r>
    <x v="2183"/>
    <x v="0"/>
    <x v="0"/>
    <n v="0"/>
  </r>
  <r>
    <x v="2183"/>
    <x v="0"/>
    <x v="4"/>
    <n v="0"/>
  </r>
  <r>
    <x v="2184"/>
    <x v="2"/>
    <x v="1"/>
    <n v="1"/>
  </r>
  <r>
    <x v="2184"/>
    <x v="5"/>
    <x v="1"/>
    <n v="1"/>
  </r>
  <r>
    <x v="2185"/>
    <x v="0"/>
    <x v="2"/>
    <n v="1"/>
  </r>
  <r>
    <x v="2185"/>
    <x v="1"/>
    <x v="1"/>
    <n v="1"/>
  </r>
  <r>
    <x v="2186"/>
    <x v="7"/>
    <x v="0"/>
    <n v="1"/>
  </r>
  <r>
    <x v="2186"/>
    <x v="5"/>
    <x v="3"/>
    <n v="1"/>
  </r>
  <r>
    <x v="2187"/>
    <x v="1"/>
    <x v="1"/>
    <n v="0"/>
  </r>
  <r>
    <x v="2187"/>
    <x v="0"/>
    <x v="0"/>
    <n v="0"/>
  </r>
  <r>
    <x v="2188"/>
    <x v="5"/>
    <x v="4"/>
    <n v="1"/>
  </r>
  <r>
    <x v="2188"/>
    <x v="3"/>
    <x v="1"/>
    <n v="1"/>
  </r>
  <r>
    <x v="2189"/>
    <x v="6"/>
    <x v="0"/>
    <n v="1"/>
  </r>
  <r>
    <x v="2189"/>
    <x v="7"/>
    <x v="0"/>
    <n v="0"/>
  </r>
  <r>
    <x v="2190"/>
    <x v="6"/>
    <x v="4"/>
    <n v="1"/>
  </r>
  <r>
    <x v="2190"/>
    <x v="7"/>
    <x v="1"/>
    <n v="1"/>
  </r>
  <r>
    <x v="2191"/>
    <x v="5"/>
    <x v="3"/>
    <n v="1"/>
  </r>
  <r>
    <x v="2191"/>
    <x v="2"/>
    <x v="3"/>
    <n v="0"/>
  </r>
  <r>
    <x v="2192"/>
    <x v="2"/>
    <x v="4"/>
    <n v="1"/>
  </r>
  <r>
    <x v="2192"/>
    <x v="4"/>
    <x v="1"/>
    <n v="1"/>
  </r>
  <r>
    <x v="2193"/>
    <x v="2"/>
    <x v="3"/>
    <n v="0"/>
  </r>
  <r>
    <x v="2193"/>
    <x v="1"/>
    <x v="1"/>
    <n v="1"/>
  </r>
  <r>
    <x v="2194"/>
    <x v="3"/>
    <x v="0"/>
    <n v="0"/>
  </r>
  <r>
    <x v="2194"/>
    <x v="3"/>
    <x v="2"/>
    <n v="1"/>
  </r>
  <r>
    <x v="2195"/>
    <x v="7"/>
    <x v="3"/>
    <n v="1"/>
  </r>
  <r>
    <x v="2195"/>
    <x v="7"/>
    <x v="2"/>
    <n v="0"/>
  </r>
  <r>
    <x v="2196"/>
    <x v="6"/>
    <x v="1"/>
    <n v="1"/>
  </r>
  <r>
    <x v="2196"/>
    <x v="5"/>
    <x v="3"/>
    <n v="1"/>
  </r>
  <r>
    <x v="2197"/>
    <x v="1"/>
    <x v="3"/>
    <n v="1"/>
  </r>
  <r>
    <x v="2197"/>
    <x v="4"/>
    <x v="1"/>
    <n v="1"/>
  </r>
  <r>
    <x v="2198"/>
    <x v="6"/>
    <x v="2"/>
    <n v="1"/>
  </r>
  <r>
    <x v="2198"/>
    <x v="6"/>
    <x v="4"/>
    <n v="1"/>
  </r>
  <r>
    <x v="2199"/>
    <x v="1"/>
    <x v="3"/>
    <n v="1"/>
  </r>
  <r>
    <x v="2199"/>
    <x v="7"/>
    <x v="1"/>
    <n v="1"/>
  </r>
  <r>
    <x v="2200"/>
    <x v="7"/>
    <x v="1"/>
    <n v="1"/>
  </r>
  <r>
    <x v="2200"/>
    <x v="5"/>
    <x v="1"/>
    <n v="1"/>
  </r>
  <r>
    <x v="2201"/>
    <x v="5"/>
    <x v="4"/>
    <n v="1"/>
  </r>
  <r>
    <x v="2201"/>
    <x v="5"/>
    <x v="0"/>
    <n v="1"/>
  </r>
  <r>
    <x v="2202"/>
    <x v="6"/>
    <x v="4"/>
    <n v="1"/>
  </r>
  <r>
    <x v="2202"/>
    <x v="3"/>
    <x v="1"/>
    <n v="0"/>
  </r>
  <r>
    <x v="2203"/>
    <x v="6"/>
    <x v="4"/>
    <n v="0"/>
  </r>
  <r>
    <x v="2203"/>
    <x v="5"/>
    <x v="3"/>
    <n v="1"/>
  </r>
  <r>
    <x v="2204"/>
    <x v="6"/>
    <x v="4"/>
    <n v="0"/>
  </r>
  <r>
    <x v="2204"/>
    <x v="3"/>
    <x v="3"/>
    <n v="1"/>
  </r>
  <r>
    <x v="2205"/>
    <x v="7"/>
    <x v="4"/>
    <n v="1"/>
  </r>
  <r>
    <x v="2205"/>
    <x v="3"/>
    <x v="2"/>
    <n v="1"/>
  </r>
  <r>
    <x v="2206"/>
    <x v="0"/>
    <x v="3"/>
    <n v="1"/>
  </r>
  <r>
    <x v="2206"/>
    <x v="7"/>
    <x v="3"/>
    <n v="1"/>
  </r>
  <r>
    <x v="2207"/>
    <x v="6"/>
    <x v="4"/>
    <n v="0"/>
  </r>
  <r>
    <x v="2207"/>
    <x v="1"/>
    <x v="1"/>
    <n v="1"/>
  </r>
  <r>
    <x v="2208"/>
    <x v="0"/>
    <x v="1"/>
    <n v="1"/>
  </r>
  <r>
    <x v="2208"/>
    <x v="4"/>
    <x v="3"/>
    <n v="1"/>
  </r>
  <r>
    <x v="2209"/>
    <x v="0"/>
    <x v="3"/>
    <n v="1"/>
  </r>
  <r>
    <x v="2209"/>
    <x v="5"/>
    <x v="2"/>
    <n v="1"/>
  </r>
  <r>
    <x v="2210"/>
    <x v="4"/>
    <x v="0"/>
    <n v="1"/>
  </r>
  <r>
    <x v="2210"/>
    <x v="4"/>
    <x v="0"/>
    <n v="1"/>
  </r>
  <r>
    <x v="2211"/>
    <x v="6"/>
    <x v="4"/>
    <n v="1"/>
  </r>
  <r>
    <x v="2211"/>
    <x v="0"/>
    <x v="4"/>
    <n v="0"/>
  </r>
  <r>
    <x v="2212"/>
    <x v="3"/>
    <x v="4"/>
    <n v="1"/>
  </r>
  <r>
    <x v="2212"/>
    <x v="3"/>
    <x v="4"/>
    <n v="0"/>
  </r>
  <r>
    <x v="2213"/>
    <x v="7"/>
    <x v="1"/>
    <n v="1"/>
  </r>
  <r>
    <x v="2213"/>
    <x v="7"/>
    <x v="2"/>
    <n v="1"/>
  </r>
  <r>
    <x v="2214"/>
    <x v="0"/>
    <x v="3"/>
    <n v="1"/>
  </r>
  <r>
    <x v="2214"/>
    <x v="3"/>
    <x v="2"/>
    <n v="1"/>
  </r>
  <r>
    <x v="2214"/>
    <x v="7"/>
    <x v="2"/>
    <n v="0"/>
  </r>
  <r>
    <x v="2214"/>
    <x v="6"/>
    <x v="2"/>
    <n v="1"/>
  </r>
  <r>
    <x v="2215"/>
    <x v="5"/>
    <x v="3"/>
    <n v="1"/>
  </r>
  <r>
    <x v="2215"/>
    <x v="5"/>
    <x v="2"/>
    <n v="0"/>
  </r>
  <r>
    <x v="2216"/>
    <x v="1"/>
    <x v="2"/>
    <n v="1"/>
  </r>
  <r>
    <x v="2216"/>
    <x v="7"/>
    <x v="3"/>
    <n v="1"/>
  </r>
  <r>
    <x v="2217"/>
    <x v="7"/>
    <x v="0"/>
    <n v="1"/>
  </r>
  <r>
    <x v="2217"/>
    <x v="2"/>
    <x v="3"/>
    <n v="1"/>
  </r>
  <r>
    <x v="2218"/>
    <x v="5"/>
    <x v="2"/>
    <n v="0"/>
  </r>
  <r>
    <x v="2218"/>
    <x v="6"/>
    <x v="2"/>
    <n v="0"/>
  </r>
  <r>
    <x v="2219"/>
    <x v="2"/>
    <x v="3"/>
    <n v="1"/>
  </r>
  <r>
    <x v="2219"/>
    <x v="5"/>
    <x v="0"/>
    <n v="1"/>
  </r>
  <r>
    <x v="2220"/>
    <x v="7"/>
    <x v="1"/>
    <n v="1"/>
  </r>
  <r>
    <x v="2220"/>
    <x v="7"/>
    <x v="2"/>
    <n v="1"/>
  </r>
  <r>
    <x v="2221"/>
    <x v="4"/>
    <x v="0"/>
    <n v="1"/>
  </r>
  <r>
    <x v="2221"/>
    <x v="7"/>
    <x v="4"/>
    <n v="1"/>
  </r>
  <r>
    <x v="2222"/>
    <x v="3"/>
    <x v="3"/>
    <n v="0"/>
  </r>
  <r>
    <x v="2222"/>
    <x v="3"/>
    <x v="1"/>
    <n v="0"/>
  </r>
  <r>
    <x v="2223"/>
    <x v="5"/>
    <x v="1"/>
    <n v="1"/>
  </r>
  <r>
    <x v="2223"/>
    <x v="5"/>
    <x v="2"/>
    <n v="1"/>
  </r>
  <r>
    <x v="2224"/>
    <x v="7"/>
    <x v="1"/>
    <n v="0"/>
  </r>
  <r>
    <x v="2224"/>
    <x v="1"/>
    <x v="1"/>
    <n v="1"/>
  </r>
  <r>
    <x v="2225"/>
    <x v="7"/>
    <x v="2"/>
    <n v="0"/>
  </r>
  <r>
    <x v="2225"/>
    <x v="3"/>
    <x v="1"/>
    <n v="1"/>
  </r>
  <r>
    <x v="2226"/>
    <x v="4"/>
    <x v="4"/>
    <n v="1"/>
  </r>
  <r>
    <x v="2226"/>
    <x v="4"/>
    <x v="1"/>
    <n v="1"/>
  </r>
  <r>
    <x v="2227"/>
    <x v="2"/>
    <x v="3"/>
    <n v="1"/>
  </r>
  <r>
    <x v="2227"/>
    <x v="6"/>
    <x v="0"/>
    <n v="1"/>
  </r>
  <r>
    <x v="2228"/>
    <x v="1"/>
    <x v="4"/>
    <n v="0"/>
  </r>
  <r>
    <x v="2228"/>
    <x v="5"/>
    <x v="0"/>
    <n v="1"/>
  </r>
  <r>
    <x v="2229"/>
    <x v="0"/>
    <x v="1"/>
    <n v="0"/>
  </r>
  <r>
    <x v="2229"/>
    <x v="5"/>
    <x v="3"/>
    <n v="0"/>
  </r>
  <r>
    <x v="2230"/>
    <x v="3"/>
    <x v="1"/>
    <n v="1"/>
  </r>
  <r>
    <x v="2230"/>
    <x v="0"/>
    <x v="2"/>
    <n v="1"/>
  </r>
  <r>
    <x v="2231"/>
    <x v="7"/>
    <x v="2"/>
    <n v="1"/>
  </r>
  <r>
    <x v="2231"/>
    <x v="6"/>
    <x v="2"/>
    <n v="1"/>
  </r>
  <r>
    <x v="2232"/>
    <x v="5"/>
    <x v="2"/>
    <n v="1"/>
  </r>
  <r>
    <x v="2232"/>
    <x v="4"/>
    <x v="3"/>
    <n v="0"/>
  </r>
  <r>
    <x v="2233"/>
    <x v="7"/>
    <x v="1"/>
    <n v="1"/>
  </r>
  <r>
    <x v="2233"/>
    <x v="1"/>
    <x v="4"/>
    <n v="1"/>
  </r>
  <r>
    <x v="2234"/>
    <x v="1"/>
    <x v="1"/>
    <n v="1"/>
  </r>
  <r>
    <x v="2234"/>
    <x v="4"/>
    <x v="0"/>
    <n v="1"/>
  </r>
  <r>
    <x v="2235"/>
    <x v="3"/>
    <x v="1"/>
    <n v="1"/>
  </r>
  <r>
    <x v="2235"/>
    <x v="2"/>
    <x v="1"/>
    <n v="1"/>
  </r>
  <r>
    <x v="2236"/>
    <x v="7"/>
    <x v="1"/>
    <n v="1"/>
  </r>
  <r>
    <x v="2236"/>
    <x v="3"/>
    <x v="0"/>
    <n v="1"/>
  </r>
  <r>
    <x v="2237"/>
    <x v="2"/>
    <x v="2"/>
    <n v="0"/>
  </r>
  <r>
    <x v="2237"/>
    <x v="6"/>
    <x v="0"/>
    <n v="1"/>
  </r>
  <r>
    <x v="2238"/>
    <x v="0"/>
    <x v="4"/>
    <n v="1"/>
  </r>
  <r>
    <x v="2238"/>
    <x v="5"/>
    <x v="0"/>
    <n v="1"/>
  </r>
  <r>
    <x v="2239"/>
    <x v="6"/>
    <x v="3"/>
    <n v="1"/>
  </r>
  <r>
    <x v="2239"/>
    <x v="3"/>
    <x v="2"/>
    <n v="1"/>
  </r>
  <r>
    <x v="2240"/>
    <x v="2"/>
    <x v="2"/>
    <n v="1"/>
  </r>
  <r>
    <x v="2240"/>
    <x v="5"/>
    <x v="2"/>
    <n v="1"/>
  </r>
  <r>
    <x v="2241"/>
    <x v="0"/>
    <x v="0"/>
    <n v="0"/>
  </r>
  <r>
    <x v="2241"/>
    <x v="1"/>
    <x v="1"/>
    <n v="1"/>
  </r>
  <r>
    <x v="2242"/>
    <x v="7"/>
    <x v="2"/>
    <n v="0"/>
  </r>
  <r>
    <x v="2242"/>
    <x v="4"/>
    <x v="3"/>
    <n v="1"/>
  </r>
  <r>
    <x v="2243"/>
    <x v="0"/>
    <x v="0"/>
    <n v="1"/>
  </r>
  <r>
    <x v="2243"/>
    <x v="6"/>
    <x v="1"/>
    <n v="1"/>
  </r>
  <r>
    <x v="2244"/>
    <x v="5"/>
    <x v="3"/>
    <n v="0"/>
  </r>
  <r>
    <x v="2244"/>
    <x v="4"/>
    <x v="2"/>
    <n v="1"/>
  </r>
  <r>
    <x v="2245"/>
    <x v="4"/>
    <x v="1"/>
    <n v="1"/>
  </r>
  <r>
    <x v="2245"/>
    <x v="1"/>
    <x v="4"/>
    <n v="1"/>
  </r>
  <r>
    <x v="2246"/>
    <x v="3"/>
    <x v="4"/>
    <n v="1"/>
  </r>
  <r>
    <x v="2246"/>
    <x v="6"/>
    <x v="0"/>
    <n v="0"/>
  </r>
  <r>
    <x v="2247"/>
    <x v="3"/>
    <x v="2"/>
    <n v="0"/>
  </r>
  <r>
    <x v="2247"/>
    <x v="2"/>
    <x v="0"/>
    <n v="1"/>
  </r>
  <r>
    <x v="2248"/>
    <x v="6"/>
    <x v="4"/>
    <n v="1"/>
  </r>
  <r>
    <x v="2248"/>
    <x v="5"/>
    <x v="1"/>
    <n v="1"/>
  </r>
  <r>
    <x v="2249"/>
    <x v="6"/>
    <x v="2"/>
    <n v="1"/>
  </r>
  <r>
    <x v="2249"/>
    <x v="6"/>
    <x v="3"/>
    <n v="1"/>
  </r>
  <r>
    <x v="2250"/>
    <x v="6"/>
    <x v="2"/>
    <n v="1"/>
  </r>
  <r>
    <x v="2250"/>
    <x v="5"/>
    <x v="4"/>
    <n v="1"/>
  </r>
  <r>
    <x v="2250"/>
    <x v="4"/>
    <x v="4"/>
    <n v="0"/>
  </r>
  <r>
    <x v="2250"/>
    <x v="2"/>
    <x v="0"/>
    <n v="1"/>
  </r>
  <r>
    <x v="2251"/>
    <x v="2"/>
    <x v="1"/>
    <n v="1"/>
  </r>
  <r>
    <x v="2251"/>
    <x v="4"/>
    <x v="0"/>
    <n v="0"/>
  </r>
  <r>
    <x v="2252"/>
    <x v="7"/>
    <x v="4"/>
    <n v="1"/>
  </r>
  <r>
    <x v="2252"/>
    <x v="3"/>
    <x v="2"/>
    <n v="0"/>
  </r>
  <r>
    <x v="2253"/>
    <x v="3"/>
    <x v="1"/>
    <n v="0"/>
  </r>
  <r>
    <x v="2253"/>
    <x v="6"/>
    <x v="2"/>
    <n v="0"/>
  </r>
  <r>
    <x v="2254"/>
    <x v="3"/>
    <x v="4"/>
    <n v="1"/>
  </r>
  <r>
    <x v="2254"/>
    <x v="0"/>
    <x v="2"/>
    <n v="1"/>
  </r>
  <r>
    <x v="2255"/>
    <x v="4"/>
    <x v="2"/>
    <n v="1"/>
  </r>
  <r>
    <x v="2255"/>
    <x v="1"/>
    <x v="2"/>
    <n v="1"/>
  </r>
  <r>
    <x v="2256"/>
    <x v="5"/>
    <x v="3"/>
    <n v="0"/>
  </r>
  <r>
    <x v="2256"/>
    <x v="2"/>
    <x v="2"/>
    <n v="1"/>
  </r>
  <r>
    <x v="2257"/>
    <x v="2"/>
    <x v="0"/>
    <n v="1"/>
  </r>
  <r>
    <x v="2257"/>
    <x v="6"/>
    <x v="4"/>
    <n v="1"/>
  </r>
  <r>
    <x v="2258"/>
    <x v="1"/>
    <x v="3"/>
    <n v="0"/>
  </r>
  <r>
    <x v="2258"/>
    <x v="4"/>
    <x v="3"/>
    <n v="1"/>
  </r>
  <r>
    <x v="2259"/>
    <x v="3"/>
    <x v="3"/>
    <n v="0"/>
  </r>
  <r>
    <x v="2259"/>
    <x v="3"/>
    <x v="4"/>
    <n v="1"/>
  </r>
  <r>
    <x v="2260"/>
    <x v="3"/>
    <x v="1"/>
    <n v="0"/>
  </r>
  <r>
    <x v="2260"/>
    <x v="6"/>
    <x v="1"/>
    <n v="1"/>
  </r>
  <r>
    <x v="2261"/>
    <x v="4"/>
    <x v="2"/>
    <n v="1"/>
  </r>
  <r>
    <x v="2261"/>
    <x v="1"/>
    <x v="0"/>
    <n v="1"/>
  </r>
  <r>
    <x v="2262"/>
    <x v="3"/>
    <x v="3"/>
    <n v="1"/>
  </r>
  <r>
    <x v="2262"/>
    <x v="2"/>
    <x v="0"/>
    <n v="0"/>
  </r>
  <r>
    <x v="2263"/>
    <x v="3"/>
    <x v="3"/>
    <n v="0"/>
  </r>
  <r>
    <x v="2263"/>
    <x v="6"/>
    <x v="2"/>
    <n v="1"/>
  </r>
  <r>
    <x v="2264"/>
    <x v="7"/>
    <x v="3"/>
    <n v="1"/>
  </r>
  <r>
    <x v="2264"/>
    <x v="7"/>
    <x v="0"/>
    <n v="1"/>
  </r>
  <r>
    <x v="2265"/>
    <x v="0"/>
    <x v="4"/>
    <n v="1"/>
  </r>
  <r>
    <x v="2265"/>
    <x v="2"/>
    <x v="3"/>
    <n v="1"/>
  </r>
  <r>
    <x v="2266"/>
    <x v="3"/>
    <x v="3"/>
    <n v="1"/>
  </r>
  <r>
    <x v="2266"/>
    <x v="4"/>
    <x v="2"/>
    <n v="1"/>
  </r>
  <r>
    <x v="2267"/>
    <x v="1"/>
    <x v="0"/>
    <n v="0"/>
  </r>
  <r>
    <x v="2267"/>
    <x v="4"/>
    <x v="0"/>
    <n v="1"/>
  </r>
  <r>
    <x v="2268"/>
    <x v="4"/>
    <x v="0"/>
    <n v="1"/>
  </r>
  <r>
    <x v="2268"/>
    <x v="2"/>
    <x v="3"/>
    <n v="1"/>
  </r>
  <r>
    <x v="2269"/>
    <x v="6"/>
    <x v="1"/>
    <n v="1"/>
  </r>
  <r>
    <x v="2269"/>
    <x v="0"/>
    <x v="0"/>
    <n v="1"/>
  </r>
  <r>
    <x v="2270"/>
    <x v="7"/>
    <x v="2"/>
    <n v="0"/>
  </r>
  <r>
    <x v="2270"/>
    <x v="5"/>
    <x v="4"/>
    <n v="0"/>
  </r>
  <r>
    <x v="2271"/>
    <x v="5"/>
    <x v="1"/>
    <n v="1"/>
  </r>
  <r>
    <x v="2271"/>
    <x v="6"/>
    <x v="4"/>
    <n v="0"/>
  </r>
  <r>
    <x v="2272"/>
    <x v="7"/>
    <x v="2"/>
    <n v="1"/>
  </r>
  <r>
    <x v="2272"/>
    <x v="2"/>
    <x v="0"/>
    <n v="1"/>
  </r>
  <r>
    <x v="2273"/>
    <x v="0"/>
    <x v="1"/>
    <n v="0"/>
  </r>
  <r>
    <x v="2273"/>
    <x v="7"/>
    <x v="2"/>
    <n v="0"/>
  </r>
  <r>
    <x v="2274"/>
    <x v="5"/>
    <x v="3"/>
    <n v="1"/>
  </r>
  <r>
    <x v="2274"/>
    <x v="4"/>
    <x v="3"/>
    <n v="1"/>
  </r>
  <r>
    <x v="2275"/>
    <x v="2"/>
    <x v="0"/>
    <n v="1"/>
  </r>
  <r>
    <x v="2275"/>
    <x v="6"/>
    <x v="1"/>
    <n v="1"/>
  </r>
  <r>
    <x v="2276"/>
    <x v="1"/>
    <x v="4"/>
    <n v="1"/>
  </r>
  <r>
    <x v="2276"/>
    <x v="3"/>
    <x v="1"/>
    <n v="1"/>
  </r>
  <r>
    <x v="2277"/>
    <x v="1"/>
    <x v="3"/>
    <n v="1"/>
  </r>
  <r>
    <x v="2277"/>
    <x v="7"/>
    <x v="1"/>
    <n v="1"/>
  </r>
  <r>
    <x v="2278"/>
    <x v="3"/>
    <x v="4"/>
    <n v="1"/>
  </r>
  <r>
    <x v="2278"/>
    <x v="2"/>
    <x v="1"/>
    <n v="0"/>
  </r>
  <r>
    <x v="2279"/>
    <x v="2"/>
    <x v="3"/>
    <n v="1"/>
  </r>
  <r>
    <x v="2279"/>
    <x v="6"/>
    <x v="4"/>
    <n v="1"/>
  </r>
  <r>
    <x v="2280"/>
    <x v="1"/>
    <x v="0"/>
    <n v="1"/>
  </r>
  <r>
    <x v="2280"/>
    <x v="0"/>
    <x v="3"/>
    <n v="0"/>
  </r>
  <r>
    <x v="2281"/>
    <x v="2"/>
    <x v="0"/>
    <n v="1"/>
  </r>
  <r>
    <x v="2281"/>
    <x v="2"/>
    <x v="4"/>
    <n v="0"/>
  </r>
  <r>
    <x v="2282"/>
    <x v="3"/>
    <x v="0"/>
    <n v="1"/>
  </r>
  <r>
    <x v="2282"/>
    <x v="0"/>
    <x v="4"/>
    <n v="1"/>
  </r>
  <r>
    <x v="2283"/>
    <x v="1"/>
    <x v="1"/>
    <n v="0"/>
  </r>
  <r>
    <x v="2283"/>
    <x v="7"/>
    <x v="1"/>
    <n v="1"/>
  </r>
  <r>
    <x v="2283"/>
    <x v="6"/>
    <x v="1"/>
    <n v="1"/>
  </r>
  <r>
    <x v="2283"/>
    <x v="3"/>
    <x v="2"/>
    <n v="1"/>
  </r>
  <r>
    <x v="2284"/>
    <x v="4"/>
    <x v="3"/>
    <n v="1"/>
  </r>
  <r>
    <x v="2284"/>
    <x v="4"/>
    <x v="1"/>
    <n v="0"/>
  </r>
  <r>
    <x v="2285"/>
    <x v="2"/>
    <x v="1"/>
    <n v="1"/>
  </r>
  <r>
    <x v="2285"/>
    <x v="1"/>
    <x v="3"/>
    <n v="0"/>
  </r>
  <r>
    <x v="2286"/>
    <x v="0"/>
    <x v="3"/>
    <n v="1"/>
  </r>
  <r>
    <x v="2286"/>
    <x v="5"/>
    <x v="3"/>
    <n v="1"/>
  </r>
  <r>
    <x v="2287"/>
    <x v="1"/>
    <x v="0"/>
    <n v="1"/>
  </r>
  <r>
    <x v="2287"/>
    <x v="5"/>
    <x v="1"/>
    <n v="0"/>
  </r>
  <r>
    <x v="2288"/>
    <x v="6"/>
    <x v="4"/>
    <n v="1"/>
  </r>
  <r>
    <x v="2288"/>
    <x v="5"/>
    <x v="0"/>
    <n v="1"/>
  </r>
  <r>
    <x v="2289"/>
    <x v="1"/>
    <x v="3"/>
    <n v="1"/>
  </r>
  <r>
    <x v="2289"/>
    <x v="7"/>
    <x v="1"/>
    <n v="1"/>
  </r>
  <r>
    <x v="2290"/>
    <x v="6"/>
    <x v="0"/>
    <n v="1"/>
  </r>
  <r>
    <x v="2290"/>
    <x v="1"/>
    <x v="2"/>
    <n v="1"/>
  </r>
  <r>
    <x v="2291"/>
    <x v="0"/>
    <x v="4"/>
    <n v="1"/>
  </r>
  <r>
    <x v="2291"/>
    <x v="0"/>
    <x v="0"/>
    <n v="0"/>
  </r>
  <r>
    <x v="2292"/>
    <x v="0"/>
    <x v="2"/>
    <n v="0"/>
  </r>
  <r>
    <x v="2292"/>
    <x v="1"/>
    <x v="3"/>
    <n v="1"/>
  </r>
  <r>
    <x v="2293"/>
    <x v="7"/>
    <x v="0"/>
    <n v="1"/>
  </r>
  <r>
    <x v="2293"/>
    <x v="5"/>
    <x v="0"/>
    <n v="1"/>
  </r>
  <r>
    <x v="2294"/>
    <x v="7"/>
    <x v="4"/>
    <n v="1"/>
  </r>
  <r>
    <x v="2294"/>
    <x v="3"/>
    <x v="0"/>
    <n v="1"/>
  </r>
  <r>
    <x v="2295"/>
    <x v="3"/>
    <x v="1"/>
    <n v="1"/>
  </r>
  <r>
    <x v="2295"/>
    <x v="1"/>
    <x v="2"/>
    <n v="0"/>
  </r>
  <r>
    <x v="2296"/>
    <x v="3"/>
    <x v="1"/>
    <n v="0"/>
  </r>
  <r>
    <x v="2296"/>
    <x v="6"/>
    <x v="0"/>
    <n v="0"/>
  </r>
  <r>
    <x v="2297"/>
    <x v="4"/>
    <x v="1"/>
    <n v="0"/>
  </r>
  <r>
    <x v="2297"/>
    <x v="3"/>
    <x v="0"/>
    <n v="1"/>
  </r>
  <r>
    <x v="2298"/>
    <x v="3"/>
    <x v="3"/>
    <n v="1"/>
  </r>
  <r>
    <x v="2298"/>
    <x v="7"/>
    <x v="0"/>
    <n v="1"/>
  </r>
  <r>
    <x v="2299"/>
    <x v="4"/>
    <x v="4"/>
    <n v="1"/>
  </r>
  <r>
    <x v="2299"/>
    <x v="1"/>
    <x v="2"/>
    <n v="1"/>
  </r>
  <r>
    <x v="2300"/>
    <x v="5"/>
    <x v="1"/>
    <n v="1"/>
  </r>
  <r>
    <x v="2300"/>
    <x v="1"/>
    <x v="3"/>
    <n v="1"/>
  </r>
  <r>
    <x v="2301"/>
    <x v="3"/>
    <x v="4"/>
    <n v="0"/>
  </r>
  <r>
    <x v="2301"/>
    <x v="3"/>
    <x v="2"/>
    <n v="1"/>
  </r>
  <r>
    <x v="2302"/>
    <x v="6"/>
    <x v="2"/>
    <n v="1"/>
  </r>
  <r>
    <x v="2302"/>
    <x v="1"/>
    <x v="2"/>
    <n v="0"/>
  </r>
  <r>
    <x v="2303"/>
    <x v="3"/>
    <x v="3"/>
    <n v="1"/>
  </r>
  <r>
    <x v="2303"/>
    <x v="7"/>
    <x v="4"/>
    <n v="1"/>
  </r>
  <r>
    <x v="2304"/>
    <x v="3"/>
    <x v="2"/>
    <n v="1"/>
  </r>
  <r>
    <x v="2304"/>
    <x v="1"/>
    <x v="2"/>
    <n v="1"/>
  </r>
  <r>
    <x v="2305"/>
    <x v="2"/>
    <x v="1"/>
    <n v="1"/>
  </r>
  <r>
    <x v="2305"/>
    <x v="5"/>
    <x v="2"/>
    <n v="0"/>
  </r>
  <r>
    <x v="2306"/>
    <x v="4"/>
    <x v="4"/>
    <n v="1"/>
  </r>
  <r>
    <x v="2306"/>
    <x v="1"/>
    <x v="2"/>
    <n v="1"/>
  </r>
  <r>
    <x v="2307"/>
    <x v="3"/>
    <x v="2"/>
    <n v="0"/>
  </r>
  <r>
    <x v="2307"/>
    <x v="4"/>
    <x v="2"/>
    <n v="1"/>
  </r>
  <r>
    <x v="2308"/>
    <x v="7"/>
    <x v="4"/>
    <n v="1"/>
  </r>
  <r>
    <x v="2308"/>
    <x v="2"/>
    <x v="2"/>
    <n v="1"/>
  </r>
  <r>
    <x v="2309"/>
    <x v="2"/>
    <x v="0"/>
    <n v="1"/>
  </r>
  <r>
    <x v="2309"/>
    <x v="6"/>
    <x v="4"/>
    <n v="0"/>
  </r>
  <r>
    <x v="2310"/>
    <x v="1"/>
    <x v="0"/>
    <n v="0"/>
  </r>
  <r>
    <x v="2310"/>
    <x v="7"/>
    <x v="2"/>
    <n v="1"/>
  </r>
  <r>
    <x v="2311"/>
    <x v="5"/>
    <x v="3"/>
    <n v="1"/>
  </r>
  <r>
    <x v="2311"/>
    <x v="3"/>
    <x v="0"/>
    <n v="1"/>
  </r>
  <r>
    <x v="2312"/>
    <x v="7"/>
    <x v="4"/>
    <n v="1"/>
  </r>
  <r>
    <x v="2312"/>
    <x v="1"/>
    <x v="2"/>
    <n v="1"/>
  </r>
  <r>
    <x v="2313"/>
    <x v="0"/>
    <x v="1"/>
    <n v="0"/>
  </r>
  <r>
    <x v="2313"/>
    <x v="5"/>
    <x v="3"/>
    <n v="1"/>
  </r>
  <r>
    <x v="2314"/>
    <x v="5"/>
    <x v="2"/>
    <n v="1"/>
  </r>
  <r>
    <x v="2314"/>
    <x v="7"/>
    <x v="2"/>
    <n v="1"/>
  </r>
  <r>
    <x v="2315"/>
    <x v="2"/>
    <x v="3"/>
    <n v="0"/>
  </r>
  <r>
    <x v="2315"/>
    <x v="1"/>
    <x v="1"/>
    <n v="1"/>
  </r>
  <r>
    <x v="2316"/>
    <x v="5"/>
    <x v="3"/>
    <n v="0"/>
  </r>
  <r>
    <x v="2316"/>
    <x v="7"/>
    <x v="1"/>
    <n v="1"/>
  </r>
  <r>
    <x v="2317"/>
    <x v="2"/>
    <x v="1"/>
    <n v="0"/>
  </r>
  <r>
    <x v="2317"/>
    <x v="0"/>
    <x v="4"/>
    <n v="0"/>
  </r>
  <r>
    <x v="2317"/>
    <x v="6"/>
    <x v="2"/>
    <n v="1"/>
  </r>
  <r>
    <x v="2317"/>
    <x v="7"/>
    <x v="3"/>
    <n v="1"/>
  </r>
  <r>
    <x v="2318"/>
    <x v="6"/>
    <x v="1"/>
    <n v="1"/>
  </r>
  <r>
    <x v="2318"/>
    <x v="5"/>
    <x v="4"/>
    <n v="1"/>
  </r>
  <r>
    <x v="2319"/>
    <x v="4"/>
    <x v="3"/>
    <n v="0"/>
  </r>
  <r>
    <x v="2319"/>
    <x v="0"/>
    <x v="3"/>
    <n v="1"/>
  </r>
  <r>
    <x v="2320"/>
    <x v="6"/>
    <x v="2"/>
    <n v="1"/>
  </r>
  <r>
    <x v="2320"/>
    <x v="2"/>
    <x v="0"/>
    <n v="0"/>
  </r>
  <r>
    <x v="2321"/>
    <x v="2"/>
    <x v="4"/>
    <n v="1"/>
  </r>
  <r>
    <x v="2321"/>
    <x v="1"/>
    <x v="1"/>
    <n v="1"/>
  </r>
  <r>
    <x v="2322"/>
    <x v="6"/>
    <x v="1"/>
    <n v="0"/>
  </r>
  <r>
    <x v="2322"/>
    <x v="4"/>
    <x v="0"/>
    <n v="1"/>
  </r>
  <r>
    <x v="2323"/>
    <x v="7"/>
    <x v="4"/>
    <n v="1"/>
  </r>
  <r>
    <x v="2323"/>
    <x v="4"/>
    <x v="3"/>
    <n v="1"/>
  </r>
  <r>
    <x v="2324"/>
    <x v="7"/>
    <x v="1"/>
    <n v="1"/>
  </r>
  <r>
    <x v="2324"/>
    <x v="5"/>
    <x v="1"/>
    <n v="0"/>
  </r>
  <r>
    <x v="2325"/>
    <x v="7"/>
    <x v="3"/>
    <n v="0"/>
  </r>
  <r>
    <x v="2325"/>
    <x v="6"/>
    <x v="1"/>
    <n v="0"/>
  </r>
  <r>
    <x v="2326"/>
    <x v="0"/>
    <x v="2"/>
    <n v="1"/>
  </r>
  <r>
    <x v="2326"/>
    <x v="1"/>
    <x v="2"/>
    <n v="0"/>
  </r>
  <r>
    <x v="2327"/>
    <x v="3"/>
    <x v="2"/>
    <n v="1"/>
  </r>
  <r>
    <x v="2327"/>
    <x v="2"/>
    <x v="1"/>
    <n v="0"/>
  </r>
  <r>
    <x v="2328"/>
    <x v="0"/>
    <x v="0"/>
    <n v="1"/>
  </r>
  <r>
    <x v="2328"/>
    <x v="5"/>
    <x v="3"/>
    <n v="1"/>
  </r>
  <r>
    <x v="2329"/>
    <x v="4"/>
    <x v="0"/>
    <n v="1"/>
  </r>
  <r>
    <x v="2329"/>
    <x v="1"/>
    <x v="1"/>
    <n v="1"/>
  </r>
  <r>
    <x v="2330"/>
    <x v="1"/>
    <x v="3"/>
    <n v="1"/>
  </r>
  <r>
    <x v="2330"/>
    <x v="4"/>
    <x v="1"/>
    <n v="0"/>
  </r>
  <r>
    <x v="2331"/>
    <x v="5"/>
    <x v="3"/>
    <n v="1"/>
  </r>
  <r>
    <x v="2331"/>
    <x v="3"/>
    <x v="4"/>
    <n v="1"/>
  </r>
  <r>
    <x v="2332"/>
    <x v="2"/>
    <x v="4"/>
    <n v="1"/>
  </r>
  <r>
    <x v="2332"/>
    <x v="5"/>
    <x v="3"/>
    <n v="0"/>
  </r>
  <r>
    <x v="2333"/>
    <x v="7"/>
    <x v="1"/>
    <n v="0"/>
  </r>
  <r>
    <x v="2333"/>
    <x v="6"/>
    <x v="4"/>
    <n v="1"/>
  </r>
  <r>
    <x v="2334"/>
    <x v="2"/>
    <x v="1"/>
    <n v="1"/>
  </r>
  <r>
    <x v="2334"/>
    <x v="7"/>
    <x v="2"/>
    <n v="1"/>
  </r>
  <r>
    <x v="2335"/>
    <x v="0"/>
    <x v="1"/>
    <n v="0"/>
  </r>
  <r>
    <x v="2335"/>
    <x v="7"/>
    <x v="2"/>
    <n v="0"/>
  </r>
  <r>
    <x v="2336"/>
    <x v="1"/>
    <x v="2"/>
    <n v="1"/>
  </r>
  <r>
    <x v="2336"/>
    <x v="2"/>
    <x v="0"/>
    <n v="1"/>
  </r>
  <r>
    <x v="2337"/>
    <x v="0"/>
    <x v="2"/>
    <n v="1"/>
  </r>
  <r>
    <x v="2337"/>
    <x v="5"/>
    <x v="0"/>
    <n v="1"/>
  </r>
  <r>
    <x v="2338"/>
    <x v="3"/>
    <x v="3"/>
    <n v="0"/>
  </r>
  <r>
    <x v="2338"/>
    <x v="3"/>
    <x v="4"/>
    <n v="1"/>
  </r>
  <r>
    <x v="2339"/>
    <x v="4"/>
    <x v="1"/>
    <n v="1"/>
  </r>
  <r>
    <x v="2339"/>
    <x v="3"/>
    <x v="2"/>
    <n v="1"/>
  </r>
  <r>
    <x v="2340"/>
    <x v="7"/>
    <x v="0"/>
    <n v="1"/>
  </r>
  <r>
    <x v="2340"/>
    <x v="2"/>
    <x v="4"/>
    <n v="1"/>
  </r>
  <r>
    <x v="2341"/>
    <x v="5"/>
    <x v="2"/>
    <n v="1"/>
  </r>
  <r>
    <x v="2341"/>
    <x v="0"/>
    <x v="0"/>
    <n v="1"/>
  </r>
  <r>
    <x v="2342"/>
    <x v="6"/>
    <x v="3"/>
    <n v="1"/>
  </r>
  <r>
    <x v="2342"/>
    <x v="6"/>
    <x v="1"/>
    <n v="1"/>
  </r>
  <r>
    <x v="2343"/>
    <x v="6"/>
    <x v="4"/>
    <n v="0"/>
  </r>
  <r>
    <x v="2343"/>
    <x v="5"/>
    <x v="2"/>
    <n v="1"/>
  </r>
  <r>
    <x v="2344"/>
    <x v="0"/>
    <x v="0"/>
    <n v="1"/>
  </r>
  <r>
    <x v="2344"/>
    <x v="0"/>
    <x v="0"/>
    <n v="1"/>
  </r>
  <r>
    <x v="2345"/>
    <x v="2"/>
    <x v="1"/>
    <n v="1"/>
  </r>
  <r>
    <x v="2345"/>
    <x v="6"/>
    <x v="1"/>
    <n v="0"/>
  </r>
  <r>
    <x v="2346"/>
    <x v="1"/>
    <x v="3"/>
    <n v="1"/>
  </r>
  <r>
    <x v="2346"/>
    <x v="0"/>
    <x v="0"/>
    <n v="1"/>
  </r>
  <r>
    <x v="2347"/>
    <x v="2"/>
    <x v="1"/>
    <n v="1"/>
  </r>
  <r>
    <x v="2347"/>
    <x v="3"/>
    <x v="1"/>
    <n v="0"/>
  </r>
  <r>
    <x v="2348"/>
    <x v="6"/>
    <x v="1"/>
    <n v="1"/>
  </r>
  <r>
    <x v="2348"/>
    <x v="6"/>
    <x v="2"/>
    <n v="1"/>
  </r>
  <r>
    <x v="2349"/>
    <x v="2"/>
    <x v="2"/>
    <n v="1"/>
  </r>
  <r>
    <x v="2349"/>
    <x v="6"/>
    <x v="0"/>
    <n v="1"/>
  </r>
  <r>
    <x v="2350"/>
    <x v="3"/>
    <x v="0"/>
    <n v="1"/>
  </r>
  <r>
    <x v="2350"/>
    <x v="6"/>
    <x v="0"/>
    <n v="1"/>
  </r>
  <r>
    <x v="2351"/>
    <x v="2"/>
    <x v="1"/>
    <n v="1"/>
  </r>
  <r>
    <x v="2351"/>
    <x v="1"/>
    <x v="3"/>
    <n v="1"/>
  </r>
  <r>
    <x v="2352"/>
    <x v="4"/>
    <x v="0"/>
    <n v="0"/>
  </r>
  <r>
    <x v="2352"/>
    <x v="4"/>
    <x v="2"/>
    <n v="1"/>
  </r>
  <r>
    <x v="2353"/>
    <x v="2"/>
    <x v="0"/>
    <n v="1"/>
  </r>
  <r>
    <x v="2353"/>
    <x v="2"/>
    <x v="0"/>
    <n v="1"/>
  </r>
  <r>
    <x v="2354"/>
    <x v="7"/>
    <x v="3"/>
    <n v="0"/>
  </r>
  <r>
    <x v="2354"/>
    <x v="4"/>
    <x v="4"/>
    <n v="1"/>
  </r>
  <r>
    <x v="2355"/>
    <x v="2"/>
    <x v="4"/>
    <n v="1"/>
  </r>
  <r>
    <x v="2355"/>
    <x v="1"/>
    <x v="4"/>
    <n v="0"/>
  </r>
  <r>
    <x v="2356"/>
    <x v="1"/>
    <x v="1"/>
    <n v="0"/>
  </r>
  <r>
    <x v="2356"/>
    <x v="1"/>
    <x v="3"/>
    <n v="1"/>
  </r>
  <r>
    <x v="2357"/>
    <x v="5"/>
    <x v="1"/>
    <n v="1"/>
  </r>
  <r>
    <x v="2357"/>
    <x v="5"/>
    <x v="2"/>
    <n v="1"/>
  </r>
  <r>
    <x v="2358"/>
    <x v="5"/>
    <x v="1"/>
    <n v="1"/>
  </r>
  <r>
    <x v="2358"/>
    <x v="4"/>
    <x v="1"/>
    <n v="1"/>
  </r>
  <r>
    <x v="2359"/>
    <x v="4"/>
    <x v="3"/>
    <n v="1"/>
  </r>
  <r>
    <x v="2359"/>
    <x v="1"/>
    <x v="0"/>
    <n v="0"/>
  </r>
  <r>
    <x v="2360"/>
    <x v="1"/>
    <x v="3"/>
    <n v="1"/>
  </r>
  <r>
    <x v="2360"/>
    <x v="7"/>
    <x v="4"/>
    <n v="0"/>
  </r>
  <r>
    <x v="2361"/>
    <x v="7"/>
    <x v="1"/>
    <n v="1"/>
  </r>
  <r>
    <x v="2361"/>
    <x v="4"/>
    <x v="4"/>
    <n v="1"/>
  </r>
  <r>
    <x v="2362"/>
    <x v="5"/>
    <x v="3"/>
    <n v="0"/>
  </r>
  <r>
    <x v="2362"/>
    <x v="2"/>
    <x v="0"/>
    <n v="1"/>
  </r>
  <r>
    <x v="2363"/>
    <x v="1"/>
    <x v="0"/>
    <n v="1"/>
  </r>
  <r>
    <x v="2363"/>
    <x v="0"/>
    <x v="2"/>
    <n v="1"/>
  </r>
  <r>
    <x v="2363"/>
    <x v="5"/>
    <x v="4"/>
    <n v="1"/>
  </r>
  <r>
    <x v="2363"/>
    <x v="0"/>
    <x v="2"/>
    <n v="1"/>
  </r>
  <r>
    <x v="2364"/>
    <x v="1"/>
    <x v="1"/>
    <n v="1"/>
  </r>
  <r>
    <x v="2364"/>
    <x v="4"/>
    <x v="0"/>
    <n v="1"/>
  </r>
  <r>
    <x v="2365"/>
    <x v="4"/>
    <x v="4"/>
    <n v="1"/>
  </r>
  <r>
    <x v="2365"/>
    <x v="2"/>
    <x v="3"/>
    <n v="0"/>
  </r>
  <r>
    <x v="2366"/>
    <x v="7"/>
    <x v="0"/>
    <n v="1"/>
  </r>
  <r>
    <x v="2366"/>
    <x v="5"/>
    <x v="1"/>
    <n v="0"/>
  </r>
  <r>
    <x v="2367"/>
    <x v="7"/>
    <x v="1"/>
    <n v="1"/>
  </r>
  <r>
    <x v="2367"/>
    <x v="6"/>
    <x v="3"/>
    <n v="0"/>
  </r>
  <r>
    <x v="2368"/>
    <x v="4"/>
    <x v="0"/>
    <n v="1"/>
  </r>
  <r>
    <x v="2368"/>
    <x v="7"/>
    <x v="3"/>
    <n v="1"/>
  </r>
  <r>
    <x v="2369"/>
    <x v="0"/>
    <x v="0"/>
    <n v="1"/>
  </r>
  <r>
    <x v="2369"/>
    <x v="5"/>
    <x v="4"/>
    <n v="1"/>
  </r>
  <r>
    <x v="2370"/>
    <x v="3"/>
    <x v="3"/>
    <n v="1"/>
  </r>
  <r>
    <x v="2370"/>
    <x v="5"/>
    <x v="0"/>
    <n v="0"/>
  </r>
  <r>
    <x v="2371"/>
    <x v="4"/>
    <x v="2"/>
    <n v="1"/>
  </r>
  <r>
    <x v="2372"/>
    <x v="0"/>
    <x v="2"/>
    <n v="1"/>
  </r>
  <r>
    <x v="2373"/>
    <x v="1"/>
    <x v="0"/>
    <n v="1"/>
  </r>
  <r>
    <x v="2374"/>
    <x v="0"/>
    <x v="3"/>
    <n v="1"/>
  </r>
  <r>
    <x v="2374"/>
    <x v="4"/>
    <x v="4"/>
    <n v="1"/>
  </r>
  <r>
    <x v="2375"/>
    <x v="7"/>
    <x v="4"/>
    <n v="0"/>
  </r>
  <r>
    <x v="2376"/>
    <x v="5"/>
    <x v="3"/>
    <n v="1"/>
  </r>
  <r>
    <x v="2377"/>
    <x v="2"/>
    <x v="3"/>
    <n v="0"/>
  </r>
  <r>
    <x v="2378"/>
    <x v="7"/>
    <x v="3"/>
    <n v="1"/>
  </r>
  <r>
    <x v="2379"/>
    <x v="1"/>
    <x v="2"/>
    <n v="0"/>
  </r>
  <r>
    <x v="2380"/>
    <x v="0"/>
    <x v="2"/>
    <n v="1"/>
  </r>
  <r>
    <x v="2381"/>
    <x v="6"/>
    <x v="0"/>
    <n v="1"/>
  </r>
  <r>
    <x v="2382"/>
    <x v="7"/>
    <x v="0"/>
    <n v="0"/>
  </r>
  <r>
    <x v="2383"/>
    <x v="4"/>
    <x v="4"/>
    <n v="0"/>
  </r>
  <r>
    <x v="2384"/>
    <x v="3"/>
    <x v="3"/>
    <n v="0"/>
  </r>
  <r>
    <x v="2385"/>
    <x v="0"/>
    <x v="1"/>
    <n v="1"/>
  </r>
  <r>
    <x v="2386"/>
    <x v="1"/>
    <x v="3"/>
    <n v="0"/>
  </r>
  <r>
    <x v="2387"/>
    <x v="4"/>
    <x v="4"/>
    <n v="0"/>
  </r>
  <r>
    <x v="2388"/>
    <x v="5"/>
    <x v="0"/>
    <n v="0"/>
  </r>
  <r>
    <x v="2389"/>
    <x v="4"/>
    <x v="1"/>
    <n v="0"/>
  </r>
  <r>
    <x v="2390"/>
    <x v="3"/>
    <x v="1"/>
    <n v="1"/>
  </r>
  <r>
    <x v="2391"/>
    <x v="7"/>
    <x v="1"/>
    <n v="1"/>
  </r>
  <r>
    <x v="2392"/>
    <x v="3"/>
    <x v="4"/>
    <n v="0"/>
  </r>
  <r>
    <x v="2393"/>
    <x v="5"/>
    <x v="0"/>
    <n v="1"/>
  </r>
  <r>
    <x v="2394"/>
    <x v="5"/>
    <x v="3"/>
    <n v="1"/>
  </r>
  <r>
    <x v="2395"/>
    <x v="6"/>
    <x v="2"/>
    <n v="1"/>
  </r>
  <r>
    <x v="2396"/>
    <x v="7"/>
    <x v="1"/>
    <n v="1"/>
  </r>
  <r>
    <x v="2397"/>
    <x v="6"/>
    <x v="1"/>
    <n v="1"/>
  </r>
  <r>
    <x v="2398"/>
    <x v="3"/>
    <x v="4"/>
    <n v="1"/>
  </r>
  <r>
    <x v="2399"/>
    <x v="3"/>
    <x v="0"/>
    <n v="1"/>
  </r>
  <r>
    <x v="2400"/>
    <x v="3"/>
    <x v="1"/>
    <n v="0"/>
  </r>
  <r>
    <x v="2401"/>
    <x v="1"/>
    <x v="3"/>
    <n v="1"/>
  </r>
  <r>
    <x v="2402"/>
    <x v="1"/>
    <x v="3"/>
    <n v="1"/>
  </r>
  <r>
    <x v="2403"/>
    <x v="4"/>
    <x v="0"/>
    <n v="1"/>
  </r>
  <r>
    <x v="2404"/>
    <x v="2"/>
    <x v="2"/>
    <n v="1"/>
  </r>
  <r>
    <x v="2405"/>
    <x v="5"/>
    <x v="0"/>
    <n v="1"/>
  </r>
  <r>
    <x v="2406"/>
    <x v="4"/>
    <x v="2"/>
    <n v="0"/>
  </r>
  <r>
    <x v="2406"/>
    <x v="0"/>
    <x v="4"/>
    <n v="0"/>
  </r>
  <r>
    <x v="2407"/>
    <x v="2"/>
    <x v="2"/>
    <n v="0"/>
  </r>
  <r>
    <x v="2408"/>
    <x v="2"/>
    <x v="0"/>
    <n v="1"/>
  </r>
  <r>
    <x v="2409"/>
    <x v="6"/>
    <x v="0"/>
    <n v="1"/>
  </r>
  <r>
    <x v="2410"/>
    <x v="1"/>
    <x v="2"/>
    <n v="1"/>
  </r>
  <r>
    <x v="2411"/>
    <x v="2"/>
    <x v="4"/>
    <n v="1"/>
  </r>
  <r>
    <x v="2412"/>
    <x v="5"/>
    <x v="4"/>
    <n v="0"/>
  </r>
  <r>
    <x v="2413"/>
    <x v="5"/>
    <x v="3"/>
    <n v="0"/>
  </r>
  <r>
    <x v="2414"/>
    <x v="3"/>
    <x v="0"/>
    <n v="0"/>
  </r>
  <r>
    <x v="2415"/>
    <x v="7"/>
    <x v="2"/>
    <n v="0"/>
  </r>
  <r>
    <x v="2416"/>
    <x v="4"/>
    <x v="2"/>
    <n v="1"/>
  </r>
  <r>
    <x v="2417"/>
    <x v="0"/>
    <x v="2"/>
    <n v="1"/>
  </r>
  <r>
    <x v="2418"/>
    <x v="0"/>
    <x v="2"/>
    <n v="1"/>
  </r>
  <r>
    <x v="2419"/>
    <x v="4"/>
    <x v="4"/>
    <n v="1"/>
  </r>
  <r>
    <x v="2420"/>
    <x v="0"/>
    <x v="0"/>
    <n v="0"/>
  </r>
</pivotCacheRecords>
</file>

<file path=xl/pivotCache/pivotCacheRecords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17">
  <r>
    <x v="0"/>
    <x v="0"/>
    <x v="0"/>
    <n v="1037"/>
  </r>
  <r>
    <x v="1"/>
    <x v="1"/>
    <x v="0"/>
    <n v="1041"/>
  </r>
  <r>
    <x v="2"/>
    <x v="2"/>
    <x v="1"/>
    <n v="328"/>
  </r>
  <r>
    <x v="3"/>
    <x v="3"/>
    <x v="2"/>
    <n v="629"/>
  </r>
  <r>
    <x v="4"/>
    <x v="2"/>
    <x v="1"/>
    <n v="742"/>
  </r>
  <r>
    <x v="5"/>
    <x v="0"/>
    <x v="0"/>
    <n v="1140"/>
  </r>
  <r>
    <x v="6"/>
    <x v="4"/>
    <x v="3"/>
    <n v="544"/>
  </r>
  <r>
    <x v="7"/>
    <x v="5"/>
    <x v="1"/>
    <n v="1162"/>
  </r>
  <r>
    <x v="8"/>
    <x v="5"/>
    <x v="1"/>
    <n v="880"/>
  </r>
  <r>
    <x v="9"/>
    <x v="3"/>
    <x v="2"/>
    <n v="532"/>
  </r>
  <r>
    <x v="10"/>
    <x v="3"/>
    <x v="2"/>
    <n v="843"/>
  </r>
  <r>
    <x v="11"/>
    <x v="1"/>
    <x v="0"/>
    <n v="665"/>
  </r>
  <r>
    <x v="12"/>
    <x v="1"/>
    <x v="0"/>
    <n v="773"/>
  </r>
  <r>
    <x v="13"/>
    <x v="6"/>
    <x v="1"/>
    <n v="1229"/>
  </r>
  <r>
    <x v="14"/>
    <x v="6"/>
    <x v="1"/>
    <n v="732"/>
  </r>
  <r>
    <x v="15"/>
    <x v="4"/>
    <x v="3"/>
    <n v="684"/>
  </r>
  <r>
    <x v="16"/>
    <x v="7"/>
    <x v="3"/>
    <n v="476"/>
  </r>
  <r>
    <x v="17"/>
    <x v="2"/>
    <x v="1"/>
    <n v="936"/>
  </r>
  <r>
    <x v="18"/>
    <x v="3"/>
    <x v="2"/>
    <n v="1056"/>
  </r>
  <r>
    <x v="19"/>
    <x v="4"/>
    <x v="3"/>
    <n v="971"/>
  </r>
  <r>
    <x v="20"/>
    <x v="0"/>
    <x v="0"/>
    <n v="632"/>
  </r>
  <r>
    <x v="21"/>
    <x v="2"/>
    <x v="1"/>
    <n v="287"/>
  </r>
  <r>
    <x v="22"/>
    <x v="8"/>
    <x v="0"/>
    <n v="650"/>
  </r>
  <r>
    <x v="23"/>
    <x v="1"/>
    <x v="0"/>
    <n v="472"/>
  </r>
  <r>
    <x v="24"/>
    <x v="4"/>
    <x v="3"/>
    <n v="1000"/>
  </r>
  <r>
    <x v="25"/>
    <x v="6"/>
    <x v="1"/>
    <n v="1170"/>
  </r>
  <r>
    <x v="26"/>
    <x v="8"/>
    <x v="0"/>
    <n v="1006"/>
  </r>
  <r>
    <x v="27"/>
    <x v="4"/>
    <x v="3"/>
    <n v="1008"/>
  </r>
  <r>
    <x v="28"/>
    <x v="5"/>
    <x v="1"/>
    <n v="725"/>
  </r>
  <r>
    <x v="29"/>
    <x v="5"/>
    <x v="1"/>
    <n v="271"/>
  </r>
  <r>
    <x v="30"/>
    <x v="1"/>
    <x v="0"/>
    <n v="725"/>
  </r>
  <r>
    <x v="31"/>
    <x v="3"/>
    <x v="2"/>
    <n v="1120"/>
  </r>
  <r>
    <x v="32"/>
    <x v="5"/>
    <x v="1"/>
    <n v="785"/>
  </r>
  <r>
    <x v="33"/>
    <x v="2"/>
    <x v="1"/>
    <n v="375"/>
  </r>
  <r>
    <x v="34"/>
    <x v="9"/>
    <x v="2"/>
    <n v="782"/>
  </r>
  <r>
    <x v="35"/>
    <x v="9"/>
    <x v="2"/>
    <n v="1175"/>
  </r>
  <r>
    <x v="36"/>
    <x v="6"/>
    <x v="1"/>
    <n v="1241"/>
  </r>
  <r>
    <x v="37"/>
    <x v="4"/>
    <x v="3"/>
    <n v="705"/>
  </r>
  <r>
    <x v="38"/>
    <x v="1"/>
    <x v="0"/>
    <n v="486"/>
  </r>
  <r>
    <x v="39"/>
    <x v="5"/>
    <x v="1"/>
    <n v="522"/>
  </r>
  <r>
    <x v="40"/>
    <x v="8"/>
    <x v="0"/>
    <n v="1134"/>
  </r>
  <r>
    <x v="41"/>
    <x v="9"/>
    <x v="2"/>
    <n v="779"/>
  </r>
  <r>
    <x v="42"/>
    <x v="7"/>
    <x v="3"/>
    <n v="671"/>
  </r>
  <r>
    <x v="43"/>
    <x v="7"/>
    <x v="3"/>
    <n v="941"/>
  </r>
  <r>
    <x v="44"/>
    <x v="8"/>
    <x v="0"/>
    <n v="486"/>
  </r>
  <r>
    <x v="45"/>
    <x v="7"/>
    <x v="3"/>
    <n v="670"/>
  </r>
  <r>
    <x v="46"/>
    <x v="4"/>
    <x v="3"/>
    <n v="891"/>
  </r>
  <r>
    <x v="47"/>
    <x v="7"/>
    <x v="3"/>
    <n v="971"/>
  </r>
  <r>
    <x v="48"/>
    <x v="7"/>
    <x v="3"/>
    <n v="275"/>
  </r>
  <r>
    <x v="49"/>
    <x v="8"/>
    <x v="0"/>
    <n v="1196"/>
  </r>
  <r>
    <x v="50"/>
    <x v="8"/>
    <x v="0"/>
    <n v="965"/>
  </r>
  <r>
    <x v="51"/>
    <x v="7"/>
    <x v="3"/>
    <n v="1137"/>
  </r>
  <r>
    <x v="52"/>
    <x v="1"/>
    <x v="0"/>
    <n v="419"/>
  </r>
  <r>
    <x v="53"/>
    <x v="0"/>
    <x v="0"/>
    <n v="1078"/>
  </r>
  <r>
    <x v="54"/>
    <x v="0"/>
    <x v="0"/>
    <n v="274"/>
  </r>
  <r>
    <x v="55"/>
    <x v="1"/>
    <x v="0"/>
    <n v="1180"/>
  </r>
  <r>
    <x v="56"/>
    <x v="9"/>
    <x v="2"/>
    <n v="679"/>
  </r>
  <r>
    <x v="57"/>
    <x v="7"/>
    <x v="3"/>
    <n v="1204"/>
  </r>
  <r>
    <x v="58"/>
    <x v="5"/>
    <x v="1"/>
    <n v="1193"/>
  </r>
  <r>
    <x v="59"/>
    <x v="8"/>
    <x v="0"/>
    <n v="1215"/>
  </r>
  <r>
    <x v="60"/>
    <x v="1"/>
    <x v="0"/>
    <n v="1084"/>
  </r>
  <r>
    <x v="61"/>
    <x v="0"/>
    <x v="0"/>
    <n v="591"/>
  </r>
  <r>
    <x v="62"/>
    <x v="3"/>
    <x v="2"/>
    <n v="495"/>
  </r>
  <r>
    <x v="63"/>
    <x v="3"/>
    <x v="2"/>
    <n v="867"/>
  </r>
  <r>
    <x v="64"/>
    <x v="3"/>
    <x v="2"/>
    <n v="591"/>
  </r>
  <r>
    <x v="65"/>
    <x v="7"/>
    <x v="3"/>
    <n v="609"/>
  </r>
  <r>
    <x v="66"/>
    <x v="2"/>
    <x v="1"/>
    <n v="868"/>
  </r>
  <r>
    <x v="67"/>
    <x v="2"/>
    <x v="1"/>
    <n v="1221"/>
  </r>
  <r>
    <x v="68"/>
    <x v="7"/>
    <x v="3"/>
    <n v="878"/>
  </r>
  <r>
    <x v="69"/>
    <x v="0"/>
    <x v="0"/>
    <n v="802"/>
  </r>
  <r>
    <x v="70"/>
    <x v="4"/>
    <x v="3"/>
    <n v="555"/>
  </r>
  <r>
    <x v="71"/>
    <x v="1"/>
    <x v="0"/>
    <n v="817"/>
  </r>
  <r>
    <x v="72"/>
    <x v="6"/>
    <x v="1"/>
    <n v="890"/>
  </r>
  <r>
    <x v="73"/>
    <x v="6"/>
    <x v="1"/>
    <n v="310"/>
  </r>
  <r>
    <x v="74"/>
    <x v="4"/>
    <x v="3"/>
    <n v="367"/>
  </r>
  <r>
    <x v="75"/>
    <x v="1"/>
    <x v="0"/>
    <n v="408"/>
  </r>
  <r>
    <x v="76"/>
    <x v="5"/>
    <x v="1"/>
    <n v="628"/>
  </r>
  <r>
    <x v="77"/>
    <x v="0"/>
    <x v="0"/>
    <n v="376"/>
  </r>
  <r>
    <x v="78"/>
    <x v="6"/>
    <x v="1"/>
    <n v="1123"/>
  </r>
  <r>
    <x v="79"/>
    <x v="2"/>
    <x v="1"/>
    <n v="1083"/>
  </r>
  <r>
    <x v="80"/>
    <x v="1"/>
    <x v="0"/>
    <n v="1179"/>
  </r>
  <r>
    <x v="81"/>
    <x v="0"/>
    <x v="0"/>
    <n v="1226"/>
  </r>
  <r>
    <x v="82"/>
    <x v="4"/>
    <x v="3"/>
    <n v="794"/>
  </r>
  <r>
    <x v="83"/>
    <x v="3"/>
    <x v="2"/>
    <n v="537"/>
  </r>
  <r>
    <x v="84"/>
    <x v="0"/>
    <x v="0"/>
    <n v="689"/>
  </r>
  <r>
    <x v="85"/>
    <x v="3"/>
    <x v="2"/>
    <n v="507"/>
  </r>
  <r>
    <x v="86"/>
    <x v="9"/>
    <x v="2"/>
    <n v="1011"/>
  </r>
  <r>
    <x v="87"/>
    <x v="3"/>
    <x v="2"/>
    <n v="1126"/>
  </r>
  <r>
    <x v="88"/>
    <x v="9"/>
    <x v="2"/>
    <n v="1086"/>
  </r>
  <r>
    <x v="89"/>
    <x v="0"/>
    <x v="0"/>
    <n v="1087"/>
  </r>
  <r>
    <x v="90"/>
    <x v="5"/>
    <x v="1"/>
    <n v="1009"/>
  </r>
  <r>
    <x v="91"/>
    <x v="4"/>
    <x v="3"/>
    <n v="874"/>
  </r>
  <r>
    <x v="92"/>
    <x v="8"/>
    <x v="0"/>
    <n v="1190"/>
  </r>
  <r>
    <x v="93"/>
    <x v="2"/>
    <x v="1"/>
    <n v="390"/>
  </r>
  <r>
    <x v="94"/>
    <x v="1"/>
    <x v="0"/>
    <n v="620"/>
  </r>
  <r>
    <x v="95"/>
    <x v="0"/>
    <x v="0"/>
    <n v="1029"/>
  </r>
  <r>
    <x v="96"/>
    <x v="3"/>
    <x v="2"/>
    <n v="799"/>
  </r>
  <r>
    <x v="97"/>
    <x v="1"/>
    <x v="0"/>
    <n v="873"/>
  </r>
  <r>
    <x v="98"/>
    <x v="2"/>
    <x v="1"/>
    <n v="1238"/>
  </r>
  <r>
    <x v="99"/>
    <x v="6"/>
    <x v="1"/>
    <n v="465"/>
  </r>
  <r>
    <x v="100"/>
    <x v="2"/>
    <x v="1"/>
    <n v="587"/>
  </r>
  <r>
    <x v="101"/>
    <x v="0"/>
    <x v="0"/>
    <n v="947"/>
  </r>
  <r>
    <x v="102"/>
    <x v="1"/>
    <x v="0"/>
    <n v="1010"/>
  </r>
  <r>
    <x v="103"/>
    <x v="3"/>
    <x v="2"/>
    <n v="997"/>
  </r>
  <r>
    <x v="104"/>
    <x v="8"/>
    <x v="0"/>
    <n v="467"/>
  </r>
  <r>
    <x v="105"/>
    <x v="1"/>
    <x v="0"/>
    <n v="563"/>
  </r>
  <r>
    <x v="106"/>
    <x v="4"/>
    <x v="3"/>
    <n v="521"/>
  </r>
  <r>
    <x v="107"/>
    <x v="0"/>
    <x v="0"/>
    <n v="357"/>
  </r>
  <r>
    <x v="108"/>
    <x v="4"/>
    <x v="3"/>
    <n v="1129"/>
  </r>
  <r>
    <x v="109"/>
    <x v="0"/>
    <x v="0"/>
    <n v="547"/>
  </r>
  <r>
    <x v="110"/>
    <x v="6"/>
    <x v="1"/>
    <n v="393"/>
  </r>
  <r>
    <x v="111"/>
    <x v="1"/>
    <x v="0"/>
    <n v="861"/>
  </r>
  <r>
    <x v="112"/>
    <x v="7"/>
    <x v="3"/>
    <n v="996"/>
  </r>
  <r>
    <x v="113"/>
    <x v="9"/>
    <x v="2"/>
    <n v="1103"/>
  </r>
  <r>
    <x v="114"/>
    <x v="2"/>
    <x v="1"/>
    <n v="476"/>
  </r>
  <r>
    <x v="115"/>
    <x v="2"/>
    <x v="1"/>
    <n v="937"/>
  </r>
  <r>
    <x v="116"/>
    <x v="2"/>
    <x v="1"/>
    <n v="691"/>
  </r>
  <r>
    <x v="117"/>
    <x v="1"/>
    <x v="0"/>
    <n v="585"/>
  </r>
  <r>
    <x v="118"/>
    <x v="9"/>
    <x v="2"/>
    <n v="821"/>
  </r>
  <r>
    <x v="119"/>
    <x v="2"/>
    <x v="1"/>
    <n v="1080"/>
  </r>
  <r>
    <x v="120"/>
    <x v="7"/>
    <x v="3"/>
    <n v="625"/>
  </r>
  <r>
    <x v="121"/>
    <x v="5"/>
    <x v="1"/>
    <n v="1128"/>
  </r>
  <r>
    <x v="122"/>
    <x v="9"/>
    <x v="2"/>
    <n v="840"/>
  </r>
  <r>
    <x v="123"/>
    <x v="8"/>
    <x v="0"/>
    <n v="779"/>
  </r>
  <r>
    <x v="124"/>
    <x v="1"/>
    <x v="0"/>
    <n v="684"/>
  </r>
  <r>
    <x v="125"/>
    <x v="3"/>
    <x v="2"/>
    <n v="798"/>
  </r>
  <r>
    <x v="126"/>
    <x v="9"/>
    <x v="2"/>
    <n v="644"/>
  </r>
  <r>
    <x v="127"/>
    <x v="7"/>
    <x v="3"/>
    <n v="945"/>
  </r>
  <r>
    <x v="128"/>
    <x v="7"/>
    <x v="3"/>
    <n v="341"/>
  </r>
  <r>
    <x v="129"/>
    <x v="1"/>
    <x v="0"/>
    <n v="1234"/>
  </r>
  <r>
    <x v="130"/>
    <x v="4"/>
    <x v="3"/>
    <n v="288"/>
  </r>
  <r>
    <x v="131"/>
    <x v="2"/>
    <x v="1"/>
    <n v="1056"/>
  </r>
  <r>
    <x v="132"/>
    <x v="5"/>
    <x v="1"/>
    <n v="305"/>
  </r>
  <r>
    <x v="133"/>
    <x v="1"/>
    <x v="0"/>
    <n v="1146"/>
  </r>
  <r>
    <x v="134"/>
    <x v="0"/>
    <x v="0"/>
    <n v="1013"/>
  </r>
  <r>
    <x v="135"/>
    <x v="5"/>
    <x v="1"/>
    <n v="625"/>
  </r>
  <r>
    <x v="136"/>
    <x v="6"/>
    <x v="1"/>
    <n v="605"/>
  </r>
  <r>
    <x v="137"/>
    <x v="4"/>
    <x v="3"/>
    <n v="400"/>
  </r>
  <r>
    <x v="138"/>
    <x v="5"/>
    <x v="1"/>
    <n v="823"/>
  </r>
  <r>
    <x v="139"/>
    <x v="7"/>
    <x v="3"/>
    <n v="581"/>
  </r>
  <r>
    <x v="140"/>
    <x v="8"/>
    <x v="0"/>
    <n v="511"/>
  </r>
  <r>
    <x v="141"/>
    <x v="8"/>
    <x v="0"/>
    <n v="311"/>
  </r>
  <r>
    <x v="142"/>
    <x v="5"/>
    <x v="1"/>
    <n v="707"/>
  </r>
  <r>
    <x v="143"/>
    <x v="0"/>
    <x v="0"/>
    <n v="737"/>
  </r>
  <r>
    <x v="144"/>
    <x v="5"/>
    <x v="1"/>
    <n v="1114"/>
  </r>
  <r>
    <x v="145"/>
    <x v="4"/>
    <x v="3"/>
    <n v="635"/>
  </r>
  <r>
    <x v="146"/>
    <x v="0"/>
    <x v="0"/>
    <n v="887"/>
  </r>
  <r>
    <x v="147"/>
    <x v="8"/>
    <x v="0"/>
    <n v="1155"/>
  </r>
  <r>
    <x v="148"/>
    <x v="0"/>
    <x v="0"/>
    <n v="373"/>
  </r>
  <r>
    <x v="149"/>
    <x v="9"/>
    <x v="2"/>
    <n v="978"/>
  </r>
  <r>
    <x v="150"/>
    <x v="5"/>
    <x v="1"/>
    <n v="1058"/>
  </r>
  <r>
    <x v="151"/>
    <x v="6"/>
    <x v="1"/>
    <n v="1223"/>
  </r>
  <r>
    <x v="152"/>
    <x v="9"/>
    <x v="2"/>
    <n v="1231"/>
  </r>
  <r>
    <x v="153"/>
    <x v="5"/>
    <x v="1"/>
    <n v="391"/>
  </r>
  <r>
    <x v="154"/>
    <x v="3"/>
    <x v="2"/>
    <n v="561"/>
  </r>
  <r>
    <x v="155"/>
    <x v="6"/>
    <x v="1"/>
    <n v="416"/>
  </r>
  <r>
    <x v="156"/>
    <x v="6"/>
    <x v="1"/>
    <n v="1200"/>
  </r>
  <r>
    <x v="157"/>
    <x v="2"/>
    <x v="1"/>
    <n v="655"/>
  </r>
  <r>
    <x v="158"/>
    <x v="0"/>
    <x v="0"/>
    <n v="487"/>
  </r>
  <r>
    <x v="159"/>
    <x v="2"/>
    <x v="1"/>
    <n v="389"/>
  </r>
  <r>
    <x v="160"/>
    <x v="2"/>
    <x v="1"/>
    <n v="1073"/>
  </r>
  <r>
    <x v="161"/>
    <x v="6"/>
    <x v="1"/>
    <n v="464"/>
  </r>
  <r>
    <x v="162"/>
    <x v="1"/>
    <x v="0"/>
    <n v="296"/>
  </r>
  <r>
    <x v="163"/>
    <x v="5"/>
    <x v="1"/>
    <n v="1237"/>
  </r>
  <r>
    <x v="164"/>
    <x v="5"/>
    <x v="1"/>
    <n v="1090"/>
  </r>
  <r>
    <x v="165"/>
    <x v="7"/>
    <x v="3"/>
    <n v="1117"/>
  </r>
  <r>
    <x v="166"/>
    <x v="8"/>
    <x v="0"/>
    <n v="259"/>
  </r>
  <r>
    <x v="167"/>
    <x v="8"/>
    <x v="0"/>
    <n v="998"/>
  </r>
  <r>
    <x v="168"/>
    <x v="5"/>
    <x v="1"/>
    <n v="751"/>
  </r>
  <r>
    <x v="169"/>
    <x v="6"/>
    <x v="1"/>
    <n v="1096"/>
  </r>
  <r>
    <x v="170"/>
    <x v="6"/>
    <x v="1"/>
    <n v="798"/>
  </r>
  <r>
    <x v="171"/>
    <x v="9"/>
    <x v="2"/>
    <n v="1159"/>
  </r>
  <r>
    <x v="172"/>
    <x v="9"/>
    <x v="2"/>
    <n v="405"/>
  </r>
  <r>
    <x v="173"/>
    <x v="3"/>
    <x v="2"/>
    <n v="561"/>
  </r>
  <r>
    <x v="174"/>
    <x v="8"/>
    <x v="0"/>
    <n v="360"/>
  </r>
  <r>
    <x v="175"/>
    <x v="2"/>
    <x v="1"/>
    <n v="463"/>
  </r>
  <r>
    <x v="176"/>
    <x v="5"/>
    <x v="1"/>
    <n v="975"/>
  </r>
  <r>
    <x v="177"/>
    <x v="3"/>
    <x v="2"/>
    <n v="725"/>
  </r>
  <r>
    <x v="178"/>
    <x v="1"/>
    <x v="0"/>
    <n v="555"/>
  </r>
  <r>
    <x v="179"/>
    <x v="4"/>
    <x v="3"/>
    <n v="490"/>
  </r>
  <r>
    <x v="180"/>
    <x v="3"/>
    <x v="2"/>
    <n v="1199"/>
  </r>
  <r>
    <x v="181"/>
    <x v="1"/>
    <x v="0"/>
    <n v="692"/>
  </r>
  <r>
    <x v="182"/>
    <x v="9"/>
    <x v="2"/>
    <n v="1025"/>
  </r>
  <r>
    <x v="183"/>
    <x v="6"/>
    <x v="1"/>
    <n v="538"/>
  </r>
  <r>
    <x v="184"/>
    <x v="3"/>
    <x v="2"/>
    <n v="1158"/>
  </r>
  <r>
    <x v="185"/>
    <x v="1"/>
    <x v="0"/>
    <n v="1008"/>
  </r>
  <r>
    <x v="186"/>
    <x v="9"/>
    <x v="2"/>
    <n v="962"/>
  </r>
  <r>
    <x v="187"/>
    <x v="1"/>
    <x v="0"/>
    <n v="1162"/>
  </r>
  <r>
    <x v="188"/>
    <x v="6"/>
    <x v="1"/>
    <n v="604"/>
  </r>
  <r>
    <x v="189"/>
    <x v="8"/>
    <x v="0"/>
    <n v="881"/>
  </r>
  <r>
    <x v="190"/>
    <x v="1"/>
    <x v="0"/>
    <n v="1178"/>
  </r>
  <r>
    <x v="191"/>
    <x v="3"/>
    <x v="2"/>
    <n v="1111"/>
  </r>
  <r>
    <x v="192"/>
    <x v="8"/>
    <x v="0"/>
    <n v="974"/>
  </r>
  <r>
    <x v="193"/>
    <x v="5"/>
    <x v="1"/>
    <n v="475"/>
  </r>
  <r>
    <x v="194"/>
    <x v="5"/>
    <x v="1"/>
    <n v="881"/>
  </r>
  <r>
    <x v="195"/>
    <x v="7"/>
    <x v="3"/>
    <n v="760"/>
  </r>
  <r>
    <x v="196"/>
    <x v="9"/>
    <x v="2"/>
    <n v="656"/>
  </r>
  <r>
    <x v="197"/>
    <x v="3"/>
    <x v="2"/>
    <n v="515"/>
  </r>
  <r>
    <x v="198"/>
    <x v="5"/>
    <x v="1"/>
    <n v="262"/>
  </r>
  <r>
    <x v="199"/>
    <x v="7"/>
    <x v="3"/>
    <n v="517"/>
  </r>
  <r>
    <x v="200"/>
    <x v="8"/>
    <x v="0"/>
    <n v="1161"/>
  </r>
  <r>
    <x v="201"/>
    <x v="6"/>
    <x v="1"/>
    <n v="949"/>
  </r>
  <r>
    <x v="202"/>
    <x v="8"/>
    <x v="0"/>
    <n v="507"/>
  </r>
  <r>
    <x v="203"/>
    <x v="5"/>
    <x v="1"/>
    <n v="722"/>
  </r>
  <r>
    <x v="204"/>
    <x v="3"/>
    <x v="2"/>
    <n v="400"/>
  </r>
  <r>
    <x v="205"/>
    <x v="4"/>
    <x v="3"/>
    <n v="439"/>
  </r>
  <r>
    <x v="206"/>
    <x v="6"/>
    <x v="1"/>
    <n v="826"/>
  </r>
  <r>
    <x v="207"/>
    <x v="7"/>
    <x v="3"/>
    <n v="922"/>
  </r>
  <r>
    <x v="208"/>
    <x v="5"/>
    <x v="1"/>
    <n v="569"/>
  </r>
  <r>
    <x v="209"/>
    <x v="2"/>
    <x v="1"/>
    <n v="501"/>
  </r>
  <r>
    <x v="210"/>
    <x v="6"/>
    <x v="1"/>
    <n v="714"/>
  </r>
  <r>
    <x v="211"/>
    <x v="3"/>
    <x v="2"/>
    <n v="1216"/>
  </r>
  <r>
    <x v="212"/>
    <x v="4"/>
    <x v="3"/>
    <n v="482"/>
  </r>
  <r>
    <x v="213"/>
    <x v="9"/>
    <x v="2"/>
    <n v="616"/>
  </r>
  <r>
    <x v="214"/>
    <x v="4"/>
    <x v="3"/>
    <n v="572"/>
  </r>
  <r>
    <x v="215"/>
    <x v="6"/>
    <x v="1"/>
    <n v="606"/>
  </r>
  <r>
    <x v="216"/>
    <x v="6"/>
    <x v="1"/>
    <n v="934"/>
  </r>
  <r>
    <x v="217"/>
    <x v="6"/>
    <x v="1"/>
    <n v="955"/>
  </r>
  <r>
    <x v="218"/>
    <x v="6"/>
    <x v="1"/>
    <n v="648"/>
  </r>
  <r>
    <x v="219"/>
    <x v="4"/>
    <x v="3"/>
    <n v="1003"/>
  </r>
  <r>
    <x v="220"/>
    <x v="1"/>
    <x v="0"/>
    <n v="770"/>
  </r>
  <r>
    <x v="221"/>
    <x v="2"/>
    <x v="1"/>
    <n v="641"/>
  </r>
  <r>
    <x v="222"/>
    <x v="2"/>
    <x v="1"/>
    <n v="343"/>
  </r>
  <r>
    <x v="223"/>
    <x v="8"/>
    <x v="0"/>
    <n v="587"/>
  </r>
  <r>
    <x v="224"/>
    <x v="1"/>
    <x v="0"/>
    <n v="491"/>
  </r>
  <r>
    <x v="225"/>
    <x v="5"/>
    <x v="1"/>
    <n v="1243"/>
  </r>
  <r>
    <x v="226"/>
    <x v="0"/>
    <x v="0"/>
    <n v="767"/>
  </r>
  <r>
    <x v="227"/>
    <x v="0"/>
    <x v="0"/>
    <n v="1222"/>
  </r>
  <r>
    <x v="228"/>
    <x v="7"/>
    <x v="3"/>
    <n v="739"/>
  </r>
  <r>
    <x v="229"/>
    <x v="9"/>
    <x v="2"/>
    <n v="1000"/>
  </r>
  <r>
    <x v="230"/>
    <x v="8"/>
    <x v="0"/>
    <n v="474"/>
  </r>
  <r>
    <x v="231"/>
    <x v="4"/>
    <x v="3"/>
    <n v="563"/>
  </r>
  <r>
    <x v="232"/>
    <x v="1"/>
    <x v="0"/>
    <n v="941"/>
  </r>
  <r>
    <x v="233"/>
    <x v="8"/>
    <x v="0"/>
    <n v="291"/>
  </r>
  <r>
    <x v="234"/>
    <x v="9"/>
    <x v="2"/>
    <n v="406"/>
  </r>
  <r>
    <x v="235"/>
    <x v="1"/>
    <x v="0"/>
    <n v="718"/>
  </r>
  <r>
    <x v="236"/>
    <x v="4"/>
    <x v="3"/>
    <n v="1113"/>
  </r>
  <r>
    <x v="237"/>
    <x v="3"/>
    <x v="2"/>
    <n v="320"/>
  </r>
  <r>
    <x v="238"/>
    <x v="1"/>
    <x v="0"/>
    <n v="807"/>
  </r>
  <r>
    <x v="239"/>
    <x v="0"/>
    <x v="0"/>
    <n v="1005"/>
  </r>
  <r>
    <x v="240"/>
    <x v="9"/>
    <x v="2"/>
    <n v="1160"/>
  </r>
  <r>
    <x v="241"/>
    <x v="8"/>
    <x v="0"/>
    <n v="530"/>
  </r>
  <r>
    <x v="242"/>
    <x v="0"/>
    <x v="0"/>
    <n v="1196"/>
  </r>
  <r>
    <x v="243"/>
    <x v="5"/>
    <x v="1"/>
    <n v="1077"/>
  </r>
  <r>
    <x v="244"/>
    <x v="5"/>
    <x v="1"/>
    <n v="1122"/>
  </r>
  <r>
    <x v="245"/>
    <x v="6"/>
    <x v="1"/>
    <n v="919"/>
  </r>
  <r>
    <x v="246"/>
    <x v="8"/>
    <x v="0"/>
    <n v="538"/>
  </r>
  <r>
    <x v="247"/>
    <x v="9"/>
    <x v="2"/>
    <n v="1087"/>
  </r>
  <r>
    <x v="248"/>
    <x v="3"/>
    <x v="2"/>
    <n v="280"/>
  </r>
  <r>
    <x v="249"/>
    <x v="0"/>
    <x v="0"/>
    <n v="375"/>
  </r>
  <r>
    <x v="250"/>
    <x v="6"/>
    <x v="1"/>
    <n v="718"/>
  </r>
  <r>
    <x v="251"/>
    <x v="7"/>
    <x v="3"/>
    <n v="749"/>
  </r>
  <r>
    <x v="252"/>
    <x v="8"/>
    <x v="0"/>
    <n v="782"/>
  </r>
  <r>
    <x v="253"/>
    <x v="9"/>
    <x v="2"/>
    <n v="834"/>
  </r>
  <r>
    <x v="254"/>
    <x v="5"/>
    <x v="1"/>
    <n v="328"/>
  </r>
  <r>
    <x v="255"/>
    <x v="9"/>
    <x v="2"/>
    <n v="531"/>
  </r>
  <r>
    <x v="256"/>
    <x v="0"/>
    <x v="0"/>
    <n v="1049"/>
  </r>
  <r>
    <x v="257"/>
    <x v="2"/>
    <x v="1"/>
    <n v="1024"/>
  </r>
  <r>
    <x v="258"/>
    <x v="0"/>
    <x v="0"/>
    <n v="1186"/>
  </r>
  <r>
    <x v="259"/>
    <x v="9"/>
    <x v="2"/>
    <n v="425"/>
  </r>
  <r>
    <x v="260"/>
    <x v="5"/>
    <x v="1"/>
    <n v="1149"/>
  </r>
  <r>
    <x v="261"/>
    <x v="1"/>
    <x v="0"/>
    <n v="636"/>
  </r>
  <r>
    <x v="262"/>
    <x v="7"/>
    <x v="3"/>
    <n v="1235"/>
  </r>
  <r>
    <x v="263"/>
    <x v="1"/>
    <x v="0"/>
    <n v="372"/>
  </r>
  <r>
    <x v="264"/>
    <x v="6"/>
    <x v="1"/>
    <n v="533"/>
  </r>
  <r>
    <x v="265"/>
    <x v="1"/>
    <x v="0"/>
    <n v="1081"/>
  </r>
  <r>
    <x v="266"/>
    <x v="9"/>
    <x v="2"/>
    <n v="291"/>
  </r>
  <r>
    <x v="267"/>
    <x v="6"/>
    <x v="1"/>
    <n v="604"/>
  </r>
  <r>
    <x v="268"/>
    <x v="5"/>
    <x v="1"/>
    <n v="292"/>
  </r>
  <r>
    <x v="269"/>
    <x v="4"/>
    <x v="3"/>
    <n v="1094"/>
  </r>
  <r>
    <x v="270"/>
    <x v="7"/>
    <x v="3"/>
    <n v="365"/>
  </r>
  <r>
    <x v="271"/>
    <x v="2"/>
    <x v="1"/>
    <n v="999"/>
  </r>
  <r>
    <x v="272"/>
    <x v="9"/>
    <x v="2"/>
    <n v="501"/>
  </r>
  <r>
    <x v="273"/>
    <x v="8"/>
    <x v="0"/>
    <n v="779"/>
  </r>
  <r>
    <x v="274"/>
    <x v="7"/>
    <x v="3"/>
    <n v="1108"/>
  </r>
  <r>
    <x v="275"/>
    <x v="2"/>
    <x v="1"/>
    <n v="338"/>
  </r>
  <r>
    <x v="276"/>
    <x v="2"/>
    <x v="1"/>
    <n v="253"/>
  </r>
  <r>
    <x v="277"/>
    <x v="7"/>
    <x v="3"/>
    <n v="705"/>
  </r>
  <r>
    <x v="278"/>
    <x v="8"/>
    <x v="0"/>
    <n v="1133"/>
  </r>
  <r>
    <x v="279"/>
    <x v="4"/>
    <x v="3"/>
    <n v="675"/>
  </r>
  <r>
    <x v="280"/>
    <x v="0"/>
    <x v="0"/>
    <n v="596"/>
  </r>
  <r>
    <x v="281"/>
    <x v="0"/>
    <x v="0"/>
    <n v="583"/>
  </r>
  <r>
    <x v="282"/>
    <x v="9"/>
    <x v="2"/>
    <n v="835"/>
  </r>
  <r>
    <x v="283"/>
    <x v="4"/>
    <x v="3"/>
    <n v="981"/>
  </r>
  <r>
    <x v="284"/>
    <x v="9"/>
    <x v="2"/>
    <n v="286"/>
  </r>
  <r>
    <x v="285"/>
    <x v="5"/>
    <x v="1"/>
    <n v="750"/>
  </r>
  <r>
    <x v="286"/>
    <x v="3"/>
    <x v="2"/>
    <n v="972"/>
  </r>
  <r>
    <x v="287"/>
    <x v="5"/>
    <x v="1"/>
    <n v="800"/>
  </r>
  <r>
    <x v="288"/>
    <x v="8"/>
    <x v="0"/>
    <n v="742"/>
  </r>
  <r>
    <x v="289"/>
    <x v="8"/>
    <x v="0"/>
    <n v="476"/>
  </r>
  <r>
    <x v="290"/>
    <x v="2"/>
    <x v="1"/>
    <n v="257"/>
  </r>
  <r>
    <x v="291"/>
    <x v="3"/>
    <x v="2"/>
    <n v="676"/>
  </r>
  <r>
    <x v="292"/>
    <x v="9"/>
    <x v="2"/>
    <n v="644"/>
  </r>
  <r>
    <x v="293"/>
    <x v="4"/>
    <x v="3"/>
    <n v="991"/>
  </r>
  <r>
    <x v="294"/>
    <x v="3"/>
    <x v="2"/>
    <n v="459"/>
  </r>
  <r>
    <x v="295"/>
    <x v="4"/>
    <x v="3"/>
    <n v="863"/>
  </r>
  <r>
    <x v="296"/>
    <x v="8"/>
    <x v="0"/>
    <n v="982"/>
  </r>
  <r>
    <x v="297"/>
    <x v="4"/>
    <x v="3"/>
    <n v="498"/>
  </r>
  <r>
    <x v="298"/>
    <x v="6"/>
    <x v="1"/>
    <n v="1167"/>
  </r>
  <r>
    <x v="299"/>
    <x v="3"/>
    <x v="2"/>
    <n v="1122"/>
  </r>
  <r>
    <x v="300"/>
    <x v="5"/>
    <x v="1"/>
    <n v="902"/>
  </r>
  <r>
    <x v="301"/>
    <x v="5"/>
    <x v="1"/>
    <n v="624"/>
  </r>
  <r>
    <x v="302"/>
    <x v="4"/>
    <x v="3"/>
    <n v="531"/>
  </r>
  <r>
    <x v="303"/>
    <x v="6"/>
    <x v="1"/>
    <n v="484"/>
  </r>
  <r>
    <x v="304"/>
    <x v="9"/>
    <x v="2"/>
    <n v="581"/>
  </r>
  <r>
    <x v="305"/>
    <x v="1"/>
    <x v="0"/>
    <n v="1095"/>
  </r>
  <r>
    <x v="306"/>
    <x v="1"/>
    <x v="0"/>
    <n v="522"/>
  </r>
  <r>
    <x v="307"/>
    <x v="5"/>
    <x v="1"/>
    <n v="955"/>
  </r>
  <r>
    <x v="308"/>
    <x v="7"/>
    <x v="3"/>
    <n v="515"/>
  </r>
  <r>
    <x v="309"/>
    <x v="7"/>
    <x v="3"/>
    <n v="721"/>
  </r>
  <r>
    <x v="310"/>
    <x v="5"/>
    <x v="1"/>
    <n v="608"/>
  </r>
  <r>
    <x v="311"/>
    <x v="3"/>
    <x v="2"/>
    <n v="266"/>
  </r>
  <r>
    <x v="312"/>
    <x v="3"/>
    <x v="2"/>
    <n v="1058"/>
  </r>
  <r>
    <x v="313"/>
    <x v="3"/>
    <x v="2"/>
    <n v="945"/>
  </r>
  <r>
    <x v="314"/>
    <x v="5"/>
    <x v="1"/>
    <n v="381"/>
  </r>
  <r>
    <x v="315"/>
    <x v="3"/>
    <x v="2"/>
    <n v="852"/>
  </r>
  <r>
    <x v="316"/>
    <x v="1"/>
    <x v="0"/>
    <n v="379"/>
  </r>
</pivotCacheRecords>
</file>

<file path=xl/pivotCache/pivotCacheRecords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85">
  <r>
    <x v="0"/>
    <n v="2021"/>
    <x v="0"/>
    <x v="0"/>
    <x v="0"/>
    <x v="0"/>
    <x v="0"/>
    <n v="24"/>
    <n v="32.26"/>
  </r>
  <r>
    <x v="0"/>
    <n v="2021"/>
    <x v="0"/>
    <x v="0"/>
    <x v="1"/>
    <x v="1"/>
    <x v="1"/>
    <n v="40"/>
    <n v="74.8"/>
  </r>
  <r>
    <x v="1"/>
    <n v="2021"/>
    <x v="0"/>
    <x v="1"/>
    <x v="2"/>
    <x v="1"/>
    <x v="2"/>
    <n v="249"/>
    <n v="707.16"/>
  </r>
  <r>
    <x v="1"/>
    <n v="2021"/>
    <x v="0"/>
    <x v="2"/>
    <x v="3"/>
    <x v="2"/>
    <x v="3"/>
    <n v="66"/>
    <n v="116.82"/>
  </r>
  <r>
    <x v="2"/>
    <n v="2021"/>
    <x v="1"/>
    <x v="3"/>
    <x v="4"/>
    <x v="2"/>
    <x v="3"/>
    <n v="20"/>
    <n v="35.4"/>
  </r>
  <r>
    <x v="2"/>
    <n v="2021"/>
    <x v="1"/>
    <x v="4"/>
    <x v="5"/>
    <x v="1"/>
    <x v="2"/>
    <n v="31"/>
    <n v="88.04"/>
  </r>
  <r>
    <x v="3"/>
    <n v="2021"/>
    <x v="0"/>
    <x v="1"/>
    <x v="2"/>
    <x v="3"/>
    <x v="4"/>
    <n v="149"/>
    <n v="520.01"/>
  </r>
  <r>
    <x v="3"/>
    <n v="2021"/>
    <x v="1"/>
    <x v="3"/>
    <x v="4"/>
    <x v="2"/>
    <x v="3"/>
    <n v="78"/>
    <n v="138.06"/>
  </r>
  <r>
    <x v="4"/>
    <n v="2021"/>
    <x v="0"/>
    <x v="2"/>
    <x v="3"/>
    <x v="1"/>
    <x v="2"/>
    <n v="135"/>
    <n v="383.4"/>
  </r>
  <r>
    <x v="4"/>
    <n v="2021"/>
    <x v="0"/>
    <x v="1"/>
    <x v="2"/>
    <x v="0"/>
    <x v="5"/>
    <n v="20"/>
    <n v="63"/>
  </r>
  <r>
    <x v="5"/>
    <n v="2021"/>
    <x v="0"/>
    <x v="0"/>
    <x v="0"/>
    <x v="0"/>
    <x v="0"/>
    <n v="28"/>
    <n v="37.630000000000003"/>
  </r>
  <r>
    <x v="5"/>
    <n v="2021"/>
    <x v="0"/>
    <x v="0"/>
    <x v="1"/>
    <x v="1"/>
    <x v="6"/>
    <n v="25"/>
    <n v="54.5"/>
  </r>
  <r>
    <x v="6"/>
    <n v="2021"/>
    <x v="0"/>
    <x v="1"/>
    <x v="2"/>
    <x v="1"/>
    <x v="2"/>
    <n v="219"/>
    <n v="621.96"/>
  </r>
  <r>
    <x v="6"/>
    <n v="2021"/>
    <x v="0"/>
    <x v="0"/>
    <x v="1"/>
    <x v="2"/>
    <x v="3"/>
    <n v="21"/>
    <n v="37.17"/>
  </r>
  <r>
    <x v="7"/>
    <n v="2021"/>
    <x v="0"/>
    <x v="1"/>
    <x v="2"/>
    <x v="2"/>
    <x v="7"/>
    <n v="83"/>
    <n v="155.21"/>
  </r>
  <r>
    <x v="7"/>
    <n v="2021"/>
    <x v="0"/>
    <x v="1"/>
    <x v="2"/>
    <x v="1"/>
    <x v="2"/>
    <n v="122"/>
    <n v="346.48"/>
  </r>
  <r>
    <x v="8"/>
    <n v="2021"/>
    <x v="0"/>
    <x v="0"/>
    <x v="0"/>
    <x v="2"/>
    <x v="7"/>
    <n v="51"/>
    <n v="95.37"/>
  </r>
  <r>
    <x v="8"/>
    <n v="2021"/>
    <x v="0"/>
    <x v="0"/>
    <x v="0"/>
    <x v="1"/>
    <x v="1"/>
    <n v="39"/>
    <n v="72.930000000000007"/>
  </r>
  <r>
    <x v="9"/>
    <n v="2021"/>
    <x v="0"/>
    <x v="0"/>
    <x v="0"/>
    <x v="1"/>
    <x v="1"/>
    <n v="129"/>
    <n v="241.23"/>
  </r>
  <r>
    <x v="9"/>
    <n v="2021"/>
    <x v="1"/>
    <x v="3"/>
    <x v="4"/>
    <x v="2"/>
    <x v="3"/>
    <n v="66"/>
    <n v="116.82"/>
  </r>
  <r>
    <x v="10"/>
    <n v="2021"/>
    <x v="1"/>
    <x v="4"/>
    <x v="5"/>
    <x v="3"/>
    <x v="4"/>
    <n v="25"/>
    <n v="87.25"/>
  </r>
  <r>
    <x v="10"/>
    <n v="2021"/>
    <x v="0"/>
    <x v="2"/>
    <x v="3"/>
    <x v="1"/>
    <x v="2"/>
    <n v="37"/>
    <n v="105.08"/>
  </r>
  <r>
    <x v="11"/>
    <n v="2021"/>
    <x v="1"/>
    <x v="3"/>
    <x v="4"/>
    <x v="1"/>
    <x v="1"/>
    <n v="82"/>
    <n v="153.34"/>
  </r>
  <r>
    <x v="11"/>
    <n v="2021"/>
    <x v="0"/>
    <x v="1"/>
    <x v="2"/>
    <x v="2"/>
    <x v="8"/>
    <n v="23"/>
    <n v="52.21"/>
  </r>
  <r>
    <x v="12"/>
    <n v="2021"/>
    <x v="1"/>
    <x v="3"/>
    <x v="4"/>
    <x v="2"/>
    <x v="3"/>
    <n v="44"/>
    <n v="77.88"/>
  </r>
  <r>
    <x v="12"/>
    <n v="2021"/>
    <x v="0"/>
    <x v="0"/>
    <x v="1"/>
    <x v="1"/>
    <x v="2"/>
    <n v="31"/>
    <n v="88.04"/>
  </r>
  <r>
    <x v="13"/>
    <n v="2021"/>
    <x v="0"/>
    <x v="2"/>
    <x v="3"/>
    <x v="1"/>
    <x v="2"/>
    <n v="158"/>
    <n v="448.72"/>
  </r>
  <r>
    <x v="13"/>
    <n v="2021"/>
    <x v="0"/>
    <x v="0"/>
    <x v="0"/>
    <x v="1"/>
    <x v="1"/>
    <n v="33"/>
    <n v="61.71"/>
  </r>
  <r>
    <x v="14"/>
    <n v="2021"/>
    <x v="0"/>
    <x v="0"/>
    <x v="0"/>
    <x v="0"/>
    <x v="0"/>
    <n v="27"/>
    <n v="36.29"/>
  </r>
  <r>
    <x v="14"/>
    <n v="2021"/>
    <x v="0"/>
    <x v="0"/>
    <x v="0"/>
    <x v="1"/>
    <x v="2"/>
    <n v="43"/>
    <n v="122.12"/>
  </r>
  <r>
    <x v="15"/>
    <n v="2021"/>
    <x v="0"/>
    <x v="0"/>
    <x v="0"/>
    <x v="1"/>
    <x v="1"/>
    <n v="102"/>
    <n v="190.74"/>
  </r>
  <r>
    <x v="15"/>
    <n v="2021"/>
    <x v="1"/>
    <x v="4"/>
    <x v="5"/>
    <x v="1"/>
    <x v="2"/>
    <n v="34"/>
    <n v="96.56"/>
  </r>
  <r>
    <x v="16"/>
    <n v="2021"/>
    <x v="0"/>
    <x v="1"/>
    <x v="2"/>
    <x v="2"/>
    <x v="3"/>
    <n v="28"/>
    <n v="49.56"/>
  </r>
  <r>
    <x v="16"/>
    <n v="2021"/>
    <x v="0"/>
    <x v="2"/>
    <x v="3"/>
    <x v="3"/>
    <x v="9"/>
    <n v="47"/>
    <n v="102.93"/>
  </r>
  <r>
    <x v="17"/>
    <n v="2021"/>
    <x v="0"/>
    <x v="2"/>
    <x v="3"/>
    <x v="2"/>
    <x v="3"/>
    <n v="74"/>
    <n v="130.97999999999999"/>
  </r>
  <r>
    <x v="17"/>
    <n v="2021"/>
    <x v="1"/>
    <x v="4"/>
    <x v="5"/>
    <x v="3"/>
    <x v="9"/>
    <n v="102"/>
    <n v="223.38"/>
  </r>
  <r>
    <x v="18"/>
    <n v="2021"/>
    <x v="0"/>
    <x v="0"/>
    <x v="0"/>
    <x v="2"/>
    <x v="7"/>
    <n v="53"/>
    <n v="99.11"/>
  </r>
  <r>
    <x v="18"/>
    <n v="2021"/>
    <x v="0"/>
    <x v="0"/>
    <x v="1"/>
    <x v="1"/>
    <x v="6"/>
    <n v="27"/>
    <n v="58.86"/>
  </r>
  <r>
    <x v="19"/>
    <n v="2021"/>
    <x v="0"/>
    <x v="2"/>
    <x v="3"/>
    <x v="2"/>
    <x v="3"/>
    <n v="88"/>
    <n v="155.76"/>
  </r>
  <r>
    <x v="19"/>
    <n v="2021"/>
    <x v="0"/>
    <x v="0"/>
    <x v="1"/>
    <x v="1"/>
    <x v="2"/>
    <n v="33"/>
    <n v="93.72"/>
  </r>
  <r>
    <x v="20"/>
    <n v="2021"/>
    <x v="1"/>
    <x v="3"/>
    <x v="4"/>
    <x v="0"/>
    <x v="0"/>
    <n v="34"/>
    <n v="45.7"/>
  </r>
  <r>
    <x v="20"/>
    <n v="2021"/>
    <x v="0"/>
    <x v="0"/>
    <x v="1"/>
    <x v="2"/>
    <x v="8"/>
    <n v="38"/>
    <n v="86.26"/>
  </r>
  <r>
    <x v="21"/>
    <n v="2021"/>
    <x v="0"/>
    <x v="2"/>
    <x v="3"/>
    <x v="2"/>
    <x v="3"/>
    <n v="49"/>
    <n v="86.73"/>
  </r>
  <r>
    <x v="21"/>
    <n v="2021"/>
    <x v="0"/>
    <x v="0"/>
    <x v="1"/>
    <x v="1"/>
    <x v="6"/>
    <n v="37"/>
    <n v="80.66"/>
  </r>
  <r>
    <x v="22"/>
    <n v="2021"/>
    <x v="0"/>
    <x v="1"/>
    <x v="2"/>
    <x v="2"/>
    <x v="3"/>
    <n v="52"/>
    <n v="92.04"/>
  </r>
  <r>
    <x v="22"/>
    <n v="2021"/>
    <x v="0"/>
    <x v="0"/>
    <x v="0"/>
    <x v="2"/>
    <x v="7"/>
    <n v="35"/>
    <n v="65.45"/>
  </r>
  <r>
    <x v="23"/>
    <n v="2021"/>
    <x v="0"/>
    <x v="1"/>
    <x v="2"/>
    <x v="1"/>
    <x v="6"/>
    <n v="43"/>
    <n v="93.74"/>
  </r>
  <r>
    <x v="23"/>
    <n v="2021"/>
    <x v="0"/>
    <x v="2"/>
    <x v="3"/>
    <x v="1"/>
    <x v="2"/>
    <n v="80"/>
    <n v="227.2"/>
  </r>
  <r>
    <x v="24"/>
    <n v="2021"/>
    <x v="0"/>
    <x v="0"/>
    <x v="0"/>
    <x v="2"/>
    <x v="3"/>
    <n v="41"/>
    <n v="72.569999999999993"/>
  </r>
  <r>
    <x v="24"/>
    <n v="2021"/>
    <x v="0"/>
    <x v="1"/>
    <x v="2"/>
    <x v="0"/>
    <x v="0"/>
    <n v="46"/>
    <n v="77.28"/>
  </r>
  <r>
    <x v="25"/>
    <n v="2021"/>
    <x v="0"/>
    <x v="0"/>
    <x v="0"/>
    <x v="0"/>
    <x v="0"/>
    <n v="37"/>
    <n v="49.73"/>
  </r>
  <r>
    <x v="25"/>
    <n v="2021"/>
    <x v="1"/>
    <x v="4"/>
    <x v="5"/>
    <x v="3"/>
    <x v="9"/>
    <n v="127"/>
    <n v="278.13"/>
  </r>
  <r>
    <x v="26"/>
    <n v="2021"/>
    <x v="0"/>
    <x v="0"/>
    <x v="0"/>
    <x v="2"/>
    <x v="3"/>
    <n v="38"/>
    <n v="67.260000000000005"/>
  </r>
  <r>
    <x v="26"/>
    <n v="2021"/>
    <x v="1"/>
    <x v="3"/>
    <x v="4"/>
    <x v="2"/>
    <x v="3"/>
    <n v="58"/>
    <n v="102.66"/>
  </r>
  <r>
    <x v="27"/>
    <n v="2021"/>
    <x v="1"/>
    <x v="3"/>
    <x v="4"/>
    <x v="2"/>
    <x v="3"/>
    <n v="51"/>
    <n v="90.27"/>
  </r>
  <r>
    <x v="27"/>
    <n v="2021"/>
    <x v="0"/>
    <x v="1"/>
    <x v="2"/>
    <x v="1"/>
    <x v="1"/>
    <n v="37"/>
    <n v="69.19"/>
  </r>
  <r>
    <x v="28"/>
    <n v="2021"/>
    <x v="0"/>
    <x v="1"/>
    <x v="2"/>
    <x v="2"/>
    <x v="3"/>
    <n v="53"/>
    <n v="93.81"/>
  </r>
  <r>
    <x v="28"/>
    <n v="2021"/>
    <x v="0"/>
    <x v="1"/>
    <x v="2"/>
    <x v="2"/>
    <x v="7"/>
    <n v="46"/>
    <n v="86.02"/>
  </r>
  <r>
    <x v="29"/>
    <n v="2021"/>
    <x v="0"/>
    <x v="0"/>
    <x v="1"/>
    <x v="2"/>
    <x v="3"/>
    <n v="22"/>
    <n v="38.94"/>
  </r>
  <r>
    <x v="29"/>
    <n v="2021"/>
    <x v="0"/>
    <x v="0"/>
    <x v="1"/>
    <x v="3"/>
    <x v="9"/>
    <n v="24"/>
    <n v="52.56"/>
  </r>
  <r>
    <x v="30"/>
    <n v="2021"/>
    <x v="0"/>
    <x v="1"/>
    <x v="2"/>
    <x v="1"/>
    <x v="2"/>
    <n v="167"/>
    <n v="474.28"/>
  </r>
  <r>
    <x v="30"/>
    <n v="2021"/>
    <x v="1"/>
    <x v="4"/>
    <x v="5"/>
    <x v="2"/>
    <x v="7"/>
    <n v="27"/>
    <n v="50.49"/>
  </r>
  <r>
    <x v="31"/>
    <n v="2021"/>
    <x v="0"/>
    <x v="1"/>
    <x v="2"/>
    <x v="3"/>
    <x v="4"/>
    <n v="40"/>
    <n v="139.6"/>
  </r>
  <r>
    <x v="31"/>
    <n v="2021"/>
    <x v="1"/>
    <x v="3"/>
    <x v="4"/>
    <x v="1"/>
    <x v="6"/>
    <n v="34"/>
    <n v="74.12"/>
  </r>
  <r>
    <x v="32"/>
    <n v="2021"/>
    <x v="1"/>
    <x v="3"/>
    <x v="4"/>
    <x v="2"/>
    <x v="7"/>
    <n v="51"/>
    <n v="95.37"/>
  </r>
  <r>
    <x v="32"/>
    <n v="2021"/>
    <x v="1"/>
    <x v="3"/>
    <x v="4"/>
    <x v="2"/>
    <x v="8"/>
    <n v="26"/>
    <n v="59.02"/>
  </r>
  <r>
    <x v="33"/>
    <n v="2021"/>
    <x v="1"/>
    <x v="3"/>
    <x v="4"/>
    <x v="0"/>
    <x v="0"/>
    <n v="47"/>
    <n v="78.959999999999994"/>
  </r>
  <r>
    <x v="33"/>
    <n v="2021"/>
    <x v="1"/>
    <x v="3"/>
    <x v="4"/>
    <x v="2"/>
    <x v="3"/>
    <n v="72"/>
    <n v="127.44"/>
  </r>
  <r>
    <x v="34"/>
    <n v="2021"/>
    <x v="0"/>
    <x v="1"/>
    <x v="2"/>
    <x v="0"/>
    <x v="0"/>
    <n v="75"/>
    <n v="126"/>
  </r>
  <r>
    <x v="34"/>
    <n v="2021"/>
    <x v="0"/>
    <x v="2"/>
    <x v="3"/>
    <x v="2"/>
    <x v="3"/>
    <n v="106"/>
    <n v="187.62"/>
  </r>
  <r>
    <x v="35"/>
    <n v="2021"/>
    <x v="1"/>
    <x v="4"/>
    <x v="5"/>
    <x v="2"/>
    <x v="3"/>
    <n v="24"/>
    <n v="42.48"/>
  </r>
  <r>
    <x v="35"/>
    <n v="2021"/>
    <x v="1"/>
    <x v="4"/>
    <x v="5"/>
    <x v="2"/>
    <x v="3"/>
    <n v="22"/>
    <n v="38.94"/>
  </r>
  <r>
    <x v="36"/>
    <n v="2021"/>
    <x v="1"/>
    <x v="3"/>
    <x v="4"/>
    <x v="3"/>
    <x v="9"/>
    <n v="21"/>
    <n v="45.99"/>
  </r>
  <r>
    <x v="36"/>
    <n v="2021"/>
    <x v="0"/>
    <x v="0"/>
    <x v="0"/>
    <x v="1"/>
    <x v="6"/>
    <n v="35"/>
    <n v="76.3"/>
  </r>
  <r>
    <x v="37"/>
    <n v="2021"/>
    <x v="1"/>
    <x v="4"/>
    <x v="5"/>
    <x v="3"/>
    <x v="4"/>
    <n v="27"/>
    <n v="94.23"/>
  </r>
  <r>
    <x v="37"/>
    <n v="2021"/>
    <x v="0"/>
    <x v="2"/>
    <x v="3"/>
    <x v="0"/>
    <x v="0"/>
    <n v="34"/>
    <n v="57.12"/>
  </r>
  <r>
    <x v="38"/>
    <n v="2021"/>
    <x v="1"/>
    <x v="4"/>
    <x v="5"/>
    <x v="1"/>
    <x v="2"/>
    <n v="58"/>
    <n v="164.72"/>
  </r>
  <r>
    <x v="38"/>
    <n v="2021"/>
    <x v="0"/>
    <x v="0"/>
    <x v="1"/>
    <x v="3"/>
    <x v="4"/>
    <n v="24"/>
    <n v="83.76"/>
  </r>
  <r>
    <x v="39"/>
    <n v="2021"/>
    <x v="0"/>
    <x v="1"/>
    <x v="2"/>
    <x v="1"/>
    <x v="6"/>
    <n v="32"/>
    <n v="69.760000000000005"/>
  </r>
  <r>
    <x v="39"/>
    <n v="2021"/>
    <x v="0"/>
    <x v="1"/>
    <x v="2"/>
    <x v="1"/>
    <x v="6"/>
    <n v="32"/>
    <n v="69.760000000000005"/>
  </r>
  <r>
    <x v="40"/>
    <n v="2021"/>
    <x v="0"/>
    <x v="0"/>
    <x v="0"/>
    <x v="2"/>
    <x v="7"/>
    <n v="175"/>
    <n v="327.25"/>
  </r>
  <r>
    <x v="40"/>
    <n v="2021"/>
    <x v="1"/>
    <x v="3"/>
    <x v="4"/>
    <x v="1"/>
    <x v="6"/>
    <n v="28"/>
    <n v="61.04"/>
  </r>
  <r>
    <x v="41"/>
    <n v="2021"/>
    <x v="0"/>
    <x v="1"/>
    <x v="2"/>
    <x v="0"/>
    <x v="0"/>
    <n v="142"/>
    <n v="238.56"/>
  </r>
  <r>
    <x v="41"/>
    <n v="2021"/>
    <x v="1"/>
    <x v="3"/>
    <x v="4"/>
    <x v="3"/>
    <x v="10"/>
    <n v="23"/>
    <n v="58.140000000000008"/>
  </r>
  <r>
    <x v="42"/>
    <n v="2021"/>
    <x v="1"/>
    <x v="3"/>
    <x v="4"/>
    <x v="3"/>
    <x v="4"/>
    <n v="69"/>
    <n v="240.81"/>
  </r>
  <r>
    <x v="42"/>
    <n v="2021"/>
    <x v="0"/>
    <x v="1"/>
    <x v="2"/>
    <x v="2"/>
    <x v="7"/>
    <n v="44"/>
    <n v="82.28"/>
  </r>
  <r>
    <x v="43"/>
    <n v="2021"/>
    <x v="0"/>
    <x v="1"/>
    <x v="2"/>
    <x v="3"/>
    <x v="4"/>
    <n v="87"/>
    <n v="303.63"/>
  </r>
  <r>
    <x v="43"/>
    <n v="2021"/>
    <x v="1"/>
    <x v="3"/>
    <x v="4"/>
    <x v="1"/>
    <x v="6"/>
    <n v="49"/>
    <n v="106.82"/>
  </r>
  <r>
    <x v="44"/>
    <n v="2021"/>
    <x v="1"/>
    <x v="4"/>
    <x v="5"/>
    <x v="2"/>
    <x v="7"/>
    <n v="61"/>
    <n v="114.07"/>
  </r>
  <r>
    <x v="44"/>
    <n v="2021"/>
    <x v="1"/>
    <x v="3"/>
    <x v="4"/>
    <x v="2"/>
    <x v="3"/>
    <n v="77"/>
    <n v="136.29"/>
  </r>
  <r>
    <x v="45"/>
    <n v="2021"/>
    <x v="0"/>
    <x v="1"/>
    <x v="2"/>
    <x v="1"/>
    <x v="6"/>
    <n v="39"/>
    <n v="85.02"/>
  </r>
  <r>
    <x v="45"/>
    <n v="2021"/>
    <x v="0"/>
    <x v="0"/>
    <x v="0"/>
    <x v="3"/>
    <x v="9"/>
    <n v="55"/>
    <n v="120.45"/>
  </r>
  <r>
    <x v="46"/>
    <n v="2021"/>
    <x v="0"/>
    <x v="0"/>
    <x v="0"/>
    <x v="2"/>
    <x v="3"/>
    <n v="97"/>
    <n v="171.69"/>
  </r>
  <r>
    <x v="46"/>
    <n v="2021"/>
    <x v="1"/>
    <x v="4"/>
    <x v="5"/>
    <x v="1"/>
    <x v="6"/>
    <n v="25"/>
    <n v="54.5"/>
  </r>
  <r>
    <x v="47"/>
    <n v="2021"/>
    <x v="0"/>
    <x v="1"/>
    <x v="2"/>
    <x v="1"/>
    <x v="1"/>
    <n v="146"/>
    <n v="273.02"/>
  </r>
  <r>
    <x v="47"/>
    <n v="2021"/>
    <x v="1"/>
    <x v="4"/>
    <x v="5"/>
    <x v="2"/>
    <x v="3"/>
    <n v="39"/>
    <n v="69.03"/>
  </r>
  <r>
    <x v="48"/>
    <n v="2021"/>
    <x v="1"/>
    <x v="3"/>
    <x v="4"/>
    <x v="0"/>
    <x v="0"/>
    <n v="23"/>
    <n v="38.64"/>
  </r>
  <r>
    <x v="48"/>
    <n v="2021"/>
    <x v="0"/>
    <x v="0"/>
    <x v="0"/>
    <x v="3"/>
    <x v="9"/>
    <n v="75"/>
    <n v="164.25"/>
  </r>
  <r>
    <x v="49"/>
    <n v="2021"/>
    <x v="1"/>
    <x v="4"/>
    <x v="5"/>
    <x v="1"/>
    <x v="1"/>
    <n v="63"/>
    <n v="117.81"/>
  </r>
  <r>
    <x v="49"/>
    <n v="2021"/>
    <x v="0"/>
    <x v="0"/>
    <x v="0"/>
    <x v="2"/>
    <x v="7"/>
    <n v="39"/>
    <n v="72.930000000000007"/>
  </r>
  <r>
    <x v="50"/>
    <n v="2021"/>
    <x v="0"/>
    <x v="1"/>
    <x v="2"/>
    <x v="2"/>
    <x v="3"/>
    <n v="59"/>
    <n v="104.43"/>
  </r>
  <r>
    <x v="50"/>
    <n v="2021"/>
    <x v="1"/>
    <x v="3"/>
    <x v="4"/>
    <x v="3"/>
    <x v="4"/>
    <n v="24"/>
    <n v="83.76"/>
  </r>
  <r>
    <x v="51"/>
    <n v="2021"/>
    <x v="0"/>
    <x v="2"/>
    <x v="3"/>
    <x v="2"/>
    <x v="3"/>
    <n v="48"/>
    <n v="84.96"/>
  </r>
  <r>
    <x v="51"/>
    <n v="2021"/>
    <x v="0"/>
    <x v="1"/>
    <x v="2"/>
    <x v="1"/>
    <x v="1"/>
    <n v="34"/>
    <n v="63.58"/>
  </r>
  <r>
    <x v="52"/>
    <n v="2021"/>
    <x v="0"/>
    <x v="0"/>
    <x v="0"/>
    <x v="1"/>
    <x v="2"/>
    <n v="67"/>
    <n v="190.28"/>
  </r>
  <r>
    <x v="53"/>
    <n v="2021"/>
    <x v="1"/>
    <x v="4"/>
    <x v="5"/>
    <x v="1"/>
    <x v="2"/>
    <n v="54"/>
    <n v="153.36000000000001"/>
  </r>
  <r>
    <x v="54"/>
    <n v="2021"/>
    <x v="1"/>
    <x v="4"/>
    <x v="5"/>
    <x v="0"/>
    <x v="0"/>
    <n v="62"/>
    <n v="104.16"/>
  </r>
  <r>
    <x v="55"/>
    <n v="2021"/>
    <x v="0"/>
    <x v="1"/>
    <x v="2"/>
    <x v="0"/>
    <x v="0"/>
    <n v="115"/>
    <n v="193.2"/>
  </r>
  <r>
    <x v="56"/>
    <n v="2021"/>
    <x v="1"/>
    <x v="3"/>
    <x v="4"/>
    <x v="1"/>
    <x v="1"/>
    <n v="55"/>
    <n v="102.85"/>
  </r>
  <r>
    <x v="57"/>
    <n v="2021"/>
    <x v="1"/>
    <x v="3"/>
    <x v="4"/>
    <x v="3"/>
    <x v="4"/>
    <n v="21"/>
    <n v="73.290000000000006"/>
  </r>
  <r>
    <x v="58"/>
    <n v="2021"/>
    <x v="0"/>
    <x v="2"/>
    <x v="3"/>
    <x v="0"/>
    <x v="0"/>
    <n v="39"/>
    <n v="65.52"/>
  </r>
  <r>
    <x v="59"/>
    <n v="2021"/>
    <x v="1"/>
    <x v="4"/>
    <x v="5"/>
    <x v="1"/>
    <x v="2"/>
    <n v="45"/>
    <n v="127.8"/>
  </r>
  <r>
    <x v="60"/>
    <n v="2021"/>
    <x v="0"/>
    <x v="0"/>
    <x v="0"/>
    <x v="1"/>
    <x v="1"/>
    <n v="76"/>
    <n v="142.12"/>
  </r>
  <r>
    <x v="61"/>
    <n v="2021"/>
    <x v="0"/>
    <x v="0"/>
    <x v="0"/>
    <x v="2"/>
    <x v="3"/>
    <n v="108"/>
    <n v="191.16"/>
  </r>
  <r>
    <x v="62"/>
    <n v="2021"/>
    <x v="0"/>
    <x v="1"/>
    <x v="2"/>
    <x v="1"/>
    <x v="6"/>
    <n v="27"/>
    <n v="58.86"/>
  </r>
  <r>
    <x v="63"/>
    <n v="2021"/>
    <x v="0"/>
    <x v="1"/>
    <x v="2"/>
    <x v="0"/>
    <x v="0"/>
    <n v="81"/>
    <n v="136.08000000000001"/>
  </r>
  <r>
    <x v="64"/>
    <n v="2021"/>
    <x v="1"/>
    <x v="4"/>
    <x v="5"/>
    <x v="0"/>
    <x v="0"/>
    <n v="36"/>
    <n v="60.48"/>
  </r>
  <r>
    <x v="65"/>
    <n v="2021"/>
    <x v="1"/>
    <x v="3"/>
    <x v="4"/>
    <x v="2"/>
    <x v="3"/>
    <n v="65"/>
    <n v="115.05"/>
  </r>
  <r>
    <x v="66"/>
    <n v="2021"/>
    <x v="0"/>
    <x v="2"/>
    <x v="3"/>
    <x v="1"/>
    <x v="6"/>
    <n v="84"/>
    <n v="183.12"/>
  </r>
  <r>
    <x v="67"/>
    <n v="2021"/>
    <x v="1"/>
    <x v="4"/>
    <x v="5"/>
    <x v="1"/>
    <x v="1"/>
    <n v="40"/>
    <n v="74.8"/>
  </r>
  <r>
    <x v="68"/>
    <n v="2021"/>
    <x v="1"/>
    <x v="3"/>
    <x v="4"/>
    <x v="2"/>
    <x v="3"/>
    <n v="306"/>
    <n v="541.62"/>
  </r>
  <r>
    <x v="69"/>
    <n v="2021"/>
    <x v="0"/>
    <x v="0"/>
    <x v="0"/>
    <x v="3"/>
    <x v="4"/>
    <n v="24"/>
    <n v="83.76"/>
  </r>
  <r>
    <x v="70"/>
    <n v="2021"/>
    <x v="1"/>
    <x v="4"/>
    <x v="5"/>
    <x v="1"/>
    <x v="2"/>
    <n v="41"/>
    <n v="116.44"/>
  </r>
  <r>
    <x v="71"/>
    <n v="2021"/>
    <x v="0"/>
    <x v="0"/>
    <x v="1"/>
    <x v="1"/>
    <x v="2"/>
    <n v="33"/>
    <n v="93.72"/>
  </r>
  <r>
    <x v="72"/>
    <n v="2021"/>
    <x v="1"/>
    <x v="4"/>
    <x v="5"/>
    <x v="1"/>
    <x v="6"/>
    <n v="30"/>
    <n v="65.400000000000006"/>
  </r>
  <r>
    <x v="73"/>
    <n v="2021"/>
    <x v="0"/>
    <x v="2"/>
    <x v="3"/>
    <x v="1"/>
    <x v="2"/>
    <n v="96"/>
    <n v="272.64"/>
  </r>
  <r>
    <x v="74"/>
    <n v="2021"/>
    <x v="0"/>
    <x v="2"/>
    <x v="3"/>
    <x v="3"/>
    <x v="4"/>
    <n v="23"/>
    <n v="80.27"/>
  </r>
  <r>
    <x v="75"/>
    <n v="2021"/>
    <x v="1"/>
    <x v="3"/>
    <x v="4"/>
    <x v="2"/>
    <x v="3"/>
    <n v="340"/>
    <n v="601.79999999999995"/>
  </r>
  <r>
    <x v="76"/>
    <n v="2021"/>
    <x v="0"/>
    <x v="0"/>
    <x v="0"/>
    <x v="3"/>
    <x v="4"/>
    <n v="25"/>
    <n v="87.25"/>
  </r>
  <r>
    <x v="77"/>
    <n v="2021"/>
    <x v="1"/>
    <x v="3"/>
    <x v="4"/>
    <x v="1"/>
    <x v="1"/>
    <n v="75"/>
    <n v="140.25"/>
  </r>
  <r>
    <x v="78"/>
    <n v="2021"/>
    <x v="1"/>
    <x v="3"/>
    <x v="4"/>
    <x v="1"/>
    <x v="2"/>
    <n v="123"/>
    <n v="349.32"/>
  </r>
  <r>
    <x v="79"/>
    <n v="2021"/>
    <x v="0"/>
    <x v="1"/>
    <x v="2"/>
    <x v="2"/>
    <x v="7"/>
    <n v="91"/>
    <n v="170.17"/>
  </r>
  <r>
    <x v="80"/>
    <n v="2021"/>
    <x v="0"/>
    <x v="0"/>
    <x v="0"/>
    <x v="1"/>
    <x v="2"/>
    <n v="56"/>
    <n v="159.04"/>
  </r>
  <r>
    <x v="81"/>
    <n v="2021"/>
    <x v="0"/>
    <x v="0"/>
    <x v="0"/>
    <x v="3"/>
    <x v="4"/>
    <n v="30"/>
    <n v="104.7"/>
  </r>
  <r>
    <x v="82"/>
    <n v="2021"/>
    <x v="0"/>
    <x v="2"/>
    <x v="3"/>
    <x v="1"/>
    <x v="2"/>
    <n v="86"/>
    <n v="244.24"/>
  </r>
  <r>
    <x v="83"/>
    <n v="2021"/>
    <x v="1"/>
    <x v="4"/>
    <x v="5"/>
    <x v="2"/>
    <x v="7"/>
    <n v="43"/>
    <n v="80.41"/>
  </r>
  <r>
    <x v="84"/>
    <n v="2021"/>
    <x v="0"/>
    <x v="2"/>
    <x v="3"/>
    <x v="2"/>
    <x v="3"/>
    <n v="120"/>
    <n v="212.4"/>
  </r>
  <r>
    <x v="85"/>
    <n v="2021"/>
    <x v="0"/>
    <x v="1"/>
    <x v="2"/>
    <x v="3"/>
    <x v="4"/>
    <n v="36"/>
    <n v="125.64"/>
  </r>
  <r>
    <x v="86"/>
    <n v="2021"/>
    <x v="1"/>
    <x v="3"/>
    <x v="4"/>
    <x v="2"/>
    <x v="3"/>
    <n v="150"/>
    <n v="265.5"/>
  </r>
  <r>
    <x v="87"/>
    <n v="2021"/>
    <x v="0"/>
    <x v="1"/>
    <x v="2"/>
    <x v="2"/>
    <x v="3"/>
    <n v="76"/>
    <n v="134.52000000000001"/>
  </r>
  <r>
    <x v="88"/>
    <n v="2021"/>
    <x v="0"/>
    <x v="2"/>
    <x v="3"/>
    <x v="0"/>
    <x v="0"/>
    <n v="30"/>
    <n v="50.4"/>
  </r>
  <r>
    <x v="89"/>
    <n v="2021"/>
    <x v="0"/>
    <x v="1"/>
    <x v="2"/>
    <x v="1"/>
    <x v="6"/>
    <n v="46"/>
    <n v="100.28"/>
  </r>
  <r>
    <x v="90"/>
    <n v="2021"/>
    <x v="0"/>
    <x v="0"/>
    <x v="0"/>
    <x v="2"/>
    <x v="7"/>
    <n v="69"/>
    <n v="129.03"/>
  </r>
  <r>
    <x v="91"/>
    <n v="2021"/>
    <x v="0"/>
    <x v="1"/>
    <x v="2"/>
    <x v="1"/>
    <x v="1"/>
    <n v="95"/>
    <n v="177.65"/>
  </r>
  <r>
    <x v="92"/>
    <n v="2021"/>
    <x v="0"/>
    <x v="0"/>
    <x v="1"/>
    <x v="3"/>
    <x v="4"/>
    <n v="31"/>
    <n v="108.19"/>
  </r>
  <r>
    <x v="93"/>
    <n v="2021"/>
    <x v="0"/>
    <x v="0"/>
    <x v="0"/>
    <x v="1"/>
    <x v="2"/>
    <n v="74"/>
    <n v="210.16"/>
  </r>
  <r>
    <x v="94"/>
    <n v="2021"/>
    <x v="0"/>
    <x v="0"/>
    <x v="0"/>
    <x v="3"/>
    <x v="4"/>
    <n v="26"/>
    <n v="90.74"/>
  </r>
  <r>
    <x v="95"/>
    <n v="2021"/>
    <x v="0"/>
    <x v="1"/>
    <x v="2"/>
    <x v="2"/>
    <x v="7"/>
    <n v="33"/>
    <n v="61.71"/>
  </r>
  <r>
    <x v="96"/>
    <n v="2021"/>
    <x v="0"/>
    <x v="1"/>
    <x v="2"/>
    <x v="1"/>
    <x v="6"/>
    <n v="31"/>
    <n v="67.58"/>
  </r>
  <r>
    <x v="97"/>
    <n v="2021"/>
    <x v="1"/>
    <x v="3"/>
    <x v="4"/>
    <x v="1"/>
    <x v="1"/>
    <n v="80"/>
    <n v="149.6"/>
  </r>
  <r>
    <x v="98"/>
    <n v="2021"/>
    <x v="0"/>
    <x v="2"/>
    <x v="3"/>
    <x v="0"/>
    <x v="0"/>
    <n v="45"/>
    <n v="75.599999999999994"/>
  </r>
  <r>
    <x v="99"/>
    <n v="2021"/>
    <x v="0"/>
    <x v="2"/>
    <x v="3"/>
    <x v="3"/>
    <x v="4"/>
    <n v="22"/>
    <n v="76.78"/>
  </r>
  <r>
    <x v="100"/>
    <n v="2021"/>
    <x v="0"/>
    <x v="0"/>
    <x v="1"/>
    <x v="2"/>
    <x v="3"/>
    <n v="31"/>
    <n v="54.87"/>
  </r>
  <r>
    <x v="101"/>
    <n v="2021"/>
    <x v="0"/>
    <x v="1"/>
    <x v="2"/>
    <x v="1"/>
    <x v="2"/>
    <n v="101"/>
    <n v="286.83999999999997"/>
  </r>
  <r>
    <x v="102"/>
    <n v="2021"/>
    <x v="1"/>
    <x v="3"/>
    <x v="4"/>
    <x v="2"/>
    <x v="7"/>
    <n v="30"/>
    <n v="56.1"/>
  </r>
  <r>
    <x v="103"/>
    <n v="2021"/>
    <x v="0"/>
    <x v="1"/>
    <x v="2"/>
    <x v="3"/>
    <x v="4"/>
    <n v="21"/>
    <n v="73.290000000000006"/>
  </r>
  <r>
    <x v="104"/>
    <n v="2021"/>
    <x v="0"/>
    <x v="0"/>
    <x v="1"/>
    <x v="1"/>
    <x v="6"/>
    <n v="119"/>
    <n v="259.42"/>
  </r>
  <r>
    <x v="105"/>
    <n v="2021"/>
    <x v="0"/>
    <x v="0"/>
    <x v="1"/>
    <x v="2"/>
    <x v="7"/>
    <n v="29"/>
    <n v="54.23"/>
  </r>
  <r>
    <x v="106"/>
    <n v="2021"/>
    <x v="0"/>
    <x v="1"/>
    <x v="2"/>
    <x v="1"/>
    <x v="1"/>
    <n v="77"/>
    <n v="143.99"/>
  </r>
  <r>
    <x v="107"/>
    <n v="2021"/>
    <x v="0"/>
    <x v="0"/>
    <x v="0"/>
    <x v="2"/>
    <x v="8"/>
    <n v="21"/>
    <n v="47.67"/>
  </r>
  <r>
    <x v="108"/>
    <n v="2021"/>
    <x v="0"/>
    <x v="2"/>
    <x v="3"/>
    <x v="2"/>
    <x v="3"/>
    <n v="153"/>
    <n v="270.81"/>
  </r>
  <r>
    <x v="109"/>
    <n v="2021"/>
    <x v="0"/>
    <x v="0"/>
    <x v="0"/>
    <x v="3"/>
    <x v="4"/>
    <n v="23"/>
    <n v="80.27"/>
  </r>
  <r>
    <x v="110"/>
    <n v="2021"/>
    <x v="0"/>
    <x v="2"/>
    <x v="3"/>
    <x v="0"/>
    <x v="0"/>
    <n v="57"/>
    <n v="95.76"/>
  </r>
  <r>
    <x v="111"/>
    <n v="2021"/>
    <x v="0"/>
    <x v="0"/>
    <x v="0"/>
    <x v="2"/>
    <x v="3"/>
    <n v="174"/>
    <n v="307.98"/>
  </r>
  <r>
    <x v="112"/>
    <n v="2021"/>
    <x v="1"/>
    <x v="3"/>
    <x v="4"/>
    <x v="1"/>
    <x v="6"/>
    <n v="375"/>
    <n v="817.5"/>
  </r>
  <r>
    <x v="113"/>
    <n v="2021"/>
    <x v="0"/>
    <x v="0"/>
    <x v="1"/>
    <x v="1"/>
    <x v="2"/>
    <n v="24"/>
    <n v="68.16"/>
  </r>
  <r>
    <x v="114"/>
    <n v="2021"/>
    <x v="0"/>
    <x v="1"/>
    <x v="2"/>
    <x v="2"/>
    <x v="8"/>
    <n v="32"/>
    <n v="72.64"/>
  </r>
  <r>
    <x v="115"/>
    <n v="2021"/>
    <x v="0"/>
    <x v="1"/>
    <x v="2"/>
    <x v="3"/>
    <x v="4"/>
    <n v="53"/>
    <n v="184.97"/>
  </r>
  <r>
    <x v="116"/>
    <n v="2021"/>
    <x v="0"/>
    <x v="2"/>
    <x v="3"/>
    <x v="3"/>
    <x v="4"/>
    <n v="31"/>
    <n v="108.19"/>
  </r>
  <r>
    <x v="117"/>
    <n v="2021"/>
    <x v="0"/>
    <x v="1"/>
    <x v="2"/>
    <x v="1"/>
    <x v="6"/>
    <n v="28"/>
    <n v="61.04"/>
  </r>
  <r>
    <x v="118"/>
    <n v="2021"/>
    <x v="1"/>
    <x v="3"/>
    <x v="4"/>
    <x v="1"/>
    <x v="2"/>
    <n v="141"/>
    <n v="400.44"/>
  </r>
  <r>
    <x v="119"/>
    <n v="2021"/>
    <x v="0"/>
    <x v="1"/>
    <x v="2"/>
    <x v="1"/>
    <x v="2"/>
    <n v="98"/>
    <n v="278.32"/>
  </r>
  <r>
    <x v="120"/>
    <n v="2021"/>
    <x v="0"/>
    <x v="2"/>
    <x v="3"/>
    <x v="1"/>
    <x v="6"/>
    <n v="211"/>
    <n v="459.98"/>
  </r>
  <r>
    <x v="121"/>
    <n v="2021"/>
    <x v="0"/>
    <x v="0"/>
    <x v="1"/>
    <x v="2"/>
    <x v="3"/>
    <n v="28"/>
    <n v="49.56"/>
  </r>
  <r>
    <x v="122"/>
    <n v="2021"/>
    <x v="0"/>
    <x v="1"/>
    <x v="2"/>
    <x v="0"/>
    <x v="0"/>
    <n v="26"/>
    <n v="43.68"/>
  </r>
  <r>
    <x v="123"/>
    <n v="2021"/>
    <x v="0"/>
    <x v="1"/>
    <x v="2"/>
    <x v="1"/>
    <x v="6"/>
    <n v="81"/>
    <n v="176.58"/>
  </r>
  <r>
    <x v="124"/>
    <n v="2021"/>
    <x v="1"/>
    <x v="4"/>
    <x v="5"/>
    <x v="2"/>
    <x v="3"/>
    <n v="58"/>
    <n v="102.66"/>
  </r>
  <r>
    <x v="125"/>
    <n v="2021"/>
    <x v="1"/>
    <x v="3"/>
    <x v="4"/>
    <x v="2"/>
    <x v="3"/>
    <n v="104"/>
    <n v="184.08"/>
  </r>
  <r>
    <x v="126"/>
    <n v="2021"/>
    <x v="1"/>
    <x v="3"/>
    <x v="4"/>
    <x v="0"/>
    <x v="0"/>
    <n v="114"/>
    <n v="191.52"/>
  </r>
  <r>
    <x v="127"/>
    <n v="2021"/>
    <x v="0"/>
    <x v="0"/>
    <x v="0"/>
    <x v="1"/>
    <x v="6"/>
    <n v="144"/>
    <n v="313.92"/>
  </r>
  <r>
    <x v="128"/>
    <n v="2021"/>
    <x v="1"/>
    <x v="4"/>
    <x v="5"/>
    <x v="2"/>
    <x v="7"/>
    <n v="43"/>
    <n v="80.41"/>
  </r>
  <r>
    <x v="129"/>
    <n v="2021"/>
    <x v="1"/>
    <x v="3"/>
    <x v="4"/>
    <x v="1"/>
    <x v="6"/>
    <n v="144"/>
    <n v="313.92"/>
  </r>
  <r>
    <x v="130"/>
    <n v="2021"/>
    <x v="0"/>
    <x v="0"/>
    <x v="0"/>
    <x v="2"/>
    <x v="3"/>
    <n v="90"/>
    <n v="159.30000000000001"/>
  </r>
  <r>
    <x v="131"/>
    <n v="2021"/>
    <x v="0"/>
    <x v="1"/>
    <x v="2"/>
    <x v="0"/>
    <x v="5"/>
    <n v="26"/>
    <n v="81.900000000000006"/>
  </r>
  <r>
    <x v="132"/>
    <n v="2021"/>
    <x v="0"/>
    <x v="0"/>
    <x v="1"/>
    <x v="2"/>
    <x v="7"/>
    <n v="34"/>
    <n v="63.58"/>
  </r>
  <r>
    <x v="133"/>
    <n v="2021"/>
    <x v="0"/>
    <x v="1"/>
    <x v="2"/>
    <x v="2"/>
    <x v="3"/>
    <n v="74"/>
    <n v="130.97999999999999"/>
  </r>
  <r>
    <x v="134"/>
    <n v="2021"/>
    <x v="0"/>
    <x v="2"/>
    <x v="3"/>
    <x v="2"/>
    <x v="7"/>
    <n v="84"/>
    <n v="157.08000000000001"/>
  </r>
  <r>
    <x v="135"/>
    <n v="2021"/>
    <x v="1"/>
    <x v="4"/>
    <x v="5"/>
    <x v="2"/>
    <x v="7"/>
    <n v="72"/>
    <n v="134.63999999999999"/>
  </r>
  <r>
    <x v="136"/>
    <n v="2021"/>
    <x v="0"/>
    <x v="1"/>
    <x v="2"/>
    <x v="3"/>
    <x v="4"/>
    <n v="38"/>
    <n v="132.62"/>
  </r>
  <r>
    <x v="137"/>
    <n v="2021"/>
    <x v="1"/>
    <x v="3"/>
    <x v="4"/>
    <x v="2"/>
    <x v="3"/>
    <n v="30"/>
    <n v="53.1"/>
  </r>
  <r>
    <x v="138"/>
    <n v="2021"/>
    <x v="0"/>
    <x v="0"/>
    <x v="0"/>
    <x v="1"/>
    <x v="6"/>
    <n v="201"/>
    <n v="438.18"/>
  </r>
  <r>
    <x v="139"/>
    <n v="2021"/>
    <x v="1"/>
    <x v="3"/>
    <x v="4"/>
    <x v="2"/>
    <x v="7"/>
    <n v="49"/>
    <n v="91.63"/>
  </r>
  <r>
    <x v="140"/>
    <n v="2021"/>
    <x v="0"/>
    <x v="1"/>
    <x v="2"/>
    <x v="1"/>
    <x v="6"/>
    <n v="102"/>
    <n v="222.36"/>
  </r>
  <r>
    <x v="141"/>
    <n v="2021"/>
    <x v="0"/>
    <x v="0"/>
    <x v="1"/>
    <x v="2"/>
    <x v="3"/>
    <n v="31"/>
    <n v="54.87"/>
  </r>
  <r>
    <x v="142"/>
    <n v="2021"/>
    <x v="0"/>
    <x v="2"/>
    <x v="3"/>
    <x v="2"/>
    <x v="3"/>
    <n v="61"/>
    <n v="107.97"/>
  </r>
  <r>
    <x v="143"/>
    <n v="2021"/>
    <x v="1"/>
    <x v="3"/>
    <x v="4"/>
    <x v="2"/>
    <x v="3"/>
    <n v="70"/>
    <n v="123.9"/>
  </r>
  <r>
    <x v="144"/>
    <n v="2021"/>
    <x v="0"/>
    <x v="2"/>
    <x v="3"/>
    <x v="0"/>
    <x v="0"/>
    <n v="50"/>
    <n v="84"/>
  </r>
  <r>
    <x v="145"/>
    <n v="2021"/>
    <x v="0"/>
    <x v="1"/>
    <x v="2"/>
    <x v="1"/>
    <x v="2"/>
    <n v="97"/>
    <n v="275.48"/>
  </r>
  <r>
    <x v="146"/>
    <n v="2021"/>
    <x v="1"/>
    <x v="4"/>
    <x v="5"/>
    <x v="1"/>
    <x v="6"/>
    <n v="139"/>
    <n v="303.02"/>
  </r>
  <r>
    <x v="147"/>
    <n v="2021"/>
    <x v="0"/>
    <x v="0"/>
    <x v="0"/>
    <x v="3"/>
    <x v="4"/>
    <n v="23"/>
    <n v="80.27"/>
  </r>
  <r>
    <x v="148"/>
    <n v="2021"/>
    <x v="1"/>
    <x v="3"/>
    <x v="4"/>
    <x v="2"/>
    <x v="7"/>
    <n v="71"/>
    <n v="132.77000000000001"/>
  </r>
  <r>
    <x v="149"/>
    <n v="2021"/>
    <x v="1"/>
    <x v="3"/>
    <x v="4"/>
    <x v="1"/>
    <x v="1"/>
    <n v="78"/>
    <n v="145.86000000000001"/>
  </r>
  <r>
    <x v="150"/>
    <n v="2021"/>
    <x v="0"/>
    <x v="2"/>
    <x v="3"/>
    <x v="2"/>
    <x v="3"/>
    <n v="93"/>
    <n v="164.61"/>
  </r>
  <r>
    <x v="151"/>
    <n v="2021"/>
    <x v="0"/>
    <x v="1"/>
    <x v="2"/>
    <x v="0"/>
    <x v="0"/>
    <n v="46"/>
    <n v="77.28"/>
  </r>
  <r>
    <x v="152"/>
    <n v="2021"/>
    <x v="1"/>
    <x v="4"/>
    <x v="5"/>
    <x v="1"/>
    <x v="1"/>
    <n v="59"/>
    <n v="110.33"/>
  </r>
  <r>
    <x v="153"/>
    <n v="2021"/>
    <x v="1"/>
    <x v="4"/>
    <x v="5"/>
    <x v="2"/>
    <x v="3"/>
    <n v="46"/>
    <n v="81.42"/>
  </r>
  <r>
    <x v="154"/>
    <n v="2021"/>
    <x v="1"/>
    <x v="3"/>
    <x v="4"/>
    <x v="1"/>
    <x v="2"/>
    <n v="76"/>
    <n v="215.84"/>
  </r>
  <r>
    <x v="155"/>
    <n v="2021"/>
    <x v="0"/>
    <x v="0"/>
    <x v="0"/>
    <x v="2"/>
    <x v="7"/>
    <n v="84"/>
    <n v="157.08000000000001"/>
  </r>
  <r>
    <x v="156"/>
    <n v="2021"/>
    <x v="0"/>
    <x v="0"/>
    <x v="0"/>
    <x v="2"/>
    <x v="3"/>
    <n v="44"/>
    <n v="77.88"/>
  </r>
  <r>
    <x v="157"/>
    <n v="2021"/>
    <x v="1"/>
    <x v="3"/>
    <x v="4"/>
    <x v="2"/>
    <x v="7"/>
    <n v="77"/>
    <n v="143.99"/>
  </r>
  <r>
    <x v="158"/>
    <n v="2021"/>
    <x v="0"/>
    <x v="0"/>
    <x v="0"/>
    <x v="3"/>
    <x v="4"/>
    <n v="31"/>
    <n v="108.19"/>
  </r>
  <r>
    <x v="159"/>
    <n v="2021"/>
    <x v="0"/>
    <x v="2"/>
    <x v="3"/>
    <x v="2"/>
    <x v="3"/>
    <n v="116"/>
    <n v="205.32"/>
  </r>
  <r>
    <x v="160"/>
    <n v="2021"/>
    <x v="0"/>
    <x v="0"/>
    <x v="0"/>
    <x v="1"/>
    <x v="2"/>
    <n v="47"/>
    <n v="133.47999999999999"/>
  </r>
  <r>
    <x v="161"/>
    <n v="2021"/>
    <x v="0"/>
    <x v="0"/>
    <x v="1"/>
    <x v="2"/>
    <x v="3"/>
    <n v="30"/>
    <n v="53.1"/>
  </r>
  <r>
    <x v="162"/>
    <n v="2021"/>
    <x v="0"/>
    <x v="1"/>
    <x v="2"/>
    <x v="0"/>
    <x v="5"/>
    <n v="29"/>
    <n v="91.35"/>
  </r>
  <r>
    <x v="163"/>
    <n v="2021"/>
    <x v="0"/>
    <x v="1"/>
    <x v="2"/>
    <x v="2"/>
    <x v="3"/>
    <n v="63"/>
    <n v="111.51"/>
  </r>
  <r>
    <x v="164"/>
    <n v="2021"/>
    <x v="0"/>
    <x v="2"/>
    <x v="3"/>
    <x v="1"/>
    <x v="6"/>
    <n v="143"/>
    <n v="311.74"/>
  </r>
  <r>
    <x v="165"/>
    <n v="2021"/>
    <x v="0"/>
    <x v="1"/>
    <x v="2"/>
    <x v="3"/>
    <x v="4"/>
    <n v="51"/>
    <n v="177.99"/>
  </r>
  <r>
    <x v="166"/>
    <n v="2021"/>
    <x v="0"/>
    <x v="2"/>
    <x v="3"/>
    <x v="1"/>
    <x v="2"/>
    <n v="90"/>
    <n v="255.6"/>
  </r>
  <r>
    <x v="167"/>
    <n v="2021"/>
    <x v="1"/>
    <x v="3"/>
    <x v="4"/>
    <x v="3"/>
    <x v="4"/>
    <n v="21"/>
    <n v="73.290000000000006"/>
  </r>
  <r>
    <x v="168"/>
    <n v="2021"/>
    <x v="0"/>
    <x v="0"/>
    <x v="0"/>
    <x v="2"/>
    <x v="3"/>
    <n v="102"/>
    <n v="180.54"/>
  </r>
  <r>
    <x v="169"/>
    <n v="2021"/>
    <x v="0"/>
    <x v="1"/>
    <x v="2"/>
    <x v="1"/>
    <x v="6"/>
    <n v="32"/>
    <n v="69.760000000000005"/>
  </r>
  <r>
    <x v="170"/>
    <n v="2021"/>
    <x v="0"/>
    <x v="2"/>
    <x v="3"/>
    <x v="2"/>
    <x v="7"/>
    <n v="73"/>
    <n v="136.51"/>
  </r>
  <r>
    <x v="171"/>
    <n v="2021"/>
    <x v="0"/>
    <x v="0"/>
    <x v="1"/>
    <x v="2"/>
    <x v="7"/>
    <n v="26"/>
    <n v="48.62"/>
  </r>
  <r>
    <x v="172"/>
    <n v="2021"/>
    <x v="0"/>
    <x v="1"/>
    <x v="2"/>
    <x v="2"/>
    <x v="3"/>
    <n v="41"/>
    <n v="72.569999999999993"/>
  </r>
  <r>
    <x v="173"/>
    <n v="2021"/>
    <x v="0"/>
    <x v="1"/>
    <x v="2"/>
    <x v="0"/>
    <x v="0"/>
    <n v="24"/>
    <n v="40.32"/>
  </r>
  <r>
    <x v="174"/>
    <n v="2021"/>
    <x v="0"/>
    <x v="0"/>
    <x v="0"/>
    <x v="2"/>
    <x v="7"/>
    <n v="41"/>
    <n v="76.67"/>
  </r>
  <r>
    <x v="175"/>
    <n v="2021"/>
    <x v="0"/>
    <x v="1"/>
    <x v="2"/>
    <x v="1"/>
    <x v="6"/>
    <n v="43"/>
    <n v="93.74"/>
  </r>
  <r>
    <x v="176"/>
    <n v="2021"/>
    <x v="1"/>
    <x v="4"/>
    <x v="5"/>
    <x v="1"/>
    <x v="6"/>
    <n v="128"/>
    <n v="279.04000000000002"/>
  </r>
  <r>
    <x v="177"/>
    <n v="2021"/>
    <x v="1"/>
    <x v="3"/>
    <x v="4"/>
    <x v="1"/>
    <x v="2"/>
    <n v="69"/>
    <n v="195.96"/>
  </r>
  <r>
    <x v="178"/>
    <n v="2021"/>
    <x v="1"/>
    <x v="3"/>
    <x v="4"/>
    <x v="1"/>
    <x v="6"/>
    <n v="30"/>
    <n v="65.400000000000006"/>
  </r>
  <r>
    <x v="179"/>
    <n v="2021"/>
    <x v="1"/>
    <x v="3"/>
    <x v="4"/>
    <x v="2"/>
    <x v="3"/>
    <n v="40"/>
    <n v="70.8"/>
  </r>
  <r>
    <x v="180"/>
    <n v="2021"/>
    <x v="0"/>
    <x v="0"/>
    <x v="0"/>
    <x v="2"/>
    <x v="7"/>
    <n v="68"/>
    <n v="127.16"/>
  </r>
  <r>
    <x v="181"/>
    <n v="2021"/>
    <x v="0"/>
    <x v="1"/>
    <x v="2"/>
    <x v="1"/>
    <x v="6"/>
    <n v="90"/>
    <n v="196.2"/>
  </r>
  <r>
    <x v="182"/>
    <n v="2021"/>
    <x v="1"/>
    <x v="4"/>
    <x v="5"/>
    <x v="0"/>
    <x v="0"/>
    <n v="41"/>
    <n v="68.88"/>
  </r>
  <r>
    <x v="183"/>
    <n v="2021"/>
    <x v="1"/>
    <x v="4"/>
    <x v="5"/>
    <x v="2"/>
    <x v="7"/>
    <n v="86"/>
    <n v="160.82"/>
  </r>
  <r>
    <x v="184"/>
    <n v="2021"/>
    <x v="0"/>
    <x v="1"/>
    <x v="2"/>
    <x v="1"/>
    <x v="6"/>
    <n v="38"/>
    <n v="82.84"/>
  </r>
  <r>
    <x v="185"/>
    <n v="2021"/>
    <x v="0"/>
    <x v="2"/>
    <x v="3"/>
    <x v="2"/>
    <x v="7"/>
    <n v="52"/>
    <n v="97.24"/>
  </r>
  <r>
    <x v="186"/>
    <n v="2021"/>
    <x v="0"/>
    <x v="0"/>
    <x v="0"/>
    <x v="1"/>
    <x v="2"/>
    <n v="97"/>
    <n v="275.48"/>
  </r>
  <r>
    <x v="187"/>
    <n v="2021"/>
    <x v="0"/>
    <x v="0"/>
    <x v="0"/>
    <x v="2"/>
    <x v="3"/>
    <n v="152"/>
    <n v="269.04000000000002"/>
  </r>
  <r>
    <x v="188"/>
    <n v="2021"/>
    <x v="0"/>
    <x v="2"/>
    <x v="3"/>
    <x v="2"/>
    <x v="3"/>
    <n v="176"/>
    <n v="311.52"/>
  </r>
  <r>
    <x v="189"/>
    <n v="2021"/>
    <x v="0"/>
    <x v="1"/>
    <x v="2"/>
    <x v="1"/>
    <x v="6"/>
    <n v="39"/>
    <n v="85.02"/>
  </r>
  <r>
    <x v="190"/>
    <n v="2021"/>
    <x v="0"/>
    <x v="1"/>
    <x v="2"/>
    <x v="1"/>
    <x v="1"/>
    <n v="83"/>
    <n v="155.21"/>
  </r>
  <r>
    <x v="191"/>
    <n v="2021"/>
    <x v="0"/>
    <x v="0"/>
    <x v="0"/>
    <x v="1"/>
    <x v="6"/>
    <n v="201"/>
    <n v="438.18"/>
  </r>
  <r>
    <x v="192"/>
    <n v="2021"/>
    <x v="0"/>
    <x v="1"/>
    <x v="2"/>
    <x v="0"/>
    <x v="0"/>
    <n v="47"/>
    <n v="78.959999999999994"/>
  </r>
  <r>
    <x v="193"/>
    <n v="2021"/>
    <x v="1"/>
    <x v="4"/>
    <x v="5"/>
    <x v="0"/>
    <x v="0"/>
    <n v="40"/>
    <n v="67.2"/>
  </r>
  <r>
    <x v="194"/>
    <n v="2021"/>
    <x v="1"/>
    <x v="3"/>
    <x v="4"/>
    <x v="3"/>
    <x v="4"/>
    <n v="26"/>
    <n v="90.74"/>
  </r>
  <r>
    <x v="195"/>
    <n v="2021"/>
    <x v="0"/>
    <x v="0"/>
    <x v="1"/>
    <x v="0"/>
    <x v="0"/>
    <n v="30"/>
    <n v="50.4"/>
  </r>
  <r>
    <x v="196"/>
    <n v="2021"/>
    <x v="0"/>
    <x v="2"/>
    <x v="3"/>
    <x v="1"/>
    <x v="1"/>
    <n v="151"/>
    <n v="282.37"/>
  </r>
  <r>
    <x v="197"/>
    <n v="2021"/>
    <x v="1"/>
    <x v="3"/>
    <x v="4"/>
    <x v="1"/>
    <x v="6"/>
    <n v="219"/>
    <n v="477.42"/>
  </r>
  <r>
    <x v="198"/>
    <n v="2021"/>
    <x v="0"/>
    <x v="1"/>
    <x v="2"/>
    <x v="2"/>
    <x v="3"/>
    <n v="57"/>
    <n v="100.89"/>
  </r>
  <r>
    <x v="199"/>
    <n v="2021"/>
    <x v="0"/>
    <x v="1"/>
    <x v="2"/>
    <x v="3"/>
    <x v="4"/>
    <n v="33"/>
    <n v="115.17"/>
  </r>
  <r>
    <x v="200"/>
    <n v="2021"/>
    <x v="0"/>
    <x v="0"/>
    <x v="1"/>
    <x v="1"/>
    <x v="2"/>
    <n v="29"/>
    <n v="82.36"/>
  </r>
  <r>
    <x v="201"/>
    <n v="2021"/>
    <x v="1"/>
    <x v="4"/>
    <x v="5"/>
    <x v="1"/>
    <x v="1"/>
    <n v="67"/>
    <n v="125.29"/>
  </r>
  <r>
    <x v="202"/>
    <n v="2021"/>
    <x v="0"/>
    <x v="1"/>
    <x v="2"/>
    <x v="0"/>
    <x v="5"/>
    <n v="32"/>
    <n v="100.8"/>
  </r>
  <r>
    <x v="203"/>
    <n v="2021"/>
    <x v="0"/>
    <x v="2"/>
    <x v="3"/>
    <x v="1"/>
    <x v="2"/>
    <n v="102"/>
    <n v="289.68"/>
  </r>
  <r>
    <x v="204"/>
    <n v="2021"/>
    <x v="1"/>
    <x v="3"/>
    <x v="4"/>
    <x v="3"/>
    <x v="4"/>
    <n v="21"/>
    <n v="73.290000000000006"/>
  </r>
  <r>
    <x v="205"/>
    <n v="2021"/>
    <x v="1"/>
    <x v="4"/>
    <x v="5"/>
    <x v="1"/>
    <x v="2"/>
    <n v="98"/>
    <n v="278.32"/>
  </r>
  <r>
    <x v="206"/>
    <n v="2021"/>
    <x v="0"/>
    <x v="0"/>
    <x v="1"/>
    <x v="3"/>
    <x v="4"/>
    <n v="37"/>
    <n v="129.13"/>
  </r>
  <r>
    <x v="207"/>
    <n v="2021"/>
    <x v="0"/>
    <x v="0"/>
    <x v="0"/>
    <x v="1"/>
    <x v="6"/>
    <n v="160"/>
    <n v="348.8"/>
  </r>
  <r>
    <x v="208"/>
    <n v="2021"/>
    <x v="1"/>
    <x v="4"/>
    <x v="5"/>
    <x v="1"/>
    <x v="2"/>
    <n v="74"/>
    <n v="210.16"/>
  </r>
  <r>
    <x v="209"/>
    <n v="2021"/>
    <x v="0"/>
    <x v="1"/>
    <x v="2"/>
    <x v="2"/>
    <x v="7"/>
    <n v="27"/>
    <n v="50.49"/>
  </r>
  <r>
    <x v="210"/>
    <n v="2021"/>
    <x v="1"/>
    <x v="3"/>
    <x v="4"/>
    <x v="0"/>
    <x v="0"/>
    <n v="28"/>
    <n v="47.04"/>
  </r>
  <r>
    <x v="211"/>
    <n v="2021"/>
    <x v="0"/>
    <x v="2"/>
    <x v="3"/>
    <x v="0"/>
    <x v="0"/>
    <n v="26"/>
    <n v="43.68"/>
  </r>
  <r>
    <x v="212"/>
    <n v="2021"/>
    <x v="0"/>
    <x v="0"/>
    <x v="0"/>
    <x v="2"/>
    <x v="3"/>
    <n v="37"/>
    <n v="65.489999999999995"/>
  </r>
  <r>
    <x v="213"/>
    <n v="2021"/>
    <x v="0"/>
    <x v="0"/>
    <x v="0"/>
    <x v="2"/>
    <x v="3"/>
    <n v="72"/>
    <n v="127.44"/>
  </r>
  <r>
    <x v="214"/>
    <n v="2021"/>
    <x v="0"/>
    <x v="1"/>
    <x v="2"/>
    <x v="2"/>
    <x v="3"/>
    <n v="31"/>
    <n v="54.87"/>
  </r>
  <r>
    <x v="215"/>
    <n v="2021"/>
    <x v="1"/>
    <x v="3"/>
    <x v="4"/>
    <x v="2"/>
    <x v="7"/>
    <n v="46"/>
    <n v="86.02"/>
  </r>
  <r>
    <x v="216"/>
    <n v="2021"/>
    <x v="0"/>
    <x v="0"/>
    <x v="1"/>
    <x v="2"/>
    <x v="3"/>
    <n v="22"/>
    <n v="38.94"/>
  </r>
  <r>
    <x v="217"/>
    <n v="2021"/>
    <x v="0"/>
    <x v="2"/>
    <x v="3"/>
    <x v="2"/>
    <x v="3"/>
    <n v="126"/>
    <n v="223.02"/>
  </r>
  <r>
    <x v="218"/>
    <n v="2021"/>
    <x v="0"/>
    <x v="0"/>
    <x v="0"/>
    <x v="0"/>
    <x v="0"/>
    <n v="29"/>
    <n v="48.72"/>
  </r>
  <r>
    <x v="219"/>
    <n v="2021"/>
    <x v="0"/>
    <x v="2"/>
    <x v="3"/>
    <x v="1"/>
    <x v="6"/>
    <n v="177"/>
    <n v="385.86"/>
  </r>
  <r>
    <x v="220"/>
    <n v="2021"/>
    <x v="0"/>
    <x v="2"/>
    <x v="3"/>
    <x v="1"/>
    <x v="2"/>
    <n v="86"/>
    <n v="244.24"/>
  </r>
  <r>
    <x v="221"/>
    <n v="2021"/>
    <x v="1"/>
    <x v="4"/>
    <x v="5"/>
    <x v="2"/>
    <x v="3"/>
    <n v="31"/>
    <n v="54.87"/>
  </r>
  <r>
    <x v="222"/>
    <n v="2021"/>
    <x v="0"/>
    <x v="0"/>
    <x v="0"/>
    <x v="2"/>
    <x v="3"/>
    <n v="25"/>
    <n v="44.25"/>
  </r>
  <r>
    <x v="223"/>
    <n v="2021"/>
    <x v="1"/>
    <x v="3"/>
    <x v="4"/>
    <x v="0"/>
    <x v="0"/>
    <n v="37"/>
    <n v="62.16"/>
  </r>
  <r>
    <x v="224"/>
    <n v="2021"/>
    <x v="0"/>
    <x v="0"/>
    <x v="0"/>
    <x v="1"/>
    <x v="6"/>
    <n v="35"/>
    <n v="76.3"/>
  </r>
  <r>
    <x v="225"/>
    <n v="2021"/>
    <x v="1"/>
    <x v="4"/>
    <x v="5"/>
    <x v="1"/>
    <x v="1"/>
    <n v="37"/>
    <n v="69.19"/>
  </r>
  <r>
    <x v="226"/>
    <n v="2021"/>
    <x v="0"/>
    <x v="2"/>
    <x v="3"/>
    <x v="2"/>
    <x v="3"/>
    <n v="102"/>
    <n v="180.54"/>
  </r>
  <r>
    <x v="227"/>
    <n v="2021"/>
    <x v="0"/>
    <x v="2"/>
    <x v="3"/>
    <x v="2"/>
    <x v="7"/>
    <n v="49"/>
    <n v="91.63"/>
  </r>
  <r>
    <x v="228"/>
    <n v="2021"/>
    <x v="0"/>
    <x v="2"/>
    <x v="3"/>
    <x v="3"/>
    <x v="4"/>
    <n v="25"/>
    <n v="87.25"/>
  </r>
  <r>
    <x v="229"/>
    <n v="2021"/>
    <x v="0"/>
    <x v="1"/>
    <x v="2"/>
    <x v="2"/>
    <x v="7"/>
    <n v="45"/>
    <n v="84.15"/>
  </r>
  <r>
    <x v="230"/>
    <n v="2021"/>
    <x v="0"/>
    <x v="2"/>
    <x v="3"/>
    <x v="2"/>
    <x v="8"/>
    <n v="20"/>
    <n v="45.4"/>
  </r>
  <r>
    <x v="231"/>
    <n v="2021"/>
    <x v="0"/>
    <x v="0"/>
    <x v="0"/>
    <x v="2"/>
    <x v="3"/>
    <n v="84"/>
    <n v="148.68"/>
  </r>
  <r>
    <x v="232"/>
    <n v="2021"/>
    <x v="1"/>
    <x v="4"/>
    <x v="5"/>
    <x v="1"/>
    <x v="2"/>
    <n v="44"/>
    <n v="124.96"/>
  </r>
  <r>
    <x v="233"/>
    <n v="2021"/>
    <x v="0"/>
    <x v="1"/>
    <x v="2"/>
    <x v="1"/>
    <x v="2"/>
    <n v="137"/>
    <n v="389.08"/>
  </r>
  <r>
    <x v="234"/>
    <n v="2021"/>
    <x v="0"/>
    <x v="1"/>
    <x v="2"/>
    <x v="3"/>
    <x v="4"/>
    <n v="23"/>
    <n v="80.27"/>
  </r>
  <r>
    <x v="235"/>
    <n v="2021"/>
    <x v="0"/>
    <x v="1"/>
    <x v="2"/>
    <x v="2"/>
    <x v="7"/>
    <n v="27"/>
    <n v="50.49"/>
  </r>
  <r>
    <x v="236"/>
    <n v="2021"/>
    <x v="0"/>
    <x v="1"/>
    <x v="2"/>
    <x v="3"/>
    <x v="4"/>
    <n v="26"/>
    <n v="90.74"/>
  </r>
  <r>
    <x v="237"/>
    <n v="2021"/>
    <x v="0"/>
    <x v="0"/>
    <x v="0"/>
    <x v="2"/>
    <x v="3"/>
    <n v="90"/>
    <n v="159.30000000000001"/>
  </r>
  <r>
    <x v="238"/>
    <n v="2021"/>
    <x v="0"/>
    <x v="0"/>
    <x v="0"/>
    <x v="0"/>
    <x v="0"/>
    <n v="23"/>
    <n v="38.64"/>
  </r>
  <r>
    <x v="239"/>
    <n v="2021"/>
    <x v="0"/>
    <x v="1"/>
    <x v="2"/>
    <x v="1"/>
    <x v="6"/>
    <n v="23"/>
    <n v="50.14"/>
  </r>
  <r>
    <x v="240"/>
    <n v="2021"/>
    <x v="0"/>
    <x v="0"/>
    <x v="0"/>
    <x v="1"/>
    <x v="1"/>
    <n v="44"/>
    <n v="82.28"/>
  </r>
  <r>
    <x v="241"/>
    <n v="2021"/>
    <x v="1"/>
    <x v="3"/>
    <x v="4"/>
    <x v="2"/>
    <x v="7"/>
    <n v="39"/>
    <n v="72.930000000000007"/>
  </r>
  <r>
    <x v="242"/>
    <n v="2021"/>
    <x v="1"/>
    <x v="3"/>
    <x v="4"/>
    <x v="2"/>
    <x v="3"/>
    <n v="35"/>
    <n v="61.95"/>
  </r>
  <r>
    <x v="243"/>
    <n v="2021"/>
    <x v="0"/>
    <x v="0"/>
    <x v="1"/>
    <x v="2"/>
    <x v="7"/>
    <n v="20"/>
    <n v="37.4"/>
  </r>
  <r>
    <x v="244"/>
    <n v="2021"/>
    <x v="0"/>
    <x v="0"/>
    <x v="1"/>
    <x v="1"/>
    <x v="2"/>
    <n v="23"/>
    <n v="65.319999999999993"/>
  </r>
  <r>
    <x v="245"/>
    <n v="2021"/>
    <x v="0"/>
    <x v="1"/>
    <x v="2"/>
    <x v="1"/>
    <x v="1"/>
    <n v="38"/>
    <n v="71.06"/>
  </r>
  <r>
    <x v="246"/>
    <n v="2021"/>
    <x v="1"/>
    <x v="4"/>
    <x v="5"/>
    <x v="1"/>
    <x v="1"/>
    <n v="30"/>
    <n v="56.1"/>
  </r>
  <r>
    <x v="247"/>
    <n v="2021"/>
    <x v="1"/>
    <x v="3"/>
    <x v="4"/>
    <x v="2"/>
    <x v="3"/>
    <n v="48"/>
    <n v="84.96"/>
  </r>
  <r>
    <x v="248"/>
    <n v="2021"/>
    <x v="0"/>
    <x v="1"/>
    <x v="2"/>
    <x v="3"/>
    <x v="4"/>
    <n v="34"/>
    <n v="118.66"/>
  </r>
  <r>
    <x v="249"/>
    <n v="2021"/>
    <x v="0"/>
    <x v="2"/>
    <x v="3"/>
    <x v="2"/>
    <x v="7"/>
    <n v="35"/>
    <n v="65.45"/>
  </r>
  <r>
    <x v="250"/>
    <n v="2021"/>
    <x v="0"/>
    <x v="1"/>
    <x v="2"/>
    <x v="2"/>
    <x v="3"/>
    <n v="39"/>
    <n v="69.03"/>
  </r>
  <r>
    <x v="251"/>
    <n v="2021"/>
    <x v="1"/>
    <x v="3"/>
    <x v="4"/>
    <x v="2"/>
    <x v="3"/>
    <n v="69"/>
    <n v="122.13"/>
  </r>
  <r>
    <x v="252"/>
    <n v="2021"/>
    <x v="0"/>
    <x v="1"/>
    <x v="2"/>
    <x v="3"/>
    <x v="4"/>
    <n v="47"/>
    <n v="164.03"/>
  </r>
  <r>
    <x v="253"/>
    <n v="2021"/>
    <x v="0"/>
    <x v="0"/>
    <x v="0"/>
    <x v="1"/>
    <x v="2"/>
    <n v="48"/>
    <n v="136.32"/>
  </r>
  <r>
    <x v="254"/>
    <n v="2021"/>
    <x v="0"/>
    <x v="1"/>
    <x v="2"/>
    <x v="2"/>
    <x v="8"/>
    <n v="27"/>
    <n v="61.29"/>
  </r>
  <r>
    <x v="255"/>
    <n v="2021"/>
    <x v="0"/>
    <x v="1"/>
    <x v="2"/>
    <x v="1"/>
    <x v="2"/>
    <n v="150"/>
    <n v="426"/>
  </r>
  <r>
    <x v="256"/>
    <n v="2021"/>
    <x v="0"/>
    <x v="0"/>
    <x v="0"/>
    <x v="1"/>
    <x v="6"/>
    <n v="37"/>
    <n v="80.66"/>
  </r>
  <r>
    <x v="257"/>
    <n v="2021"/>
    <x v="1"/>
    <x v="4"/>
    <x v="5"/>
    <x v="2"/>
    <x v="3"/>
    <n v="38"/>
    <n v="67.260000000000005"/>
  </r>
  <r>
    <x v="258"/>
    <n v="2021"/>
    <x v="1"/>
    <x v="3"/>
    <x v="4"/>
    <x v="1"/>
    <x v="6"/>
    <n v="30"/>
    <n v="65.400000000000006"/>
  </r>
  <r>
    <x v="259"/>
    <n v="2021"/>
    <x v="1"/>
    <x v="3"/>
    <x v="4"/>
    <x v="1"/>
    <x v="1"/>
    <n v="64"/>
    <n v="119.68"/>
  </r>
  <r>
    <x v="260"/>
    <n v="2021"/>
    <x v="1"/>
    <x v="3"/>
    <x v="4"/>
    <x v="1"/>
    <x v="2"/>
    <n v="62"/>
    <n v="176.08"/>
  </r>
  <r>
    <x v="261"/>
    <n v="2022"/>
    <x v="1"/>
    <x v="3"/>
    <x v="4"/>
    <x v="2"/>
    <x v="3"/>
    <n v="83"/>
    <n v="146.91"/>
  </r>
  <r>
    <x v="261"/>
    <n v="2022"/>
    <x v="0"/>
    <x v="0"/>
    <x v="1"/>
    <x v="2"/>
    <x v="3"/>
    <n v="42"/>
    <n v="74.34"/>
  </r>
  <r>
    <x v="262"/>
    <n v="2022"/>
    <x v="1"/>
    <x v="4"/>
    <x v="5"/>
    <x v="1"/>
    <x v="1"/>
    <n v="23"/>
    <n v="43.01"/>
  </r>
  <r>
    <x v="262"/>
    <n v="2022"/>
    <x v="0"/>
    <x v="1"/>
    <x v="2"/>
    <x v="0"/>
    <x v="0"/>
    <n v="49"/>
    <n v="82.32"/>
  </r>
  <r>
    <x v="263"/>
    <n v="2022"/>
    <x v="0"/>
    <x v="2"/>
    <x v="3"/>
    <x v="1"/>
    <x v="1"/>
    <n v="74"/>
    <n v="138.38"/>
  </r>
  <r>
    <x v="263"/>
    <n v="2022"/>
    <x v="0"/>
    <x v="2"/>
    <x v="3"/>
    <x v="2"/>
    <x v="3"/>
    <n v="49"/>
    <n v="86.73"/>
  </r>
  <r>
    <x v="264"/>
    <n v="2022"/>
    <x v="1"/>
    <x v="3"/>
    <x v="4"/>
    <x v="2"/>
    <x v="3"/>
    <n v="43"/>
    <n v="76.11"/>
  </r>
  <r>
    <x v="264"/>
    <n v="2022"/>
    <x v="0"/>
    <x v="0"/>
    <x v="1"/>
    <x v="2"/>
    <x v="7"/>
    <n v="23"/>
    <n v="43.01"/>
  </r>
  <r>
    <x v="265"/>
    <n v="2022"/>
    <x v="0"/>
    <x v="1"/>
    <x v="2"/>
    <x v="2"/>
    <x v="3"/>
    <n v="71"/>
    <n v="125.67"/>
  </r>
  <r>
    <x v="265"/>
    <n v="2022"/>
    <x v="0"/>
    <x v="1"/>
    <x v="2"/>
    <x v="2"/>
    <x v="7"/>
    <n v="45"/>
    <n v="84.15"/>
  </r>
  <r>
    <x v="266"/>
    <n v="2022"/>
    <x v="0"/>
    <x v="2"/>
    <x v="3"/>
    <x v="3"/>
    <x v="4"/>
    <n v="20"/>
    <n v="69.8"/>
  </r>
  <r>
    <x v="266"/>
    <n v="2022"/>
    <x v="0"/>
    <x v="0"/>
    <x v="0"/>
    <x v="2"/>
    <x v="3"/>
    <n v="73"/>
    <n v="129.21"/>
  </r>
  <r>
    <x v="267"/>
    <n v="2022"/>
    <x v="0"/>
    <x v="1"/>
    <x v="2"/>
    <x v="1"/>
    <x v="1"/>
    <n v="32"/>
    <n v="59.84"/>
  </r>
  <r>
    <x v="267"/>
    <n v="2022"/>
    <x v="1"/>
    <x v="4"/>
    <x v="5"/>
    <x v="2"/>
    <x v="7"/>
    <n v="31"/>
    <n v="57.97"/>
  </r>
  <r>
    <x v="268"/>
    <n v="2022"/>
    <x v="0"/>
    <x v="0"/>
    <x v="0"/>
    <x v="2"/>
    <x v="3"/>
    <n v="28"/>
    <n v="49.56"/>
  </r>
  <r>
    <x v="268"/>
    <n v="2022"/>
    <x v="0"/>
    <x v="0"/>
    <x v="0"/>
    <x v="2"/>
    <x v="3"/>
    <n v="26"/>
    <n v="46.02"/>
  </r>
  <r>
    <x v="269"/>
    <n v="2022"/>
    <x v="0"/>
    <x v="0"/>
    <x v="0"/>
    <x v="1"/>
    <x v="1"/>
    <n v="33"/>
    <n v="61.71"/>
  </r>
  <r>
    <x v="269"/>
    <n v="2022"/>
    <x v="0"/>
    <x v="0"/>
    <x v="0"/>
    <x v="0"/>
    <x v="0"/>
    <n v="24"/>
    <n v="40.32"/>
  </r>
  <r>
    <x v="270"/>
    <n v="2022"/>
    <x v="0"/>
    <x v="1"/>
    <x v="2"/>
    <x v="2"/>
    <x v="3"/>
    <n v="60"/>
    <n v="106.2"/>
  </r>
  <r>
    <x v="270"/>
    <n v="2022"/>
    <x v="0"/>
    <x v="2"/>
    <x v="3"/>
    <x v="2"/>
    <x v="3"/>
    <n v="107"/>
    <n v="189.39"/>
  </r>
  <r>
    <x v="271"/>
    <n v="2022"/>
    <x v="0"/>
    <x v="2"/>
    <x v="3"/>
    <x v="1"/>
    <x v="1"/>
    <n v="57"/>
    <n v="106.59"/>
  </r>
  <r>
    <x v="271"/>
    <n v="2022"/>
    <x v="1"/>
    <x v="4"/>
    <x v="5"/>
    <x v="1"/>
    <x v="2"/>
    <n v="25"/>
    <n v="71"/>
  </r>
  <r>
    <x v="272"/>
    <n v="2022"/>
    <x v="0"/>
    <x v="2"/>
    <x v="3"/>
    <x v="1"/>
    <x v="2"/>
    <n v="61"/>
    <n v="173.24"/>
  </r>
  <r>
    <x v="272"/>
    <n v="2022"/>
    <x v="0"/>
    <x v="1"/>
    <x v="2"/>
    <x v="2"/>
    <x v="7"/>
    <n v="75"/>
    <n v="140.25"/>
  </r>
  <r>
    <x v="273"/>
    <n v="2022"/>
    <x v="1"/>
    <x v="3"/>
    <x v="4"/>
    <x v="0"/>
    <x v="0"/>
    <n v="34"/>
    <n v="57.12"/>
  </r>
  <r>
    <x v="273"/>
    <n v="2022"/>
    <x v="0"/>
    <x v="0"/>
    <x v="1"/>
    <x v="3"/>
    <x v="4"/>
    <n v="22"/>
    <n v="61.42"/>
  </r>
  <r>
    <x v="274"/>
    <n v="2022"/>
    <x v="1"/>
    <x v="4"/>
    <x v="5"/>
    <x v="2"/>
    <x v="7"/>
    <n v="26"/>
    <n v="48.62"/>
  </r>
  <r>
    <x v="274"/>
    <n v="2022"/>
    <x v="0"/>
    <x v="2"/>
    <x v="3"/>
    <x v="3"/>
    <x v="4"/>
    <n v="21"/>
    <n v="58.63"/>
  </r>
  <r>
    <x v="275"/>
    <n v="2022"/>
    <x v="0"/>
    <x v="1"/>
    <x v="2"/>
    <x v="1"/>
    <x v="1"/>
    <n v="39"/>
    <n v="72.930000000000007"/>
  </r>
  <r>
    <x v="275"/>
    <n v="2022"/>
    <x v="0"/>
    <x v="1"/>
    <x v="2"/>
    <x v="2"/>
    <x v="3"/>
    <n v="98"/>
    <n v="173.46"/>
  </r>
  <r>
    <x v="276"/>
    <n v="2022"/>
    <x v="0"/>
    <x v="0"/>
    <x v="0"/>
    <x v="2"/>
    <x v="7"/>
    <n v="39"/>
    <n v="72.930000000000007"/>
  </r>
  <r>
    <x v="276"/>
    <n v="2022"/>
    <x v="0"/>
    <x v="0"/>
    <x v="0"/>
    <x v="1"/>
    <x v="1"/>
    <n v="61"/>
    <n v="114.07"/>
  </r>
  <r>
    <x v="277"/>
    <n v="2022"/>
    <x v="1"/>
    <x v="3"/>
    <x v="4"/>
    <x v="2"/>
    <x v="3"/>
    <n v="66"/>
    <n v="116.82"/>
  </r>
  <r>
    <x v="277"/>
    <n v="2022"/>
    <x v="0"/>
    <x v="2"/>
    <x v="3"/>
    <x v="1"/>
    <x v="6"/>
    <n v="30"/>
    <n v="65.400000000000006"/>
  </r>
  <r>
    <x v="278"/>
    <n v="2022"/>
    <x v="0"/>
    <x v="2"/>
    <x v="3"/>
    <x v="0"/>
    <x v="0"/>
    <n v="31"/>
    <n v="52.08"/>
  </r>
  <r>
    <x v="278"/>
    <n v="2022"/>
    <x v="0"/>
    <x v="1"/>
    <x v="2"/>
    <x v="2"/>
    <x v="3"/>
    <n v="46"/>
    <n v="81.42"/>
  </r>
  <r>
    <x v="279"/>
    <n v="2022"/>
    <x v="0"/>
    <x v="1"/>
    <x v="2"/>
    <x v="0"/>
    <x v="5"/>
    <n v="22"/>
    <n v="69.3"/>
  </r>
  <r>
    <x v="279"/>
    <n v="2022"/>
    <x v="1"/>
    <x v="3"/>
    <x v="4"/>
    <x v="0"/>
    <x v="0"/>
    <n v="35"/>
    <n v="58.8"/>
  </r>
  <r>
    <x v="280"/>
    <n v="2022"/>
    <x v="0"/>
    <x v="2"/>
    <x v="3"/>
    <x v="2"/>
    <x v="7"/>
    <n v="53"/>
    <n v="99.11"/>
  </r>
  <r>
    <x v="280"/>
    <n v="2022"/>
    <x v="0"/>
    <x v="0"/>
    <x v="1"/>
    <x v="1"/>
    <x v="2"/>
    <n v="54"/>
    <n v="153.36000000000001"/>
  </r>
  <r>
    <x v="281"/>
    <n v="2022"/>
    <x v="1"/>
    <x v="3"/>
    <x v="4"/>
    <x v="2"/>
    <x v="3"/>
    <n v="69"/>
    <n v="122.13"/>
  </r>
  <r>
    <x v="281"/>
    <n v="2022"/>
    <x v="0"/>
    <x v="2"/>
    <x v="3"/>
    <x v="2"/>
    <x v="7"/>
    <n v="32"/>
    <n v="59.84"/>
  </r>
  <r>
    <x v="282"/>
    <n v="2022"/>
    <x v="1"/>
    <x v="3"/>
    <x v="4"/>
    <x v="1"/>
    <x v="1"/>
    <n v="50"/>
    <n v="93.5"/>
  </r>
  <r>
    <x v="282"/>
    <n v="2022"/>
    <x v="0"/>
    <x v="0"/>
    <x v="0"/>
    <x v="1"/>
    <x v="6"/>
    <n v="44"/>
    <n v="95.92"/>
  </r>
  <r>
    <x v="283"/>
    <n v="2022"/>
    <x v="1"/>
    <x v="4"/>
    <x v="5"/>
    <x v="2"/>
    <x v="7"/>
    <n v="30"/>
    <n v="56.1"/>
  </r>
  <r>
    <x v="283"/>
    <n v="2022"/>
    <x v="0"/>
    <x v="0"/>
    <x v="1"/>
    <x v="2"/>
    <x v="3"/>
    <n v="39"/>
    <n v="69.03"/>
  </r>
  <r>
    <x v="284"/>
    <n v="2022"/>
    <x v="1"/>
    <x v="3"/>
    <x v="4"/>
    <x v="2"/>
    <x v="3"/>
    <n v="66"/>
    <n v="116.82"/>
  </r>
  <r>
    <x v="284"/>
    <n v="2022"/>
    <x v="1"/>
    <x v="3"/>
    <x v="4"/>
    <x v="2"/>
    <x v="7"/>
    <n v="36"/>
    <n v="67.319999999999993"/>
  </r>
  <r>
    <x v="285"/>
    <n v="2022"/>
    <x v="0"/>
    <x v="1"/>
    <x v="2"/>
    <x v="3"/>
    <x v="4"/>
    <n v="24"/>
    <n v="83.76"/>
  </r>
  <r>
    <x v="285"/>
    <n v="2022"/>
    <x v="0"/>
    <x v="1"/>
    <x v="2"/>
    <x v="1"/>
    <x v="6"/>
    <n v="33"/>
    <n v="71.94"/>
  </r>
  <r>
    <x v="286"/>
    <n v="2022"/>
    <x v="1"/>
    <x v="4"/>
    <x v="5"/>
    <x v="2"/>
    <x v="3"/>
    <n v="49"/>
    <n v="86.73"/>
  </r>
  <r>
    <x v="286"/>
    <n v="2022"/>
    <x v="0"/>
    <x v="2"/>
    <x v="3"/>
    <x v="3"/>
    <x v="4"/>
    <n v="22"/>
    <n v="61.42"/>
  </r>
  <r>
    <x v="287"/>
    <n v="2022"/>
    <x v="0"/>
    <x v="0"/>
    <x v="0"/>
    <x v="1"/>
    <x v="1"/>
    <n v="40"/>
    <n v="74.8"/>
  </r>
  <r>
    <x v="287"/>
    <n v="2022"/>
    <x v="1"/>
    <x v="4"/>
    <x v="5"/>
    <x v="2"/>
    <x v="3"/>
    <n v="51"/>
    <n v="90.27"/>
  </r>
  <r>
    <x v="288"/>
    <n v="2022"/>
    <x v="0"/>
    <x v="1"/>
    <x v="2"/>
    <x v="2"/>
    <x v="3"/>
    <n v="25"/>
    <n v="44.25"/>
  </r>
  <r>
    <x v="288"/>
    <n v="2022"/>
    <x v="0"/>
    <x v="0"/>
    <x v="1"/>
    <x v="0"/>
    <x v="0"/>
    <n v="21"/>
    <n v="35.28"/>
  </r>
  <r>
    <x v="289"/>
    <n v="2022"/>
    <x v="0"/>
    <x v="0"/>
    <x v="1"/>
    <x v="2"/>
    <x v="7"/>
    <n v="24"/>
    <n v="44.88"/>
  </r>
  <r>
    <x v="289"/>
    <n v="2022"/>
    <x v="0"/>
    <x v="0"/>
    <x v="1"/>
    <x v="2"/>
    <x v="7"/>
    <n v="26"/>
    <n v="48.62"/>
  </r>
  <r>
    <x v="290"/>
    <n v="2022"/>
    <x v="1"/>
    <x v="4"/>
    <x v="5"/>
    <x v="3"/>
    <x v="4"/>
    <n v="21"/>
    <n v="73.290000000000006"/>
  </r>
  <r>
    <x v="290"/>
    <n v="2022"/>
    <x v="0"/>
    <x v="2"/>
    <x v="3"/>
    <x v="0"/>
    <x v="0"/>
    <n v="27"/>
    <n v="45.36"/>
  </r>
  <r>
    <x v="291"/>
    <n v="2022"/>
    <x v="0"/>
    <x v="0"/>
    <x v="0"/>
    <x v="1"/>
    <x v="2"/>
    <n v="32"/>
    <n v="90.88"/>
  </r>
  <r>
    <x v="291"/>
    <n v="2022"/>
    <x v="0"/>
    <x v="1"/>
    <x v="2"/>
    <x v="0"/>
    <x v="0"/>
    <n v="85"/>
    <n v="142.80000000000001"/>
  </r>
  <r>
    <x v="292"/>
    <n v="2022"/>
    <x v="1"/>
    <x v="4"/>
    <x v="5"/>
    <x v="1"/>
    <x v="1"/>
    <n v="38"/>
    <n v="71.06"/>
  </r>
  <r>
    <x v="292"/>
    <n v="2022"/>
    <x v="0"/>
    <x v="0"/>
    <x v="0"/>
    <x v="2"/>
    <x v="3"/>
    <n v="100"/>
    <n v="177"/>
  </r>
  <r>
    <x v="293"/>
    <n v="2022"/>
    <x v="0"/>
    <x v="0"/>
    <x v="1"/>
    <x v="1"/>
    <x v="1"/>
    <n v="24"/>
    <n v="44.88"/>
  </r>
  <r>
    <x v="293"/>
    <n v="2022"/>
    <x v="1"/>
    <x v="3"/>
    <x v="4"/>
    <x v="1"/>
    <x v="2"/>
    <n v="70"/>
    <n v="198.8"/>
  </r>
  <r>
    <x v="294"/>
    <n v="2022"/>
    <x v="0"/>
    <x v="1"/>
    <x v="2"/>
    <x v="0"/>
    <x v="0"/>
    <n v="63"/>
    <n v="105.84"/>
  </r>
  <r>
    <x v="294"/>
    <n v="2022"/>
    <x v="1"/>
    <x v="3"/>
    <x v="4"/>
    <x v="1"/>
    <x v="6"/>
    <n v="43"/>
    <n v="93.74"/>
  </r>
  <r>
    <x v="295"/>
    <n v="2022"/>
    <x v="1"/>
    <x v="3"/>
    <x v="4"/>
    <x v="2"/>
    <x v="3"/>
    <n v="48"/>
    <n v="84.96"/>
  </r>
  <r>
    <x v="295"/>
    <n v="2022"/>
    <x v="1"/>
    <x v="3"/>
    <x v="4"/>
    <x v="2"/>
    <x v="3"/>
    <n v="67"/>
    <n v="118.59"/>
  </r>
  <r>
    <x v="296"/>
    <n v="2022"/>
    <x v="0"/>
    <x v="0"/>
    <x v="1"/>
    <x v="3"/>
    <x v="4"/>
    <n v="33"/>
    <n v="115.17"/>
  </r>
  <r>
    <x v="296"/>
    <n v="2022"/>
    <x v="1"/>
    <x v="3"/>
    <x v="4"/>
    <x v="0"/>
    <x v="0"/>
    <n v="31"/>
    <n v="52.08"/>
  </r>
  <r>
    <x v="297"/>
    <n v="2022"/>
    <x v="0"/>
    <x v="0"/>
    <x v="0"/>
    <x v="0"/>
    <x v="0"/>
    <n v="25"/>
    <n v="42"/>
  </r>
  <r>
    <x v="297"/>
    <n v="2022"/>
    <x v="0"/>
    <x v="1"/>
    <x v="2"/>
    <x v="2"/>
    <x v="7"/>
    <n v="56"/>
    <n v="104.72"/>
  </r>
  <r>
    <x v="298"/>
    <n v="2022"/>
    <x v="0"/>
    <x v="2"/>
    <x v="3"/>
    <x v="1"/>
    <x v="1"/>
    <n v="37"/>
    <n v="69.19"/>
  </r>
  <r>
    <x v="298"/>
    <n v="2022"/>
    <x v="1"/>
    <x v="4"/>
    <x v="5"/>
    <x v="3"/>
    <x v="4"/>
    <n v="20"/>
    <n v="69.8"/>
  </r>
  <r>
    <x v="299"/>
    <n v="2022"/>
    <x v="1"/>
    <x v="3"/>
    <x v="4"/>
    <x v="1"/>
    <x v="2"/>
    <n v="44"/>
    <n v="124.96"/>
  </r>
  <r>
    <x v="299"/>
    <n v="2022"/>
    <x v="0"/>
    <x v="2"/>
    <x v="3"/>
    <x v="1"/>
    <x v="6"/>
    <n v="68"/>
    <n v="148.24"/>
  </r>
  <r>
    <x v="300"/>
    <n v="2022"/>
    <x v="0"/>
    <x v="2"/>
    <x v="3"/>
    <x v="2"/>
    <x v="7"/>
    <n v="51"/>
    <n v="95.37"/>
  </r>
  <r>
    <x v="300"/>
    <n v="2022"/>
    <x v="1"/>
    <x v="4"/>
    <x v="5"/>
    <x v="1"/>
    <x v="1"/>
    <n v="26"/>
    <n v="48.62"/>
  </r>
  <r>
    <x v="301"/>
    <n v="2022"/>
    <x v="0"/>
    <x v="0"/>
    <x v="0"/>
    <x v="2"/>
    <x v="7"/>
    <n v="57"/>
    <n v="106.59"/>
  </r>
  <r>
    <x v="301"/>
    <n v="2022"/>
    <x v="0"/>
    <x v="0"/>
    <x v="0"/>
    <x v="2"/>
    <x v="7"/>
    <n v="33"/>
    <n v="61.71"/>
  </r>
  <r>
    <x v="302"/>
    <n v="2022"/>
    <x v="0"/>
    <x v="0"/>
    <x v="1"/>
    <x v="1"/>
    <x v="2"/>
    <n v="23"/>
    <n v="65.319999999999993"/>
  </r>
  <r>
    <x v="302"/>
    <n v="2022"/>
    <x v="0"/>
    <x v="0"/>
    <x v="0"/>
    <x v="1"/>
    <x v="2"/>
    <n v="51"/>
    <n v="144.84"/>
  </r>
  <r>
    <x v="303"/>
    <n v="2022"/>
    <x v="0"/>
    <x v="1"/>
    <x v="2"/>
    <x v="0"/>
    <x v="5"/>
    <n v="21"/>
    <n v="66.150000000000006"/>
  </r>
  <r>
    <x v="303"/>
    <n v="2022"/>
    <x v="0"/>
    <x v="1"/>
    <x v="2"/>
    <x v="2"/>
    <x v="3"/>
    <n v="42"/>
    <n v="74.34"/>
  </r>
  <r>
    <x v="304"/>
    <n v="2022"/>
    <x v="1"/>
    <x v="3"/>
    <x v="4"/>
    <x v="1"/>
    <x v="1"/>
    <n v="39"/>
    <n v="72.930000000000007"/>
  </r>
  <r>
    <x v="304"/>
    <n v="2022"/>
    <x v="0"/>
    <x v="1"/>
    <x v="2"/>
    <x v="1"/>
    <x v="6"/>
    <n v="24"/>
    <n v="52.32"/>
  </r>
  <r>
    <x v="305"/>
    <n v="2022"/>
    <x v="0"/>
    <x v="0"/>
    <x v="0"/>
    <x v="2"/>
    <x v="3"/>
    <n v="27"/>
    <n v="47.79"/>
  </r>
  <r>
    <x v="305"/>
    <n v="2022"/>
    <x v="1"/>
    <x v="4"/>
    <x v="5"/>
    <x v="1"/>
    <x v="2"/>
    <n v="42"/>
    <n v="119.28"/>
  </r>
  <r>
    <x v="306"/>
    <n v="2022"/>
    <x v="0"/>
    <x v="2"/>
    <x v="3"/>
    <x v="1"/>
    <x v="2"/>
    <n v="130"/>
    <n v="369.2"/>
  </r>
  <r>
    <x v="306"/>
    <n v="2022"/>
    <x v="0"/>
    <x v="2"/>
    <x v="3"/>
    <x v="3"/>
    <x v="9"/>
    <n v="31"/>
    <n v="67.89"/>
  </r>
  <r>
    <x v="307"/>
    <n v="2022"/>
    <x v="0"/>
    <x v="0"/>
    <x v="1"/>
    <x v="2"/>
    <x v="3"/>
    <n v="46"/>
    <n v="81.42"/>
  </r>
  <r>
    <x v="307"/>
    <n v="2022"/>
    <x v="0"/>
    <x v="0"/>
    <x v="0"/>
    <x v="0"/>
    <x v="0"/>
    <n v="23"/>
    <n v="38.64"/>
  </r>
  <r>
    <x v="308"/>
    <n v="2022"/>
    <x v="1"/>
    <x v="4"/>
    <x v="5"/>
    <x v="2"/>
    <x v="3"/>
    <n v="65"/>
    <n v="115.05"/>
  </r>
  <r>
    <x v="308"/>
    <n v="2022"/>
    <x v="0"/>
    <x v="0"/>
    <x v="0"/>
    <x v="1"/>
    <x v="1"/>
    <n v="59"/>
    <n v="110.33"/>
  </r>
  <r>
    <x v="309"/>
    <n v="2022"/>
    <x v="0"/>
    <x v="0"/>
    <x v="1"/>
    <x v="1"/>
    <x v="1"/>
    <n v="32"/>
    <n v="59.84"/>
  </r>
  <r>
    <x v="309"/>
    <n v="2022"/>
    <x v="0"/>
    <x v="2"/>
    <x v="3"/>
    <x v="2"/>
    <x v="7"/>
    <n v="27"/>
    <n v="50.49"/>
  </r>
  <r>
    <x v="310"/>
    <n v="2022"/>
    <x v="0"/>
    <x v="1"/>
    <x v="2"/>
    <x v="1"/>
    <x v="6"/>
    <n v="38"/>
    <n v="82.84"/>
  </r>
  <r>
    <x v="310"/>
    <n v="2022"/>
    <x v="1"/>
    <x v="3"/>
    <x v="4"/>
    <x v="2"/>
    <x v="7"/>
    <n v="36"/>
    <n v="67.319999999999993"/>
  </r>
  <r>
    <x v="311"/>
    <n v="2022"/>
    <x v="0"/>
    <x v="0"/>
    <x v="1"/>
    <x v="1"/>
    <x v="2"/>
    <n v="28"/>
    <n v="79.52"/>
  </r>
  <r>
    <x v="311"/>
    <n v="2022"/>
    <x v="0"/>
    <x v="0"/>
    <x v="0"/>
    <x v="2"/>
    <x v="3"/>
    <n v="96"/>
    <n v="169.92"/>
  </r>
  <r>
    <x v="312"/>
    <n v="2022"/>
    <x v="0"/>
    <x v="0"/>
    <x v="1"/>
    <x v="0"/>
    <x v="0"/>
    <n v="20"/>
    <n v="33.6"/>
  </r>
  <r>
    <x v="312"/>
    <n v="2022"/>
    <x v="0"/>
    <x v="0"/>
    <x v="0"/>
    <x v="2"/>
    <x v="3"/>
    <n v="61"/>
    <n v="107.97"/>
  </r>
  <r>
    <x v="313"/>
    <n v="2022"/>
    <x v="0"/>
    <x v="0"/>
    <x v="0"/>
    <x v="3"/>
    <x v="4"/>
    <n v="25"/>
    <n v="87.25"/>
  </r>
  <r>
    <x v="313"/>
    <n v="2022"/>
    <x v="0"/>
    <x v="1"/>
    <x v="2"/>
    <x v="2"/>
    <x v="3"/>
    <n v="37"/>
    <n v="65.489999999999995"/>
  </r>
  <r>
    <x v="314"/>
    <n v="2022"/>
    <x v="0"/>
    <x v="1"/>
    <x v="2"/>
    <x v="1"/>
    <x v="6"/>
    <n v="36"/>
    <n v="78.48"/>
  </r>
  <r>
    <x v="314"/>
    <n v="2022"/>
    <x v="1"/>
    <x v="4"/>
    <x v="5"/>
    <x v="1"/>
    <x v="1"/>
    <n v="34"/>
    <n v="63.58"/>
  </r>
  <r>
    <x v="315"/>
    <n v="2022"/>
    <x v="0"/>
    <x v="0"/>
    <x v="0"/>
    <x v="2"/>
    <x v="3"/>
    <n v="159"/>
    <n v="281.43"/>
  </r>
  <r>
    <x v="315"/>
    <n v="2022"/>
    <x v="0"/>
    <x v="1"/>
    <x v="2"/>
    <x v="0"/>
    <x v="5"/>
    <n v="27"/>
    <n v="85.05"/>
  </r>
  <r>
    <x v="316"/>
    <n v="2022"/>
    <x v="1"/>
    <x v="4"/>
    <x v="5"/>
    <x v="2"/>
    <x v="3"/>
    <n v="125"/>
    <n v="221.25"/>
  </r>
  <r>
    <x v="316"/>
    <n v="2022"/>
    <x v="0"/>
    <x v="2"/>
    <x v="3"/>
    <x v="1"/>
    <x v="1"/>
    <n v="46"/>
    <n v="86.02"/>
  </r>
  <r>
    <x v="317"/>
    <n v="2022"/>
    <x v="0"/>
    <x v="1"/>
    <x v="2"/>
    <x v="2"/>
    <x v="3"/>
    <n v="48"/>
    <n v="84.96"/>
  </r>
  <r>
    <x v="317"/>
    <n v="2022"/>
    <x v="1"/>
    <x v="4"/>
    <x v="5"/>
    <x v="1"/>
    <x v="2"/>
    <n v="39"/>
    <n v="110.76"/>
  </r>
  <r>
    <x v="318"/>
    <n v="2022"/>
    <x v="0"/>
    <x v="0"/>
    <x v="0"/>
    <x v="1"/>
    <x v="1"/>
    <n v="61"/>
    <n v="114.07"/>
  </r>
  <r>
    <x v="318"/>
    <n v="2022"/>
    <x v="1"/>
    <x v="3"/>
    <x v="4"/>
    <x v="2"/>
    <x v="3"/>
    <n v="62"/>
    <n v="109.74"/>
  </r>
  <r>
    <x v="319"/>
    <n v="2022"/>
    <x v="0"/>
    <x v="0"/>
    <x v="1"/>
    <x v="3"/>
    <x v="4"/>
    <n v="32"/>
    <n v="111.68"/>
  </r>
  <r>
    <x v="319"/>
    <n v="2022"/>
    <x v="0"/>
    <x v="0"/>
    <x v="1"/>
    <x v="2"/>
    <x v="7"/>
    <n v="20"/>
    <n v="37.4"/>
  </r>
  <r>
    <x v="320"/>
    <n v="2022"/>
    <x v="1"/>
    <x v="3"/>
    <x v="4"/>
    <x v="2"/>
    <x v="7"/>
    <n v="42"/>
    <n v="78.540000000000006"/>
  </r>
  <r>
    <x v="320"/>
    <n v="2022"/>
    <x v="0"/>
    <x v="1"/>
    <x v="2"/>
    <x v="0"/>
    <x v="0"/>
    <n v="48"/>
    <n v="80.64"/>
  </r>
  <r>
    <x v="321"/>
    <n v="2022"/>
    <x v="1"/>
    <x v="3"/>
    <x v="4"/>
    <x v="1"/>
    <x v="2"/>
    <n v="100"/>
    <n v="284"/>
  </r>
  <r>
    <x v="321"/>
    <n v="2022"/>
    <x v="1"/>
    <x v="4"/>
    <x v="5"/>
    <x v="1"/>
    <x v="6"/>
    <n v="24"/>
    <n v="52.32"/>
  </r>
  <r>
    <x v="322"/>
    <n v="2022"/>
    <x v="0"/>
    <x v="2"/>
    <x v="3"/>
    <x v="3"/>
    <x v="4"/>
    <n v="31"/>
    <n v="108.19"/>
  </r>
  <r>
    <x v="322"/>
    <n v="2022"/>
    <x v="0"/>
    <x v="1"/>
    <x v="2"/>
    <x v="1"/>
    <x v="6"/>
    <n v="30"/>
    <n v="65.400000000000006"/>
  </r>
  <r>
    <x v="323"/>
    <n v="2022"/>
    <x v="0"/>
    <x v="1"/>
    <x v="2"/>
    <x v="1"/>
    <x v="6"/>
    <n v="34"/>
    <n v="74.12"/>
  </r>
  <r>
    <x v="323"/>
    <n v="2022"/>
    <x v="0"/>
    <x v="2"/>
    <x v="3"/>
    <x v="1"/>
    <x v="1"/>
    <n v="52"/>
    <n v="97.24"/>
  </r>
  <r>
    <x v="324"/>
    <n v="2022"/>
    <x v="0"/>
    <x v="1"/>
    <x v="2"/>
    <x v="0"/>
    <x v="0"/>
    <n v="48"/>
    <n v="80.64"/>
  </r>
  <r>
    <x v="324"/>
    <n v="2022"/>
    <x v="0"/>
    <x v="1"/>
    <x v="2"/>
    <x v="2"/>
    <x v="3"/>
    <n v="52"/>
    <n v="92.04"/>
  </r>
  <r>
    <x v="325"/>
    <n v="2022"/>
    <x v="0"/>
    <x v="1"/>
    <x v="2"/>
    <x v="1"/>
    <x v="1"/>
    <n v="245"/>
    <n v="458.15"/>
  </r>
  <r>
    <x v="325"/>
    <n v="2022"/>
    <x v="0"/>
    <x v="0"/>
    <x v="0"/>
    <x v="2"/>
    <x v="8"/>
    <n v="22"/>
    <n v="49.94"/>
  </r>
  <r>
    <x v="326"/>
    <n v="2022"/>
    <x v="0"/>
    <x v="1"/>
    <x v="2"/>
    <x v="2"/>
    <x v="3"/>
    <n v="156"/>
    <n v="276.12"/>
  </r>
  <r>
    <x v="326"/>
    <n v="2022"/>
    <x v="0"/>
    <x v="1"/>
    <x v="2"/>
    <x v="3"/>
    <x v="9"/>
    <n v="38"/>
    <n v="83.22"/>
  </r>
  <r>
    <x v="327"/>
    <n v="2022"/>
    <x v="1"/>
    <x v="4"/>
    <x v="5"/>
    <x v="2"/>
    <x v="7"/>
    <n v="29"/>
    <n v="54.23"/>
  </r>
  <r>
    <x v="327"/>
    <n v="2022"/>
    <x v="0"/>
    <x v="2"/>
    <x v="3"/>
    <x v="2"/>
    <x v="7"/>
    <n v="33"/>
    <n v="61.71"/>
  </r>
  <r>
    <x v="328"/>
    <n v="2022"/>
    <x v="0"/>
    <x v="2"/>
    <x v="3"/>
    <x v="1"/>
    <x v="6"/>
    <n v="25"/>
    <n v="54.5"/>
  </r>
  <r>
    <x v="328"/>
    <n v="2022"/>
    <x v="1"/>
    <x v="3"/>
    <x v="4"/>
    <x v="2"/>
    <x v="3"/>
    <n v="106"/>
    <n v="187.62"/>
  </r>
  <r>
    <x v="329"/>
    <n v="2022"/>
    <x v="1"/>
    <x v="3"/>
    <x v="4"/>
    <x v="1"/>
    <x v="6"/>
    <n v="36"/>
    <n v="78.48"/>
  </r>
  <r>
    <x v="329"/>
    <n v="2022"/>
    <x v="0"/>
    <x v="1"/>
    <x v="2"/>
    <x v="1"/>
    <x v="2"/>
    <n v="145"/>
    <n v="411.8"/>
  </r>
  <r>
    <x v="330"/>
    <n v="2022"/>
    <x v="0"/>
    <x v="0"/>
    <x v="0"/>
    <x v="1"/>
    <x v="6"/>
    <n v="107"/>
    <n v="233.26"/>
  </r>
  <r>
    <x v="330"/>
    <n v="2022"/>
    <x v="0"/>
    <x v="0"/>
    <x v="1"/>
    <x v="2"/>
    <x v="7"/>
    <n v="22"/>
    <n v="41.14"/>
  </r>
  <r>
    <x v="331"/>
    <n v="2022"/>
    <x v="1"/>
    <x v="3"/>
    <x v="4"/>
    <x v="2"/>
    <x v="3"/>
    <n v="53"/>
    <n v="93.81"/>
  </r>
  <r>
    <x v="331"/>
    <n v="2022"/>
    <x v="1"/>
    <x v="3"/>
    <x v="4"/>
    <x v="1"/>
    <x v="6"/>
    <n v="26"/>
    <n v="56.68"/>
  </r>
  <r>
    <x v="332"/>
    <n v="2022"/>
    <x v="0"/>
    <x v="0"/>
    <x v="1"/>
    <x v="3"/>
    <x v="4"/>
    <n v="37"/>
    <n v="129.13"/>
  </r>
  <r>
    <x v="332"/>
    <n v="2022"/>
    <x v="1"/>
    <x v="3"/>
    <x v="4"/>
    <x v="1"/>
    <x v="1"/>
    <n v="53"/>
    <n v="99.11"/>
  </r>
  <r>
    <x v="333"/>
    <n v="2022"/>
    <x v="1"/>
    <x v="3"/>
    <x v="4"/>
    <x v="0"/>
    <x v="0"/>
    <n v="31"/>
    <n v="52.08"/>
  </r>
  <r>
    <x v="333"/>
    <n v="2022"/>
    <x v="1"/>
    <x v="4"/>
    <x v="5"/>
    <x v="2"/>
    <x v="3"/>
    <n v="32"/>
    <n v="56.64"/>
  </r>
  <r>
    <x v="334"/>
    <n v="2022"/>
    <x v="1"/>
    <x v="3"/>
    <x v="4"/>
    <x v="1"/>
    <x v="2"/>
    <n v="44"/>
    <n v="124.96"/>
  </r>
  <r>
    <x v="334"/>
    <n v="2022"/>
    <x v="0"/>
    <x v="2"/>
    <x v="3"/>
    <x v="2"/>
    <x v="3"/>
    <n v="93"/>
    <n v="164.61"/>
  </r>
  <r>
    <x v="335"/>
    <n v="2022"/>
    <x v="0"/>
    <x v="2"/>
    <x v="3"/>
    <x v="1"/>
    <x v="1"/>
    <n v="66"/>
    <n v="123.42"/>
  </r>
  <r>
    <x v="335"/>
    <n v="2022"/>
    <x v="0"/>
    <x v="1"/>
    <x v="2"/>
    <x v="1"/>
    <x v="1"/>
    <n v="70"/>
    <n v="130.9"/>
  </r>
  <r>
    <x v="336"/>
    <n v="2022"/>
    <x v="0"/>
    <x v="1"/>
    <x v="2"/>
    <x v="1"/>
    <x v="6"/>
    <n v="28"/>
    <n v="61.04"/>
  </r>
  <r>
    <x v="336"/>
    <n v="2022"/>
    <x v="1"/>
    <x v="4"/>
    <x v="5"/>
    <x v="1"/>
    <x v="1"/>
    <n v="24"/>
    <n v="44.88"/>
  </r>
  <r>
    <x v="337"/>
    <n v="2022"/>
    <x v="0"/>
    <x v="1"/>
    <x v="2"/>
    <x v="3"/>
    <x v="4"/>
    <n v="25"/>
    <n v="69.8"/>
  </r>
  <r>
    <x v="337"/>
    <n v="2022"/>
    <x v="1"/>
    <x v="3"/>
    <x v="4"/>
    <x v="0"/>
    <x v="0"/>
    <n v="21"/>
    <n v="35.28"/>
  </r>
  <r>
    <x v="338"/>
    <n v="2022"/>
    <x v="0"/>
    <x v="0"/>
    <x v="0"/>
    <x v="2"/>
    <x v="3"/>
    <n v="107"/>
    <n v="189.39"/>
  </r>
  <r>
    <x v="338"/>
    <n v="2022"/>
    <x v="0"/>
    <x v="1"/>
    <x v="2"/>
    <x v="2"/>
    <x v="3"/>
    <n v="49"/>
    <n v="86.73"/>
  </r>
  <r>
    <x v="339"/>
    <n v="2022"/>
    <x v="0"/>
    <x v="0"/>
    <x v="1"/>
    <x v="2"/>
    <x v="7"/>
    <n v="26"/>
    <n v="48.62"/>
  </r>
  <r>
    <x v="339"/>
    <n v="2022"/>
    <x v="1"/>
    <x v="4"/>
    <x v="5"/>
    <x v="1"/>
    <x v="2"/>
    <n v="21"/>
    <n v="59.64"/>
  </r>
  <r>
    <x v="340"/>
    <n v="2022"/>
    <x v="0"/>
    <x v="0"/>
    <x v="0"/>
    <x v="2"/>
    <x v="3"/>
    <n v="33"/>
    <n v="58.41"/>
  </r>
  <r>
    <x v="340"/>
    <n v="2022"/>
    <x v="0"/>
    <x v="2"/>
    <x v="3"/>
    <x v="1"/>
    <x v="6"/>
    <n v="24"/>
    <n v="52.32"/>
  </r>
  <r>
    <x v="341"/>
    <n v="2022"/>
    <x v="1"/>
    <x v="4"/>
    <x v="5"/>
    <x v="1"/>
    <x v="2"/>
    <n v="47"/>
    <n v="133.47999999999999"/>
  </r>
  <r>
    <x v="341"/>
    <n v="2022"/>
    <x v="1"/>
    <x v="3"/>
    <x v="4"/>
    <x v="1"/>
    <x v="6"/>
    <n v="28"/>
    <n v="61.04"/>
  </r>
  <r>
    <x v="342"/>
    <n v="2022"/>
    <x v="1"/>
    <x v="3"/>
    <x v="4"/>
    <x v="1"/>
    <x v="6"/>
    <n v="50"/>
    <n v="109"/>
  </r>
  <r>
    <x v="342"/>
    <n v="2022"/>
    <x v="0"/>
    <x v="1"/>
    <x v="2"/>
    <x v="1"/>
    <x v="6"/>
    <n v="47"/>
    <n v="102.46"/>
  </r>
  <r>
    <x v="343"/>
    <n v="2022"/>
    <x v="0"/>
    <x v="0"/>
    <x v="1"/>
    <x v="2"/>
    <x v="3"/>
    <n v="28"/>
    <n v="49.56"/>
  </r>
  <r>
    <x v="343"/>
    <n v="2022"/>
    <x v="0"/>
    <x v="1"/>
    <x v="2"/>
    <x v="2"/>
    <x v="3"/>
    <n v="39"/>
    <n v="69.03"/>
  </r>
  <r>
    <x v="344"/>
    <n v="2022"/>
    <x v="0"/>
    <x v="0"/>
    <x v="0"/>
    <x v="0"/>
    <x v="0"/>
    <n v="22"/>
    <n v="36.96"/>
  </r>
  <r>
    <x v="344"/>
    <n v="2022"/>
    <x v="0"/>
    <x v="1"/>
    <x v="2"/>
    <x v="1"/>
    <x v="6"/>
    <n v="29"/>
    <n v="63.22"/>
  </r>
  <r>
    <x v="345"/>
    <n v="2022"/>
    <x v="0"/>
    <x v="0"/>
    <x v="1"/>
    <x v="0"/>
    <x v="0"/>
    <n v="27"/>
    <n v="45.36"/>
  </r>
  <r>
    <x v="345"/>
    <n v="2022"/>
    <x v="0"/>
    <x v="1"/>
    <x v="2"/>
    <x v="1"/>
    <x v="1"/>
    <n v="37"/>
    <n v="69.19"/>
  </r>
  <r>
    <x v="346"/>
    <n v="2022"/>
    <x v="1"/>
    <x v="4"/>
    <x v="5"/>
    <x v="2"/>
    <x v="3"/>
    <n v="53"/>
    <n v="93.81"/>
  </r>
  <r>
    <x v="346"/>
    <n v="2022"/>
    <x v="0"/>
    <x v="2"/>
    <x v="3"/>
    <x v="0"/>
    <x v="0"/>
    <n v="33"/>
    <n v="55.44"/>
  </r>
</pivotCacheRecords>
</file>

<file path=xl/pivotCache/pivotCacheRecords1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52">
  <r>
    <x v="0"/>
    <n v="11"/>
    <x v="0"/>
  </r>
  <r>
    <x v="1"/>
    <n v="96"/>
    <x v="1"/>
  </r>
  <r>
    <x v="2"/>
    <n v="26"/>
    <x v="2"/>
  </r>
  <r>
    <x v="3"/>
    <n v="84"/>
    <x v="1"/>
  </r>
  <r>
    <x v="4"/>
    <n v="104"/>
    <x v="2"/>
  </r>
  <r>
    <x v="5"/>
    <n v="22"/>
    <x v="0"/>
  </r>
  <r>
    <x v="6"/>
    <n v="60"/>
    <x v="1"/>
  </r>
  <r>
    <x v="7"/>
    <n v="26"/>
    <x v="2"/>
  </r>
  <r>
    <x v="8"/>
    <n v="96"/>
    <x v="1"/>
  </r>
  <r>
    <x v="9"/>
    <n v="84"/>
    <x v="1"/>
  </r>
  <r>
    <x v="10"/>
    <n v="26"/>
    <x v="2"/>
  </r>
  <r>
    <x v="11"/>
    <n v="96"/>
    <x v="1"/>
  </r>
  <r>
    <x v="12"/>
    <n v="13"/>
    <x v="2"/>
  </r>
  <r>
    <x v="13"/>
    <n v="88"/>
    <x v="0"/>
  </r>
  <r>
    <x v="14"/>
    <n v="66"/>
    <x v="0"/>
  </r>
  <r>
    <x v="15"/>
    <n v="65"/>
    <x v="2"/>
  </r>
  <r>
    <x v="16"/>
    <n v="84"/>
    <x v="1"/>
  </r>
  <r>
    <x v="17"/>
    <n v="55"/>
    <x v="0"/>
  </r>
  <r>
    <x v="18"/>
    <n v="12"/>
    <x v="1"/>
  </r>
  <r>
    <x v="19"/>
    <n v="48"/>
    <x v="1"/>
  </r>
  <r>
    <x v="20"/>
    <n v="84"/>
    <x v="1"/>
  </r>
  <r>
    <x v="21"/>
    <n v="33"/>
    <x v="0"/>
  </r>
  <r>
    <x v="22"/>
    <n v="24"/>
    <x v="1"/>
  </r>
  <r>
    <x v="23"/>
    <n v="72"/>
    <x v="1"/>
  </r>
  <r>
    <x v="24"/>
    <n v="66"/>
    <x v="0"/>
  </r>
  <r>
    <x v="25"/>
    <n v="26"/>
    <x v="2"/>
  </r>
  <r>
    <x v="26"/>
    <n v="48"/>
    <x v="1"/>
  </r>
  <r>
    <x v="27"/>
    <n v="13"/>
    <x v="2"/>
  </r>
  <r>
    <x v="28"/>
    <n v="12"/>
    <x v="1"/>
  </r>
  <r>
    <x v="29"/>
    <n v="22"/>
    <x v="0"/>
  </r>
  <r>
    <x v="30"/>
    <n v="65"/>
    <x v="2"/>
  </r>
  <r>
    <x v="31"/>
    <n v="60"/>
    <x v="1"/>
  </r>
  <r>
    <x v="32"/>
    <n v="104"/>
    <x v="2"/>
  </r>
  <r>
    <x v="33"/>
    <n v="48"/>
    <x v="1"/>
  </r>
  <r>
    <x v="34"/>
    <n v="66"/>
    <x v="0"/>
  </r>
  <r>
    <x v="35"/>
    <n v="91"/>
    <x v="2"/>
  </r>
  <r>
    <x v="36"/>
    <n v="44"/>
    <x v="0"/>
  </r>
  <r>
    <x v="37"/>
    <n v="78"/>
    <x v="2"/>
  </r>
  <r>
    <x v="38"/>
    <n v="12"/>
    <x v="1"/>
  </r>
  <r>
    <x v="39"/>
    <n v="48"/>
    <x v="1"/>
  </r>
  <r>
    <x v="40"/>
    <n v="66"/>
    <x v="0"/>
  </r>
  <r>
    <x v="41"/>
    <n v="36"/>
    <x v="1"/>
  </r>
  <r>
    <x v="42"/>
    <n v="26"/>
    <x v="2"/>
  </r>
  <r>
    <x v="43"/>
    <n v="12"/>
    <x v="1"/>
  </r>
  <r>
    <x v="44"/>
    <n v="24"/>
    <x v="1"/>
  </r>
  <r>
    <x v="45"/>
    <n v="88"/>
    <x v="0"/>
  </r>
  <r>
    <x v="46"/>
    <n v="78"/>
    <x v="2"/>
  </r>
  <r>
    <x v="47"/>
    <n v="91"/>
    <x v="2"/>
  </r>
  <r>
    <x v="48"/>
    <n v="22"/>
    <x v="0"/>
  </r>
  <r>
    <x v="49"/>
    <n v="72"/>
    <x v="1"/>
  </r>
  <r>
    <x v="50"/>
    <n v="72"/>
    <x v="1"/>
  </r>
  <r>
    <x v="51"/>
    <n v="96"/>
    <x v="1"/>
  </r>
  <r>
    <x v="52"/>
    <n v="33"/>
    <x v="0"/>
  </r>
  <r>
    <x v="53"/>
    <n v="24"/>
    <x v="1"/>
  </r>
  <r>
    <x v="54"/>
    <n v="12"/>
    <x v="1"/>
  </r>
  <r>
    <x v="55"/>
    <n v="96"/>
    <x v="1"/>
  </r>
  <r>
    <x v="56"/>
    <n v="13"/>
    <x v="2"/>
  </r>
  <r>
    <x v="57"/>
    <n v="65"/>
    <x v="2"/>
  </r>
  <r>
    <x v="58"/>
    <n v="12"/>
    <x v="1"/>
  </r>
  <r>
    <x v="59"/>
    <n v="12"/>
    <x v="1"/>
  </r>
  <r>
    <x v="60"/>
    <n v="52"/>
    <x v="2"/>
  </r>
  <r>
    <x v="61"/>
    <n v="60"/>
    <x v="1"/>
  </r>
  <r>
    <x v="62"/>
    <n v="39"/>
    <x v="2"/>
  </r>
  <r>
    <x v="63"/>
    <n v="96"/>
    <x v="1"/>
  </r>
  <r>
    <x v="64"/>
    <n v="72"/>
    <x v="1"/>
  </r>
  <r>
    <x v="65"/>
    <n v="12"/>
    <x v="1"/>
  </r>
  <r>
    <x v="66"/>
    <n v="104"/>
    <x v="2"/>
  </r>
  <r>
    <x v="67"/>
    <n v="60"/>
    <x v="1"/>
  </r>
  <r>
    <x v="68"/>
    <n v="78"/>
    <x v="2"/>
  </r>
  <r>
    <x v="69"/>
    <n v="96"/>
    <x v="1"/>
  </r>
  <r>
    <x v="70"/>
    <n v="36"/>
    <x v="1"/>
  </r>
  <r>
    <x v="71"/>
    <n v="65"/>
    <x v="2"/>
  </r>
  <r>
    <x v="72"/>
    <n v="65"/>
    <x v="2"/>
  </r>
  <r>
    <x v="73"/>
    <n v="13"/>
    <x v="2"/>
  </r>
  <r>
    <x v="74"/>
    <n v="44"/>
    <x v="0"/>
  </r>
  <r>
    <x v="75"/>
    <n v="22"/>
    <x v="0"/>
  </r>
  <r>
    <x v="76"/>
    <n v="78"/>
    <x v="2"/>
  </r>
  <r>
    <x v="77"/>
    <n v="84"/>
    <x v="1"/>
  </r>
  <r>
    <x v="78"/>
    <n v="60"/>
    <x v="1"/>
  </r>
  <r>
    <x v="79"/>
    <n v="104"/>
    <x v="2"/>
  </r>
  <r>
    <x v="80"/>
    <n v="33"/>
    <x v="0"/>
  </r>
  <r>
    <x v="81"/>
    <n v="48"/>
    <x v="1"/>
  </r>
  <r>
    <x v="82"/>
    <n v="84"/>
    <x v="1"/>
  </r>
  <r>
    <x v="83"/>
    <n v="55"/>
    <x v="0"/>
  </r>
  <r>
    <x v="84"/>
    <n v="104"/>
    <x v="2"/>
  </r>
  <r>
    <x v="85"/>
    <n v="84"/>
    <x v="1"/>
  </r>
  <r>
    <x v="86"/>
    <n v="12"/>
    <x v="1"/>
  </r>
  <r>
    <x v="87"/>
    <n v="39"/>
    <x v="2"/>
  </r>
  <r>
    <x v="88"/>
    <n v="65"/>
    <x v="2"/>
  </r>
  <r>
    <x v="89"/>
    <n v="77"/>
    <x v="0"/>
  </r>
  <r>
    <x v="90"/>
    <n v="44"/>
    <x v="0"/>
  </r>
  <r>
    <x v="91"/>
    <n v="12"/>
    <x v="1"/>
  </r>
  <r>
    <x v="92"/>
    <n v="22"/>
    <x v="0"/>
  </r>
  <r>
    <x v="93"/>
    <n v="96"/>
    <x v="1"/>
  </r>
  <r>
    <x v="94"/>
    <n v="13"/>
    <x v="2"/>
  </r>
  <r>
    <x v="95"/>
    <n v="33"/>
    <x v="0"/>
  </r>
  <r>
    <x v="96"/>
    <n v="52"/>
    <x v="2"/>
  </r>
  <r>
    <x v="97"/>
    <n v="22"/>
    <x v="0"/>
  </r>
  <r>
    <x v="98"/>
    <n v="55"/>
    <x v="0"/>
  </r>
  <r>
    <x v="99"/>
    <n v="12"/>
    <x v="1"/>
  </r>
  <r>
    <x v="100"/>
    <n v="22"/>
    <x v="0"/>
  </r>
  <r>
    <x v="101"/>
    <n v="84"/>
    <x v="1"/>
  </r>
  <r>
    <x v="102"/>
    <n v="55"/>
    <x v="0"/>
  </r>
  <r>
    <x v="103"/>
    <n v="22"/>
    <x v="0"/>
  </r>
  <r>
    <x v="104"/>
    <n v="39"/>
    <x v="2"/>
  </r>
  <r>
    <x v="105"/>
    <n v="26"/>
    <x v="2"/>
  </r>
  <r>
    <x v="106"/>
    <n v="39"/>
    <x v="2"/>
  </r>
  <r>
    <x v="107"/>
    <n v="96"/>
    <x v="1"/>
  </r>
  <r>
    <x v="108"/>
    <n v="11"/>
    <x v="0"/>
  </r>
  <r>
    <x v="109"/>
    <n v="88"/>
    <x v="0"/>
  </r>
  <r>
    <x v="110"/>
    <n v="65"/>
    <x v="2"/>
  </r>
  <r>
    <x v="111"/>
    <n v="12"/>
    <x v="1"/>
  </r>
  <r>
    <x v="112"/>
    <n v="88"/>
    <x v="0"/>
  </r>
  <r>
    <x v="113"/>
    <n v="13"/>
    <x v="2"/>
  </r>
  <r>
    <x v="114"/>
    <n v="72"/>
    <x v="1"/>
  </r>
  <r>
    <x v="115"/>
    <n v="55"/>
    <x v="0"/>
  </r>
  <r>
    <x v="116"/>
    <n v="36"/>
    <x v="1"/>
  </r>
  <r>
    <x v="117"/>
    <n v="11"/>
    <x v="0"/>
  </r>
  <r>
    <x v="118"/>
    <n v="104"/>
    <x v="2"/>
  </r>
  <r>
    <x v="119"/>
    <n v="36"/>
    <x v="1"/>
  </r>
  <r>
    <x v="120"/>
    <n v="48"/>
    <x v="1"/>
  </r>
  <r>
    <x v="121"/>
    <n v="104"/>
    <x v="2"/>
  </r>
  <r>
    <x v="122"/>
    <n v="77"/>
    <x v="0"/>
  </r>
  <r>
    <x v="123"/>
    <n v="55"/>
    <x v="0"/>
  </r>
  <r>
    <x v="124"/>
    <n v="24"/>
    <x v="1"/>
  </r>
  <r>
    <x v="125"/>
    <n v="55"/>
    <x v="0"/>
  </r>
  <r>
    <x v="126"/>
    <n v="91"/>
    <x v="2"/>
  </r>
  <r>
    <x v="127"/>
    <n v="13"/>
    <x v="2"/>
  </r>
  <r>
    <x v="128"/>
    <n v="77"/>
    <x v="0"/>
  </r>
  <r>
    <x v="129"/>
    <n v="48"/>
    <x v="1"/>
  </r>
  <r>
    <x v="130"/>
    <n v="66"/>
    <x v="0"/>
  </r>
  <r>
    <x v="131"/>
    <n v="24"/>
    <x v="1"/>
  </r>
  <r>
    <x v="132"/>
    <n v="72"/>
    <x v="1"/>
  </r>
  <r>
    <x v="133"/>
    <n v="88"/>
    <x v="0"/>
  </r>
  <r>
    <x v="134"/>
    <n v="77"/>
    <x v="0"/>
  </r>
  <r>
    <x v="135"/>
    <n v="24"/>
    <x v="1"/>
  </r>
  <r>
    <x v="136"/>
    <n v="104"/>
    <x v="2"/>
  </r>
  <r>
    <x v="137"/>
    <n v="78"/>
    <x v="2"/>
  </r>
  <r>
    <x v="138"/>
    <n v="66"/>
    <x v="0"/>
  </r>
  <r>
    <x v="139"/>
    <n v="36"/>
    <x v="1"/>
  </r>
  <r>
    <x v="140"/>
    <n v="44"/>
    <x v="0"/>
  </r>
  <r>
    <x v="141"/>
    <n v="11"/>
    <x v="0"/>
  </r>
  <r>
    <x v="142"/>
    <n v="11"/>
    <x v="0"/>
  </r>
  <r>
    <x v="143"/>
    <n v="78"/>
    <x v="2"/>
  </r>
  <r>
    <x v="144"/>
    <n v="33"/>
    <x v="0"/>
  </r>
  <r>
    <x v="145"/>
    <n v="48"/>
    <x v="1"/>
  </r>
  <r>
    <x v="146"/>
    <n v="48"/>
    <x v="1"/>
  </r>
  <r>
    <x v="147"/>
    <n v="91"/>
    <x v="2"/>
  </r>
  <r>
    <x v="148"/>
    <n v="44"/>
    <x v="0"/>
  </r>
  <r>
    <x v="149"/>
    <n v="26"/>
    <x v="2"/>
  </r>
  <r>
    <x v="150"/>
    <n v="88"/>
    <x v="0"/>
  </r>
  <r>
    <x v="151"/>
    <n v="33"/>
    <x v="0"/>
  </r>
  <r>
    <x v="152"/>
    <n v="65"/>
    <x v="2"/>
  </r>
  <r>
    <x v="153"/>
    <n v="12"/>
    <x v="1"/>
  </r>
  <r>
    <x v="154"/>
    <n v="52"/>
    <x v="2"/>
  </r>
  <r>
    <x v="155"/>
    <n v="55"/>
    <x v="0"/>
  </r>
  <r>
    <x v="156"/>
    <n v="52"/>
    <x v="2"/>
  </r>
  <r>
    <x v="157"/>
    <n v="66"/>
    <x v="0"/>
  </r>
  <r>
    <x v="158"/>
    <n v="39"/>
    <x v="2"/>
  </r>
  <r>
    <x v="159"/>
    <n v="72"/>
    <x v="1"/>
  </r>
  <r>
    <x v="160"/>
    <n v="13"/>
    <x v="2"/>
  </r>
  <r>
    <x v="161"/>
    <n v="11"/>
    <x v="0"/>
  </r>
  <r>
    <x v="162"/>
    <n v="77"/>
    <x v="0"/>
  </r>
  <r>
    <x v="163"/>
    <n v="60"/>
    <x v="1"/>
  </r>
  <r>
    <x v="164"/>
    <n v="44"/>
    <x v="0"/>
  </r>
  <r>
    <x v="165"/>
    <n v="78"/>
    <x v="2"/>
  </r>
  <r>
    <x v="166"/>
    <n v="13"/>
    <x v="2"/>
  </r>
  <r>
    <x v="167"/>
    <n v="91"/>
    <x v="2"/>
  </r>
  <r>
    <x v="168"/>
    <n v="36"/>
    <x v="1"/>
  </r>
  <r>
    <x v="169"/>
    <n v="24"/>
    <x v="1"/>
  </r>
  <r>
    <x v="170"/>
    <n v="104"/>
    <x v="2"/>
  </r>
  <r>
    <x v="171"/>
    <n v="72"/>
    <x v="1"/>
  </r>
  <r>
    <x v="172"/>
    <n v="55"/>
    <x v="0"/>
  </r>
  <r>
    <x v="173"/>
    <n v="48"/>
    <x v="1"/>
  </r>
  <r>
    <x v="174"/>
    <n v="88"/>
    <x v="0"/>
  </r>
  <r>
    <x v="175"/>
    <n v="96"/>
    <x v="1"/>
  </r>
  <r>
    <x v="176"/>
    <n v="65"/>
    <x v="2"/>
  </r>
  <r>
    <x v="177"/>
    <n v="36"/>
    <x v="1"/>
  </r>
  <r>
    <x v="178"/>
    <n v="48"/>
    <x v="1"/>
  </r>
  <r>
    <x v="179"/>
    <n v="60"/>
    <x v="1"/>
  </r>
  <r>
    <x v="180"/>
    <n v="13"/>
    <x v="2"/>
  </r>
  <r>
    <x v="181"/>
    <n v="44"/>
    <x v="0"/>
  </r>
  <r>
    <x v="182"/>
    <n v="65"/>
    <x v="2"/>
  </r>
  <r>
    <x v="183"/>
    <n v="60"/>
    <x v="1"/>
  </r>
  <r>
    <x v="184"/>
    <n v="12"/>
    <x v="1"/>
  </r>
  <r>
    <x v="185"/>
    <n v="72"/>
    <x v="1"/>
  </r>
  <r>
    <x v="186"/>
    <n v="26"/>
    <x v="2"/>
  </r>
  <r>
    <x v="187"/>
    <n v="12"/>
    <x v="1"/>
  </r>
  <r>
    <x v="188"/>
    <n v="12"/>
    <x v="1"/>
  </r>
  <r>
    <x v="189"/>
    <n v="104"/>
    <x v="2"/>
  </r>
  <r>
    <x v="190"/>
    <n v="44"/>
    <x v="0"/>
  </r>
  <r>
    <x v="191"/>
    <n v="96"/>
    <x v="1"/>
  </r>
  <r>
    <x v="192"/>
    <n v="22"/>
    <x v="0"/>
  </r>
  <r>
    <x v="193"/>
    <n v="39"/>
    <x v="2"/>
  </r>
  <r>
    <x v="194"/>
    <n v="84"/>
    <x v="3"/>
  </r>
  <r>
    <x v="195"/>
    <n v="88"/>
    <x v="0"/>
  </r>
  <r>
    <x v="196"/>
    <n v="96"/>
    <x v="1"/>
  </r>
  <r>
    <x v="197"/>
    <n v="48"/>
    <x v="1"/>
  </r>
  <r>
    <x v="198"/>
    <n v="72"/>
    <x v="1"/>
  </r>
  <r>
    <x v="199"/>
    <n v="98"/>
    <x v="3"/>
  </r>
  <r>
    <x v="200"/>
    <n v="36"/>
    <x v="1"/>
  </r>
  <r>
    <x v="201"/>
    <n v="52"/>
    <x v="2"/>
  </r>
  <r>
    <x v="202"/>
    <n v="84"/>
    <x v="3"/>
  </r>
  <r>
    <x v="203"/>
    <n v="11"/>
    <x v="0"/>
  </r>
  <r>
    <x v="204"/>
    <n v="66"/>
    <x v="0"/>
  </r>
  <r>
    <x v="205"/>
    <n v="12"/>
    <x v="1"/>
  </r>
  <r>
    <x v="206"/>
    <n v="36"/>
    <x v="1"/>
  </r>
  <r>
    <x v="207"/>
    <n v="39"/>
    <x v="2"/>
  </r>
  <r>
    <x v="208"/>
    <n v="96"/>
    <x v="1"/>
  </r>
  <r>
    <x v="209"/>
    <n v="42"/>
    <x v="3"/>
  </r>
  <r>
    <x v="210"/>
    <n v="84"/>
    <x v="1"/>
  </r>
  <r>
    <x v="211"/>
    <n v="60"/>
    <x v="1"/>
  </r>
  <r>
    <x v="212"/>
    <n v="52"/>
    <x v="2"/>
  </r>
  <r>
    <x v="213"/>
    <n v="55"/>
    <x v="0"/>
  </r>
  <r>
    <x v="214"/>
    <n v="11"/>
    <x v="0"/>
  </r>
  <r>
    <x v="215"/>
    <n v="96"/>
    <x v="1"/>
  </r>
  <r>
    <x v="216"/>
    <n v="84"/>
    <x v="1"/>
  </r>
  <r>
    <x v="217"/>
    <n v="70"/>
    <x v="3"/>
  </r>
  <r>
    <x v="218"/>
    <n v="56"/>
    <x v="3"/>
  </r>
  <r>
    <x v="219"/>
    <n v="72"/>
    <x v="1"/>
  </r>
  <r>
    <x v="220"/>
    <n v="48"/>
    <x v="1"/>
  </r>
  <r>
    <x v="221"/>
    <n v="56"/>
    <x v="3"/>
  </r>
  <r>
    <x v="222"/>
    <n v="13"/>
    <x v="2"/>
  </r>
  <r>
    <x v="223"/>
    <n v="104"/>
    <x v="2"/>
  </r>
  <r>
    <x v="224"/>
    <n v="13"/>
    <x v="2"/>
  </r>
  <r>
    <x v="225"/>
    <n v="48"/>
    <x v="1"/>
  </r>
  <r>
    <x v="226"/>
    <n v="14"/>
    <x v="3"/>
  </r>
  <r>
    <x v="227"/>
    <n v="56"/>
    <x v="3"/>
  </r>
  <r>
    <x v="228"/>
    <n v="88"/>
    <x v="0"/>
  </r>
  <r>
    <x v="229"/>
    <n v="56"/>
    <x v="3"/>
  </r>
  <r>
    <x v="230"/>
    <n v="78"/>
    <x v="2"/>
  </r>
  <r>
    <x v="231"/>
    <n v="112"/>
    <x v="3"/>
  </r>
  <r>
    <x v="232"/>
    <n v="42"/>
    <x v="3"/>
  </r>
  <r>
    <x v="233"/>
    <n v="24"/>
    <x v="1"/>
  </r>
  <r>
    <x v="234"/>
    <n v="84"/>
    <x v="1"/>
  </r>
  <r>
    <x v="235"/>
    <n v="13"/>
    <x v="2"/>
  </r>
  <r>
    <x v="236"/>
    <n v="65"/>
    <x v="2"/>
  </r>
  <r>
    <x v="237"/>
    <n v="88"/>
    <x v="0"/>
  </r>
  <r>
    <x v="238"/>
    <n v="112"/>
    <x v="3"/>
  </r>
  <r>
    <x v="239"/>
    <n v="36"/>
    <x v="1"/>
  </r>
  <r>
    <x v="240"/>
    <n v="22"/>
    <x v="0"/>
  </r>
  <r>
    <x v="241"/>
    <n v="12"/>
    <x v="1"/>
  </r>
  <r>
    <x v="242"/>
    <n v="72"/>
    <x v="1"/>
  </r>
  <r>
    <x v="243"/>
    <n v="13"/>
    <x v="2"/>
  </r>
  <r>
    <x v="244"/>
    <n v="26"/>
    <x v="2"/>
  </r>
  <r>
    <x v="245"/>
    <n v="14"/>
    <x v="3"/>
  </r>
  <r>
    <x v="246"/>
    <n v="72"/>
    <x v="1"/>
  </r>
  <r>
    <x v="247"/>
    <n v="11"/>
    <x v="0"/>
  </r>
  <r>
    <x v="248"/>
    <n v="70"/>
    <x v="3"/>
  </r>
  <r>
    <x v="249"/>
    <n v="77"/>
    <x v="0"/>
  </r>
  <r>
    <x v="250"/>
    <n v="98"/>
    <x v="3"/>
  </r>
  <r>
    <x v="251"/>
    <n v="98"/>
    <x v="3"/>
  </r>
  <r>
    <x v="252"/>
    <n v="12"/>
    <x v="1"/>
  </r>
  <r>
    <x v="253"/>
    <n v="26"/>
    <x v="2"/>
  </r>
  <r>
    <x v="254"/>
    <n v="98"/>
    <x v="3"/>
  </r>
  <r>
    <x v="255"/>
    <n v="22"/>
    <x v="0"/>
  </r>
  <r>
    <x v="256"/>
    <n v="65"/>
    <x v="2"/>
  </r>
  <r>
    <x v="257"/>
    <n v="42"/>
    <x v="3"/>
  </r>
  <r>
    <x v="258"/>
    <n v="112"/>
    <x v="3"/>
  </r>
  <r>
    <x v="259"/>
    <n v="78"/>
    <x v="2"/>
  </r>
  <r>
    <x v="260"/>
    <n v="70"/>
    <x v="3"/>
  </r>
  <r>
    <x v="261"/>
    <n v="14"/>
    <x v="3"/>
  </r>
  <r>
    <x v="262"/>
    <n v="36"/>
    <x v="1"/>
  </r>
  <r>
    <x v="263"/>
    <n v="14"/>
    <x v="3"/>
  </r>
  <r>
    <x v="264"/>
    <n v="48"/>
    <x v="1"/>
  </r>
  <r>
    <x v="265"/>
    <n v="84"/>
    <x v="3"/>
  </r>
  <r>
    <x v="266"/>
    <n v="11"/>
    <x v="0"/>
  </r>
  <r>
    <x v="267"/>
    <n v="56"/>
    <x v="3"/>
  </r>
  <r>
    <x v="268"/>
    <n v="33"/>
    <x v="0"/>
  </r>
  <r>
    <x v="269"/>
    <n v="88"/>
    <x v="0"/>
  </r>
  <r>
    <x v="270"/>
    <n v="52"/>
    <x v="2"/>
  </r>
  <r>
    <x v="271"/>
    <n v="84"/>
    <x v="3"/>
  </r>
  <r>
    <x v="272"/>
    <n v="66"/>
    <x v="0"/>
  </r>
  <r>
    <x v="273"/>
    <n v="55"/>
    <x v="0"/>
  </r>
  <r>
    <x v="274"/>
    <n v="14"/>
    <x v="3"/>
  </r>
  <r>
    <x v="275"/>
    <n v="36"/>
    <x v="0"/>
  </r>
  <r>
    <x v="276"/>
    <n v="45"/>
    <x v="3"/>
  </r>
  <r>
    <x v="277"/>
    <n v="45"/>
    <x v="3"/>
  </r>
  <r>
    <x v="278"/>
    <n v="60"/>
    <x v="0"/>
  </r>
  <r>
    <x v="279"/>
    <n v="24"/>
    <x v="0"/>
  </r>
  <r>
    <x v="280"/>
    <n v="36"/>
    <x v="0"/>
  </r>
  <r>
    <x v="281"/>
    <n v="78"/>
    <x v="1"/>
  </r>
  <r>
    <x v="282"/>
    <n v="91"/>
    <x v="1"/>
  </r>
  <r>
    <x v="283"/>
    <n v="30"/>
    <x v="3"/>
  </r>
  <r>
    <x v="284"/>
    <n v="105"/>
    <x v="3"/>
  </r>
  <r>
    <x v="285"/>
    <n v="105"/>
    <x v="3"/>
  </r>
  <r>
    <x v="286"/>
    <n v="12"/>
    <x v="0"/>
  </r>
  <r>
    <x v="287"/>
    <n v="84"/>
    <x v="0"/>
  </r>
  <r>
    <x v="288"/>
    <n v="52"/>
    <x v="1"/>
  </r>
  <r>
    <x v="289"/>
    <n v="105"/>
    <x v="3"/>
  </r>
  <r>
    <x v="290"/>
    <n v="84"/>
    <x v="0"/>
  </r>
  <r>
    <x v="291"/>
    <n v="48"/>
    <x v="0"/>
  </r>
  <r>
    <x v="292"/>
    <n v="104"/>
    <x v="1"/>
  </r>
  <r>
    <x v="293"/>
    <n v="120"/>
    <x v="3"/>
  </r>
  <r>
    <x v="294"/>
    <n v="60"/>
    <x v="0"/>
  </r>
  <r>
    <x v="295"/>
    <n v="45"/>
    <x v="3"/>
  </r>
  <r>
    <x v="296"/>
    <n v="28"/>
    <x v="2"/>
  </r>
  <r>
    <x v="297"/>
    <n v="75"/>
    <x v="3"/>
  </r>
  <r>
    <x v="298"/>
    <n v="60"/>
    <x v="0"/>
  </r>
  <r>
    <x v="299"/>
    <n v="98"/>
    <x v="2"/>
  </r>
  <r>
    <x v="300"/>
    <n v="96"/>
    <x v="0"/>
  </r>
  <r>
    <x v="301"/>
    <n v="13"/>
    <x v="1"/>
  </r>
  <r>
    <x v="302"/>
    <n v="70"/>
    <x v="2"/>
  </r>
  <r>
    <x v="303"/>
    <n v="105"/>
    <x v="3"/>
  </r>
  <r>
    <x v="304"/>
    <n v="105"/>
    <x v="3"/>
  </r>
  <r>
    <x v="305"/>
    <n v="52"/>
    <x v="1"/>
  </r>
  <r>
    <x v="306"/>
    <n v="45"/>
    <x v="3"/>
  </r>
  <r>
    <x v="307"/>
    <n v="13"/>
    <x v="1"/>
  </r>
  <r>
    <x v="308"/>
    <n v="70"/>
    <x v="2"/>
  </r>
  <r>
    <x v="309"/>
    <n v="13"/>
    <x v="1"/>
  </r>
  <r>
    <x v="310"/>
    <n v="60"/>
    <x v="0"/>
  </r>
  <r>
    <x v="311"/>
    <n v="65"/>
    <x v="1"/>
  </r>
  <r>
    <x v="312"/>
    <n v="26"/>
    <x v="1"/>
  </r>
  <r>
    <x v="313"/>
    <n v="98"/>
    <x v="2"/>
  </r>
  <r>
    <x v="314"/>
    <n v="120"/>
    <x v="3"/>
  </r>
  <r>
    <x v="315"/>
    <n v="60"/>
    <x v="3"/>
  </r>
  <r>
    <x v="316"/>
    <n v="60"/>
    <x v="3"/>
  </r>
  <r>
    <x v="317"/>
    <n v="105"/>
    <x v="3"/>
  </r>
  <r>
    <x v="318"/>
    <n v="24"/>
    <x v="0"/>
  </r>
  <r>
    <x v="319"/>
    <n v="39"/>
    <x v="1"/>
  </r>
  <r>
    <x v="320"/>
    <n v="65"/>
    <x v="1"/>
  </r>
  <r>
    <x v="321"/>
    <n v="12"/>
    <x v="0"/>
  </r>
  <r>
    <x v="322"/>
    <n v="48"/>
    <x v="0"/>
  </r>
  <r>
    <x v="323"/>
    <n v="84"/>
    <x v="0"/>
  </r>
  <r>
    <x v="324"/>
    <n v="84"/>
    <x v="0"/>
  </r>
  <r>
    <x v="325"/>
    <n v="45"/>
    <x v="3"/>
  </r>
  <r>
    <x v="326"/>
    <n v="56"/>
    <x v="2"/>
  </r>
  <r>
    <x v="327"/>
    <n v="98"/>
    <x v="2"/>
  </r>
  <r>
    <x v="328"/>
    <n v="75"/>
    <x v="3"/>
  </r>
  <r>
    <x v="329"/>
    <n v="36"/>
    <x v="0"/>
  </r>
  <r>
    <x v="330"/>
    <n v="60"/>
    <x v="0"/>
  </r>
  <r>
    <x v="331"/>
    <n v="75"/>
    <x v="3"/>
  </r>
  <r>
    <x v="332"/>
    <n v="105"/>
    <x v="3"/>
  </r>
  <r>
    <x v="333"/>
    <n v="120"/>
    <x v="3"/>
  </r>
  <r>
    <x v="334"/>
    <n v="48"/>
    <x v="0"/>
  </r>
  <r>
    <x v="335"/>
    <n v="72"/>
    <x v="0"/>
  </r>
  <r>
    <x v="336"/>
    <n v="45"/>
    <x v="3"/>
  </r>
  <r>
    <x v="337"/>
    <n v="52"/>
    <x v="1"/>
  </r>
  <r>
    <x v="338"/>
    <n v="70"/>
    <x v="2"/>
  </r>
  <r>
    <x v="339"/>
    <n v="30"/>
    <x v="3"/>
  </r>
  <r>
    <x v="340"/>
    <n v="30"/>
    <x v="3"/>
  </r>
  <r>
    <x v="341"/>
    <n v="15"/>
    <x v="3"/>
  </r>
  <r>
    <x v="342"/>
    <n v="104"/>
    <x v="1"/>
  </r>
  <r>
    <x v="343"/>
    <n v="14"/>
    <x v="2"/>
  </r>
  <r>
    <x v="344"/>
    <n v="105"/>
    <x v="3"/>
  </r>
  <r>
    <x v="345"/>
    <n v="60"/>
    <x v="3"/>
  </r>
  <r>
    <x v="346"/>
    <n v="36"/>
    <x v="0"/>
  </r>
  <r>
    <x v="347"/>
    <n v="26"/>
    <x v="1"/>
  </r>
  <r>
    <x v="348"/>
    <n v="90"/>
    <x v="3"/>
  </r>
  <r>
    <x v="349"/>
    <n v="70"/>
    <x v="2"/>
  </r>
  <r>
    <x v="350"/>
    <n v="105"/>
    <x v="3"/>
  </r>
  <r>
    <x v="351"/>
    <n v="98"/>
    <x v="2"/>
  </r>
  <r>
    <x v="352"/>
    <n v="14"/>
    <x v="2"/>
  </r>
  <r>
    <x v="353"/>
    <n v="26"/>
    <x v="1"/>
  </r>
  <r>
    <x v="354"/>
    <n v="42"/>
    <x v="2"/>
  </r>
  <r>
    <x v="355"/>
    <n v="105"/>
    <x v="3"/>
  </r>
  <r>
    <x v="356"/>
    <n v="98"/>
    <x v="2"/>
  </r>
  <r>
    <x v="357"/>
    <n v="42"/>
    <x v="2"/>
  </r>
  <r>
    <x v="358"/>
    <n v="65"/>
    <x v="1"/>
  </r>
  <r>
    <x v="359"/>
    <n v="42"/>
    <x v="2"/>
  </r>
  <r>
    <x v="360"/>
    <n v="52"/>
    <x v="1"/>
  </r>
  <r>
    <x v="361"/>
    <n v="15"/>
    <x v="3"/>
  </r>
  <r>
    <x v="362"/>
    <n v="120"/>
    <x v="3"/>
  </r>
  <r>
    <x v="363"/>
    <n v="84"/>
    <x v="0"/>
  </r>
  <r>
    <x v="364"/>
    <n v="48"/>
    <x v="0"/>
  </r>
  <r>
    <x v="365"/>
    <n v="105"/>
    <x v="3"/>
  </r>
  <r>
    <x v="366"/>
    <n v="104"/>
    <x v="1"/>
  </r>
  <r>
    <x v="367"/>
    <n v="104"/>
    <x v="1"/>
  </r>
  <r>
    <x v="368"/>
    <n v="90"/>
    <x v="3"/>
  </r>
  <r>
    <x v="369"/>
    <n v="75"/>
    <x v="3"/>
  </r>
  <r>
    <x v="370"/>
    <n v="52"/>
    <x v="1"/>
  </r>
  <r>
    <x v="371"/>
    <n v="98"/>
    <x v="2"/>
  </r>
  <r>
    <x v="372"/>
    <n v="112"/>
    <x v="2"/>
  </r>
  <r>
    <x v="373"/>
    <n v="112"/>
    <x v="2"/>
  </r>
  <r>
    <x v="374"/>
    <n v="26"/>
    <x v="1"/>
  </r>
  <r>
    <x v="375"/>
    <n v="12"/>
    <x v="0"/>
  </r>
  <r>
    <x v="376"/>
    <n v="78"/>
    <x v="1"/>
  </r>
  <r>
    <x v="377"/>
    <n v="15"/>
    <x v="3"/>
  </r>
  <r>
    <x v="378"/>
    <n v="90"/>
    <x v="3"/>
  </r>
  <r>
    <x v="379"/>
    <n v="52"/>
    <x v="1"/>
  </r>
  <r>
    <x v="380"/>
    <n v="112"/>
    <x v="2"/>
  </r>
  <r>
    <x v="381"/>
    <n v="72"/>
    <x v="0"/>
  </r>
  <r>
    <x v="382"/>
    <n v="45"/>
    <x v="3"/>
  </r>
  <r>
    <x v="383"/>
    <n v="14"/>
    <x v="2"/>
  </r>
  <r>
    <x v="384"/>
    <n v="45"/>
    <x v="3"/>
  </r>
  <r>
    <x v="385"/>
    <n v="39"/>
    <x v="1"/>
  </r>
  <r>
    <x v="386"/>
    <n v="60"/>
    <x v="3"/>
  </r>
  <r>
    <x v="387"/>
    <n v="98"/>
    <x v="2"/>
  </r>
  <r>
    <x v="388"/>
    <n v="120"/>
    <x v="3"/>
  </r>
  <r>
    <x v="389"/>
    <n v="24"/>
    <x v="0"/>
  </r>
  <r>
    <x v="390"/>
    <n v="30"/>
    <x v="3"/>
  </r>
  <r>
    <x v="391"/>
    <n v="91"/>
    <x v="1"/>
  </r>
  <r>
    <x v="392"/>
    <n v="90"/>
    <x v="3"/>
  </r>
  <r>
    <x v="393"/>
    <n v="96"/>
    <x v="0"/>
  </r>
  <r>
    <x v="394"/>
    <n v="84"/>
    <x v="2"/>
  </r>
  <r>
    <x v="395"/>
    <n v="120"/>
    <x v="3"/>
  </r>
  <r>
    <x v="396"/>
    <n v="14"/>
    <x v="2"/>
  </r>
  <r>
    <x v="397"/>
    <n v="105"/>
    <x v="3"/>
  </r>
  <r>
    <x v="398"/>
    <n v="65"/>
    <x v="1"/>
  </r>
  <r>
    <x v="399"/>
    <n v="15"/>
    <x v="3"/>
  </r>
  <r>
    <x v="400"/>
    <n v="120"/>
    <x v="3"/>
  </r>
  <r>
    <x v="401"/>
    <n v="78"/>
    <x v="1"/>
  </r>
  <r>
    <x v="402"/>
    <n v="90"/>
    <x v="3"/>
  </r>
  <r>
    <x v="403"/>
    <n v="70"/>
    <x v="2"/>
  </r>
  <r>
    <x v="404"/>
    <n v="75"/>
    <x v="3"/>
  </r>
  <r>
    <x v="405"/>
    <n v="14"/>
    <x v="2"/>
  </r>
  <r>
    <x v="406"/>
    <n v="91"/>
    <x v="1"/>
  </r>
  <r>
    <x v="407"/>
    <n v="70"/>
    <x v="2"/>
  </r>
  <r>
    <x v="408"/>
    <n v="65"/>
    <x v="1"/>
  </r>
  <r>
    <x v="409"/>
    <n v="60"/>
    <x v="0"/>
  </r>
  <r>
    <x v="410"/>
    <n v="60"/>
    <x v="3"/>
  </r>
  <r>
    <x v="411"/>
    <n v="72"/>
    <x v="0"/>
  </r>
  <r>
    <x v="412"/>
    <n v="70"/>
    <x v="2"/>
  </r>
  <r>
    <x v="413"/>
    <n v="120"/>
    <x v="3"/>
  </r>
  <r>
    <x v="414"/>
    <n v="75"/>
    <x v="3"/>
  </r>
  <r>
    <x v="415"/>
    <n v="112"/>
    <x v="2"/>
  </r>
  <r>
    <x v="416"/>
    <n v="36"/>
    <x v="0"/>
  </r>
  <r>
    <x v="417"/>
    <n v="26"/>
    <x v="1"/>
  </r>
  <r>
    <x v="418"/>
    <n v="45"/>
    <x v="3"/>
  </r>
  <r>
    <x v="419"/>
    <n v="36"/>
    <x v="0"/>
  </r>
  <r>
    <x v="420"/>
    <n v="120"/>
    <x v="3"/>
  </r>
  <r>
    <x v="421"/>
    <n v="30"/>
    <x v="3"/>
  </r>
  <r>
    <x v="422"/>
    <n v="105"/>
    <x v="3"/>
  </r>
  <r>
    <x v="423"/>
    <n v="60"/>
    <x v="3"/>
  </r>
  <r>
    <x v="424"/>
    <n v="12"/>
    <x v="0"/>
  </r>
  <r>
    <x v="425"/>
    <n v="45"/>
    <x v="3"/>
  </r>
  <r>
    <x v="426"/>
    <n v="105"/>
    <x v="3"/>
  </r>
  <r>
    <x v="427"/>
    <n v="24"/>
    <x v="0"/>
  </r>
  <r>
    <x v="428"/>
    <n v="36"/>
    <x v="0"/>
  </r>
  <r>
    <x v="429"/>
    <n v="98"/>
    <x v="2"/>
  </r>
  <r>
    <x v="430"/>
    <n v="105"/>
    <x v="3"/>
  </r>
  <r>
    <x v="431"/>
    <n v="56"/>
    <x v="2"/>
  </r>
  <r>
    <x v="432"/>
    <n v="78"/>
    <x v="1"/>
  </r>
  <r>
    <x v="433"/>
    <n v="13"/>
    <x v="1"/>
  </r>
  <r>
    <x v="434"/>
    <n v="36"/>
    <x v="0"/>
  </r>
  <r>
    <x v="435"/>
    <n v="13"/>
    <x v="1"/>
  </r>
  <r>
    <x v="436"/>
    <n v="105"/>
    <x v="3"/>
  </r>
  <r>
    <x v="437"/>
    <n v="91"/>
    <x v="1"/>
  </r>
  <r>
    <x v="438"/>
    <n v="45"/>
    <x v="3"/>
  </r>
  <r>
    <x v="439"/>
    <n v="14"/>
    <x v="2"/>
  </r>
  <r>
    <x v="440"/>
    <n v="104"/>
    <x v="1"/>
  </r>
  <r>
    <x v="441"/>
    <n v="24"/>
    <x v="0"/>
  </r>
  <r>
    <x v="442"/>
    <n v="98"/>
    <x v="2"/>
  </r>
  <r>
    <x v="443"/>
    <n v="12"/>
    <x v="0"/>
  </r>
  <r>
    <x v="444"/>
    <n v="105"/>
    <x v="3"/>
  </r>
  <r>
    <x v="445"/>
    <n v="90"/>
    <x v="3"/>
  </r>
  <r>
    <x v="446"/>
    <n v="105"/>
    <x v="3"/>
  </r>
  <r>
    <x v="447"/>
    <n v="60"/>
    <x v="3"/>
  </r>
  <r>
    <x v="448"/>
    <n v="45"/>
    <x v="3"/>
  </r>
  <r>
    <x v="449"/>
    <n v="90"/>
    <x v="3"/>
  </r>
  <r>
    <x v="450"/>
    <n v="96"/>
    <x v="0"/>
  </r>
  <r>
    <x v="451"/>
    <n v="78"/>
    <x v="1"/>
  </r>
</pivotCacheRecords>
</file>

<file path=xl/pivotCache/pivotCacheRecords1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9">
  <r>
    <n v="42433"/>
    <s v="AG-2011-2040"/>
    <x v="0"/>
    <d v="2022-01-06T00:00:00"/>
    <s v="Standard Class"/>
    <s v="TB-11280"/>
    <s v="Toby Braunhardt"/>
    <s v="Consumer"/>
    <s v="Constantine"/>
    <s v="Constantine"/>
    <s v="Algeria"/>
    <m/>
    <x v="0"/>
    <s v="Africa"/>
    <s v="OFF-TEN-10000025"/>
    <x v="0"/>
    <s v="Storage"/>
    <s v="Tenex Lockers, Blue"/>
    <x v="0"/>
    <n v="2"/>
    <n v="0"/>
    <n v="106.14"/>
    <n v="35.46"/>
    <s v="Medium"/>
  </r>
  <r>
    <n v="22253"/>
    <s v="IN-2011-47883"/>
    <x v="0"/>
    <d v="2022-01-08T00:00:00"/>
    <s v="Standard Class"/>
    <s v="JH-15985"/>
    <s v="Joseph Holt"/>
    <s v="Consumer"/>
    <s v="Wagga Wagga"/>
    <s v="New South Wales"/>
    <s v="Australia"/>
    <m/>
    <x v="1"/>
    <s v="Oceania"/>
    <s v="OFF-SU-10000618"/>
    <x v="0"/>
    <s v="Supplies"/>
    <s v="Acme Trimmer, High Speed"/>
    <x v="1"/>
    <n v="3"/>
    <n v="0.1"/>
    <n v="36.036000000000001"/>
    <n v="9.7200000000000006"/>
    <s v="Medium"/>
  </r>
  <r>
    <n v="48883"/>
    <s v="HU-2011-1220"/>
    <x v="0"/>
    <d v="2022-01-05T00:00:00"/>
    <s v="Second Class"/>
    <s v="AT-735"/>
    <s v="Annie Thurman"/>
    <s v="Consumer"/>
    <s v="Budapest"/>
    <s v="Budapest"/>
    <s v="Hungary"/>
    <m/>
    <x v="2"/>
    <s v="EMEA"/>
    <s v="OFF-TEN-10001585"/>
    <x v="0"/>
    <s v="Storage"/>
    <s v="Tenex Box, Single Width"/>
    <x v="2"/>
    <n v="4"/>
    <n v="0"/>
    <n v="29.64"/>
    <n v="8.17"/>
    <s v="High"/>
  </r>
  <r>
    <n v="11731"/>
    <s v="IT-2011-3647632"/>
    <x v="0"/>
    <d v="2022-01-05T00:00:00"/>
    <s v="Second Class"/>
    <s v="EM-14140"/>
    <s v="Eugene Moren"/>
    <s v="Home Office"/>
    <s v="Stockholm"/>
    <s v="Stockholm"/>
    <s v="Sweden"/>
    <m/>
    <x v="3"/>
    <s v="North"/>
    <s v="OFF-PA-10001492"/>
    <x v="0"/>
    <s v="Paper"/>
    <s v="Enermax Note Cards, Premium"/>
    <x v="3"/>
    <n v="3"/>
    <n v="0.5"/>
    <n v="-26.055"/>
    <n v="4.82"/>
    <s v="High"/>
  </r>
  <r>
    <n v="22255"/>
    <s v="IN-2011-47883"/>
    <x v="0"/>
    <d v="2022-01-08T00:00:00"/>
    <s v="Standard Class"/>
    <s v="JH-15985"/>
    <s v="Joseph Holt"/>
    <s v="Consumer"/>
    <s v="Wagga Wagga"/>
    <s v="New South Wales"/>
    <s v="Australia"/>
    <m/>
    <x v="1"/>
    <s v="Oceania"/>
    <s v="FUR-FU-10003447"/>
    <x v="1"/>
    <s v="Furnishings"/>
    <s v="Eldon Light Bulb, Duo Pack"/>
    <x v="4"/>
    <n v="5"/>
    <n v="0.1"/>
    <n v="37.770000000000003"/>
    <n v="4.7"/>
    <s v="Medium"/>
  </r>
  <r>
    <n v="22254"/>
    <s v="IN-2011-47883"/>
    <x v="0"/>
    <d v="2022-01-08T00:00:00"/>
    <s v="Standard Class"/>
    <s v="JH-15985"/>
    <s v="Joseph Holt"/>
    <s v="Consumer"/>
    <s v="Wagga Wagga"/>
    <s v="New South Wales"/>
    <s v="Australia"/>
    <m/>
    <x v="1"/>
    <s v="Oceania"/>
    <s v="OFF-PA-10001968"/>
    <x v="0"/>
    <s v="Paper"/>
    <s v="Eaton Computer Printout Paper, 8.5 x 11"/>
    <x v="5"/>
    <n v="2"/>
    <n v="0.1"/>
    <n v="15.342000000000001"/>
    <n v="1.8"/>
    <s v="Medium"/>
  </r>
  <r>
    <n v="21613"/>
    <s v="IN-2011-30733"/>
    <x v="1"/>
    <d v="2022-02-03T00:00:00"/>
    <s v="Second Class"/>
    <s v="PO-18865"/>
    <s v="Patrick O'Donnell"/>
    <s v="Consumer"/>
    <s v="Dhaka"/>
    <s v="Dhaka"/>
    <s v="Bangladesh"/>
    <m/>
    <x v="1"/>
    <s v="Central Asia"/>
    <s v="TEC-CO-10002316"/>
    <x v="2"/>
    <s v="Copiers"/>
    <s v="Brother Personal Copier, Laser"/>
    <x v="6"/>
    <n v="2"/>
    <n v="0"/>
    <n v="71.400000000000006"/>
    <n v="57.3"/>
    <s v="Critical"/>
  </r>
  <r>
    <n v="34662"/>
    <s v="CA-2011-115161"/>
    <x v="1"/>
    <d v="2022-02-03T00:00:00"/>
    <s v="First Class"/>
    <s v="LC-17050"/>
    <s v="Liz Carlisle"/>
    <s v="Consumer"/>
    <s v="Mission Viejo"/>
    <s v="California"/>
    <s v="United States"/>
    <n v="92691"/>
    <x v="4"/>
    <s v="West"/>
    <s v="FUR-BO-10003966"/>
    <x v="1"/>
    <s v="Bookcases"/>
    <s v="Sauder Facets Collection Library, Sky Alder Finish"/>
    <x v="7"/>
    <n v="2"/>
    <n v="0.15"/>
    <n v="3.4196"/>
    <n v="54.64"/>
    <s v="High"/>
  </r>
  <r>
    <n v="44508"/>
    <s v="AO-2011-1390"/>
    <x v="1"/>
    <d v="2022-02-04T00:00:00"/>
    <s v="Second Class"/>
    <s v="DK-3150"/>
    <s v="David Kendrick"/>
    <s v="Corporate"/>
    <s v="Luanda"/>
    <s v="Luanda"/>
    <s v="Angola"/>
    <m/>
    <x v="0"/>
    <s v="Africa"/>
    <s v="OFF-FEL-10001541"/>
    <x v="0"/>
    <s v="Storage"/>
    <s v="Fellowes Lockers, Wire Frame"/>
    <x v="8"/>
    <n v="1"/>
    <n v="0"/>
    <n v="92.88"/>
    <n v="53.08"/>
    <s v="Critical"/>
  </r>
  <r>
    <n v="23688"/>
    <s v="ID-2011-56493"/>
    <x v="1"/>
    <d v="2022-02-03T00:00:00"/>
    <s v="Second Class"/>
    <s v="SP-20650"/>
    <s v="Stephanie Phelps"/>
    <s v="Corporate"/>
    <s v="Yingcheng"/>
    <s v="Hubei"/>
    <s v="China"/>
    <m/>
    <x v="1"/>
    <s v="North Asia"/>
    <s v="OFF-ST-10002161"/>
    <x v="0"/>
    <s v="Storage"/>
    <s v="Tenex Trays, Single Width"/>
    <x v="9"/>
    <n v="3"/>
    <n v="0"/>
    <n v="68.31"/>
    <n v="44.36"/>
    <s v="Critical"/>
  </r>
  <r>
    <n v="25293"/>
    <s v="IN-2011-36074"/>
    <x v="1"/>
    <d v="2022-02-05T00:00:00"/>
    <s v="Second Class"/>
    <s v="DK-13150"/>
    <s v="David Kendrick"/>
    <s v="Corporate"/>
    <s v="Chongqing"/>
    <s v="Chongqing"/>
    <s v="China"/>
    <m/>
    <x v="1"/>
    <s v="North Asia"/>
    <s v="OFF-AP-10001254"/>
    <x v="0"/>
    <s v="Appliances"/>
    <s v="KitchenAid Coffee Grinder, Red"/>
    <x v="10"/>
    <n v="5"/>
    <n v="0"/>
    <n v="137.4"/>
    <n v="33.15"/>
    <s v="Medium"/>
  </r>
  <r>
    <n v="8483"/>
    <s v="US-2011-118892"/>
    <x v="1"/>
    <d v="2022-02-06T00:00:00"/>
    <s v="Standard Class"/>
    <s v="DH-13075"/>
    <s v="Dave Hallsten"/>
    <s v="Corporate"/>
    <s v="San Miguelito"/>
    <s v="Panama"/>
    <s v="Panama"/>
    <m/>
    <x v="5"/>
    <s v="Central"/>
    <s v="OFF-AP-10002317"/>
    <x v="0"/>
    <s v="Appliances"/>
    <s v="Hamilton Beach Refrigerator, Silver"/>
    <x v="11"/>
    <n v="2"/>
    <n v="0.4"/>
    <n v="20.024000000000001"/>
    <n v="21.38"/>
    <s v="Medium"/>
  </r>
  <r>
    <n v="41445"/>
    <s v="IR-2011-6550"/>
    <x v="1"/>
    <d v="2022-02-06T00:00:00"/>
    <s v="Standard Class"/>
    <s v="PO-8850"/>
    <s v="Patrick O'Brill"/>
    <s v="Consumer"/>
    <s v="Mashhad"/>
    <s v="Razavi Khorasan"/>
    <s v="Iran"/>
    <m/>
    <x v="2"/>
    <s v="EMEA"/>
    <s v="FUR-ADV-10002601"/>
    <x v="1"/>
    <s v="Furnishings"/>
    <s v="Advantus Photo Frame, Erganomic"/>
    <x v="12"/>
    <n v="6"/>
    <n v="0"/>
    <n v="148.5"/>
    <n v="19.649999999999999"/>
    <s v="High"/>
  </r>
  <r>
    <n v="16727"/>
    <s v="ES-2011-5268439"/>
    <x v="1"/>
    <d v="2022-02-03T00:00:00"/>
    <s v="Second Class"/>
    <s v="GH-14485"/>
    <s v="Gene Hale"/>
    <s v="Corporate"/>
    <s v="La Rochelle"/>
    <s v="Poitou-Charentes"/>
    <s v="France"/>
    <m/>
    <x v="3"/>
    <s v="Central"/>
    <s v="OFF-AR-10001529"/>
    <x v="0"/>
    <s v="Art"/>
    <s v="Binney &amp; Smith Pencil Sharpener, Easy-Erase"/>
    <x v="13"/>
    <n v="5"/>
    <n v="0"/>
    <n v="15.3"/>
    <n v="19.23"/>
    <s v="High"/>
  </r>
  <r>
    <n v="21615"/>
    <s v="IN-2011-30733"/>
    <x v="1"/>
    <d v="2022-02-03T00:00:00"/>
    <s v="Second Class"/>
    <s v="PO-18865"/>
    <s v="Patrick O'Donnell"/>
    <s v="Consumer"/>
    <s v="Dhaka"/>
    <s v="Dhaka"/>
    <s v="Bangladesh"/>
    <m/>
    <x v="1"/>
    <s v="Central Asia"/>
    <s v="OFF-SU-10000484"/>
    <x v="0"/>
    <s v="Supplies"/>
    <s v="Kleencut Ruler, High Speed"/>
    <x v="14"/>
    <n v="3"/>
    <n v="0"/>
    <n v="11.79"/>
    <n v="11.13"/>
    <s v="Critical"/>
  </r>
  <r>
    <n v="8484"/>
    <s v="US-2011-118892"/>
    <x v="1"/>
    <d v="2022-02-06T00:00:00"/>
    <s v="Standard Class"/>
    <s v="DH-13075"/>
    <s v="Dave Hallsten"/>
    <s v="Corporate"/>
    <s v="San Miguelito"/>
    <s v="Panama"/>
    <s v="Panama"/>
    <m/>
    <x v="5"/>
    <s v="Central"/>
    <s v="TEC-AC-10001221"/>
    <x v="2"/>
    <s v="Accessories"/>
    <s v="Memorex Memory Card, USB"/>
    <x v="15"/>
    <n v="2"/>
    <n v="0.4"/>
    <n v="-19.135999999999999"/>
    <n v="6.21"/>
    <s v="Medium"/>
  </r>
  <r>
    <n v="19796"/>
    <s v="ES-2011-5460465"/>
    <x v="1"/>
    <d v="2022-02-05T00:00:00"/>
    <s v="Standard Class"/>
    <s v="RR-19315"/>
    <s v="Ralph Ritter"/>
    <s v="Consumer"/>
    <s v="Parma"/>
    <s v="Emilia-Romagna"/>
    <s v="Italy"/>
    <m/>
    <x v="3"/>
    <s v="South"/>
    <s v="OFF-AR-10000980"/>
    <x v="0"/>
    <s v="Art"/>
    <s v="Sanford Pencil Sharpener, Water Color"/>
    <x v="16"/>
    <n v="3"/>
    <n v="0"/>
    <n v="20.34"/>
    <n v="6.03"/>
    <s v="Medium"/>
  </r>
  <r>
    <n v="21614"/>
    <s v="IN-2011-30733"/>
    <x v="1"/>
    <d v="2022-02-03T00:00:00"/>
    <s v="Second Class"/>
    <s v="PO-18865"/>
    <s v="Patrick O'Donnell"/>
    <s v="Consumer"/>
    <s v="Dhaka"/>
    <s v="Dhaka"/>
    <s v="Bangladesh"/>
    <m/>
    <x v="1"/>
    <s v="Central Asia"/>
    <s v="OFF-BI-10003012"/>
    <x v="0"/>
    <s v="Binders"/>
    <s v="Wilson Jones Hole Reinforcements, Economy"/>
    <x v="17"/>
    <n v="5"/>
    <n v="0"/>
    <n v="9.6"/>
    <n v="5.29"/>
    <s v="Critical"/>
  </r>
  <r>
    <n v="21616"/>
    <s v="IN-2011-30733"/>
    <x v="1"/>
    <d v="2022-02-03T00:00:00"/>
    <s v="Second Class"/>
    <s v="PO-18865"/>
    <s v="Patrick O'Donnell"/>
    <s v="Consumer"/>
    <s v="Dhaka"/>
    <s v="Dhaka"/>
    <s v="Bangladesh"/>
    <m/>
    <x v="1"/>
    <s v="Central Asia"/>
    <s v="OFF-LA-10001292"/>
    <x v="0"/>
    <s v="Labels"/>
    <s v="Smead File Folder Labels, Adjustable"/>
    <x v="18"/>
    <n v="3"/>
    <n v="0"/>
    <n v="9.9"/>
    <n v="3.78"/>
    <s v="Critical"/>
  </r>
  <r>
    <n v="16726"/>
    <s v="ES-2011-5268439"/>
    <x v="1"/>
    <d v="2022-02-03T00:00:00"/>
    <s v="Second Class"/>
    <s v="GH-14485"/>
    <s v="Gene Hale"/>
    <s v="Corporate"/>
    <s v="La Rochelle"/>
    <s v="Poitou-Charentes"/>
    <s v="France"/>
    <m/>
    <x v="3"/>
    <s v="Central"/>
    <s v="OFF-EN-10004597"/>
    <x v="0"/>
    <s v="Envelopes"/>
    <s v="GlobeWeis Peel and Seal, Set of 50"/>
    <x v="19"/>
    <n v="1"/>
    <n v="0"/>
    <n v="0"/>
    <n v="3.34"/>
    <s v="High"/>
  </r>
  <r>
    <n v="14413"/>
    <s v="ES-2011-2205486"/>
    <x v="1"/>
    <d v="2022-02-07T00:00:00"/>
    <s v="Standard Class"/>
    <s v="IM-15055"/>
    <s v="Ionia McGrath"/>
    <s v="Consumer"/>
    <s v="Halle"/>
    <s v="North Rhine-Westphalia"/>
    <s v="Germany"/>
    <m/>
    <x v="3"/>
    <s v="Central"/>
    <s v="OFF-BI-10001249"/>
    <x v="0"/>
    <s v="Binders"/>
    <s v="Acco Hole Reinforcements, Recycled"/>
    <x v="20"/>
    <n v="3"/>
    <n v="0"/>
    <n v="10.53"/>
    <n v="1.86"/>
    <s v="Medium"/>
  </r>
  <r>
    <n v="14414"/>
    <s v="ES-2011-2205486"/>
    <x v="1"/>
    <d v="2022-02-07T00:00:00"/>
    <s v="Standard Class"/>
    <s v="IM-15055"/>
    <s v="Ionia McGrath"/>
    <s v="Consumer"/>
    <s v="Halle"/>
    <s v="North Rhine-Westphalia"/>
    <s v="Germany"/>
    <m/>
    <x v="3"/>
    <s v="Central"/>
    <s v="OFF-BI-10001717"/>
    <x v="0"/>
    <s v="Binders"/>
    <s v="Avery Hole Reinforcements, Durable"/>
    <x v="21"/>
    <n v="2"/>
    <n v="0"/>
    <n v="4.2"/>
    <n v="0.93"/>
    <s v="Medium"/>
  </r>
  <r>
    <n v="8482"/>
    <s v="US-2011-118892"/>
    <x v="1"/>
    <d v="2022-02-06T00:00:00"/>
    <s v="Standard Class"/>
    <s v="DH-13075"/>
    <s v="Dave Hallsten"/>
    <s v="Corporate"/>
    <s v="San Miguelito"/>
    <s v="Panama"/>
    <s v="Panama"/>
    <m/>
    <x v="5"/>
    <s v="Central"/>
    <s v="OFF-BI-10000719"/>
    <x v="0"/>
    <s v="Binders"/>
    <s v="Wilson Jones Hole Reinforcements, Clear"/>
    <x v="22"/>
    <n v="6"/>
    <n v="0.4"/>
    <n v="-0.98399999999999999"/>
    <n v="0.81"/>
    <s v="Medium"/>
  </r>
  <r>
    <n v="44228"/>
    <s v="CA-2011-1800"/>
    <x v="2"/>
    <d v="2022-03-04T00:00:00"/>
    <s v="First Class"/>
    <s v="TP-11415"/>
    <s v="Tom Prescott"/>
    <s v="Consumer"/>
    <s v="Toronto"/>
    <s v="Ontario"/>
    <s v="Canada"/>
    <m/>
    <x v="6"/>
    <s v="Canada"/>
    <s v="OFF-FEL-10001405"/>
    <x v="0"/>
    <s v="Storage"/>
    <s v="Fellowes File Cart, Industrial"/>
    <x v="23"/>
    <n v="4"/>
    <n v="0"/>
    <n v="71.64"/>
    <n v="164.36"/>
    <s v="High"/>
  </r>
  <r>
    <n v="13130"/>
    <s v="ES-2011-1705541"/>
    <x v="2"/>
    <d v="2022-03-06T00:00:00"/>
    <s v="Standard Class"/>
    <s v="TS-21370"/>
    <s v="Todd Sumrall"/>
    <s v="Corporate"/>
    <s v="Farnborough"/>
    <s v="England"/>
    <s v="United Kingdom"/>
    <m/>
    <x v="3"/>
    <s v="North"/>
    <s v="FUR-BO-10000259"/>
    <x v="1"/>
    <s v="Bookcases"/>
    <s v="Safco Classic Bookcase, Traditional"/>
    <x v="24"/>
    <n v="3"/>
    <n v="0"/>
    <n v="341.73"/>
    <n v="150.4"/>
    <s v="High"/>
  </r>
  <r>
    <n v="48599"/>
    <s v="UP-2011-3730"/>
    <x v="2"/>
    <d v="2022-03-05T00:00:00"/>
    <s v="Standard Class"/>
    <s v="RD-9900"/>
    <s v="Ruben Dartt"/>
    <s v="Consumer"/>
    <s v="Vinnytsya"/>
    <s v="Vinnytsya"/>
    <s v="Ukraine"/>
    <m/>
    <x v="2"/>
    <s v="EMEA"/>
    <s v="TEC-LOG-10003896"/>
    <x v="2"/>
    <s v="Accessories"/>
    <s v="Logitech Router, Erganomic"/>
    <x v="25"/>
    <n v="6"/>
    <n v="0"/>
    <n v="264.60000000000002"/>
    <n v="146.55000000000001"/>
    <s v="Medium"/>
  </r>
  <r>
    <n v="15218"/>
    <s v="ES-2011-3893444"/>
    <x v="2"/>
    <d v="2022-03-05T00:00:00"/>
    <s v="Standard Class"/>
    <s v="TB-21400"/>
    <s v="Tom Boeckenhauer"/>
    <s v="Consumer"/>
    <s v="Berlin"/>
    <s v="Berlin"/>
    <s v="Germany"/>
    <m/>
    <x v="3"/>
    <s v="Central"/>
    <s v="OFF-AP-10002568"/>
    <x v="0"/>
    <s v="Appliances"/>
    <s v="Hamilton Beach Toaster, Black"/>
    <x v="26"/>
    <n v="8"/>
    <n v="0.2"/>
    <n v="45.456000000000003"/>
    <n v="80.67"/>
    <s v="High"/>
  </r>
  <r>
    <n v="37844"/>
    <s v="CA-2011-113880"/>
    <x v="2"/>
    <d v="2022-03-05T00:00:00"/>
    <s v="Standard Class"/>
    <s v="VF-21715"/>
    <s v="Vicky Freymann"/>
    <s v="Home Office"/>
    <s v="Elmhurst"/>
    <s v="Illinois"/>
    <s v="United States"/>
    <n v="60126"/>
    <x v="4"/>
    <s v="Central"/>
    <s v="FUR-CH-10000863"/>
    <x v="1"/>
    <s v="Chairs"/>
    <s v="Novimex Swivel Fabric Task Chair"/>
    <x v="27"/>
    <n v="6"/>
    <n v="0.3"/>
    <n v="-172.1172"/>
    <n v="70.05"/>
    <s v="High"/>
  </r>
  <r>
    <n v="44230"/>
    <s v="CA-2011-1800"/>
    <x v="2"/>
    <d v="2022-03-04T00:00:00"/>
    <s v="First Class"/>
    <s v="TP-11415"/>
    <s v="Tom Prescott"/>
    <s v="Consumer"/>
    <s v="Toronto"/>
    <s v="Ontario"/>
    <s v="Canada"/>
    <m/>
    <x v="6"/>
    <s v="Canada"/>
    <s v="FUR-HAR-10001792"/>
    <x v="1"/>
    <s v="Chairs"/>
    <s v="Harbour Creations Bag Chairs, Red"/>
    <x v="28"/>
    <n v="4"/>
    <n v="0"/>
    <n v="105.96"/>
    <n v="65.81"/>
    <s v="High"/>
  </r>
  <r>
    <n v="13131"/>
    <s v="ES-2011-1705541"/>
    <x v="2"/>
    <d v="2022-03-06T00:00:00"/>
    <s v="Standard Class"/>
    <s v="TS-21370"/>
    <s v="Todd Sumrall"/>
    <s v="Corporate"/>
    <s v="Farnborough"/>
    <s v="England"/>
    <s v="United Kingdom"/>
    <m/>
    <x v="3"/>
    <s v="North"/>
    <s v="FUR-CH-10002830"/>
    <x v="1"/>
    <s v="Chairs"/>
    <s v="Office Star Rocking Chair, Red"/>
    <x v="29"/>
    <n v="5"/>
    <n v="0"/>
    <n v="288.75"/>
    <n v="64.400000000000006"/>
    <s v="High"/>
  </r>
  <r>
    <n v="48593"/>
    <s v="UP-2011-3730"/>
    <x v="2"/>
    <d v="2022-03-05T00:00:00"/>
    <s v="Standard Class"/>
    <s v="RD-9900"/>
    <s v="Ruben Dartt"/>
    <s v="Consumer"/>
    <s v="Vinnytsya"/>
    <s v="Vinnytsya"/>
    <s v="Ukraine"/>
    <m/>
    <x v="2"/>
    <s v="EMEA"/>
    <s v="OFF-FEL-10002867"/>
    <x v="0"/>
    <s v="Storage"/>
    <s v="Fellowes Lockers, Single Width"/>
    <x v="30"/>
    <n v="6"/>
    <n v="0"/>
    <n v="211.5"/>
    <n v="60.78"/>
    <s v="Medium"/>
  </r>
  <r>
    <n v="21917"/>
    <s v="IN-2011-59986"/>
    <x v="2"/>
    <d v="2022-03-03T00:00:00"/>
    <s v="First Class"/>
    <s v="KH-16360"/>
    <s v="Katherine Hughes"/>
    <s v="Consumer"/>
    <s v="Adelaide"/>
    <s v="South Australia"/>
    <s v="Australia"/>
    <m/>
    <x v="1"/>
    <s v="Oceania"/>
    <s v="TEC-MA-10002520"/>
    <x v="2"/>
    <s v="Machines"/>
    <s v="Panasonic Receipt Printer, White"/>
    <x v="31"/>
    <n v="2"/>
    <n v="0.1"/>
    <n v="7.1580000000000004"/>
    <n v="55.67"/>
    <s v="High"/>
  </r>
  <r>
    <n v="31454"/>
    <s v="CA-2011-104269"/>
    <x v="2"/>
    <d v="2022-03-06T00:00:00"/>
    <s v="Second Class"/>
    <s v="DB-13060"/>
    <s v="Dave Brooks"/>
    <s v="Consumer"/>
    <s v="Seattle"/>
    <s v="Washington"/>
    <s v="United States"/>
    <n v="98115"/>
    <x v="4"/>
    <s v="West"/>
    <s v="FUR-CH-10004063"/>
    <x v="1"/>
    <s v="Chairs"/>
    <s v="Global Deluxe High-Back Manager's Chair"/>
    <x v="32"/>
    <n v="2"/>
    <n v="0.2"/>
    <n v="51.476399999999998"/>
    <n v="47.89"/>
    <s v="Medium"/>
  </r>
  <r>
    <n v="48595"/>
    <s v="UP-2011-3730"/>
    <x v="2"/>
    <d v="2022-03-05T00:00:00"/>
    <s v="Standard Class"/>
    <s v="RD-9900"/>
    <s v="Ruben Dartt"/>
    <s v="Consumer"/>
    <s v="Vinnytsya"/>
    <s v="Vinnytsya"/>
    <s v="Ukraine"/>
    <m/>
    <x v="2"/>
    <s v="EMEA"/>
    <s v="TEC-SHA-10004874"/>
    <x v="2"/>
    <s v="Copiers"/>
    <s v="Sharp Fax Machine, High-Speed"/>
    <x v="33"/>
    <n v="2"/>
    <n v="0"/>
    <n v="123.36"/>
    <n v="42.88"/>
    <s v="Medium"/>
  </r>
  <r>
    <n v="39607"/>
    <s v="CA-2011-168312"/>
    <x v="2"/>
    <d v="2022-03-07T00:00:00"/>
    <s v="Standard Class"/>
    <s v="GW-14605"/>
    <s v="Giulietta Weimer"/>
    <s v="Consumer"/>
    <s v="Houston"/>
    <s v="Texas"/>
    <s v="United States"/>
    <n v="77036"/>
    <x v="4"/>
    <s v="Central"/>
    <s v="FUR-TA-10001866"/>
    <x v="1"/>
    <s v="Tables"/>
    <s v="Bevis Round Conference Room Tables and Bases"/>
    <x v="34"/>
    <n v="3"/>
    <n v="0.3"/>
    <n v="-43.029600000000002"/>
    <n v="32.700000000000003"/>
    <s v="Medium"/>
  </r>
  <r>
    <n v="13132"/>
    <s v="ES-2011-1705541"/>
    <x v="2"/>
    <d v="2022-03-06T00:00:00"/>
    <s v="Standard Class"/>
    <s v="TS-21370"/>
    <s v="Todd Sumrall"/>
    <s v="Corporate"/>
    <s v="Farnborough"/>
    <s v="England"/>
    <s v="United Kingdom"/>
    <m/>
    <x v="3"/>
    <s v="North"/>
    <s v="OFF-AR-10004151"/>
    <x v="0"/>
    <s v="Art"/>
    <s v="BIC Sketch Pad, Blue"/>
    <x v="35"/>
    <n v="4"/>
    <n v="0"/>
    <n v="34.92"/>
    <n v="25.39"/>
    <s v="High"/>
  </r>
  <r>
    <n v="39245"/>
    <s v="CA-2011-131009"/>
    <x v="2"/>
    <d v="2022-03-05T00:00:00"/>
    <s v="Standard Class"/>
    <s v="SC-20380"/>
    <s v="Shahid Collister"/>
    <s v="Consumer"/>
    <s v="El Paso"/>
    <s v="Texas"/>
    <s v="United States"/>
    <n v="79907"/>
    <x v="4"/>
    <s v="Central"/>
    <s v="FUR-CH-10001270"/>
    <x v="1"/>
    <s v="Chairs"/>
    <s v="Harbour Creations Steel Folding Chair"/>
    <x v="36"/>
    <n v="6"/>
    <n v="0.3"/>
    <n v="0"/>
    <n v="25.22"/>
    <s v="Medium"/>
  </r>
  <r>
    <n v="44502"/>
    <s v="UP-2011-3090"/>
    <x v="2"/>
    <d v="2022-03-01T00:00:00"/>
    <s v="Same Day"/>
    <s v="BS-1800"/>
    <s v="Bryan Spruell"/>
    <s v="Home Office"/>
    <s v="Kherson"/>
    <s v="Kherson"/>
    <s v="Ukraine"/>
    <m/>
    <x v="2"/>
    <s v="EMEA"/>
    <s v="FUR-HON-10002424"/>
    <x v="1"/>
    <s v="Chairs"/>
    <s v="Hon Steel Folding Chair, Red"/>
    <x v="37"/>
    <n v="2"/>
    <n v="0"/>
    <n v="76.5"/>
    <n v="24.42"/>
    <s v="Medium"/>
  </r>
  <r>
    <n v="44503"/>
    <s v="UP-2011-3090"/>
    <x v="2"/>
    <d v="2022-03-01T00:00:00"/>
    <s v="Same Day"/>
    <s v="BS-1800"/>
    <s v="Bryan Spruell"/>
    <s v="Home Office"/>
    <s v="Kherson"/>
    <s v="Kherson"/>
    <s v="Ukraine"/>
    <m/>
    <x v="2"/>
    <s v="EMEA"/>
    <s v="OFF-FEL-10002897"/>
    <x v="0"/>
    <s v="Storage"/>
    <s v="Fellowes Shelving, Single Width"/>
    <x v="38"/>
    <n v="2"/>
    <n v="0"/>
    <n v="30.06"/>
    <n v="19.52"/>
    <s v="Medium"/>
  </r>
  <r>
    <n v="44229"/>
    <s v="CA-2011-1800"/>
    <x v="2"/>
    <d v="2022-03-04T00:00:00"/>
    <s v="First Class"/>
    <s v="TP-11415"/>
    <s v="Tom Prescott"/>
    <s v="Consumer"/>
    <s v="Toronto"/>
    <s v="Ontario"/>
    <s v="Canada"/>
    <m/>
    <x v="6"/>
    <s v="Canada"/>
    <s v="TEC-APP-10004912"/>
    <x v="2"/>
    <s v="Phones"/>
    <s v="Apple Speaker Phone, with Caller ID"/>
    <x v="39"/>
    <n v="4"/>
    <n v="0"/>
    <n v="123.24"/>
    <n v="18.190000000000001"/>
    <s v="High"/>
  </r>
  <r>
    <n v="14536"/>
    <s v="ES-2011-1517387"/>
    <x v="2"/>
    <d v="2022-03-08T00:00:00"/>
    <s v="Standard Class"/>
    <s v="CM-12235"/>
    <s v="Chris McAfee"/>
    <s v="Consumer"/>
    <s v="Colmar"/>
    <s v="Alsace"/>
    <s v="France"/>
    <m/>
    <x v="3"/>
    <s v="Central"/>
    <s v="OFF-AR-10001418"/>
    <x v="0"/>
    <s v="Art"/>
    <s v="BIC Markers, Easy-Erase"/>
    <x v="40"/>
    <n v="4"/>
    <n v="0"/>
    <n v="29.88"/>
    <n v="16.48"/>
    <s v="Low"/>
  </r>
  <r>
    <n v="48597"/>
    <s v="UP-2011-3730"/>
    <x v="2"/>
    <d v="2022-03-05T00:00:00"/>
    <s v="Standard Class"/>
    <s v="RD-9900"/>
    <s v="Ruben Dartt"/>
    <s v="Consumer"/>
    <s v="Vinnytsya"/>
    <s v="Vinnytsya"/>
    <s v="Ukraine"/>
    <m/>
    <x v="2"/>
    <s v="EMEA"/>
    <s v="TEC-KON-10002194"/>
    <x v="2"/>
    <s v="Machines"/>
    <s v="Konica Printer, White"/>
    <x v="41"/>
    <n v="1"/>
    <n v="0"/>
    <n v="79.86"/>
    <n v="16.22"/>
    <s v="Medium"/>
  </r>
  <r>
    <n v="21443"/>
    <s v="IN-2011-56738"/>
    <x v="2"/>
    <d v="2022-03-05T00:00:00"/>
    <s v="Standard Class"/>
    <s v="RF-19345"/>
    <s v="Randy Ferguson"/>
    <s v="Corporate"/>
    <s v="Handa"/>
    <s v="Aichi"/>
    <s v="Japan"/>
    <m/>
    <x v="1"/>
    <s v="North Asia"/>
    <s v="FUR-FU-10002210"/>
    <x v="1"/>
    <s v="Furnishings"/>
    <s v="Tenex Clock, Black"/>
    <x v="42"/>
    <n v="7"/>
    <n v="0"/>
    <n v="59.64"/>
    <n v="15.91"/>
    <s v="Medium"/>
  </r>
  <r>
    <n v="26925"/>
    <s v="IN-2011-26946"/>
    <x v="2"/>
    <d v="2022-03-06T00:00:00"/>
    <s v="Standard Class"/>
    <s v="LH-17155"/>
    <s v="Logan Haushalter"/>
    <s v="Consumer"/>
    <s v="Palembang"/>
    <s v="Sumatera Selatan"/>
    <s v="Indonesia"/>
    <m/>
    <x v="1"/>
    <s v="Southeast Asia"/>
    <s v="FUR-CH-10001465"/>
    <x v="1"/>
    <s v="Chairs"/>
    <s v="Hon Swivel Stool, Red"/>
    <x v="43"/>
    <n v="2"/>
    <n v="0.27"/>
    <n v="62.168999999999997"/>
    <n v="15.01"/>
    <s v="Medium"/>
  </r>
  <r>
    <n v="26926"/>
    <s v="IN-2011-26946"/>
    <x v="2"/>
    <d v="2022-03-06T00:00:00"/>
    <s v="Standard Class"/>
    <s v="LH-17155"/>
    <s v="Logan Haushalter"/>
    <s v="Consumer"/>
    <s v="Palembang"/>
    <s v="Sumatera Selatan"/>
    <s v="Indonesia"/>
    <m/>
    <x v="1"/>
    <s v="Southeast Asia"/>
    <s v="OFF-EN-10004495"/>
    <x v="0"/>
    <s v="Envelopes"/>
    <s v="Kraft Peel and Seal, Security-Tint"/>
    <x v="44"/>
    <n v="9"/>
    <n v="0.47"/>
    <n v="-74.414699999999996"/>
    <n v="14.58"/>
    <s v="Medium"/>
  </r>
  <r>
    <n v="11106"/>
    <s v="ES-2011-2010166"/>
    <x v="2"/>
    <d v="2022-03-05T00:00:00"/>
    <s v="Standard Class"/>
    <s v="LO-17170"/>
    <s v="Lori Olson"/>
    <s v="Corporate"/>
    <s v="Berlin"/>
    <s v="Berlin"/>
    <s v="Germany"/>
    <m/>
    <x v="3"/>
    <s v="Central"/>
    <s v="TEC-AC-10004791"/>
    <x v="2"/>
    <s v="Accessories"/>
    <s v="Belkin Keyboard, USB"/>
    <x v="45"/>
    <n v="2"/>
    <n v="0.1"/>
    <n v="-5.0579999999999998"/>
    <n v="14.22"/>
    <s v="Medium"/>
  </r>
  <r>
    <n v="30176"/>
    <s v="ID-2011-50144"/>
    <x v="2"/>
    <d v="2022-03-05T00:00:00"/>
    <s v="Standard Class"/>
    <s v="LH-17155"/>
    <s v="Logan Haushalter"/>
    <s v="Consumer"/>
    <s v="Hobart"/>
    <s v="Tasmania"/>
    <s v="Australia"/>
    <m/>
    <x v="1"/>
    <s v="Oceania"/>
    <s v="TEC-PH-10001619"/>
    <x v="2"/>
    <s v="Phones"/>
    <s v="Cisco Signal Booster, Full Size"/>
    <x v="46"/>
    <n v="1"/>
    <n v="0.4"/>
    <n v="-45.948"/>
    <n v="13.96"/>
    <s v="High"/>
  </r>
  <r>
    <n v="48591"/>
    <s v="UP-2011-3730"/>
    <x v="2"/>
    <d v="2022-03-05T00:00:00"/>
    <s v="Standard Class"/>
    <s v="RD-9900"/>
    <s v="Ruben Dartt"/>
    <s v="Consumer"/>
    <s v="Vinnytsya"/>
    <s v="Vinnytsya"/>
    <s v="Ukraine"/>
    <m/>
    <x v="2"/>
    <s v="EMEA"/>
    <s v="FUR-SAF-10004530"/>
    <x v="1"/>
    <s v="Bookcases"/>
    <s v="Safco Floating Shelf Set, Traditional"/>
    <x v="47"/>
    <n v="1"/>
    <n v="0"/>
    <n v="86.55"/>
    <n v="12.33"/>
    <s v="Medium"/>
  </r>
  <r>
    <n v="15219"/>
    <s v="ES-2011-3893444"/>
    <x v="2"/>
    <d v="2022-03-05T00:00:00"/>
    <s v="Standard Class"/>
    <s v="TB-21400"/>
    <s v="Tom Boeckenhauer"/>
    <s v="Consumer"/>
    <s v="Berlin"/>
    <s v="Berlin"/>
    <s v="Germany"/>
    <m/>
    <x v="3"/>
    <s v="Central"/>
    <s v="OFF-ST-10000875"/>
    <x v="0"/>
    <s v="Storage"/>
    <s v="Smead Shelving, Single Width"/>
    <x v="48"/>
    <n v="3"/>
    <n v="0.2"/>
    <n v="36.683999999999997"/>
    <n v="11.43"/>
    <s v="High"/>
  </r>
  <r>
    <n v="39606"/>
    <s v="CA-2011-168312"/>
    <x v="2"/>
    <d v="2022-03-07T00:00:00"/>
    <s v="Standard Class"/>
    <s v="GW-14605"/>
    <s v="Giulietta Weimer"/>
    <s v="Consumer"/>
    <s v="Houston"/>
    <s v="Texas"/>
    <s v="United States"/>
    <n v="77036"/>
    <x v="4"/>
    <s v="Central"/>
    <s v="OFF-ST-10003692"/>
    <x v="0"/>
    <s v="Storage"/>
    <s v="Recycled Steel Personal File for Hanging File Folders"/>
    <x v="49"/>
    <n v="3"/>
    <n v="0.2"/>
    <n v="8.5845000000000002"/>
    <n v="8.49"/>
    <s v="Medium"/>
  </r>
  <r>
    <n v="44501"/>
    <s v="UP-2011-3090"/>
    <x v="2"/>
    <d v="2022-03-01T00:00:00"/>
    <s v="Same Day"/>
    <s v="BS-1800"/>
    <s v="Bryan Spruell"/>
    <s v="Home Office"/>
    <s v="Kherson"/>
    <s v="Kherson"/>
    <s v="Ukraine"/>
    <m/>
    <x v="2"/>
    <s v="EMEA"/>
    <s v="OFF-STA-10000298"/>
    <x v="0"/>
    <s v="Art"/>
    <s v="Stanley Canvas, Blue"/>
    <x v="50"/>
    <n v="2"/>
    <n v="0"/>
    <n v="15.78"/>
    <n v="8.42"/>
    <s v="Medium"/>
  </r>
  <r>
    <n v="15220"/>
    <s v="ES-2011-3893444"/>
    <x v="2"/>
    <d v="2022-03-05T00:00:00"/>
    <s v="Standard Class"/>
    <s v="TB-21400"/>
    <s v="Tom Boeckenhauer"/>
    <s v="Consumer"/>
    <s v="Berlin"/>
    <s v="Berlin"/>
    <s v="Germany"/>
    <m/>
    <x v="3"/>
    <s v="Central"/>
    <s v="OFF-ST-10000988"/>
    <x v="0"/>
    <s v="Storage"/>
    <s v="Fellowes Folders, Blue"/>
    <x v="51"/>
    <n v="3"/>
    <n v="0.2"/>
    <n v="23.76"/>
    <n v="8.2200000000000006"/>
    <s v="High"/>
  </r>
  <r>
    <n v="39247"/>
    <s v="CA-2011-131009"/>
    <x v="2"/>
    <d v="2022-03-05T00:00:00"/>
    <s v="Standard Class"/>
    <s v="SC-20380"/>
    <s v="Shahid Collister"/>
    <s v="Consumer"/>
    <s v="El Paso"/>
    <s v="Texas"/>
    <s v="United States"/>
    <n v="79907"/>
    <x v="4"/>
    <s v="Central"/>
    <s v="OFF-ST-10001469"/>
    <x v="0"/>
    <s v="Storage"/>
    <s v="Fellowes Bankers Box Recycled Super Stor/Drawer"/>
    <x v="52"/>
    <n v="3"/>
    <n v="0.2"/>
    <n v="-22.671600000000002"/>
    <n v="8"/>
    <s v="Medium"/>
  </r>
  <r>
    <n v="39246"/>
    <s v="CA-2011-131009"/>
    <x v="2"/>
    <d v="2022-03-05T00:00:00"/>
    <s v="Standard Class"/>
    <s v="SC-20380"/>
    <s v="Shahid Collister"/>
    <s v="Consumer"/>
    <s v="El Paso"/>
    <s v="Texas"/>
    <s v="United States"/>
    <n v="79907"/>
    <x v="4"/>
    <s v="Central"/>
    <s v="FUR-FU-10001095"/>
    <x v="1"/>
    <s v="Furnishings"/>
    <s v="DAX Black Cherry Wood-Tone Poster Frame"/>
    <x v="53"/>
    <n v="6"/>
    <n v="0.6"/>
    <n v="-34.953600000000002"/>
    <n v="7.38"/>
    <s v="Medium"/>
  </r>
  <r>
    <n v="48594"/>
    <s v="UP-2011-3730"/>
    <x v="2"/>
    <d v="2022-03-05T00:00:00"/>
    <s v="Standard Class"/>
    <s v="RD-9900"/>
    <s v="Ruben Dartt"/>
    <s v="Consumer"/>
    <s v="Vinnytsya"/>
    <s v="Vinnytsya"/>
    <s v="Ukraine"/>
    <m/>
    <x v="2"/>
    <s v="EMEA"/>
    <s v="TEC-STA-10004927"/>
    <x v="2"/>
    <s v="Machines"/>
    <s v="StarTech Receipt Printer, Wireless"/>
    <x v="54"/>
    <n v="2"/>
    <n v="0"/>
    <n v="15.48"/>
    <n v="6.87"/>
    <s v="Medium"/>
  </r>
  <r>
    <n v="44227"/>
    <s v="CA-2011-1800"/>
    <x v="2"/>
    <d v="2022-03-04T00:00:00"/>
    <s v="First Class"/>
    <s v="TP-11415"/>
    <s v="Tom Prescott"/>
    <s v="Consumer"/>
    <s v="Toronto"/>
    <s v="Ontario"/>
    <s v="Canada"/>
    <m/>
    <x v="6"/>
    <s v="Canada"/>
    <s v="OFF-ACC-10004692"/>
    <x v="0"/>
    <s v="Binders"/>
    <s v="Acco 3-Hole Punch, Recycled"/>
    <x v="55"/>
    <n v="1"/>
    <n v="0"/>
    <n v="2.73"/>
    <n v="6.7"/>
    <s v="High"/>
  </r>
  <r>
    <n v="12530"/>
    <s v="ES-2011-1416586"/>
    <x v="2"/>
    <d v="2022-03-04T00:00:00"/>
    <s v="Second Class"/>
    <s v="EL-13735"/>
    <s v="Ed Ludwig"/>
    <s v="Home Office"/>
    <s v="Bochum"/>
    <s v="North Rhine-Westphalia"/>
    <s v="Germany"/>
    <m/>
    <x v="3"/>
    <s v="Central"/>
    <s v="TEC-MA-10001825"/>
    <x v="2"/>
    <s v="Machines"/>
    <s v="Epson Calculator, Durable"/>
    <x v="56"/>
    <n v="1"/>
    <n v="0"/>
    <n v="12.54"/>
    <n v="6.09"/>
    <s v="Medium"/>
  </r>
  <r>
    <n v="21919"/>
    <s v="IN-2011-59986"/>
    <x v="2"/>
    <d v="2022-03-03T00:00:00"/>
    <s v="First Class"/>
    <s v="KH-16360"/>
    <s v="Katherine Hughes"/>
    <s v="Consumer"/>
    <s v="Adelaide"/>
    <s v="South Australia"/>
    <s v="Australia"/>
    <m/>
    <x v="1"/>
    <s v="Oceania"/>
    <s v="OFF-SU-10001770"/>
    <x v="0"/>
    <s v="Supplies"/>
    <s v="Acme Scissors, Easy Grip"/>
    <x v="57"/>
    <n v="1"/>
    <n v="0.1"/>
    <n v="8.9039999999999999"/>
    <n v="5.44"/>
    <s v="High"/>
  </r>
  <r>
    <n v="30177"/>
    <s v="ID-2011-50144"/>
    <x v="2"/>
    <d v="2022-03-05T00:00:00"/>
    <s v="Standard Class"/>
    <s v="LH-17155"/>
    <s v="Logan Haushalter"/>
    <s v="Consumer"/>
    <s v="Hobart"/>
    <s v="Tasmania"/>
    <s v="Australia"/>
    <m/>
    <x v="1"/>
    <s v="Oceania"/>
    <s v="OFF-PA-10000116"/>
    <x v="0"/>
    <s v="Paper"/>
    <s v="Xerox Parchment Paper, Premium"/>
    <x v="58"/>
    <n v="3"/>
    <n v="0.4"/>
    <n v="-7.6319999999999997"/>
    <n v="3.9"/>
    <s v="High"/>
  </r>
  <r>
    <n v="48598"/>
    <s v="UP-2011-3730"/>
    <x v="2"/>
    <d v="2022-03-05T00:00:00"/>
    <s v="Standard Class"/>
    <s v="RD-9900"/>
    <s v="Ruben Dartt"/>
    <s v="Consumer"/>
    <s v="Vinnytsya"/>
    <s v="Vinnytsya"/>
    <s v="Ukraine"/>
    <m/>
    <x v="2"/>
    <s v="EMEA"/>
    <s v="OFF-ELD-10002578"/>
    <x v="0"/>
    <s v="Storage"/>
    <s v="Eldon Box, Single Width"/>
    <x v="59"/>
    <n v="6"/>
    <n v="0"/>
    <n v="17.82"/>
    <n v="3.73"/>
    <s v="Medium"/>
  </r>
  <r>
    <n v="13133"/>
    <s v="ES-2011-1705541"/>
    <x v="2"/>
    <d v="2022-03-06T00:00:00"/>
    <s v="Standard Class"/>
    <s v="TS-21370"/>
    <s v="Todd Sumrall"/>
    <s v="Corporate"/>
    <s v="Farnborough"/>
    <s v="England"/>
    <s v="United Kingdom"/>
    <m/>
    <x v="3"/>
    <s v="North"/>
    <s v="OFF-AR-10004884"/>
    <x v="0"/>
    <s v="Art"/>
    <s v="Sanford Pens, Fluorescent"/>
    <x v="60"/>
    <n v="3"/>
    <n v="0"/>
    <n v="10.35"/>
    <n v="3.55"/>
    <s v="High"/>
  </r>
  <r>
    <n v="12529"/>
    <s v="ES-2011-1416586"/>
    <x v="2"/>
    <d v="2022-03-04T00:00:00"/>
    <s v="Second Class"/>
    <s v="EL-13735"/>
    <s v="Ed Ludwig"/>
    <s v="Home Office"/>
    <s v="Bochum"/>
    <s v="North Rhine-Westphalia"/>
    <s v="Germany"/>
    <m/>
    <x v="3"/>
    <s v="Central"/>
    <s v="OFF-AR-10000505"/>
    <x v="0"/>
    <s v="Art"/>
    <s v="Binney &amp; Smith Pens, Easy-Erase"/>
    <x v="61"/>
    <n v="12"/>
    <n v="0"/>
    <n v="0"/>
    <n v="3.35"/>
    <s v="Medium"/>
  </r>
  <r>
    <n v="12531"/>
    <s v="ES-2011-1416586"/>
    <x v="2"/>
    <d v="2022-03-04T00:00:00"/>
    <s v="Second Class"/>
    <s v="EL-13735"/>
    <s v="Ed Ludwig"/>
    <s v="Home Office"/>
    <s v="Bochum"/>
    <s v="North Rhine-Westphalia"/>
    <s v="Germany"/>
    <m/>
    <x v="3"/>
    <s v="Central"/>
    <s v="OFF-ST-10000127"/>
    <x v="0"/>
    <s v="Storage"/>
    <s v="Fellowes Shelving, Wire Frame"/>
    <x v="62"/>
    <n v="2"/>
    <n v="0.1"/>
    <n v="35.238"/>
    <n v="3.3"/>
    <s v="Medium"/>
  </r>
  <r>
    <n v="44225"/>
    <s v="CA-2011-1800"/>
    <x v="2"/>
    <d v="2022-03-04T00:00:00"/>
    <s v="First Class"/>
    <s v="TP-11415"/>
    <s v="Tom Prescott"/>
    <s v="Consumer"/>
    <s v="Toronto"/>
    <s v="Ontario"/>
    <s v="Canada"/>
    <m/>
    <x v="6"/>
    <s v="Canada"/>
    <s v="OFF-OIC-10002161"/>
    <x v="0"/>
    <s v="Fasteners"/>
    <s v="OIC Push Pins, Assorted Sizes"/>
    <x v="63"/>
    <n v="1"/>
    <n v="0"/>
    <n v="2.46"/>
    <n v="3.1"/>
    <s v="High"/>
  </r>
  <r>
    <n v="44226"/>
    <s v="CA-2011-1800"/>
    <x v="2"/>
    <d v="2022-03-04T00:00:00"/>
    <s v="First Class"/>
    <s v="TP-11415"/>
    <s v="Tom Prescott"/>
    <s v="Consumer"/>
    <s v="Toronto"/>
    <s v="Ontario"/>
    <s v="Canada"/>
    <m/>
    <x v="6"/>
    <s v="Canada"/>
    <s v="OFF-HON-10001783"/>
    <x v="0"/>
    <s v="Labels"/>
    <s v="Hon Shipping Labels, 5000 Label Set"/>
    <x v="64"/>
    <n v="1"/>
    <n v="0"/>
    <n v="5.64"/>
    <n v="2.2400000000000002"/>
    <s v="High"/>
  </r>
  <r>
    <n v="48592"/>
    <s v="UP-2011-3730"/>
    <x v="2"/>
    <d v="2022-03-05T00:00:00"/>
    <s v="Standard Class"/>
    <s v="RD-9900"/>
    <s v="Ruben Dartt"/>
    <s v="Consumer"/>
    <s v="Vinnytsya"/>
    <s v="Vinnytsya"/>
    <s v="Ukraine"/>
    <m/>
    <x v="2"/>
    <s v="EMEA"/>
    <s v="FUR-NOV-10004962"/>
    <x v="1"/>
    <s v="Chairs"/>
    <s v="Novimex Bag Chairs, Adjustable"/>
    <x v="65"/>
    <n v="1"/>
    <n v="0"/>
    <n v="12.09"/>
    <n v="2.21"/>
    <s v="Medium"/>
  </r>
  <r>
    <n v="39244"/>
    <s v="CA-2011-131009"/>
    <x v="2"/>
    <d v="2022-03-05T00:00:00"/>
    <s v="Standard Class"/>
    <s v="SC-20380"/>
    <s v="Shahid Collister"/>
    <s v="Consumer"/>
    <s v="El Paso"/>
    <s v="Texas"/>
    <s v="United States"/>
    <n v="79907"/>
    <x v="4"/>
    <s v="Central"/>
    <s v="OFF-FA-10004395"/>
    <x v="0"/>
    <s v="Fasteners"/>
    <s v="Plymouth Boxed Rubber Bands by Plymouth"/>
    <x v="66"/>
    <n v="5"/>
    <n v="0.2"/>
    <n v="-3.5325000000000002"/>
    <n v="2.0499999999999998"/>
    <s v="Medium"/>
  </r>
  <r>
    <n v="37845"/>
    <s v="CA-2011-113880"/>
    <x v="2"/>
    <d v="2022-03-05T00:00:00"/>
    <s v="Standard Class"/>
    <s v="VF-21715"/>
    <s v="Vicky Freymann"/>
    <s v="Home Office"/>
    <s v="Elmhurst"/>
    <s v="Illinois"/>
    <s v="United States"/>
    <n v="60126"/>
    <x v="4"/>
    <s v="Central"/>
    <s v="OFF-PA-10003036"/>
    <x v="0"/>
    <s v="Paper"/>
    <s v="Black Print Carbonless 8 1/2&quot; x 8 1/4&quot; Rapid Memo Book"/>
    <x v="67"/>
    <n v="3"/>
    <n v="0.2"/>
    <n v="5.6783999999999999"/>
    <n v="1.94"/>
    <s v="High"/>
  </r>
  <r>
    <n v="44500"/>
    <s v="UP-2011-3090"/>
    <x v="2"/>
    <d v="2022-03-01T00:00:00"/>
    <s v="Same Day"/>
    <s v="BS-1800"/>
    <s v="Bryan Spruell"/>
    <s v="Home Office"/>
    <s v="Kherson"/>
    <s v="Kherson"/>
    <s v="Ukraine"/>
    <m/>
    <x v="2"/>
    <s v="EMEA"/>
    <s v="OFF-HON-10000137"/>
    <x v="0"/>
    <s v="Labels"/>
    <s v="Hon Round Labels, Laser Printer Compatible"/>
    <x v="68"/>
    <n v="2"/>
    <n v="0"/>
    <n v="5.46"/>
    <n v="1.94"/>
    <s v="Medium"/>
  </r>
  <r>
    <n v="48590"/>
    <s v="UP-2011-3730"/>
    <x v="2"/>
    <d v="2022-03-05T00:00:00"/>
    <s v="Standard Class"/>
    <s v="RD-9900"/>
    <s v="Ruben Dartt"/>
    <s v="Consumer"/>
    <s v="Vinnytsya"/>
    <s v="Vinnytsya"/>
    <s v="Ukraine"/>
    <m/>
    <x v="2"/>
    <s v="EMEA"/>
    <s v="OFF-TEN-10001585"/>
    <x v="0"/>
    <s v="Storage"/>
    <s v="Tenex Box, Single Width"/>
    <x v="69"/>
    <n v="1"/>
    <n v="0"/>
    <n v="7.41"/>
    <n v="1.1399999999999999"/>
    <s v="Medium"/>
  </r>
  <r>
    <n v="21918"/>
    <s v="IN-2011-59986"/>
    <x v="2"/>
    <d v="2022-03-03T00:00:00"/>
    <s v="First Class"/>
    <s v="KH-16360"/>
    <s v="Katherine Hughes"/>
    <s v="Consumer"/>
    <s v="Adelaide"/>
    <s v="South Australia"/>
    <s v="Australia"/>
    <m/>
    <x v="1"/>
    <s v="Oceania"/>
    <s v="OFF-BI-10004436"/>
    <x v="0"/>
    <s v="Binders"/>
    <s v="Acco Hole Reinforcements, Recycled"/>
    <x v="70"/>
    <n v="2"/>
    <n v="0.1"/>
    <n v="-1.1639999999999999"/>
    <n v="1.05"/>
    <s v="High"/>
  </r>
  <r>
    <n v="22736"/>
    <s v="IN-2011-52146"/>
    <x v="2"/>
    <d v="2022-03-05T00:00:00"/>
    <s v="Standard Class"/>
    <s v="BD-11620"/>
    <s v="Brian DeCherney"/>
    <s v="Consumer"/>
    <s v="Melbourne"/>
    <s v="Victoria"/>
    <s v="Australia"/>
    <m/>
    <x v="1"/>
    <s v="Oceania"/>
    <s v="OFF-BI-10000583"/>
    <x v="0"/>
    <s v="Binders"/>
    <s v="Wilson Jones Hole Reinforcements, Clear"/>
    <x v="71"/>
    <n v="6"/>
    <n v="0.1"/>
    <n v="4.266"/>
    <n v="1.02"/>
    <s v="Medium"/>
  </r>
  <r>
    <n v="15299"/>
    <s v="ES-2011-3227800"/>
    <x v="2"/>
    <d v="2022-03-05T00:00:00"/>
    <s v="Standard Class"/>
    <s v="JF-15490"/>
    <s v="Jeremy Farry"/>
    <s v="Consumer"/>
    <s v="Rome"/>
    <s v="Lazio"/>
    <s v="Italy"/>
    <m/>
    <x v="3"/>
    <s v="South"/>
    <s v="OFF-BI-10003650"/>
    <x v="0"/>
    <s v="Binders"/>
    <s v="Ibico Index Tab, Clear"/>
    <x v="72"/>
    <n v="2"/>
    <n v="0"/>
    <n v="3.18"/>
    <n v="0.97"/>
    <s v="Medium"/>
  </r>
  <r>
    <n v="48596"/>
    <s v="UP-2011-3730"/>
    <x v="2"/>
    <d v="2022-03-05T00:00:00"/>
    <s v="Standard Class"/>
    <s v="RD-9900"/>
    <s v="Ruben Dartt"/>
    <s v="Consumer"/>
    <s v="Vinnytsya"/>
    <s v="Vinnytsya"/>
    <s v="Ukraine"/>
    <m/>
    <x v="2"/>
    <s v="EMEA"/>
    <s v="OFF-TEN-10003211"/>
    <x v="0"/>
    <s v="Storage"/>
    <s v="Tenex Box, Wire Frame"/>
    <x v="73"/>
    <n v="2"/>
    <n v="0"/>
    <n v="14.28"/>
    <n v="0.81"/>
    <s v="Medium"/>
  </r>
  <r>
    <n v="50129"/>
    <s v="NI-2011-190"/>
    <x v="2"/>
    <d v="2022-03-06T00:00:00"/>
    <s v="Standard Class"/>
    <s v="EH-3765"/>
    <s v="Edward Hooks"/>
    <s v="Corporate"/>
    <s v="Kano"/>
    <s v="Kano"/>
    <s v="Nigeria"/>
    <m/>
    <x v="0"/>
    <s v="Africa"/>
    <s v="OFF-HOO-10002386"/>
    <x v="0"/>
    <s v="Appliances"/>
    <s v="Hoover Toaster, Silver"/>
    <x v="74"/>
    <n v="1"/>
    <n v="0.7"/>
    <n v="-28.713000000000001"/>
    <n v="0.79"/>
    <s v="Medium"/>
  </r>
  <r>
    <n v="37010"/>
    <s v="US-2011-143707"/>
    <x v="2"/>
    <d v="2022-03-05T00:00:00"/>
    <s v="Standard Class"/>
    <s v="HR-14770"/>
    <s v="Hallie Redmond"/>
    <s v="Home Office"/>
    <s v="New York City"/>
    <s v="New York"/>
    <s v="United States"/>
    <n v="10035"/>
    <x v="4"/>
    <s v="East"/>
    <s v="TEC-PH-10003655"/>
    <x v="2"/>
    <s v="Phones"/>
    <s v="Sannysis Cute Owl Design Soft Skin Case Cover for Samsung Galaxy S4"/>
    <x v="75"/>
    <n v="3"/>
    <n v="0"/>
    <n v="1.6037999999999999"/>
    <n v="0.42"/>
    <s v="Medium"/>
  </r>
  <r>
    <n v="15978"/>
    <s v="IT-2011-3468929"/>
    <x v="3"/>
    <d v="2022-04-04T00:00:00"/>
    <s v="First Class"/>
    <s v="AS-10045"/>
    <s v="Aaron Smayling"/>
    <s v="Corporate"/>
    <s v="Rome"/>
    <s v="Lazio"/>
    <s v="Italy"/>
    <m/>
    <x v="3"/>
    <s v="South"/>
    <s v="TEC-PH-10003963"/>
    <x v="2"/>
    <s v="Phones"/>
    <s v="Apple Signal Booster, Full Size"/>
    <x v="76"/>
    <n v="6"/>
    <n v="0.4"/>
    <n v="-289.83600000000001"/>
    <n v="122.65"/>
    <s v="High"/>
  </r>
  <r>
    <n v="11954"/>
    <s v="ES-2011-4237527"/>
    <x v="3"/>
    <d v="2022-04-04T00:00:00"/>
    <s v="First Class"/>
    <s v="BP-11230"/>
    <s v="Benjamin Patterson"/>
    <s v="Consumer"/>
    <s v="Treviso"/>
    <s v="Veneto"/>
    <s v="Italy"/>
    <m/>
    <x v="3"/>
    <s v="South"/>
    <s v="OFF-BI-10003705"/>
    <x v="0"/>
    <s v="Binders"/>
    <s v="Wilson Jones Binding Machine, Recycled"/>
    <x v="77"/>
    <n v="6"/>
    <n v="0"/>
    <n v="32.4"/>
    <n v="71.22"/>
    <s v="High"/>
  </r>
  <r>
    <n v="22377"/>
    <s v="ID-2011-77192"/>
    <x v="3"/>
    <d v="2022-04-05T00:00:00"/>
    <s v="Standard Class"/>
    <s v="RP-19270"/>
    <s v="Rachel Payne"/>
    <s v="Corporate"/>
    <s v="Aew?l-li"/>
    <s v="Jeju"/>
    <s v="South Korea"/>
    <m/>
    <x v="1"/>
    <s v="North Asia"/>
    <s v="FUR-BO-10003408"/>
    <x v="1"/>
    <s v="Bookcases"/>
    <s v="Ikea 3-Shelf Cabinet, Metal"/>
    <x v="78"/>
    <n v="5"/>
    <n v="0.2"/>
    <n v="0"/>
    <n v="49.7"/>
    <s v="Medium"/>
  </r>
  <r>
    <n v="11956"/>
    <s v="ES-2011-4237527"/>
    <x v="3"/>
    <d v="2022-04-04T00:00:00"/>
    <s v="First Class"/>
    <s v="BP-11230"/>
    <s v="Benjamin Patterson"/>
    <s v="Consumer"/>
    <s v="Treviso"/>
    <s v="Veneto"/>
    <s v="Italy"/>
    <m/>
    <x v="3"/>
    <s v="South"/>
    <s v="OFF-AR-10000399"/>
    <x v="0"/>
    <s v="Art"/>
    <s v="Stanley Canvas, Water Color"/>
    <x v="79"/>
    <n v="3"/>
    <n v="0"/>
    <n v="69.48"/>
    <n v="21.83"/>
    <s v="High"/>
  </r>
  <r>
    <n v="592"/>
    <s v="US-2011-132899"/>
    <x v="3"/>
    <d v="2022-04-05T00:00:00"/>
    <s v="Second Class"/>
    <s v="JB-15400"/>
    <s v="Jennifer Braxton"/>
    <s v="Corporate"/>
    <s v="Lima"/>
    <s v="Lima (city)"/>
    <s v="Peru"/>
    <m/>
    <x v="5"/>
    <s v="South"/>
    <s v="TEC-PH-10002871"/>
    <x v="2"/>
    <s v="Phones"/>
    <s v="Motorola Audio Dock, with Caller ID"/>
    <x v="80"/>
    <n v="2"/>
    <n v="0.4"/>
    <n v="-25.463999999999999"/>
    <n v="20.399999999999999"/>
    <s v="Medium"/>
  </r>
  <r>
    <n v="22029"/>
    <s v="ID-2011-72096"/>
    <x v="3"/>
    <d v="2022-04-05T00:00:00"/>
    <s v="Standard Class"/>
    <s v="PA-19060"/>
    <s v="Pete Armstrong"/>
    <s v="Home Office"/>
    <s v="Manila"/>
    <s v="National Capital"/>
    <s v="Philippines"/>
    <m/>
    <x v="1"/>
    <s v="Southeast Asia"/>
    <s v="OFF-BI-10004651"/>
    <x v="0"/>
    <s v="Binders"/>
    <s v="Cardinal Binding Machine, Clear"/>
    <x v="81"/>
    <n v="2"/>
    <n v="0.15"/>
    <n v="30.471"/>
    <n v="17.47"/>
    <s v="High"/>
  </r>
  <r>
    <n v="3683"/>
    <s v="US-2011-148852"/>
    <x v="3"/>
    <d v="2022-04-04T00:00:00"/>
    <s v="Second Class"/>
    <s v="VP-21760"/>
    <s v="Victoria Pisteka"/>
    <s v="Corporate"/>
    <s v="Arraiján"/>
    <s v="Panama"/>
    <s v="Panama"/>
    <m/>
    <x v="5"/>
    <s v="Central"/>
    <s v="OFF-AP-10002753"/>
    <x v="0"/>
    <s v="Appliances"/>
    <s v="Cuisinart Toaster, Red"/>
    <x v="82"/>
    <n v="4"/>
    <n v="0.4"/>
    <n v="-47.103999999999999"/>
    <n v="11.56"/>
    <s v="High"/>
  </r>
  <r>
    <n v="11955"/>
    <s v="ES-2011-4237527"/>
    <x v="3"/>
    <d v="2022-04-04T00:00:00"/>
    <s v="First Class"/>
    <s v="BP-11230"/>
    <s v="Benjamin Patterson"/>
    <s v="Consumer"/>
    <s v="Treviso"/>
    <s v="Veneto"/>
    <s v="Italy"/>
    <m/>
    <x v="3"/>
    <s v="South"/>
    <s v="TEC-AC-10004379"/>
    <x v="2"/>
    <s v="Accessories"/>
    <s v="SanDisk Flash Drive, Programmable"/>
    <x v="83"/>
    <n v="3"/>
    <n v="0"/>
    <n v="50.4"/>
    <n v="11.19"/>
    <s v="High"/>
  </r>
  <r>
    <n v="594"/>
    <s v="US-2011-132899"/>
    <x v="3"/>
    <d v="2022-04-05T00:00:00"/>
    <s v="Second Class"/>
    <s v="JB-15400"/>
    <s v="Jennifer Braxton"/>
    <s v="Corporate"/>
    <s v="Lima"/>
    <s v="Lima (city)"/>
    <s v="Peru"/>
    <m/>
    <x v="5"/>
    <s v="South"/>
    <s v="TEC-AC-10002760"/>
    <x v="2"/>
    <s v="Accessories"/>
    <s v="Memorex Memory Card, Erganomic"/>
    <x v="84"/>
    <n v="2"/>
    <n v="0.4"/>
    <n v="-53.375999999999998"/>
    <n v="7.56"/>
    <s v="Medium"/>
  </r>
  <r>
    <n v="2464"/>
    <s v="MX-2011-167773"/>
    <x v="3"/>
    <d v="2022-04-05T00:00:00"/>
    <s v="Standard Class"/>
    <s v="LS-17245"/>
    <s v="Lynn Smith"/>
    <s v="Consumer"/>
    <s v="Bogotá"/>
    <s v="Bogota"/>
    <s v="Colombia"/>
    <m/>
    <x v="5"/>
    <s v="South"/>
    <s v="TEC-AC-10003851"/>
    <x v="2"/>
    <s v="Accessories"/>
    <s v="Memorex Keyboard, Bluetooth"/>
    <x v="85"/>
    <n v="1"/>
    <n v="0"/>
    <n v="10.92"/>
    <n v="6"/>
    <s v="High"/>
  </r>
  <r>
    <n v="596"/>
    <s v="US-2011-132899"/>
    <x v="3"/>
    <d v="2022-04-05T00:00:00"/>
    <s v="Second Class"/>
    <s v="JB-15400"/>
    <s v="Jennifer Braxton"/>
    <s v="Corporate"/>
    <s v="Lima"/>
    <s v="Lima (city)"/>
    <s v="Peru"/>
    <m/>
    <x v="5"/>
    <s v="South"/>
    <s v="FUR-CH-10004783"/>
    <x v="1"/>
    <s v="Chairs"/>
    <s v="Novimex Chairmat, Red"/>
    <x v="86"/>
    <n v="3"/>
    <n v="0.4"/>
    <n v="-29.352"/>
    <n v="5.65"/>
    <s v="Medium"/>
  </r>
  <r>
    <n v="591"/>
    <s v="US-2011-132899"/>
    <x v="3"/>
    <d v="2022-04-05T00:00:00"/>
    <s v="Second Class"/>
    <s v="JB-15400"/>
    <s v="Jennifer Braxton"/>
    <s v="Corporate"/>
    <s v="Lima"/>
    <s v="Lima (city)"/>
    <s v="Peru"/>
    <m/>
    <x v="5"/>
    <s v="South"/>
    <s v="OFF-ST-10001374"/>
    <x v="0"/>
    <s v="Storage"/>
    <s v="Rogers Trays, Wire Frame"/>
    <x v="87"/>
    <n v="5"/>
    <n v="0.4"/>
    <n v="-48.6"/>
    <n v="5.41"/>
    <s v="Medium"/>
  </r>
  <r>
    <n v="593"/>
    <s v="US-2011-132899"/>
    <x v="3"/>
    <d v="2022-04-05T00:00:00"/>
    <s v="Second Class"/>
    <s v="JB-15400"/>
    <s v="Jennifer Braxton"/>
    <s v="Corporate"/>
    <s v="Lima"/>
    <s v="Lima (city)"/>
    <s v="Peru"/>
    <m/>
    <x v="5"/>
    <s v="South"/>
    <s v="OFF-AR-10001991"/>
    <x v="0"/>
    <s v="Art"/>
    <s v="Stanley Markers, Easy-Erase"/>
    <x v="88"/>
    <n v="5"/>
    <n v="0.4"/>
    <n v="0.74"/>
    <n v="5.41"/>
    <s v="Medium"/>
  </r>
  <r>
    <n v="595"/>
    <s v="US-2011-132899"/>
    <x v="3"/>
    <d v="2022-04-05T00:00:00"/>
    <s v="Second Class"/>
    <s v="JB-15400"/>
    <s v="Jennifer Braxton"/>
    <s v="Corporate"/>
    <s v="Lima"/>
    <s v="Lima (city)"/>
    <s v="Peru"/>
    <m/>
    <x v="5"/>
    <s v="South"/>
    <s v="FUR-FU-10003283"/>
    <x v="1"/>
    <s v="Furnishings"/>
    <s v="Rubbermaid Stacking Tray, Durable"/>
    <x v="89"/>
    <n v="2"/>
    <n v="0.4"/>
    <n v="-1.6879999999999999"/>
    <n v="3.66"/>
    <s v="Medium"/>
  </r>
  <r>
    <n v="22376"/>
    <s v="ID-2011-77192"/>
    <x v="3"/>
    <d v="2022-04-05T00:00:00"/>
    <s v="Standard Class"/>
    <s v="RP-19270"/>
    <s v="Rachel Payne"/>
    <s v="Corporate"/>
    <s v="Aew?l-li"/>
    <s v="Jeju"/>
    <s v="South Korea"/>
    <m/>
    <x v="1"/>
    <s v="North Asia"/>
    <s v="OFF-ST-10004857"/>
    <x v="0"/>
    <s v="Storage"/>
    <s v="Smead Folders, Single Width"/>
    <x v="90"/>
    <n v="5"/>
    <n v="0.5"/>
    <n v="-13.2"/>
    <n v="3.05"/>
    <s v="Medium"/>
  </r>
  <r>
    <n v="32669"/>
    <s v="US-2011-157021"/>
    <x v="3"/>
    <d v="2022-04-06T00:00:00"/>
    <s v="Second Class"/>
    <s v="KM-16720"/>
    <s v="Kunst Miller"/>
    <s v="Consumer"/>
    <s v="Vallejo"/>
    <s v="California"/>
    <s v="United States"/>
    <n v="94591"/>
    <x v="4"/>
    <s v="West"/>
    <s v="OFF-LA-10002312"/>
    <x v="0"/>
    <s v="Labels"/>
    <s v="Avery 490"/>
    <x v="91"/>
    <n v="2"/>
    <n v="0"/>
    <n v="14.8"/>
    <n v="3.01"/>
    <s v="Medium"/>
  </r>
  <r>
    <n v="22028"/>
    <s v="ID-2011-72096"/>
    <x v="3"/>
    <d v="2022-04-05T00:00:00"/>
    <s v="Standard Class"/>
    <s v="PA-19060"/>
    <s v="Pete Armstrong"/>
    <s v="Home Office"/>
    <s v="Manila"/>
    <s v="National Capital"/>
    <s v="Philippines"/>
    <m/>
    <x v="1"/>
    <s v="Southeast Asia"/>
    <s v="OFF-ST-10003319"/>
    <x v="0"/>
    <s v="Storage"/>
    <s v="Rogers Box, Wire Frame"/>
    <x v="92"/>
    <n v="2"/>
    <n v="0.45"/>
    <n v="-6.0359999999999996"/>
    <n v="2.99"/>
    <s v="High"/>
  </r>
  <r>
    <n v="2465"/>
    <s v="MX-2011-167773"/>
    <x v="3"/>
    <d v="2022-04-05T00:00:00"/>
    <s v="Standard Class"/>
    <s v="LS-17245"/>
    <s v="Lynn Smith"/>
    <s v="Consumer"/>
    <s v="Bogotá"/>
    <s v="Bogota"/>
    <s v="Colombia"/>
    <m/>
    <x v="5"/>
    <s v="South"/>
    <s v="OFF-BI-10000188"/>
    <x v="0"/>
    <s v="Binders"/>
    <s v="Cardinal Hole Reinforcements, Economy"/>
    <x v="93"/>
    <n v="5"/>
    <n v="0"/>
    <n v="0.5"/>
    <n v="1.96"/>
    <s v="High"/>
  </r>
  <r>
    <n v="39250"/>
    <s v="CA-2011-138359"/>
    <x v="3"/>
    <d v="2022-04-06T00:00:00"/>
    <s v="Standard Class"/>
    <s v="KH-16330"/>
    <s v="Katharine Harms"/>
    <s v="Corporate"/>
    <s v="Revere"/>
    <s v="Massachusetts"/>
    <s v="United States"/>
    <n v="2151"/>
    <x v="4"/>
    <s v="East"/>
    <s v="OFF-ST-10000636"/>
    <x v="0"/>
    <s v="Storage"/>
    <s v="Rogers Profile Extra Capacity Storage Tub"/>
    <x v="94"/>
    <n v="4"/>
    <n v="0"/>
    <n v="2.6783999999999999"/>
    <n v="1.57"/>
    <s v="Medium"/>
  </r>
  <r>
    <n v="3684"/>
    <s v="US-2011-148852"/>
    <x v="3"/>
    <d v="2022-04-04T00:00:00"/>
    <s v="Second Class"/>
    <s v="VP-21760"/>
    <s v="Victoria Pisteka"/>
    <s v="Corporate"/>
    <s v="Arraiján"/>
    <s v="Panama"/>
    <s v="Panama"/>
    <m/>
    <x v="5"/>
    <s v="Central"/>
    <s v="OFF-BI-10004305"/>
    <x v="0"/>
    <s v="Binders"/>
    <s v="Cardinal Hole Reinforcements, Durable"/>
    <x v="95"/>
    <n v="4"/>
    <n v="0.4"/>
    <n v="-3.1360000000000001"/>
    <n v="1.37"/>
    <s v="High"/>
  </r>
  <r>
    <n v="2463"/>
    <s v="MX-2011-167773"/>
    <x v="3"/>
    <d v="2022-04-05T00:00:00"/>
    <s v="Standard Class"/>
    <s v="LS-17245"/>
    <s v="Lynn Smith"/>
    <s v="Consumer"/>
    <s v="Bogotá"/>
    <s v="Bogota"/>
    <s v="Colombia"/>
    <m/>
    <x v="5"/>
    <s v="South"/>
    <s v="OFF-BI-10002222"/>
    <x v="0"/>
    <s v="Binders"/>
    <s v="Cardinal Binder Covers, Clear"/>
    <x v="96"/>
    <n v="2"/>
    <n v="0"/>
    <n v="1.96"/>
    <n v="1.2"/>
    <s v="High"/>
  </r>
  <r>
    <n v="32670"/>
    <s v="US-2011-157021"/>
    <x v="3"/>
    <d v="2022-04-06T00:00:00"/>
    <s v="Second Class"/>
    <s v="KM-16720"/>
    <s v="Kunst Miller"/>
    <s v="Consumer"/>
    <s v="Vallejo"/>
    <s v="California"/>
    <s v="United States"/>
    <n v="94591"/>
    <x v="4"/>
    <s v="West"/>
    <s v="OFF-BI-10000042"/>
    <x v="0"/>
    <s v="Binders"/>
    <s v="Pressboard Data Binder, Crimson, 12&quot; X 8 1/2&quot;"/>
    <x v="97"/>
    <n v="4"/>
    <n v="0.2"/>
    <n v="5.5536000000000003"/>
    <n v="0.65"/>
    <s v="Medium"/>
  </r>
  <r>
    <n v="39251"/>
    <s v="CA-2011-138359"/>
    <x v="3"/>
    <d v="2022-04-06T00:00:00"/>
    <s v="Standard Class"/>
    <s v="KH-16330"/>
    <s v="Katharine Harms"/>
    <s v="Corporate"/>
    <s v="Revere"/>
    <s v="Massachusetts"/>
    <s v="United States"/>
    <n v="2151"/>
    <x v="4"/>
    <s v="East"/>
    <s v="OFF-BI-10000145"/>
    <x v="0"/>
    <s v="Binders"/>
    <s v="Zipper Ring Binder Pockets"/>
    <x v="98"/>
    <n v="2"/>
    <n v="0"/>
    <n v="3.0575999999999999"/>
    <n v="0.34"/>
    <s v="Medium"/>
  </r>
  <r>
    <n v="22375"/>
    <s v="ID-2011-77192"/>
    <x v="3"/>
    <d v="2022-04-05T00:00:00"/>
    <s v="Standard Class"/>
    <s v="RP-19270"/>
    <s v="Rachel Payne"/>
    <s v="Corporate"/>
    <s v="Aew?l-li"/>
    <s v="Jeju"/>
    <s v="South Korea"/>
    <m/>
    <x v="1"/>
    <s v="North Asia"/>
    <s v="OFF-LA-10001764"/>
    <x v="0"/>
    <s v="Labels"/>
    <s v="Avery Round Labels, Adjustable"/>
    <x v="99"/>
    <n v="4"/>
    <n v="0.5"/>
    <n v="-9.1199999999999992"/>
    <n v="0.32"/>
    <s v="Medium"/>
  </r>
  <r>
    <n v="590"/>
    <s v="US-2011-132899"/>
    <x v="3"/>
    <d v="2022-04-05T00:00:00"/>
    <s v="Second Class"/>
    <s v="JB-15400"/>
    <s v="Jennifer Braxton"/>
    <s v="Corporate"/>
    <s v="Lima"/>
    <s v="Lima (city)"/>
    <s v="Peru"/>
    <m/>
    <x v="5"/>
    <s v="South"/>
    <s v="OFF-EN-10002226"/>
    <x v="0"/>
    <s v="Envelopes"/>
    <s v="Jiffy Clasp Envelope, Recycled"/>
    <x v="100"/>
    <n v="3"/>
    <n v="0.4"/>
    <n v="-4.8360000000000003"/>
    <n v="0.32"/>
    <s v="Medium"/>
  </r>
  <r>
    <n v="21617"/>
    <s v="IN-2011-30824"/>
    <x v="4"/>
    <d v="2022-06-03T00:00:00"/>
    <s v="First Class"/>
    <s v="AB-10060"/>
    <s v="Adam Bellavance"/>
    <s v="Home Office"/>
    <s v="Denpasar"/>
    <s v="Bali"/>
    <s v="Indonesia"/>
    <m/>
    <x v="1"/>
    <s v="Southeast Asia"/>
    <s v="FUR-CH-10003841"/>
    <x v="1"/>
    <s v="Chairs"/>
    <s v="Harbour Creations Swivel Stool, Black"/>
    <x v="101"/>
    <n v="8"/>
    <n v="0.27"/>
    <n v="298.50959999999998"/>
    <n v="202.94"/>
    <s v="Medium"/>
  </r>
  <r>
    <n v="15780"/>
    <s v="ES-2011-3108517"/>
    <x v="4"/>
    <d v="2022-06-06T00:00:00"/>
    <s v="Standard Class"/>
    <s v="MH-17620"/>
    <s v="Matt Hagelstein"/>
    <s v="Corporate"/>
    <s v="Cork"/>
    <s v="Cork"/>
    <s v="Ireland"/>
    <m/>
    <x v="3"/>
    <s v="North"/>
    <s v="FUR-BO-10004254"/>
    <x v="1"/>
    <s v="Bookcases"/>
    <s v="Ikea Classic Bookcase, Traditional"/>
    <x v="102"/>
    <n v="5"/>
    <n v="0.5"/>
    <n v="-247.125"/>
    <n v="141.5"/>
    <s v="High"/>
  </r>
  <r>
    <n v="31544"/>
    <s v="CA-2011-131926"/>
    <x v="4"/>
    <d v="2022-06-06T00:00:00"/>
    <s v="Second Class"/>
    <s v="DW-13480"/>
    <s v="Dianna Wilson"/>
    <s v="Home Office"/>
    <s v="Lakeville"/>
    <s v="Minnesota"/>
    <s v="United States"/>
    <n v="55044"/>
    <x v="4"/>
    <s v="Central"/>
    <s v="OFF-AP-10002945"/>
    <x v="0"/>
    <s v="Appliances"/>
    <s v="Honeywell Enviracaire Portable HEPA Air Cleaner for 17' x 22' Room"/>
    <x v="103"/>
    <n v="5"/>
    <n v="0"/>
    <n v="496.07249999999999"/>
    <n v="120.84"/>
    <s v="Medium"/>
  </r>
  <r>
    <n v="33498"/>
    <s v="US-2011-165659"/>
    <x v="4"/>
    <d v="2022-06-06T00:00:00"/>
    <s v="Standard Class"/>
    <s v="LT-17110"/>
    <s v="Liz Thompson"/>
    <s v="Consumer"/>
    <s v="Little Rock"/>
    <s v="Arkansas"/>
    <s v="United States"/>
    <n v="72209"/>
    <x v="4"/>
    <s v="South"/>
    <s v="TEC-PH-10002563"/>
    <x v="2"/>
    <s v="Phones"/>
    <s v="Adtran 1202752G1"/>
    <x v="104"/>
    <n v="7"/>
    <n v="0"/>
    <n v="229.30179999999999"/>
    <n v="112.32"/>
    <s v="High"/>
  </r>
  <r>
    <n v="31541"/>
    <s v="CA-2011-131926"/>
    <x v="4"/>
    <d v="2022-06-06T00:00:00"/>
    <s v="Second Class"/>
    <s v="DW-13480"/>
    <s v="Dianna Wilson"/>
    <s v="Home Office"/>
    <s v="Lakeville"/>
    <s v="Minnesota"/>
    <s v="United States"/>
    <n v="55044"/>
    <x v="4"/>
    <s v="Central"/>
    <s v="FUR-CH-10004063"/>
    <x v="1"/>
    <s v="Chairs"/>
    <s v="Global Deluxe High-Back Manager's Chair"/>
    <x v="105"/>
    <n v="7"/>
    <n v="0"/>
    <n v="580.5394"/>
    <n v="81.39"/>
    <s v="Medium"/>
  </r>
  <r>
    <n v="16113"/>
    <s v="ES-2011-5940123"/>
    <x v="4"/>
    <d v="2022-06-04T00:00:00"/>
    <s v="Second Class"/>
    <s v="MC-18130"/>
    <s v="Mike Caudle"/>
    <s v="Corporate"/>
    <s v="Warrington"/>
    <s v="England"/>
    <s v="United Kingdom"/>
    <m/>
    <x v="3"/>
    <s v="North"/>
    <s v="TEC-AC-10000140"/>
    <x v="2"/>
    <s v="Accessories"/>
    <s v="Enermax Numeric Keypad, Bluetooth"/>
    <x v="106"/>
    <n v="14"/>
    <n v="0"/>
    <n v="185.22"/>
    <n v="80.12"/>
    <s v="Medium"/>
  </r>
  <r>
    <n v="5434"/>
    <s v="MX-2011-147158"/>
    <x v="4"/>
    <d v="2022-06-06T00:00:00"/>
    <s v="Standard Class"/>
    <s v="YS-21880"/>
    <s v="Yana Sorensen"/>
    <s v="Corporate"/>
    <s v="Matagalpa"/>
    <s v="Matagalpa"/>
    <s v="Nicaragua"/>
    <m/>
    <x v="5"/>
    <s v="Central"/>
    <s v="FUR-BO-10002084"/>
    <x v="1"/>
    <s v="Bookcases"/>
    <s v="Dania Library with Doors, Metal"/>
    <x v="107"/>
    <n v="2"/>
    <n v="0"/>
    <n v="130.24"/>
    <n v="66.7"/>
    <s v="High"/>
  </r>
  <r>
    <n v="16114"/>
    <s v="ES-2011-5940123"/>
    <x v="4"/>
    <d v="2022-06-04T00:00:00"/>
    <s v="Second Class"/>
    <s v="MC-18130"/>
    <s v="Mike Caudle"/>
    <s v="Corporate"/>
    <s v="Warrington"/>
    <s v="England"/>
    <s v="United Kingdom"/>
    <m/>
    <x v="3"/>
    <s v="North"/>
    <s v="TEC-AC-10002263"/>
    <x v="2"/>
    <s v="Accessories"/>
    <s v="SanDisk Memory Card, Bluetooth"/>
    <x v="108"/>
    <n v="4"/>
    <n v="0"/>
    <n v="58.44"/>
    <n v="64.209999999999994"/>
    <s v="Medium"/>
  </r>
  <r>
    <n v="8431"/>
    <s v="MX-2011-136322"/>
    <x v="4"/>
    <d v="2022-06-05T00:00:00"/>
    <s v="Standard Class"/>
    <s v="MM-18280"/>
    <s v="Muhammed MacIntyre"/>
    <s v="Corporate"/>
    <s v="Zapopan"/>
    <s v="Jalisco"/>
    <s v="Mexico"/>
    <m/>
    <x v="5"/>
    <s v="North"/>
    <s v="TEC-AC-10001082"/>
    <x v="2"/>
    <s v="Accessories"/>
    <s v="Enermax Keyboard, Bluetooth"/>
    <x v="109"/>
    <n v="7"/>
    <n v="0"/>
    <n v="23.24"/>
    <n v="40.18"/>
    <s v="Medium"/>
  </r>
  <r>
    <n v="16115"/>
    <s v="ES-2011-5940123"/>
    <x v="4"/>
    <d v="2022-06-04T00:00:00"/>
    <s v="Second Class"/>
    <s v="MC-18130"/>
    <s v="Mike Caudle"/>
    <s v="Corporate"/>
    <s v="Warrington"/>
    <s v="England"/>
    <s v="United Kingdom"/>
    <m/>
    <x v="3"/>
    <s v="North"/>
    <s v="OFF-ST-10000127"/>
    <x v="0"/>
    <s v="Storage"/>
    <s v="Fellowes Shelving, Wire Frame"/>
    <x v="110"/>
    <n v="9"/>
    <n v="0"/>
    <n v="209.79"/>
    <n v="36.17"/>
    <s v="Medium"/>
  </r>
  <r>
    <n v="8767"/>
    <s v="MX-2011-144743"/>
    <x v="4"/>
    <d v="2022-06-04T00:00:00"/>
    <s v="First Class"/>
    <s v="NZ-18565"/>
    <s v="Nick Zandusky"/>
    <s v="Home Office"/>
    <s v="Joinville"/>
    <s v="Santa Catarina"/>
    <s v="Brazil"/>
    <m/>
    <x v="5"/>
    <s v="South"/>
    <s v="TEC-PH-10004888"/>
    <x v="2"/>
    <s v="Phones"/>
    <s v="Samsung Audio Dock, VoIP"/>
    <x v="111"/>
    <n v="2"/>
    <n v="0"/>
    <n v="109.04"/>
    <n v="34.93"/>
    <s v="High"/>
  </r>
  <r>
    <n v="8136"/>
    <s v="MX-2011-105494"/>
    <x v="4"/>
    <d v="2022-06-01T00:00:00"/>
    <s v="Same Day"/>
    <s v="PA-19060"/>
    <s v="Pete Armstrong"/>
    <s v="Home Office"/>
    <s v="Puebla"/>
    <s v="Puebla"/>
    <s v="Mexico"/>
    <m/>
    <x v="5"/>
    <s v="North"/>
    <s v="OFF-AR-10003336"/>
    <x v="0"/>
    <s v="Art"/>
    <s v="Sanford Pencil Sharpener, Easy-Erase"/>
    <x v="112"/>
    <n v="5"/>
    <n v="0"/>
    <n v="31.6"/>
    <n v="27.41"/>
    <s v="Critical"/>
  </r>
  <r>
    <n v="13637"/>
    <s v="ES-2011-1441570"/>
    <x v="4"/>
    <d v="2022-06-05T00:00:00"/>
    <s v="Standard Class"/>
    <s v="MF-18250"/>
    <s v="Monica Federle"/>
    <s v="Corporate"/>
    <s v="Lyon"/>
    <s v="Rhône-Alpes"/>
    <s v="France"/>
    <m/>
    <x v="3"/>
    <s v="Central"/>
    <s v="TEC-PH-10003770"/>
    <x v="2"/>
    <s v="Phones"/>
    <s v="Apple Speaker Phone, Full Size"/>
    <x v="113"/>
    <n v="2"/>
    <n v="0.15"/>
    <n v="69.722999999999999"/>
    <n v="23.66"/>
    <s v="High"/>
  </r>
  <r>
    <n v="47598"/>
    <s v="TU-2011-7020"/>
    <x v="4"/>
    <d v="2022-06-01T00:00:00"/>
    <s v="Same Day"/>
    <s v="WB-11850"/>
    <s v="William Brown"/>
    <s v="Consumer"/>
    <s v="Istanbul"/>
    <s v="Istanbul"/>
    <s v="Turkey"/>
    <m/>
    <x v="2"/>
    <s v="EMEA"/>
    <s v="OFF-FEL-10001865"/>
    <x v="0"/>
    <s v="Storage"/>
    <s v="Fellowes File Cart, Wire Frame"/>
    <x v="114"/>
    <n v="2"/>
    <n v="0.6"/>
    <n v="-106.416"/>
    <n v="17.97"/>
    <s v="Critical"/>
  </r>
  <r>
    <n v="16342"/>
    <s v="ES-2011-1010958"/>
    <x v="4"/>
    <d v="2022-06-06T00:00:00"/>
    <s v="Standard Class"/>
    <s v="LT-17110"/>
    <s v="Liz Thompson"/>
    <s v="Consumer"/>
    <s v="Deuil-la-Barre"/>
    <s v="Ile-de-France"/>
    <s v="France"/>
    <m/>
    <x v="3"/>
    <s v="Central"/>
    <s v="OFF-EN-10003465"/>
    <x v="0"/>
    <s v="Envelopes"/>
    <s v="Cameo Peel and Seal, Security-Tint"/>
    <x v="115"/>
    <n v="6"/>
    <n v="0"/>
    <n v="8.2799999999999994"/>
    <n v="16.57"/>
    <s v="High"/>
  </r>
  <r>
    <n v="2730"/>
    <s v="MX-2011-137946"/>
    <x v="4"/>
    <d v="2022-06-03T00:00:00"/>
    <s v="First Class"/>
    <s v="CB-12535"/>
    <s v="Claudia Bergmann"/>
    <s v="Corporate"/>
    <s v="Mexico City"/>
    <s v="Distrito Federal"/>
    <s v="Mexico"/>
    <m/>
    <x v="5"/>
    <s v="North"/>
    <s v="TEC-AC-10003738"/>
    <x v="2"/>
    <s v="Accessories"/>
    <s v="Enermax Mouse, Erganomic"/>
    <x v="116"/>
    <n v="2"/>
    <n v="0"/>
    <n v="22.32"/>
    <n v="15.18"/>
    <s v="Critical"/>
  </r>
  <r>
    <n v="31604"/>
    <s v="CA-2011-111003"/>
    <x v="4"/>
    <d v="2022-06-06T00:00:00"/>
    <s v="Standard Class"/>
    <s v="CR-12625"/>
    <s v="Corey Roper"/>
    <s v="Home Office"/>
    <s v="Lakewood"/>
    <s v="New Jersey"/>
    <s v="United States"/>
    <n v="8701"/>
    <x v="4"/>
    <s v="East"/>
    <s v="OFF-AR-10002135"/>
    <x v="0"/>
    <s v="Art"/>
    <s v="Boston Heavy-Duty Trimline Electric Pencil Sharpeners"/>
    <x v="117"/>
    <n v="6"/>
    <n v="0"/>
    <n v="83.867999999999995"/>
    <n v="14.33"/>
    <s v="Medium"/>
  </r>
  <r>
    <n v="10326"/>
    <s v="ES-2011-2801336"/>
    <x v="4"/>
    <d v="2022-06-05T00:00:00"/>
    <s v="Standard Class"/>
    <s v="DB-13270"/>
    <s v="Deborah Brumfield"/>
    <s v="Home Office"/>
    <s v="Barcelona"/>
    <s v="Catalonia"/>
    <s v="Spain"/>
    <m/>
    <x v="3"/>
    <s v="South"/>
    <s v="OFF-BI-10002225"/>
    <x v="0"/>
    <s v="Binders"/>
    <s v="Cardinal Binding Machine, Durable"/>
    <x v="118"/>
    <n v="2"/>
    <n v="0"/>
    <n v="35.880000000000003"/>
    <n v="13.91"/>
    <s v="High"/>
  </r>
  <r>
    <n v="40446"/>
    <s v="US-2011-157070"/>
    <x v="4"/>
    <d v="2022-06-06T00:00:00"/>
    <s v="Standard Class"/>
    <s v="QJ-19255"/>
    <s v="Quincy Jones"/>
    <s v="Corporate"/>
    <s v="Detroit"/>
    <s v="Michigan"/>
    <s v="United States"/>
    <n v="48234"/>
    <x v="4"/>
    <s v="Central"/>
    <s v="OFF-BI-10001765"/>
    <x v="0"/>
    <s v="Binders"/>
    <s v="Wilson Jones Heavy-Duty Casebound Ring Binders with Metal Hinges"/>
    <x v="119"/>
    <n v="4"/>
    <n v="0"/>
    <n v="66.508799999999994"/>
    <n v="11.26"/>
    <s v="Medium"/>
  </r>
  <r>
    <n v="30911"/>
    <s v="IN-2011-80272"/>
    <x v="4"/>
    <d v="2022-06-04T00:00:00"/>
    <s v="First Class"/>
    <s v="EB-13930"/>
    <s v="Eric Barreto"/>
    <s v="Consumer"/>
    <s v="Townsville"/>
    <s v="Queensland"/>
    <s v="Australia"/>
    <m/>
    <x v="1"/>
    <s v="Oceania"/>
    <s v="OFF-ST-10004972"/>
    <x v="0"/>
    <s v="Storage"/>
    <s v="Eldon Shelving, Blue"/>
    <x v="120"/>
    <n v="2"/>
    <n v="0.4"/>
    <n v="6.7439999999999998"/>
    <n v="10.37"/>
    <s v="Critical"/>
  </r>
  <r>
    <n v="16343"/>
    <s v="ES-2011-1010958"/>
    <x v="4"/>
    <d v="2022-06-06T00:00:00"/>
    <s v="Standard Class"/>
    <s v="LT-17110"/>
    <s v="Liz Thompson"/>
    <s v="Consumer"/>
    <s v="Deuil-la-Barre"/>
    <s v="Ile-de-France"/>
    <s v="France"/>
    <m/>
    <x v="3"/>
    <s v="Central"/>
    <s v="OFF-BI-10004924"/>
    <x v="0"/>
    <s v="Binders"/>
    <s v="Cardinal 3-Hole Punch, Economy"/>
    <x v="121"/>
    <n v="2"/>
    <n v="0"/>
    <n v="25.92"/>
    <n v="8.58"/>
    <s v="High"/>
  </r>
  <r>
    <n v="31542"/>
    <s v="CA-2011-131926"/>
    <x v="4"/>
    <d v="2022-06-06T00:00:00"/>
    <s v="Second Class"/>
    <s v="DW-13480"/>
    <s v="Dianna Wilson"/>
    <s v="Home Office"/>
    <s v="Lakeville"/>
    <s v="Minnesota"/>
    <s v="United States"/>
    <n v="55044"/>
    <x v="4"/>
    <s v="Central"/>
    <s v="OFF-ST-10002276"/>
    <x v="0"/>
    <s v="Storage"/>
    <s v="Safco Steel Mobile File Cart"/>
    <x v="122"/>
    <n v="2"/>
    <n v="0"/>
    <n v="41.68"/>
    <n v="8.11"/>
    <s v="Medium"/>
  </r>
  <r>
    <n v="50987"/>
    <s v="PL-2011-3160"/>
    <x v="4"/>
    <d v="2022-06-05T00:00:00"/>
    <s v="Standard Class"/>
    <s v="AA-375"/>
    <s v="Allen Armold"/>
    <s v="Consumer"/>
    <s v="Lodz"/>
    <s v="Lodz"/>
    <s v="Poland"/>
    <m/>
    <x v="2"/>
    <s v="EMEA"/>
    <s v="TEC-ENE-10002686"/>
    <x v="2"/>
    <s v="Accessories"/>
    <s v="Enermax Numeric Keypad, Erganomic"/>
    <x v="123"/>
    <n v="1"/>
    <n v="0"/>
    <n v="6.45"/>
    <n v="7.4"/>
    <s v="High"/>
  </r>
  <r>
    <n v="50989"/>
    <s v="PL-2011-3160"/>
    <x v="4"/>
    <d v="2022-06-05T00:00:00"/>
    <s v="Standard Class"/>
    <s v="AA-375"/>
    <s v="Allen Armold"/>
    <s v="Consumer"/>
    <s v="Lodz"/>
    <s v="Lodz"/>
    <s v="Poland"/>
    <m/>
    <x v="2"/>
    <s v="EMEA"/>
    <s v="OFF-SME-10002823"/>
    <x v="0"/>
    <s v="Storage"/>
    <s v="Smead Trays, Blue"/>
    <x v="124"/>
    <n v="1"/>
    <n v="0"/>
    <n v="6.3"/>
    <n v="6.03"/>
    <s v="High"/>
  </r>
  <r>
    <n v="40447"/>
    <s v="US-2011-157070"/>
    <x v="4"/>
    <d v="2022-06-06T00:00:00"/>
    <s v="Standard Class"/>
    <s v="QJ-19255"/>
    <s v="Quincy Jones"/>
    <s v="Corporate"/>
    <s v="Detroit"/>
    <s v="Michigan"/>
    <s v="United States"/>
    <n v="48234"/>
    <x v="4"/>
    <s v="Central"/>
    <s v="OFF-AP-10004859"/>
    <x v="0"/>
    <s v="Appliances"/>
    <s v="Acco 6 Outlet Guardian Premium Surge Suppressor"/>
    <x v="125"/>
    <n v="5"/>
    <n v="0.1"/>
    <n v="12.375999999999999"/>
    <n v="5.8"/>
    <s v="Medium"/>
  </r>
  <r>
    <n v="21618"/>
    <s v="IN-2011-30824"/>
    <x v="4"/>
    <d v="2022-06-03T00:00:00"/>
    <s v="First Class"/>
    <s v="AB-10060"/>
    <s v="Adam Bellavance"/>
    <s v="Home Office"/>
    <s v="Denpasar"/>
    <s v="Bali"/>
    <s v="Indonesia"/>
    <m/>
    <x v="1"/>
    <s v="Southeast Asia"/>
    <s v="FUR-CH-10001204"/>
    <x v="1"/>
    <s v="Chairs"/>
    <s v="Harbour Creations Steel Folding Chair, Red"/>
    <x v="126"/>
    <n v="3"/>
    <n v="0.27"/>
    <n v="35.189100000000003"/>
    <n v="5.64"/>
    <s v="Medium"/>
  </r>
  <r>
    <n v="31543"/>
    <s v="CA-2011-131926"/>
    <x v="4"/>
    <d v="2022-06-06T00:00:00"/>
    <s v="Second Class"/>
    <s v="DW-13480"/>
    <s v="Dianna Wilson"/>
    <s v="Home Office"/>
    <s v="Lakeville"/>
    <s v="Minnesota"/>
    <s v="United States"/>
    <n v="55044"/>
    <x v="4"/>
    <s v="Central"/>
    <s v="OFF-PA-10004082"/>
    <x v="0"/>
    <s v="Paper"/>
    <s v="Adams Telephone Message Book w/Frequently-Called Numbers Space, 400 Messages per Book"/>
    <x v="127"/>
    <n v="6"/>
    <n v="0"/>
    <n v="23.94"/>
    <n v="4.2699999999999996"/>
    <s v="Medium"/>
  </r>
  <r>
    <n v="21192"/>
    <s v="IN-2011-71634"/>
    <x v="4"/>
    <d v="2022-06-06T00:00:00"/>
    <s v="Standard Class"/>
    <s v="MC-17425"/>
    <s v="Mark Cousins"/>
    <s v="Corporate"/>
    <s v="Jaipur"/>
    <s v="Rajasthan"/>
    <s v="India"/>
    <m/>
    <x v="1"/>
    <s v="Central Asia"/>
    <s v="OFF-EN-10002007"/>
    <x v="0"/>
    <s v="Envelopes"/>
    <s v="Kraft Clasp Envelope, with clear poly window"/>
    <x v="128"/>
    <n v="5"/>
    <n v="0"/>
    <n v="9.9"/>
    <n v="4.18"/>
    <s v="Medium"/>
  </r>
  <r>
    <n v="47600"/>
    <s v="TU-2011-7020"/>
    <x v="4"/>
    <d v="2022-06-01T00:00:00"/>
    <s v="Same Day"/>
    <s v="WB-11850"/>
    <s v="William Brown"/>
    <s v="Consumer"/>
    <s v="Istanbul"/>
    <s v="Istanbul"/>
    <s v="Turkey"/>
    <m/>
    <x v="2"/>
    <s v="EMEA"/>
    <s v="OFF-WIL-10002233"/>
    <x v="0"/>
    <s v="Binders"/>
    <s v="Wilson Jones Index Tab, Durable"/>
    <x v="129"/>
    <n v="4"/>
    <n v="0.6"/>
    <n v="-18.48"/>
    <n v="3.99"/>
    <s v="Critical"/>
  </r>
  <r>
    <n v="47599"/>
    <s v="TU-2011-7020"/>
    <x v="4"/>
    <d v="2022-06-01T00:00:00"/>
    <s v="Same Day"/>
    <s v="WB-11850"/>
    <s v="William Brown"/>
    <s v="Consumer"/>
    <s v="Istanbul"/>
    <s v="Istanbul"/>
    <s v="Turkey"/>
    <m/>
    <x v="2"/>
    <s v="EMEA"/>
    <s v="OFF-KRA-10000492"/>
    <x v="0"/>
    <s v="Envelopes"/>
    <s v="Kraft Manila Envelope, Recycled"/>
    <x v="130"/>
    <n v="1"/>
    <n v="0.6"/>
    <n v="-10.644"/>
    <n v="3.8"/>
    <s v="Critical"/>
  </r>
  <r>
    <n v="47597"/>
    <s v="TU-2011-7020"/>
    <x v="4"/>
    <d v="2022-06-01T00:00:00"/>
    <s v="Same Day"/>
    <s v="WB-11850"/>
    <s v="William Brown"/>
    <s v="Consumer"/>
    <s v="Istanbul"/>
    <s v="Istanbul"/>
    <s v="Turkey"/>
    <m/>
    <x v="2"/>
    <s v="EMEA"/>
    <s v="OFF-SAN-10002839"/>
    <x v="0"/>
    <s v="Art"/>
    <s v="Sanford Canvas, Fluorescent"/>
    <x v="131"/>
    <n v="1"/>
    <n v="0.6"/>
    <n v="-11.928000000000001"/>
    <n v="3.49"/>
    <s v="Critical"/>
  </r>
  <r>
    <n v="15778"/>
    <s v="ES-2011-3108517"/>
    <x v="4"/>
    <d v="2022-06-06T00:00:00"/>
    <s v="Standard Class"/>
    <s v="MH-17620"/>
    <s v="Matt Hagelstein"/>
    <s v="Corporate"/>
    <s v="Cork"/>
    <s v="Cork"/>
    <s v="Ireland"/>
    <m/>
    <x v="3"/>
    <s v="North"/>
    <s v="OFF-BI-10000179"/>
    <x v="0"/>
    <s v="Binders"/>
    <s v="Wilson Jones 3-Hole Punch, Economy"/>
    <x v="132"/>
    <n v="2"/>
    <n v="0.5"/>
    <n v="-9.57"/>
    <n v="3.2"/>
    <s v="High"/>
  </r>
  <r>
    <n v="33497"/>
    <s v="US-2011-165659"/>
    <x v="4"/>
    <d v="2022-06-06T00:00:00"/>
    <s v="Standard Class"/>
    <s v="LT-17110"/>
    <s v="Liz Thompson"/>
    <s v="Consumer"/>
    <s v="Little Rock"/>
    <s v="Arkansas"/>
    <s v="United States"/>
    <n v="72209"/>
    <x v="4"/>
    <s v="South"/>
    <s v="FUR-FU-10001935"/>
    <x v="1"/>
    <s v="Furnishings"/>
    <s v="3M Hangers With Command Adhesive"/>
    <x v="133"/>
    <n v="6"/>
    <n v="0"/>
    <n v="9.1020000000000003"/>
    <n v="2.68"/>
    <s v="High"/>
  </r>
  <r>
    <n v="31545"/>
    <s v="CA-2011-131926"/>
    <x v="4"/>
    <d v="2022-06-06T00:00:00"/>
    <s v="Second Class"/>
    <s v="DW-13480"/>
    <s v="Dianna Wilson"/>
    <s v="Home Office"/>
    <s v="Lakeville"/>
    <s v="Minnesota"/>
    <s v="United States"/>
    <n v="55044"/>
    <x v="4"/>
    <s v="Central"/>
    <s v="OFF-PA-10000061"/>
    <x v="0"/>
    <s v="Paper"/>
    <s v="Xerox 205"/>
    <x v="134"/>
    <n v="4"/>
    <n v="0"/>
    <n v="12.441599999999999"/>
    <n v="2.5099999999999998"/>
    <s v="Medium"/>
  </r>
  <r>
    <n v="15779"/>
    <s v="ES-2011-3108517"/>
    <x v="4"/>
    <d v="2022-06-06T00:00:00"/>
    <s v="Standard Class"/>
    <s v="MH-17620"/>
    <s v="Matt Hagelstein"/>
    <s v="Corporate"/>
    <s v="Cork"/>
    <s v="Cork"/>
    <s v="Ireland"/>
    <m/>
    <x v="3"/>
    <s v="North"/>
    <s v="OFF-EN-10002849"/>
    <x v="0"/>
    <s v="Envelopes"/>
    <s v="Kraft Interoffice Envelope, with clear poly window"/>
    <x v="135"/>
    <n v="1"/>
    <n v="0.5"/>
    <n v="-5.58"/>
    <n v="1.97"/>
    <s v="High"/>
  </r>
  <r>
    <n v="18055"/>
    <s v="ES-2011-4040727"/>
    <x v="4"/>
    <d v="2022-06-04T00:00:00"/>
    <s v="First Class"/>
    <s v="AJ-10795"/>
    <s v="Anthony Johnson"/>
    <s v="Corporate"/>
    <s v="Wigan"/>
    <s v="England"/>
    <s v="United Kingdom"/>
    <m/>
    <x v="3"/>
    <s v="North"/>
    <s v="OFF-BI-10003440"/>
    <x v="0"/>
    <s v="Binders"/>
    <s v="Avery Binder Covers, Economy"/>
    <x v="136"/>
    <n v="2"/>
    <n v="0"/>
    <n v="6.84"/>
    <n v="1.62"/>
    <s v="Medium"/>
  </r>
  <r>
    <n v="44800"/>
    <s v="SO-2011-3360"/>
    <x v="4"/>
    <d v="2022-06-04T00:00:00"/>
    <s v="Second Class"/>
    <s v="AJ-945"/>
    <s v="Ashley Jarboe"/>
    <s v="Consumer"/>
    <s v="Mogadishu"/>
    <s v="Banaadir"/>
    <s v="Somalia"/>
    <m/>
    <x v="0"/>
    <s v="Africa"/>
    <s v="OFF-STO-10000683"/>
    <x v="0"/>
    <s v="Fasteners"/>
    <s v="Stockwell Thumb Tacks, Assorted Sizes"/>
    <x v="137"/>
    <n v="2"/>
    <n v="0"/>
    <n v="5.88"/>
    <n v="1.56"/>
    <s v="Medium"/>
  </r>
  <r>
    <n v="31603"/>
    <s v="CA-2011-111003"/>
    <x v="4"/>
    <d v="2022-06-06T00:00:00"/>
    <s v="Standard Class"/>
    <s v="CR-12625"/>
    <s v="Corey Roper"/>
    <s v="Home Office"/>
    <s v="Lakewood"/>
    <s v="New Jersey"/>
    <s v="United States"/>
    <n v="8701"/>
    <x v="4"/>
    <s v="East"/>
    <s v="OFF-BI-10001072"/>
    <x v="0"/>
    <s v="Binders"/>
    <s v="GBC Clear Cover, 8-1/2 x 11, unpunched, 25 covers per pack"/>
    <x v="138"/>
    <n v="3"/>
    <n v="0"/>
    <n v="20.9208"/>
    <n v="1.35"/>
    <s v="Medium"/>
  </r>
  <r>
    <n v="44799"/>
    <s v="SO-2011-3360"/>
    <x v="4"/>
    <d v="2022-06-04T00:00:00"/>
    <s v="Second Class"/>
    <s v="AJ-945"/>
    <s v="Ashley Jarboe"/>
    <s v="Consumer"/>
    <s v="Mogadishu"/>
    <s v="Banaadir"/>
    <s v="Somalia"/>
    <m/>
    <x v="0"/>
    <s v="Africa"/>
    <s v="OFF-ADV-10004875"/>
    <x v="0"/>
    <s v="Fasteners"/>
    <s v="Advantus Staples, Bulk Pack"/>
    <x v="139"/>
    <n v="1"/>
    <n v="0"/>
    <n v="4.32"/>
    <n v="0.74"/>
    <s v="Medium"/>
  </r>
  <r>
    <n v="50988"/>
    <s v="PL-2011-3160"/>
    <x v="4"/>
    <d v="2022-06-05T00:00:00"/>
    <s v="Standard Class"/>
    <s v="AA-375"/>
    <s v="Allen Armold"/>
    <s v="Consumer"/>
    <s v="Lodz"/>
    <s v="Lodz"/>
    <s v="Poland"/>
    <m/>
    <x v="2"/>
    <s v="EMEA"/>
    <s v="OFF-IBI-10001640"/>
    <x v="0"/>
    <s v="Binders"/>
    <s v="Ibico Hole Reinforcements, Economy"/>
    <x v="140"/>
    <n v="1"/>
    <n v="0"/>
    <n v="3.42"/>
    <n v="0.68"/>
    <s v="High"/>
  </r>
  <r>
    <n v="25451"/>
    <s v="ID-2011-69142"/>
    <x v="5"/>
    <d v="2022-07-03T00:00:00"/>
    <s v="Second Class"/>
    <s v="MP-18175"/>
    <s v="Mike Pelletier"/>
    <s v="Home Office"/>
    <s v="Yuci"/>
    <s v="Shanxi"/>
    <s v="China"/>
    <m/>
    <x v="1"/>
    <s v="North Asia"/>
    <s v="FUR-TA-10003747"/>
    <x v="1"/>
    <s v="Tables"/>
    <s v="Lesro Round Table, Rectangular"/>
    <x v="141"/>
    <n v="6"/>
    <n v="0.3"/>
    <n v="-161.964"/>
    <n v="162.44999999999999"/>
    <s v="High"/>
  </r>
  <r>
    <n v="32615"/>
    <s v="CA-2011-160773"/>
    <x v="5"/>
    <d v="2022-07-05T00:00:00"/>
    <s v="Standard Class"/>
    <s v="LW-16825"/>
    <s v="Laurel Workman"/>
    <s v="Corporate"/>
    <s v="Deltona"/>
    <s v="Florida"/>
    <s v="United States"/>
    <n v="32725"/>
    <x v="4"/>
    <s v="South"/>
    <s v="TEC-PH-10004586"/>
    <x v="2"/>
    <s v="Phones"/>
    <s v="Wilson SignalBoost 841262 DB PRO Amplifier Kit"/>
    <x v="142"/>
    <n v="2"/>
    <n v="0.2"/>
    <n v="71.989999999999995"/>
    <n v="93.1"/>
    <s v="High"/>
  </r>
  <r>
    <n v="25452"/>
    <s v="ID-2011-69142"/>
    <x v="5"/>
    <d v="2022-07-03T00:00:00"/>
    <s v="Second Class"/>
    <s v="MP-18175"/>
    <s v="Mike Pelletier"/>
    <s v="Home Office"/>
    <s v="Yuci"/>
    <s v="Shanxi"/>
    <s v="China"/>
    <m/>
    <x v="1"/>
    <s v="North Asia"/>
    <s v="FUR-TA-10003185"/>
    <x v="1"/>
    <s v="Tables"/>
    <s v="Chromcraft Computer Table, Fully Assembled"/>
    <x v="143"/>
    <n v="2"/>
    <n v="0.3"/>
    <n v="-62.34"/>
    <n v="91.18"/>
    <s v="High"/>
  </r>
  <r>
    <n v="2107"/>
    <s v="MX-2011-126641"/>
    <x v="5"/>
    <d v="2022-07-03T00:00:00"/>
    <s v="First Class"/>
    <s v="FW-14395"/>
    <s v="Fred Wasserman"/>
    <s v="Corporate"/>
    <s v="Antiguo Cuscatlán"/>
    <s v="La Libertad"/>
    <s v="El Salvador"/>
    <m/>
    <x v="5"/>
    <s v="Central"/>
    <s v="OFF-AR-10000019"/>
    <x v="0"/>
    <s v="Art"/>
    <s v="BIC Highlighters, Blue"/>
    <x v="144"/>
    <n v="11"/>
    <n v="0"/>
    <n v="56.76"/>
    <n v="30.89"/>
    <s v="Critical"/>
  </r>
  <r>
    <n v="2109"/>
    <s v="MX-2011-126641"/>
    <x v="5"/>
    <d v="2022-07-03T00:00:00"/>
    <s v="First Class"/>
    <s v="FW-14395"/>
    <s v="Fred Wasserman"/>
    <s v="Corporate"/>
    <s v="Antiguo Cuscatlán"/>
    <s v="La Libertad"/>
    <s v="El Salvador"/>
    <m/>
    <x v="5"/>
    <s v="Central"/>
    <s v="FUR-BO-10004567"/>
    <x v="1"/>
    <s v="Bookcases"/>
    <s v="Bush Floating Shelf Set, Mobile"/>
    <x v="145"/>
    <n v="4"/>
    <n v="0"/>
    <n v="120.48"/>
    <n v="30.14"/>
    <s v="Critical"/>
  </r>
  <r>
    <n v="2108"/>
    <s v="MX-2011-126641"/>
    <x v="5"/>
    <d v="2022-07-03T00:00:00"/>
    <s v="First Class"/>
    <s v="FW-14395"/>
    <s v="Fred Wasserman"/>
    <s v="Corporate"/>
    <s v="Antiguo Cuscatlán"/>
    <s v="La Libertad"/>
    <s v="El Salvador"/>
    <m/>
    <x v="5"/>
    <s v="Central"/>
    <s v="OFF-PA-10001170"/>
    <x v="0"/>
    <s v="Paper"/>
    <s v="Xerox Cards &amp; Envelopes, Multicolor"/>
    <x v="146"/>
    <n v="2"/>
    <n v="0"/>
    <n v="8"/>
    <n v="16.059999999999999"/>
    <s v="Critical"/>
  </r>
  <r>
    <n v="12319"/>
    <s v="ES-2011-5729514"/>
    <x v="5"/>
    <d v="2022-07-03T00:00:00"/>
    <s v="First Class"/>
    <s v="JH-16180"/>
    <s v="Justin Hirsh"/>
    <s v="Consumer"/>
    <s v="Coventry"/>
    <s v="England"/>
    <s v="United Kingdom"/>
    <m/>
    <x v="3"/>
    <s v="North"/>
    <s v="OFF-AR-10003217"/>
    <x v="0"/>
    <s v="Art"/>
    <s v="Sanford Highlighters, Fluorescent"/>
    <x v="147"/>
    <n v="2"/>
    <n v="0"/>
    <n v="14.28"/>
    <n v="11.12"/>
    <s v="High"/>
  </r>
  <r>
    <n v="50374"/>
    <s v="NI-2011-3020"/>
    <x v="5"/>
    <d v="2022-07-04T00:00:00"/>
    <s v="First Class"/>
    <s v="SP-10860"/>
    <s v="Sung Pak"/>
    <s v="Corporate"/>
    <s v="Ibadan"/>
    <s v="Oyo"/>
    <s v="Nigeria"/>
    <m/>
    <x v="0"/>
    <s v="Africa"/>
    <s v="FUR-ELD-10000857"/>
    <x v="1"/>
    <s v="Furnishings"/>
    <s v="Eldon Door Stop, Erganomic"/>
    <x v="148"/>
    <n v="2"/>
    <n v="0.7"/>
    <n v="-55.631999999999998"/>
    <n v="10.35"/>
    <s v="Critical"/>
  </r>
  <r>
    <n v="32012"/>
    <s v="CA-2011-153150"/>
    <x v="5"/>
    <d v="2022-07-06T00:00:00"/>
    <s v="Second Class"/>
    <s v="Dl-13600"/>
    <s v="Dorris liebe"/>
    <s v="Corporate"/>
    <s v="Seattle"/>
    <s v="Washington"/>
    <s v="United States"/>
    <n v="98105"/>
    <x v="4"/>
    <s v="West"/>
    <s v="OFF-BI-10003355"/>
    <x v="0"/>
    <s v="Binders"/>
    <s v="Cardinal Holdit Business Card Pockets"/>
    <x v="149"/>
    <n v="5"/>
    <n v="0.2"/>
    <n v="6.9720000000000004"/>
    <n v="1.44"/>
    <s v="Medium"/>
  </r>
  <r>
    <n v="50375"/>
    <s v="NI-2011-3020"/>
    <x v="5"/>
    <d v="2022-07-04T00:00:00"/>
    <s v="First Class"/>
    <s v="SP-10860"/>
    <s v="Sung Pak"/>
    <s v="Corporate"/>
    <s v="Ibadan"/>
    <s v="Oyo"/>
    <s v="Nigeria"/>
    <m/>
    <x v="0"/>
    <s v="Africa"/>
    <s v="OFF-ACC-10001285"/>
    <x v="0"/>
    <s v="Binders"/>
    <s v="Acco Index Tab, Clear"/>
    <x v="150"/>
    <n v="2"/>
    <n v="0.7"/>
    <n v="-9.3119999999999994"/>
    <n v="1.19"/>
    <s v="Critical"/>
  </r>
  <r>
    <n v="32616"/>
    <s v="CA-2011-160773"/>
    <x v="5"/>
    <d v="2022-07-05T00:00:00"/>
    <s v="Standard Class"/>
    <s v="LW-16825"/>
    <s v="Laurel Workman"/>
    <s v="Corporate"/>
    <s v="Deltona"/>
    <s v="Florida"/>
    <s v="United States"/>
    <n v="32725"/>
    <x v="4"/>
    <s v="South"/>
    <s v="OFF-BI-10000546"/>
    <x v="0"/>
    <s v="Binders"/>
    <s v="Avery Durable Binders"/>
    <x v="151"/>
    <n v="6"/>
    <n v="0.7"/>
    <n v="-3.6288"/>
    <n v="0.69"/>
    <s v="High"/>
  </r>
  <r>
    <n v="22530"/>
    <s v="IN-2011-75673"/>
    <x v="6"/>
    <d v="2022-08-02T00:00:00"/>
    <s v="First Class"/>
    <s v="MT-17815"/>
    <s v="Meg Tillman"/>
    <s v="Consumer"/>
    <s v="Shanghai"/>
    <s v="Shanghai"/>
    <s v="China"/>
    <m/>
    <x v="1"/>
    <s v="North Asia"/>
    <s v="TEC-CO-10000129"/>
    <x v="2"/>
    <s v="Copiers"/>
    <s v="Brother Fax and Copier, Color"/>
    <x v="152"/>
    <n v="6"/>
    <n v="0"/>
    <n v="254.52"/>
    <n v="184.92"/>
    <s v="High"/>
  </r>
  <r>
    <n v="22532"/>
    <s v="IN-2011-75673"/>
    <x v="6"/>
    <d v="2022-08-02T00:00:00"/>
    <s v="First Class"/>
    <s v="MT-17815"/>
    <s v="Meg Tillman"/>
    <s v="Consumer"/>
    <s v="Shanghai"/>
    <s v="Shanghai"/>
    <s v="China"/>
    <m/>
    <x v="1"/>
    <s v="North Asia"/>
    <s v="TEC-MA-10000429"/>
    <x v="2"/>
    <s v="Machines"/>
    <s v="Konica Card Printer, Red"/>
    <x v="153"/>
    <n v="3"/>
    <n v="0"/>
    <n v="165.42"/>
    <n v="133.56"/>
    <s v="High"/>
  </r>
  <r>
    <n v="44795"/>
    <s v="TU-2011-9230"/>
    <x v="6"/>
    <d v="2022-08-05T00:00:00"/>
    <s v="Standard Class"/>
    <s v="JF-5190"/>
    <s v="Jamie Frazer"/>
    <s v="Consumer"/>
    <s v="Beykoz"/>
    <s v="Istanbul"/>
    <s v="Turkey"/>
    <m/>
    <x v="2"/>
    <s v="EMEA"/>
    <s v="FUR-OFF-10002542"/>
    <x v="1"/>
    <s v="Chairs"/>
    <s v="Office Star Executive Leather Armchair, Adjustable"/>
    <x v="154"/>
    <n v="8"/>
    <n v="0.6"/>
    <n v="-1842.096"/>
    <n v="126.17"/>
    <s v="High"/>
  </r>
  <r>
    <n v="42196"/>
    <s v="SU-2011-3310"/>
    <x v="6"/>
    <d v="2022-08-06T00:00:00"/>
    <s v="Standard Class"/>
    <s v="CS-2460"/>
    <s v="Chuck Sachs"/>
    <s v="Consumer"/>
    <s v="Wad Madani"/>
    <s v="Gezira"/>
    <s v="Sudan"/>
    <m/>
    <x v="0"/>
    <s v="Africa"/>
    <s v="FUR-SAF-10002180"/>
    <x v="1"/>
    <s v="Chairs"/>
    <s v="SAFCO Executive Leather Armchair, Red"/>
    <x v="155"/>
    <n v="2"/>
    <n v="0"/>
    <n v="9.18"/>
    <n v="69.099999999999994"/>
    <s v="Medium"/>
  </r>
  <r>
    <n v="19481"/>
    <s v="ES-2011-2264751"/>
    <x v="6"/>
    <d v="2022-08-08T00:00:00"/>
    <s v="Standard Class"/>
    <s v="CT-11995"/>
    <s v="Carol Triggs"/>
    <s v="Consumer"/>
    <s v="Champigny-sur-Marne"/>
    <s v="Ile-de-France"/>
    <s v="France"/>
    <m/>
    <x v="3"/>
    <s v="Central"/>
    <s v="FUR-CH-10003440"/>
    <x v="1"/>
    <s v="Chairs"/>
    <s v="Harbour Creations Steel Folding Chair, Set of Two"/>
    <x v="156"/>
    <n v="3"/>
    <n v="0.1"/>
    <n v="75.078000000000003"/>
    <n v="26.31"/>
    <s v="Low"/>
  </r>
  <r>
    <n v="19084"/>
    <s v="ES-2011-5532122"/>
    <x v="6"/>
    <d v="2022-08-03T00:00:00"/>
    <s v="Second Class"/>
    <s v="RD-19810"/>
    <s v="Ross DeVincentis"/>
    <s v="Home Office"/>
    <s v="Leverkusen"/>
    <s v="North Rhine-Westphalia"/>
    <s v="Germany"/>
    <m/>
    <x v="3"/>
    <s v="Central"/>
    <s v="TEC-AC-10001486"/>
    <x v="2"/>
    <s v="Accessories"/>
    <s v="Belkin Flash Drive, Programmable"/>
    <x v="157"/>
    <n v="5"/>
    <n v="0"/>
    <n v="21.6"/>
    <n v="25.25"/>
    <s v="High"/>
  </r>
  <r>
    <n v="49401"/>
    <s v="LO-2011-7110"/>
    <x v="6"/>
    <d v="2022-08-05T00:00:00"/>
    <s v="Standard Class"/>
    <s v="JL-5850"/>
    <s v="John Lucas"/>
    <s v="Consumer"/>
    <s v="Nitra"/>
    <s v="Nitra"/>
    <s v="Slovakia"/>
    <m/>
    <x v="2"/>
    <s v="EMEA"/>
    <s v="OFF-ROG-10001399"/>
    <x v="0"/>
    <s v="Storage"/>
    <s v="Rogers Shelving, Single Width"/>
    <x v="158"/>
    <n v="4"/>
    <n v="0"/>
    <n v="19.8"/>
    <n v="24.81"/>
    <s v="High"/>
  </r>
  <r>
    <n v="44045"/>
    <s v="EG-2011-8320"/>
    <x v="6"/>
    <d v="2022-08-04T00:00:00"/>
    <s v="First Class"/>
    <s v="HG-4845"/>
    <s v="Harry Greene"/>
    <s v="Consumer"/>
    <s v="Cairo"/>
    <s v="Al Qahirah"/>
    <s v="Egypt"/>
    <m/>
    <x v="0"/>
    <s v="Africa"/>
    <s v="OFF-STA-10004108"/>
    <x v="0"/>
    <s v="Art"/>
    <s v="Stanley Canvas, Easy-Erase"/>
    <x v="159"/>
    <n v="2"/>
    <n v="0"/>
    <n v="23.82"/>
    <n v="22.71"/>
    <s v="High"/>
  </r>
  <r>
    <n v="49398"/>
    <s v="LO-2011-7110"/>
    <x v="6"/>
    <d v="2022-08-05T00:00:00"/>
    <s v="Standard Class"/>
    <s v="JL-5850"/>
    <s v="John Lucas"/>
    <s v="Consumer"/>
    <s v="Nitra"/>
    <s v="Nitra"/>
    <s v="Slovakia"/>
    <m/>
    <x v="2"/>
    <s v="EMEA"/>
    <s v="OFF-CUI-10000140"/>
    <x v="0"/>
    <s v="Appliances"/>
    <s v="Cuisinart Microwave, Silver"/>
    <x v="160"/>
    <n v="1"/>
    <n v="0"/>
    <n v="0"/>
    <n v="16.579999999999998"/>
    <s v="High"/>
  </r>
  <r>
    <n v="19087"/>
    <s v="ES-2011-5532122"/>
    <x v="6"/>
    <d v="2022-08-03T00:00:00"/>
    <s v="Second Class"/>
    <s v="RD-19810"/>
    <s v="Ross DeVincentis"/>
    <s v="Home Office"/>
    <s v="Leverkusen"/>
    <s v="North Rhine-Westphalia"/>
    <s v="Germany"/>
    <m/>
    <x v="3"/>
    <s v="Central"/>
    <s v="OFF-ST-10003414"/>
    <x v="0"/>
    <s v="Storage"/>
    <s v="Tenex Shelving, Industrial"/>
    <x v="161"/>
    <n v="2"/>
    <n v="0.1"/>
    <n v="9.9120000000000008"/>
    <n v="15.5"/>
    <s v="High"/>
  </r>
  <r>
    <n v="41775"/>
    <s v="NI-2011-4760"/>
    <x v="6"/>
    <d v="2022-08-03T00:00:00"/>
    <s v="Second Class"/>
    <s v="DV-3045"/>
    <s v="Darrin Van Huff"/>
    <s v="Corporate"/>
    <s v="Lagos"/>
    <s v="Lagos"/>
    <s v="Nigeria"/>
    <m/>
    <x v="0"/>
    <s v="Africa"/>
    <s v="OFF-HOO-10002715"/>
    <x v="0"/>
    <s v="Appliances"/>
    <s v="Hoover Coffee Grinder, White"/>
    <x v="162"/>
    <n v="2"/>
    <n v="0.7"/>
    <n v="-89.742000000000004"/>
    <n v="11.29"/>
    <s v="Critical"/>
  </r>
  <r>
    <n v="19086"/>
    <s v="ES-2011-5532122"/>
    <x v="6"/>
    <d v="2022-08-03T00:00:00"/>
    <s v="Second Class"/>
    <s v="RD-19810"/>
    <s v="Ross DeVincentis"/>
    <s v="Home Office"/>
    <s v="Leverkusen"/>
    <s v="North Rhine-Westphalia"/>
    <s v="Germany"/>
    <m/>
    <x v="3"/>
    <s v="Central"/>
    <s v="OFF-FA-10001097"/>
    <x v="0"/>
    <s v="Fasteners"/>
    <s v="Accos Paper Clips, Assorted Sizes"/>
    <x v="163"/>
    <n v="7"/>
    <n v="0"/>
    <n v="0.63"/>
    <n v="11.28"/>
    <s v="High"/>
  </r>
  <r>
    <n v="22531"/>
    <s v="IN-2011-75673"/>
    <x v="6"/>
    <d v="2022-08-02T00:00:00"/>
    <s v="First Class"/>
    <s v="MT-17815"/>
    <s v="Meg Tillman"/>
    <s v="Consumer"/>
    <s v="Shanghai"/>
    <s v="Shanghai"/>
    <s v="China"/>
    <m/>
    <x v="1"/>
    <s v="North Asia"/>
    <s v="OFF-EN-10004173"/>
    <x v="0"/>
    <s v="Envelopes"/>
    <s v="Ames Peel and Seal, Recycled"/>
    <x v="164"/>
    <n v="3"/>
    <n v="0"/>
    <n v="11.52"/>
    <n v="10.31"/>
    <s v="High"/>
  </r>
  <r>
    <n v="27409"/>
    <s v="IN-2011-77885"/>
    <x v="6"/>
    <d v="2022-08-06T00:00:00"/>
    <s v="Standard Class"/>
    <s v="JF-15565"/>
    <s v="Jill Fjeld"/>
    <s v="Consumer"/>
    <s v="Manila"/>
    <s v="National Capital"/>
    <s v="Philippines"/>
    <m/>
    <x v="1"/>
    <s v="Southeast Asia"/>
    <s v="FUR-BO-10003086"/>
    <x v="1"/>
    <s v="Bookcases"/>
    <s v="Safco Library with Doors, Traditional"/>
    <x v="165"/>
    <n v="1"/>
    <n v="0.35"/>
    <n v="-35.086500000000001"/>
    <n v="10"/>
    <s v="Medium"/>
  </r>
  <r>
    <n v="48465"/>
    <s v="SA-2011-4390"/>
    <x v="6"/>
    <d v="2022-08-07T00:00:00"/>
    <s v="Standard Class"/>
    <s v="LC-6870"/>
    <s v="Lena Cacioppo"/>
    <s v="Consumer"/>
    <s v="Abha"/>
    <s v="'Asir"/>
    <s v="Saudi Arabia"/>
    <m/>
    <x v="2"/>
    <s v="EMEA"/>
    <s v="OFF-STI-10002716"/>
    <x v="0"/>
    <s v="Supplies"/>
    <s v="Stiletto Box Cutter, Serrated"/>
    <x v="166"/>
    <n v="6"/>
    <n v="0"/>
    <n v="90"/>
    <n v="9.99"/>
    <s v="Medium"/>
  </r>
  <r>
    <n v="19085"/>
    <s v="ES-2011-5532122"/>
    <x v="6"/>
    <d v="2022-08-03T00:00:00"/>
    <s v="Second Class"/>
    <s v="RD-19810"/>
    <s v="Ross DeVincentis"/>
    <s v="Home Office"/>
    <s v="Leverkusen"/>
    <s v="North Rhine-Westphalia"/>
    <s v="Germany"/>
    <m/>
    <x v="3"/>
    <s v="Central"/>
    <s v="OFF-AR-10001418"/>
    <x v="0"/>
    <s v="Art"/>
    <s v="BIC Markers, Easy-Erase"/>
    <x v="167"/>
    <n v="2"/>
    <n v="0"/>
    <n v="14.94"/>
    <n v="8.6"/>
    <s v="High"/>
  </r>
  <r>
    <n v="51033"/>
    <s v="NI-2011-5880"/>
    <x v="6"/>
    <d v="2022-08-06T00:00:00"/>
    <s v="Standard Class"/>
    <s v="JL-5835"/>
    <s v="John Lee"/>
    <s v="Consumer"/>
    <s v="Zaria"/>
    <s v="Kaduna"/>
    <s v="Nigeria"/>
    <m/>
    <x v="0"/>
    <s v="Africa"/>
    <s v="OFF-CAR-10004661"/>
    <x v="0"/>
    <s v="Binders"/>
    <s v="Cardinal Binding Machine, Recycled"/>
    <x v="168"/>
    <n v="6"/>
    <n v="0.7"/>
    <n v="-147.54599999999999"/>
    <n v="8.11"/>
    <s v="Medium"/>
  </r>
  <r>
    <n v="41772"/>
    <s v="NI-2011-4760"/>
    <x v="6"/>
    <d v="2022-08-03T00:00:00"/>
    <s v="Second Class"/>
    <s v="DV-3045"/>
    <s v="Darrin Van Huff"/>
    <s v="Corporate"/>
    <s v="Lagos"/>
    <s v="Lagos"/>
    <s v="Nigeria"/>
    <m/>
    <x v="0"/>
    <s v="Africa"/>
    <s v="OFF-ELD-10000151"/>
    <x v="0"/>
    <s v="Storage"/>
    <s v="Eldon File Cart, Industrial"/>
    <x v="169"/>
    <n v="1"/>
    <n v="0.7"/>
    <n v="-74.192999999999998"/>
    <n v="8.0399999999999991"/>
    <s v="Critical"/>
  </r>
  <r>
    <n v="49400"/>
    <s v="LO-2011-7110"/>
    <x v="6"/>
    <d v="2022-08-05T00:00:00"/>
    <s v="Standard Class"/>
    <s v="JL-5850"/>
    <s v="John Lucas"/>
    <s v="Consumer"/>
    <s v="Nitra"/>
    <s v="Nitra"/>
    <s v="Slovakia"/>
    <m/>
    <x v="2"/>
    <s v="EMEA"/>
    <s v="FUR-TEN-10000407"/>
    <x v="1"/>
    <s v="Furnishings"/>
    <s v="Tenex Door Stop, Erganomic"/>
    <x v="170"/>
    <n v="2"/>
    <n v="0"/>
    <n v="13.56"/>
    <n v="7.64"/>
    <s v="High"/>
  </r>
  <r>
    <n v="27408"/>
    <s v="IN-2011-77885"/>
    <x v="6"/>
    <d v="2022-08-06T00:00:00"/>
    <s v="Standard Class"/>
    <s v="JF-15565"/>
    <s v="Jill Fjeld"/>
    <s v="Consumer"/>
    <s v="Manila"/>
    <s v="National Capital"/>
    <s v="Philippines"/>
    <m/>
    <x v="1"/>
    <s v="Southeast Asia"/>
    <s v="TEC-AC-10003734"/>
    <x v="2"/>
    <s v="Accessories"/>
    <s v="Memorex Numeric Keypad, Erganomic"/>
    <x v="171"/>
    <n v="4"/>
    <n v="0.45"/>
    <n v="1.8420000000000001"/>
    <n v="7.42"/>
    <s v="Medium"/>
  </r>
  <r>
    <n v="33137"/>
    <s v="CA-2011-117345"/>
    <x v="6"/>
    <d v="2022-08-05T00:00:00"/>
    <s v="Standard Class"/>
    <s v="BF-10975"/>
    <s v="Barbara Fisher"/>
    <s v="Corporate"/>
    <s v="Charlotte"/>
    <s v="North Carolina"/>
    <s v="United States"/>
    <n v="28205"/>
    <x v="4"/>
    <s v="South"/>
    <s v="OFF-PA-10002377"/>
    <x v="0"/>
    <s v="Paper"/>
    <s v="Xerox 1916"/>
    <x v="172"/>
    <n v="2"/>
    <n v="0.2"/>
    <n v="29.364000000000001"/>
    <n v="7.09"/>
    <s v="Medium"/>
  </r>
  <r>
    <n v="33136"/>
    <s v="CA-2011-117345"/>
    <x v="6"/>
    <d v="2022-08-05T00:00:00"/>
    <s v="Standard Class"/>
    <s v="BF-10975"/>
    <s v="Barbara Fisher"/>
    <s v="Corporate"/>
    <s v="Charlotte"/>
    <s v="North Carolina"/>
    <s v="United States"/>
    <n v="28205"/>
    <x v="4"/>
    <s v="South"/>
    <s v="OFF-AP-10001005"/>
    <x v="0"/>
    <s v="Appliances"/>
    <s v="Honeywell Quietcare HEPA Air Cleaner"/>
    <x v="173"/>
    <n v="1"/>
    <n v="0.2"/>
    <n v="10.224500000000001"/>
    <n v="5.62"/>
    <s v="Medium"/>
  </r>
  <r>
    <n v="44792"/>
    <s v="TU-2011-9230"/>
    <x v="6"/>
    <d v="2022-08-05T00:00:00"/>
    <s v="Standard Class"/>
    <s v="JF-5190"/>
    <s v="Jamie Frazer"/>
    <s v="Consumer"/>
    <s v="Beykoz"/>
    <s v="Istanbul"/>
    <s v="Turkey"/>
    <m/>
    <x v="2"/>
    <s v="EMEA"/>
    <s v="OFF-ACM-10003510"/>
    <x v="0"/>
    <s v="Supplies"/>
    <s v="Acme Scissors, High Speed"/>
    <x v="174"/>
    <n v="4"/>
    <n v="0.6"/>
    <n v="-51.936"/>
    <n v="5.39"/>
    <s v="High"/>
  </r>
  <r>
    <n v="33135"/>
    <s v="CA-2011-117345"/>
    <x v="6"/>
    <d v="2022-08-05T00:00:00"/>
    <s v="Standard Class"/>
    <s v="BF-10975"/>
    <s v="Barbara Fisher"/>
    <s v="Corporate"/>
    <s v="Charlotte"/>
    <s v="North Carolina"/>
    <s v="United States"/>
    <n v="28205"/>
    <x v="4"/>
    <s v="South"/>
    <s v="FUR-FU-10000629"/>
    <x v="1"/>
    <s v="Furnishings"/>
    <s v="9-3/4 Diameter Round Wall Clock"/>
    <x v="175"/>
    <n v="4"/>
    <n v="0.2"/>
    <n v="12.135199999999999"/>
    <n v="4.3099999999999996"/>
    <s v="Medium"/>
  </r>
  <r>
    <n v="46418"/>
    <s v="TU-2011-9700"/>
    <x v="6"/>
    <d v="2022-08-05T00:00:00"/>
    <s v="Standard Class"/>
    <s v="FH-4365"/>
    <s v="Fred Hopkins"/>
    <s v="Corporate"/>
    <s v="Ankara"/>
    <s v="Ankara"/>
    <s v="Turkey"/>
    <m/>
    <x v="2"/>
    <s v="EMEA"/>
    <s v="TEC-SAN-10003793"/>
    <x v="2"/>
    <s v="Accessories"/>
    <s v="SanDisk Memory Card, Erganomic"/>
    <x v="176"/>
    <n v="1"/>
    <n v="0.6"/>
    <n v="-46.302"/>
    <n v="4.17"/>
    <s v="Medium"/>
  </r>
  <r>
    <n v="33469"/>
    <s v="CA-2011-152296"/>
    <x v="6"/>
    <d v="2022-08-03T00:00:00"/>
    <s v="First Class"/>
    <s v="IL-15100"/>
    <s v="Ivan Liston"/>
    <s v="Consumer"/>
    <s v="San Francisco"/>
    <s v="California"/>
    <s v="United States"/>
    <n v="94122"/>
    <x v="4"/>
    <s v="West"/>
    <s v="OFF-BI-10004506"/>
    <x v="0"/>
    <s v="Binders"/>
    <s v="Wilson Jones data.warehouse D-Ring Binders with DublLock"/>
    <x v="177"/>
    <n v="3"/>
    <n v="0.2"/>
    <n v="6.9131999999999998"/>
    <n v="3.23"/>
    <s v="High"/>
  </r>
  <r>
    <n v="49399"/>
    <s v="LO-2011-7110"/>
    <x v="6"/>
    <d v="2022-08-05T00:00:00"/>
    <s v="Standard Class"/>
    <s v="JL-5850"/>
    <s v="John Lucas"/>
    <s v="Consumer"/>
    <s v="Nitra"/>
    <s v="Nitra"/>
    <s v="Slovakia"/>
    <m/>
    <x v="2"/>
    <s v="EMEA"/>
    <s v="OFF-CAR-10000687"/>
    <x v="0"/>
    <s v="Binders"/>
    <s v="Cardinal Binder Covers, Economy"/>
    <x v="178"/>
    <n v="2"/>
    <n v="0"/>
    <n v="0.96"/>
    <n v="2.39"/>
    <s v="High"/>
  </r>
  <r>
    <n v="41773"/>
    <s v="NI-2011-4760"/>
    <x v="6"/>
    <d v="2022-08-03T00:00:00"/>
    <s v="Second Class"/>
    <s v="DV-3045"/>
    <s v="Darrin Van Huff"/>
    <s v="Corporate"/>
    <s v="Lagos"/>
    <s v="Lagos"/>
    <s v="Nigeria"/>
    <m/>
    <x v="0"/>
    <s v="Africa"/>
    <s v="OFF-IBI-10004074"/>
    <x v="0"/>
    <s v="Binders"/>
    <s v="Ibico 3-Hole Punch, Clear"/>
    <x v="179"/>
    <n v="1"/>
    <n v="0.7"/>
    <n v="-8.9969999999999999"/>
    <n v="2.0699999999999998"/>
    <s v="Critical"/>
  </r>
  <r>
    <n v="27410"/>
    <s v="IN-2011-77885"/>
    <x v="6"/>
    <d v="2022-08-06T00:00:00"/>
    <s v="Standard Class"/>
    <s v="JF-15565"/>
    <s v="Jill Fjeld"/>
    <s v="Consumer"/>
    <s v="Manila"/>
    <s v="National Capital"/>
    <s v="Philippines"/>
    <m/>
    <x v="1"/>
    <s v="Southeast Asia"/>
    <s v="OFF-PA-10000048"/>
    <x v="0"/>
    <s v="Paper"/>
    <s v="Xerox Memo Slips, Multicolor"/>
    <x v="180"/>
    <n v="3"/>
    <n v="0.45"/>
    <n v="-19.359000000000002"/>
    <n v="1.94"/>
    <s v="Medium"/>
  </r>
  <r>
    <n v="46170"/>
    <s v="IR-2011-6870"/>
    <x v="6"/>
    <d v="2022-08-05T00:00:00"/>
    <s v="Standard Class"/>
    <s v="KB-6600"/>
    <s v="Ken Brennan"/>
    <s v="Corporate"/>
    <s v="Kerman"/>
    <s v="Kerman"/>
    <s v="Iran"/>
    <m/>
    <x v="2"/>
    <s v="EMEA"/>
    <s v="OFF-AVE-10004708"/>
    <x v="0"/>
    <s v="Binders"/>
    <s v="Avery Binder, Recycled"/>
    <x v="181"/>
    <n v="1"/>
    <n v="0"/>
    <n v="6.09"/>
    <n v="1.26"/>
    <s v="Medium"/>
  </r>
  <r>
    <n v="41774"/>
    <s v="NI-2011-4760"/>
    <x v="6"/>
    <d v="2022-08-03T00:00:00"/>
    <s v="Second Class"/>
    <s v="DV-3045"/>
    <s v="Darrin Van Huff"/>
    <s v="Corporate"/>
    <s v="Lagos"/>
    <s v="Lagos"/>
    <s v="Nigeria"/>
    <m/>
    <x v="0"/>
    <s v="Africa"/>
    <s v="OFF-AVE-10004570"/>
    <x v="0"/>
    <s v="Binders"/>
    <s v="Avery Binder Covers, Economy"/>
    <x v="182"/>
    <n v="1"/>
    <n v="0.7"/>
    <n v="-4.3289999999999997"/>
    <n v="1.1399999999999999"/>
    <s v="Critical"/>
  </r>
  <r>
    <n v="48466"/>
    <s v="SA-2011-4390"/>
    <x v="6"/>
    <d v="2022-08-07T00:00:00"/>
    <s v="Standard Class"/>
    <s v="LC-6870"/>
    <s v="Lena Cacioppo"/>
    <s v="Consumer"/>
    <s v="Abha"/>
    <s v="'Asir"/>
    <s v="Saudi Arabia"/>
    <m/>
    <x v="2"/>
    <s v="EMEA"/>
    <s v="OFF-ADV-10004598"/>
    <x v="0"/>
    <s v="Fasteners"/>
    <s v="Advantus Paper Clips, Metal"/>
    <x v="183"/>
    <n v="1"/>
    <n v="0"/>
    <n v="3.21"/>
    <n v="1.1100000000000001"/>
    <s v="Medium"/>
  </r>
  <r>
    <n v="42197"/>
    <s v="SU-2011-3310"/>
    <x v="6"/>
    <d v="2022-08-06T00:00:00"/>
    <s v="Standard Class"/>
    <s v="CS-2460"/>
    <s v="Chuck Sachs"/>
    <s v="Consumer"/>
    <s v="Wad Madani"/>
    <s v="Gezira"/>
    <s v="Sudan"/>
    <m/>
    <x v="0"/>
    <s v="Africa"/>
    <s v="OFF-AVE-10003504"/>
    <x v="0"/>
    <s v="Labels"/>
    <s v="Avery Legal Exhibit Labels, 5000 Label Set"/>
    <x v="184"/>
    <n v="1"/>
    <n v="0"/>
    <n v="5.37"/>
    <n v="1.08"/>
    <s v="Medium"/>
  </r>
  <r>
    <n v="41694"/>
    <s v="TU-2011-2420"/>
    <x v="6"/>
    <d v="2022-08-06T00:00:00"/>
    <s v="Standard Class"/>
    <s v="DH-3075"/>
    <s v="Dave Hallsten"/>
    <s v="Corporate"/>
    <s v="Istanbul"/>
    <s v="Istanbul"/>
    <s v="Turkey"/>
    <m/>
    <x v="2"/>
    <s v="EMEA"/>
    <s v="TEC-ENE-10000895"/>
    <x v="2"/>
    <s v="Accessories"/>
    <s v="Enermax Mouse, Bluetooth"/>
    <x v="185"/>
    <n v="1"/>
    <n v="0.6"/>
    <n v="-19.344000000000001"/>
    <n v="0.97"/>
    <s v="High"/>
  </r>
  <r>
    <n v="33134"/>
    <s v="CA-2011-117345"/>
    <x v="6"/>
    <d v="2022-08-05T00:00:00"/>
    <s v="Standard Class"/>
    <s v="BF-10975"/>
    <s v="Barbara Fisher"/>
    <s v="Corporate"/>
    <s v="Charlotte"/>
    <s v="North Carolina"/>
    <s v="United States"/>
    <n v="28205"/>
    <x v="4"/>
    <s v="South"/>
    <s v="OFF-LA-10000240"/>
    <x v="0"/>
    <s v="Labels"/>
    <s v="Self-Adhesive Address Labels for Typewriters by Universal"/>
    <x v="186"/>
    <n v="3"/>
    <n v="0.2"/>
    <n v="5.9211"/>
    <n v="0.93"/>
    <s v="Medium"/>
  </r>
  <r>
    <n v="50866"/>
    <s v="CG-2011-7090"/>
    <x v="6"/>
    <d v="2022-08-07T00:00:00"/>
    <s v="Standard Class"/>
    <s v="AG-525"/>
    <s v="Andy Gerbode"/>
    <s v="Corporate"/>
    <s v="Kinshasa"/>
    <s v="Kinshasa"/>
    <s v="Democratic Republic of the Congo"/>
    <m/>
    <x v="0"/>
    <s v="Africa"/>
    <s v="OFF-HAR-10001855"/>
    <x v="0"/>
    <s v="Labels"/>
    <s v="Harbour Creations Round Labels, Alphabetical"/>
    <x v="187"/>
    <n v="2"/>
    <n v="0"/>
    <n v="5.22"/>
    <n v="0.83"/>
    <s v="Medium"/>
  </r>
  <r>
    <n v="44794"/>
    <s v="TU-2011-9230"/>
    <x v="6"/>
    <d v="2022-08-05T00:00:00"/>
    <s v="Standard Class"/>
    <s v="JF-5190"/>
    <s v="Jamie Frazer"/>
    <s v="Consumer"/>
    <s v="Beykoz"/>
    <s v="Istanbul"/>
    <s v="Turkey"/>
    <m/>
    <x v="2"/>
    <s v="EMEA"/>
    <s v="OFF-STA-10002719"/>
    <x v="0"/>
    <s v="Art"/>
    <s v="Stanley Pencil Sharpener, Easy-Erase"/>
    <x v="188"/>
    <n v="1"/>
    <n v="0.6"/>
    <n v="-6.774"/>
    <n v="0.81"/>
    <s v="High"/>
  </r>
  <r>
    <n v="33707"/>
    <s v="CA-2011-162684"/>
    <x v="6"/>
    <d v="2022-08-06T00:00:00"/>
    <s v="Standard Class"/>
    <s v="AS-10630"/>
    <s v="Ann Steele"/>
    <s v="Home Office"/>
    <s v="Philadelphia"/>
    <s v="Pennsylvania"/>
    <s v="United States"/>
    <n v="19120"/>
    <x v="4"/>
    <s v="East"/>
    <s v="OFF-FA-10000992"/>
    <x v="0"/>
    <s v="Fasteners"/>
    <s v="Acco Clips to Go Binder Clips, 24 Clips in Two Sizes"/>
    <x v="189"/>
    <n v="2"/>
    <n v="0.2"/>
    <n v="1.917"/>
    <n v="0.77"/>
    <s v="High"/>
  </r>
  <r>
    <n v="44793"/>
    <s v="TU-2011-9230"/>
    <x v="6"/>
    <d v="2022-08-05T00:00:00"/>
    <s v="Standard Class"/>
    <s v="JF-5190"/>
    <s v="Jamie Frazer"/>
    <s v="Consumer"/>
    <s v="Beykoz"/>
    <s v="Istanbul"/>
    <s v="Turkey"/>
    <m/>
    <x v="2"/>
    <s v="EMEA"/>
    <s v="OFF-FEL-10000998"/>
    <x v="0"/>
    <s v="Storage"/>
    <s v="Fellowes Box, Single Width"/>
    <x v="190"/>
    <n v="1"/>
    <n v="0.6"/>
    <n v="-10.656000000000001"/>
    <n v="0.72"/>
    <s v="High"/>
  </r>
  <r>
    <n v="41776"/>
    <s v="NI-2011-4760"/>
    <x v="6"/>
    <d v="2022-08-03T00:00:00"/>
    <s v="Second Class"/>
    <s v="DV-3045"/>
    <s v="Darrin Van Huff"/>
    <s v="Corporate"/>
    <s v="Lagos"/>
    <s v="Lagos"/>
    <s v="Nigeria"/>
    <m/>
    <x v="0"/>
    <s v="Africa"/>
    <s v="OFF-CAR-10002054"/>
    <x v="0"/>
    <s v="Binders"/>
    <s v="Cardinal Hole Reinforcements, Economy"/>
    <x v="191"/>
    <n v="1"/>
    <n v="0.7"/>
    <n v="-1.5780000000000001"/>
    <n v="0.25"/>
    <s v="Critical"/>
  </r>
  <r>
    <n v="27369"/>
    <s v="IN-2011-25070"/>
    <x v="7"/>
    <d v="2022-09-06T00:00:00"/>
    <s v="Standard Class"/>
    <s v="MN-17935"/>
    <s v="Michael Nguyen"/>
    <s v="Consumer"/>
    <s v="Hefei"/>
    <s v="Anhui"/>
    <s v="China"/>
    <m/>
    <x v="1"/>
    <s v="North Asia"/>
    <s v="OFF-ST-10003295"/>
    <x v="0"/>
    <s v="Storage"/>
    <s v="Tenex Lockers, Blue"/>
    <x v="192"/>
    <n v="7"/>
    <n v="0"/>
    <n v="371.49"/>
    <n v="194.36"/>
    <s v="High"/>
  </r>
  <r>
    <n v="18577"/>
    <s v="ES-2011-4993245"/>
    <x v="7"/>
    <d v="2022-09-05T00:00:00"/>
    <s v="Second Class"/>
    <s v="EM-13960"/>
    <s v="Eric Murdock"/>
    <s v="Consumer"/>
    <s v="Liverpool"/>
    <s v="England"/>
    <s v="United Kingdom"/>
    <m/>
    <x v="3"/>
    <s v="North"/>
    <s v="TEC-MA-10004669"/>
    <x v="2"/>
    <s v="Machines"/>
    <s v="Epson Inkjet, Wireless"/>
    <x v="193"/>
    <n v="4"/>
    <n v="0"/>
    <n v="135.6"/>
    <n v="150.43"/>
    <s v="Medium"/>
  </r>
  <r>
    <n v="27371"/>
    <s v="IN-2011-25070"/>
    <x v="7"/>
    <d v="2022-09-06T00:00:00"/>
    <s v="Standard Class"/>
    <s v="MN-17935"/>
    <s v="Michael Nguyen"/>
    <s v="Consumer"/>
    <s v="Hefei"/>
    <s v="Anhui"/>
    <s v="China"/>
    <m/>
    <x v="1"/>
    <s v="North Asia"/>
    <s v="OFF-ST-10004837"/>
    <x v="0"/>
    <s v="Storage"/>
    <s v="Eldon File Cart, Single Width"/>
    <x v="194"/>
    <n v="6"/>
    <n v="0"/>
    <n v="45.9"/>
    <n v="102.29"/>
    <s v="High"/>
  </r>
  <r>
    <n v="27372"/>
    <s v="IN-2011-25070"/>
    <x v="7"/>
    <d v="2022-09-06T00:00:00"/>
    <s v="Standard Class"/>
    <s v="MN-17935"/>
    <s v="Michael Nguyen"/>
    <s v="Consumer"/>
    <s v="Hefei"/>
    <s v="Anhui"/>
    <s v="China"/>
    <m/>
    <x v="1"/>
    <s v="North Asia"/>
    <s v="TEC-PH-10002042"/>
    <x v="2"/>
    <s v="Phones"/>
    <s v="Cisco Audio Dock, Full Size"/>
    <x v="195"/>
    <n v="6"/>
    <n v="0"/>
    <n v="175.86"/>
    <n v="92.07"/>
    <s v="High"/>
  </r>
  <r>
    <n v="3788"/>
    <s v="MX-2011-126949"/>
    <x v="7"/>
    <d v="2022-09-02T00:00:00"/>
    <s v="First Class"/>
    <s v="TB-21055"/>
    <s v="Ted Butterfield"/>
    <s v="Consumer"/>
    <s v="Managua"/>
    <s v="Managua"/>
    <s v="Nicaragua"/>
    <m/>
    <x v="5"/>
    <s v="Central"/>
    <s v="OFF-PA-10004294"/>
    <x v="0"/>
    <s v="Paper"/>
    <s v="Xerox Computer Printout Paper, 8.5 x 11"/>
    <x v="196"/>
    <n v="9"/>
    <n v="0"/>
    <n v="3.6"/>
    <n v="44.76"/>
    <s v="High"/>
  </r>
  <r>
    <n v="27370"/>
    <s v="IN-2011-25070"/>
    <x v="7"/>
    <d v="2022-09-06T00:00:00"/>
    <s v="Standard Class"/>
    <s v="MN-17935"/>
    <s v="Michael Nguyen"/>
    <s v="Consumer"/>
    <s v="Hefei"/>
    <s v="Anhui"/>
    <s v="China"/>
    <m/>
    <x v="1"/>
    <s v="North Asia"/>
    <s v="FUR-CH-10000974"/>
    <x v="1"/>
    <s v="Chairs"/>
    <s v="Harbour Creations Executive Leather Armchair, Black"/>
    <x v="197"/>
    <n v="1"/>
    <n v="0"/>
    <n v="142.08000000000001"/>
    <n v="42.96"/>
    <s v="High"/>
  </r>
  <r>
    <n v="14029"/>
    <s v="IT-2011-4081442"/>
    <x v="7"/>
    <d v="2022-09-04T00:00:00"/>
    <s v="First Class"/>
    <s v="FH-14365"/>
    <s v="Fred Hopkins"/>
    <s v="Corporate"/>
    <s v="Drammen"/>
    <s v="Buskerud"/>
    <s v="Norway"/>
    <m/>
    <x v="3"/>
    <s v="North"/>
    <s v="OFF-ST-10002263"/>
    <x v="0"/>
    <s v="Storage"/>
    <s v="Rogers Trays, Wire Frame"/>
    <x v="198"/>
    <n v="4"/>
    <n v="0"/>
    <n v="119.04"/>
    <n v="41.83"/>
    <s v="Critical"/>
  </r>
</pivotCacheRecords>
</file>

<file path=xl/pivotCache/pivotCacheRecords1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1">
  <r>
    <x v="0"/>
    <n v="50"/>
    <m/>
  </r>
  <r>
    <x v="1"/>
    <n v="75"/>
    <m/>
  </r>
  <r>
    <x v="2"/>
    <n v="95"/>
    <m/>
  </r>
  <r>
    <x v="3"/>
    <n v="100"/>
    <m/>
  </r>
  <r>
    <x v="4"/>
    <n v="45"/>
    <m/>
  </r>
  <r>
    <x v="5"/>
    <n v="32"/>
    <m/>
  </r>
  <r>
    <x v="6"/>
    <n v="65"/>
    <m/>
  </r>
  <r>
    <x v="7"/>
    <n v="88"/>
    <m/>
  </r>
  <r>
    <x v="8"/>
    <n v="80"/>
    <m/>
  </r>
  <r>
    <x v="9"/>
    <n v="90"/>
    <m/>
  </r>
  <r>
    <x v="0"/>
    <n v="75"/>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FFEA16E9-B519-4BB5-AB78-76CE301819CA}" name="Vrtilna tabela5" cacheId="1"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chartFormat="1">
  <location ref="H11:M22" firstHeaderRow="1" firstDataRow="2" firstDataCol="1" rowPageCount="1" colPageCount="1"/>
  <pivotFields count="7">
    <pivotField showAll="0"/>
    <pivotField axis="axisCol" showAll="0">
      <items count="8">
        <item x="5"/>
        <item x="2"/>
        <item x="3"/>
        <item x="1"/>
        <item x="0"/>
        <item x="6"/>
        <item x="4"/>
        <item t="default"/>
      </items>
    </pivotField>
    <pivotField axis="axisPage" multipleItemSelectionAllowed="1" showAll="0">
      <items count="3">
        <item x="1"/>
        <item h="1" x="0"/>
        <item t="default"/>
      </items>
    </pivotField>
    <pivotField dataField="1" numFmtId="168" showAll="0"/>
    <pivotField numFmtId="14" showAll="0"/>
    <pivotField axis="axisRow" showAll="0">
      <items count="8">
        <item x="4"/>
        <item x="2"/>
        <item x="6"/>
        <item x="3"/>
        <item x="5"/>
        <item x="1"/>
        <item x="0"/>
        <item t="default"/>
      </items>
    </pivotField>
    <pivotField axis="axisRow" showAll="0">
      <items count="3">
        <item n="Ostalo" x="0"/>
        <item n="Evropa" x="1"/>
        <item t="default"/>
      </items>
    </pivotField>
  </pivotFields>
  <rowFields count="2">
    <field x="6"/>
    <field x="5"/>
  </rowFields>
  <rowItems count="10">
    <i>
      <x/>
    </i>
    <i r="1">
      <x/>
    </i>
    <i r="1">
      <x v="1"/>
    </i>
    <i r="1">
      <x v="4"/>
    </i>
    <i r="1">
      <x v="6"/>
    </i>
    <i>
      <x v="1"/>
    </i>
    <i r="1">
      <x v="2"/>
    </i>
    <i r="1">
      <x v="3"/>
    </i>
    <i r="1">
      <x v="5"/>
    </i>
    <i t="grand">
      <x/>
    </i>
  </rowItems>
  <colFields count="1">
    <field x="1"/>
  </colFields>
  <colItems count="5">
    <i>
      <x/>
    </i>
    <i>
      <x v="1"/>
    </i>
    <i>
      <x v="5"/>
    </i>
    <i>
      <x v="6"/>
    </i>
    <i t="grand">
      <x/>
    </i>
  </colItems>
  <pageFields count="1">
    <pageField fld="2" hier="-1"/>
  </pageFields>
  <dataFields count="1">
    <dataField name="Vsota od Amount" fld="3" baseField="0" baseItem="0"/>
  </dataFields>
  <chartFormats count="7">
    <chartFormat chart="0" format="0" series="1">
      <pivotArea type="data" outline="0" fieldPosition="0">
        <references count="2">
          <reference field="4294967294" count="1" selected="0">
            <x v="0"/>
          </reference>
          <reference field="1" count="1" selected="0">
            <x v="0"/>
          </reference>
        </references>
      </pivotArea>
    </chartFormat>
    <chartFormat chart="0" format="1" series="1">
      <pivotArea type="data" outline="0" fieldPosition="0">
        <references count="2">
          <reference field="4294967294" count="1" selected="0">
            <x v="0"/>
          </reference>
          <reference field="1" count="1" selected="0">
            <x v="1"/>
          </reference>
        </references>
      </pivotArea>
    </chartFormat>
    <chartFormat chart="0" format="2" series="1">
      <pivotArea type="data" outline="0" fieldPosition="0">
        <references count="2">
          <reference field="4294967294" count="1" selected="0">
            <x v="0"/>
          </reference>
          <reference field="1" count="1" selected="0">
            <x v="2"/>
          </reference>
        </references>
      </pivotArea>
    </chartFormat>
    <chartFormat chart="0" format="3" series="1">
      <pivotArea type="data" outline="0" fieldPosition="0">
        <references count="2">
          <reference field="4294967294" count="1" selected="0">
            <x v="0"/>
          </reference>
          <reference field="1" count="1" selected="0">
            <x v="3"/>
          </reference>
        </references>
      </pivotArea>
    </chartFormat>
    <chartFormat chart="0" format="4" series="1">
      <pivotArea type="data" outline="0" fieldPosition="0">
        <references count="2">
          <reference field="4294967294" count="1" selected="0">
            <x v="0"/>
          </reference>
          <reference field="1" count="1" selected="0">
            <x v="4"/>
          </reference>
        </references>
      </pivotArea>
    </chartFormat>
    <chartFormat chart="0" format="5" series="1">
      <pivotArea type="data" outline="0" fieldPosition="0">
        <references count="2">
          <reference field="4294967294" count="1" selected="0">
            <x v="0"/>
          </reference>
          <reference field="1" count="1" selected="0">
            <x v="5"/>
          </reference>
        </references>
      </pivotArea>
    </chartFormat>
    <chartFormat chart="0" format="6" series="1">
      <pivotArea type="data" outline="0" fieldPosition="0">
        <references count="2">
          <reference field="4294967294" count="1" selected="0">
            <x v="0"/>
          </reference>
          <reference field="1" count="1" selected="0">
            <x v="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D5EB821-59F1-4A81-8F96-37E39A36223D}" name="Vrtilna tabela6" cacheId="2"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I20:J25" firstHeaderRow="1" firstDataRow="1" firstDataCol="1"/>
  <pivotFields count="5">
    <pivotField showAll="0"/>
    <pivotField axis="axisRow" showAll="0">
      <items count="17">
        <item h="1" x="6"/>
        <item h="1" x="2"/>
        <item h="1" x="8"/>
        <item h="1" x="10"/>
        <item h="1" x="9"/>
        <item h="1" x="3"/>
        <item h="1" x="12"/>
        <item h="1" x="7"/>
        <item h="1" x="1"/>
        <item x="13"/>
        <item h="1" x="14"/>
        <item x="5"/>
        <item x="4"/>
        <item h="1" x="15"/>
        <item x="11"/>
        <item h="1" x="0"/>
        <item t="default"/>
      </items>
    </pivotField>
    <pivotField numFmtId="3" showAll="0"/>
    <pivotField dataField="1" numFmtId="3" showAll="0"/>
    <pivotField numFmtId="3" showAll="0"/>
  </pivotFields>
  <rowFields count="1">
    <field x="1"/>
  </rowFields>
  <rowItems count="5">
    <i>
      <x v="9"/>
    </i>
    <i>
      <x v="11"/>
    </i>
    <i>
      <x v="12"/>
    </i>
    <i>
      <x v="14"/>
    </i>
    <i t="grand">
      <x/>
    </i>
  </rowItems>
  <colItems count="1">
    <i/>
  </colItems>
  <dataFields count="1">
    <dataField name="Vsota od Revenue"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2581F405-C328-40E2-92CA-874E0DDE80BD}" name="Vrtilna tabela40" cacheId="4"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A528:F534" firstHeaderRow="1" firstDataRow="2" firstDataCol="1"/>
  <pivotFields count="5">
    <pivotField axis="axisCol" numFmtId="166" showAll="0">
      <items count="7">
        <item x="0"/>
        <item x="1"/>
        <item x="2"/>
        <item x="3"/>
        <item x="4"/>
        <item x="5"/>
        <item t="default"/>
      </items>
    </pivotField>
    <pivotField axis="axisRow" showAll="0">
      <items count="5">
        <item x="1"/>
        <item x="2"/>
        <item x="0"/>
        <item x="3"/>
        <item t="default"/>
      </items>
    </pivotField>
    <pivotField showAll="0"/>
    <pivotField showAll="0"/>
    <pivotField dataField="1" numFmtId="167" showAll="0"/>
  </pivotFields>
  <rowFields count="1">
    <field x="1"/>
  </rowFields>
  <rowItems count="5">
    <i>
      <x/>
    </i>
    <i>
      <x v="1"/>
    </i>
    <i>
      <x v="2"/>
    </i>
    <i>
      <x v="3"/>
    </i>
    <i t="grand">
      <x/>
    </i>
  </rowItems>
  <colFields count="1">
    <field x="0"/>
  </colFields>
  <colItems count="5">
    <i>
      <x v="1"/>
    </i>
    <i>
      <x v="2"/>
    </i>
    <i>
      <x v="3"/>
    </i>
    <i>
      <x v="4"/>
    </i>
    <i t="grand">
      <x/>
    </i>
  </colItems>
  <dataFields count="1">
    <dataField name="Vsota od Sales"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F0F5414-529F-468D-853A-E6779EE476AA}" name="Vrtilna tabela37" cacheId="4"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A478:C483" firstHeaderRow="0" firstDataRow="1" firstDataCol="1"/>
  <pivotFields count="5">
    <pivotField numFmtId="166" showAll="0"/>
    <pivotField axis="axisRow" showAll="0">
      <items count="5">
        <item x="1"/>
        <item x="2"/>
        <item x="0"/>
        <item x="3"/>
        <item t="default"/>
      </items>
    </pivotField>
    <pivotField showAll="0"/>
    <pivotField dataField="1" showAll="0"/>
    <pivotField dataField="1" numFmtId="167" showAll="0"/>
  </pivotFields>
  <rowFields count="1">
    <field x="1"/>
  </rowFields>
  <rowItems count="5">
    <i>
      <x/>
    </i>
    <i>
      <x v="1"/>
    </i>
    <i>
      <x v="2"/>
    </i>
    <i>
      <x v="3"/>
    </i>
    <i t="grand">
      <x/>
    </i>
  </rowItems>
  <colFields count="1">
    <field x="-2"/>
  </colFields>
  <colItems count="2">
    <i>
      <x/>
    </i>
    <i i="1">
      <x v="1"/>
    </i>
  </colItems>
  <dataFields count="2">
    <dataField name="Vsota od Sales" fld="4" baseField="0" baseItem="0"/>
    <dataField name="Vsota od Units" fld="3" showDataAs="percentOfTotal" baseField="0" baseItem="0" numFmtId="1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35271098-7E81-4D0F-AAF4-D0662AB1F0F6}" name="Vrtilna tabela7" cacheId="3"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I9:N14" firstHeaderRow="1" firstDataRow="2" firstDataCol="1" rowPageCount="1" colPageCount="1"/>
  <pivotFields count="6">
    <pivotField numFmtId="166" showAll="0">
      <items count="36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t="default"/>
      </items>
    </pivotField>
    <pivotField axis="axisRow" showAll="0">
      <items count="4">
        <item x="1"/>
        <item x="2"/>
        <item x="0"/>
        <item t="default"/>
      </items>
    </pivotField>
    <pivotField axis="axisCol" showAll="0">
      <items count="5">
        <item x="3"/>
        <item x="2"/>
        <item x="1"/>
        <item x="0"/>
        <item t="default"/>
      </items>
    </pivotField>
    <pivotField showAll="0"/>
    <pivotField dataField="1" numFmtId="167" showAll="0"/>
    <pivotField axis="axisPage" multipleItemSelectionAllowed="1" showAll="0">
      <items count="15">
        <item h="1" sd="0" x="0"/>
        <item sd="0" x="1"/>
        <item sd="0" x="2"/>
        <item h="1" sd="0" x="3"/>
        <item h="1" sd="0" x="4"/>
        <item h="1" sd="0" x="5"/>
        <item sd="0" x="6"/>
        <item sd="0" x="7"/>
        <item h="1" sd="0" x="8"/>
        <item h="1" sd="0" x="9"/>
        <item h="1" sd="0" x="10"/>
        <item h="1" sd="0" x="11"/>
        <item h="1" sd="0" x="12"/>
        <item h="1" sd="0" x="13"/>
        <item t="default"/>
      </items>
    </pivotField>
  </pivotFields>
  <rowFields count="1">
    <field x="1"/>
  </rowFields>
  <rowItems count="4">
    <i>
      <x/>
    </i>
    <i>
      <x v="1"/>
    </i>
    <i>
      <x v="2"/>
    </i>
    <i t="grand">
      <x/>
    </i>
  </rowItems>
  <colFields count="1">
    <field x="2"/>
  </colFields>
  <colItems count="5">
    <i>
      <x/>
    </i>
    <i>
      <x v="1"/>
    </i>
    <i>
      <x v="2"/>
    </i>
    <i>
      <x v="3"/>
    </i>
    <i t="grand">
      <x/>
    </i>
  </colItems>
  <pageFields count="1">
    <pageField fld="5" hier="-1"/>
  </pageFields>
  <dataFields count="1">
    <dataField name="Vsota od Sales"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48F9617F-30F3-4257-85FA-CF437496362E}" name="Vrtilna tabela36" cacheId="4"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A457:C462" firstHeaderRow="0" firstDataRow="1" firstDataCol="1"/>
  <pivotFields count="5">
    <pivotField numFmtId="166" showAll="0"/>
    <pivotField axis="axisRow" showAll="0">
      <items count="5">
        <item x="1"/>
        <item x="2"/>
        <item x="0"/>
        <item x="3"/>
        <item t="default"/>
      </items>
    </pivotField>
    <pivotField showAll="0"/>
    <pivotField dataField="1" showAll="0"/>
    <pivotField dataField="1" numFmtId="167" showAll="0"/>
  </pivotFields>
  <rowFields count="1">
    <field x="1"/>
  </rowFields>
  <rowItems count="5">
    <i>
      <x/>
    </i>
    <i>
      <x v="1"/>
    </i>
    <i>
      <x v="2"/>
    </i>
    <i>
      <x v="3"/>
    </i>
    <i t="grand">
      <x/>
    </i>
  </rowItems>
  <colFields count="1">
    <field x="-2"/>
  </colFields>
  <colItems count="2">
    <i>
      <x/>
    </i>
    <i i="1">
      <x v="1"/>
    </i>
  </colItems>
  <dataFields count="2">
    <dataField name="Vsota od Sales" fld="4" baseField="0" baseItem="0"/>
    <dataField name="Vsota od Units" fld="3" showDataAs="percentOfTotal" baseField="0" baseItem="0" numFmtId="1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7C44470-FF34-4BE6-9F4D-791FC99980DE}" name="Vrtilna tabela12" cacheId="4"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G26:H31" firstHeaderRow="1" firstDataRow="1" firstDataCol="1"/>
  <pivotFields count="5">
    <pivotField numFmtId="166" showAll="0"/>
    <pivotField axis="axisRow" showAll="0" sortType="descending">
      <items count="5">
        <item x="1"/>
        <item x="2"/>
        <item x="0"/>
        <item x="3"/>
        <item t="default"/>
      </items>
      <autoSortScope>
        <pivotArea dataOnly="0" outline="0" fieldPosition="0">
          <references count="1">
            <reference field="4294967294" count="1" selected="0">
              <x v="0"/>
            </reference>
          </references>
        </pivotArea>
      </autoSortScope>
    </pivotField>
    <pivotField showAll="0"/>
    <pivotField showAll="0"/>
    <pivotField dataField="1" numFmtId="167" showAll="0"/>
  </pivotFields>
  <rowFields count="1">
    <field x="1"/>
  </rowFields>
  <rowItems count="5">
    <i>
      <x/>
    </i>
    <i>
      <x v="3"/>
    </i>
    <i>
      <x v="1"/>
    </i>
    <i>
      <x v="2"/>
    </i>
    <i t="grand">
      <x/>
    </i>
  </rowItems>
  <colItems count="1">
    <i/>
  </colItems>
  <dataFields count="1">
    <dataField name="Vsota od Sales" fld="4" baseField="0" baseItem="0"/>
  </dataFields>
  <formats count="3">
    <format dxfId="95">
      <pivotArea collapsedLevelsAreSubtotals="1" fieldPosition="0">
        <references count="1">
          <reference field="1" count="1">
            <x v="0"/>
          </reference>
        </references>
      </pivotArea>
    </format>
    <format dxfId="94">
      <pivotArea collapsedLevelsAreSubtotals="1" fieldPosition="0">
        <references count="1">
          <reference field="1" count="3">
            <x v="1"/>
            <x v="2"/>
            <x v="3"/>
          </reference>
        </references>
      </pivotArea>
    </format>
    <format dxfId="93">
      <pivotArea grandRow="1" outline="0" collapsedLevelsAreSubtotals="1"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F5DD3558-7BF2-411A-AE4C-CDF4F89EC4BF}" name="Vrtilna tabela4" cacheId="4"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G8:L14" firstHeaderRow="1" firstDataRow="2" firstDataCol="1"/>
  <pivotFields count="5">
    <pivotField axis="axisCol" numFmtId="166" showAll="0">
      <items count="7">
        <item x="0"/>
        <item x="1"/>
        <item x="2"/>
        <item x="3"/>
        <item x="4"/>
        <item x="5"/>
        <item t="default"/>
      </items>
    </pivotField>
    <pivotField axis="axisRow" showAll="0">
      <items count="5">
        <item x="1"/>
        <item x="2"/>
        <item x="0"/>
        <item x="3"/>
        <item t="default"/>
      </items>
    </pivotField>
    <pivotField showAll="0"/>
    <pivotField showAll="0"/>
    <pivotField dataField="1" numFmtId="167" showAll="0"/>
  </pivotFields>
  <rowFields count="1">
    <field x="1"/>
  </rowFields>
  <rowItems count="5">
    <i>
      <x/>
    </i>
    <i>
      <x v="1"/>
    </i>
    <i>
      <x v="2"/>
    </i>
    <i>
      <x v="3"/>
    </i>
    <i t="grand">
      <x/>
    </i>
  </rowItems>
  <colFields count="1">
    <field x="0"/>
  </colFields>
  <colItems count="5">
    <i>
      <x v="1"/>
    </i>
    <i>
      <x v="2"/>
    </i>
    <i>
      <x v="3"/>
    </i>
    <i>
      <x v="4"/>
    </i>
    <i t="grand">
      <x/>
    </i>
  </colItems>
  <dataFields count="1">
    <dataField name="Vsota od Sales"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F52EFA66-D867-4507-A173-90E5A6C3AD57}" name="Vrtilna tabela9" cacheId="0" applyNumberFormats="0" applyBorderFormats="0" applyFontFormats="0" applyPatternFormats="0" applyAlignmentFormats="0" applyWidthHeightFormats="1" dataCaption="Vrednosti" updatedVersion="8" minRefreshableVersion="3" useAutoFormatting="1" itemPrintTitles="1" createdVersion="6" indent="0" outline="1" outlineData="1" multipleFieldFilters="0" chartFormat="1">
  <location ref="L27:R31" firstHeaderRow="0" firstDataRow="1" firstDataCol="1" rowPageCount="1" colPageCount="1"/>
  <pivotFields count="9">
    <pivotField axis="axisRow" showAll="0">
      <items count="13">
        <item x="0"/>
        <item x="2"/>
        <item x="3"/>
        <item h="1" x="4"/>
        <item h="1" x="5"/>
        <item h="1" x="6"/>
        <item h="1" x="7"/>
        <item h="1" x="8"/>
        <item h="1" x="9"/>
        <item h="1" x="10"/>
        <item h="1" x="11"/>
        <item h="1" x="1"/>
        <item t="default"/>
      </items>
    </pivotField>
    <pivotField axis="axisPage" showAll="0">
      <items count="43">
        <item x="0"/>
        <item x="23"/>
        <item x="1"/>
        <item x="2"/>
        <item x="33"/>
        <item x="13"/>
        <item x="38"/>
        <item x="34"/>
        <item x="35"/>
        <item x="7"/>
        <item x="15"/>
        <item x="24"/>
        <item x="8"/>
        <item x="9"/>
        <item x="28"/>
        <item x="39"/>
        <item x="20"/>
        <item x="36"/>
        <item x="29"/>
        <item x="21"/>
        <item x="25"/>
        <item x="30"/>
        <item x="10"/>
        <item x="16"/>
        <item x="17"/>
        <item x="31"/>
        <item x="11"/>
        <item x="22"/>
        <item x="40"/>
        <item x="26"/>
        <item x="37"/>
        <item x="18"/>
        <item x="12"/>
        <item x="19"/>
        <item x="27"/>
        <item x="41"/>
        <item x="14"/>
        <item x="32"/>
        <item x="3"/>
        <item x="4"/>
        <item x="5"/>
        <item x="6"/>
        <item t="default"/>
      </items>
    </pivotField>
    <pivotField dataField="1" numFmtId="165" showAll="0"/>
    <pivotField dataField="1" numFmtId="165" showAll="0"/>
    <pivotField dataField="1" numFmtId="165" showAll="0"/>
    <pivotField dataField="1" numFmtId="165" showAll="0"/>
    <pivotField dataField="1" numFmtId="165" showAll="0"/>
    <pivotField dataField="1" numFmtId="165" showAll="0"/>
    <pivotField numFmtId="165" showAll="0"/>
  </pivotFields>
  <rowFields count="1">
    <field x="0"/>
  </rowFields>
  <rowItems count="4">
    <i>
      <x/>
    </i>
    <i>
      <x v="1"/>
    </i>
    <i>
      <x v="2"/>
    </i>
    <i t="grand">
      <x/>
    </i>
  </rowItems>
  <colFields count="1">
    <field x="-2"/>
  </colFields>
  <colItems count="6">
    <i>
      <x/>
    </i>
    <i i="1">
      <x v="1"/>
    </i>
    <i i="2">
      <x v="2"/>
    </i>
    <i i="3">
      <x v="3"/>
    </i>
    <i i="4">
      <x v="4"/>
    </i>
    <i i="5">
      <x v="5"/>
    </i>
  </colItems>
  <pageFields count="1">
    <pageField fld="1" hier="-1"/>
  </pageFields>
  <dataFields count="6">
    <dataField name="Vsota od Jan" fld="2" baseField="0" baseItem="0"/>
    <dataField name="Vsota od Feb" fld="3" baseField="0" baseItem="0"/>
    <dataField name="Vsota od Mar" fld="4" baseField="0" baseItem="0"/>
    <dataField name="Vsota od Apr" fld="5" baseField="0" baseItem="0"/>
    <dataField name="Vsota od Maj" fld="6" baseField="0" baseItem="0"/>
    <dataField name="Vsota od Jun" fld="7" baseField="0" baseItem="0"/>
  </dataFields>
  <chartFormats count="6">
    <chartFormat chart="0" format="0" series="1">
      <pivotArea type="data" outline="0" fieldPosition="0">
        <references count="1">
          <reference field="4294967294" count="1" selected="0">
            <x v="0"/>
          </reference>
        </references>
      </pivotArea>
    </chartFormat>
    <chartFormat chart="0" format="1" series="1">
      <pivotArea type="data" outline="0" fieldPosition="0">
        <references count="1">
          <reference field="4294967294" count="1" selected="0">
            <x v="1"/>
          </reference>
        </references>
      </pivotArea>
    </chartFormat>
    <chartFormat chart="0" format="2" series="1">
      <pivotArea type="data" outline="0" fieldPosition="0">
        <references count="1">
          <reference field="4294967294" count="1" selected="0">
            <x v="2"/>
          </reference>
        </references>
      </pivotArea>
    </chartFormat>
    <chartFormat chart="0" format="3" series="1">
      <pivotArea type="data" outline="0" fieldPosition="0">
        <references count="1">
          <reference field="4294967294" count="1" selected="0">
            <x v="3"/>
          </reference>
        </references>
      </pivotArea>
    </chartFormat>
    <chartFormat chart="0" format="4" series="1">
      <pivotArea type="data" outline="0" fieldPosition="0">
        <references count="1">
          <reference field="4294967294" count="1" selected="0">
            <x v="4"/>
          </reference>
        </references>
      </pivotArea>
    </chartFormat>
    <chartFormat chart="0" format="5" series="1">
      <pivotArea type="data" outline="0" fieldPosition="0">
        <references count="1">
          <reference field="4294967294" count="1" selected="0">
            <x v="5"/>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A00-000000000000}" name="Vrtilna tabela22" cacheId="0" applyNumberFormats="0" applyBorderFormats="0" applyFontFormats="0" applyPatternFormats="0" applyAlignmentFormats="0" applyWidthHeightFormats="1" dataCaption="Vrednosti" updatedVersion="8" minRefreshableVersion="3" useAutoFormatting="1" itemPrintTitles="1" createdVersion="6" indent="0" outline="1" outlineData="1" multipleFieldFilters="0" chartFormat="2">
  <location ref="A3:H16" firstHeaderRow="0" firstDataRow="1" firstDataCol="1" rowPageCount="1" colPageCount="1"/>
  <pivotFields count="9">
    <pivotField axis="axisRow" showAll="0">
      <items count="13">
        <item x="0"/>
        <item x="2"/>
        <item x="3"/>
        <item x="4"/>
        <item x="5"/>
        <item x="6"/>
        <item x="7"/>
        <item x="8"/>
        <item x="9"/>
        <item x="10"/>
        <item x="11"/>
        <item x="1"/>
        <item t="default"/>
      </items>
    </pivotField>
    <pivotField axis="axisPage" showAll="0">
      <items count="43">
        <item x="0"/>
        <item x="23"/>
        <item x="1"/>
        <item x="2"/>
        <item x="33"/>
        <item x="13"/>
        <item x="38"/>
        <item x="34"/>
        <item x="35"/>
        <item x="7"/>
        <item x="15"/>
        <item x="24"/>
        <item x="8"/>
        <item x="9"/>
        <item x="28"/>
        <item x="39"/>
        <item x="20"/>
        <item x="36"/>
        <item x="29"/>
        <item x="21"/>
        <item x="25"/>
        <item x="30"/>
        <item x="10"/>
        <item x="16"/>
        <item x="17"/>
        <item x="31"/>
        <item x="11"/>
        <item x="22"/>
        <item x="40"/>
        <item x="26"/>
        <item x="37"/>
        <item x="18"/>
        <item x="12"/>
        <item x="19"/>
        <item x="27"/>
        <item x="41"/>
        <item x="14"/>
        <item x="32"/>
        <item x="3"/>
        <item x="4"/>
        <item x="5"/>
        <item x="6"/>
        <item t="default"/>
      </items>
    </pivotField>
    <pivotField dataField="1" numFmtId="165" showAll="0"/>
    <pivotField dataField="1" numFmtId="165" showAll="0"/>
    <pivotField dataField="1" numFmtId="165" showAll="0"/>
    <pivotField dataField="1" numFmtId="165" showAll="0"/>
    <pivotField dataField="1" numFmtId="165" showAll="0"/>
    <pivotField dataField="1" numFmtId="165" showAll="0"/>
    <pivotField dataField="1" numFmtId="165" showAll="0"/>
  </pivotFields>
  <rowFields count="1">
    <field x="0"/>
  </rowFields>
  <rowItems count="13">
    <i>
      <x/>
    </i>
    <i>
      <x v="1"/>
    </i>
    <i>
      <x v="2"/>
    </i>
    <i>
      <x v="3"/>
    </i>
    <i>
      <x v="4"/>
    </i>
    <i>
      <x v="5"/>
    </i>
    <i>
      <x v="6"/>
    </i>
    <i>
      <x v="7"/>
    </i>
    <i>
      <x v="8"/>
    </i>
    <i>
      <x v="9"/>
    </i>
    <i>
      <x v="10"/>
    </i>
    <i>
      <x v="11"/>
    </i>
    <i t="grand">
      <x/>
    </i>
  </rowItems>
  <colFields count="1">
    <field x="-2"/>
  </colFields>
  <colItems count="7">
    <i>
      <x/>
    </i>
    <i i="1">
      <x v="1"/>
    </i>
    <i i="2">
      <x v="2"/>
    </i>
    <i i="3">
      <x v="3"/>
    </i>
    <i i="4">
      <x v="4"/>
    </i>
    <i i="5">
      <x v="5"/>
    </i>
    <i i="6">
      <x v="6"/>
    </i>
  </colItems>
  <pageFields count="1">
    <pageField fld="1" hier="-1"/>
  </pageFields>
  <dataFields count="7">
    <dataField name="Vsota od Jan" fld="2" baseField="0" baseItem="0"/>
    <dataField name="Vsota od Feb" fld="3" baseField="0" baseItem="0"/>
    <dataField name="Vsota od Mar" fld="4" baseField="0" baseItem="0"/>
    <dataField name="Vsota od Apr" fld="5" baseField="0" baseItem="0"/>
    <dataField name="Vsota od Maj" fld="6" baseField="0" baseItem="0"/>
    <dataField name="Vsota od Jun" fld="7" baseField="0" baseItem="0"/>
    <dataField name="Vsota od Skupaj" fld="8" baseField="0" baseItem="0"/>
  </dataFields>
  <formats count="4">
    <format dxfId="89">
      <pivotArea field="0" dataOnly="0" grandRow="1" axis="axisRow" fieldPosition="0">
        <references count="1">
          <reference field="0" count="1">
            <x v="11"/>
          </reference>
        </references>
      </pivotArea>
    </format>
    <format dxfId="88">
      <pivotArea field="0" type="button" dataOnly="0" labelOnly="1" outline="0" axis="axisRow" fieldPosition="0"/>
    </format>
    <format dxfId="87">
      <pivotArea dataOnly="0" labelOnly="1" outline="0" fieldPosition="0">
        <references count="1">
          <reference field="4294967294" count="7">
            <x v="0"/>
            <x v="1"/>
            <x v="2"/>
            <x v="3"/>
            <x v="4"/>
            <x v="5"/>
            <x v="6"/>
          </reference>
        </references>
      </pivotArea>
    </format>
    <format dxfId="86">
      <pivotArea collapsedLevelsAreSubtotals="1" fieldPosition="0">
        <references count="1">
          <reference field="0" count="0"/>
        </references>
      </pivotArea>
    </format>
  </formats>
  <chartFormats count="7">
    <chartFormat chart="1" format="0" series="1">
      <pivotArea type="data" outline="0" fieldPosition="0">
        <references count="1">
          <reference field="4294967294" count="1" selected="0">
            <x v="0"/>
          </reference>
        </references>
      </pivotArea>
    </chartFormat>
    <chartFormat chart="1" format="1" series="1">
      <pivotArea type="data" outline="0" fieldPosition="0">
        <references count="1">
          <reference field="4294967294" count="1" selected="0">
            <x v="1"/>
          </reference>
        </references>
      </pivotArea>
    </chartFormat>
    <chartFormat chart="1" format="2" series="1">
      <pivotArea type="data" outline="0" fieldPosition="0">
        <references count="1">
          <reference field="4294967294" count="1" selected="0">
            <x v="2"/>
          </reference>
        </references>
      </pivotArea>
    </chartFormat>
    <chartFormat chart="1" format="3" series="1">
      <pivotArea type="data" outline="0" fieldPosition="0">
        <references count="1">
          <reference field="4294967294" count="1" selected="0">
            <x v="3"/>
          </reference>
        </references>
      </pivotArea>
    </chartFormat>
    <chartFormat chart="1" format="4" series="1">
      <pivotArea type="data" outline="0" fieldPosition="0">
        <references count="1">
          <reference field="4294967294" count="1" selected="0">
            <x v="4"/>
          </reference>
        </references>
      </pivotArea>
    </chartFormat>
    <chartFormat chart="1" format="5" series="1">
      <pivotArea type="data" outline="0" fieldPosition="0">
        <references count="1">
          <reference field="4294967294" count="1" selected="0">
            <x v="5"/>
          </reference>
        </references>
      </pivotArea>
    </chartFormat>
    <chartFormat chart="1" format="6" series="1">
      <pivotArea type="data" outline="0" fieldPosition="0">
        <references count="1">
          <reference field="4294967294" count="1" selected="0">
            <x v="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68A2B7EB-D996-4744-B334-A32856469FF7}" name="Vrtilna tabela10" cacheId="5"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I12:N30" firstHeaderRow="1" firstDataRow="2" firstDataCol="1"/>
  <pivotFields count="7">
    <pivotField numFmtId="14" showAll="0"/>
    <pivotField axis="axisCol" showAll="0">
      <items count="5">
        <item x="3"/>
        <item x="2"/>
        <item x="0"/>
        <item x="1"/>
        <item t="default"/>
      </items>
    </pivotField>
    <pivotField showAll="0"/>
    <pivotField axis="axisRow" showAll="0">
      <items count="17">
        <item x="6"/>
        <item x="2"/>
        <item x="8"/>
        <item x="10"/>
        <item x="9"/>
        <item x="3"/>
        <item x="12"/>
        <item x="7"/>
        <item x="1"/>
        <item x="13"/>
        <item x="14"/>
        <item x="5"/>
        <item x="4"/>
        <item x="15"/>
        <item x="11"/>
        <item x="0"/>
        <item t="default"/>
      </items>
    </pivotField>
    <pivotField numFmtId="3" showAll="0"/>
    <pivotField dataField="1" numFmtId="3" showAll="0"/>
    <pivotField numFmtId="3" showAll="0"/>
  </pivotFields>
  <rowFields count="1">
    <field x="3"/>
  </rowFields>
  <rowItems count="17">
    <i>
      <x/>
    </i>
    <i>
      <x v="1"/>
    </i>
    <i>
      <x v="2"/>
    </i>
    <i>
      <x v="3"/>
    </i>
    <i>
      <x v="4"/>
    </i>
    <i>
      <x v="5"/>
    </i>
    <i>
      <x v="6"/>
    </i>
    <i>
      <x v="7"/>
    </i>
    <i>
      <x v="8"/>
    </i>
    <i>
      <x v="9"/>
    </i>
    <i>
      <x v="10"/>
    </i>
    <i>
      <x v="11"/>
    </i>
    <i>
      <x v="12"/>
    </i>
    <i>
      <x v="13"/>
    </i>
    <i>
      <x v="14"/>
    </i>
    <i>
      <x v="15"/>
    </i>
    <i t="grand">
      <x/>
    </i>
  </rowItems>
  <colFields count="1">
    <field x="1"/>
  </colFields>
  <colItems count="5">
    <i>
      <x/>
    </i>
    <i>
      <x v="1"/>
    </i>
    <i>
      <x v="2"/>
    </i>
    <i>
      <x v="3"/>
    </i>
    <i t="grand">
      <x/>
    </i>
  </colItems>
  <dataFields count="1">
    <dataField name="Vsota od Revenue"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F9AA3F29-8017-4C66-91F3-EFC270110813}" name="Vrtilna tabela11" cacheId="6"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F27:L37" firstHeaderRow="1" firstDataRow="2" firstDataCol="1"/>
  <pivotFields count="5">
    <pivotField numFmtId="170" showAll="0">
      <items count="36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t="default"/>
      </items>
    </pivotField>
    <pivotField axis="axisRow" showAll="0">
      <items count="9">
        <item x="1"/>
        <item x="7"/>
        <item x="0"/>
        <item x="3"/>
        <item x="4"/>
        <item x="5"/>
        <item x="6"/>
        <item x="2"/>
        <item t="default"/>
      </items>
    </pivotField>
    <pivotField axis="axisCol" showAll="0">
      <items count="6">
        <item x="1"/>
        <item x="3"/>
        <item x="4"/>
        <item x="2"/>
        <item x="0"/>
        <item t="default"/>
      </items>
    </pivotField>
    <pivotField dataField="1" showAll="0"/>
    <pivotField showAll="0">
      <items count="15">
        <item sd="0" x="0"/>
        <item sd="0" x="1"/>
        <item sd="0" x="2"/>
        <item sd="0" x="3"/>
        <item sd="0" x="4"/>
        <item sd="0" x="5"/>
        <item sd="0" x="6"/>
        <item sd="0" x="7"/>
        <item sd="0" x="8"/>
        <item sd="0" x="9"/>
        <item sd="0" x="10"/>
        <item sd="0" x="11"/>
        <item sd="0" x="12"/>
        <item sd="0" x="13"/>
        <item t="default"/>
      </items>
    </pivotField>
  </pivotFields>
  <rowFields count="1">
    <field x="1"/>
  </rowFields>
  <rowItems count="9">
    <i>
      <x/>
    </i>
    <i>
      <x v="1"/>
    </i>
    <i>
      <x v="2"/>
    </i>
    <i>
      <x v="3"/>
    </i>
    <i>
      <x v="4"/>
    </i>
    <i>
      <x v="5"/>
    </i>
    <i>
      <x v="6"/>
    </i>
    <i>
      <x v="7"/>
    </i>
    <i t="grand">
      <x/>
    </i>
  </rowItems>
  <colFields count="1">
    <field x="2"/>
  </colFields>
  <colItems count="6">
    <i>
      <x/>
    </i>
    <i>
      <x v="1"/>
    </i>
    <i>
      <x v="2"/>
    </i>
    <i>
      <x v="3"/>
    </i>
    <i>
      <x v="4"/>
    </i>
    <i t="grand">
      <x/>
    </i>
  </colItems>
  <dataFields count="1">
    <dataField name="Vsota od Resolved"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762346B0-551B-4C97-BAA5-83BD99E97073}" name="Vrtilna tabela12" cacheId="7"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F87:K97" firstHeaderRow="1" firstDataRow="2" firstDataCol="1" rowPageCount="1" colPageCount="1"/>
  <pivotFields count="6">
    <pivotField axis="axisRow" numFmtId="14" showAll="0">
      <items count="15">
        <item x="0"/>
        <item x="1"/>
        <item x="2"/>
        <item x="3"/>
        <item x="4"/>
        <item x="5"/>
        <item x="6"/>
        <item x="7"/>
        <item x="8"/>
        <item x="9"/>
        <item x="10"/>
        <item x="11"/>
        <item x="12"/>
        <item x="13"/>
        <item t="default"/>
      </items>
    </pivotField>
    <pivotField axis="axisPage" showAll="0">
      <items count="11">
        <item x="9"/>
        <item x="0"/>
        <item x="3"/>
        <item x="5"/>
        <item x="6"/>
        <item x="2"/>
        <item x="4"/>
        <item x="7"/>
        <item x="8"/>
        <item x="1"/>
        <item t="default"/>
      </items>
    </pivotField>
    <pivotField axis="axisCol" showAll="0">
      <items count="5">
        <item x="2"/>
        <item x="3"/>
        <item x="0"/>
        <item x="1"/>
        <item t="default"/>
      </items>
    </pivotField>
    <pivotField dataField="1" showAll="0"/>
    <pivotField axis="axisRow" showAll="0">
      <items count="7">
        <item sd="0" x="0"/>
        <item sd="0" x="1"/>
        <item sd="0" x="2"/>
        <item x="3"/>
        <item x="4"/>
        <item sd="0" x="5"/>
        <item t="default"/>
      </items>
    </pivotField>
    <pivotField axis="axisRow" showAll="0">
      <items count="5">
        <item sd="0" x="0"/>
        <item sd="0" x="1"/>
        <item sd="0" x="2"/>
        <item sd="0" x="3"/>
        <item t="default"/>
      </items>
    </pivotField>
  </pivotFields>
  <rowFields count="3">
    <field x="4"/>
    <field x="5"/>
    <field x="0"/>
  </rowFields>
  <rowItems count="9">
    <i>
      <x v="1"/>
    </i>
    <i>
      <x v="2"/>
    </i>
    <i>
      <x v="3"/>
    </i>
    <i r="1">
      <x v="1"/>
    </i>
    <i r="1">
      <x v="2"/>
    </i>
    <i>
      <x v="4"/>
    </i>
    <i r="1">
      <x v="1"/>
    </i>
    <i r="1">
      <x v="2"/>
    </i>
    <i t="grand">
      <x/>
    </i>
  </rowItems>
  <colFields count="1">
    <field x="2"/>
  </colFields>
  <colItems count="5">
    <i>
      <x/>
    </i>
    <i>
      <x v="1"/>
    </i>
    <i>
      <x v="2"/>
    </i>
    <i>
      <x v="3"/>
    </i>
    <i t="grand">
      <x/>
    </i>
  </colItems>
  <pageFields count="1">
    <pageField fld="1" hier="-1"/>
  </pageFields>
  <dataFields count="1">
    <dataField name="Vsota od Sales"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AF2B401A-1D02-4D10-B207-A6C09A378D93}" name="Vrtilna tabela13" cacheId="8"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K10:P119" firstHeaderRow="1" firstDataRow="2" firstDataCol="1" rowPageCount="2" colPageCount="1"/>
  <pivotFields count="11">
    <pivotField axis="axisRow" numFmtId="172" showAll="0">
      <items count="15">
        <item x="0"/>
        <item x="1"/>
        <item x="2"/>
        <item x="3"/>
        <item x="4"/>
        <item x="5"/>
        <item x="6"/>
        <item x="7"/>
        <item x="8"/>
        <item x="9"/>
        <item x="10"/>
        <item x="11"/>
        <item x="12"/>
        <item x="13"/>
        <item t="default"/>
      </items>
    </pivotField>
    <pivotField dataField="1" showAll="0"/>
    <pivotField showAll="0">
      <items count="3">
        <item x="0"/>
        <item x="1"/>
        <item t="default"/>
      </items>
    </pivotField>
    <pivotField showAll="0">
      <items count="6">
        <item x="1"/>
        <item x="3"/>
        <item x="0"/>
        <item x="2"/>
        <item x="4"/>
        <item t="default"/>
      </items>
    </pivotField>
    <pivotField showAll="0">
      <items count="7">
        <item x="2"/>
        <item x="1"/>
        <item x="4"/>
        <item x="3"/>
        <item x="0"/>
        <item x="5"/>
        <item t="default"/>
      </items>
    </pivotField>
    <pivotField axis="axisCol" showAll="0">
      <items count="5">
        <item x="2"/>
        <item x="1"/>
        <item x="3"/>
        <item x="0"/>
        <item t="default"/>
      </items>
    </pivotField>
    <pivotField axis="axisRow" showAll="0">
      <items count="12">
        <item x="6"/>
        <item x="8"/>
        <item x="7"/>
        <item x="3"/>
        <item x="10"/>
        <item x="1"/>
        <item x="2"/>
        <item x="0"/>
        <item x="5"/>
        <item x="9"/>
        <item x="4"/>
        <item t="default"/>
      </items>
    </pivotField>
    <pivotField showAll="0"/>
    <pivotField showAll="0"/>
    <pivotField axis="axisPage" showAll="0">
      <items count="7">
        <item sd="0" x="0"/>
        <item sd="0" x="1"/>
        <item sd="0" x="2"/>
        <item sd="0" x="3"/>
        <item sd="0" x="4"/>
        <item sd="0" x="5"/>
        <item t="default"/>
      </items>
    </pivotField>
    <pivotField axis="axisPage" multipleItemSelectionAllowed="1" showAll="0">
      <items count="5">
        <item h="1" sd="0" x="0"/>
        <item x="1"/>
        <item h="1" sd="0" x="2"/>
        <item h="1" sd="0" x="3"/>
        <item t="default"/>
      </items>
    </pivotField>
  </pivotFields>
  <rowFields count="2">
    <field x="6"/>
    <field x="0"/>
  </rowFields>
  <rowItems count="108">
    <i>
      <x/>
    </i>
    <i r="1">
      <x v="1"/>
    </i>
    <i r="1">
      <x v="2"/>
    </i>
    <i r="1">
      <x v="3"/>
    </i>
    <i r="1">
      <x v="4"/>
    </i>
    <i r="1">
      <x v="5"/>
    </i>
    <i r="1">
      <x v="6"/>
    </i>
    <i r="1">
      <x v="7"/>
    </i>
    <i r="1">
      <x v="8"/>
    </i>
    <i r="1">
      <x v="9"/>
    </i>
    <i r="1">
      <x v="10"/>
    </i>
    <i r="1">
      <x v="11"/>
    </i>
    <i r="1">
      <x v="12"/>
    </i>
    <i>
      <x v="1"/>
    </i>
    <i r="1">
      <x v="1"/>
    </i>
    <i r="1">
      <x v="2"/>
    </i>
    <i r="1">
      <x v="5"/>
    </i>
    <i r="1">
      <x v="6"/>
    </i>
    <i r="1">
      <x v="11"/>
    </i>
    <i r="1">
      <x v="12"/>
    </i>
    <i>
      <x v="2"/>
    </i>
    <i r="1">
      <x v="1"/>
    </i>
    <i r="1">
      <x v="2"/>
    </i>
    <i r="1">
      <x v="3"/>
    </i>
    <i r="1">
      <x v="4"/>
    </i>
    <i r="1">
      <x v="5"/>
    </i>
    <i r="1">
      <x v="6"/>
    </i>
    <i r="1">
      <x v="7"/>
    </i>
    <i r="1">
      <x v="8"/>
    </i>
    <i r="1">
      <x v="9"/>
    </i>
    <i r="1">
      <x v="10"/>
    </i>
    <i r="1">
      <x v="11"/>
    </i>
    <i r="1">
      <x v="12"/>
    </i>
    <i>
      <x v="3"/>
    </i>
    <i r="1">
      <x v="1"/>
    </i>
    <i r="1">
      <x v="2"/>
    </i>
    <i r="1">
      <x v="3"/>
    </i>
    <i r="1">
      <x v="4"/>
    </i>
    <i r="1">
      <x v="5"/>
    </i>
    <i r="1">
      <x v="6"/>
    </i>
    <i r="1">
      <x v="7"/>
    </i>
    <i r="1">
      <x v="8"/>
    </i>
    <i r="1">
      <x v="9"/>
    </i>
    <i r="1">
      <x v="10"/>
    </i>
    <i r="1">
      <x v="11"/>
    </i>
    <i r="1">
      <x v="12"/>
    </i>
    <i>
      <x v="4"/>
    </i>
    <i r="1">
      <x v="2"/>
    </i>
    <i>
      <x v="5"/>
    </i>
    <i r="1">
      <x v="1"/>
    </i>
    <i r="1">
      <x v="2"/>
    </i>
    <i r="1">
      <x v="3"/>
    </i>
    <i r="1">
      <x v="4"/>
    </i>
    <i r="1">
      <x v="5"/>
    </i>
    <i r="1">
      <x v="7"/>
    </i>
    <i r="1">
      <x v="8"/>
    </i>
    <i r="1">
      <x v="9"/>
    </i>
    <i r="1">
      <x v="10"/>
    </i>
    <i r="1">
      <x v="11"/>
    </i>
    <i r="1">
      <x v="12"/>
    </i>
    <i>
      <x v="6"/>
    </i>
    <i r="1">
      <x v="1"/>
    </i>
    <i r="1">
      <x v="2"/>
    </i>
    <i r="1">
      <x v="3"/>
    </i>
    <i r="1">
      <x v="4"/>
    </i>
    <i r="1">
      <x v="5"/>
    </i>
    <i r="1">
      <x v="6"/>
    </i>
    <i r="1">
      <x v="7"/>
    </i>
    <i r="1">
      <x v="8"/>
    </i>
    <i r="1">
      <x v="9"/>
    </i>
    <i r="1">
      <x v="10"/>
    </i>
    <i r="1">
      <x v="11"/>
    </i>
    <i r="1">
      <x v="12"/>
    </i>
    <i>
      <x v="7"/>
    </i>
    <i r="1">
      <x v="1"/>
    </i>
    <i r="1">
      <x v="2"/>
    </i>
    <i r="1">
      <x v="3"/>
    </i>
    <i r="1">
      <x v="4"/>
    </i>
    <i r="1">
      <x v="5"/>
    </i>
    <i r="1">
      <x v="6"/>
    </i>
    <i r="1">
      <x v="7"/>
    </i>
    <i r="1">
      <x v="8"/>
    </i>
    <i r="1">
      <x v="9"/>
    </i>
    <i r="1">
      <x v="10"/>
    </i>
    <i r="1">
      <x v="11"/>
    </i>
    <i>
      <x v="8"/>
    </i>
    <i r="1">
      <x v="1"/>
    </i>
    <i r="1">
      <x v="7"/>
    </i>
    <i r="1">
      <x v="8"/>
    </i>
    <i r="1">
      <x v="10"/>
    </i>
    <i>
      <x v="9"/>
    </i>
    <i r="1">
      <x v="1"/>
    </i>
    <i r="1">
      <x v="2"/>
    </i>
    <i r="1">
      <x v="3"/>
    </i>
    <i>
      <x v="10"/>
    </i>
    <i r="1">
      <x v="1"/>
    </i>
    <i r="1">
      <x v="2"/>
    </i>
    <i r="1">
      <x v="3"/>
    </i>
    <i r="1">
      <x v="4"/>
    </i>
    <i r="1">
      <x v="5"/>
    </i>
    <i r="1">
      <x v="6"/>
    </i>
    <i r="1">
      <x v="7"/>
    </i>
    <i r="1">
      <x v="8"/>
    </i>
    <i r="1">
      <x v="9"/>
    </i>
    <i r="1">
      <x v="10"/>
    </i>
    <i r="1">
      <x v="11"/>
    </i>
    <i r="1">
      <x v="12"/>
    </i>
    <i t="grand">
      <x/>
    </i>
  </rowItems>
  <colFields count="1">
    <field x="5"/>
  </colFields>
  <colItems count="5">
    <i>
      <x/>
    </i>
    <i>
      <x v="1"/>
    </i>
    <i>
      <x v="2"/>
    </i>
    <i>
      <x v="3"/>
    </i>
    <i t="grand">
      <x/>
    </i>
  </colItems>
  <pageFields count="2">
    <pageField fld="10" hier="-1"/>
    <pageField fld="9" hier="-1"/>
  </pageFields>
  <dataFields count="1">
    <dataField name="Vsota od Year" fld="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83E7FED8-D25F-457F-9477-06871E32BE5F}" name="Vrtilna tabela16" cacheId="9" applyNumberFormats="0" applyBorderFormats="0" applyFontFormats="0" applyPatternFormats="0" applyAlignmentFormats="0" applyWidthHeightFormats="1" dataCaption="Vrednosti" updatedVersion="8" minRefreshableVersion="3" useAutoFormatting="1" itemPrintTitles="1" createdVersion="8" indent="0" outline="1" outlineData="1" multipleFieldFilters="0">
  <location ref="A18:N24" firstHeaderRow="1" firstDataRow="2" firstDataCol="1" rowPageCount="1" colPageCount="1"/>
  <pivotFields count="5">
    <pivotField axis="axisCol" numFmtId="166" showAll="0">
      <items count="15">
        <item x="0"/>
        <item x="1"/>
        <item x="2"/>
        <item x="3"/>
        <item x="4"/>
        <item x="5"/>
        <item x="6"/>
        <item x="7"/>
        <item x="8"/>
        <item x="9"/>
        <item x="10"/>
        <item x="11"/>
        <item x="12"/>
        <item x="13"/>
        <item t="default"/>
      </items>
    </pivotField>
    <pivotField dataField="1" numFmtId="167" showAll="0"/>
    <pivotField axis="axisRow" showAll="0">
      <items count="5">
        <item x="1"/>
        <item x="2"/>
        <item x="0"/>
        <item x="3"/>
        <item t="default"/>
      </items>
    </pivotField>
    <pivotField showAll="0">
      <items count="7">
        <item sd="0" x="0"/>
        <item sd="0" x="1"/>
        <item sd="0" x="2"/>
        <item sd="0" x="3"/>
        <item sd="0" x="4"/>
        <item sd="0" x="5"/>
        <item t="default"/>
      </items>
    </pivotField>
    <pivotField axis="axisPage" showAll="0">
      <items count="7">
        <item sd="0" x="0"/>
        <item sd="0" x="1"/>
        <item sd="0" x="2"/>
        <item sd="0" x="3"/>
        <item sd="0" x="4"/>
        <item sd="0" x="5"/>
        <item t="default"/>
      </items>
    </pivotField>
  </pivotFields>
  <rowFields count="1">
    <field x="2"/>
  </rowFields>
  <rowItems count="5">
    <i>
      <x/>
    </i>
    <i>
      <x v="1"/>
    </i>
    <i>
      <x v="2"/>
    </i>
    <i>
      <x v="3"/>
    </i>
    <i t="grand">
      <x/>
    </i>
  </rowItems>
  <colFields count="1">
    <field x="0"/>
  </colFields>
  <colItems count="13">
    <i>
      <x v="1"/>
    </i>
    <i>
      <x v="2"/>
    </i>
    <i>
      <x v="3"/>
    </i>
    <i>
      <x v="4"/>
    </i>
    <i>
      <x v="5"/>
    </i>
    <i>
      <x v="6"/>
    </i>
    <i>
      <x v="7"/>
    </i>
    <i>
      <x v="8"/>
    </i>
    <i>
      <x v="9"/>
    </i>
    <i>
      <x v="10"/>
    </i>
    <i>
      <x v="11"/>
    </i>
    <i>
      <x v="12"/>
    </i>
    <i t="grand">
      <x/>
    </i>
  </colItems>
  <pageFields count="1">
    <pageField fld="4" hier="-1"/>
  </pageFields>
  <dataFields count="1">
    <dataField name="Vsota od Sales" fld="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91B1ED5F-6341-4C21-85F4-BD2215F60486}" name="Vrtilna tabela6" cacheId="0" applyNumberFormats="0" applyBorderFormats="0" applyFontFormats="0" applyPatternFormats="0" applyAlignmentFormats="0" applyWidthHeightFormats="1" dataCaption="Vrednosti" updatedVersion="8" minRefreshableVersion="3" useAutoFormatting="1" itemPrintTitles="1" createdVersion="6" indent="0" outline="1" outlineData="1" multipleFieldFilters="0" chartFormat="2">
  <location ref="A8:H21" firstHeaderRow="0" firstDataRow="1" firstDataCol="1" rowPageCount="1" colPageCount="1"/>
  <pivotFields count="9">
    <pivotField axis="axisRow" showAll="0">
      <items count="13">
        <item x="0"/>
        <item x="2"/>
        <item x="3"/>
        <item x="4"/>
        <item x="5"/>
        <item x="6"/>
        <item x="7"/>
        <item x="8"/>
        <item x="9"/>
        <item x="10"/>
        <item x="11"/>
        <item x="1"/>
        <item t="default"/>
      </items>
    </pivotField>
    <pivotField axis="axisPage" showAll="0">
      <items count="43">
        <item x="0"/>
        <item x="23"/>
        <item x="1"/>
        <item x="2"/>
        <item x="33"/>
        <item x="13"/>
        <item x="38"/>
        <item x="34"/>
        <item x="35"/>
        <item x="7"/>
        <item x="15"/>
        <item x="24"/>
        <item x="8"/>
        <item x="9"/>
        <item x="28"/>
        <item x="39"/>
        <item x="20"/>
        <item x="36"/>
        <item x="29"/>
        <item x="21"/>
        <item x="25"/>
        <item x="30"/>
        <item x="10"/>
        <item x="16"/>
        <item x="17"/>
        <item x="31"/>
        <item x="11"/>
        <item x="22"/>
        <item x="40"/>
        <item x="26"/>
        <item x="37"/>
        <item x="18"/>
        <item x="12"/>
        <item x="19"/>
        <item x="27"/>
        <item x="41"/>
        <item x="14"/>
        <item x="32"/>
        <item x="3"/>
        <item x="4"/>
        <item x="5"/>
        <item x="6"/>
        <item t="default"/>
      </items>
    </pivotField>
    <pivotField dataField="1" numFmtId="165" showAll="0"/>
    <pivotField dataField="1" numFmtId="165" showAll="0"/>
    <pivotField dataField="1" numFmtId="165" showAll="0"/>
    <pivotField dataField="1" numFmtId="165" showAll="0"/>
    <pivotField dataField="1" numFmtId="165" showAll="0"/>
    <pivotField dataField="1" numFmtId="165" showAll="0"/>
    <pivotField dataField="1" numFmtId="165" showAll="0"/>
  </pivotFields>
  <rowFields count="1">
    <field x="0"/>
  </rowFields>
  <rowItems count="13">
    <i>
      <x/>
    </i>
    <i>
      <x v="1"/>
    </i>
    <i>
      <x v="2"/>
    </i>
    <i>
      <x v="3"/>
    </i>
    <i>
      <x v="4"/>
    </i>
    <i>
      <x v="5"/>
    </i>
    <i>
      <x v="6"/>
    </i>
    <i>
      <x v="7"/>
    </i>
    <i>
      <x v="8"/>
    </i>
    <i>
      <x v="9"/>
    </i>
    <i>
      <x v="10"/>
    </i>
    <i>
      <x v="11"/>
    </i>
    <i t="grand">
      <x/>
    </i>
  </rowItems>
  <colFields count="1">
    <field x="-2"/>
  </colFields>
  <colItems count="7">
    <i>
      <x/>
    </i>
    <i i="1">
      <x v="1"/>
    </i>
    <i i="2">
      <x v="2"/>
    </i>
    <i i="3">
      <x v="3"/>
    </i>
    <i i="4">
      <x v="4"/>
    </i>
    <i i="5">
      <x v="5"/>
    </i>
    <i i="6">
      <x v="6"/>
    </i>
  </colItems>
  <pageFields count="1">
    <pageField fld="1" hier="-1"/>
  </pageFields>
  <dataFields count="7">
    <dataField name="Vsota od Jan" fld="2" baseField="0" baseItem="0"/>
    <dataField name="Vsota od Feb" fld="3" baseField="0" baseItem="0"/>
    <dataField name="Vsota od Mar" fld="4" baseField="0" baseItem="0"/>
    <dataField name="Vsota od Apr" fld="5" baseField="0" baseItem="0"/>
    <dataField name="Vsota od Maj" fld="6" baseField="0" baseItem="0"/>
    <dataField name="Vsota od Jun" fld="7" baseField="0" baseItem="0"/>
    <dataField name="Vsota od Skupaj" fld="8" baseField="0" baseItem="0"/>
  </dataFields>
  <formats count="4">
    <format dxfId="68">
      <pivotArea field="0" dataOnly="0" grandRow="1" axis="axisRow" fieldPosition="0">
        <references count="1">
          <reference field="0" count="1">
            <x v="11"/>
          </reference>
        </references>
      </pivotArea>
    </format>
    <format dxfId="67">
      <pivotArea field="0" type="button" dataOnly="0" labelOnly="1" outline="0" axis="axisRow" fieldPosition="0"/>
    </format>
    <format dxfId="66">
      <pivotArea dataOnly="0" labelOnly="1" outline="0" fieldPosition="0">
        <references count="1">
          <reference field="4294967294" count="7">
            <x v="0"/>
            <x v="1"/>
            <x v="2"/>
            <x v="3"/>
            <x v="4"/>
            <x v="5"/>
            <x v="6"/>
          </reference>
        </references>
      </pivotArea>
    </format>
    <format dxfId="65">
      <pivotArea collapsedLevelsAreSubtotals="1" fieldPosition="0">
        <references count="1">
          <reference field="0" count="0"/>
        </references>
      </pivotArea>
    </format>
  </formats>
  <chartFormats count="7">
    <chartFormat chart="1" format="0" series="1">
      <pivotArea type="data" outline="0" fieldPosition="0">
        <references count="1">
          <reference field="4294967294" count="1" selected="0">
            <x v="0"/>
          </reference>
        </references>
      </pivotArea>
    </chartFormat>
    <chartFormat chart="1" format="1" series="1">
      <pivotArea type="data" outline="0" fieldPosition="0">
        <references count="1">
          <reference field="4294967294" count="1" selected="0">
            <x v="1"/>
          </reference>
        </references>
      </pivotArea>
    </chartFormat>
    <chartFormat chart="1" format="2" series="1">
      <pivotArea type="data" outline="0" fieldPosition="0">
        <references count="1">
          <reference field="4294967294" count="1" selected="0">
            <x v="2"/>
          </reference>
        </references>
      </pivotArea>
    </chartFormat>
    <chartFormat chart="1" format="3" series="1">
      <pivotArea type="data" outline="0" fieldPosition="0">
        <references count="1">
          <reference field="4294967294" count="1" selected="0">
            <x v="3"/>
          </reference>
        </references>
      </pivotArea>
    </chartFormat>
    <chartFormat chart="1" format="4" series="1">
      <pivotArea type="data" outline="0" fieldPosition="0">
        <references count="1">
          <reference field="4294967294" count="1" selected="0">
            <x v="4"/>
          </reference>
        </references>
      </pivotArea>
    </chartFormat>
    <chartFormat chart="1" format="5" series="1">
      <pivotArea type="data" outline="0" fieldPosition="0">
        <references count="1">
          <reference field="4294967294" count="1" selected="0">
            <x v="5"/>
          </reference>
        </references>
      </pivotArea>
    </chartFormat>
    <chartFormat chart="1" format="6" series="1">
      <pivotArea type="data" outline="0" fieldPosition="0">
        <references count="1">
          <reference field="4294967294" count="1" selected="0">
            <x v="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8CE0F0B0-B721-4872-BC98-7FA18EFF0923}" name="Vrtilna tabela7" cacheId="0" applyNumberFormats="0" applyBorderFormats="0" applyFontFormats="0" applyPatternFormats="0" applyAlignmentFormats="0" applyWidthHeightFormats="1" dataCaption="Vrednosti" updatedVersion="8" minRefreshableVersion="3" useAutoFormatting="1" itemPrintTitles="1" createdVersion="6" indent="0" outline="1" outlineData="1" multipleFieldFilters="0" chartFormat="2">
  <location ref="M8:T21" firstHeaderRow="0" firstDataRow="1" firstDataCol="1" rowPageCount="1" colPageCount="1"/>
  <pivotFields count="9">
    <pivotField axis="axisRow" showAll="0">
      <items count="13">
        <item x="0"/>
        <item x="2"/>
        <item x="3"/>
        <item x="4"/>
        <item x="5"/>
        <item x="6"/>
        <item x="7"/>
        <item x="8"/>
        <item x="9"/>
        <item x="10"/>
        <item x="11"/>
        <item x="1"/>
        <item t="default"/>
      </items>
    </pivotField>
    <pivotField axis="axisPage" showAll="0">
      <items count="43">
        <item x="0"/>
        <item x="23"/>
        <item x="1"/>
        <item x="2"/>
        <item x="33"/>
        <item x="13"/>
        <item x="38"/>
        <item x="34"/>
        <item x="35"/>
        <item x="7"/>
        <item x="15"/>
        <item x="24"/>
        <item x="8"/>
        <item x="9"/>
        <item x="28"/>
        <item x="39"/>
        <item x="20"/>
        <item x="36"/>
        <item x="29"/>
        <item x="21"/>
        <item x="25"/>
        <item x="30"/>
        <item x="10"/>
        <item x="16"/>
        <item x="17"/>
        <item x="31"/>
        <item x="11"/>
        <item x="22"/>
        <item x="40"/>
        <item x="26"/>
        <item x="37"/>
        <item x="18"/>
        <item x="12"/>
        <item x="19"/>
        <item x="27"/>
        <item x="41"/>
        <item x="14"/>
        <item x="32"/>
        <item x="3"/>
        <item x="4"/>
        <item x="5"/>
        <item x="6"/>
        <item t="default"/>
      </items>
    </pivotField>
    <pivotField dataField="1" numFmtId="165" showAll="0"/>
    <pivotField dataField="1" numFmtId="165" showAll="0"/>
    <pivotField dataField="1" numFmtId="165" showAll="0"/>
    <pivotField dataField="1" numFmtId="165" showAll="0"/>
    <pivotField dataField="1" numFmtId="165" showAll="0"/>
    <pivotField dataField="1" numFmtId="165" showAll="0"/>
    <pivotField dataField="1" numFmtId="165" showAll="0"/>
  </pivotFields>
  <rowFields count="1">
    <field x="0"/>
  </rowFields>
  <rowItems count="13">
    <i>
      <x/>
    </i>
    <i>
      <x v="1"/>
    </i>
    <i>
      <x v="2"/>
    </i>
    <i>
      <x v="3"/>
    </i>
    <i>
      <x v="4"/>
    </i>
    <i>
      <x v="5"/>
    </i>
    <i>
      <x v="6"/>
    </i>
    <i>
      <x v="7"/>
    </i>
    <i>
      <x v="8"/>
    </i>
    <i>
      <x v="9"/>
    </i>
    <i>
      <x v="10"/>
    </i>
    <i>
      <x v="11"/>
    </i>
    <i t="grand">
      <x/>
    </i>
  </rowItems>
  <colFields count="1">
    <field x="-2"/>
  </colFields>
  <colItems count="7">
    <i>
      <x/>
    </i>
    <i i="1">
      <x v="1"/>
    </i>
    <i i="2">
      <x v="2"/>
    </i>
    <i i="3">
      <x v="3"/>
    </i>
    <i i="4">
      <x v="4"/>
    </i>
    <i i="5">
      <x v="5"/>
    </i>
    <i i="6">
      <x v="6"/>
    </i>
  </colItems>
  <pageFields count="1">
    <pageField fld="1" hier="-1"/>
  </pageFields>
  <dataFields count="7">
    <dataField name="Vsota od Jan" fld="2" baseField="0" baseItem="0"/>
    <dataField name="Vsota od Feb" fld="3" baseField="0" baseItem="0"/>
    <dataField name="Vsota od Mar" fld="4" baseField="0" baseItem="0"/>
    <dataField name="Vsota od Apr" fld="5" baseField="0" baseItem="0"/>
    <dataField name="Vsota od Maj" fld="6" baseField="0" baseItem="0"/>
    <dataField name="Vsota od Jun" fld="7" baseField="0" baseItem="0"/>
    <dataField name="Vsota od Skupaj" fld="8" baseField="0" baseItem="0"/>
  </dataFields>
  <formats count="4">
    <format dxfId="72">
      <pivotArea field="0" dataOnly="0" grandRow="1" axis="axisRow" fieldPosition="0">
        <references count="1">
          <reference field="0" count="1">
            <x v="11"/>
          </reference>
        </references>
      </pivotArea>
    </format>
    <format dxfId="71">
      <pivotArea field="0" type="button" dataOnly="0" labelOnly="1" outline="0" axis="axisRow" fieldPosition="0"/>
    </format>
    <format dxfId="70">
      <pivotArea dataOnly="0" labelOnly="1" outline="0" fieldPosition="0">
        <references count="1">
          <reference field="4294967294" count="7">
            <x v="0"/>
            <x v="1"/>
            <x v="2"/>
            <x v="3"/>
            <x v="4"/>
            <x v="5"/>
            <x v="6"/>
          </reference>
        </references>
      </pivotArea>
    </format>
    <format dxfId="69">
      <pivotArea collapsedLevelsAreSubtotals="1" fieldPosition="0">
        <references count="1">
          <reference field="0" count="0"/>
        </references>
      </pivotArea>
    </format>
  </formats>
  <chartFormats count="7">
    <chartFormat chart="1" format="0" series="1">
      <pivotArea type="data" outline="0" fieldPosition="0">
        <references count="1">
          <reference field="4294967294" count="1" selected="0">
            <x v="0"/>
          </reference>
        </references>
      </pivotArea>
    </chartFormat>
    <chartFormat chart="1" format="1" series="1">
      <pivotArea type="data" outline="0" fieldPosition="0">
        <references count="1">
          <reference field="4294967294" count="1" selected="0">
            <x v="1"/>
          </reference>
        </references>
      </pivotArea>
    </chartFormat>
    <chartFormat chart="1" format="2" series="1">
      <pivotArea type="data" outline="0" fieldPosition="0">
        <references count="1">
          <reference field="4294967294" count="1" selected="0">
            <x v="2"/>
          </reference>
        </references>
      </pivotArea>
    </chartFormat>
    <chartFormat chart="1" format="3" series="1">
      <pivotArea type="data" outline="0" fieldPosition="0">
        <references count="1">
          <reference field="4294967294" count="1" selected="0">
            <x v="3"/>
          </reference>
        </references>
      </pivotArea>
    </chartFormat>
    <chartFormat chart="1" format="4" series="1">
      <pivotArea type="data" outline="0" fieldPosition="0">
        <references count="1">
          <reference field="4294967294" count="1" selected="0">
            <x v="4"/>
          </reference>
        </references>
      </pivotArea>
    </chartFormat>
    <chartFormat chart="1" format="5" series="1">
      <pivotArea type="data" outline="0" fieldPosition="0">
        <references count="1">
          <reference field="4294967294" count="1" selected="0">
            <x v="5"/>
          </reference>
        </references>
      </pivotArea>
    </chartFormat>
    <chartFormat chart="1" format="6" series="1">
      <pivotArea type="data" outline="0" fieldPosition="0">
        <references count="1">
          <reference field="4294967294" count="1" selected="0">
            <x v="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609463B4-CACB-43D4-A920-46B3628897ED}" name="Vrtilna tabela23" cacheId="11" applyNumberFormats="0" applyBorderFormats="0" applyFontFormats="0" applyPatternFormats="0" applyAlignmentFormats="0" applyWidthHeightFormats="1" dataCaption="Vrednosti" updatedVersion="8" minRefreshableVersion="3" useAutoFormatting="1" rowGrandTotals="0" colGrandTotals="0" itemPrintTitles="1" createdVersion="8" indent="0" compact="0" compactData="0" multipleFieldFilters="0" chartFormat="2">
  <location ref="A60:B70" firstHeaderRow="1" firstDataRow="1" firstDataCol="1"/>
  <pivotFields count="3">
    <pivotField axis="axisRow" compact="0" outline="0" showAll="0" defaultSubtotal="0">
      <items count="10">
        <item x="9"/>
        <item x="0"/>
        <item x="1"/>
        <item x="8"/>
        <item x="5"/>
        <item x="2"/>
        <item x="3"/>
        <item x="4"/>
        <item x="6"/>
        <item x="7"/>
      </items>
      <extLst>
        <ext xmlns:x14="http://schemas.microsoft.com/office/spreadsheetml/2009/9/main" uri="{2946ED86-A175-432a-8AC1-64E0C546D7DE}">
          <x14:pivotField fillDownLabels="1"/>
        </ext>
      </extLst>
    </pivotField>
    <pivotField dataField="1" compact="0" outline="0" showAll="0" defaultSubtotal="0">
      <extLst>
        <ext xmlns:x14="http://schemas.microsoft.com/office/spreadsheetml/2009/9/main" uri="{2946ED86-A175-432a-8AC1-64E0C546D7DE}">
          <x14:pivotField fillDownLabels="1"/>
        </ext>
      </extLst>
    </pivotField>
    <pivotField compact="0" outline="0" showAll="0" defaultSubtotal="0">
      <extLst>
        <ext xmlns:x14="http://schemas.microsoft.com/office/spreadsheetml/2009/9/main" uri="{2946ED86-A175-432a-8AC1-64E0C546D7DE}">
          <x14:pivotField fillDownLabels="1"/>
        </ext>
      </extLst>
    </pivotField>
  </pivotFields>
  <rowFields count="1">
    <field x="0"/>
  </rowFields>
  <rowItems count="10">
    <i>
      <x/>
    </i>
    <i>
      <x v="1"/>
    </i>
    <i>
      <x v="2"/>
    </i>
    <i>
      <x v="3"/>
    </i>
    <i>
      <x v="4"/>
    </i>
    <i>
      <x v="5"/>
    </i>
    <i>
      <x v="6"/>
    </i>
    <i>
      <x v="7"/>
    </i>
    <i>
      <x v="8"/>
    </i>
    <i>
      <x v="9"/>
    </i>
  </rowItems>
  <colItems count="1">
    <i/>
  </colItems>
  <dataFields count="1">
    <dataField name="Vsota od Pass Mark" fld="1" baseField="0" baseItem="0"/>
  </dataFields>
  <chartFormats count="2">
    <chartFormat chart="0" format="0" series="1">
      <pivotArea type="data" outline="0" fieldPosition="0">
        <references count="1">
          <reference field="4294967294" count="1" selected="0">
            <x v="0"/>
          </reference>
        </references>
      </pivotArea>
    </chartFormat>
    <chartFormat chart="1"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fillDownLabelsDefault="1" hideValuesRow="1"/>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3042940A-5AF6-46CF-BD6F-258469EA1333}" name="Vrtilna tabela4" cacheId="10" applyNumberFormats="0" applyBorderFormats="0" applyFontFormats="0" applyPatternFormats="0" applyAlignmentFormats="0" applyWidthHeightFormats="1" dataCaption="Values" updatedVersion="8" minRefreshableVersion="3" useAutoFormatting="1" rowGrandTotals="0" colGrandTotals="0" itemPrintTitles="1" createdVersion="8" indent="0" outline="1" outlineData="1" multipleFieldFilters="0" chartFormat="3">
  <location ref="A5:B12" firstHeaderRow="1" firstDataRow="1" firstDataCol="1"/>
  <pivotFields count="24">
    <pivotField showAll="0"/>
    <pivotField showAll="0"/>
    <pivotField numFmtId="14" showAll="0"/>
    <pivotField numFmtId="14" showAll="0"/>
    <pivotField showAll="0"/>
    <pivotField showAll="0"/>
    <pivotField showAll="0"/>
    <pivotField showAll="0"/>
    <pivotField showAll="0"/>
    <pivotField showAll="0"/>
    <pivotField showAll="0"/>
    <pivotField showAll="0"/>
    <pivotField axis="axisRow" showAll="0" sortType="descending">
      <items count="8">
        <item x="0"/>
        <item x="1"/>
        <item x="6"/>
        <item x="2"/>
        <item x="3"/>
        <item x="5"/>
        <item x="4"/>
        <item t="default"/>
      </items>
      <autoSortScope>
        <pivotArea dataOnly="0" outline="0" fieldPosition="0">
          <references count="1">
            <reference field="4294967294" count="1" selected="0">
              <x v="0"/>
            </reference>
          </references>
        </pivotArea>
      </autoSortScope>
    </pivotField>
    <pivotField showAll="0"/>
    <pivotField showAll="0"/>
    <pivotField showAll="0">
      <items count="4">
        <item x="1"/>
        <item x="0"/>
        <item x="2"/>
        <item t="default"/>
      </items>
    </pivotField>
    <pivotField showAll="0"/>
    <pivotField showAll="0"/>
    <pivotField dataField="1" showAll="0"/>
    <pivotField showAll="0"/>
    <pivotField showAll="0"/>
    <pivotField showAll="0"/>
    <pivotField showAll="0"/>
    <pivotField showAll="0"/>
  </pivotFields>
  <rowFields count="1">
    <field x="12"/>
  </rowFields>
  <rowItems count="7">
    <i>
      <x v="1"/>
    </i>
    <i>
      <x v="4"/>
    </i>
    <i>
      <x v="6"/>
    </i>
    <i>
      <x v="3"/>
    </i>
    <i>
      <x v="5"/>
    </i>
    <i>
      <x/>
    </i>
    <i>
      <x v="2"/>
    </i>
  </rowItems>
  <colItems count="1">
    <i/>
  </colItems>
  <dataFields count="1">
    <dataField name="Sum of Sales" fld="18" baseField="0" baseItem="0" numFmtId="177"/>
  </dataFields>
  <formats count="4">
    <format dxfId="48">
      <pivotArea field="12" type="button" dataOnly="0" labelOnly="1" outline="0" axis="axisRow" fieldPosition="0"/>
    </format>
    <format dxfId="47">
      <pivotArea dataOnly="0" labelOnly="1" outline="0" axis="axisValues" fieldPosition="0"/>
    </format>
    <format dxfId="46">
      <pivotArea dataOnly="0" fieldPosition="0">
        <references count="1">
          <reference field="12" count="0"/>
        </references>
      </pivotArea>
    </format>
    <format dxfId="45">
      <pivotArea outline="0" collapsedLevelsAreSubtotals="1" fieldPosition="0"/>
    </format>
  </formats>
  <chartFormats count="1">
    <chartFormat chart="1"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B477763C-0131-4981-8898-2555728A06AE}" name="Vrtilna tabela5" cacheId="10" applyNumberFormats="0" applyBorderFormats="0" applyFontFormats="0" applyPatternFormats="0" applyAlignmentFormats="0" applyWidthHeightFormats="1" dataCaption="Values" missingCaption="0" updatedVersion="8" minRefreshableVersion="5" useAutoFormatting="1" rowGrandTotals="0" colGrandTotals="0" itemPrintTitles="1" createdVersion="8" indent="0" outline="1" outlineData="1" multipleFieldFilters="0" chartFormat="8">
  <location ref="A37:C51" firstHeaderRow="0" firstDataRow="1" firstDataCol="1"/>
  <pivotFields count="24">
    <pivotField showAll="0"/>
    <pivotField showAll="0"/>
    <pivotField axis="axisRow" numFmtId="14">
      <items count="15">
        <item x="0"/>
        <item x="1"/>
        <item x="2"/>
        <item x="3"/>
        <item x="4"/>
        <item x="5"/>
        <item x="6"/>
        <item x="7"/>
        <item x="8"/>
        <item x="9"/>
        <item x="10"/>
        <item x="11"/>
        <item x="12"/>
        <item x="13"/>
        <item t="default"/>
      </items>
    </pivotField>
    <pivotField numFmtId="14" showAll="0"/>
    <pivotField showAll="0"/>
    <pivotField showAll="0"/>
    <pivotField showAll="0"/>
    <pivotField showAll="0"/>
    <pivotField showAll="0"/>
    <pivotField showAll="0"/>
    <pivotField showAll="0"/>
    <pivotField showAll="0"/>
    <pivotField showAll="0" sortType="descending">
      <autoSortScope>
        <pivotArea dataOnly="0" outline="0" fieldPosition="0">
          <references count="1">
            <reference field="4294967294" count="1" selected="0">
              <x v="0"/>
            </reference>
          </references>
        </pivotArea>
      </autoSortScope>
    </pivotField>
    <pivotField showAll="0"/>
    <pivotField showAll="0"/>
    <pivotField showAll="0"/>
    <pivotField showAll="0"/>
    <pivotField showAll="0"/>
    <pivotField dataField="1" showAll="0"/>
    <pivotField showAll="0"/>
    <pivotField showAll="0"/>
    <pivotField showAll="0"/>
    <pivotField showAll="0"/>
    <pivotField showAll="0"/>
  </pivotFields>
  <rowFields count="1">
    <field x="2"/>
  </rowFields>
  <rowItems count="14">
    <i>
      <x/>
    </i>
    <i>
      <x v="1"/>
    </i>
    <i>
      <x v="2"/>
    </i>
    <i>
      <x v="3"/>
    </i>
    <i>
      <x v="4"/>
    </i>
    <i>
      <x v="5"/>
    </i>
    <i>
      <x v="6"/>
    </i>
    <i>
      <x v="7"/>
    </i>
    <i>
      <x v="8"/>
    </i>
    <i>
      <x v="9"/>
    </i>
    <i>
      <x v="10"/>
    </i>
    <i>
      <x v="11"/>
    </i>
    <i>
      <x v="12"/>
    </i>
    <i>
      <x v="13"/>
    </i>
  </rowItems>
  <colFields count="1">
    <field x="-2"/>
  </colFields>
  <colItems count="2">
    <i>
      <x/>
    </i>
    <i i="1">
      <x v="1"/>
    </i>
  </colItems>
  <dataFields count="2">
    <dataField name="Sum of Sales" fld="18" baseField="0" baseItem="0" numFmtId="176"/>
    <dataField name="Sum of Sales2" fld="18" baseField="0" baseItem="0" numFmtId="176"/>
  </dataFields>
  <formats count="8">
    <format dxfId="56">
      <pivotArea field="2" type="button" dataOnly="0" labelOnly="1" outline="0" axis="axisRow" fieldPosition="0"/>
    </format>
    <format dxfId="55">
      <pivotArea dataOnly="0" labelOnly="1" outline="0" fieldPosition="0">
        <references count="1">
          <reference field="4294967294" count="2">
            <x v="0"/>
            <x v="1"/>
          </reference>
        </references>
      </pivotArea>
    </format>
    <format dxfId="54">
      <pivotArea type="all" dataOnly="0" outline="0" fieldPosition="0"/>
    </format>
    <format dxfId="53">
      <pivotArea outline="0" collapsedLevelsAreSubtotals="1" fieldPosition="0"/>
    </format>
    <format dxfId="52">
      <pivotArea field="2" type="button" dataOnly="0" labelOnly="1" outline="0" axis="axisRow" fieldPosition="0"/>
    </format>
    <format dxfId="51">
      <pivotArea dataOnly="0" labelOnly="1" fieldPosition="0">
        <references count="1">
          <reference field="2" count="0"/>
        </references>
      </pivotArea>
    </format>
    <format dxfId="50">
      <pivotArea dataOnly="0" labelOnly="1" outline="0" fieldPosition="0">
        <references count="1">
          <reference field="4294967294" count="2">
            <x v="0"/>
            <x v="1"/>
          </reference>
        </references>
      </pivotArea>
    </format>
    <format dxfId="49">
      <pivotArea outline="0" collapsedLevelsAreSubtotals="1" fieldPosition="0"/>
    </format>
  </formats>
  <chartFormats count="6">
    <chartFormat chart="1" format="0" series="1">
      <pivotArea type="data" outline="0" fieldPosition="0">
        <references count="1">
          <reference field="4294967294" count="1" selected="0">
            <x v="0"/>
          </reference>
        </references>
      </pivotArea>
    </chartFormat>
    <chartFormat chart="4" format="0" series="1">
      <pivotArea type="data" outline="0" fieldPosition="0">
        <references count="1">
          <reference field="4294967294" count="1" selected="0">
            <x v="0"/>
          </reference>
        </references>
      </pivotArea>
    </chartFormat>
    <chartFormat chart="5" format="1" series="1">
      <pivotArea type="data" outline="0" fieldPosition="0">
        <references count="1">
          <reference field="4294967294" count="1" selected="0">
            <x v="0"/>
          </reference>
        </references>
      </pivotArea>
    </chartFormat>
    <chartFormat chart="6" format="0" series="1">
      <pivotArea type="data" outline="0" fieldPosition="0">
        <references count="1">
          <reference field="4294967294" count="1" selected="0">
            <x v="0"/>
          </reference>
        </references>
      </pivotArea>
    </chartFormat>
    <chartFormat chart="7" format="1" series="1">
      <pivotArea type="data" outline="0" fieldPosition="0">
        <references count="1">
          <reference field="4294967294" count="1" selected="0">
            <x v="0"/>
          </reference>
        </references>
      </pivotArea>
    </chartFormat>
    <chartFormat chart="7" format="2" series="1">
      <pivotArea type="data" outline="0" fieldPosition="0">
        <references count="1">
          <reference field="4294967294" count="1" selected="0">
            <x v="1"/>
          </reference>
        </references>
      </pivotArea>
    </chartFormat>
  </chartFormats>
  <pivotTableStyleInfo name="PivotStyleLight16" showRowHeaders="1" showColHeaders="1" showRowStripes="0" showColStripes="0" showLastColumn="1"/>
  <filters count="1">
    <filter fld="2" type="dateBetween" evalOrder="-1" id="6" name="Order Date">
      <autoFilter ref="A1">
        <filterColumn colId="0">
          <customFilters and="1">
            <customFilter operator="greaterThanOrEqual" val="44652"/>
            <customFilter operator="lessThanOrEqual" val="44895"/>
          </customFilters>
        </filterColumn>
      </autoFilter>
      <extLst>
        <ext xmlns:x15="http://schemas.microsoft.com/office/spreadsheetml/2010/11/main" uri="{0605FD5F-26C8-4aeb-8148-2DB25E43C511}">
          <x15:pivotFilter useWholeDay="1"/>
        </ext>
      </extLst>
    </filter>
  </filters>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Razčlenjevalnik_Model" xr10:uid="{47D8D63E-26D9-4C64-A3D0-423E77D0DD9B}" sourceName="Model">
  <pivotTables>
    <pivotTable tabId="4" name="Vrtilna tabela22"/>
    <pivotTable tabId="12" name="Vrtilna tabela6"/>
    <pivotTable tabId="12" name="Vrtilna tabela7"/>
  </pivotTables>
  <data>
    <tabular pivotCacheId="1215442563">
      <items count="42">
        <i x="0" s="1"/>
        <i x="23" s="1"/>
        <i x="1" s="1"/>
        <i x="2" s="1"/>
        <i x="33" s="1"/>
        <i x="13" s="1"/>
        <i x="38" s="1"/>
        <i x="34" s="1"/>
        <i x="35" s="1"/>
        <i x="7" s="1"/>
        <i x="15" s="1"/>
        <i x="24" s="1"/>
        <i x="8" s="1"/>
        <i x="9" s="1"/>
        <i x="28" s="1"/>
        <i x="39" s="1"/>
        <i x="20" s="1"/>
        <i x="36" s="1"/>
        <i x="29" s="1"/>
        <i x="21" s="1"/>
        <i x="25" s="1"/>
        <i x="30" s="1"/>
        <i x="10" s="1"/>
        <i x="16" s="1"/>
        <i x="17" s="1"/>
        <i x="31" s="1"/>
        <i x="11" s="1"/>
        <i x="22" s="1"/>
        <i x="40" s="1"/>
        <i x="26" s="1"/>
        <i x="37" s="1"/>
        <i x="18" s="1"/>
        <i x="12" s="1"/>
        <i x="19" s="1"/>
        <i x="27" s="1"/>
        <i x="41" s="1"/>
        <i x="14" s="1"/>
        <i x="32" s="1"/>
        <i x="3" s="1"/>
        <i x="4" s="1"/>
        <i x="5" s="1"/>
        <i x="6" s="1"/>
      </items>
    </tabular>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Razčlenjevalnik_Model1" xr10:uid="{8D64F4CA-B45E-47EF-938F-DE2796292552}" sourceName="Model">
  <pivotTables>
    <pivotTable tabId="2" name="Vrtilna tabela9"/>
  </pivotTables>
  <data>
    <tabular pivotCacheId="1215442563">
      <items count="42">
        <i x="0" s="1"/>
        <i x="13" s="1"/>
        <i x="7" s="1"/>
        <i x="23" s="1" nd="1"/>
        <i x="1" s="1" nd="1"/>
        <i x="2" s="1" nd="1"/>
        <i x="33" s="1" nd="1"/>
        <i x="38" s="1" nd="1"/>
        <i x="34" s="1" nd="1"/>
        <i x="35" s="1" nd="1"/>
        <i x="15" s="1" nd="1"/>
        <i x="24" s="1" nd="1"/>
        <i x="8" s="1" nd="1"/>
        <i x="9" s="1" nd="1"/>
        <i x="28" s="1" nd="1"/>
        <i x="39" s="1" nd="1"/>
        <i x="20" s="1" nd="1"/>
        <i x="36" s="1" nd="1"/>
        <i x="29" s="1" nd="1"/>
        <i x="21" s="1" nd="1"/>
        <i x="25" s="1" nd="1"/>
        <i x="30" s="1" nd="1"/>
        <i x="10" s="1" nd="1"/>
        <i x="16" s="1" nd="1"/>
        <i x="17" s="1" nd="1"/>
        <i x="31" s="1" nd="1"/>
        <i x="11" s="1" nd="1"/>
        <i x="22" s="1" nd="1"/>
        <i x="40" s="1" nd="1"/>
        <i x="26" s="1" nd="1"/>
        <i x="37" s="1" nd="1"/>
        <i x="18" s="1" nd="1"/>
        <i x="12" s="1" nd="1"/>
        <i x="19" s="1" nd="1"/>
        <i x="27" s="1" nd="1"/>
        <i x="41" s="1" nd="1"/>
        <i x="14" s="1" nd="1"/>
        <i x="32" s="1" nd="1"/>
        <i x="3" s="1" nd="1"/>
        <i x="4" s="1" nd="1"/>
        <i x="5" s="1" nd="1"/>
        <i x="6" s="1" nd="1"/>
      </items>
    </tabular>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Category" xr10:uid="{3AB0FB5F-6C5F-4D8E-9A95-EAF75867AB48}" sourceName="Category">
  <data>
    <tabular pivotCacheId="759435676">
      <items count="3">
        <i x="1" s="1"/>
        <i x="0" s="1"/>
        <i x="2" s="1"/>
      </items>
    </tabular>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Razčlenjevalnik_Država" xr10:uid="{A540DEE8-F62C-4DC7-ABF6-7C2C719F6A94}" sourceName="Država">
  <extLst>
    <x:ext xmlns:x15="http://schemas.microsoft.com/office/spreadsheetml/2010/11/main" uri="{2F2917AC-EB37-4324-AD4E-5DD8C200BD13}">
      <x15:tableSlicerCache tableId="9" column="3"/>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Model 1" xr10:uid="{46AA8A54-7A3B-41DE-B8A2-E6864D7379F7}" cache="Razčlenjevalnik_Model1" caption="Model" rowHeight="24130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Model" xr10:uid="{70755378-9EE1-4F95-B904-B50C06D8FCF9}" cache="Razčlenjevalnik_Model" caption="Model" rowHeight="24130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Category" xr10:uid="{A99F84AF-5992-4D90-AFAB-A7FE6596A992}" cache="Slicer_Category" caption="Category" columnCount="3" showCaption="0" style="DA Custom Slicer Style" rowHeight="234950"/>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Država" xr10:uid="{336FE27F-2B80-4C6B-AE52-B873F308462D}" cache="Razčlenjevalnik_Država" caption="Država"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e1" displayName="Table1" ref="A4:E456" totalsRowShown="0" headerRowDxfId="92" headerRowCellStyle="Poudarek1">
  <autoFilter ref="A4:E456" xr:uid="{00000000-0009-0000-0100-000001000000}"/>
  <tableColumns count="5">
    <tableColumn id="1" xr3:uid="{00000000-0010-0000-0000-000001000000}" name="Date" dataDxfId="91"/>
    <tableColumn id="2" xr3:uid="{00000000-0010-0000-0000-000002000000}" name="Color"/>
    <tableColumn id="5" xr3:uid="{00000000-0010-0000-0000-000005000000}" name="Region"/>
    <tableColumn id="3" xr3:uid="{00000000-0010-0000-0000-000003000000}" name="Units"/>
    <tableColumn id="4" xr3:uid="{00000000-0010-0000-0000-000004000000}" name="Sales" dataDxfId="90">
      <calculatedColumnFormula>D5*VLOOKUP(B5,ctable,2,0)</calculatedColumnFormula>
    </tableColumn>
  </tableColumns>
  <tableStyleInfo name="Simple"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803260C0-DFE2-4616-9987-2C11EC15DBDB}" name="Sales_Data" displayName="Sales_Data" ref="A1:I486" totalsRowShown="0">
  <sortState ref="A2:H486">
    <sortCondition ref="A486"/>
  </sortState>
  <tableColumns count="9">
    <tableColumn id="1" xr3:uid="{FA1C577D-3C70-4B31-AB23-4CA7B4005E2D}" name="OrderDate" dataDxfId="85"/>
    <tableColumn id="9" xr3:uid="{E1DBEB1C-F357-4B15-B045-2C76C99BDC78}" name="Year" dataDxfId="84">
      <calculatedColumnFormula>YEAR(Sales_Data[[#This Row],[OrderDate]])</calculatedColumnFormula>
    </tableColumn>
    <tableColumn id="2" xr3:uid="{7695DA72-2B70-44F6-825B-2FB0348A68A8}" name="Region"/>
    <tableColumn id="3" xr3:uid="{E7AEAE2B-C070-469E-AC0C-5DCABB8D9F85}" name="City"/>
    <tableColumn id="4" xr3:uid="{A9416262-D07E-4C6C-9923-7E853FEA3908}" name="Store"/>
    <tableColumn id="5" xr3:uid="{9CBDA72C-747D-4D40-ADDD-FCEE31BBE578}" name="Category"/>
    <tableColumn id="6" xr3:uid="{8626A76A-69D9-4115-8FB3-DC9E53074AB4}" name="Product"/>
    <tableColumn id="7" xr3:uid="{291702BB-C89D-421F-A5D7-5F4634E70FD1}" name="Quantity"/>
    <tableColumn id="14" xr3:uid="{4C65F91F-47D6-4026-A2FB-A4826DCC223B}" name="TotalPrice"/>
  </tableColumns>
  <tableStyleInfo name="TableStyleLight9" showFirstColumn="0" showLastColumn="0" showRowStripes="0"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8313B83E-632A-4AC4-93D8-A7FDBD96623B}" name="Table14" displayName="Table14" ref="O3:Q455" totalsRowShown="0" headerRowDxfId="83" headerRowCellStyle="Poudarek1">
  <autoFilter ref="O3:Q455" xr:uid="{8313B83E-632A-4AC4-93D8-A7FDBD96623B}"/>
  <tableColumns count="3">
    <tableColumn id="1" xr3:uid="{1B3D0770-12D3-4405-A01D-D20AA8A91B64}" name="Date" dataDxfId="82"/>
    <tableColumn id="4" xr3:uid="{8AA9907B-D7FE-45F5-A512-6E5049F5AC42}" name="Sales" dataDxfId="81">
      <calculatedColumnFormula>#REF!*VLOOKUP(Q4,ctable,2,0)</calculatedColumnFormula>
    </tableColumn>
    <tableColumn id="3" xr3:uid="{119360EB-6523-4B99-BA17-1FAA4CE95911}" name="Color"/>
  </tableColumns>
  <tableStyleInfo name="Simple"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821C34D-6F7A-494D-8B5C-194FD24AE6D5}" name="Table145" displayName="Table145" ref="P3:R455" totalsRowShown="0" headerRowDxfId="80" headerRowCellStyle="Poudarek1">
  <autoFilter ref="P3:R455" xr:uid="{0821C34D-6F7A-494D-8B5C-194FD24AE6D5}"/>
  <tableColumns count="3">
    <tableColumn id="1" xr3:uid="{3B845021-7E44-4F26-8E6F-308574219EC1}" name="Date" dataDxfId="79"/>
    <tableColumn id="4" xr3:uid="{E9DE6C74-88EE-4392-9A57-538CFA77F1FD}" name="Sales" dataDxfId="78">
      <calculatedColumnFormula>#REF!*VLOOKUP(R4,ctable,2,0)</calculatedColumnFormula>
    </tableColumn>
    <tableColumn id="3" xr3:uid="{93F951AF-5346-4153-BBE5-C319450DCCF9}" name="Color"/>
  </tableColumns>
  <tableStyleInfo name="Simple"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1000000}" name="Table13" displayName="Table13" ref="A1:E40" headerRowDxfId="64" dataDxfId="63" totalsRowDxfId="62">
  <autoFilter ref="A1:E40" xr:uid="{00000000-0009-0000-0100-000002000000}"/>
  <sortState ref="A2:E38">
    <sortCondition ref="A31"/>
  </sortState>
  <tableColumns count="5">
    <tableColumn id="1" xr3:uid="{00000000-0010-0000-0100-000001000000}" name="Salesperson" totalsRowLabel="Total" dataDxfId="61"/>
    <tableColumn id="2" xr3:uid="{00000000-0010-0000-0100-000002000000}" name="Region" dataDxfId="60"/>
    <tableColumn id="3" xr3:uid="{00000000-0010-0000-0100-000003000000}" name="Account" dataDxfId="59"/>
    <tableColumn id="4" xr3:uid="{00000000-0010-0000-0100-000004000000}" name="Order Amount" dataDxfId="58"/>
    <tableColumn id="5" xr3:uid="{00000000-0010-0000-0100-000005000000}" name="Month" totalsRowFunction="count" dataDxfId="57"/>
  </tableColumns>
  <tableStyleInfo name="TableStyleMedium14" showFirstColumn="1" showLastColumn="0" showRowStripes="0"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E085A764-93EE-409E-B2A5-17C2938E5BE5}" name="Tabela1311" displayName="Tabela1311" ref="A82:D88" totalsRowShown="0" headerRowDxfId="44" headerRowBorderDxfId="43" tableBorderDxfId="42" totalsRowBorderDxfId="41" headerRowCellStyle="Poudarek1">
  <autoFilter ref="A82:D88" xr:uid="{E085A764-93EE-409E-B2A5-17C2938E5BE5}"/>
  <tableColumns count="4">
    <tableColumn id="1" xr3:uid="{472BF81F-1D01-498C-887C-3684F09BB133}" name="Mesec" dataDxfId="40"/>
    <tableColumn id="2" xr3:uid="{9979D8DB-ED32-4260-AF09-9014FB029373}" name="Medvedi" dataDxfId="39"/>
    <tableColumn id="3" xr3:uid="{62C98161-0C7E-4649-B3F3-9C0271CD153D}" name="Delfini" dataDxfId="38"/>
    <tableColumn id="4" xr3:uid="{AAB1E8EA-3DFF-4F0D-AA1D-A5D5A5004F4A}" name="Kiti" dataDxfId="37"/>
  </tableColumns>
  <tableStyleInfo name="TableStyleMedium2"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1614DC88-8CBC-4676-B7F6-B5E5DF3C1032}" name="Tabela1" displayName="Tabela1" ref="B51:E65" totalsRowShown="0" headerRowDxfId="36" tableBorderDxfId="35" headerRowCellStyle="Poudarek1">
  <autoFilter ref="B51:E65" xr:uid="{1614DC88-8CBC-4676-B7F6-B5E5DF3C1032}"/>
  <tableColumns count="4">
    <tableColumn id="1" xr3:uid="{EB8E57DE-45AB-4630-9445-638B76A68CE4}" name="Priimek" dataDxfId="34"/>
    <tableColumn id="2" xr3:uid="{C42AEE70-D9CB-4569-9A10-EBCB58119D47}" name="Prodaja" dataDxfId="33"/>
    <tableColumn id="3" xr3:uid="{60AAB908-6940-43D1-A1B6-2775913B8215}" name="Država" dataDxfId="32"/>
    <tableColumn id="4" xr3:uid="{A7DD27B3-AABA-4B90-9D21-ACFBC5F78C1B}" name="Kvartal" dataDxfId="31"/>
  </tableColumns>
  <tableStyleInfo name="TableStyleMedium2"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75AC555E-1EE0-4451-ACAC-101452499997}" name="Tabela13" displayName="Tabela13" ref="B130:E145" totalsRowCount="1" headerRowDxfId="30" tableBorderDxfId="29" headerRowCellStyle="Poudarek1">
  <autoFilter ref="B130:E144" xr:uid="{75AC555E-1EE0-4451-ACAC-101452499997}"/>
  <sortState ref="B131:E144">
    <sortCondition ref="B8:B22"/>
  </sortState>
  <tableColumns count="4">
    <tableColumn id="1" xr3:uid="{CC791618-3C74-4EED-9C2C-0CFFDEA2E703}" name="Priimek" totalsRowLabel="Vsota" dataDxfId="28" totalsRowDxfId="27"/>
    <tableColumn id="2" xr3:uid="{4C0A940F-D64B-4593-B630-0E780E240C30}" name="Prodaja" totalsRowFunction="sum" dataDxfId="26" totalsRowDxfId="25"/>
    <tableColumn id="3" xr3:uid="{36D9D79A-DCA3-4D66-A339-672DBF7D84B3}" name="Država" dataDxfId="24" totalsRowDxfId="23"/>
    <tableColumn id="4" xr3:uid="{2A219AA2-DA13-40D3-B865-619BC7990420}" name="Kvartal" totalsRowFunction="count" dataDxfId="22" totalsRowDxfId="21"/>
  </tableColumns>
  <tableStyleInfo name="TableStyleMedium2"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7D1F7306-8F8F-4DEF-921F-B2C819EA40BC}" name="Tabela134" displayName="Tabela134" ref="B74:E88" totalsRowShown="0" headerRowDxfId="20" tableBorderDxfId="19" headerRowCellStyle="Poudarek1">
  <autoFilter ref="B74:E88" xr:uid="{7D1F7306-8F8F-4DEF-921F-B2C819EA40BC}"/>
  <sortState ref="B75:E88">
    <sortCondition ref="B8:B22"/>
  </sortState>
  <tableColumns count="4">
    <tableColumn id="1" xr3:uid="{8BAC4E57-55A6-44AC-8B98-89BE65F054C9}" name="Priimek" dataDxfId="18"/>
    <tableColumn id="2" xr3:uid="{29CAFEB0-05F6-4BC6-8564-AFE209E5DB77}" name="Prodaja" dataDxfId="17"/>
    <tableColumn id="3" xr3:uid="{C2C4F9E3-D9F1-44E7-99A3-C0427A933FE8}" name="Država" dataDxfId="16"/>
    <tableColumn id="4" xr3:uid="{F4817929-A7B9-4679-BC3B-3C6A6B416A9C}" name="Kvartal" dataDxfId="15"/>
  </tableColumns>
  <tableStyleInfo name="TableStyleMedium2"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96FD054E-26F6-4482-BE31-FA83ADE2ABCC}" name="Tabela1315" displayName="Tabela1315" ref="B157:E172" totalsRowCount="1" headerRowDxfId="14" tableBorderDxfId="13" headerRowCellStyle="Poudarek1">
  <autoFilter ref="B157:E171" xr:uid="{96FD054E-26F6-4482-BE31-FA83ADE2ABCC}"/>
  <sortState ref="B158:E171">
    <sortCondition ref="B10:B24"/>
  </sortState>
  <tableColumns count="4">
    <tableColumn id="1" xr3:uid="{B505769F-1EA2-4D66-A071-8D74CB6760C1}" name="Priimek" totalsRowLabel="Vsota" dataDxfId="12" totalsRowDxfId="11"/>
    <tableColumn id="2" xr3:uid="{A6685008-EAAE-41A7-9D9C-DBC2AE77BB49}" name="Prodaja" totalsRowFunction="sum" dataDxfId="10" totalsRowDxfId="9"/>
    <tableColumn id="3" xr3:uid="{D122AA09-4C3E-4042-A0BF-5BD24ECDA1EC}" name="Država" dataDxfId="8" totalsRowDxfId="7"/>
    <tableColumn id="4" xr3:uid="{1350B377-8B4B-43BD-98C0-88BCDC9C889E}" name="Kvartal" dataDxfId="6" totalsRowDxfId="5"/>
  </tableColumns>
  <tableStyleInfo name="TableStyleMedium3" showFirstColumn="1" showLastColumn="1" showRowStripes="1" showColumnStripes="0"/>
</table>
</file>

<file path=xl/theme/theme1.xml><?xml version="1.0" encoding="utf-8"?>
<a:theme xmlns:a="http://schemas.openxmlformats.org/drawingml/2006/main" name="Officeova tema">
  <a:themeElements>
    <a:clrScheme name="Pisarna">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Pisarna">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Pisarna">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NativeTimeline_Order_Date" xr10:uid="{292EA040-5208-4A5B-BC1A-EA50BD6FAD9F}" sourceName="Order Date">
  <pivotTables>
    <pivotTable tabId="44" name="Vrtilna tabela5"/>
  </pivotTables>
  <state minimalRefreshVersion="6" lastRefreshVersion="6" pivotCacheId="759435676" filterType="dateBetween">
    <selection startDate="2022-04-01T00:00:00" endDate="2022-11-30T00:00:00"/>
    <bounds startDate="2022-01-01T00:00:00" endDate="2023-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Order Date" xr10:uid="{E195C4AC-CCCF-4280-AD10-360D1EC34D5B}" cache="NativeTimeline_Order_Date" caption="Order Date" showHeader="0" showSelectionLabel="0" showTimeLevel="0" level="2" selectionLevel="2" scrollPosition="2022-03-18T00:00:00" style="TimeSlicerStyleLight2 2"/>
</timeline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mailto:rehberger@siol.net"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2.bin"/><Relationship Id="rId1" Type="http://schemas.openxmlformats.org/officeDocument/2006/relationships/pivotTable" Target="../pivotTables/pivotTable2.xml"/></Relationships>
</file>

<file path=xl/worksheets/_rels/sheet6.xml.rels><?xml version="1.0" encoding="UTF-8" standalone="yes"?>
<Relationships xmlns="http://schemas.openxmlformats.org/package/2006/relationships"><Relationship Id="rId3" Type="http://schemas.openxmlformats.org/officeDocument/2006/relationships/pivotTable" Target="../pivotTables/pivotTable5.xml"/><Relationship Id="rId2" Type="http://schemas.openxmlformats.org/officeDocument/2006/relationships/pivotTable" Target="../pivotTables/pivotTable4.xml"/><Relationship Id="rId1" Type="http://schemas.openxmlformats.org/officeDocument/2006/relationships/pivotTable" Target="../pivotTables/pivotTable3.xml"/><Relationship Id="rId5" Type="http://schemas.openxmlformats.org/officeDocument/2006/relationships/drawing" Target="../drawings/drawing6.xml"/><Relationship Id="rId4" Type="http://schemas.openxmlformats.org/officeDocument/2006/relationships/pivotTable" Target="../pivotTables/pivotTable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ivotTable" Target="../pivotTables/pivotTable8.xml"/><Relationship Id="rId1" Type="http://schemas.openxmlformats.org/officeDocument/2006/relationships/pivotTable" Target="../pivotTables/pivotTable7.xml"/><Relationship Id="rId4" Type="http://schemas.openxmlformats.org/officeDocument/2006/relationships/table" Target="../tables/table1.xml"/></Relationships>
</file>

<file path=xl/worksheets/_rels/sheet8.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8.xml"/><Relationship Id="rId1" Type="http://schemas.openxmlformats.org/officeDocument/2006/relationships/pivotTable" Target="../pivotTables/pivotTable9.xml"/></Relationships>
</file>

<file path=xl/worksheets/_rels/sheet9.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9.xml"/><Relationship Id="rId1" Type="http://schemas.openxmlformats.org/officeDocument/2006/relationships/pivotTable" Target="../pivotTables/pivotTable10.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ivotTable" Target="../pivotTables/pivotTable11.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ivotTable" Target="../pivotTables/pivotTable12.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ivotTable" Target="../pivotTables/pivotTable13.xml"/></Relationships>
</file>

<file path=xl/worksheets/_rels/sheet13.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13.xml"/><Relationship Id="rId1" Type="http://schemas.openxmlformats.org/officeDocument/2006/relationships/pivotTable" Target="../pivotTables/pivotTable1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16.xml"/><Relationship Id="rId1" Type="http://schemas.openxmlformats.org/officeDocument/2006/relationships/pivotTable" Target="../pivotTables/pivotTable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ivotTable" Target="../pivotTables/pivotTable17.xml"/><Relationship Id="rId1" Type="http://schemas.openxmlformats.org/officeDocument/2006/relationships/pivotTable" Target="../pivotTables/pivotTable16.xml"/></Relationships>
</file>

<file path=xl/worksheets/_rels/sheet20.xml.rels><?xml version="1.0" encoding="UTF-8" standalone="yes"?>
<Relationships xmlns="http://schemas.openxmlformats.org/package/2006/relationships"><Relationship Id="rId2" Type="http://schemas.openxmlformats.org/officeDocument/2006/relationships/table" Target="../tables/table5.xml"/><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hyperlink" Target="https://exceljet-net.translate.goog/excel-functions/excel-weekday-function?_x_tr_sl=en&amp;_x_tr_tl=sl&amp;_x_tr_hl=sl&amp;_x_tr_pto=nui,sc" TargetMode="Externa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ivotTable" Target="../pivotTables/pivotTable18.xml"/></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pivotTable" Target="../pivotTables/pivotTable20.xml"/><Relationship Id="rId1" Type="http://schemas.openxmlformats.org/officeDocument/2006/relationships/pivotTable" Target="../pivotTables/pivotTable19.xml"/><Relationship Id="rId5" Type="http://schemas.microsoft.com/office/2011/relationships/timeline" Target="../timelines/timeline1.xml"/><Relationship Id="rId4" Type="http://schemas.microsoft.com/office/2007/relationships/slicer" Target="../slicers/slicer3.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8.xml.rels><?xml version="1.0" encoding="UTF-8" standalone="yes"?>
<Relationships xmlns="http://schemas.openxmlformats.org/package/2006/relationships"><Relationship Id="rId3" Type="http://schemas.openxmlformats.org/officeDocument/2006/relationships/ctrlProp" Target="../ctrlProps/ctrlProp1.xml"/><Relationship Id="rId2" Type="http://schemas.openxmlformats.org/officeDocument/2006/relationships/vmlDrawing" Target="../drawings/vmlDrawing2.vml"/><Relationship Id="rId1" Type="http://schemas.openxmlformats.org/officeDocument/2006/relationships/drawing" Target="../drawings/drawing43.xml"/></Relationships>
</file>

<file path=xl/worksheets/_rels/sheet49.xml.rels><?xml version="1.0" encoding="UTF-8" standalone="yes"?>
<Relationships xmlns="http://schemas.openxmlformats.org/package/2006/relationships"><Relationship Id="rId2" Type="http://schemas.openxmlformats.org/officeDocument/2006/relationships/table" Target="../tables/table6.xml"/><Relationship Id="rId1" Type="http://schemas.openxmlformats.org/officeDocument/2006/relationships/drawing" Target="../drawings/drawing45.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6.xml.rels><?xml version="1.0" encoding="UTF-8" standalone="yes"?>
<Relationships xmlns="http://schemas.openxmlformats.org/package/2006/relationships"><Relationship Id="rId3" Type="http://schemas.openxmlformats.org/officeDocument/2006/relationships/table" Target="../tables/table8.xml"/><Relationship Id="rId2" Type="http://schemas.openxmlformats.org/officeDocument/2006/relationships/table" Target="../tables/table7.xml"/><Relationship Id="rId1" Type="http://schemas.openxmlformats.org/officeDocument/2006/relationships/drawing" Target="../drawings/drawing52.xml"/><Relationship Id="rId6" Type="http://schemas.microsoft.com/office/2007/relationships/slicer" Target="../slicers/slicer4.xml"/><Relationship Id="rId5" Type="http://schemas.openxmlformats.org/officeDocument/2006/relationships/table" Target="../tables/table10.xml"/><Relationship Id="rId4" Type="http://schemas.openxmlformats.org/officeDocument/2006/relationships/table" Target="../tables/table9.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83"/>
  <sheetViews>
    <sheetView tabSelected="1" zoomScaleNormal="100" workbookViewId="0">
      <selection activeCell="A15" sqref="A15"/>
    </sheetView>
  </sheetViews>
  <sheetFormatPr defaultRowHeight="15"/>
  <cols>
    <col min="1" max="1" width="18.7109375" customWidth="1"/>
    <col min="2" max="2" width="18" customWidth="1"/>
  </cols>
  <sheetData>
    <row r="1" spans="1:7" ht="28.5">
      <c r="A1" s="156" t="s">
        <v>2027</v>
      </c>
      <c r="B1" s="155"/>
      <c r="C1" s="155"/>
      <c r="D1" s="155"/>
      <c r="E1" s="155"/>
    </row>
    <row r="3" spans="1:7" ht="18.75">
      <c r="A3" s="51" t="s">
        <v>483</v>
      </c>
      <c r="B3" s="71" t="s">
        <v>484</v>
      </c>
      <c r="C3" s="33"/>
      <c r="D3" s="33"/>
    </row>
    <row r="4" spans="1:7" ht="18.75">
      <c r="A4" s="33" t="s">
        <v>485</v>
      </c>
      <c r="B4" s="72" t="s">
        <v>486</v>
      </c>
      <c r="C4" s="33"/>
      <c r="D4" s="33"/>
    </row>
    <row r="7" spans="1:7" ht="20.25">
      <c r="A7" s="73" t="s">
        <v>2028</v>
      </c>
    </row>
    <row r="8" spans="1:7" ht="20.25">
      <c r="A8" s="73"/>
    </row>
    <row r="10" spans="1:7" ht="23.25">
      <c r="A10" s="74" t="s">
        <v>5</v>
      </c>
      <c r="B10" s="74" t="s">
        <v>487</v>
      </c>
      <c r="D10" s="21" t="s">
        <v>488</v>
      </c>
      <c r="E10" s="21"/>
      <c r="F10" s="21"/>
      <c r="G10" s="21"/>
    </row>
    <row r="11" spans="1:7" ht="18.75">
      <c r="A11" s="161">
        <v>45253</v>
      </c>
      <c r="B11" s="162" t="s">
        <v>1832</v>
      </c>
      <c r="D11" s="76" t="s">
        <v>0</v>
      </c>
    </row>
    <row r="12" spans="1:7" ht="18.75">
      <c r="A12" s="161">
        <v>45254</v>
      </c>
      <c r="B12" s="162" t="s">
        <v>1832</v>
      </c>
      <c r="D12" s="76" t="s">
        <v>2026</v>
      </c>
    </row>
    <row r="13" spans="1:7" ht="18.75">
      <c r="A13" s="161">
        <v>45259</v>
      </c>
      <c r="B13" s="162" t="s">
        <v>1832</v>
      </c>
      <c r="D13" s="76" t="s">
        <v>740</v>
      </c>
    </row>
    <row r="14" spans="1:7" ht="18.75">
      <c r="A14" s="161">
        <v>45260</v>
      </c>
      <c r="B14" s="162" t="s">
        <v>1832</v>
      </c>
      <c r="D14" s="76" t="s">
        <v>1520</v>
      </c>
    </row>
    <row r="16" spans="1:7" ht="20.25">
      <c r="A16" s="73" t="s">
        <v>1665</v>
      </c>
    </row>
    <row r="20" spans="1:1" ht="18">
      <c r="A20" s="75"/>
    </row>
    <row r="38" spans="1:1">
      <c r="A38" t="s">
        <v>1666</v>
      </c>
    </row>
    <row r="56" spans="1:1" ht="20.25">
      <c r="A56" s="73" t="s">
        <v>1667</v>
      </c>
    </row>
    <row r="83" spans="1:1">
      <c r="A83" s="127" t="s">
        <v>1623</v>
      </c>
    </row>
  </sheetData>
  <hyperlinks>
    <hyperlink ref="B4" r:id="rId1" display="mailto:rehberger@siol.net" xr:uid="{00000000-0004-0000-0000-000000000000}"/>
  </hyperlinks>
  <pageMargins left="0.7" right="0.7" top="0.75" bottom="0.75" header="0.3" footer="0.3"/>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C00000"/>
  </sheetPr>
  <dimension ref="A1:U1975"/>
  <sheetViews>
    <sheetView zoomScale="115" zoomScaleNormal="115" workbookViewId="0">
      <selection activeCell="H8" sqref="H8"/>
    </sheetView>
  </sheetViews>
  <sheetFormatPr defaultRowHeight="15"/>
  <cols>
    <col min="1" max="1" width="10.85546875" style="12" customWidth="1"/>
    <col min="2" max="2" width="11.42578125" style="12" customWidth="1"/>
    <col min="3" max="3" width="11" style="12" customWidth="1"/>
    <col min="4" max="4" width="12.85546875" style="12" customWidth="1"/>
    <col min="5" max="5" width="12.42578125" style="12" customWidth="1"/>
    <col min="6" max="6" width="16.140625" style="12" customWidth="1"/>
    <col min="7" max="8" width="9.140625" style="12"/>
    <col min="9" max="9" width="11.42578125" style="12" customWidth="1"/>
    <col min="10" max="12" width="9.140625" style="12"/>
    <col min="13" max="13" width="11.7109375" style="12" customWidth="1"/>
    <col min="14" max="14" width="9.140625" style="12"/>
    <col min="15" max="15" width="16.85546875" style="12" customWidth="1"/>
    <col min="16" max="16" width="11.140625" style="12" bestFit="1" customWidth="1"/>
    <col min="17" max="18" width="9.140625" style="12"/>
    <col min="19" max="20" width="9.5703125" style="12" bestFit="1" customWidth="1"/>
    <col min="21" max="16384" width="9.140625" style="12"/>
  </cols>
  <sheetData>
    <row r="1" spans="1:5" ht="26.25">
      <c r="A1" s="35" t="s">
        <v>0</v>
      </c>
      <c r="B1" s="1"/>
      <c r="C1" s="1"/>
    </row>
    <row r="3" spans="1:5" ht="18.75">
      <c r="A3" s="53" t="s">
        <v>496</v>
      </c>
    </row>
    <row r="4" spans="1:5" ht="18.75">
      <c r="A4" s="11" t="s">
        <v>1760</v>
      </c>
    </row>
    <row r="5" spans="1:5" ht="18.75">
      <c r="A5" s="11" t="s">
        <v>1488</v>
      </c>
    </row>
    <row r="6" spans="1:5" ht="18.75">
      <c r="A6" s="11"/>
    </row>
    <row r="7" spans="1:5" ht="21">
      <c r="A7" s="169" t="s">
        <v>1911</v>
      </c>
    </row>
    <row r="8" spans="1:5" ht="18.75">
      <c r="A8" s="11" t="s">
        <v>1910</v>
      </c>
    </row>
    <row r="9" spans="1:5" ht="18.75">
      <c r="A9" s="11" t="s">
        <v>1912</v>
      </c>
    </row>
    <row r="10" spans="1:5" ht="18.75">
      <c r="A10" s="11" t="s">
        <v>1913</v>
      </c>
    </row>
    <row r="11" spans="1:5" ht="18.75">
      <c r="A11" s="11" t="s">
        <v>1914</v>
      </c>
    </row>
    <row r="12" spans="1:5" ht="18.75">
      <c r="A12" s="11" t="s">
        <v>1916</v>
      </c>
    </row>
    <row r="13" spans="1:5" ht="18.75">
      <c r="A13" s="11" t="s">
        <v>1915</v>
      </c>
    </row>
    <row r="14" spans="1:5" ht="18.75">
      <c r="A14" s="11" t="s">
        <v>1917</v>
      </c>
      <c r="B14" s="11"/>
      <c r="C14" s="11"/>
      <c r="D14" s="11"/>
      <c r="E14" s="11"/>
    </row>
    <row r="15" spans="1:5" ht="18.75">
      <c r="A15" s="11" t="s">
        <v>4174</v>
      </c>
    </row>
    <row r="17" spans="1:12" ht="21">
      <c r="A17" s="144" t="s">
        <v>823</v>
      </c>
      <c r="B17" s="144"/>
      <c r="C17" s="144"/>
    </row>
    <row r="18" spans="1:12" ht="18.75">
      <c r="L18" s="11"/>
    </row>
    <row r="19" spans="1:12" ht="18.75">
      <c r="L19" s="11"/>
    </row>
    <row r="20" spans="1:12" ht="18.75">
      <c r="L20" s="11"/>
    </row>
    <row r="21" spans="1:12" ht="18.75">
      <c r="L21" s="11"/>
    </row>
    <row r="23" spans="1:12" ht="18.75">
      <c r="L23" s="11"/>
    </row>
    <row r="29" spans="1:12" ht="18.75">
      <c r="L29" s="11"/>
    </row>
    <row r="33" spans="12:12" ht="18.75">
      <c r="L33" s="11"/>
    </row>
    <row r="34" spans="12:12" ht="18.75">
      <c r="L34" s="11"/>
    </row>
    <row r="35" spans="12:12" ht="18.75">
      <c r="L35" s="11"/>
    </row>
    <row r="36" spans="12:12" ht="18.75">
      <c r="L36" s="11"/>
    </row>
    <row r="37" spans="12:12" ht="18.75">
      <c r="L37" s="11"/>
    </row>
    <row r="38" spans="12:12" ht="18.75">
      <c r="L38" s="11"/>
    </row>
    <row r="39" spans="12:12" ht="18.75">
      <c r="L39" s="11"/>
    </row>
    <row r="102" spans="1:2" ht="23.25">
      <c r="A102" s="134" t="s">
        <v>1627</v>
      </c>
      <c r="B102" s="134"/>
    </row>
    <row r="103" spans="1:2" ht="18.75">
      <c r="A103" s="11" t="s">
        <v>1659</v>
      </c>
    </row>
    <row r="104" spans="1:2" ht="18.75">
      <c r="A104" s="11"/>
    </row>
    <row r="105" spans="1:2" ht="18.75">
      <c r="A105" s="11" t="s">
        <v>1833</v>
      </c>
    </row>
    <row r="106" spans="1:2" ht="18.75">
      <c r="A106" s="11" t="s">
        <v>1823</v>
      </c>
    </row>
    <row r="107" spans="1:2" ht="18.75">
      <c r="A107" s="11" t="s">
        <v>1824</v>
      </c>
    </row>
    <row r="108" spans="1:2" ht="18.75">
      <c r="A108" s="11" t="s">
        <v>1825</v>
      </c>
    </row>
    <row r="109" spans="1:2" ht="18.75">
      <c r="A109" s="11" t="s">
        <v>1826</v>
      </c>
    </row>
    <row r="110" spans="1:2" ht="18.75">
      <c r="A110" s="11" t="s">
        <v>1827</v>
      </c>
    </row>
    <row r="111" spans="1:2" ht="18.75">
      <c r="A111" s="11" t="s">
        <v>1680</v>
      </c>
    </row>
    <row r="112" spans="1:2" ht="18.75">
      <c r="A112" s="11" t="s">
        <v>1761</v>
      </c>
    </row>
    <row r="113" spans="1:21" ht="18.75">
      <c r="A113" s="11" t="s">
        <v>1828</v>
      </c>
    </row>
    <row r="114" spans="1:21" ht="18.75">
      <c r="A114" s="11"/>
    </row>
    <row r="116" spans="1:21" ht="18.75">
      <c r="A116" s="25" t="s">
        <v>1521</v>
      </c>
      <c r="H116" s="25" t="s">
        <v>1522</v>
      </c>
      <c r="I116" s="25"/>
      <c r="N116" s="25" t="s">
        <v>1658</v>
      </c>
      <c r="O116" s="25"/>
      <c r="P116"/>
      <c r="Q116"/>
      <c r="R116"/>
      <c r="S116"/>
      <c r="T116"/>
      <c r="U116"/>
    </row>
    <row r="117" spans="1:21">
      <c r="N117"/>
      <c r="O117"/>
      <c r="P117"/>
      <c r="Q117"/>
      <c r="R117"/>
      <c r="S117"/>
      <c r="T117"/>
      <c r="U117"/>
    </row>
    <row r="118" spans="1:21" ht="30">
      <c r="A118" s="13" t="s">
        <v>1</v>
      </c>
      <c r="B118" s="14" t="s">
        <v>2</v>
      </c>
      <c r="C118" s="14" t="s">
        <v>3</v>
      </c>
      <c r="D118" s="14" t="s">
        <v>4</v>
      </c>
      <c r="E118" s="14" t="s">
        <v>5</v>
      </c>
      <c r="F118" s="14" t="s">
        <v>6</v>
      </c>
      <c r="H118" s="14" t="s">
        <v>1523</v>
      </c>
      <c r="I118" s="14" t="s">
        <v>1524</v>
      </c>
      <c r="J118" s="14" t="s">
        <v>1525</v>
      </c>
      <c r="K118" s="14" t="s">
        <v>6</v>
      </c>
      <c r="L118" s="13" t="s">
        <v>1532</v>
      </c>
      <c r="N118" s="136" t="s">
        <v>1645</v>
      </c>
      <c r="O118" s="136" t="s">
        <v>1555</v>
      </c>
      <c r="P118" s="136" t="s">
        <v>1646</v>
      </c>
      <c r="Q118" s="136" t="s">
        <v>745</v>
      </c>
      <c r="R118" s="136" t="s">
        <v>1647</v>
      </c>
      <c r="S118" s="136" t="s">
        <v>1648</v>
      </c>
      <c r="T118" s="136" t="s">
        <v>746</v>
      </c>
      <c r="U118"/>
    </row>
    <row r="119" spans="1:21">
      <c r="A119" s="15">
        <v>1</v>
      </c>
      <c r="B119" s="16" t="s">
        <v>7</v>
      </c>
      <c r="C119" s="16" t="s">
        <v>12</v>
      </c>
      <c r="D119" s="17">
        <v>4270</v>
      </c>
      <c r="E119" s="18">
        <v>42375</v>
      </c>
      <c r="F119" s="16" t="s">
        <v>14</v>
      </c>
      <c r="H119" s="15">
        <v>2022</v>
      </c>
      <c r="I119" s="15" t="s">
        <v>92</v>
      </c>
      <c r="J119" s="16" t="s">
        <v>1526</v>
      </c>
      <c r="K119" s="16" t="s">
        <v>17</v>
      </c>
      <c r="L119" s="104">
        <v>314957</v>
      </c>
      <c r="N119" s="137">
        <v>5148</v>
      </c>
      <c r="O119" s="137" t="s">
        <v>1649</v>
      </c>
      <c r="P119" s="137" t="s">
        <v>1650</v>
      </c>
      <c r="Q119" s="138">
        <v>35</v>
      </c>
      <c r="R119" s="139">
        <v>300</v>
      </c>
      <c r="S119" s="140">
        <f t="shared" ref="S119:S130" si="0">R119*Q119</f>
        <v>10500</v>
      </c>
      <c r="T119" s="139">
        <v>15000</v>
      </c>
      <c r="U119"/>
    </row>
    <row r="120" spans="1:21">
      <c r="A120" s="15">
        <v>2</v>
      </c>
      <c r="B120" s="16" t="s">
        <v>8</v>
      </c>
      <c r="C120" s="16" t="s">
        <v>12</v>
      </c>
      <c r="D120" s="17">
        <v>8239</v>
      </c>
      <c r="E120" s="18">
        <v>42376</v>
      </c>
      <c r="F120" s="16" t="s">
        <v>15</v>
      </c>
      <c r="H120" s="15">
        <v>2022</v>
      </c>
      <c r="I120" s="15" t="s">
        <v>92</v>
      </c>
      <c r="J120" s="16" t="s">
        <v>1527</v>
      </c>
      <c r="K120" s="16" t="s">
        <v>20</v>
      </c>
      <c r="L120" s="104">
        <v>92498</v>
      </c>
      <c r="N120" s="137">
        <v>2159</v>
      </c>
      <c r="O120" s="137" t="s">
        <v>974</v>
      </c>
      <c r="P120" s="137" t="s">
        <v>1651</v>
      </c>
      <c r="Q120" s="138">
        <v>54</v>
      </c>
      <c r="R120" s="139">
        <v>450</v>
      </c>
      <c r="S120" s="140">
        <f t="shared" si="0"/>
        <v>24300</v>
      </c>
      <c r="T120" s="139">
        <v>26230</v>
      </c>
      <c r="U120"/>
    </row>
    <row r="121" spans="1:21">
      <c r="A121" s="15">
        <v>3</v>
      </c>
      <c r="B121" s="16" t="s">
        <v>9</v>
      </c>
      <c r="C121" s="16" t="s">
        <v>13</v>
      </c>
      <c r="D121" s="17">
        <v>617</v>
      </c>
      <c r="E121" s="18">
        <v>42377</v>
      </c>
      <c r="F121" s="16" t="s">
        <v>14</v>
      </c>
      <c r="H121" s="15">
        <v>2022</v>
      </c>
      <c r="I121" s="69" t="s">
        <v>93</v>
      </c>
      <c r="J121" s="16" t="s">
        <v>1526</v>
      </c>
      <c r="K121" s="16" t="s">
        <v>17</v>
      </c>
      <c r="L121" s="104">
        <v>302837</v>
      </c>
      <c r="N121" s="137">
        <v>3102</v>
      </c>
      <c r="O121" s="137" t="s">
        <v>1649</v>
      </c>
      <c r="P121" s="137" t="s">
        <v>1652</v>
      </c>
      <c r="Q121" s="138">
        <v>45</v>
      </c>
      <c r="R121" s="139">
        <v>320</v>
      </c>
      <c r="S121" s="140">
        <f t="shared" si="0"/>
        <v>14400</v>
      </c>
      <c r="T121" s="139">
        <v>14000</v>
      </c>
      <c r="U121"/>
    </row>
    <row r="122" spans="1:21">
      <c r="A122" s="15">
        <v>4</v>
      </c>
      <c r="B122" s="16" t="s">
        <v>9</v>
      </c>
      <c r="C122" s="16" t="s">
        <v>13</v>
      </c>
      <c r="D122" s="17">
        <v>8384</v>
      </c>
      <c r="E122" s="18">
        <v>42379</v>
      </c>
      <c r="F122" s="16" t="s">
        <v>16</v>
      </c>
      <c r="H122" s="15">
        <v>2022</v>
      </c>
      <c r="I122" s="69" t="s">
        <v>93</v>
      </c>
      <c r="J122" s="16" t="s">
        <v>1527</v>
      </c>
      <c r="K122" s="16" t="s">
        <v>20</v>
      </c>
      <c r="L122" s="104">
        <v>132682</v>
      </c>
      <c r="N122" s="137">
        <v>1216</v>
      </c>
      <c r="O122" s="137" t="s">
        <v>1653</v>
      </c>
      <c r="P122" s="137" t="s">
        <v>1651</v>
      </c>
      <c r="Q122" s="138">
        <v>36</v>
      </c>
      <c r="R122" s="139">
        <v>510</v>
      </c>
      <c r="S122" s="140">
        <f t="shared" si="0"/>
        <v>18360</v>
      </c>
      <c r="T122" s="139">
        <v>20120</v>
      </c>
      <c r="U122"/>
    </row>
    <row r="123" spans="1:21">
      <c r="A123" s="15">
        <v>5</v>
      </c>
      <c r="B123" s="19" t="s">
        <v>1544</v>
      </c>
      <c r="C123" s="16" t="s">
        <v>12</v>
      </c>
      <c r="D123" s="17">
        <v>2626</v>
      </c>
      <c r="E123" s="18">
        <v>42379</v>
      </c>
      <c r="F123" s="16" t="s">
        <v>17</v>
      </c>
      <c r="H123" s="15">
        <v>2022</v>
      </c>
      <c r="I123" s="69" t="s">
        <v>94</v>
      </c>
      <c r="J123" s="16" t="s">
        <v>1526</v>
      </c>
      <c r="K123" s="56" t="s">
        <v>1529</v>
      </c>
      <c r="L123" s="104">
        <v>2020</v>
      </c>
      <c r="N123" s="137">
        <v>1540</v>
      </c>
      <c r="O123" s="137" t="s">
        <v>1649</v>
      </c>
      <c r="P123" s="137" t="s">
        <v>1654</v>
      </c>
      <c r="Q123" s="138">
        <v>85</v>
      </c>
      <c r="R123" s="139">
        <v>300</v>
      </c>
      <c r="S123" s="140">
        <f t="shared" si="0"/>
        <v>25500</v>
      </c>
      <c r="T123" s="139">
        <v>28500</v>
      </c>
      <c r="U123"/>
    </row>
    <row r="124" spans="1:21">
      <c r="A124" s="15">
        <v>6</v>
      </c>
      <c r="B124" s="16" t="s">
        <v>10</v>
      </c>
      <c r="C124" s="16" t="s">
        <v>13</v>
      </c>
      <c r="D124" s="17">
        <v>3610</v>
      </c>
      <c r="E124" s="18">
        <v>42380</v>
      </c>
      <c r="F124" s="16" t="s">
        <v>14</v>
      </c>
      <c r="H124" s="15">
        <v>2022</v>
      </c>
      <c r="I124" s="69" t="s">
        <v>94</v>
      </c>
      <c r="J124" s="16" t="s">
        <v>1527</v>
      </c>
      <c r="K124" s="56" t="s">
        <v>20</v>
      </c>
      <c r="L124" s="104">
        <v>270809</v>
      </c>
      <c r="N124" s="137">
        <v>3214</v>
      </c>
      <c r="O124" s="137" t="s">
        <v>1649</v>
      </c>
      <c r="P124" s="137" t="s">
        <v>1650</v>
      </c>
      <c r="Q124" s="138">
        <v>15</v>
      </c>
      <c r="R124" s="139">
        <v>310</v>
      </c>
      <c r="S124" s="140">
        <f t="shared" si="0"/>
        <v>4650</v>
      </c>
      <c r="T124" s="139">
        <v>6500</v>
      </c>
      <c r="U124"/>
    </row>
    <row r="125" spans="1:21">
      <c r="A125" s="15">
        <v>7</v>
      </c>
      <c r="B125" s="16" t="s">
        <v>8</v>
      </c>
      <c r="C125" s="16" t="s">
        <v>12</v>
      </c>
      <c r="D125" s="17">
        <v>9062</v>
      </c>
      <c r="E125" s="18">
        <v>42380</v>
      </c>
      <c r="F125" s="16" t="s">
        <v>18</v>
      </c>
      <c r="H125" s="15">
        <v>2022</v>
      </c>
      <c r="I125" s="69" t="s">
        <v>94</v>
      </c>
      <c r="J125" s="56" t="s">
        <v>1528</v>
      </c>
      <c r="K125" s="56" t="s">
        <v>1530</v>
      </c>
      <c r="L125" s="104">
        <v>171580</v>
      </c>
      <c r="N125" s="137">
        <v>1458</v>
      </c>
      <c r="O125" s="137" t="s">
        <v>1655</v>
      </c>
      <c r="P125" s="137" t="s">
        <v>1656</v>
      </c>
      <c r="Q125" s="138">
        <v>95</v>
      </c>
      <c r="R125" s="139">
        <v>240</v>
      </c>
      <c r="S125" s="140">
        <f t="shared" si="0"/>
        <v>22800</v>
      </c>
      <c r="T125" s="139">
        <v>22000</v>
      </c>
      <c r="U125"/>
    </row>
    <row r="126" spans="1:21">
      <c r="A126" s="15">
        <v>8</v>
      </c>
      <c r="B126" s="16" t="s">
        <v>9</v>
      </c>
      <c r="C126" s="16" t="s">
        <v>13</v>
      </c>
      <c r="D126" s="17">
        <v>6906</v>
      </c>
      <c r="E126" s="18">
        <v>42385</v>
      </c>
      <c r="F126" s="16" t="s">
        <v>19</v>
      </c>
      <c r="H126" s="15">
        <v>2022</v>
      </c>
      <c r="I126" s="69" t="s">
        <v>95</v>
      </c>
      <c r="J126" s="16" t="s">
        <v>1526</v>
      </c>
      <c r="K126" s="56" t="s">
        <v>1529</v>
      </c>
      <c r="L126" s="104">
        <v>620948</v>
      </c>
      <c r="N126" s="137">
        <v>6231</v>
      </c>
      <c r="O126" s="137" t="s">
        <v>974</v>
      </c>
      <c r="P126" s="137" t="s">
        <v>1656</v>
      </c>
      <c r="Q126" s="138">
        <v>82</v>
      </c>
      <c r="R126" s="139">
        <v>440</v>
      </c>
      <c r="S126" s="140">
        <f t="shared" si="0"/>
        <v>36080</v>
      </c>
      <c r="T126" s="139">
        <v>33000</v>
      </c>
      <c r="U126"/>
    </row>
    <row r="127" spans="1:21">
      <c r="A127" s="15">
        <v>9</v>
      </c>
      <c r="B127" s="16" t="s">
        <v>11</v>
      </c>
      <c r="C127" s="16" t="s">
        <v>13</v>
      </c>
      <c r="D127" s="17">
        <v>2417</v>
      </c>
      <c r="E127" s="18">
        <v>42385</v>
      </c>
      <c r="F127" s="16" t="s">
        <v>20</v>
      </c>
      <c r="H127" s="15">
        <v>2022</v>
      </c>
      <c r="I127" s="69" t="s">
        <v>95</v>
      </c>
      <c r="J127" s="16" t="s">
        <v>1527</v>
      </c>
      <c r="K127" s="56" t="s">
        <v>1531</v>
      </c>
      <c r="L127" s="104">
        <v>157725</v>
      </c>
      <c r="N127" s="137">
        <v>5215</v>
      </c>
      <c r="O127" s="137" t="s">
        <v>974</v>
      </c>
      <c r="P127" s="137" t="s">
        <v>1650</v>
      </c>
      <c r="Q127" s="138">
        <v>25</v>
      </c>
      <c r="R127" s="139">
        <v>490</v>
      </c>
      <c r="S127" s="140">
        <f t="shared" si="0"/>
        <v>12250</v>
      </c>
      <c r="T127" s="139">
        <v>15000</v>
      </c>
    </row>
    <row r="128" spans="1:21">
      <c r="A128" s="128"/>
      <c r="D128" s="129"/>
      <c r="E128" s="130"/>
      <c r="H128" s="128"/>
      <c r="I128" s="101"/>
      <c r="K128"/>
      <c r="L128" s="131"/>
      <c r="N128" s="137">
        <v>2014</v>
      </c>
      <c r="O128" s="137" t="s">
        <v>1657</v>
      </c>
      <c r="P128" s="137" t="s">
        <v>1651</v>
      </c>
      <c r="Q128" s="138">
        <v>19</v>
      </c>
      <c r="R128" s="139">
        <v>420</v>
      </c>
      <c r="S128" s="140">
        <f t="shared" si="0"/>
        <v>7980</v>
      </c>
      <c r="T128" s="139">
        <v>10000</v>
      </c>
    </row>
    <row r="129" spans="1:20">
      <c r="N129" s="137">
        <v>2543</v>
      </c>
      <c r="O129" s="137" t="s">
        <v>1653</v>
      </c>
      <c r="P129" s="137" t="s">
        <v>1652</v>
      </c>
      <c r="Q129" s="138">
        <v>75</v>
      </c>
      <c r="R129" s="139">
        <v>550</v>
      </c>
      <c r="S129" s="140">
        <f t="shared" si="0"/>
        <v>41250</v>
      </c>
      <c r="T129" s="139">
        <v>55000</v>
      </c>
    </row>
    <row r="130" spans="1:20" ht="21">
      <c r="A130" s="5" t="s">
        <v>1834</v>
      </c>
      <c r="B130" s="6"/>
      <c r="C130" s="5"/>
      <c r="D130" s="5"/>
      <c r="N130" s="137">
        <v>4583</v>
      </c>
      <c r="O130" s="137" t="s">
        <v>974</v>
      </c>
      <c r="P130" s="137" t="s">
        <v>1650</v>
      </c>
      <c r="Q130" s="141">
        <v>50</v>
      </c>
      <c r="R130" s="142">
        <v>470</v>
      </c>
      <c r="S130" s="143">
        <f t="shared" si="0"/>
        <v>23500</v>
      </c>
      <c r="T130" s="142">
        <v>27000</v>
      </c>
    </row>
    <row r="131" spans="1:20" ht="18.75">
      <c r="A131" s="11" t="s">
        <v>1835</v>
      </c>
    </row>
    <row r="132" spans="1:20" ht="18.75">
      <c r="A132" s="33" t="s">
        <v>1681</v>
      </c>
    </row>
    <row r="141" spans="1:20" ht="18.75">
      <c r="A141" s="33" t="s">
        <v>1829</v>
      </c>
      <c r="B141" s="33"/>
      <c r="C141" s="33"/>
      <c r="D141" s="33"/>
      <c r="E141" s="33"/>
      <c r="F141" s="33"/>
    </row>
    <row r="142" spans="1:20" ht="18.75">
      <c r="A142" s="33" t="s">
        <v>1489</v>
      </c>
      <c r="B142" s="33"/>
      <c r="C142" s="33"/>
      <c r="D142" s="33"/>
      <c r="E142" s="33"/>
      <c r="F142" s="33"/>
    </row>
    <row r="143" spans="1:20" ht="18.75">
      <c r="A143" s="33" t="s">
        <v>466</v>
      </c>
      <c r="B143" s="33"/>
      <c r="C143" s="33"/>
      <c r="D143" s="33"/>
      <c r="E143" s="33"/>
      <c r="F143" s="33"/>
    </row>
    <row r="144" spans="1:20" ht="18.75">
      <c r="A144" s="33" t="s">
        <v>1836</v>
      </c>
      <c r="B144" s="33"/>
      <c r="C144" s="33"/>
      <c r="D144" s="33"/>
      <c r="E144" s="33"/>
      <c r="F144" s="33"/>
    </row>
    <row r="165" spans="1:2" ht="21">
      <c r="A165" s="5" t="s">
        <v>22</v>
      </c>
      <c r="B165" s="6"/>
    </row>
    <row r="166" spans="1:2" ht="18.75">
      <c r="A166" s="11" t="s">
        <v>1682</v>
      </c>
    </row>
    <row r="167" spans="1:2" ht="18.75">
      <c r="A167" s="11" t="s">
        <v>23</v>
      </c>
    </row>
    <row r="168" spans="1:2" ht="15.75">
      <c r="A168" s="10"/>
    </row>
    <row r="169" spans="1:2" ht="18.75">
      <c r="A169" s="11" t="s">
        <v>1628</v>
      </c>
    </row>
    <row r="170" spans="1:2" ht="18.75">
      <c r="A170" s="11" t="s">
        <v>1493</v>
      </c>
    </row>
    <row r="171" spans="1:2" ht="18.75">
      <c r="A171" s="11" t="s">
        <v>1629</v>
      </c>
    </row>
    <row r="198" spans="1:5" ht="18.75">
      <c r="A198" s="4" t="s">
        <v>1668</v>
      </c>
      <c r="B198" s="2"/>
      <c r="C198" s="2"/>
      <c r="D198" s="2"/>
      <c r="E198" s="2"/>
    </row>
    <row r="215" spans="1:2" ht="23.25">
      <c r="A215" s="9" t="s">
        <v>24</v>
      </c>
      <c r="B215" s="6"/>
    </row>
    <row r="216" spans="1:2" ht="18.75">
      <c r="A216" s="11" t="s">
        <v>1533</v>
      </c>
    </row>
    <row r="217" spans="1:2" ht="18.75">
      <c r="A217" s="11" t="s">
        <v>464</v>
      </c>
    </row>
    <row r="218" spans="1:2" ht="18.75">
      <c r="A218" s="11" t="s">
        <v>1534</v>
      </c>
    </row>
    <row r="236" spans="1:1" ht="18.75">
      <c r="A236" s="8" t="s">
        <v>25</v>
      </c>
    </row>
    <row r="253" spans="1:3" ht="23.25">
      <c r="A253" s="9" t="s">
        <v>26</v>
      </c>
      <c r="B253" s="6"/>
      <c r="C253" s="5"/>
    </row>
    <row r="254" spans="1:3" ht="18.75">
      <c r="A254" s="11" t="s">
        <v>767</v>
      </c>
    </row>
    <row r="255" spans="1:3" ht="18.75">
      <c r="A255" s="11" t="s">
        <v>1552</v>
      </c>
    </row>
    <row r="256" spans="1:3" ht="18.75">
      <c r="A256" s="11" t="s">
        <v>1551</v>
      </c>
    </row>
    <row r="257" spans="1:6" ht="18.75">
      <c r="A257" s="11"/>
    </row>
    <row r="258" spans="1:6" ht="21">
      <c r="A258" s="78" t="s">
        <v>1535</v>
      </c>
      <c r="B258" s="7"/>
      <c r="C258" s="7"/>
      <c r="D258" s="7"/>
      <c r="E258" s="20"/>
      <c r="F258" s="20"/>
    </row>
    <row r="272" spans="1:6" ht="23.25">
      <c r="A272" s="9" t="s">
        <v>28</v>
      </c>
      <c r="B272" s="6"/>
      <c r="C272" s="5"/>
      <c r="D272" s="9"/>
    </row>
    <row r="273" spans="1:1" ht="18.75">
      <c r="A273" s="11" t="s">
        <v>27</v>
      </c>
    </row>
    <row r="274" spans="1:1" ht="18.75">
      <c r="A274" s="11" t="s">
        <v>1490</v>
      </c>
    </row>
    <row r="275" spans="1:1" ht="18.75">
      <c r="A275" s="11" t="s">
        <v>1536</v>
      </c>
    </row>
    <row r="276" spans="1:1" ht="18.75">
      <c r="A276" s="11" t="s">
        <v>824</v>
      </c>
    </row>
    <row r="293" spans="1:1" ht="18.75">
      <c r="A293" s="11" t="s">
        <v>1537</v>
      </c>
    </row>
    <row r="294" spans="1:1" ht="18.75">
      <c r="A294" s="11" t="s">
        <v>825</v>
      </c>
    </row>
    <row r="313" spans="1:6" ht="18.75">
      <c r="A313" s="11" t="s">
        <v>410</v>
      </c>
    </row>
    <row r="314" spans="1:6" ht="21">
      <c r="A314" s="105" t="s">
        <v>1538</v>
      </c>
      <c r="B314" s="78"/>
      <c r="C314" s="78"/>
      <c r="D314" s="78"/>
      <c r="E314" s="78"/>
      <c r="F314" s="78"/>
    </row>
    <row r="324" spans="1:2" ht="21">
      <c r="A324" s="6" t="s">
        <v>30</v>
      </c>
      <c r="B324" s="4"/>
    </row>
    <row r="344" spans="1:6" ht="26.25">
      <c r="A344" s="22" t="s">
        <v>31</v>
      </c>
      <c r="B344" s="23"/>
      <c r="C344" s="23"/>
      <c r="D344" s="23"/>
      <c r="E344" s="23"/>
      <c r="F344" s="23"/>
    </row>
    <row r="361" spans="1:3" ht="21">
      <c r="A361" s="26" t="s">
        <v>32</v>
      </c>
      <c r="B361" s="27"/>
      <c r="C361" s="27"/>
    </row>
    <row r="363" spans="1:3" ht="18.75">
      <c r="A363" s="11" t="s">
        <v>1491</v>
      </c>
    </row>
    <row r="364" spans="1:3" ht="18.75">
      <c r="A364" s="33"/>
    </row>
    <row r="365" spans="1:3" ht="18.75">
      <c r="A365" s="11" t="s">
        <v>33</v>
      </c>
    </row>
    <row r="366" spans="1:3" ht="18.75">
      <c r="A366" s="11" t="s">
        <v>1638</v>
      </c>
    </row>
    <row r="367" spans="1:3" ht="18.75">
      <c r="A367" s="33" t="s">
        <v>1639</v>
      </c>
    </row>
    <row r="394" spans="1:1" ht="18.75">
      <c r="A394" s="11" t="s">
        <v>34</v>
      </c>
    </row>
    <row r="396" spans="1:1" ht="18.75">
      <c r="A396" s="33" t="s">
        <v>1639</v>
      </c>
    </row>
    <row r="429" spans="1:2" ht="21">
      <c r="A429" s="6" t="s">
        <v>25</v>
      </c>
      <c r="B429" s="20"/>
    </row>
    <row r="448" spans="1:1" ht="18.75">
      <c r="A448" s="33" t="s">
        <v>696</v>
      </c>
    </row>
    <row r="461" spans="1:6" ht="18.75">
      <c r="A461" s="70" t="s">
        <v>697</v>
      </c>
      <c r="B461" s="29"/>
      <c r="C461" s="29"/>
      <c r="D461" s="29"/>
      <c r="E461" s="70"/>
    </row>
    <row r="463" spans="1:6" ht="26.25">
      <c r="A463" s="132" t="s">
        <v>1631</v>
      </c>
      <c r="B463" s="132"/>
    </row>
    <row r="464" spans="1:6" ht="28.5">
      <c r="A464" s="30" t="s">
        <v>35</v>
      </c>
      <c r="B464" s="31"/>
      <c r="C464" s="32"/>
      <c r="D464" s="30"/>
      <c r="E464" s="31"/>
      <c r="F464" s="32"/>
    </row>
    <row r="466" spans="1:8" ht="26.25">
      <c r="A466" s="22" t="s">
        <v>695</v>
      </c>
      <c r="B466" s="6"/>
      <c r="C466" s="5"/>
      <c r="D466" s="9"/>
      <c r="E466" s="5"/>
    </row>
    <row r="468" spans="1:8" ht="18.75">
      <c r="A468" s="33" t="s">
        <v>468</v>
      </c>
    </row>
    <row r="469" spans="1:8" ht="18.75">
      <c r="A469" s="33" t="s">
        <v>1550</v>
      </c>
    </row>
    <row r="470" spans="1:8" ht="18.75">
      <c r="A470" s="33" t="s">
        <v>1837</v>
      </c>
    </row>
    <row r="472" spans="1:8">
      <c r="A472" s="110"/>
      <c r="B472" s="110" t="s">
        <v>1542</v>
      </c>
      <c r="C472" s="110" t="s">
        <v>1543</v>
      </c>
      <c r="D472" s="110" t="s">
        <v>1544</v>
      </c>
      <c r="E472" s="110" t="s">
        <v>8</v>
      </c>
      <c r="F472" s="110" t="s">
        <v>7</v>
      </c>
      <c r="G472" s="110" t="s">
        <v>1545</v>
      </c>
      <c r="H472" s="110" t="s">
        <v>1546</v>
      </c>
    </row>
    <row r="473" spans="1:8">
      <c r="A473" s="16" t="s">
        <v>18</v>
      </c>
      <c r="B473" s="16">
        <v>20634</v>
      </c>
      <c r="C473" s="16">
        <v>52721</v>
      </c>
      <c r="D473" s="16">
        <v>14433</v>
      </c>
      <c r="E473" s="16">
        <v>17953</v>
      </c>
      <c r="F473" s="16">
        <v>8106</v>
      </c>
      <c r="G473" s="16">
        <v>9186</v>
      </c>
      <c r="H473" s="16">
        <v>8680</v>
      </c>
    </row>
    <row r="474" spans="1:8">
      <c r="A474" s="16" t="s">
        <v>16</v>
      </c>
      <c r="B474" s="16">
        <v>24867</v>
      </c>
      <c r="C474" s="16">
        <v>33775</v>
      </c>
      <c r="D474" s="16"/>
      <c r="E474" s="16">
        <v>12407</v>
      </c>
      <c r="F474" s="16"/>
      <c r="G474" s="16">
        <v>3767</v>
      </c>
      <c r="H474" s="16">
        <v>19929</v>
      </c>
    </row>
    <row r="475" spans="1:8">
      <c r="A475" s="16" t="s">
        <v>20</v>
      </c>
      <c r="B475" s="16">
        <v>80193</v>
      </c>
      <c r="C475" s="16">
        <v>36094</v>
      </c>
      <c r="D475" s="16">
        <v>680</v>
      </c>
      <c r="E475" s="16">
        <v>5341</v>
      </c>
      <c r="F475" s="16">
        <v>9104</v>
      </c>
      <c r="G475" s="16">
        <v>7388</v>
      </c>
      <c r="H475" s="16">
        <v>2256</v>
      </c>
    </row>
    <row r="476" spans="1:8">
      <c r="A476" s="56" t="s">
        <v>1540</v>
      </c>
      <c r="B476" s="56">
        <v>9082</v>
      </c>
      <c r="C476" s="16">
        <v>39686</v>
      </c>
      <c r="D476" s="16">
        <v>29905</v>
      </c>
      <c r="E476" s="16">
        <v>37197</v>
      </c>
      <c r="F476" s="16">
        <v>21636</v>
      </c>
      <c r="G476" s="16">
        <v>8775</v>
      </c>
      <c r="H476" s="16">
        <v>8887</v>
      </c>
    </row>
    <row r="477" spans="1:8">
      <c r="A477" s="56" t="s">
        <v>19</v>
      </c>
      <c r="B477" s="56">
        <v>10332</v>
      </c>
      <c r="C477" s="16">
        <v>40050</v>
      </c>
      <c r="D477" s="16"/>
      <c r="E477" s="16">
        <v>4390</v>
      </c>
      <c r="G477" s="16"/>
      <c r="H477" s="16">
        <v>12010</v>
      </c>
    </row>
    <row r="478" spans="1:8">
      <c r="A478" s="56" t="s">
        <v>1541</v>
      </c>
      <c r="B478" s="56">
        <v>17534</v>
      </c>
      <c r="C478" s="16">
        <v>42908</v>
      </c>
      <c r="D478" s="16">
        <v>5100</v>
      </c>
      <c r="E478" s="16">
        <v>38436</v>
      </c>
      <c r="F478" s="16">
        <v>41815</v>
      </c>
      <c r="G478" s="16">
        <v>5600</v>
      </c>
      <c r="H478" s="16">
        <v>21744</v>
      </c>
    </row>
    <row r="479" spans="1:8">
      <c r="A479" s="56" t="s">
        <v>14</v>
      </c>
      <c r="B479" s="56">
        <v>28615</v>
      </c>
      <c r="C479" s="16">
        <v>95061</v>
      </c>
      <c r="D479" s="16">
        <v>7163</v>
      </c>
      <c r="E479" s="16">
        <v>26715</v>
      </c>
      <c r="F479" s="16">
        <v>56284</v>
      </c>
      <c r="G479" s="16">
        <v>22363</v>
      </c>
      <c r="H479" s="16">
        <v>30932</v>
      </c>
    </row>
    <row r="487" spans="1:2" ht="26.25">
      <c r="A487" s="132" t="s">
        <v>1630</v>
      </c>
      <c r="B487" s="132"/>
    </row>
    <row r="488" spans="1:2" ht="18.75">
      <c r="A488" s="33" t="s">
        <v>29</v>
      </c>
    </row>
    <row r="489" spans="1:2" ht="18.75">
      <c r="A489" s="33" t="s">
        <v>1547</v>
      </c>
    </row>
    <row r="490" spans="1:2" ht="18.75">
      <c r="A490" s="33" t="s">
        <v>1548</v>
      </c>
    </row>
    <row r="491" spans="1:2" ht="18.75">
      <c r="A491" s="33" t="s">
        <v>1493</v>
      </c>
    </row>
    <row r="492" spans="1:2" ht="18.75">
      <c r="A492" s="33" t="s">
        <v>1549</v>
      </c>
    </row>
    <row r="493" spans="1:2" ht="18.75">
      <c r="A493" s="33" t="s">
        <v>1669</v>
      </c>
    </row>
    <row r="494" spans="1:2" ht="18.75">
      <c r="A494" s="33" t="s">
        <v>1670</v>
      </c>
    </row>
    <row r="526" spans="1:3" ht="21">
      <c r="A526" s="6" t="s">
        <v>36</v>
      </c>
      <c r="B526" s="28"/>
      <c r="C526" s="6"/>
    </row>
    <row r="527" spans="1:3" ht="18.75">
      <c r="A527" s="33" t="s">
        <v>1641</v>
      </c>
    </row>
    <row r="528" spans="1:3" ht="18.75">
      <c r="A528" s="33" t="s">
        <v>1440</v>
      </c>
    </row>
    <row r="529" spans="1:8" ht="18.75">
      <c r="A529" s="33" t="s">
        <v>467</v>
      </c>
    </row>
    <row r="531" spans="1:8">
      <c r="A531" s="110"/>
      <c r="B531" s="110" t="s">
        <v>1542</v>
      </c>
      <c r="C531" s="110" t="s">
        <v>1543</v>
      </c>
      <c r="D531" s="110" t="s">
        <v>1544</v>
      </c>
      <c r="E531" s="110" t="s">
        <v>8</v>
      </c>
      <c r="F531" s="110" t="s">
        <v>7</v>
      </c>
      <c r="G531" s="110" t="s">
        <v>1545</v>
      </c>
      <c r="H531" s="110" t="s">
        <v>1546</v>
      </c>
    </row>
    <row r="532" spans="1:8">
      <c r="A532" s="16" t="s">
        <v>18</v>
      </c>
      <c r="B532" s="16">
        <v>20634</v>
      </c>
      <c r="C532" s="16">
        <v>52721</v>
      </c>
      <c r="D532" s="16">
        <v>14433</v>
      </c>
      <c r="E532" s="16">
        <v>17953</v>
      </c>
      <c r="F532" s="16">
        <v>8106</v>
      </c>
      <c r="G532" s="16">
        <v>9186</v>
      </c>
      <c r="H532" s="16">
        <v>8680</v>
      </c>
    </row>
    <row r="533" spans="1:8">
      <c r="A533" s="16" t="s">
        <v>16</v>
      </c>
      <c r="B533" s="16">
        <v>24867</v>
      </c>
      <c r="C533" s="16">
        <v>33775</v>
      </c>
      <c r="D533" s="16"/>
      <c r="E533" s="16">
        <v>12407</v>
      </c>
      <c r="F533" s="16"/>
      <c r="G533" s="16">
        <v>3767</v>
      </c>
      <c r="H533" s="16">
        <v>19929</v>
      </c>
    </row>
    <row r="534" spans="1:8">
      <c r="A534" s="16" t="s">
        <v>20</v>
      </c>
      <c r="B534" s="16">
        <v>80193</v>
      </c>
      <c r="C534" s="16">
        <v>36094</v>
      </c>
      <c r="D534" s="16">
        <v>680</v>
      </c>
      <c r="E534" s="16">
        <v>5341</v>
      </c>
      <c r="F534" s="16">
        <v>9104</v>
      </c>
      <c r="G534" s="16">
        <v>7388</v>
      </c>
      <c r="H534" s="16">
        <v>2256</v>
      </c>
    </row>
    <row r="535" spans="1:8">
      <c r="A535" s="56" t="s">
        <v>1540</v>
      </c>
      <c r="B535" s="56">
        <v>9082</v>
      </c>
      <c r="C535" s="16">
        <v>39686</v>
      </c>
      <c r="D535" s="16">
        <v>29905</v>
      </c>
      <c r="E535" s="16">
        <v>37197</v>
      </c>
      <c r="F535" s="16">
        <v>21636</v>
      </c>
      <c r="G535" s="16">
        <v>8775</v>
      </c>
      <c r="H535" s="16">
        <v>8887</v>
      </c>
    </row>
    <row r="536" spans="1:8">
      <c r="A536" s="56" t="s">
        <v>19</v>
      </c>
      <c r="B536" s="56">
        <v>10332</v>
      </c>
      <c r="C536" s="16">
        <v>40050</v>
      </c>
      <c r="D536" s="16"/>
      <c r="E536" s="16">
        <v>4390</v>
      </c>
      <c r="G536" s="16"/>
      <c r="H536" s="16">
        <v>12010</v>
      </c>
    </row>
    <row r="537" spans="1:8">
      <c r="A537" s="56" t="s">
        <v>1541</v>
      </c>
      <c r="B537" s="56">
        <v>17534</v>
      </c>
      <c r="C537" s="16">
        <v>42908</v>
      </c>
      <c r="D537" s="16">
        <v>5100</v>
      </c>
      <c r="E537" s="16">
        <v>38436</v>
      </c>
      <c r="F537" s="16">
        <v>41815</v>
      </c>
      <c r="G537" s="16">
        <v>5600</v>
      </c>
      <c r="H537" s="16">
        <v>21744</v>
      </c>
    </row>
    <row r="538" spans="1:8">
      <c r="A538" s="56" t="s">
        <v>14</v>
      </c>
      <c r="B538" s="56">
        <v>28615</v>
      </c>
      <c r="C538" s="16">
        <v>95061</v>
      </c>
      <c r="D538" s="16">
        <v>7163</v>
      </c>
      <c r="E538" s="16">
        <v>26715</v>
      </c>
      <c r="F538" s="16">
        <v>56284</v>
      </c>
      <c r="G538" s="16">
        <v>22363</v>
      </c>
      <c r="H538" s="16">
        <v>30932</v>
      </c>
    </row>
    <row r="555" spans="1:1" ht="18.75">
      <c r="A555" s="11" t="s">
        <v>470</v>
      </c>
    </row>
    <row r="582" spans="1:3" ht="21">
      <c r="A582" s="6" t="s">
        <v>37</v>
      </c>
      <c r="B582" s="6"/>
      <c r="C582" s="6"/>
    </row>
    <row r="583" spans="1:3" ht="18.75">
      <c r="A583" s="33" t="s">
        <v>649</v>
      </c>
    </row>
    <row r="584" spans="1:3" ht="18.75">
      <c r="A584" s="33" t="s">
        <v>469</v>
      </c>
    </row>
    <row r="585" spans="1:3" ht="18.75">
      <c r="A585" s="33" t="s">
        <v>1640</v>
      </c>
    </row>
    <row r="611" spans="1:11" ht="18.75">
      <c r="A611" s="133" t="s">
        <v>1637</v>
      </c>
      <c r="B611" s="108"/>
      <c r="C611" s="108"/>
      <c r="D611" s="108"/>
      <c r="E611" s="108"/>
      <c r="F611" s="108"/>
      <c r="G611" s="108"/>
      <c r="H611" s="108"/>
      <c r="I611" s="108"/>
      <c r="J611" s="108"/>
      <c r="K611" s="108"/>
    </row>
    <row r="613" spans="1:11" ht="21">
      <c r="A613" s="6" t="s">
        <v>1492</v>
      </c>
      <c r="B613" s="6"/>
      <c r="C613" s="6"/>
    </row>
    <row r="615" spans="1:11" ht="18.75">
      <c r="A615" s="11" t="s">
        <v>698</v>
      </c>
    </row>
    <row r="616" spans="1:11" ht="18.75">
      <c r="A616" s="33"/>
    </row>
    <row r="617" spans="1:11" ht="18.75">
      <c r="A617" s="11" t="s">
        <v>1838</v>
      </c>
    </row>
    <row r="641" spans="1:1" ht="18.75">
      <c r="A641" s="11" t="s">
        <v>827</v>
      </c>
    </row>
    <row r="642" spans="1:1" ht="18.75">
      <c r="A642" s="11" t="s">
        <v>1839</v>
      </c>
    </row>
    <row r="661" spans="1:1" ht="18.75">
      <c r="A661" s="11" t="s">
        <v>72</v>
      </c>
    </row>
    <row r="663" spans="1:1" ht="18.75">
      <c r="A663" s="3" t="s">
        <v>38</v>
      </c>
    </row>
    <row r="680" spans="1:4" ht="21">
      <c r="A680" s="6" t="s">
        <v>39</v>
      </c>
      <c r="B680" s="6"/>
      <c r="C680" s="6"/>
      <c r="D680" s="6"/>
    </row>
    <row r="681" spans="1:4" ht="18.75">
      <c r="A681" s="33" t="s">
        <v>649</v>
      </c>
    </row>
    <row r="682" spans="1:4" ht="18.75">
      <c r="A682" s="33" t="s">
        <v>471</v>
      </c>
    </row>
    <row r="683" spans="1:4" ht="18.75">
      <c r="A683" s="33" t="s">
        <v>1493</v>
      </c>
    </row>
    <row r="684" spans="1:4" ht="18.75">
      <c r="A684" s="33" t="s">
        <v>650</v>
      </c>
    </row>
    <row r="707" spans="1:1" ht="18.75">
      <c r="A707" s="11" t="s">
        <v>699</v>
      </c>
    </row>
    <row r="708" spans="1:1" ht="18.75">
      <c r="A708" s="11" t="s">
        <v>1840</v>
      </c>
    </row>
    <row r="727" spans="1:4" ht="23.25">
      <c r="A727" s="9" t="s">
        <v>40</v>
      </c>
      <c r="B727" s="21"/>
      <c r="C727" s="21"/>
      <c r="D727" s="21"/>
    </row>
    <row r="729" spans="1:4" ht="18.75">
      <c r="A729" s="11" t="s">
        <v>828</v>
      </c>
    </row>
    <row r="730" spans="1:4" ht="18.75">
      <c r="A730" s="11" t="s">
        <v>829</v>
      </c>
    </row>
    <row r="731" spans="1:4" ht="18.75">
      <c r="A731" s="11" t="s">
        <v>1494</v>
      </c>
    </row>
    <row r="751" spans="1:1" ht="18.75">
      <c r="A751" s="11" t="s">
        <v>464</v>
      </c>
    </row>
    <row r="752" spans="1:1" ht="18.75">
      <c r="A752" s="33"/>
    </row>
    <row r="753" spans="1:1" ht="18.75">
      <c r="A753" s="11" t="s">
        <v>826</v>
      </c>
    </row>
    <row r="787" spans="1:8" ht="18.75">
      <c r="A787" s="11" t="s">
        <v>1841</v>
      </c>
    </row>
    <row r="788" spans="1:8" ht="18.75">
      <c r="A788" s="33"/>
    </row>
    <row r="789" spans="1:8" ht="18.75">
      <c r="H789" s="11"/>
    </row>
    <row r="808" spans="1:1" ht="18.75">
      <c r="A808" s="11" t="s">
        <v>41</v>
      </c>
    </row>
    <row r="809" spans="1:1" ht="18.75">
      <c r="A809" s="33"/>
    </row>
    <row r="810" spans="1:1" ht="18.75">
      <c r="A810" s="11" t="s">
        <v>830</v>
      </c>
    </row>
    <row r="846" spans="1:1" ht="18.75">
      <c r="A846" s="11" t="s">
        <v>1495</v>
      </c>
    </row>
    <row r="847" spans="1:1" ht="18.75">
      <c r="A847" s="33"/>
    </row>
    <row r="858" spans="1:1" ht="18.75">
      <c r="A858" s="11" t="s">
        <v>72</v>
      </c>
    </row>
    <row r="860" spans="1:1" ht="18.75">
      <c r="A860" s="4" t="s">
        <v>25</v>
      </c>
    </row>
    <row r="879" spans="1:4" ht="26.25">
      <c r="A879" s="106" t="s">
        <v>831</v>
      </c>
      <c r="B879" s="107"/>
      <c r="C879" s="107"/>
      <c r="D879" s="107"/>
    </row>
    <row r="880" spans="1:4" ht="18.75">
      <c r="A880" s="33" t="s">
        <v>472</v>
      </c>
    </row>
    <row r="881" spans="1:2" ht="18.75">
      <c r="A881" s="33" t="s">
        <v>43</v>
      </c>
    </row>
    <row r="882" spans="1:2" ht="18.75">
      <c r="A882" s="33" t="s">
        <v>1496</v>
      </c>
    </row>
    <row r="883" spans="1:2" ht="18.75">
      <c r="A883" s="33" t="s">
        <v>42</v>
      </c>
    </row>
    <row r="884" spans="1:2" ht="18.75">
      <c r="A884" s="33" t="s">
        <v>473</v>
      </c>
    </row>
    <row r="892" spans="1:2" ht="18.75">
      <c r="A892" s="11" t="s">
        <v>1632</v>
      </c>
    </row>
    <row r="893" spans="1:2" ht="18.75">
      <c r="A893" s="33"/>
    </row>
    <row r="894" spans="1:2" ht="18.75">
      <c r="A894" s="11" t="s">
        <v>72</v>
      </c>
    </row>
    <row r="896" spans="1:2" ht="21">
      <c r="A896" s="5" t="s">
        <v>38</v>
      </c>
      <c r="B896" s="5"/>
    </row>
    <row r="914" spans="1:4" ht="26.25">
      <c r="A914" s="22" t="s">
        <v>832</v>
      </c>
      <c r="B914" s="23"/>
      <c r="C914" s="23"/>
      <c r="D914" s="23"/>
    </row>
    <row r="917" spans="1:4" ht="18.75">
      <c r="A917" s="11" t="s">
        <v>44</v>
      </c>
    </row>
    <row r="918" spans="1:4" ht="18.75">
      <c r="A918" s="11" t="s">
        <v>1449</v>
      </c>
    </row>
    <row r="926" spans="1:4" ht="18.75">
      <c r="A926" s="11" t="s">
        <v>474</v>
      </c>
    </row>
    <row r="927" spans="1:4" ht="18.75">
      <c r="A927" s="11" t="s">
        <v>72</v>
      </c>
    </row>
    <row r="928" spans="1:4" ht="18.75">
      <c r="A928" s="33" t="s">
        <v>475</v>
      </c>
    </row>
    <row r="947" spans="1:4" ht="23.25">
      <c r="A947" s="60" t="s">
        <v>833</v>
      </c>
      <c r="B947" s="25"/>
      <c r="C947" s="25"/>
      <c r="D947" s="25"/>
    </row>
    <row r="948" spans="1:4" ht="18.75">
      <c r="A948" s="11" t="s">
        <v>1497</v>
      </c>
    </row>
    <row r="949" spans="1:4" ht="18.75">
      <c r="A949" s="11" t="s">
        <v>1450</v>
      </c>
    </row>
    <row r="969" spans="1:4" ht="21">
      <c r="A969" s="26" t="s">
        <v>45</v>
      </c>
      <c r="B969" s="24"/>
      <c r="C969" s="24"/>
      <c r="D969" s="24"/>
    </row>
    <row r="970" spans="1:4" ht="18.75">
      <c r="A970" s="33" t="s">
        <v>465</v>
      </c>
    </row>
    <row r="971" spans="1:4" ht="18.75">
      <c r="A971" s="33" t="s">
        <v>46</v>
      </c>
    </row>
    <row r="990" spans="1:5" ht="21">
      <c r="A990" s="26" t="s">
        <v>47</v>
      </c>
      <c r="B990" s="25"/>
      <c r="C990" s="25"/>
      <c r="D990" s="25"/>
      <c r="E990" s="26"/>
    </row>
    <row r="991" spans="1:5" ht="18.75">
      <c r="A991" s="11" t="s">
        <v>48</v>
      </c>
    </row>
    <row r="992" spans="1:5" ht="18.75">
      <c r="A992" s="11" t="s">
        <v>49</v>
      </c>
    </row>
    <row r="993" spans="1:1" ht="18.75">
      <c r="A993" s="11" t="s">
        <v>463</v>
      </c>
    </row>
    <row r="1001" spans="1:1" ht="18.75">
      <c r="A1001" s="33" t="s">
        <v>700</v>
      </c>
    </row>
    <row r="1033" spans="1:1" ht="18.75">
      <c r="A1033" s="11" t="s">
        <v>410</v>
      </c>
    </row>
    <row r="1034" spans="1:1" ht="18.75">
      <c r="A1034" s="11"/>
    </row>
    <row r="1035" spans="1:1" ht="18.75">
      <c r="A1035" s="3" t="s">
        <v>38</v>
      </c>
    </row>
    <row r="1053" spans="1:3" ht="26.25">
      <c r="A1053" s="34" t="s">
        <v>651</v>
      </c>
      <c r="B1053" s="27"/>
      <c r="C1053" s="27"/>
    </row>
    <row r="1055" spans="1:3" ht="18.75">
      <c r="A1055" s="11" t="s">
        <v>701</v>
      </c>
    </row>
    <row r="1072" spans="1:1" ht="18.75">
      <c r="A1072" s="11" t="s">
        <v>702</v>
      </c>
    </row>
    <row r="1073" spans="1:1" ht="18.75">
      <c r="A1073" s="11" t="s">
        <v>50</v>
      </c>
    </row>
    <row r="1081" spans="1:1" ht="18.75">
      <c r="A1081" s="33" t="s">
        <v>497</v>
      </c>
    </row>
    <row r="1099" spans="1:1" ht="18.75">
      <c r="A1099" s="11" t="s">
        <v>703</v>
      </c>
    </row>
    <row r="1118" spans="1:1" ht="18.75">
      <c r="A1118" s="11" t="s">
        <v>1683</v>
      </c>
    </row>
    <row r="1119" spans="1:1" ht="18.75">
      <c r="A1119" s="33" t="s">
        <v>51</v>
      </c>
    </row>
    <row r="1121" spans="1:6" ht="23.25">
      <c r="A1121" s="60" t="s">
        <v>52</v>
      </c>
      <c r="B1121" s="24"/>
      <c r="C1121" s="24"/>
      <c r="D1121" s="24"/>
      <c r="E1121" s="11"/>
      <c r="F1121" s="11"/>
    </row>
    <row r="1122" spans="1:6" ht="18.75">
      <c r="A1122" s="11"/>
      <c r="B1122" s="11"/>
      <c r="C1122" s="11"/>
      <c r="D1122" s="11"/>
      <c r="E1122" s="11"/>
      <c r="F1122" s="11"/>
    </row>
    <row r="1123" spans="1:6" ht="18.75">
      <c r="A1123" s="11" t="s">
        <v>53</v>
      </c>
      <c r="B1123" s="11"/>
      <c r="C1123" s="11"/>
      <c r="D1123" s="11"/>
      <c r="E1123" s="11"/>
      <c r="F1123" s="11"/>
    </row>
    <row r="1124" spans="1:6" ht="18.75">
      <c r="A1124" s="11"/>
      <c r="B1124" s="11"/>
      <c r="C1124" s="11"/>
      <c r="D1124" s="11"/>
      <c r="E1124" s="11"/>
      <c r="F1124" s="11"/>
    </row>
    <row r="1125" spans="1:6" ht="18.75">
      <c r="A1125" s="11" t="s">
        <v>54</v>
      </c>
      <c r="B1125" s="11"/>
      <c r="C1125" s="11"/>
      <c r="D1125" s="11"/>
      <c r="E1125" s="11"/>
      <c r="F1125" s="11"/>
    </row>
    <row r="1126" spans="1:6" ht="18.75">
      <c r="A1126" s="11"/>
      <c r="B1126" s="11"/>
      <c r="C1126" s="11"/>
      <c r="D1126" s="11"/>
      <c r="E1126" s="11"/>
      <c r="F1126" s="11"/>
    </row>
    <row r="1134" spans="1:6" ht="18.75">
      <c r="A1134" s="11" t="s">
        <v>498</v>
      </c>
    </row>
    <row r="1152" spans="1:1" ht="18.75">
      <c r="A1152" s="11" t="s">
        <v>55</v>
      </c>
    </row>
    <row r="1153" spans="1:1" ht="18.75">
      <c r="A1153" s="11"/>
    </row>
    <row r="1154" spans="1:1" ht="18.75">
      <c r="A1154" s="11" t="s">
        <v>1633</v>
      </c>
    </row>
    <row r="1162" spans="1:1" ht="18.75">
      <c r="A1162" s="11" t="s">
        <v>56</v>
      </c>
    </row>
    <row r="1190" spans="1:10" ht="21">
      <c r="A1190" s="109" t="s">
        <v>1539</v>
      </c>
      <c r="B1190" s="108"/>
      <c r="C1190" s="108"/>
      <c r="D1190" s="108"/>
      <c r="E1190" s="108"/>
      <c r="F1190" s="108"/>
      <c r="G1190" s="108"/>
      <c r="H1190" s="108"/>
      <c r="I1190" s="108"/>
      <c r="J1190" s="108"/>
    </row>
    <row r="1191" spans="1:10" ht="18.75">
      <c r="A1191" s="11"/>
    </row>
    <row r="1192" spans="1:10" ht="23.25">
      <c r="A1192" s="60" t="s">
        <v>57</v>
      </c>
      <c r="B1192" s="24"/>
      <c r="C1192" s="24"/>
      <c r="D1192" s="24"/>
    </row>
    <row r="1193" spans="1:10" ht="18.75">
      <c r="A1193" s="11"/>
    </row>
    <row r="1194" spans="1:10" ht="18.75">
      <c r="A1194" s="11" t="s">
        <v>59</v>
      </c>
    </row>
    <row r="1195" spans="1:10" ht="18.75">
      <c r="A1195" s="11"/>
    </row>
    <row r="1196" spans="1:10" ht="18.75">
      <c r="A1196" s="11" t="s">
        <v>58</v>
      </c>
    </row>
    <row r="1204" spans="1:1" ht="18.75">
      <c r="A1204" s="11" t="s">
        <v>834</v>
      </c>
    </row>
    <row r="1217" spans="1:1" ht="18.75">
      <c r="A1217" s="11" t="s">
        <v>67</v>
      </c>
    </row>
    <row r="1218" spans="1:1" ht="18.75">
      <c r="A1218" s="11" t="s">
        <v>704</v>
      </c>
    </row>
    <row r="1219" spans="1:1" ht="18.75">
      <c r="A1219" s="11" t="s">
        <v>60</v>
      </c>
    </row>
    <row r="1220" spans="1:1" ht="18.75">
      <c r="A1220" s="11" t="s">
        <v>61</v>
      </c>
    </row>
    <row r="1249" spans="1:5" ht="26.25">
      <c r="A1249" s="34" t="s">
        <v>62</v>
      </c>
      <c r="B1249" s="35"/>
      <c r="C1249" s="35"/>
      <c r="D1249" s="35"/>
      <c r="E1249" s="35"/>
    </row>
    <row r="1251" spans="1:5" ht="21">
      <c r="A1251" s="26" t="s">
        <v>64</v>
      </c>
      <c r="B1251" s="25"/>
    </row>
    <row r="1253" spans="1:5" ht="18.75">
      <c r="A1253" s="11" t="s">
        <v>63</v>
      </c>
    </row>
    <row r="1254" spans="1:5" ht="18.75">
      <c r="A1254" s="11"/>
    </row>
    <row r="1255" spans="1:5" ht="18.75">
      <c r="A1255" s="11" t="s">
        <v>42</v>
      </c>
    </row>
    <row r="1256" spans="1:5" ht="18.75">
      <c r="A1256" s="11"/>
    </row>
    <row r="1257" spans="1:5" ht="18.75">
      <c r="A1257" s="11" t="s">
        <v>1498</v>
      </c>
    </row>
    <row r="1275" spans="1:3" ht="21">
      <c r="A1275" s="26" t="s">
        <v>65</v>
      </c>
      <c r="B1275" s="27"/>
      <c r="C1275" s="27"/>
    </row>
    <row r="1277" spans="1:3" ht="18.75">
      <c r="A1277" s="11" t="s">
        <v>66</v>
      </c>
    </row>
    <row r="1278" spans="1:3" ht="18.75">
      <c r="A1278" s="11"/>
    </row>
    <row r="1279" spans="1:3" ht="18.75">
      <c r="A1279" s="11"/>
    </row>
    <row r="1280" spans="1:3" ht="18.75">
      <c r="A1280" s="11"/>
    </row>
    <row r="1281" spans="1:3" ht="18.75">
      <c r="A1281" s="11" t="s">
        <v>652</v>
      </c>
    </row>
    <row r="1284" spans="1:3" ht="18.75">
      <c r="B1284" s="11"/>
    </row>
    <row r="1291" spans="1:3" ht="21">
      <c r="A1291" s="26" t="s">
        <v>68</v>
      </c>
      <c r="B1291" s="27"/>
      <c r="C1291" s="27"/>
    </row>
    <row r="1292" spans="1:3" ht="18.75">
      <c r="A1292" s="11"/>
    </row>
    <row r="1293" spans="1:3" ht="18.75">
      <c r="A1293" s="84" t="s">
        <v>1500</v>
      </c>
    </row>
    <row r="1294" spans="1:3" ht="18.75">
      <c r="A1294" s="84"/>
    </row>
    <row r="1295" spans="1:3" ht="18.75">
      <c r="A1295" s="84" t="s">
        <v>42</v>
      </c>
    </row>
    <row r="1296" spans="1:3" ht="18.75">
      <c r="A1296" s="84"/>
    </row>
    <row r="1297" spans="1:1" ht="18.75">
      <c r="A1297" s="84" t="s">
        <v>705</v>
      </c>
    </row>
    <row r="1305" spans="1:1" ht="18.75">
      <c r="A1305" s="11" t="s">
        <v>70</v>
      </c>
    </row>
    <row r="1307" spans="1:1" ht="18.75">
      <c r="A1307" s="11" t="s">
        <v>835</v>
      </c>
    </row>
    <row r="1308" spans="1:1" ht="18.75">
      <c r="A1308" s="11"/>
    </row>
    <row r="1309" spans="1:1" ht="18.75">
      <c r="A1309" s="11" t="s">
        <v>1499</v>
      </c>
    </row>
    <row r="1310" spans="1:1" ht="18.75">
      <c r="A1310" s="11" t="s">
        <v>71</v>
      </c>
    </row>
    <row r="1311" spans="1:1" ht="18.75">
      <c r="A1311" s="11" t="s">
        <v>836</v>
      </c>
    </row>
    <row r="1312" spans="1:1" ht="18.75">
      <c r="A1312" s="11"/>
    </row>
    <row r="1329" spans="1:2" ht="18.75">
      <c r="A1329" s="11" t="s">
        <v>476</v>
      </c>
    </row>
    <row r="1330" spans="1:2" ht="18.75">
      <c r="A1330" s="11" t="s">
        <v>75</v>
      </c>
    </row>
    <row r="1331" spans="1:2" ht="18.75">
      <c r="A1331" s="11" t="s">
        <v>72</v>
      </c>
    </row>
    <row r="1332" spans="1:2" ht="18.75">
      <c r="A1332" s="11"/>
    </row>
    <row r="1333" spans="1:2" ht="18.75">
      <c r="A1333" s="11" t="s">
        <v>477</v>
      </c>
    </row>
    <row r="1334" spans="1:2" ht="18.75">
      <c r="A1334" s="11"/>
    </row>
    <row r="1335" spans="1:2" ht="21">
      <c r="A1335" s="5" t="s">
        <v>38</v>
      </c>
      <c r="B1335" s="20"/>
    </row>
    <row r="1352" spans="1:3" ht="23.25">
      <c r="A1352" s="60" t="s">
        <v>73</v>
      </c>
      <c r="B1352" s="27"/>
      <c r="C1352" s="27"/>
    </row>
    <row r="1353" spans="1:3" ht="18.75">
      <c r="A1353" s="11"/>
    </row>
    <row r="1354" spans="1:3" ht="18.75">
      <c r="A1354" s="11" t="s">
        <v>653</v>
      </c>
    </row>
    <row r="1355" spans="1:3" ht="18.75">
      <c r="A1355" s="11" t="s">
        <v>74</v>
      </c>
    </row>
    <row r="1356" spans="1:3" ht="18.75">
      <c r="A1356" s="11"/>
    </row>
    <row r="1357" spans="1:3" ht="18.75">
      <c r="A1357" s="11" t="s">
        <v>69</v>
      </c>
    </row>
    <row r="1366" spans="1:1" ht="18.75">
      <c r="A1366" s="11" t="s">
        <v>478</v>
      </c>
    </row>
    <row r="1378" spans="1:1" ht="18.75">
      <c r="A1378" s="11" t="s">
        <v>479</v>
      </c>
    </row>
    <row r="1379" spans="1:1" ht="18.75">
      <c r="A1379" s="11"/>
    </row>
    <row r="1380" spans="1:1" ht="18.75">
      <c r="A1380" s="11" t="s">
        <v>1441</v>
      </c>
    </row>
    <row r="1381" spans="1:1" ht="18.75">
      <c r="A1381" s="11" t="s">
        <v>76</v>
      </c>
    </row>
    <row r="1382" spans="1:1" ht="18.75">
      <c r="A1382" s="11" t="s">
        <v>838</v>
      </c>
    </row>
    <row r="1400" spans="1:2" ht="18.75">
      <c r="A1400" s="11" t="s">
        <v>837</v>
      </c>
    </row>
    <row r="1401" spans="1:2" ht="18.75">
      <c r="A1401" s="11" t="s">
        <v>839</v>
      </c>
    </row>
    <row r="1403" spans="1:2" ht="18.75">
      <c r="A1403" s="11" t="s">
        <v>77</v>
      </c>
    </row>
    <row r="1404" spans="1:2" ht="18.75">
      <c r="A1404" s="11"/>
    </row>
    <row r="1405" spans="1:2" ht="18.75">
      <c r="A1405" s="3" t="s">
        <v>38</v>
      </c>
      <c r="B1405" s="4"/>
    </row>
    <row r="1427" spans="1:6" ht="23.25">
      <c r="A1427" s="60" t="s">
        <v>499</v>
      </c>
      <c r="B1427" s="27"/>
      <c r="C1427" s="27"/>
      <c r="D1427" s="26"/>
      <c r="E1427" s="27"/>
      <c r="F1427" s="27"/>
    </row>
    <row r="1428" spans="1:6" ht="18.75">
      <c r="A1428" s="11" t="s">
        <v>654</v>
      </c>
    </row>
    <row r="1429" spans="1:6" ht="18.75">
      <c r="A1429" s="50"/>
    </row>
    <row r="1430" spans="1:6" ht="18.75">
      <c r="A1430" s="33" t="s">
        <v>840</v>
      </c>
    </row>
    <row r="1431" spans="1:6" ht="18.75">
      <c r="A1431" s="33" t="s">
        <v>1451</v>
      </c>
    </row>
    <row r="1454" spans="1:1" ht="18.75">
      <c r="A1454" s="33" t="s">
        <v>655</v>
      </c>
    </row>
    <row r="1492" spans="1:5" ht="18.75">
      <c r="A1492" s="33" t="s">
        <v>841</v>
      </c>
      <c r="B1492" s="33"/>
      <c r="C1492" s="33"/>
      <c r="D1492" s="33"/>
      <c r="E1492" s="33"/>
    </row>
    <row r="1513" spans="1:1" ht="18.75">
      <c r="A1513" s="33" t="s">
        <v>1452</v>
      </c>
    </row>
    <row r="1514" spans="1:1" ht="18.75">
      <c r="A1514" s="33" t="s">
        <v>656</v>
      </c>
    </row>
    <row r="1515" spans="1:1" ht="18.75">
      <c r="A1515" s="33" t="s">
        <v>657</v>
      </c>
    </row>
    <row r="1535" spans="1:1" ht="18.75">
      <c r="A1535" s="33" t="s">
        <v>658</v>
      </c>
    </row>
    <row r="1536" spans="1:1" ht="18.75">
      <c r="A1536" s="33"/>
    </row>
    <row r="1537" spans="1:1" ht="18.75">
      <c r="A1537" s="25" t="s">
        <v>25</v>
      </c>
    </row>
    <row r="1562" spans="1:5" ht="23.25">
      <c r="A1562" s="62" t="s">
        <v>500</v>
      </c>
      <c r="B1562" s="27"/>
      <c r="C1562" s="27"/>
      <c r="D1562" s="27"/>
      <c r="E1562" s="27"/>
    </row>
    <row r="1563" spans="1:5" ht="18.75">
      <c r="A1563" s="33" t="s">
        <v>501</v>
      </c>
    </row>
    <row r="1564" spans="1:5" ht="18.75">
      <c r="A1564" s="33" t="s">
        <v>659</v>
      </c>
    </row>
    <row r="1565" spans="1:5" ht="18.75">
      <c r="A1565" s="33" t="s">
        <v>660</v>
      </c>
    </row>
    <row r="1566" spans="1:5" ht="18.75">
      <c r="A1566" s="33"/>
    </row>
    <row r="1567" spans="1:5" ht="23.25">
      <c r="A1567" s="62" t="s">
        <v>502</v>
      </c>
      <c r="B1567" s="62"/>
      <c r="C1567" s="62"/>
    </row>
    <row r="1580" spans="1:3" ht="23.25">
      <c r="A1580" s="62" t="s">
        <v>503</v>
      </c>
      <c r="B1580" s="62"/>
      <c r="C1580" s="62"/>
    </row>
    <row r="1594" spans="1:1" ht="18.75">
      <c r="A1594" s="33" t="s">
        <v>1501</v>
      </c>
    </row>
    <row r="1614" spans="1:1" ht="18.75">
      <c r="A1614" s="33" t="s">
        <v>1453</v>
      </c>
    </row>
    <row r="1615" spans="1:1" ht="18.75">
      <c r="A1615" s="33" t="s">
        <v>842</v>
      </c>
    </row>
    <row r="1632" spans="1:1" ht="18.75">
      <c r="A1632" s="33" t="s">
        <v>1454</v>
      </c>
    </row>
    <row r="1633" spans="1:1" ht="18.75">
      <c r="A1633" s="33" t="s">
        <v>843</v>
      </c>
    </row>
    <row r="1634" spans="1:1" ht="18.75">
      <c r="A1634" s="33" t="s">
        <v>504</v>
      </c>
    </row>
    <row r="1635" spans="1:1" ht="18.75">
      <c r="A1635" s="33" t="s">
        <v>1442</v>
      </c>
    </row>
    <row r="1636" spans="1:1" ht="18.75">
      <c r="A1636" s="33"/>
    </row>
    <row r="1637" spans="1:1" ht="21">
      <c r="A1637" s="6" t="s">
        <v>25</v>
      </c>
    </row>
    <row r="1667" spans="1:1" ht="18.75">
      <c r="A1667" s="33" t="s">
        <v>844</v>
      </c>
    </row>
    <row r="1668" spans="1:1" ht="18.75">
      <c r="A1668" s="33" t="s">
        <v>505</v>
      </c>
    </row>
    <row r="1669" spans="1:1" ht="18.75">
      <c r="A1669" s="33" t="s">
        <v>506</v>
      </c>
    </row>
    <row r="1670" spans="1:1" ht="18.75">
      <c r="A1670" s="33" t="s">
        <v>1502</v>
      </c>
    </row>
    <row r="1685" spans="1:1" ht="18.75">
      <c r="A1685" s="33" t="s">
        <v>1443</v>
      </c>
    </row>
    <row r="1712" spans="1:1" ht="18.75">
      <c r="A1712" s="33" t="s">
        <v>1444</v>
      </c>
    </row>
    <row r="1730" spans="1:1" ht="18.75">
      <c r="A1730" s="33" t="s">
        <v>1455</v>
      </c>
    </row>
    <row r="1749" spans="1:1" ht="18.75">
      <c r="A1749" s="33" t="s">
        <v>1445</v>
      </c>
    </row>
    <row r="1750" spans="1:1" ht="18.75">
      <c r="A1750" s="33" t="s">
        <v>1503</v>
      </c>
    </row>
    <row r="1751" spans="1:1" ht="18.75">
      <c r="A1751" s="33" t="s">
        <v>845</v>
      </c>
    </row>
    <row r="1778" spans="1:5" ht="23.25">
      <c r="A1778" s="60" t="s">
        <v>661</v>
      </c>
      <c r="B1778" s="26"/>
      <c r="C1778" s="26"/>
      <c r="D1778" s="26"/>
      <c r="E1778" s="26"/>
    </row>
    <row r="1779" spans="1:5" ht="23.25">
      <c r="A1779" s="60" t="s">
        <v>78</v>
      </c>
      <c r="B1779" s="27"/>
      <c r="C1779" s="27"/>
      <c r="D1779" s="26"/>
      <c r="E1779" s="26"/>
    </row>
    <row r="1781" spans="1:5" ht="18.75">
      <c r="A1781" s="11" t="s">
        <v>480</v>
      </c>
    </row>
    <row r="1782" spans="1:5" ht="18.75">
      <c r="A1782" s="11" t="s">
        <v>1446</v>
      </c>
    </row>
    <row r="1783" spans="1:5" ht="18.75">
      <c r="A1783" s="11" t="s">
        <v>79</v>
      </c>
    </row>
    <row r="1784" spans="1:5" ht="18.75">
      <c r="A1784" s="11" t="s">
        <v>80</v>
      </c>
    </row>
    <row r="1806" spans="1:1" ht="18.75">
      <c r="A1806" s="11" t="s">
        <v>81</v>
      </c>
    </row>
    <row r="1828" spans="1:1" ht="18.75">
      <c r="A1828" s="11" t="s">
        <v>706</v>
      </c>
    </row>
    <row r="1850" spans="1:9" ht="18.75">
      <c r="A1850" s="133" t="s">
        <v>1634</v>
      </c>
      <c r="B1850" s="108"/>
      <c r="C1850" s="108"/>
      <c r="D1850" s="108"/>
      <c r="E1850" s="108"/>
      <c r="F1850" s="108"/>
      <c r="G1850" s="108"/>
      <c r="H1850" s="108"/>
      <c r="I1850" s="108"/>
    </row>
    <row r="1851" spans="1:9" ht="18.75">
      <c r="A1851" s="11"/>
    </row>
    <row r="1852" spans="1:9" ht="18.75">
      <c r="A1852" s="11" t="s">
        <v>82</v>
      </c>
    </row>
    <row r="1874" spans="1:9" ht="18.75">
      <c r="A1874" s="133" t="s">
        <v>1635</v>
      </c>
      <c r="B1874" s="108"/>
      <c r="C1874" s="108"/>
      <c r="D1874" s="108"/>
      <c r="E1874" s="108"/>
      <c r="F1874" s="108"/>
      <c r="G1874" s="108"/>
      <c r="H1874" s="108"/>
      <c r="I1874" s="108"/>
    </row>
    <row r="1875" spans="1:9" ht="18.75">
      <c r="A1875" s="11"/>
    </row>
    <row r="1876" spans="1:9" ht="18.75">
      <c r="A1876" s="11" t="s">
        <v>83</v>
      </c>
    </row>
    <row r="1877" spans="1:9" ht="18.75">
      <c r="A1877" s="11" t="s">
        <v>84</v>
      </c>
    </row>
    <row r="1899" spans="1:10" ht="18.75">
      <c r="A1899" s="133" t="s">
        <v>1636</v>
      </c>
      <c r="B1899" s="108"/>
      <c r="C1899" s="108"/>
      <c r="D1899" s="108"/>
      <c r="E1899" s="108"/>
      <c r="F1899" s="108"/>
      <c r="G1899" s="108"/>
      <c r="H1899" s="108"/>
      <c r="I1899" s="108"/>
      <c r="J1899" s="108"/>
    </row>
    <row r="1900" spans="1:10" ht="18.75">
      <c r="A1900" s="11"/>
    </row>
    <row r="1901" spans="1:10" ht="18.75">
      <c r="A1901" s="11" t="s">
        <v>481</v>
      </c>
    </row>
    <row r="1925" spans="1:1" ht="18.75">
      <c r="A1925" s="11" t="s">
        <v>482</v>
      </c>
    </row>
    <row r="1926" spans="1:1" ht="18.75">
      <c r="A1926" s="11" t="s">
        <v>707</v>
      </c>
    </row>
    <row r="1948" spans="1:1" ht="18.75">
      <c r="A1948" s="11" t="s">
        <v>85</v>
      </c>
    </row>
    <row r="1949" spans="1:1" ht="18.75">
      <c r="A1949" s="11" t="s">
        <v>86</v>
      </c>
    </row>
    <row r="1971" spans="1:1" ht="18.75">
      <c r="A1971" s="11" t="s">
        <v>87</v>
      </c>
    </row>
    <row r="1972" spans="1:1" ht="18.75">
      <c r="A1972" s="11"/>
    </row>
    <row r="1973" spans="1:1" ht="18.75">
      <c r="A1973" s="11" t="s">
        <v>42</v>
      </c>
    </row>
    <row r="1974" spans="1:1" ht="18.75">
      <c r="A1974" s="11"/>
    </row>
    <row r="1975" spans="1:1" ht="18.75">
      <c r="A1975" s="11" t="s">
        <v>88</v>
      </c>
    </row>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1CCDAF-8039-4DDC-ADE0-48AEC0353319}">
  <sheetPr>
    <tabColor rgb="FFFF0000"/>
  </sheetPr>
  <dimension ref="A1:P214"/>
  <sheetViews>
    <sheetView topLeftCell="E1" workbookViewId="0">
      <selection activeCell="M6" sqref="M6"/>
    </sheetView>
  </sheetViews>
  <sheetFormatPr defaultRowHeight="15"/>
  <cols>
    <col min="1" max="1" width="3.140625" customWidth="1"/>
    <col min="2" max="2" width="8" bestFit="1" customWidth="1"/>
    <col min="3" max="3" width="11" bestFit="1" customWidth="1"/>
    <col min="4" max="4" width="8.140625" bestFit="1" customWidth="1"/>
    <col min="5" max="5" width="10.140625" bestFit="1" customWidth="1"/>
    <col min="6" max="6" width="15.42578125" bestFit="1" customWidth="1"/>
    <col min="8" max="8" width="19.140625" bestFit="1" customWidth="1"/>
    <col min="9" max="9" width="17.85546875" bestFit="1" customWidth="1"/>
    <col min="10" max="10" width="7.42578125" bestFit="1" customWidth="1"/>
    <col min="11" max="11" width="7.140625" bestFit="1" customWidth="1"/>
    <col min="12" max="12" width="7.42578125" bestFit="1" customWidth="1"/>
    <col min="13" max="13" width="12.5703125" bestFit="1" customWidth="1"/>
    <col min="14" max="14" width="7.140625" bestFit="1" customWidth="1"/>
    <col min="15" max="15" width="7.42578125" bestFit="1" customWidth="1"/>
    <col min="16" max="16" width="12.5703125" bestFit="1" customWidth="1"/>
  </cols>
  <sheetData>
    <row r="1" spans="1:16" ht="21">
      <c r="A1" s="135" t="s">
        <v>1553</v>
      </c>
      <c r="B1" s="135" t="s">
        <v>1554</v>
      </c>
      <c r="C1" s="135" t="s">
        <v>1555</v>
      </c>
      <c r="D1" s="135" t="s">
        <v>1556</v>
      </c>
      <c r="E1" s="135" t="s">
        <v>741</v>
      </c>
      <c r="F1" s="135" t="s">
        <v>1557</v>
      </c>
      <c r="H1" s="6" t="s">
        <v>1627</v>
      </c>
      <c r="J1" s="4"/>
      <c r="P1" s="6" t="s">
        <v>242</v>
      </c>
    </row>
    <row r="2" spans="1:16" ht="18.75">
      <c r="A2" s="56">
        <v>1</v>
      </c>
      <c r="B2" s="56" t="s">
        <v>1558</v>
      </c>
      <c r="C2" s="56" t="s">
        <v>1559</v>
      </c>
      <c r="D2" s="111">
        <v>4270</v>
      </c>
      <c r="E2" s="112">
        <v>42375</v>
      </c>
      <c r="F2" s="56" t="s">
        <v>1560</v>
      </c>
      <c r="H2" s="33" t="s">
        <v>2029</v>
      </c>
    </row>
    <row r="3" spans="1:16" ht="18.75">
      <c r="A3" s="56">
        <v>2</v>
      </c>
      <c r="B3" s="56" t="s">
        <v>1561</v>
      </c>
      <c r="C3" s="56" t="s">
        <v>1559</v>
      </c>
      <c r="D3" s="111">
        <v>8239</v>
      </c>
      <c r="E3" s="112">
        <v>42376</v>
      </c>
      <c r="F3" s="56" t="s">
        <v>1562</v>
      </c>
      <c r="H3" s="33" t="s">
        <v>1753</v>
      </c>
    </row>
    <row r="4" spans="1:16" ht="18.75">
      <c r="A4" s="56">
        <v>3</v>
      </c>
      <c r="B4" s="56" t="s">
        <v>9</v>
      </c>
      <c r="C4" s="56" t="s">
        <v>1563</v>
      </c>
      <c r="D4" s="111">
        <v>617</v>
      </c>
      <c r="E4" s="112">
        <v>42377</v>
      </c>
      <c r="F4" s="56" t="s">
        <v>1560</v>
      </c>
      <c r="H4" s="33" t="s">
        <v>1754</v>
      </c>
    </row>
    <row r="5" spans="1:16" ht="18.75">
      <c r="A5" s="56">
        <v>4</v>
      </c>
      <c r="B5" s="56" t="s">
        <v>9</v>
      </c>
      <c r="C5" s="56" t="s">
        <v>1563</v>
      </c>
      <c r="D5" s="111">
        <v>8384</v>
      </c>
      <c r="E5" s="112">
        <v>42379</v>
      </c>
      <c r="F5" s="56" t="s">
        <v>1564</v>
      </c>
      <c r="H5" s="33" t="s">
        <v>1493</v>
      </c>
    </row>
    <row r="6" spans="1:16" ht="18.75">
      <c r="A6" s="56">
        <v>5</v>
      </c>
      <c r="B6" s="56" t="s">
        <v>1565</v>
      </c>
      <c r="C6" s="56" t="s">
        <v>1559</v>
      </c>
      <c r="D6" s="111">
        <v>2626</v>
      </c>
      <c r="E6" s="112">
        <v>42379</v>
      </c>
      <c r="F6" s="56" t="s">
        <v>1566</v>
      </c>
      <c r="H6" s="33" t="s">
        <v>1549</v>
      </c>
    </row>
    <row r="7" spans="1:16">
      <c r="A7" s="56">
        <v>6</v>
      </c>
      <c r="B7" s="56" t="s">
        <v>1567</v>
      </c>
      <c r="C7" s="56" t="s">
        <v>1563</v>
      </c>
      <c r="D7" s="111">
        <v>3610</v>
      </c>
      <c r="E7" s="112">
        <v>42380</v>
      </c>
      <c r="F7" s="56" t="s">
        <v>1560</v>
      </c>
    </row>
    <row r="8" spans="1:16" ht="18.75">
      <c r="A8" s="56">
        <v>7</v>
      </c>
      <c r="B8" s="56" t="s">
        <v>1561</v>
      </c>
      <c r="C8" s="56" t="s">
        <v>1559</v>
      </c>
      <c r="D8" s="111">
        <v>9062</v>
      </c>
      <c r="E8" s="112">
        <v>42380</v>
      </c>
      <c r="F8" s="56" t="s">
        <v>1568</v>
      </c>
      <c r="I8" s="33" t="s">
        <v>1830</v>
      </c>
    </row>
    <row r="9" spans="1:16">
      <c r="A9" s="56">
        <v>8</v>
      </c>
      <c r="B9" s="56" t="s">
        <v>9</v>
      </c>
      <c r="C9" s="56" t="s">
        <v>1563</v>
      </c>
      <c r="D9" s="111">
        <v>6906</v>
      </c>
      <c r="E9" s="112">
        <v>42385</v>
      </c>
      <c r="F9" s="56" t="s">
        <v>1569</v>
      </c>
      <c r="H9" s="83" t="s">
        <v>1555</v>
      </c>
      <c r="I9" t="s">
        <v>1563</v>
      </c>
    </row>
    <row r="10" spans="1:16">
      <c r="A10" s="56">
        <v>9</v>
      </c>
      <c r="B10" s="56" t="s">
        <v>1570</v>
      </c>
      <c r="C10" s="56" t="s">
        <v>1563</v>
      </c>
      <c r="D10" s="111">
        <v>2417</v>
      </c>
      <c r="E10" s="112">
        <v>42385</v>
      </c>
      <c r="F10" s="56" t="s">
        <v>1571</v>
      </c>
    </row>
    <row r="11" spans="1:16">
      <c r="A11" s="56">
        <v>10</v>
      </c>
      <c r="B11" s="56" t="s">
        <v>1570</v>
      </c>
      <c r="C11" s="56" t="s">
        <v>1563</v>
      </c>
      <c r="D11" s="111">
        <v>7431</v>
      </c>
      <c r="E11" s="112">
        <v>42385</v>
      </c>
      <c r="F11" s="56" t="s">
        <v>1564</v>
      </c>
      <c r="H11" s="83" t="s">
        <v>1884</v>
      </c>
      <c r="I11" s="83" t="s">
        <v>694</v>
      </c>
    </row>
    <row r="12" spans="1:16">
      <c r="A12" s="56">
        <v>11</v>
      </c>
      <c r="B12" s="56" t="s">
        <v>9</v>
      </c>
      <c r="C12" s="56" t="s">
        <v>1563</v>
      </c>
      <c r="D12" s="111">
        <v>8250</v>
      </c>
      <c r="E12" s="112">
        <v>42385</v>
      </c>
      <c r="F12" s="56" t="s">
        <v>1566</v>
      </c>
      <c r="H12" s="83" t="s">
        <v>152</v>
      </c>
      <c r="I12" t="s">
        <v>1570</v>
      </c>
      <c r="J12" t="s">
        <v>9</v>
      </c>
      <c r="K12" t="s">
        <v>1545</v>
      </c>
      <c r="L12" t="s">
        <v>1567</v>
      </c>
      <c r="M12" t="s">
        <v>154</v>
      </c>
    </row>
    <row r="13" spans="1:16">
      <c r="A13" s="56">
        <v>12</v>
      </c>
      <c r="B13" s="56" t="s">
        <v>1561</v>
      </c>
      <c r="C13" s="56" t="s">
        <v>1559</v>
      </c>
      <c r="D13" s="111">
        <v>7012</v>
      </c>
      <c r="E13" s="112">
        <v>42387</v>
      </c>
      <c r="F13" s="56" t="s">
        <v>1560</v>
      </c>
      <c r="H13" s="44" t="s">
        <v>1886</v>
      </c>
      <c r="I13">
        <v>84448</v>
      </c>
      <c r="J13">
        <v>221607</v>
      </c>
      <c r="K13">
        <v>35316</v>
      </c>
      <c r="L13">
        <v>71551</v>
      </c>
      <c r="M13">
        <v>412922</v>
      </c>
    </row>
    <row r="14" spans="1:16">
      <c r="A14" s="56">
        <v>13</v>
      </c>
      <c r="B14" s="56" t="s">
        <v>1558</v>
      </c>
      <c r="C14" s="56" t="s">
        <v>1559</v>
      </c>
      <c r="D14" s="111">
        <v>1903</v>
      </c>
      <c r="E14" s="112">
        <v>42389</v>
      </c>
      <c r="F14" s="56" t="s">
        <v>1566</v>
      </c>
      <c r="H14" s="166" t="s">
        <v>1568</v>
      </c>
      <c r="I14">
        <v>20634</v>
      </c>
      <c r="J14">
        <v>52721</v>
      </c>
      <c r="K14">
        <v>9186</v>
      </c>
      <c r="L14">
        <v>8680</v>
      </c>
      <c r="M14">
        <v>91221</v>
      </c>
    </row>
    <row r="15" spans="1:16">
      <c r="A15" s="56">
        <v>14</v>
      </c>
      <c r="B15" s="56" t="s">
        <v>1561</v>
      </c>
      <c r="C15" s="56" t="s">
        <v>1559</v>
      </c>
      <c r="D15" s="111">
        <v>2824</v>
      </c>
      <c r="E15" s="112">
        <v>42391</v>
      </c>
      <c r="F15" s="56" t="s">
        <v>1564</v>
      </c>
      <c r="H15" s="166" t="s">
        <v>1564</v>
      </c>
      <c r="I15">
        <v>24867</v>
      </c>
      <c r="J15">
        <v>33775</v>
      </c>
      <c r="K15">
        <v>3767</v>
      </c>
      <c r="L15">
        <v>19929</v>
      </c>
      <c r="M15">
        <v>82338</v>
      </c>
    </row>
    <row r="16" spans="1:16">
      <c r="A16" s="56">
        <v>15</v>
      </c>
      <c r="B16" s="56" t="s">
        <v>1570</v>
      </c>
      <c r="C16" s="56" t="s">
        <v>1563</v>
      </c>
      <c r="D16" s="111">
        <v>6946</v>
      </c>
      <c r="E16" s="112">
        <v>42393</v>
      </c>
      <c r="F16" s="56" t="s">
        <v>1571</v>
      </c>
      <c r="H16" s="166" t="s">
        <v>1569</v>
      </c>
      <c r="I16">
        <v>10332</v>
      </c>
      <c r="J16">
        <v>40050</v>
      </c>
      <c r="L16">
        <v>12010</v>
      </c>
      <c r="M16">
        <v>62392</v>
      </c>
    </row>
    <row r="17" spans="1:13">
      <c r="A17" s="56">
        <v>16</v>
      </c>
      <c r="B17" s="56" t="s">
        <v>9</v>
      </c>
      <c r="C17" s="56" t="s">
        <v>1563</v>
      </c>
      <c r="D17" s="111">
        <v>2320</v>
      </c>
      <c r="E17" s="112">
        <v>42396</v>
      </c>
      <c r="F17" s="56" t="s">
        <v>1562</v>
      </c>
      <c r="H17" s="166" t="s">
        <v>1560</v>
      </c>
      <c r="I17">
        <v>28615</v>
      </c>
      <c r="J17">
        <v>95061</v>
      </c>
      <c r="K17">
        <v>22363</v>
      </c>
      <c r="L17">
        <v>30932</v>
      </c>
      <c r="M17">
        <v>176971</v>
      </c>
    </row>
    <row r="18" spans="1:13">
      <c r="A18" s="56">
        <v>17</v>
      </c>
      <c r="B18" s="56" t="s">
        <v>9</v>
      </c>
      <c r="C18" s="56" t="s">
        <v>1563</v>
      </c>
      <c r="D18" s="111">
        <v>2116</v>
      </c>
      <c r="E18" s="112">
        <v>42397</v>
      </c>
      <c r="F18" s="56" t="s">
        <v>1560</v>
      </c>
      <c r="H18" s="44" t="s">
        <v>1885</v>
      </c>
      <c r="I18">
        <v>106809</v>
      </c>
      <c r="J18">
        <v>118688</v>
      </c>
      <c r="K18">
        <v>21763</v>
      </c>
      <c r="L18">
        <v>32887</v>
      </c>
      <c r="M18">
        <v>280147</v>
      </c>
    </row>
    <row r="19" spans="1:13">
      <c r="A19" s="56">
        <v>18</v>
      </c>
      <c r="B19" s="56" t="s">
        <v>9</v>
      </c>
      <c r="C19" s="56" t="s">
        <v>1563</v>
      </c>
      <c r="D19" s="111">
        <v>1135</v>
      </c>
      <c r="E19" s="112">
        <v>42399</v>
      </c>
      <c r="F19" s="56" t="s">
        <v>1562</v>
      </c>
      <c r="H19" s="166" t="s">
        <v>1571</v>
      </c>
      <c r="I19">
        <v>80193</v>
      </c>
      <c r="J19">
        <v>36094</v>
      </c>
      <c r="K19">
        <v>7388</v>
      </c>
      <c r="L19">
        <v>2256</v>
      </c>
      <c r="M19">
        <v>125931</v>
      </c>
    </row>
    <row r="20" spans="1:13">
      <c r="A20" s="56">
        <v>19</v>
      </c>
      <c r="B20" s="56" t="s">
        <v>1561</v>
      </c>
      <c r="C20" s="56" t="s">
        <v>1559</v>
      </c>
      <c r="D20" s="111">
        <v>3595</v>
      </c>
      <c r="E20" s="112">
        <v>42399</v>
      </c>
      <c r="F20" s="56" t="s">
        <v>1562</v>
      </c>
      <c r="H20" s="166" t="s">
        <v>1566</v>
      </c>
      <c r="I20">
        <v>9082</v>
      </c>
      <c r="J20">
        <v>39686</v>
      </c>
      <c r="K20">
        <v>8775</v>
      </c>
      <c r="L20">
        <v>8887</v>
      </c>
      <c r="M20">
        <v>66430</v>
      </c>
    </row>
    <row r="21" spans="1:13">
      <c r="A21" s="56">
        <v>20</v>
      </c>
      <c r="B21" s="56" t="s">
        <v>1570</v>
      </c>
      <c r="C21" s="56" t="s">
        <v>1563</v>
      </c>
      <c r="D21" s="111">
        <v>1161</v>
      </c>
      <c r="E21" s="112">
        <v>42402</v>
      </c>
      <c r="F21" s="56" t="s">
        <v>1560</v>
      </c>
      <c r="H21" s="166" t="s">
        <v>1562</v>
      </c>
      <c r="I21">
        <v>17534</v>
      </c>
      <c r="J21">
        <v>42908</v>
      </c>
      <c r="K21">
        <v>5600</v>
      </c>
      <c r="L21">
        <v>21744</v>
      </c>
      <c r="M21">
        <v>87786</v>
      </c>
    </row>
    <row r="22" spans="1:13">
      <c r="A22" s="56">
        <v>21</v>
      </c>
      <c r="B22" s="56" t="s">
        <v>1567</v>
      </c>
      <c r="C22" s="56" t="s">
        <v>1563</v>
      </c>
      <c r="D22" s="111">
        <v>2256</v>
      </c>
      <c r="E22" s="112">
        <v>42404</v>
      </c>
      <c r="F22" s="56" t="s">
        <v>1571</v>
      </c>
      <c r="H22" s="44" t="s">
        <v>154</v>
      </c>
      <c r="I22">
        <v>191257</v>
      </c>
      <c r="J22">
        <v>340295</v>
      </c>
      <c r="K22">
        <v>57079</v>
      </c>
      <c r="L22">
        <v>104438</v>
      </c>
      <c r="M22">
        <v>693069</v>
      </c>
    </row>
    <row r="23" spans="1:13">
      <c r="A23" s="56">
        <v>22</v>
      </c>
      <c r="B23" s="56" t="s">
        <v>9</v>
      </c>
      <c r="C23" s="56" t="s">
        <v>1563</v>
      </c>
      <c r="D23" s="111">
        <v>1004</v>
      </c>
      <c r="E23" s="112">
        <v>42411</v>
      </c>
      <c r="F23" s="56" t="s">
        <v>1569</v>
      </c>
    </row>
    <row r="24" spans="1:13">
      <c r="A24" s="56">
        <v>23</v>
      </c>
      <c r="B24" s="56" t="s">
        <v>9</v>
      </c>
      <c r="C24" s="56" t="s">
        <v>1563</v>
      </c>
      <c r="D24" s="111">
        <v>3642</v>
      </c>
      <c r="E24" s="112">
        <v>42414</v>
      </c>
      <c r="F24" s="56" t="s">
        <v>1564</v>
      </c>
    </row>
    <row r="25" spans="1:13">
      <c r="A25" s="56">
        <v>24</v>
      </c>
      <c r="B25" s="56" t="s">
        <v>9</v>
      </c>
      <c r="C25" s="56" t="s">
        <v>1563</v>
      </c>
      <c r="D25" s="111">
        <v>4582</v>
      </c>
      <c r="E25" s="112">
        <v>42417</v>
      </c>
      <c r="F25" s="56" t="s">
        <v>1560</v>
      </c>
    </row>
    <row r="26" spans="1:13">
      <c r="A26" s="56">
        <v>25</v>
      </c>
      <c r="B26" s="56" t="s">
        <v>1565</v>
      </c>
      <c r="C26" s="56" t="s">
        <v>1559</v>
      </c>
      <c r="D26" s="111">
        <v>3559</v>
      </c>
      <c r="E26" s="112">
        <v>42417</v>
      </c>
      <c r="F26" s="56" t="s">
        <v>1562</v>
      </c>
    </row>
    <row r="27" spans="1:13">
      <c r="A27" s="56">
        <v>26</v>
      </c>
      <c r="B27" s="56" t="s">
        <v>1558</v>
      </c>
      <c r="C27" s="56" t="s">
        <v>1559</v>
      </c>
      <c r="D27" s="111">
        <v>5154</v>
      </c>
      <c r="E27" s="112">
        <v>42417</v>
      </c>
      <c r="F27" s="56" t="s">
        <v>1568</v>
      </c>
    </row>
    <row r="28" spans="1:13">
      <c r="A28" s="56">
        <v>27</v>
      </c>
      <c r="B28" s="56" t="s">
        <v>1545</v>
      </c>
      <c r="C28" s="56" t="s">
        <v>1563</v>
      </c>
      <c r="D28" s="111">
        <v>7388</v>
      </c>
      <c r="E28" s="112">
        <v>42418</v>
      </c>
      <c r="F28" s="56" t="s">
        <v>1571</v>
      </c>
    </row>
    <row r="29" spans="1:13">
      <c r="A29" s="56">
        <v>28</v>
      </c>
      <c r="B29" s="56" t="s">
        <v>1565</v>
      </c>
      <c r="C29" s="56" t="s">
        <v>1559</v>
      </c>
      <c r="D29" s="111">
        <v>7163</v>
      </c>
      <c r="E29" s="112">
        <v>42418</v>
      </c>
      <c r="F29" s="56" t="s">
        <v>1560</v>
      </c>
    </row>
    <row r="30" spans="1:13">
      <c r="A30" s="56">
        <v>29</v>
      </c>
      <c r="B30" s="56" t="s">
        <v>1565</v>
      </c>
      <c r="C30" s="56" t="s">
        <v>1559</v>
      </c>
      <c r="D30" s="111">
        <v>5101</v>
      </c>
      <c r="E30" s="112">
        <v>42420</v>
      </c>
      <c r="F30" s="56" t="s">
        <v>1566</v>
      </c>
    </row>
    <row r="31" spans="1:13">
      <c r="A31" s="56">
        <v>30</v>
      </c>
      <c r="B31" s="56" t="s">
        <v>1570</v>
      </c>
      <c r="C31" s="56" t="s">
        <v>1563</v>
      </c>
      <c r="D31" s="111">
        <v>7602</v>
      </c>
      <c r="E31" s="112">
        <v>42421</v>
      </c>
      <c r="F31" s="56" t="s">
        <v>1571</v>
      </c>
    </row>
    <row r="32" spans="1:13">
      <c r="A32" s="56">
        <v>31</v>
      </c>
      <c r="B32" s="56" t="s">
        <v>1545</v>
      </c>
      <c r="C32" s="56" t="s">
        <v>1563</v>
      </c>
      <c r="D32" s="111">
        <v>1641</v>
      </c>
      <c r="E32" s="112">
        <v>42422</v>
      </c>
      <c r="F32" s="56" t="s">
        <v>1560</v>
      </c>
    </row>
    <row r="33" spans="1:6">
      <c r="A33" s="56">
        <v>32</v>
      </c>
      <c r="B33" s="56" t="s">
        <v>1570</v>
      </c>
      <c r="C33" s="56" t="s">
        <v>1563</v>
      </c>
      <c r="D33" s="111">
        <v>8892</v>
      </c>
      <c r="E33" s="112">
        <v>42423</v>
      </c>
      <c r="F33" s="56" t="s">
        <v>1568</v>
      </c>
    </row>
    <row r="34" spans="1:6">
      <c r="A34" s="56">
        <v>33</v>
      </c>
      <c r="B34" s="56" t="s">
        <v>1570</v>
      </c>
      <c r="C34" s="56" t="s">
        <v>1563</v>
      </c>
      <c r="D34" s="111">
        <v>2060</v>
      </c>
      <c r="E34" s="112">
        <v>42429</v>
      </c>
      <c r="F34" s="56" t="s">
        <v>1571</v>
      </c>
    </row>
    <row r="35" spans="1:6">
      <c r="A35" s="56">
        <v>34</v>
      </c>
      <c r="B35" s="56" t="s">
        <v>1561</v>
      </c>
      <c r="C35" s="56" t="s">
        <v>1559</v>
      </c>
      <c r="D35" s="111">
        <v>1557</v>
      </c>
      <c r="E35" s="112">
        <v>42429</v>
      </c>
      <c r="F35" s="56" t="s">
        <v>1566</v>
      </c>
    </row>
    <row r="36" spans="1:6">
      <c r="A36" s="56">
        <v>35</v>
      </c>
      <c r="B36" s="56" t="s">
        <v>1570</v>
      </c>
      <c r="C36" s="56" t="s">
        <v>1563</v>
      </c>
      <c r="D36" s="111">
        <v>6509</v>
      </c>
      <c r="E36" s="112">
        <v>42430</v>
      </c>
      <c r="F36" s="56" t="s">
        <v>1571</v>
      </c>
    </row>
    <row r="37" spans="1:6">
      <c r="A37" s="56">
        <v>36</v>
      </c>
      <c r="B37" s="56" t="s">
        <v>1570</v>
      </c>
      <c r="C37" s="56" t="s">
        <v>1563</v>
      </c>
      <c r="D37" s="111">
        <v>5718</v>
      </c>
      <c r="E37" s="112">
        <v>42433</v>
      </c>
      <c r="F37" s="56" t="s">
        <v>1568</v>
      </c>
    </row>
    <row r="38" spans="1:6">
      <c r="A38" s="56">
        <v>37</v>
      </c>
      <c r="B38" s="56" t="s">
        <v>1570</v>
      </c>
      <c r="C38" s="56" t="s">
        <v>1563</v>
      </c>
      <c r="D38" s="111">
        <v>7655</v>
      </c>
      <c r="E38" s="112">
        <v>42434</v>
      </c>
      <c r="F38" s="56" t="s">
        <v>1560</v>
      </c>
    </row>
    <row r="39" spans="1:6">
      <c r="A39" s="56">
        <v>38</v>
      </c>
      <c r="B39" s="56" t="s">
        <v>1558</v>
      </c>
      <c r="C39" s="56" t="s">
        <v>1559</v>
      </c>
      <c r="D39" s="111">
        <v>9116</v>
      </c>
      <c r="E39" s="112">
        <v>42434</v>
      </c>
      <c r="F39" s="56" t="s">
        <v>1562</v>
      </c>
    </row>
    <row r="40" spans="1:6">
      <c r="A40" s="56">
        <v>39</v>
      </c>
      <c r="B40" s="56" t="s">
        <v>9</v>
      </c>
      <c r="C40" s="56" t="s">
        <v>1563</v>
      </c>
      <c r="D40" s="111">
        <v>2795</v>
      </c>
      <c r="E40" s="112">
        <v>42444</v>
      </c>
      <c r="F40" s="56" t="s">
        <v>1560</v>
      </c>
    </row>
    <row r="41" spans="1:6">
      <c r="A41" s="56">
        <v>40</v>
      </c>
      <c r="B41" s="56" t="s">
        <v>9</v>
      </c>
      <c r="C41" s="56" t="s">
        <v>1563</v>
      </c>
      <c r="D41" s="111">
        <v>5084</v>
      </c>
      <c r="E41" s="112">
        <v>42444</v>
      </c>
      <c r="F41" s="56" t="s">
        <v>1560</v>
      </c>
    </row>
    <row r="42" spans="1:6">
      <c r="A42" s="56">
        <v>41</v>
      </c>
      <c r="B42" s="56" t="s">
        <v>1558</v>
      </c>
      <c r="C42" s="56" t="s">
        <v>1559</v>
      </c>
      <c r="D42" s="111">
        <v>8941</v>
      </c>
      <c r="E42" s="112">
        <v>42444</v>
      </c>
      <c r="F42" s="56" t="s">
        <v>1562</v>
      </c>
    </row>
    <row r="43" spans="1:6">
      <c r="A43" s="56">
        <v>42</v>
      </c>
      <c r="B43" s="56" t="s">
        <v>1561</v>
      </c>
      <c r="C43" s="56" t="s">
        <v>1559</v>
      </c>
      <c r="D43" s="111">
        <v>5341</v>
      </c>
      <c r="E43" s="112">
        <v>42445</v>
      </c>
      <c r="F43" s="56" t="s">
        <v>1571</v>
      </c>
    </row>
    <row r="44" spans="1:6">
      <c r="A44" s="56">
        <v>43</v>
      </c>
      <c r="B44" s="56" t="s">
        <v>9</v>
      </c>
      <c r="C44" s="56" t="s">
        <v>1563</v>
      </c>
      <c r="D44" s="111">
        <v>135</v>
      </c>
      <c r="E44" s="112">
        <v>42448</v>
      </c>
      <c r="F44" s="56" t="s">
        <v>1564</v>
      </c>
    </row>
    <row r="45" spans="1:6">
      <c r="A45" s="56">
        <v>44</v>
      </c>
      <c r="B45" s="56" t="s">
        <v>9</v>
      </c>
      <c r="C45" s="56" t="s">
        <v>1563</v>
      </c>
      <c r="D45" s="111">
        <v>9400</v>
      </c>
      <c r="E45" s="112">
        <v>42448</v>
      </c>
      <c r="F45" s="56" t="s">
        <v>1568</v>
      </c>
    </row>
    <row r="46" spans="1:6">
      <c r="A46" s="56">
        <v>45</v>
      </c>
      <c r="B46" s="56" t="s">
        <v>1565</v>
      </c>
      <c r="C46" s="56" t="s">
        <v>1559</v>
      </c>
      <c r="D46" s="111">
        <v>6045</v>
      </c>
      <c r="E46" s="112">
        <v>42450</v>
      </c>
      <c r="F46" s="56" t="s">
        <v>1566</v>
      </c>
    </row>
    <row r="47" spans="1:6">
      <c r="A47" s="56">
        <v>46</v>
      </c>
      <c r="B47" s="56" t="s">
        <v>1570</v>
      </c>
      <c r="C47" s="56" t="s">
        <v>1563</v>
      </c>
      <c r="D47" s="111">
        <v>5820</v>
      </c>
      <c r="E47" s="112">
        <v>42451</v>
      </c>
      <c r="F47" s="56" t="s">
        <v>1569</v>
      </c>
    </row>
    <row r="48" spans="1:6">
      <c r="A48" s="56">
        <v>47</v>
      </c>
      <c r="B48" s="56" t="s">
        <v>1567</v>
      </c>
      <c r="C48" s="56" t="s">
        <v>1563</v>
      </c>
      <c r="D48" s="111">
        <v>8887</v>
      </c>
      <c r="E48" s="112">
        <v>42452</v>
      </c>
      <c r="F48" s="56" t="s">
        <v>1566</v>
      </c>
    </row>
    <row r="49" spans="1:6">
      <c r="A49" s="56">
        <v>48</v>
      </c>
      <c r="B49" s="56" t="s">
        <v>1567</v>
      </c>
      <c r="C49" s="56" t="s">
        <v>1563</v>
      </c>
      <c r="D49" s="111">
        <v>6982</v>
      </c>
      <c r="E49" s="112">
        <v>42453</v>
      </c>
      <c r="F49" s="56" t="s">
        <v>1560</v>
      </c>
    </row>
    <row r="50" spans="1:6">
      <c r="A50" s="56">
        <v>49</v>
      </c>
      <c r="B50" s="56" t="s">
        <v>9</v>
      </c>
      <c r="C50" s="56" t="s">
        <v>1563</v>
      </c>
      <c r="D50" s="111">
        <v>4029</v>
      </c>
      <c r="E50" s="112">
        <v>42455</v>
      </c>
      <c r="F50" s="56" t="s">
        <v>1568</v>
      </c>
    </row>
    <row r="51" spans="1:6">
      <c r="A51" s="56">
        <v>50</v>
      </c>
      <c r="B51" s="56" t="s">
        <v>1558</v>
      </c>
      <c r="C51" s="56" t="s">
        <v>1559</v>
      </c>
      <c r="D51" s="111">
        <v>3665</v>
      </c>
      <c r="E51" s="112">
        <v>42455</v>
      </c>
      <c r="F51" s="56" t="s">
        <v>1566</v>
      </c>
    </row>
    <row r="52" spans="1:6">
      <c r="A52" s="56">
        <v>51</v>
      </c>
      <c r="B52" s="56" t="s">
        <v>9</v>
      </c>
      <c r="C52" s="56" t="s">
        <v>1563</v>
      </c>
      <c r="D52" s="111">
        <v>4781</v>
      </c>
      <c r="E52" s="112">
        <v>42458</v>
      </c>
      <c r="F52" s="56" t="s">
        <v>1571</v>
      </c>
    </row>
    <row r="53" spans="1:6">
      <c r="A53" s="56">
        <v>52</v>
      </c>
      <c r="B53" s="56" t="s">
        <v>1545</v>
      </c>
      <c r="C53" s="56" t="s">
        <v>1563</v>
      </c>
      <c r="D53" s="111">
        <v>3663</v>
      </c>
      <c r="E53" s="112">
        <v>42459</v>
      </c>
      <c r="F53" s="56" t="s">
        <v>1568</v>
      </c>
    </row>
    <row r="54" spans="1:6">
      <c r="A54" s="56">
        <v>53</v>
      </c>
      <c r="B54" s="56" t="s">
        <v>1570</v>
      </c>
      <c r="C54" s="56" t="s">
        <v>1563</v>
      </c>
      <c r="D54" s="111">
        <v>6331</v>
      </c>
      <c r="E54" s="112">
        <v>42461</v>
      </c>
      <c r="F54" s="56" t="s">
        <v>1571</v>
      </c>
    </row>
    <row r="55" spans="1:6">
      <c r="A55" s="56">
        <v>54</v>
      </c>
      <c r="B55" s="56" t="s">
        <v>1570</v>
      </c>
      <c r="C55" s="56" t="s">
        <v>1563</v>
      </c>
      <c r="D55" s="111">
        <v>4364</v>
      </c>
      <c r="E55" s="112">
        <v>42461</v>
      </c>
      <c r="F55" s="56" t="s">
        <v>1564</v>
      </c>
    </row>
    <row r="56" spans="1:6">
      <c r="A56" s="56">
        <v>55</v>
      </c>
      <c r="B56" s="56" t="s">
        <v>1558</v>
      </c>
      <c r="C56" s="56" t="s">
        <v>1559</v>
      </c>
      <c r="D56" s="111">
        <v>607</v>
      </c>
      <c r="E56" s="112">
        <v>42463</v>
      </c>
      <c r="F56" s="56" t="s">
        <v>1562</v>
      </c>
    </row>
    <row r="57" spans="1:6">
      <c r="A57" s="56">
        <v>56</v>
      </c>
      <c r="B57" s="56" t="s">
        <v>9</v>
      </c>
      <c r="C57" s="56" t="s">
        <v>1563</v>
      </c>
      <c r="D57" s="111">
        <v>1054</v>
      </c>
      <c r="E57" s="112">
        <v>42466</v>
      </c>
      <c r="F57" s="56" t="s">
        <v>1569</v>
      </c>
    </row>
    <row r="58" spans="1:6">
      <c r="A58" s="56">
        <v>57</v>
      </c>
      <c r="B58" s="56" t="s">
        <v>1558</v>
      </c>
      <c r="C58" s="56" t="s">
        <v>1559</v>
      </c>
      <c r="D58" s="111">
        <v>7659</v>
      </c>
      <c r="E58" s="112">
        <v>42466</v>
      </c>
      <c r="F58" s="56" t="s">
        <v>1560</v>
      </c>
    </row>
    <row r="59" spans="1:6">
      <c r="A59" s="56">
        <v>58</v>
      </c>
      <c r="B59" s="56" t="s">
        <v>1561</v>
      </c>
      <c r="C59" s="56" t="s">
        <v>1559</v>
      </c>
      <c r="D59" s="111">
        <v>277</v>
      </c>
      <c r="E59" s="112">
        <v>42472</v>
      </c>
      <c r="F59" s="56" t="s">
        <v>1566</v>
      </c>
    </row>
    <row r="60" spans="1:6">
      <c r="A60" s="56">
        <v>59</v>
      </c>
      <c r="B60" s="56" t="s">
        <v>9</v>
      </c>
      <c r="C60" s="56" t="s">
        <v>1563</v>
      </c>
      <c r="D60" s="111">
        <v>235</v>
      </c>
      <c r="E60" s="112">
        <v>42477</v>
      </c>
      <c r="F60" s="56" t="s">
        <v>1560</v>
      </c>
    </row>
    <row r="61" spans="1:6">
      <c r="A61" s="56">
        <v>60</v>
      </c>
      <c r="B61" s="56" t="s">
        <v>1567</v>
      </c>
      <c r="C61" s="56" t="s">
        <v>1563</v>
      </c>
      <c r="D61" s="111">
        <v>1113</v>
      </c>
      <c r="E61" s="112">
        <v>42478</v>
      </c>
      <c r="F61" s="56" t="s">
        <v>1568</v>
      </c>
    </row>
    <row r="62" spans="1:6">
      <c r="A62" s="56">
        <v>61</v>
      </c>
      <c r="B62" s="56" t="s">
        <v>1570</v>
      </c>
      <c r="C62" s="56" t="s">
        <v>1563</v>
      </c>
      <c r="D62" s="111">
        <v>1128</v>
      </c>
      <c r="E62" s="112">
        <v>42481</v>
      </c>
      <c r="F62" s="56" t="s">
        <v>1560</v>
      </c>
    </row>
    <row r="63" spans="1:6">
      <c r="A63" s="56">
        <v>62</v>
      </c>
      <c r="B63" s="56" t="s">
        <v>1561</v>
      </c>
      <c r="C63" s="56" t="s">
        <v>1559</v>
      </c>
      <c r="D63" s="111">
        <v>9231</v>
      </c>
      <c r="E63" s="112">
        <v>42482</v>
      </c>
      <c r="F63" s="56" t="s">
        <v>1564</v>
      </c>
    </row>
    <row r="64" spans="1:6">
      <c r="A64" s="56">
        <v>63</v>
      </c>
      <c r="B64" s="56" t="s">
        <v>9</v>
      </c>
      <c r="C64" s="56" t="s">
        <v>1563</v>
      </c>
      <c r="D64" s="111">
        <v>4387</v>
      </c>
      <c r="E64" s="112">
        <v>42483</v>
      </c>
      <c r="F64" s="56" t="s">
        <v>1560</v>
      </c>
    </row>
    <row r="65" spans="1:6">
      <c r="A65" s="56">
        <v>64</v>
      </c>
      <c r="B65" s="56" t="s">
        <v>1570</v>
      </c>
      <c r="C65" s="56" t="s">
        <v>1563</v>
      </c>
      <c r="D65" s="111">
        <v>2763</v>
      </c>
      <c r="E65" s="112">
        <v>42485</v>
      </c>
      <c r="F65" s="56" t="s">
        <v>1564</v>
      </c>
    </row>
    <row r="66" spans="1:6">
      <c r="A66" s="56">
        <v>65</v>
      </c>
      <c r="B66" s="56" t="s">
        <v>9</v>
      </c>
      <c r="C66" s="56" t="s">
        <v>1563</v>
      </c>
      <c r="D66" s="111">
        <v>7898</v>
      </c>
      <c r="E66" s="112">
        <v>42487</v>
      </c>
      <c r="F66" s="56" t="s">
        <v>1562</v>
      </c>
    </row>
    <row r="67" spans="1:6">
      <c r="A67" s="56">
        <v>66</v>
      </c>
      <c r="B67" s="56" t="s">
        <v>9</v>
      </c>
      <c r="C67" s="56" t="s">
        <v>1563</v>
      </c>
      <c r="D67" s="111">
        <v>2427</v>
      </c>
      <c r="E67" s="112">
        <v>42490</v>
      </c>
      <c r="F67" s="56" t="s">
        <v>1571</v>
      </c>
    </row>
    <row r="68" spans="1:6">
      <c r="A68" s="56">
        <v>67</v>
      </c>
      <c r="B68" s="56" t="s">
        <v>9</v>
      </c>
      <c r="C68" s="56" t="s">
        <v>1563</v>
      </c>
      <c r="D68" s="111">
        <v>8663</v>
      </c>
      <c r="E68" s="112">
        <v>42491</v>
      </c>
      <c r="F68" s="56" t="s">
        <v>1569</v>
      </c>
    </row>
    <row r="69" spans="1:6">
      <c r="A69" s="56">
        <v>68</v>
      </c>
      <c r="B69" s="56" t="s">
        <v>1558</v>
      </c>
      <c r="C69" s="56" t="s">
        <v>1559</v>
      </c>
      <c r="D69" s="111">
        <v>2789</v>
      </c>
      <c r="E69" s="112">
        <v>42491</v>
      </c>
      <c r="F69" s="56" t="s">
        <v>1566</v>
      </c>
    </row>
    <row r="70" spans="1:6">
      <c r="A70" s="56">
        <v>69</v>
      </c>
      <c r="B70" s="56" t="s">
        <v>9</v>
      </c>
      <c r="C70" s="56" t="s">
        <v>1563</v>
      </c>
      <c r="D70" s="111">
        <v>4054</v>
      </c>
      <c r="E70" s="112">
        <v>42492</v>
      </c>
      <c r="F70" s="56" t="s">
        <v>1560</v>
      </c>
    </row>
    <row r="71" spans="1:6">
      <c r="A71" s="56">
        <v>70</v>
      </c>
      <c r="B71" s="56" t="s">
        <v>1545</v>
      </c>
      <c r="C71" s="56" t="s">
        <v>1563</v>
      </c>
      <c r="D71" s="111">
        <v>2262</v>
      </c>
      <c r="E71" s="112">
        <v>42492</v>
      </c>
      <c r="F71" s="56" t="s">
        <v>1560</v>
      </c>
    </row>
    <row r="72" spans="1:6">
      <c r="A72" s="56">
        <v>71</v>
      </c>
      <c r="B72" s="56" t="s">
        <v>1545</v>
      </c>
      <c r="C72" s="56" t="s">
        <v>1563</v>
      </c>
      <c r="D72" s="111">
        <v>5600</v>
      </c>
      <c r="E72" s="112">
        <v>42492</v>
      </c>
      <c r="F72" s="56" t="s">
        <v>1562</v>
      </c>
    </row>
    <row r="73" spans="1:6">
      <c r="A73" s="56">
        <v>72</v>
      </c>
      <c r="B73" s="56" t="s">
        <v>9</v>
      </c>
      <c r="C73" s="56" t="s">
        <v>1563</v>
      </c>
      <c r="D73" s="111">
        <v>5787</v>
      </c>
      <c r="E73" s="112">
        <v>42493</v>
      </c>
      <c r="F73" s="56" t="s">
        <v>1560</v>
      </c>
    </row>
    <row r="74" spans="1:6">
      <c r="A74" s="56">
        <v>73</v>
      </c>
      <c r="B74" s="56" t="s">
        <v>1567</v>
      </c>
      <c r="C74" s="56" t="s">
        <v>1563</v>
      </c>
      <c r="D74" s="111">
        <v>6295</v>
      </c>
      <c r="E74" s="112">
        <v>42493</v>
      </c>
      <c r="F74" s="56" t="s">
        <v>1564</v>
      </c>
    </row>
    <row r="75" spans="1:6">
      <c r="A75" s="56">
        <v>74</v>
      </c>
      <c r="B75" s="56" t="s">
        <v>9</v>
      </c>
      <c r="C75" s="56" t="s">
        <v>1563</v>
      </c>
      <c r="D75" s="111">
        <v>474</v>
      </c>
      <c r="E75" s="112">
        <v>42495</v>
      </c>
      <c r="F75" s="56" t="s">
        <v>1566</v>
      </c>
    </row>
    <row r="76" spans="1:6">
      <c r="A76" s="56">
        <v>75</v>
      </c>
      <c r="B76" s="56" t="s">
        <v>1570</v>
      </c>
      <c r="C76" s="56" t="s">
        <v>1563</v>
      </c>
      <c r="D76" s="111">
        <v>4325</v>
      </c>
      <c r="E76" s="112">
        <v>42495</v>
      </c>
      <c r="F76" s="56" t="s">
        <v>1571</v>
      </c>
    </row>
    <row r="77" spans="1:6">
      <c r="A77" s="56">
        <v>76</v>
      </c>
      <c r="B77" s="56" t="s">
        <v>9</v>
      </c>
      <c r="C77" s="56" t="s">
        <v>1563</v>
      </c>
      <c r="D77" s="111">
        <v>592</v>
      </c>
      <c r="E77" s="112">
        <v>42496</v>
      </c>
      <c r="F77" s="56" t="s">
        <v>1560</v>
      </c>
    </row>
    <row r="78" spans="1:6">
      <c r="A78" s="56">
        <v>77</v>
      </c>
      <c r="B78" s="56" t="s">
        <v>1567</v>
      </c>
      <c r="C78" s="56" t="s">
        <v>1563</v>
      </c>
      <c r="D78" s="111">
        <v>4330</v>
      </c>
      <c r="E78" s="112">
        <v>42498</v>
      </c>
      <c r="F78" s="56" t="s">
        <v>1560</v>
      </c>
    </row>
    <row r="79" spans="1:6">
      <c r="A79" s="56">
        <v>78</v>
      </c>
      <c r="B79" s="56" t="s">
        <v>9</v>
      </c>
      <c r="C79" s="56" t="s">
        <v>1563</v>
      </c>
      <c r="D79" s="111">
        <v>9405</v>
      </c>
      <c r="E79" s="112">
        <v>42498</v>
      </c>
      <c r="F79" s="56" t="s">
        <v>1562</v>
      </c>
    </row>
    <row r="80" spans="1:6">
      <c r="A80" s="56">
        <v>79</v>
      </c>
      <c r="B80" s="56" t="s">
        <v>1570</v>
      </c>
      <c r="C80" s="56" t="s">
        <v>1563</v>
      </c>
      <c r="D80" s="111">
        <v>7671</v>
      </c>
      <c r="E80" s="112">
        <v>42498</v>
      </c>
      <c r="F80" s="56" t="s">
        <v>1571</v>
      </c>
    </row>
    <row r="81" spans="1:6">
      <c r="A81" s="56">
        <v>80</v>
      </c>
      <c r="B81" s="56" t="s">
        <v>1558</v>
      </c>
      <c r="C81" s="56" t="s">
        <v>1559</v>
      </c>
      <c r="D81" s="111">
        <v>5791</v>
      </c>
      <c r="E81" s="112">
        <v>42498</v>
      </c>
      <c r="F81" s="56" t="s">
        <v>1562</v>
      </c>
    </row>
    <row r="82" spans="1:6">
      <c r="A82" s="56">
        <v>81</v>
      </c>
      <c r="B82" s="56" t="s">
        <v>9</v>
      </c>
      <c r="C82" s="56" t="s">
        <v>1563</v>
      </c>
      <c r="D82" s="111">
        <v>6007</v>
      </c>
      <c r="E82" s="112">
        <v>42502</v>
      </c>
      <c r="F82" s="56" t="s">
        <v>1564</v>
      </c>
    </row>
    <row r="83" spans="1:6">
      <c r="A83" s="56">
        <v>82</v>
      </c>
      <c r="B83" s="56" t="s">
        <v>9</v>
      </c>
      <c r="C83" s="56" t="s">
        <v>1563</v>
      </c>
      <c r="D83" s="111">
        <v>5030</v>
      </c>
      <c r="E83" s="112">
        <v>42504</v>
      </c>
      <c r="F83" s="56" t="s">
        <v>1566</v>
      </c>
    </row>
    <row r="84" spans="1:6">
      <c r="A84" s="56">
        <v>83</v>
      </c>
      <c r="B84" s="56" t="s">
        <v>1558</v>
      </c>
      <c r="C84" s="56" t="s">
        <v>1559</v>
      </c>
      <c r="D84" s="111">
        <v>6763</v>
      </c>
      <c r="E84" s="112">
        <v>42504</v>
      </c>
      <c r="F84" s="56" t="s">
        <v>1562</v>
      </c>
    </row>
    <row r="85" spans="1:6">
      <c r="A85" s="56">
        <v>84</v>
      </c>
      <c r="B85" s="56" t="s">
        <v>9</v>
      </c>
      <c r="C85" s="56" t="s">
        <v>1563</v>
      </c>
      <c r="D85" s="111">
        <v>4248</v>
      </c>
      <c r="E85" s="112">
        <v>42505</v>
      </c>
      <c r="F85" s="56" t="s">
        <v>1568</v>
      </c>
    </row>
    <row r="86" spans="1:6">
      <c r="A86" s="56">
        <v>85</v>
      </c>
      <c r="B86" s="56" t="s">
        <v>9</v>
      </c>
      <c r="C86" s="56" t="s">
        <v>1563</v>
      </c>
      <c r="D86" s="111">
        <v>9543</v>
      </c>
      <c r="E86" s="112">
        <v>42506</v>
      </c>
      <c r="F86" s="56" t="s">
        <v>1571</v>
      </c>
    </row>
    <row r="87" spans="1:6">
      <c r="A87" s="56">
        <v>86</v>
      </c>
      <c r="B87" s="56" t="s">
        <v>1561</v>
      </c>
      <c r="C87" s="56" t="s">
        <v>1559</v>
      </c>
      <c r="D87" s="111">
        <v>2054</v>
      </c>
      <c r="E87" s="112">
        <v>42506</v>
      </c>
      <c r="F87" s="56" t="s">
        <v>1562</v>
      </c>
    </row>
    <row r="88" spans="1:6">
      <c r="A88" s="56">
        <v>87</v>
      </c>
      <c r="B88" s="56" t="s">
        <v>1565</v>
      </c>
      <c r="C88" s="56" t="s">
        <v>1559</v>
      </c>
      <c r="D88" s="111">
        <v>7094</v>
      </c>
      <c r="E88" s="112">
        <v>42506</v>
      </c>
      <c r="F88" s="56" t="s">
        <v>1566</v>
      </c>
    </row>
    <row r="89" spans="1:6">
      <c r="A89" s="56">
        <v>88</v>
      </c>
      <c r="B89" s="56" t="s">
        <v>1558</v>
      </c>
      <c r="C89" s="56" t="s">
        <v>1559</v>
      </c>
      <c r="D89" s="111">
        <v>6087</v>
      </c>
      <c r="E89" s="112">
        <v>42508</v>
      </c>
      <c r="F89" s="56" t="s">
        <v>1560</v>
      </c>
    </row>
    <row r="90" spans="1:6">
      <c r="A90" s="56">
        <v>89</v>
      </c>
      <c r="B90" s="56" t="s">
        <v>1570</v>
      </c>
      <c r="C90" s="56" t="s">
        <v>1563</v>
      </c>
      <c r="D90" s="111">
        <v>4264</v>
      </c>
      <c r="E90" s="112">
        <v>42509</v>
      </c>
      <c r="F90" s="56" t="s">
        <v>1568</v>
      </c>
    </row>
    <row r="91" spans="1:6">
      <c r="A91" s="56">
        <v>90</v>
      </c>
      <c r="B91" s="56" t="s">
        <v>1545</v>
      </c>
      <c r="C91" s="56" t="s">
        <v>1563</v>
      </c>
      <c r="D91" s="111">
        <v>9333</v>
      </c>
      <c r="E91" s="112">
        <v>42510</v>
      </c>
      <c r="F91" s="56" t="s">
        <v>1560</v>
      </c>
    </row>
    <row r="92" spans="1:6">
      <c r="A92" s="56">
        <v>91</v>
      </c>
      <c r="B92" s="56" t="s">
        <v>1545</v>
      </c>
      <c r="C92" s="56" t="s">
        <v>1563</v>
      </c>
      <c r="D92" s="111">
        <v>8775</v>
      </c>
      <c r="E92" s="112">
        <v>42512</v>
      </c>
      <c r="F92" s="56" t="s">
        <v>1566</v>
      </c>
    </row>
    <row r="93" spans="1:6">
      <c r="A93" s="56">
        <v>92</v>
      </c>
      <c r="B93" s="56" t="s">
        <v>1561</v>
      </c>
      <c r="C93" s="56" t="s">
        <v>1559</v>
      </c>
      <c r="D93" s="111">
        <v>2011</v>
      </c>
      <c r="E93" s="112">
        <v>42513</v>
      </c>
      <c r="F93" s="56" t="s">
        <v>1562</v>
      </c>
    </row>
    <row r="94" spans="1:6">
      <c r="A94" s="56">
        <v>93</v>
      </c>
      <c r="B94" s="56" t="s">
        <v>9</v>
      </c>
      <c r="C94" s="56" t="s">
        <v>1563</v>
      </c>
      <c r="D94" s="111">
        <v>5632</v>
      </c>
      <c r="E94" s="112">
        <v>42515</v>
      </c>
      <c r="F94" s="56" t="s">
        <v>1560</v>
      </c>
    </row>
    <row r="95" spans="1:6">
      <c r="A95" s="56">
        <v>94</v>
      </c>
      <c r="B95" s="56" t="s">
        <v>9</v>
      </c>
      <c r="C95" s="56" t="s">
        <v>1563</v>
      </c>
      <c r="D95" s="111">
        <v>4904</v>
      </c>
      <c r="E95" s="112">
        <v>42515</v>
      </c>
      <c r="F95" s="56" t="s">
        <v>1569</v>
      </c>
    </row>
    <row r="96" spans="1:6">
      <c r="A96" s="56">
        <v>95</v>
      </c>
      <c r="B96" s="56" t="s">
        <v>1565</v>
      </c>
      <c r="C96" s="56" t="s">
        <v>1559</v>
      </c>
      <c r="D96" s="111">
        <v>1002</v>
      </c>
      <c r="E96" s="112">
        <v>42515</v>
      </c>
      <c r="F96" s="56" t="s">
        <v>1568</v>
      </c>
    </row>
    <row r="97" spans="1:6">
      <c r="A97" s="56">
        <v>96</v>
      </c>
      <c r="B97" s="56" t="s">
        <v>1567</v>
      </c>
      <c r="C97" s="56" t="s">
        <v>1563</v>
      </c>
      <c r="D97" s="111">
        <v>8141</v>
      </c>
      <c r="E97" s="112">
        <v>42516</v>
      </c>
      <c r="F97" s="56" t="s">
        <v>1562</v>
      </c>
    </row>
    <row r="98" spans="1:6">
      <c r="A98" s="56">
        <v>97</v>
      </c>
      <c r="B98" s="56" t="s">
        <v>1567</v>
      </c>
      <c r="C98" s="56" t="s">
        <v>1563</v>
      </c>
      <c r="D98" s="111">
        <v>3644</v>
      </c>
      <c r="E98" s="112">
        <v>42516</v>
      </c>
      <c r="F98" s="56" t="s">
        <v>1564</v>
      </c>
    </row>
    <row r="99" spans="1:6">
      <c r="A99" s="56">
        <v>98</v>
      </c>
      <c r="B99" s="56" t="s">
        <v>1567</v>
      </c>
      <c r="C99" s="56" t="s">
        <v>1563</v>
      </c>
      <c r="D99" s="111">
        <v>1380</v>
      </c>
      <c r="E99" s="112">
        <v>42516</v>
      </c>
      <c r="F99" s="56" t="s">
        <v>1568</v>
      </c>
    </row>
    <row r="100" spans="1:6">
      <c r="A100" s="56">
        <v>99</v>
      </c>
      <c r="B100" s="56" t="s">
        <v>1561</v>
      </c>
      <c r="C100" s="56" t="s">
        <v>1559</v>
      </c>
      <c r="D100" s="111">
        <v>8354</v>
      </c>
      <c r="E100" s="112">
        <v>42516</v>
      </c>
      <c r="F100" s="56" t="s">
        <v>1566</v>
      </c>
    </row>
    <row r="101" spans="1:6">
      <c r="A101" s="56">
        <v>100</v>
      </c>
      <c r="B101" s="56" t="s">
        <v>9</v>
      </c>
      <c r="C101" s="56" t="s">
        <v>1563</v>
      </c>
      <c r="D101" s="111">
        <v>5182</v>
      </c>
      <c r="E101" s="112">
        <v>42517</v>
      </c>
      <c r="F101" s="56" t="s">
        <v>1560</v>
      </c>
    </row>
    <row r="102" spans="1:6">
      <c r="A102" s="56">
        <v>101</v>
      </c>
      <c r="B102" s="56" t="s">
        <v>1570</v>
      </c>
      <c r="C102" s="56" t="s">
        <v>1563</v>
      </c>
      <c r="D102" s="111">
        <v>2193</v>
      </c>
      <c r="E102" s="112">
        <v>42517</v>
      </c>
      <c r="F102" s="56" t="s">
        <v>1571</v>
      </c>
    </row>
    <row r="103" spans="1:6">
      <c r="A103" s="56">
        <v>102</v>
      </c>
      <c r="B103" s="56" t="s">
        <v>1545</v>
      </c>
      <c r="C103" s="56" t="s">
        <v>1563</v>
      </c>
      <c r="D103" s="111">
        <v>3647</v>
      </c>
      <c r="E103" s="112">
        <v>42518</v>
      </c>
      <c r="F103" s="56" t="s">
        <v>1560</v>
      </c>
    </row>
    <row r="104" spans="1:6">
      <c r="A104" s="56">
        <v>103</v>
      </c>
      <c r="B104" s="56" t="s">
        <v>1570</v>
      </c>
      <c r="C104" s="56" t="s">
        <v>1563</v>
      </c>
      <c r="D104" s="111">
        <v>4104</v>
      </c>
      <c r="E104" s="112">
        <v>42518</v>
      </c>
      <c r="F104" s="56" t="s">
        <v>1560</v>
      </c>
    </row>
    <row r="105" spans="1:6">
      <c r="A105" s="56">
        <v>104</v>
      </c>
      <c r="B105" s="56" t="s">
        <v>1558</v>
      </c>
      <c r="C105" s="56" t="s">
        <v>1559</v>
      </c>
      <c r="D105" s="111">
        <v>7457</v>
      </c>
      <c r="E105" s="112">
        <v>42518</v>
      </c>
      <c r="F105" s="56" t="s">
        <v>1560</v>
      </c>
    </row>
    <row r="106" spans="1:6">
      <c r="A106" s="56">
        <v>105</v>
      </c>
      <c r="B106" s="56" t="s">
        <v>1545</v>
      </c>
      <c r="C106" s="56" t="s">
        <v>1563</v>
      </c>
      <c r="D106" s="111">
        <v>3767</v>
      </c>
      <c r="E106" s="112">
        <v>42519</v>
      </c>
      <c r="F106" s="56" t="s">
        <v>1564</v>
      </c>
    </row>
    <row r="107" spans="1:6">
      <c r="A107" s="56">
        <v>106</v>
      </c>
      <c r="B107" s="56" t="s">
        <v>1561</v>
      </c>
      <c r="C107" s="56" t="s">
        <v>1559</v>
      </c>
      <c r="D107" s="111">
        <v>4685</v>
      </c>
      <c r="E107" s="112">
        <v>42520</v>
      </c>
      <c r="F107" s="56" t="s">
        <v>1566</v>
      </c>
    </row>
    <row r="108" spans="1:6">
      <c r="A108" s="56">
        <v>107</v>
      </c>
      <c r="B108" s="56" t="s">
        <v>9</v>
      </c>
      <c r="C108" s="56" t="s">
        <v>1563</v>
      </c>
      <c r="D108" s="111">
        <v>3917</v>
      </c>
      <c r="E108" s="112">
        <v>42525</v>
      </c>
      <c r="F108" s="56" t="s">
        <v>1560</v>
      </c>
    </row>
    <row r="109" spans="1:6">
      <c r="A109" s="56">
        <v>108</v>
      </c>
      <c r="B109" s="56" t="s">
        <v>1570</v>
      </c>
      <c r="C109" s="56" t="s">
        <v>1563</v>
      </c>
      <c r="D109" s="111">
        <v>521</v>
      </c>
      <c r="E109" s="112">
        <v>42525</v>
      </c>
      <c r="F109" s="56" t="s">
        <v>1564</v>
      </c>
    </row>
    <row r="110" spans="1:6">
      <c r="A110" s="56">
        <v>109</v>
      </c>
      <c r="B110" s="56" t="s">
        <v>1570</v>
      </c>
      <c r="C110" s="56" t="s">
        <v>1563</v>
      </c>
      <c r="D110" s="111">
        <v>5605</v>
      </c>
      <c r="E110" s="112">
        <v>42531</v>
      </c>
      <c r="F110" s="56" t="s">
        <v>1571</v>
      </c>
    </row>
    <row r="111" spans="1:6">
      <c r="A111" s="56">
        <v>110</v>
      </c>
      <c r="B111" s="56" t="s">
        <v>1561</v>
      </c>
      <c r="C111" s="56" t="s">
        <v>1559</v>
      </c>
      <c r="D111" s="111">
        <v>9630</v>
      </c>
      <c r="E111" s="112">
        <v>42532</v>
      </c>
      <c r="F111" s="56" t="s">
        <v>1566</v>
      </c>
    </row>
    <row r="112" spans="1:6">
      <c r="A112" s="56">
        <v>111</v>
      </c>
      <c r="B112" s="56" t="s">
        <v>9</v>
      </c>
      <c r="C112" s="56" t="s">
        <v>1563</v>
      </c>
      <c r="D112" s="111">
        <v>6941</v>
      </c>
      <c r="E112" s="112">
        <v>42541</v>
      </c>
      <c r="F112" s="56" t="s">
        <v>1564</v>
      </c>
    </row>
    <row r="113" spans="1:6">
      <c r="A113" s="56">
        <v>112</v>
      </c>
      <c r="B113" s="56" t="s">
        <v>1561</v>
      </c>
      <c r="C113" s="56" t="s">
        <v>1559</v>
      </c>
      <c r="D113" s="111">
        <v>7231</v>
      </c>
      <c r="E113" s="112">
        <v>42541</v>
      </c>
      <c r="F113" s="56" t="s">
        <v>1562</v>
      </c>
    </row>
    <row r="114" spans="1:6">
      <c r="A114" s="56">
        <v>113</v>
      </c>
      <c r="B114" s="56" t="s">
        <v>1561</v>
      </c>
      <c r="C114" s="56" t="s">
        <v>1559</v>
      </c>
      <c r="D114" s="111">
        <v>8891</v>
      </c>
      <c r="E114" s="112">
        <v>42544</v>
      </c>
      <c r="F114" s="56" t="s">
        <v>1568</v>
      </c>
    </row>
    <row r="115" spans="1:6">
      <c r="A115" s="56">
        <v>114</v>
      </c>
      <c r="B115" s="56" t="s">
        <v>9</v>
      </c>
      <c r="C115" s="56" t="s">
        <v>1563</v>
      </c>
      <c r="D115" s="111">
        <v>107</v>
      </c>
      <c r="E115" s="112">
        <v>42546</v>
      </c>
      <c r="F115" s="56" t="s">
        <v>1571</v>
      </c>
    </row>
    <row r="116" spans="1:6">
      <c r="A116" s="56">
        <v>115</v>
      </c>
      <c r="B116" s="56" t="s">
        <v>9</v>
      </c>
      <c r="C116" s="56" t="s">
        <v>1563</v>
      </c>
      <c r="D116" s="111">
        <v>4243</v>
      </c>
      <c r="E116" s="112">
        <v>42547</v>
      </c>
      <c r="F116" s="56" t="s">
        <v>1560</v>
      </c>
    </row>
    <row r="117" spans="1:6">
      <c r="A117" s="56">
        <v>116</v>
      </c>
      <c r="B117" s="56" t="s">
        <v>1567</v>
      </c>
      <c r="C117" s="56" t="s">
        <v>1563</v>
      </c>
      <c r="D117" s="111">
        <v>4514</v>
      </c>
      <c r="E117" s="112">
        <v>42548</v>
      </c>
      <c r="F117" s="56" t="s">
        <v>1560</v>
      </c>
    </row>
    <row r="118" spans="1:6">
      <c r="A118" s="56">
        <v>117</v>
      </c>
      <c r="B118" s="56" t="s">
        <v>1545</v>
      </c>
      <c r="C118" s="56" t="s">
        <v>1563</v>
      </c>
      <c r="D118" s="111">
        <v>5480</v>
      </c>
      <c r="E118" s="112">
        <v>42553</v>
      </c>
      <c r="F118" s="56" t="s">
        <v>1560</v>
      </c>
    </row>
    <row r="119" spans="1:6">
      <c r="A119" s="56">
        <v>118</v>
      </c>
      <c r="B119" s="56" t="s">
        <v>9</v>
      </c>
      <c r="C119" s="56" t="s">
        <v>1563</v>
      </c>
      <c r="D119" s="111">
        <v>5002</v>
      </c>
      <c r="E119" s="112">
        <v>42553</v>
      </c>
      <c r="F119" s="56" t="s">
        <v>1571</v>
      </c>
    </row>
    <row r="120" spans="1:6">
      <c r="A120" s="56">
        <v>119</v>
      </c>
      <c r="B120" s="56" t="s">
        <v>9</v>
      </c>
      <c r="C120" s="56" t="s">
        <v>1563</v>
      </c>
      <c r="D120" s="111">
        <v>8530</v>
      </c>
      <c r="E120" s="112">
        <v>42556</v>
      </c>
      <c r="F120" s="56" t="s">
        <v>1564</v>
      </c>
    </row>
    <row r="121" spans="1:6">
      <c r="A121" s="56">
        <v>120</v>
      </c>
      <c r="B121" s="56" t="s">
        <v>1567</v>
      </c>
      <c r="C121" s="56" t="s">
        <v>1563</v>
      </c>
      <c r="D121" s="111">
        <v>4819</v>
      </c>
      <c r="E121" s="112">
        <v>42558</v>
      </c>
      <c r="F121" s="56" t="s">
        <v>1569</v>
      </c>
    </row>
    <row r="122" spans="1:6">
      <c r="A122" s="56">
        <v>121</v>
      </c>
      <c r="B122" s="56" t="s">
        <v>1561</v>
      </c>
      <c r="C122" s="56" t="s">
        <v>1559</v>
      </c>
      <c r="D122" s="111">
        <v>6343</v>
      </c>
      <c r="E122" s="112">
        <v>42562</v>
      </c>
      <c r="F122" s="56" t="s">
        <v>1562</v>
      </c>
    </row>
    <row r="123" spans="1:6">
      <c r="A123" s="56">
        <v>122</v>
      </c>
      <c r="B123" s="56" t="s">
        <v>1567</v>
      </c>
      <c r="C123" s="56" t="s">
        <v>1563</v>
      </c>
      <c r="D123" s="111">
        <v>2318</v>
      </c>
      <c r="E123" s="112">
        <v>42564</v>
      </c>
      <c r="F123" s="56" t="s">
        <v>1562</v>
      </c>
    </row>
    <row r="124" spans="1:6">
      <c r="A124" s="56">
        <v>123</v>
      </c>
      <c r="B124" s="56" t="s">
        <v>1567</v>
      </c>
      <c r="C124" s="56" t="s">
        <v>1563</v>
      </c>
      <c r="D124" s="111">
        <v>220</v>
      </c>
      <c r="E124" s="112">
        <v>42571</v>
      </c>
      <c r="F124" s="56" t="s">
        <v>1562</v>
      </c>
    </row>
    <row r="125" spans="1:6">
      <c r="A125" s="56">
        <v>124</v>
      </c>
      <c r="B125" s="56" t="s">
        <v>1567</v>
      </c>
      <c r="C125" s="56" t="s">
        <v>1563</v>
      </c>
      <c r="D125" s="111">
        <v>6341</v>
      </c>
      <c r="E125" s="112">
        <v>42571</v>
      </c>
      <c r="F125" s="56" t="s">
        <v>1569</v>
      </c>
    </row>
    <row r="126" spans="1:6">
      <c r="A126" s="56">
        <v>125</v>
      </c>
      <c r="B126" s="56" t="s">
        <v>1570</v>
      </c>
      <c r="C126" s="56" t="s">
        <v>1563</v>
      </c>
      <c r="D126" s="111">
        <v>330</v>
      </c>
      <c r="E126" s="112">
        <v>42571</v>
      </c>
      <c r="F126" s="56" t="s">
        <v>1566</v>
      </c>
    </row>
    <row r="127" spans="1:6">
      <c r="A127" s="56">
        <v>126</v>
      </c>
      <c r="B127" s="56" t="s">
        <v>1561</v>
      </c>
      <c r="C127" s="56" t="s">
        <v>1559</v>
      </c>
      <c r="D127" s="111">
        <v>3027</v>
      </c>
      <c r="E127" s="112">
        <v>42571</v>
      </c>
      <c r="F127" s="56" t="s">
        <v>1562</v>
      </c>
    </row>
    <row r="128" spans="1:6">
      <c r="A128" s="56">
        <v>127</v>
      </c>
      <c r="B128" s="56" t="s">
        <v>1567</v>
      </c>
      <c r="C128" s="56" t="s">
        <v>1563</v>
      </c>
      <c r="D128" s="111">
        <v>850</v>
      </c>
      <c r="E128" s="112">
        <v>42573</v>
      </c>
      <c r="F128" s="56" t="s">
        <v>1569</v>
      </c>
    </row>
    <row r="129" spans="1:6">
      <c r="A129" s="56">
        <v>128</v>
      </c>
      <c r="B129" s="56" t="s">
        <v>9</v>
      </c>
      <c r="C129" s="56" t="s">
        <v>1563</v>
      </c>
      <c r="D129" s="111">
        <v>8986</v>
      </c>
      <c r="E129" s="112">
        <v>42574</v>
      </c>
      <c r="F129" s="56" t="s">
        <v>1562</v>
      </c>
    </row>
    <row r="130" spans="1:6">
      <c r="A130" s="56">
        <v>129</v>
      </c>
      <c r="B130" s="56" t="s">
        <v>1561</v>
      </c>
      <c r="C130" s="56" t="s">
        <v>1559</v>
      </c>
      <c r="D130" s="111">
        <v>3800</v>
      </c>
      <c r="E130" s="112">
        <v>42576</v>
      </c>
      <c r="F130" s="56" t="s">
        <v>1560</v>
      </c>
    </row>
    <row r="131" spans="1:6">
      <c r="A131" s="56">
        <v>130</v>
      </c>
      <c r="B131" s="56" t="s">
        <v>1558</v>
      </c>
      <c r="C131" s="56" t="s">
        <v>1559</v>
      </c>
      <c r="D131" s="111">
        <v>5751</v>
      </c>
      <c r="E131" s="112">
        <v>42579</v>
      </c>
      <c r="F131" s="56" t="s">
        <v>1562</v>
      </c>
    </row>
    <row r="132" spans="1:6">
      <c r="A132" s="56">
        <v>131</v>
      </c>
      <c r="B132" s="56" t="s">
        <v>1570</v>
      </c>
      <c r="C132" s="56" t="s">
        <v>1563</v>
      </c>
      <c r="D132" s="111">
        <v>1704</v>
      </c>
      <c r="E132" s="112">
        <v>42580</v>
      </c>
      <c r="F132" s="56" t="s">
        <v>1562</v>
      </c>
    </row>
    <row r="133" spans="1:6">
      <c r="A133" s="56">
        <v>132</v>
      </c>
      <c r="B133" s="56" t="s">
        <v>9</v>
      </c>
      <c r="C133" s="56" t="s">
        <v>1563</v>
      </c>
      <c r="D133" s="111">
        <v>7966</v>
      </c>
      <c r="E133" s="112">
        <v>42581</v>
      </c>
      <c r="F133" s="56" t="s">
        <v>1568</v>
      </c>
    </row>
    <row r="134" spans="1:6">
      <c r="A134" s="56">
        <v>133</v>
      </c>
      <c r="B134" s="56" t="s">
        <v>9</v>
      </c>
      <c r="C134" s="56" t="s">
        <v>1563</v>
      </c>
      <c r="D134" s="111">
        <v>852</v>
      </c>
      <c r="E134" s="112">
        <v>42582</v>
      </c>
      <c r="F134" s="56" t="s">
        <v>1560</v>
      </c>
    </row>
    <row r="135" spans="1:6">
      <c r="A135" s="56">
        <v>134</v>
      </c>
      <c r="B135" s="56" t="s">
        <v>1565</v>
      </c>
      <c r="C135" s="56" t="s">
        <v>1559</v>
      </c>
      <c r="D135" s="111">
        <v>8416</v>
      </c>
      <c r="E135" s="112">
        <v>42582</v>
      </c>
      <c r="F135" s="56" t="s">
        <v>1568</v>
      </c>
    </row>
    <row r="136" spans="1:6">
      <c r="A136" s="56">
        <v>135</v>
      </c>
      <c r="B136" s="56" t="s">
        <v>9</v>
      </c>
      <c r="C136" s="56" t="s">
        <v>1563</v>
      </c>
      <c r="D136" s="111">
        <v>7144</v>
      </c>
      <c r="E136" s="112">
        <v>42583</v>
      </c>
      <c r="F136" s="56" t="s">
        <v>1571</v>
      </c>
    </row>
    <row r="137" spans="1:6">
      <c r="A137" s="56">
        <v>136</v>
      </c>
      <c r="B137" s="56" t="s">
        <v>1561</v>
      </c>
      <c r="C137" s="56" t="s">
        <v>1559</v>
      </c>
      <c r="D137" s="111">
        <v>7854</v>
      </c>
      <c r="E137" s="112">
        <v>42583</v>
      </c>
      <c r="F137" s="56" t="s">
        <v>1560</v>
      </c>
    </row>
    <row r="138" spans="1:6">
      <c r="A138" s="56">
        <v>137</v>
      </c>
      <c r="B138" s="56" t="s">
        <v>1567</v>
      </c>
      <c r="C138" s="56" t="s">
        <v>1563</v>
      </c>
      <c r="D138" s="111">
        <v>859</v>
      </c>
      <c r="E138" s="112">
        <v>42585</v>
      </c>
      <c r="F138" s="56" t="s">
        <v>1560</v>
      </c>
    </row>
    <row r="139" spans="1:6">
      <c r="A139" s="56">
        <v>138</v>
      </c>
      <c r="B139" s="56" t="s">
        <v>1561</v>
      </c>
      <c r="C139" s="56" t="s">
        <v>1559</v>
      </c>
      <c r="D139" s="111">
        <v>8049</v>
      </c>
      <c r="E139" s="112">
        <v>42594</v>
      </c>
      <c r="F139" s="56" t="s">
        <v>1560</v>
      </c>
    </row>
    <row r="140" spans="1:6">
      <c r="A140" s="56">
        <v>139</v>
      </c>
      <c r="B140" s="56" t="s">
        <v>9</v>
      </c>
      <c r="C140" s="56" t="s">
        <v>1563</v>
      </c>
      <c r="D140" s="111">
        <v>2836</v>
      </c>
      <c r="E140" s="112">
        <v>42595</v>
      </c>
      <c r="F140" s="56" t="s">
        <v>1566</v>
      </c>
    </row>
    <row r="141" spans="1:6">
      <c r="A141" s="56">
        <v>140</v>
      </c>
      <c r="B141" s="56" t="s">
        <v>1558</v>
      </c>
      <c r="C141" s="56" t="s">
        <v>1559</v>
      </c>
      <c r="D141" s="111">
        <v>1743</v>
      </c>
      <c r="E141" s="112">
        <v>42601</v>
      </c>
      <c r="F141" s="56" t="s">
        <v>1560</v>
      </c>
    </row>
    <row r="142" spans="1:6">
      <c r="A142" s="56">
        <v>141</v>
      </c>
      <c r="B142" s="56" t="s">
        <v>1570</v>
      </c>
      <c r="C142" s="56" t="s">
        <v>1563</v>
      </c>
      <c r="D142" s="111">
        <v>3844</v>
      </c>
      <c r="E142" s="112">
        <v>42605</v>
      </c>
      <c r="F142" s="56" t="s">
        <v>1571</v>
      </c>
    </row>
    <row r="143" spans="1:6">
      <c r="A143" s="56">
        <v>142</v>
      </c>
      <c r="B143" s="56" t="s">
        <v>1570</v>
      </c>
      <c r="C143" s="56" t="s">
        <v>1563</v>
      </c>
      <c r="D143" s="111">
        <v>7490</v>
      </c>
      <c r="E143" s="112">
        <v>42606</v>
      </c>
      <c r="F143" s="56" t="s">
        <v>1571</v>
      </c>
    </row>
    <row r="144" spans="1:6">
      <c r="A144" s="56">
        <v>143</v>
      </c>
      <c r="B144" s="56" t="s">
        <v>1561</v>
      </c>
      <c r="C144" s="56" t="s">
        <v>1559</v>
      </c>
      <c r="D144" s="111">
        <v>4483</v>
      </c>
      <c r="E144" s="112">
        <v>42607</v>
      </c>
      <c r="F144" s="56" t="s">
        <v>1566</v>
      </c>
    </row>
    <row r="145" spans="1:6">
      <c r="A145" s="56">
        <v>144</v>
      </c>
      <c r="B145" s="56" t="s">
        <v>1570</v>
      </c>
      <c r="C145" s="56" t="s">
        <v>1563</v>
      </c>
      <c r="D145" s="111">
        <v>7333</v>
      </c>
      <c r="E145" s="112">
        <v>42609</v>
      </c>
      <c r="F145" s="56" t="s">
        <v>1564</v>
      </c>
    </row>
    <row r="146" spans="1:6">
      <c r="A146" s="56">
        <v>145</v>
      </c>
      <c r="B146" s="56" t="s">
        <v>1558</v>
      </c>
      <c r="C146" s="56" t="s">
        <v>1559</v>
      </c>
      <c r="D146" s="111">
        <v>7654</v>
      </c>
      <c r="E146" s="112">
        <v>42610</v>
      </c>
      <c r="F146" s="56" t="s">
        <v>1560</v>
      </c>
    </row>
    <row r="147" spans="1:6">
      <c r="A147" s="56">
        <v>146</v>
      </c>
      <c r="B147" s="56" t="s">
        <v>1570</v>
      </c>
      <c r="C147" s="56" t="s">
        <v>1563</v>
      </c>
      <c r="D147" s="111">
        <v>3944</v>
      </c>
      <c r="E147" s="112">
        <v>42611</v>
      </c>
      <c r="F147" s="56" t="s">
        <v>1562</v>
      </c>
    </row>
    <row r="148" spans="1:6">
      <c r="A148" s="56">
        <v>147</v>
      </c>
      <c r="B148" s="56" t="s">
        <v>1565</v>
      </c>
      <c r="C148" s="56" t="s">
        <v>1559</v>
      </c>
      <c r="D148" s="111">
        <v>5761</v>
      </c>
      <c r="E148" s="112">
        <v>42611</v>
      </c>
      <c r="F148" s="56" t="s">
        <v>1566</v>
      </c>
    </row>
    <row r="149" spans="1:6">
      <c r="A149" s="56">
        <v>148</v>
      </c>
      <c r="B149" s="56" t="s">
        <v>9</v>
      </c>
      <c r="C149" s="56" t="s">
        <v>1563</v>
      </c>
      <c r="D149" s="111">
        <v>6864</v>
      </c>
      <c r="E149" s="112">
        <v>42614</v>
      </c>
      <c r="F149" s="56" t="s">
        <v>1569</v>
      </c>
    </row>
    <row r="150" spans="1:6">
      <c r="A150" s="56">
        <v>149</v>
      </c>
      <c r="B150" s="56" t="s">
        <v>9</v>
      </c>
      <c r="C150" s="56" t="s">
        <v>1563</v>
      </c>
      <c r="D150" s="111">
        <v>4016</v>
      </c>
      <c r="E150" s="112">
        <v>42614</v>
      </c>
      <c r="F150" s="56" t="s">
        <v>1566</v>
      </c>
    </row>
    <row r="151" spans="1:6">
      <c r="A151" s="56">
        <v>150</v>
      </c>
      <c r="B151" s="56" t="s">
        <v>9</v>
      </c>
      <c r="C151" s="56" t="s">
        <v>1563</v>
      </c>
      <c r="D151" s="111">
        <v>1841</v>
      </c>
      <c r="E151" s="112">
        <v>42615</v>
      </c>
      <c r="F151" s="56" t="s">
        <v>1560</v>
      </c>
    </row>
    <row r="152" spans="1:6">
      <c r="A152" s="56">
        <v>151</v>
      </c>
      <c r="B152" s="56" t="s">
        <v>9</v>
      </c>
      <c r="C152" s="56" t="s">
        <v>1563</v>
      </c>
      <c r="D152" s="111">
        <v>424</v>
      </c>
      <c r="E152" s="112">
        <v>42618</v>
      </c>
      <c r="F152" s="56" t="s">
        <v>1568</v>
      </c>
    </row>
    <row r="153" spans="1:6">
      <c r="A153" s="56">
        <v>152</v>
      </c>
      <c r="B153" s="56" t="s">
        <v>9</v>
      </c>
      <c r="C153" s="56" t="s">
        <v>1563</v>
      </c>
      <c r="D153" s="111">
        <v>8765</v>
      </c>
      <c r="E153" s="112">
        <v>42620</v>
      </c>
      <c r="F153" s="56" t="s">
        <v>1562</v>
      </c>
    </row>
    <row r="154" spans="1:6">
      <c r="A154" s="56">
        <v>153</v>
      </c>
      <c r="B154" s="56" t="s">
        <v>9</v>
      </c>
      <c r="C154" s="56" t="s">
        <v>1563</v>
      </c>
      <c r="D154" s="111">
        <v>5583</v>
      </c>
      <c r="E154" s="112">
        <v>42621</v>
      </c>
      <c r="F154" s="56" t="s">
        <v>1560</v>
      </c>
    </row>
    <row r="155" spans="1:6">
      <c r="A155" s="56">
        <v>154</v>
      </c>
      <c r="B155" s="56" t="s">
        <v>1561</v>
      </c>
      <c r="C155" s="56" t="s">
        <v>1559</v>
      </c>
      <c r="D155" s="111">
        <v>4390</v>
      </c>
      <c r="E155" s="112">
        <v>42622</v>
      </c>
      <c r="F155" s="56" t="s">
        <v>1569</v>
      </c>
    </row>
    <row r="156" spans="1:6">
      <c r="A156" s="56">
        <v>155</v>
      </c>
      <c r="B156" s="56" t="s">
        <v>1561</v>
      </c>
      <c r="C156" s="56" t="s">
        <v>1559</v>
      </c>
      <c r="D156" s="111">
        <v>352</v>
      </c>
      <c r="E156" s="112">
        <v>42622</v>
      </c>
      <c r="F156" s="56" t="s">
        <v>1564</v>
      </c>
    </row>
    <row r="157" spans="1:6">
      <c r="A157" s="56">
        <v>156</v>
      </c>
      <c r="B157" s="56" t="s">
        <v>1570</v>
      </c>
      <c r="C157" s="56" t="s">
        <v>1563</v>
      </c>
      <c r="D157" s="111">
        <v>8489</v>
      </c>
      <c r="E157" s="112">
        <v>42624</v>
      </c>
      <c r="F157" s="56" t="s">
        <v>1560</v>
      </c>
    </row>
    <row r="158" spans="1:6">
      <c r="A158" s="56">
        <v>157</v>
      </c>
      <c r="B158" s="56" t="s">
        <v>9</v>
      </c>
      <c r="C158" s="56" t="s">
        <v>1563</v>
      </c>
      <c r="D158" s="111">
        <v>7090</v>
      </c>
      <c r="E158" s="112">
        <v>42624</v>
      </c>
      <c r="F158" s="56" t="s">
        <v>1571</v>
      </c>
    </row>
    <row r="159" spans="1:6">
      <c r="A159" s="56">
        <v>158</v>
      </c>
      <c r="B159" s="56" t="s">
        <v>9</v>
      </c>
      <c r="C159" s="56" t="s">
        <v>1563</v>
      </c>
      <c r="D159" s="111">
        <v>7880</v>
      </c>
      <c r="E159" s="112">
        <v>42628</v>
      </c>
      <c r="F159" s="56" t="s">
        <v>1560</v>
      </c>
    </row>
    <row r="160" spans="1:6">
      <c r="A160" s="56">
        <v>159</v>
      </c>
      <c r="B160" s="56" t="s">
        <v>1567</v>
      </c>
      <c r="C160" s="56" t="s">
        <v>1563</v>
      </c>
      <c r="D160" s="111">
        <v>3861</v>
      </c>
      <c r="E160" s="112">
        <v>42631</v>
      </c>
      <c r="F160" s="56" t="s">
        <v>1560</v>
      </c>
    </row>
    <row r="161" spans="1:6">
      <c r="A161" s="56">
        <v>160</v>
      </c>
      <c r="B161" s="56" t="s">
        <v>1561</v>
      </c>
      <c r="C161" s="56" t="s">
        <v>1559</v>
      </c>
      <c r="D161" s="111">
        <v>7927</v>
      </c>
      <c r="E161" s="112">
        <v>42632</v>
      </c>
      <c r="F161" s="56" t="s">
        <v>1566</v>
      </c>
    </row>
    <row r="162" spans="1:6">
      <c r="A162" s="56">
        <v>161</v>
      </c>
      <c r="B162" s="56" t="s">
        <v>9</v>
      </c>
      <c r="C162" s="56" t="s">
        <v>1563</v>
      </c>
      <c r="D162" s="111">
        <v>6162</v>
      </c>
      <c r="E162" s="112">
        <v>42633</v>
      </c>
      <c r="F162" s="56" t="s">
        <v>1560</v>
      </c>
    </row>
    <row r="163" spans="1:6">
      <c r="A163" s="56">
        <v>162</v>
      </c>
      <c r="B163" s="56" t="s">
        <v>1545</v>
      </c>
      <c r="C163" s="56" t="s">
        <v>1563</v>
      </c>
      <c r="D163" s="111">
        <v>5523</v>
      </c>
      <c r="E163" s="112">
        <v>42638</v>
      </c>
      <c r="F163" s="56" t="s">
        <v>1568</v>
      </c>
    </row>
    <row r="164" spans="1:6">
      <c r="A164" s="56">
        <v>163</v>
      </c>
      <c r="B164" s="56" t="s">
        <v>1561</v>
      </c>
      <c r="C164" s="56" t="s">
        <v>1559</v>
      </c>
      <c r="D164" s="111">
        <v>5936</v>
      </c>
      <c r="E164" s="112">
        <v>42638</v>
      </c>
      <c r="F164" s="56" t="s">
        <v>1562</v>
      </c>
    </row>
    <row r="165" spans="1:6">
      <c r="A165" s="56">
        <v>164</v>
      </c>
      <c r="B165" s="56" t="s">
        <v>1558</v>
      </c>
      <c r="C165" s="56" t="s">
        <v>1559</v>
      </c>
      <c r="D165" s="111">
        <v>7251</v>
      </c>
      <c r="E165" s="112">
        <v>42639</v>
      </c>
      <c r="F165" s="56" t="s">
        <v>1566</v>
      </c>
    </row>
    <row r="166" spans="1:6">
      <c r="A166" s="56">
        <v>165</v>
      </c>
      <c r="B166" s="56" t="s">
        <v>1567</v>
      </c>
      <c r="C166" s="56" t="s">
        <v>1563</v>
      </c>
      <c r="D166" s="111">
        <v>6187</v>
      </c>
      <c r="E166" s="112">
        <v>42640</v>
      </c>
      <c r="F166" s="56" t="s">
        <v>1568</v>
      </c>
    </row>
    <row r="167" spans="1:6">
      <c r="A167" s="56">
        <v>166</v>
      </c>
      <c r="B167" s="56" t="s">
        <v>9</v>
      </c>
      <c r="C167" s="56" t="s">
        <v>1563</v>
      </c>
      <c r="D167" s="111">
        <v>3210</v>
      </c>
      <c r="E167" s="112">
        <v>42642</v>
      </c>
      <c r="F167" s="56" t="s">
        <v>1566</v>
      </c>
    </row>
    <row r="168" spans="1:6">
      <c r="A168" s="56">
        <v>167</v>
      </c>
      <c r="B168" s="56" t="s">
        <v>1558</v>
      </c>
      <c r="C168" s="56" t="s">
        <v>1559</v>
      </c>
      <c r="D168" s="111">
        <v>682</v>
      </c>
      <c r="E168" s="112">
        <v>42642</v>
      </c>
      <c r="F168" s="56" t="s">
        <v>1566</v>
      </c>
    </row>
    <row r="169" spans="1:6">
      <c r="A169" s="56">
        <v>168</v>
      </c>
      <c r="B169" s="56" t="s">
        <v>9</v>
      </c>
      <c r="C169" s="56" t="s">
        <v>1563</v>
      </c>
      <c r="D169" s="111">
        <v>793</v>
      </c>
      <c r="E169" s="112">
        <v>42646</v>
      </c>
      <c r="F169" s="56" t="s">
        <v>1568</v>
      </c>
    </row>
    <row r="170" spans="1:6">
      <c r="A170" s="56">
        <v>169</v>
      </c>
      <c r="B170" s="56" t="s">
        <v>1558</v>
      </c>
      <c r="C170" s="56" t="s">
        <v>1559</v>
      </c>
      <c r="D170" s="111">
        <v>5346</v>
      </c>
      <c r="E170" s="112">
        <v>42647</v>
      </c>
      <c r="F170" s="56" t="s">
        <v>1566</v>
      </c>
    </row>
    <row r="171" spans="1:6">
      <c r="A171" s="56">
        <v>170</v>
      </c>
      <c r="B171" s="56" t="s">
        <v>9</v>
      </c>
      <c r="C171" s="56" t="s">
        <v>1563</v>
      </c>
      <c r="D171" s="111">
        <v>7103</v>
      </c>
      <c r="E171" s="112">
        <v>42650</v>
      </c>
      <c r="F171" s="56" t="s">
        <v>1569</v>
      </c>
    </row>
    <row r="172" spans="1:6">
      <c r="A172" s="56">
        <v>171</v>
      </c>
      <c r="B172" s="56" t="s">
        <v>1558</v>
      </c>
      <c r="C172" s="56" t="s">
        <v>1559</v>
      </c>
      <c r="D172" s="111">
        <v>4603</v>
      </c>
      <c r="E172" s="112">
        <v>42653</v>
      </c>
      <c r="F172" s="56" t="s">
        <v>1560</v>
      </c>
    </row>
    <row r="173" spans="1:6">
      <c r="A173" s="56">
        <v>172</v>
      </c>
      <c r="B173" s="56" t="s">
        <v>1570</v>
      </c>
      <c r="C173" s="56" t="s">
        <v>1563</v>
      </c>
      <c r="D173" s="111">
        <v>8160</v>
      </c>
      <c r="E173" s="112">
        <v>42659</v>
      </c>
      <c r="F173" s="56" t="s">
        <v>1571</v>
      </c>
    </row>
    <row r="174" spans="1:6">
      <c r="A174" s="56">
        <v>173</v>
      </c>
      <c r="B174" s="56" t="s">
        <v>1570</v>
      </c>
      <c r="C174" s="56" t="s">
        <v>1563</v>
      </c>
      <c r="D174" s="111">
        <v>7171</v>
      </c>
      <c r="E174" s="112">
        <v>42666</v>
      </c>
      <c r="F174" s="56" t="s">
        <v>1562</v>
      </c>
    </row>
    <row r="175" spans="1:6">
      <c r="A175" s="56">
        <v>174</v>
      </c>
      <c r="B175" s="56" t="s">
        <v>9</v>
      </c>
      <c r="C175" s="56" t="s">
        <v>1563</v>
      </c>
      <c r="D175" s="111">
        <v>3552</v>
      </c>
      <c r="E175" s="112">
        <v>42666</v>
      </c>
      <c r="F175" s="56" t="s">
        <v>1569</v>
      </c>
    </row>
    <row r="176" spans="1:6">
      <c r="A176" s="56">
        <v>175</v>
      </c>
      <c r="B176" s="56" t="s">
        <v>9</v>
      </c>
      <c r="C176" s="56" t="s">
        <v>1563</v>
      </c>
      <c r="D176" s="111">
        <v>7273</v>
      </c>
      <c r="E176" s="112">
        <v>42668</v>
      </c>
      <c r="F176" s="56" t="s">
        <v>1568</v>
      </c>
    </row>
    <row r="177" spans="1:6">
      <c r="A177" s="56">
        <v>176</v>
      </c>
      <c r="B177" s="56" t="s">
        <v>9</v>
      </c>
      <c r="C177" s="56" t="s">
        <v>1563</v>
      </c>
      <c r="D177" s="111">
        <v>2402</v>
      </c>
      <c r="E177" s="112">
        <v>42669</v>
      </c>
      <c r="F177" s="56" t="s">
        <v>1566</v>
      </c>
    </row>
    <row r="178" spans="1:6">
      <c r="A178" s="56">
        <v>177</v>
      </c>
      <c r="B178" s="56" t="s">
        <v>9</v>
      </c>
      <c r="C178" s="56" t="s">
        <v>1563</v>
      </c>
      <c r="D178" s="111">
        <v>1197</v>
      </c>
      <c r="E178" s="112">
        <v>42669</v>
      </c>
      <c r="F178" s="56" t="s">
        <v>1568</v>
      </c>
    </row>
    <row r="179" spans="1:6">
      <c r="A179" s="56">
        <v>178</v>
      </c>
      <c r="B179" s="56" t="s">
        <v>1565</v>
      </c>
      <c r="C179" s="56" t="s">
        <v>1559</v>
      </c>
      <c r="D179" s="111">
        <v>5015</v>
      </c>
      <c r="E179" s="112">
        <v>42669</v>
      </c>
      <c r="F179" s="56" t="s">
        <v>1568</v>
      </c>
    </row>
    <row r="180" spans="1:6">
      <c r="A180" s="56">
        <v>179</v>
      </c>
      <c r="B180" s="56" t="s">
        <v>1567</v>
      </c>
      <c r="C180" s="56" t="s">
        <v>1563</v>
      </c>
      <c r="D180" s="111">
        <v>5818</v>
      </c>
      <c r="E180" s="112">
        <v>42676</v>
      </c>
      <c r="F180" s="56" t="s">
        <v>1560</v>
      </c>
    </row>
    <row r="181" spans="1:6">
      <c r="A181" s="56">
        <v>180</v>
      </c>
      <c r="B181" s="56" t="s">
        <v>9</v>
      </c>
      <c r="C181" s="56" t="s">
        <v>1563</v>
      </c>
      <c r="D181" s="111">
        <v>4399</v>
      </c>
      <c r="E181" s="112">
        <v>42677</v>
      </c>
      <c r="F181" s="56" t="s">
        <v>1562</v>
      </c>
    </row>
    <row r="182" spans="1:6">
      <c r="A182" s="56">
        <v>181</v>
      </c>
      <c r="B182" s="56" t="s">
        <v>1558</v>
      </c>
      <c r="C182" s="56" t="s">
        <v>1559</v>
      </c>
      <c r="D182" s="111">
        <v>3011</v>
      </c>
      <c r="E182" s="112">
        <v>42677</v>
      </c>
      <c r="F182" s="56" t="s">
        <v>1560</v>
      </c>
    </row>
    <row r="183" spans="1:6">
      <c r="A183" s="56">
        <v>182</v>
      </c>
      <c r="B183" s="56" t="s">
        <v>1570</v>
      </c>
      <c r="C183" s="56" t="s">
        <v>1563</v>
      </c>
      <c r="D183" s="111">
        <v>4715</v>
      </c>
      <c r="E183" s="112">
        <v>42683</v>
      </c>
      <c r="F183" s="56" t="s">
        <v>1562</v>
      </c>
    </row>
    <row r="184" spans="1:6">
      <c r="A184" s="56">
        <v>183</v>
      </c>
      <c r="B184" s="56" t="s">
        <v>1570</v>
      </c>
      <c r="C184" s="56" t="s">
        <v>1563</v>
      </c>
      <c r="D184" s="111">
        <v>5321</v>
      </c>
      <c r="E184" s="112">
        <v>42686</v>
      </c>
      <c r="F184" s="56" t="s">
        <v>1571</v>
      </c>
    </row>
    <row r="185" spans="1:6">
      <c r="A185" s="56">
        <v>184</v>
      </c>
      <c r="B185" s="56" t="s">
        <v>9</v>
      </c>
      <c r="C185" s="56" t="s">
        <v>1563</v>
      </c>
      <c r="D185" s="111">
        <v>8894</v>
      </c>
      <c r="E185" s="112">
        <v>42689</v>
      </c>
      <c r="F185" s="56" t="s">
        <v>1560</v>
      </c>
    </row>
    <row r="186" spans="1:6">
      <c r="A186" s="56">
        <v>185</v>
      </c>
      <c r="B186" s="56" t="s">
        <v>1558</v>
      </c>
      <c r="C186" s="56" t="s">
        <v>1559</v>
      </c>
      <c r="D186" s="111">
        <v>4846</v>
      </c>
      <c r="E186" s="112">
        <v>42699</v>
      </c>
      <c r="F186" s="56" t="s">
        <v>1562</v>
      </c>
    </row>
    <row r="187" spans="1:6">
      <c r="A187" s="56">
        <v>186</v>
      </c>
      <c r="B187" s="56" t="s">
        <v>1561</v>
      </c>
      <c r="C187" s="56" t="s">
        <v>1559</v>
      </c>
      <c r="D187" s="111">
        <v>284</v>
      </c>
      <c r="E187" s="112">
        <v>42699</v>
      </c>
      <c r="F187" s="56" t="s">
        <v>1566</v>
      </c>
    </row>
    <row r="188" spans="1:6">
      <c r="A188" s="56">
        <v>187</v>
      </c>
      <c r="B188" s="56" t="s">
        <v>1567</v>
      </c>
      <c r="C188" s="56" t="s">
        <v>1563</v>
      </c>
      <c r="D188" s="111">
        <v>8283</v>
      </c>
      <c r="E188" s="112">
        <v>42700</v>
      </c>
      <c r="F188" s="56" t="s">
        <v>1562</v>
      </c>
    </row>
    <row r="189" spans="1:6">
      <c r="A189" s="56">
        <v>188</v>
      </c>
      <c r="B189" s="56" t="s">
        <v>1567</v>
      </c>
      <c r="C189" s="56" t="s">
        <v>1563</v>
      </c>
      <c r="D189" s="111">
        <v>9990</v>
      </c>
      <c r="E189" s="112">
        <v>42702</v>
      </c>
      <c r="F189" s="56" t="s">
        <v>1564</v>
      </c>
    </row>
    <row r="190" spans="1:6">
      <c r="A190" s="56">
        <v>189</v>
      </c>
      <c r="B190" s="56" t="s">
        <v>9</v>
      </c>
      <c r="C190" s="56" t="s">
        <v>1563</v>
      </c>
      <c r="D190" s="111">
        <v>9014</v>
      </c>
      <c r="E190" s="112">
        <v>42702</v>
      </c>
      <c r="F190" s="56" t="s">
        <v>1568</v>
      </c>
    </row>
    <row r="191" spans="1:6">
      <c r="A191" s="56">
        <v>190</v>
      </c>
      <c r="B191" s="56" t="s">
        <v>1570</v>
      </c>
      <c r="C191" s="56" t="s">
        <v>1563</v>
      </c>
      <c r="D191" s="111">
        <v>1942</v>
      </c>
      <c r="E191" s="112">
        <v>42703</v>
      </c>
      <c r="F191" s="56" t="s">
        <v>1571</v>
      </c>
    </row>
    <row r="192" spans="1:6">
      <c r="A192" s="56">
        <v>191</v>
      </c>
      <c r="B192" s="56" t="s">
        <v>9</v>
      </c>
      <c r="C192" s="56" t="s">
        <v>1563</v>
      </c>
      <c r="D192" s="111">
        <v>7223</v>
      </c>
      <c r="E192" s="112">
        <v>42704</v>
      </c>
      <c r="F192" s="56" t="s">
        <v>1560</v>
      </c>
    </row>
    <row r="193" spans="1:6">
      <c r="A193" s="56">
        <v>192</v>
      </c>
      <c r="B193" s="56" t="s">
        <v>1558</v>
      </c>
      <c r="C193" s="56" t="s">
        <v>1559</v>
      </c>
      <c r="D193" s="111">
        <v>4673</v>
      </c>
      <c r="E193" s="112">
        <v>42706</v>
      </c>
      <c r="F193" s="56" t="s">
        <v>1560</v>
      </c>
    </row>
    <row r="194" spans="1:6">
      <c r="A194" s="56">
        <v>193</v>
      </c>
      <c r="B194" s="56" t="s">
        <v>1558</v>
      </c>
      <c r="C194" s="56" t="s">
        <v>1559</v>
      </c>
      <c r="D194" s="111">
        <v>9104</v>
      </c>
      <c r="E194" s="112">
        <v>42708</v>
      </c>
      <c r="F194" s="56" t="s">
        <v>1571</v>
      </c>
    </row>
    <row r="195" spans="1:6">
      <c r="A195" s="56">
        <v>194</v>
      </c>
      <c r="B195" s="56" t="s">
        <v>1570</v>
      </c>
      <c r="C195" s="56" t="s">
        <v>1563</v>
      </c>
      <c r="D195" s="111">
        <v>6078</v>
      </c>
      <c r="E195" s="112">
        <v>42709</v>
      </c>
      <c r="F195" s="56" t="s">
        <v>1560</v>
      </c>
    </row>
    <row r="196" spans="1:6">
      <c r="A196" s="56">
        <v>195</v>
      </c>
      <c r="B196" s="56" t="s">
        <v>1565</v>
      </c>
      <c r="C196" s="56" t="s">
        <v>1559</v>
      </c>
      <c r="D196" s="111">
        <v>3278</v>
      </c>
      <c r="E196" s="112">
        <v>42710</v>
      </c>
      <c r="F196" s="56" t="s">
        <v>1566</v>
      </c>
    </row>
    <row r="197" spans="1:6">
      <c r="A197" s="56">
        <v>196</v>
      </c>
      <c r="B197" s="56" t="s">
        <v>9</v>
      </c>
      <c r="C197" s="56" t="s">
        <v>1563</v>
      </c>
      <c r="D197" s="111">
        <v>136</v>
      </c>
      <c r="E197" s="112">
        <v>42716</v>
      </c>
      <c r="F197" s="56" t="s">
        <v>1564</v>
      </c>
    </row>
    <row r="198" spans="1:6">
      <c r="A198" s="56">
        <v>197</v>
      </c>
      <c r="B198" s="56" t="s">
        <v>9</v>
      </c>
      <c r="C198" s="56" t="s">
        <v>1563</v>
      </c>
      <c r="D198" s="111">
        <v>8377</v>
      </c>
      <c r="E198" s="112">
        <v>42716</v>
      </c>
      <c r="F198" s="56" t="s">
        <v>1568</v>
      </c>
    </row>
    <row r="199" spans="1:6">
      <c r="A199" s="56">
        <v>198</v>
      </c>
      <c r="B199" s="56" t="s">
        <v>9</v>
      </c>
      <c r="C199" s="56" t="s">
        <v>1563</v>
      </c>
      <c r="D199" s="111">
        <v>2382</v>
      </c>
      <c r="E199" s="112">
        <v>42716</v>
      </c>
      <c r="F199" s="56" t="s">
        <v>1560</v>
      </c>
    </row>
    <row r="200" spans="1:6">
      <c r="A200" s="56">
        <v>199</v>
      </c>
      <c r="B200" s="56" t="s">
        <v>9</v>
      </c>
      <c r="C200" s="56" t="s">
        <v>1563</v>
      </c>
      <c r="D200" s="111">
        <v>8702</v>
      </c>
      <c r="E200" s="112">
        <v>42719</v>
      </c>
      <c r="F200" s="56" t="s">
        <v>1566</v>
      </c>
    </row>
    <row r="201" spans="1:6">
      <c r="A201" s="56">
        <v>200</v>
      </c>
      <c r="B201" s="56" t="s">
        <v>9</v>
      </c>
      <c r="C201" s="56" t="s">
        <v>1563</v>
      </c>
      <c r="D201" s="111">
        <v>5021</v>
      </c>
      <c r="E201" s="112">
        <v>42720</v>
      </c>
      <c r="F201" s="56" t="s">
        <v>1560</v>
      </c>
    </row>
    <row r="202" spans="1:6">
      <c r="A202" s="56">
        <v>201</v>
      </c>
      <c r="B202" s="56" t="s">
        <v>1570</v>
      </c>
      <c r="C202" s="56" t="s">
        <v>1563</v>
      </c>
      <c r="D202" s="111">
        <v>1760</v>
      </c>
      <c r="E202" s="112">
        <v>42720</v>
      </c>
      <c r="F202" s="56" t="s">
        <v>1568</v>
      </c>
    </row>
    <row r="203" spans="1:6">
      <c r="A203" s="56">
        <v>202</v>
      </c>
      <c r="B203" s="56" t="s">
        <v>9</v>
      </c>
      <c r="C203" s="56" t="s">
        <v>1563</v>
      </c>
      <c r="D203" s="111">
        <v>4766</v>
      </c>
      <c r="E203" s="112">
        <v>42722</v>
      </c>
      <c r="F203" s="56" t="s">
        <v>1566</v>
      </c>
    </row>
    <row r="204" spans="1:6">
      <c r="A204" s="56">
        <v>203</v>
      </c>
      <c r="B204" s="56" t="s">
        <v>1565</v>
      </c>
      <c r="C204" s="56" t="s">
        <v>1559</v>
      </c>
      <c r="D204" s="111">
        <v>1541</v>
      </c>
      <c r="E204" s="112">
        <v>42723</v>
      </c>
      <c r="F204" s="56" t="s">
        <v>1562</v>
      </c>
    </row>
    <row r="205" spans="1:6">
      <c r="A205" s="56">
        <v>204</v>
      </c>
      <c r="B205" s="56" t="s">
        <v>1567</v>
      </c>
      <c r="C205" s="56" t="s">
        <v>1563</v>
      </c>
      <c r="D205" s="111">
        <v>2782</v>
      </c>
      <c r="E205" s="112">
        <v>42724</v>
      </c>
      <c r="F205" s="56" t="s">
        <v>1562</v>
      </c>
    </row>
    <row r="206" spans="1:6">
      <c r="A206" s="56">
        <v>205</v>
      </c>
      <c r="B206" s="56" t="s">
        <v>1570</v>
      </c>
      <c r="C206" s="56" t="s">
        <v>1563</v>
      </c>
      <c r="D206" s="111">
        <v>2455</v>
      </c>
      <c r="E206" s="112">
        <v>42724</v>
      </c>
      <c r="F206" s="56" t="s">
        <v>1564</v>
      </c>
    </row>
    <row r="207" spans="1:6">
      <c r="A207" s="56">
        <v>206</v>
      </c>
      <c r="B207" s="56" t="s">
        <v>1570</v>
      </c>
      <c r="C207" s="56" t="s">
        <v>1563</v>
      </c>
      <c r="D207" s="111">
        <v>4512</v>
      </c>
      <c r="E207" s="112">
        <v>42726</v>
      </c>
      <c r="F207" s="56" t="s">
        <v>1569</v>
      </c>
    </row>
    <row r="208" spans="1:6">
      <c r="A208" s="56">
        <v>207</v>
      </c>
      <c r="B208" s="56" t="s">
        <v>1570</v>
      </c>
      <c r="C208" s="56" t="s">
        <v>1563</v>
      </c>
      <c r="D208" s="111">
        <v>8752</v>
      </c>
      <c r="E208" s="112">
        <v>42726</v>
      </c>
      <c r="F208" s="56" t="s">
        <v>1566</v>
      </c>
    </row>
    <row r="209" spans="1:6">
      <c r="A209" s="56">
        <v>208</v>
      </c>
      <c r="B209" s="56" t="s">
        <v>1558</v>
      </c>
      <c r="C209" s="56" t="s">
        <v>1559</v>
      </c>
      <c r="D209" s="111">
        <v>9127</v>
      </c>
      <c r="E209" s="112">
        <v>42729</v>
      </c>
      <c r="F209" s="56" t="s">
        <v>1560</v>
      </c>
    </row>
    <row r="210" spans="1:6">
      <c r="A210" s="56">
        <v>209</v>
      </c>
      <c r="B210" s="56" t="s">
        <v>1570</v>
      </c>
      <c r="C210" s="56" t="s">
        <v>1563</v>
      </c>
      <c r="D210" s="111">
        <v>1777</v>
      </c>
      <c r="E210" s="112">
        <v>42732</v>
      </c>
      <c r="F210" s="56" t="s">
        <v>1571</v>
      </c>
    </row>
    <row r="211" spans="1:6">
      <c r="A211" s="56">
        <v>210</v>
      </c>
      <c r="B211" s="56" t="s">
        <v>1565</v>
      </c>
      <c r="C211" s="56" t="s">
        <v>1559</v>
      </c>
      <c r="D211" s="111">
        <v>680</v>
      </c>
      <c r="E211" s="112">
        <v>42732</v>
      </c>
      <c r="F211" s="56" t="s">
        <v>1571</v>
      </c>
    </row>
    <row r="212" spans="1:6">
      <c r="A212" s="56">
        <v>211</v>
      </c>
      <c r="B212" s="56" t="s">
        <v>1567</v>
      </c>
      <c r="C212" s="56" t="s">
        <v>1563</v>
      </c>
      <c r="D212" s="111">
        <v>958</v>
      </c>
      <c r="E212" s="112">
        <v>42733</v>
      </c>
      <c r="F212" s="56" t="s">
        <v>1560</v>
      </c>
    </row>
    <row r="213" spans="1:6">
      <c r="A213" s="56">
        <v>212</v>
      </c>
      <c r="B213" s="56" t="s">
        <v>1558</v>
      </c>
      <c r="C213" s="56" t="s">
        <v>1559</v>
      </c>
      <c r="D213" s="111">
        <v>2613</v>
      </c>
      <c r="E213" s="112">
        <v>42733</v>
      </c>
      <c r="F213" s="56" t="s">
        <v>1568</v>
      </c>
    </row>
    <row r="214" spans="1:6">
      <c r="A214" s="56">
        <v>213</v>
      </c>
      <c r="B214" s="56" t="s">
        <v>1558</v>
      </c>
      <c r="C214" s="56" t="s">
        <v>1559</v>
      </c>
      <c r="D214" s="111">
        <v>339</v>
      </c>
      <c r="E214" s="112">
        <v>42734</v>
      </c>
      <c r="F214" s="56" t="s">
        <v>1568</v>
      </c>
    </row>
  </sheetData>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C000"/>
  </sheetPr>
  <dimension ref="A1:S698"/>
  <sheetViews>
    <sheetView workbookViewId="0">
      <selection activeCell="N12" sqref="N11:N12"/>
    </sheetView>
  </sheetViews>
  <sheetFormatPr defaultRowHeight="15"/>
  <sheetData>
    <row r="1" spans="1:19" ht="26.25">
      <c r="A1" s="34" t="s">
        <v>395</v>
      </c>
      <c r="B1" s="62"/>
      <c r="C1" s="62"/>
      <c r="D1" s="62"/>
      <c r="E1" s="62"/>
      <c r="F1" s="62"/>
      <c r="K1" s="34" t="s">
        <v>1684</v>
      </c>
      <c r="L1" s="34"/>
      <c r="M1" s="34"/>
    </row>
    <row r="2" spans="1:19" ht="18.75">
      <c r="K2" s="33" t="s">
        <v>1642</v>
      </c>
    </row>
    <row r="3" spans="1:19" ht="18.75">
      <c r="A3" s="4" t="s">
        <v>846</v>
      </c>
      <c r="B3" s="4"/>
      <c r="C3" s="4"/>
      <c r="D3" s="4"/>
      <c r="E3" s="4"/>
      <c r="F3" s="4"/>
      <c r="G3" s="4"/>
      <c r="K3" s="33" t="s">
        <v>1643</v>
      </c>
      <c r="L3" s="33"/>
      <c r="M3" s="33"/>
    </row>
    <row r="4" spans="1:19" ht="18.75">
      <c r="K4" s="33" t="s">
        <v>1644</v>
      </c>
    </row>
    <row r="5" spans="1:19" ht="18.75">
      <c r="K5" s="33" t="s">
        <v>2030</v>
      </c>
    </row>
    <row r="6" spans="1:19" ht="18.75">
      <c r="K6" s="33" t="s">
        <v>1685</v>
      </c>
    </row>
    <row r="7" spans="1:19" ht="18.75">
      <c r="K7" s="33" t="s">
        <v>1686</v>
      </c>
    </row>
    <row r="9" spans="1:19" ht="23.25">
      <c r="K9" s="157" t="s">
        <v>1843</v>
      </c>
      <c r="L9" s="157"/>
      <c r="M9" s="157"/>
      <c r="N9" s="157"/>
      <c r="O9" s="157"/>
      <c r="P9" s="157"/>
      <c r="Q9" s="157"/>
      <c r="R9" s="157"/>
      <c r="S9" s="157"/>
    </row>
    <row r="24" spans="1:1" ht="18.75">
      <c r="A24" s="33"/>
    </row>
    <row r="25" spans="1:1" ht="18.75">
      <c r="A25" s="50"/>
    </row>
    <row r="26" spans="1:1" ht="18.75">
      <c r="A26" s="33" t="s">
        <v>768</v>
      </c>
    </row>
    <row r="27" spans="1:1" ht="18.75">
      <c r="A27" s="33" t="s">
        <v>1842</v>
      </c>
    </row>
    <row r="28" spans="1:1" ht="18.75">
      <c r="A28" s="33" t="s">
        <v>1447</v>
      </c>
    </row>
    <row r="29" spans="1:1" ht="18.75">
      <c r="A29" s="50"/>
    </row>
    <row r="30" spans="1:1" ht="18.75">
      <c r="A30" s="33" t="s">
        <v>769</v>
      </c>
    </row>
    <row r="31" spans="1:1" ht="18.75">
      <c r="A31" s="33" t="s">
        <v>408</v>
      </c>
    </row>
    <row r="32" spans="1:1" ht="18.75">
      <c r="A32" s="50"/>
    </row>
    <row r="33" spans="1:9" ht="18.75">
      <c r="A33" s="33" t="s">
        <v>708</v>
      </c>
    </row>
    <row r="34" spans="1:9" ht="18.75">
      <c r="A34" s="65"/>
    </row>
    <row r="35" spans="1:9" ht="18.75">
      <c r="A35" s="33" t="s">
        <v>770</v>
      </c>
    </row>
    <row r="36" spans="1:9" ht="18.75">
      <c r="A36" s="33" t="s">
        <v>407</v>
      </c>
    </row>
    <row r="39" spans="1:9" ht="23.25">
      <c r="A39" s="60" t="s">
        <v>396</v>
      </c>
      <c r="B39" s="60"/>
      <c r="C39" s="60"/>
      <c r="D39" s="60"/>
      <c r="E39" s="60"/>
      <c r="F39" s="60"/>
      <c r="G39" s="60"/>
      <c r="H39" s="60"/>
    </row>
    <row r="41" spans="1:9" ht="18.75">
      <c r="A41" s="33" t="s">
        <v>1642</v>
      </c>
    </row>
    <row r="42" spans="1:9" ht="18.75">
      <c r="A42" s="33" t="s">
        <v>1643</v>
      </c>
    </row>
    <row r="43" spans="1:9" ht="18.75">
      <c r="A43" s="33" t="s">
        <v>1644</v>
      </c>
    </row>
    <row r="44" spans="1:9" ht="18.75">
      <c r="A44" s="33"/>
    </row>
    <row r="45" spans="1:9" ht="23.25">
      <c r="A45" s="157" t="s">
        <v>1755</v>
      </c>
      <c r="B45" s="157"/>
      <c r="C45" s="157"/>
      <c r="D45" s="157"/>
      <c r="E45" s="157"/>
      <c r="F45" s="157"/>
      <c r="G45" s="157"/>
      <c r="H45" s="157"/>
      <c r="I45" s="157"/>
    </row>
    <row r="66" spans="1:8" ht="21">
      <c r="A66" s="26" t="s">
        <v>397</v>
      </c>
      <c r="B66" s="27"/>
      <c r="C66" s="27"/>
      <c r="D66" s="27"/>
      <c r="E66" s="27"/>
      <c r="F66" s="27"/>
      <c r="G66" s="27"/>
      <c r="H66" s="27"/>
    </row>
    <row r="68" spans="1:8" ht="18.75">
      <c r="A68" s="33" t="s">
        <v>1456</v>
      </c>
    </row>
    <row r="69" spans="1:8" ht="18.75">
      <c r="A69" s="33"/>
    </row>
    <row r="70" spans="1:8" ht="18.75">
      <c r="A70" s="33" t="s">
        <v>1573</v>
      </c>
    </row>
    <row r="71" spans="1:8">
      <c r="A71" s="61"/>
    </row>
    <row r="73" spans="1:8">
      <c r="A73" s="61"/>
    </row>
    <row r="74" spans="1:8">
      <c r="A74" s="61"/>
    </row>
    <row r="75" spans="1:8">
      <c r="A75" s="61"/>
    </row>
    <row r="76" spans="1:8">
      <c r="A76" s="61"/>
    </row>
    <row r="77" spans="1:8">
      <c r="A77" s="61"/>
    </row>
    <row r="78" spans="1:8">
      <c r="A78" s="61"/>
    </row>
    <row r="79" spans="1:8">
      <c r="A79" s="61"/>
    </row>
    <row r="80" spans="1:8">
      <c r="A80" s="61"/>
    </row>
    <row r="81" spans="1:1">
      <c r="A81" s="61"/>
    </row>
    <row r="82" spans="1:1">
      <c r="A82" s="61"/>
    </row>
    <row r="83" spans="1:1">
      <c r="A83" s="61"/>
    </row>
    <row r="84" spans="1:1">
      <c r="A84" s="61"/>
    </row>
    <row r="85" spans="1:1">
      <c r="A85" s="61"/>
    </row>
    <row r="86" spans="1:1">
      <c r="A86" s="61"/>
    </row>
    <row r="87" spans="1:1">
      <c r="A87" s="61"/>
    </row>
    <row r="88" spans="1:1">
      <c r="A88" s="61"/>
    </row>
    <row r="89" spans="1:1">
      <c r="A89" s="61"/>
    </row>
    <row r="90" spans="1:1">
      <c r="A90" s="61"/>
    </row>
    <row r="91" spans="1:1">
      <c r="A91" s="61"/>
    </row>
    <row r="92" spans="1:1">
      <c r="A92" s="61"/>
    </row>
    <row r="93" spans="1:1">
      <c r="A93" s="61"/>
    </row>
    <row r="94" spans="1:1">
      <c r="A94" s="61"/>
    </row>
    <row r="95" spans="1:1" ht="18.75">
      <c r="A95" s="33" t="s">
        <v>1574</v>
      </c>
    </row>
    <row r="96" spans="1:1" ht="18.75">
      <c r="A96" s="33" t="s">
        <v>1575</v>
      </c>
    </row>
    <row r="97" spans="1:1">
      <c r="A97" s="64"/>
    </row>
    <row r="98" spans="1:1">
      <c r="A98" s="64"/>
    </row>
    <row r="99" spans="1:1">
      <c r="A99" s="64"/>
    </row>
    <row r="100" spans="1:1">
      <c r="A100" s="64"/>
    </row>
    <row r="101" spans="1:1">
      <c r="A101" s="64"/>
    </row>
    <row r="102" spans="1:1">
      <c r="A102" s="64"/>
    </row>
    <row r="103" spans="1:1">
      <c r="A103" s="64"/>
    </row>
    <row r="104" spans="1:1">
      <c r="A104" s="64"/>
    </row>
    <row r="105" spans="1:1">
      <c r="A105" s="64"/>
    </row>
    <row r="106" spans="1:1">
      <c r="A106" s="64"/>
    </row>
    <row r="107" spans="1:1">
      <c r="A107" s="64"/>
    </row>
    <row r="108" spans="1:1" ht="18.75">
      <c r="A108" s="33" t="s">
        <v>411</v>
      </c>
    </row>
    <row r="109" spans="1:1" ht="18.75">
      <c r="A109" s="33" t="s">
        <v>983</v>
      </c>
    </row>
    <row r="110" spans="1:1">
      <c r="A110" s="64"/>
    </row>
    <row r="111" spans="1:1">
      <c r="A111" s="64"/>
    </row>
    <row r="112" spans="1:1">
      <c r="A112" s="64"/>
    </row>
    <row r="113" spans="1:1">
      <c r="A113" s="64"/>
    </row>
    <row r="114" spans="1:1">
      <c r="A114" s="64"/>
    </row>
    <row r="115" spans="1:1">
      <c r="A115" s="64"/>
    </row>
    <row r="116" spans="1:1">
      <c r="A116" s="64"/>
    </row>
    <row r="117" spans="1:1">
      <c r="A117" s="64"/>
    </row>
    <row r="118" spans="1:1">
      <c r="A118" s="64"/>
    </row>
    <row r="119" spans="1:1">
      <c r="A119" s="64"/>
    </row>
    <row r="120" spans="1:1" ht="18.75">
      <c r="A120" s="33" t="s">
        <v>1448</v>
      </c>
    </row>
    <row r="121" spans="1:1" ht="18.75">
      <c r="A121" s="33" t="s">
        <v>984</v>
      </c>
    </row>
    <row r="122" spans="1:1">
      <c r="A122" s="64"/>
    </row>
    <row r="123" spans="1:1">
      <c r="A123" s="64"/>
    </row>
    <row r="124" spans="1:1">
      <c r="A124" s="64"/>
    </row>
    <row r="125" spans="1:1">
      <c r="A125" s="64"/>
    </row>
    <row r="126" spans="1:1">
      <c r="A126" s="64"/>
    </row>
    <row r="127" spans="1:1">
      <c r="A127" s="64"/>
    </row>
    <row r="128" spans="1:1">
      <c r="A128" s="64"/>
    </row>
    <row r="129" spans="1:1">
      <c r="A129" s="64"/>
    </row>
    <row r="130" spans="1:1">
      <c r="A130" s="64"/>
    </row>
    <row r="131" spans="1:1">
      <c r="A131" s="64"/>
    </row>
    <row r="132" spans="1:1" ht="18.75">
      <c r="A132" s="33" t="s">
        <v>985</v>
      </c>
    </row>
    <row r="133" spans="1:1" ht="18.75">
      <c r="A133" s="33" t="s">
        <v>1576</v>
      </c>
    </row>
    <row r="134" spans="1:1">
      <c r="A134" s="64"/>
    </row>
    <row r="135" spans="1:1">
      <c r="A135" s="64"/>
    </row>
    <row r="136" spans="1:1">
      <c r="A136" s="64"/>
    </row>
    <row r="137" spans="1:1">
      <c r="A137" s="64"/>
    </row>
    <row r="138" spans="1:1">
      <c r="A138" s="64"/>
    </row>
    <row r="139" spans="1:1">
      <c r="A139" s="64"/>
    </row>
    <row r="140" spans="1:1">
      <c r="A140" s="64"/>
    </row>
    <row r="141" spans="1:1">
      <c r="A141" s="64"/>
    </row>
    <row r="142" spans="1:1">
      <c r="A142" s="64"/>
    </row>
    <row r="143" spans="1:1">
      <c r="A143" s="64"/>
    </row>
    <row r="144" spans="1:1" ht="18.75">
      <c r="A144" s="33" t="s">
        <v>398</v>
      </c>
    </row>
    <row r="146" spans="1:16" ht="21">
      <c r="A146" s="26" t="s">
        <v>25</v>
      </c>
      <c r="B146" s="26"/>
    </row>
    <row r="160" spans="1:16" ht="21">
      <c r="A160" s="114" t="s">
        <v>1577</v>
      </c>
      <c r="B160" s="108"/>
      <c r="C160" s="108"/>
      <c r="D160" s="108"/>
      <c r="E160" s="108"/>
      <c r="F160" s="108"/>
      <c r="G160" s="108"/>
      <c r="H160" s="108"/>
      <c r="I160" s="108"/>
      <c r="J160" s="108"/>
      <c r="K160" s="108"/>
      <c r="L160" s="108"/>
      <c r="M160" s="108"/>
      <c r="N160" s="108"/>
      <c r="O160" s="108"/>
      <c r="P160" s="114"/>
    </row>
    <row r="162" spans="1:2" ht="18.75">
      <c r="A162" s="115" t="s">
        <v>1578</v>
      </c>
      <c r="B162" s="115"/>
    </row>
    <row r="181" spans="1:13" ht="23.25">
      <c r="A181" s="60" t="s">
        <v>399</v>
      </c>
      <c r="B181" s="27"/>
      <c r="C181" s="27"/>
      <c r="D181" s="27"/>
      <c r="E181" s="27"/>
      <c r="F181" s="27"/>
      <c r="G181" s="27"/>
      <c r="H181" s="27"/>
      <c r="I181" s="26"/>
      <c r="J181" s="27"/>
      <c r="K181" s="27"/>
      <c r="L181" s="27"/>
      <c r="M181" s="26"/>
    </row>
    <row r="182" spans="1:13" ht="18.75">
      <c r="A182" s="33"/>
    </row>
    <row r="183" spans="1:13" ht="18.75">
      <c r="A183" s="33" t="s">
        <v>1504</v>
      </c>
    </row>
    <row r="184" spans="1:13" ht="18.75">
      <c r="A184" s="33"/>
    </row>
    <row r="185" spans="1:13" ht="18.75">
      <c r="A185" s="33" t="s">
        <v>1505</v>
      </c>
    </row>
    <row r="186" spans="1:13" ht="18.75">
      <c r="A186" s="33"/>
    </row>
    <row r="187" spans="1:13" ht="18.75">
      <c r="A187" s="33" t="s">
        <v>1583</v>
      </c>
    </row>
    <row r="190" spans="1:13">
      <c r="A190" s="61"/>
    </row>
    <row r="191" spans="1:13">
      <c r="A191" s="61"/>
    </row>
    <row r="192" spans="1:13">
      <c r="A192" s="61"/>
    </row>
    <row r="193" spans="1:1">
      <c r="A193" s="61"/>
    </row>
    <row r="194" spans="1:1">
      <c r="A194" s="61"/>
    </row>
    <row r="195" spans="1:1">
      <c r="A195" s="61"/>
    </row>
    <row r="196" spans="1:1">
      <c r="A196" s="61"/>
    </row>
    <row r="197" spans="1:1">
      <c r="A197" s="61"/>
    </row>
    <row r="198" spans="1:1">
      <c r="A198" s="61"/>
    </row>
    <row r="199" spans="1:1">
      <c r="A199" s="61"/>
    </row>
    <row r="200" spans="1:1">
      <c r="A200" s="61"/>
    </row>
    <row r="201" spans="1:1">
      <c r="A201" s="61"/>
    </row>
    <row r="202" spans="1:1">
      <c r="A202" s="61"/>
    </row>
    <row r="203" spans="1:1">
      <c r="A203" s="61"/>
    </row>
    <row r="204" spans="1:1">
      <c r="A204" s="61"/>
    </row>
    <row r="205" spans="1:1">
      <c r="A205" s="61"/>
    </row>
    <row r="206" spans="1:1">
      <c r="A206" s="61"/>
    </row>
    <row r="207" spans="1:1">
      <c r="A207" s="61"/>
    </row>
    <row r="208" spans="1:1">
      <c r="A208" s="61"/>
    </row>
    <row r="209" spans="1:1">
      <c r="A209" s="61"/>
    </row>
    <row r="210" spans="1:1">
      <c r="A210" s="61"/>
    </row>
    <row r="211" spans="1:1" ht="18.75">
      <c r="A211" s="33" t="s">
        <v>1574</v>
      </c>
    </row>
    <row r="212" spans="1:1" ht="18.75">
      <c r="A212" s="33" t="s">
        <v>1579</v>
      </c>
    </row>
    <row r="213" spans="1:1" ht="18.75">
      <c r="A213" s="33"/>
    </row>
    <row r="215" spans="1:1">
      <c r="A215" s="64"/>
    </row>
    <row r="216" spans="1:1">
      <c r="A216" s="64"/>
    </row>
    <row r="217" spans="1:1">
      <c r="A217" s="64"/>
    </row>
    <row r="218" spans="1:1">
      <c r="A218" s="64"/>
    </row>
    <row r="219" spans="1:1">
      <c r="A219" s="64"/>
    </row>
    <row r="220" spans="1:1">
      <c r="A220" s="64"/>
    </row>
    <row r="221" spans="1:1">
      <c r="A221" s="64"/>
    </row>
    <row r="222" spans="1:1">
      <c r="A222" s="64"/>
    </row>
    <row r="224" spans="1:1">
      <c r="A224" s="64"/>
    </row>
    <row r="225" spans="1:1" ht="18.75">
      <c r="A225" s="33" t="s">
        <v>1506</v>
      </c>
    </row>
    <row r="226" spans="1:1" ht="18.75">
      <c r="A226" s="33" t="s">
        <v>1507</v>
      </c>
    </row>
    <row r="227" spans="1:1">
      <c r="A227" s="64"/>
    </row>
    <row r="228" spans="1:1">
      <c r="A228" s="64"/>
    </row>
    <row r="229" spans="1:1">
      <c r="A229" s="64"/>
    </row>
    <row r="230" spans="1:1">
      <c r="A230" s="64"/>
    </row>
    <row r="231" spans="1:1">
      <c r="A231" s="64"/>
    </row>
    <row r="232" spans="1:1">
      <c r="A232" s="64"/>
    </row>
    <row r="233" spans="1:1">
      <c r="A233" s="64"/>
    </row>
    <row r="234" spans="1:1">
      <c r="A234" s="64"/>
    </row>
    <row r="235" spans="1:1">
      <c r="A235" s="64"/>
    </row>
    <row r="236" spans="1:1">
      <c r="A236" s="64"/>
    </row>
    <row r="237" spans="1:1" ht="18.75">
      <c r="A237" s="33" t="s">
        <v>413</v>
      </c>
    </row>
    <row r="238" spans="1:1">
      <c r="A238" s="64"/>
    </row>
    <row r="239" spans="1:1">
      <c r="A239" s="64"/>
    </row>
    <row r="240" spans="1:1">
      <c r="A240" s="64"/>
    </row>
    <row r="241" spans="1:1">
      <c r="A241" s="64"/>
    </row>
    <row r="242" spans="1:1">
      <c r="A242" s="64"/>
    </row>
    <row r="243" spans="1:1">
      <c r="A243" s="64"/>
    </row>
    <row r="244" spans="1:1">
      <c r="A244" s="64"/>
    </row>
    <row r="245" spans="1:1">
      <c r="A245" s="64"/>
    </row>
    <row r="246" spans="1:1">
      <c r="A246" s="64"/>
    </row>
    <row r="247" spans="1:1">
      <c r="A247" s="64"/>
    </row>
    <row r="248" spans="1:1" ht="18.75">
      <c r="A248" s="33" t="s">
        <v>412</v>
      </c>
    </row>
    <row r="249" spans="1:1" ht="18.75">
      <c r="A249" s="33" t="s">
        <v>1576</v>
      </c>
    </row>
    <row r="251" spans="1:1">
      <c r="A251" s="64"/>
    </row>
    <row r="252" spans="1:1">
      <c r="A252" s="64"/>
    </row>
    <row r="253" spans="1:1">
      <c r="A253" s="64"/>
    </row>
    <row r="254" spans="1:1">
      <c r="A254" s="64"/>
    </row>
    <row r="255" spans="1:1">
      <c r="A255" s="64"/>
    </row>
    <row r="261" spans="1:18" ht="18.75">
      <c r="A261" s="33" t="s">
        <v>1580</v>
      </c>
    </row>
    <row r="263" spans="1:18" ht="21">
      <c r="A263" s="26" t="s">
        <v>25</v>
      </c>
      <c r="B263" s="26"/>
    </row>
    <row r="271" spans="1:18" ht="18.75">
      <c r="A271" s="113" t="s">
        <v>1581</v>
      </c>
      <c r="B271" s="108"/>
      <c r="C271" s="108"/>
      <c r="D271" s="108"/>
      <c r="E271" s="108"/>
      <c r="F271" s="108"/>
      <c r="G271" s="108"/>
      <c r="H271" s="108"/>
      <c r="I271" s="108"/>
      <c r="J271" s="108"/>
      <c r="K271" s="108"/>
      <c r="L271" s="108"/>
      <c r="M271" s="108"/>
      <c r="N271" s="108"/>
      <c r="O271" s="108"/>
      <c r="P271" s="108"/>
      <c r="Q271" s="108"/>
      <c r="R271" s="108"/>
    </row>
    <row r="272" spans="1:18" ht="18.75">
      <c r="A272" s="33"/>
    </row>
    <row r="273" spans="1:12" ht="21">
      <c r="A273" s="26" t="s">
        <v>25</v>
      </c>
      <c r="B273" s="26"/>
      <c r="J273" s="26" t="s">
        <v>1586</v>
      </c>
      <c r="K273" s="26"/>
    </row>
    <row r="274" spans="1:12" ht="18.75">
      <c r="A274" s="33"/>
    </row>
    <row r="275" spans="1:12" ht="18.75">
      <c r="A275" s="33"/>
    </row>
    <row r="276" spans="1:12" ht="18.75">
      <c r="A276" s="33"/>
    </row>
    <row r="277" spans="1:12" ht="18.75">
      <c r="A277" s="33"/>
    </row>
    <row r="278" spans="1:12" ht="18.75">
      <c r="A278" s="33"/>
    </row>
    <row r="279" spans="1:12" ht="18.75">
      <c r="A279" s="33"/>
    </row>
    <row r="280" spans="1:12" ht="18.75">
      <c r="A280" s="33"/>
    </row>
    <row r="281" spans="1:12" ht="18.75">
      <c r="A281" s="33"/>
    </row>
    <row r="282" spans="1:12" ht="18.75">
      <c r="A282" s="33"/>
    </row>
    <row r="283" spans="1:12" ht="18.75">
      <c r="A283" s="33"/>
    </row>
    <row r="284" spans="1:12" ht="18.75">
      <c r="A284" s="33"/>
    </row>
    <row r="286" spans="1:12" ht="21">
      <c r="A286" s="26" t="s">
        <v>400</v>
      </c>
      <c r="B286" s="27"/>
      <c r="C286" s="27"/>
      <c r="D286" s="27"/>
      <c r="E286" s="27"/>
      <c r="F286" s="27"/>
      <c r="G286" s="27"/>
      <c r="H286" s="27"/>
      <c r="I286" s="26"/>
      <c r="J286" s="27"/>
      <c r="K286" s="27"/>
      <c r="L286" s="27"/>
    </row>
    <row r="288" spans="1:12" ht="18.75">
      <c r="A288" s="33" t="s">
        <v>1508</v>
      </c>
    </row>
    <row r="289" spans="1:1" ht="18.75">
      <c r="A289" s="33" t="s">
        <v>1582</v>
      </c>
    </row>
    <row r="291" spans="1:1" ht="18.75">
      <c r="A291" s="65"/>
    </row>
    <row r="292" spans="1:1" ht="18.75">
      <c r="A292" s="65"/>
    </row>
    <row r="293" spans="1:1" ht="18.75">
      <c r="A293" s="65"/>
    </row>
    <row r="295" spans="1:1">
      <c r="A295" s="61"/>
    </row>
    <row r="296" spans="1:1">
      <c r="A296" s="61"/>
    </row>
    <row r="297" spans="1:1">
      <c r="A297" s="61"/>
    </row>
    <row r="298" spans="1:1">
      <c r="A298" s="61"/>
    </row>
    <row r="299" spans="1:1">
      <c r="A299" s="61"/>
    </row>
    <row r="300" spans="1:1">
      <c r="A300" s="61"/>
    </row>
    <row r="301" spans="1:1">
      <c r="A301" s="61"/>
    </row>
    <row r="302" spans="1:1">
      <c r="A302" s="61"/>
    </row>
    <row r="303" spans="1:1">
      <c r="A303" s="61"/>
    </row>
    <row r="304" spans="1:1">
      <c r="A304" s="61"/>
    </row>
    <row r="305" spans="1:1">
      <c r="A305" s="61"/>
    </row>
    <row r="306" spans="1:1">
      <c r="A306" s="61"/>
    </row>
    <row r="307" spans="1:1">
      <c r="A307" s="61"/>
    </row>
    <row r="308" spans="1:1">
      <c r="A308" s="61"/>
    </row>
    <row r="309" spans="1:1">
      <c r="A309" s="61"/>
    </row>
    <row r="310" spans="1:1">
      <c r="A310" s="61"/>
    </row>
    <row r="311" spans="1:1">
      <c r="A311" s="61"/>
    </row>
    <row r="312" spans="1:1">
      <c r="A312" s="61"/>
    </row>
    <row r="313" spans="1:1">
      <c r="A313" s="61"/>
    </row>
    <row r="314" spans="1:1">
      <c r="A314" s="61"/>
    </row>
    <row r="315" spans="1:1">
      <c r="A315" s="61"/>
    </row>
    <row r="316" spans="1:1">
      <c r="A316" s="61"/>
    </row>
    <row r="317" spans="1:1" ht="18.75">
      <c r="A317" s="33" t="s">
        <v>1574</v>
      </c>
    </row>
    <row r="318" spans="1:1" ht="18.75">
      <c r="A318" s="33" t="s">
        <v>1584</v>
      </c>
    </row>
    <row r="319" spans="1:1" ht="18.75">
      <c r="A319" s="33" t="s">
        <v>1585</v>
      </c>
    </row>
    <row r="323" spans="1:1">
      <c r="A323" s="64"/>
    </row>
    <row r="324" spans="1:1">
      <c r="A324" s="64"/>
    </row>
    <row r="325" spans="1:1">
      <c r="A325" s="64"/>
    </row>
    <row r="326" spans="1:1">
      <c r="A326" s="64"/>
    </row>
    <row r="327" spans="1:1">
      <c r="A327" s="64"/>
    </row>
    <row r="328" spans="1:1">
      <c r="A328" s="64"/>
    </row>
    <row r="329" spans="1:1">
      <c r="A329" s="64"/>
    </row>
    <row r="330" spans="1:1">
      <c r="A330" s="64"/>
    </row>
    <row r="331" spans="1:1">
      <c r="A331" s="64"/>
    </row>
    <row r="332" spans="1:1" ht="18.75">
      <c r="A332" s="33" t="s">
        <v>414</v>
      </c>
    </row>
    <row r="333" spans="1:1" ht="18.75">
      <c r="A333" s="33" t="s">
        <v>1509</v>
      </c>
    </row>
    <row r="335" spans="1:1" ht="18.75">
      <c r="A335" s="65"/>
    </row>
    <row r="336" spans="1:1" ht="18.75">
      <c r="A336" s="65"/>
    </row>
    <row r="337" spans="1:1" ht="18.75">
      <c r="A337" s="65"/>
    </row>
    <row r="338" spans="1:1" ht="18.75">
      <c r="A338" s="65"/>
    </row>
    <row r="339" spans="1:1" ht="18.75">
      <c r="A339" s="65"/>
    </row>
    <row r="340" spans="1:1" ht="18.75">
      <c r="A340" s="65"/>
    </row>
    <row r="341" spans="1:1" ht="18.75">
      <c r="A341" s="33" t="s">
        <v>415</v>
      </c>
    </row>
    <row r="342" spans="1:1">
      <c r="A342" s="64"/>
    </row>
    <row r="343" spans="1:1">
      <c r="A343" s="64"/>
    </row>
    <row r="344" spans="1:1">
      <c r="A344" s="64"/>
    </row>
    <row r="345" spans="1:1">
      <c r="A345" s="64"/>
    </row>
    <row r="346" spans="1:1">
      <c r="A346" s="64"/>
    </row>
    <row r="347" spans="1:1">
      <c r="A347" s="64"/>
    </row>
    <row r="348" spans="1:1">
      <c r="A348" s="64"/>
    </row>
    <row r="349" spans="1:1">
      <c r="A349" s="64"/>
    </row>
    <row r="350" spans="1:1">
      <c r="A350" s="64"/>
    </row>
    <row r="351" spans="1:1">
      <c r="A351" s="64"/>
    </row>
    <row r="352" spans="1:1">
      <c r="A352" s="64"/>
    </row>
    <row r="353" spans="1:2" ht="18.75">
      <c r="A353" s="33" t="s">
        <v>771</v>
      </c>
    </row>
    <row r="354" spans="1:2" ht="18.75">
      <c r="A354" s="33" t="s">
        <v>1576</v>
      </c>
    </row>
    <row r="355" spans="1:2">
      <c r="A355" s="64"/>
    </row>
    <row r="356" spans="1:2">
      <c r="A356" s="64"/>
    </row>
    <row r="357" spans="1:2">
      <c r="A357" s="64"/>
    </row>
    <row r="358" spans="1:2">
      <c r="A358" s="64"/>
    </row>
    <row r="359" spans="1:2">
      <c r="A359" s="64"/>
    </row>
    <row r="360" spans="1:2">
      <c r="A360" s="64"/>
    </row>
    <row r="366" spans="1:2" ht="18.75">
      <c r="A366" s="33" t="s">
        <v>401</v>
      </c>
    </row>
    <row r="368" spans="1:2" ht="21">
      <c r="A368" s="26" t="s">
        <v>25</v>
      </c>
      <c r="B368" s="26"/>
    </row>
    <row r="379" spans="1:10" ht="23.25">
      <c r="A379" s="60" t="s">
        <v>402</v>
      </c>
      <c r="B379" s="27"/>
      <c r="C379" s="27"/>
      <c r="D379" s="27"/>
      <c r="E379" s="27"/>
      <c r="F379" s="27"/>
      <c r="G379" s="27"/>
      <c r="H379" s="27"/>
      <c r="I379" s="26"/>
      <c r="J379" s="27"/>
    </row>
    <row r="380" spans="1:10" ht="18.75">
      <c r="A380" s="33"/>
    </row>
    <row r="381" spans="1:10" ht="18.75">
      <c r="A381" s="33" t="s">
        <v>1510</v>
      </c>
    </row>
    <row r="382" spans="1:10" ht="18.75">
      <c r="A382" s="33"/>
    </row>
    <row r="383" spans="1:10" ht="18.75">
      <c r="A383" s="33" t="s">
        <v>662</v>
      </c>
    </row>
    <row r="404" spans="1:1" ht="18.75">
      <c r="A404" s="33" t="s">
        <v>416</v>
      </c>
    </row>
    <row r="405" spans="1:1" ht="18.75">
      <c r="A405" s="33" t="s">
        <v>1572</v>
      </c>
    </row>
    <row r="406" spans="1:1" ht="18.75">
      <c r="A406" s="33" t="s">
        <v>409</v>
      </c>
    </row>
    <row r="407" spans="1:1" ht="18.75">
      <c r="A407" s="50"/>
    </row>
    <row r="409" spans="1:1">
      <c r="A409" s="61"/>
    </row>
    <row r="410" spans="1:1">
      <c r="A410" s="61"/>
    </row>
    <row r="411" spans="1:1">
      <c r="A411" s="61"/>
    </row>
    <row r="412" spans="1:1">
      <c r="A412" s="61"/>
    </row>
    <row r="413" spans="1:1">
      <c r="A413" s="61"/>
    </row>
    <row r="414" spans="1:1">
      <c r="A414" s="61"/>
    </row>
    <row r="415" spans="1:1">
      <c r="A415" s="61"/>
    </row>
    <row r="416" spans="1:1">
      <c r="A416" s="61"/>
    </row>
    <row r="417" spans="1:1">
      <c r="A417" s="61"/>
    </row>
    <row r="418" spans="1:1">
      <c r="A418" s="61"/>
    </row>
    <row r="419" spans="1:1">
      <c r="A419" s="61"/>
    </row>
    <row r="420" spans="1:1">
      <c r="A420" s="61"/>
    </row>
    <row r="421" spans="1:1">
      <c r="A421" s="61"/>
    </row>
    <row r="422" spans="1:1">
      <c r="A422" s="61"/>
    </row>
    <row r="423" spans="1:1">
      <c r="A423" s="61"/>
    </row>
    <row r="424" spans="1:1">
      <c r="A424" s="61"/>
    </row>
    <row r="425" spans="1:1">
      <c r="A425" s="61"/>
    </row>
    <row r="426" spans="1:1">
      <c r="A426" s="61"/>
    </row>
    <row r="427" spans="1:1">
      <c r="A427" s="61"/>
    </row>
    <row r="428" spans="1:1">
      <c r="A428" s="61"/>
    </row>
    <row r="429" spans="1:1">
      <c r="A429" s="61"/>
    </row>
    <row r="430" spans="1:1">
      <c r="A430" s="61"/>
    </row>
    <row r="431" spans="1:1">
      <c r="A431" s="61"/>
    </row>
    <row r="432" spans="1:1" ht="18.75">
      <c r="A432" s="33" t="s">
        <v>1511</v>
      </c>
    </row>
    <row r="433" spans="1:1" ht="18.75">
      <c r="A433" s="33"/>
    </row>
    <row r="434" spans="1:1" ht="18.75">
      <c r="A434" s="33" t="s">
        <v>417</v>
      </c>
    </row>
    <row r="435" spans="1:1">
      <c r="A435" s="61"/>
    </row>
    <row r="446" spans="1:1" ht="18.75">
      <c r="A446" s="33" t="s">
        <v>418</v>
      </c>
    </row>
    <row r="447" spans="1:1">
      <c r="A447" s="64"/>
    </row>
    <row r="449" spans="1:1">
      <c r="A449" s="64"/>
    </row>
    <row r="450" spans="1:1">
      <c r="A450" s="64"/>
    </row>
    <row r="451" spans="1:1">
      <c r="A451" s="64"/>
    </row>
    <row r="452" spans="1:1">
      <c r="A452" s="64"/>
    </row>
    <row r="453" spans="1:1">
      <c r="A453" s="64"/>
    </row>
    <row r="454" spans="1:1">
      <c r="A454" s="64"/>
    </row>
    <row r="455" spans="1:1">
      <c r="A455" s="64"/>
    </row>
    <row r="456" spans="1:1">
      <c r="A456" s="64"/>
    </row>
    <row r="457" spans="1:1" ht="18.75">
      <c r="A457" s="33" t="s">
        <v>772</v>
      </c>
    </row>
    <row r="458" spans="1:1">
      <c r="A458" s="64"/>
    </row>
    <row r="459" spans="1:1">
      <c r="A459" s="64"/>
    </row>
    <row r="460" spans="1:1">
      <c r="A460" s="64"/>
    </row>
    <row r="461" spans="1:1">
      <c r="A461" s="64"/>
    </row>
    <row r="462" spans="1:1">
      <c r="A462" s="64"/>
    </row>
    <row r="463" spans="1:1">
      <c r="A463" s="64"/>
    </row>
    <row r="464" spans="1:1">
      <c r="A464" s="64"/>
    </row>
    <row r="465" spans="1:2">
      <c r="A465" s="64"/>
    </row>
    <row r="466" spans="1:2">
      <c r="A466" s="64"/>
    </row>
    <row r="467" spans="1:2">
      <c r="A467" s="64"/>
    </row>
    <row r="468" spans="1:2">
      <c r="A468" s="64"/>
    </row>
    <row r="469" spans="1:2" ht="18.75">
      <c r="A469" s="33" t="s">
        <v>72</v>
      </c>
    </row>
    <row r="470" spans="1:2" ht="18.75">
      <c r="A470" s="33"/>
    </row>
    <row r="471" spans="1:2" ht="18.75">
      <c r="A471" s="33" t="s">
        <v>403</v>
      </c>
    </row>
    <row r="473" spans="1:2" ht="21">
      <c r="A473" s="26" t="s">
        <v>25</v>
      </c>
      <c r="B473" s="26"/>
    </row>
    <row r="481" spans="1:1" ht="18.75">
      <c r="A481" s="33" t="s">
        <v>1588</v>
      </c>
    </row>
    <row r="508" spans="1:9" ht="23.25">
      <c r="A508" s="60" t="s">
        <v>404</v>
      </c>
      <c r="B508" s="27"/>
      <c r="C508" s="27"/>
      <c r="D508" s="27"/>
      <c r="E508" s="27"/>
      <c r="F508" s="27"/>
      <c r="G508" s="27"/>
      <c r="H508" s="27"/>
      <c r="I508" s="26"/>
    </row>
    <row r="509" spans="1:9" ht="18.75">
      <c r="A509" s="33"/>
    </row>
    <row r="510" spans="1:9" ht="18.75">
      <c r="A510" s="33" t="s">
        <v>1512</v>
      </c>
    </row>
    <row r="511" spans="1:9" ht="18.75">
      <c r="A511" s="33"/>
    </row>
    <row r="512" spans="1:9" ht="18.75">
      <c r="A512" s="33" t="s">
        <v>1513</v>
      </c>
    </row>
    <row r="513" spans="1:1" ht="18.75">
      <c r="A513" s="33"/>
    </row>
    <row r="514" spans="1:1" ht="18.75">
      <c r="A514" s="33" t="s">
        <v>1457</v>
      </c>
    </row>
    <row r="515" spans="1:1">
      <c r="A515" s="61"/>
    </row>
    <row r="517" spans="1:1">
      <c r="A517" s="61"/>
    </row>
    <row r="518" spans="1:1">
      <c r="A518" s="61"/>
    </row>
    <row r="519" spans="1:1">
      <c r="A519" s="61"/>
    </row>
    <row r="520" spans="1:1">
      <c r="A520" s="61"/>
    </row>
    <row r="521" spans="1:1">
      <c r="A521" s="61"/>
    </row>
    <row r="522" spans="1:1">
      <c r="A522" s="61"/>
    </row>
    <row r="523" spans="1:1">
      <c r="A523" s="61"/>
    </row>
    <row r="524" spans="1:1">
      <c r="A524" s="61"/>
    </row>
    <row r="525" spans="1:1">
      <c r="A525" s="61"/>
    </row>
    <row r="526" spans="1:1">
      <c r="A526" s="61"/>
    </row>
    <row r="527" spans="1:1">
      <c r="A527" s="61"/>
    </row>
    <row r="528" spans="1:1">
      <c r="A528" s="61"/>
    </row>
    <row r="529" spans="1:1">
      <c r="A529" s="61"/>
    </row>
    <row r="530" spans="1:1">
      <c r="A530" s="61"/>
    </row>
    <row r="531" spans="1:1">
      <c r="A531" s="61"/>
    </row>
    <row r="532" spans="1:1">
      <c r="A532" s="61"/>
    </row>
    <row r="533" spans="1:1">
      <c r="A533" s="61"/>
    </row>
    <row r="534" spans="1:1">
      <c r="A534" s="61"/>
    </row>
    <row r="535" spans="1:1">
      <c r="A535" s="61"/>
    </row>
    <row r="536" spans="1:1">
      <c r="A536" s="61"/>
    </row>
    <row r="537" spans="1:1">
      <c r="A537" s="61"/>
    </row>
    <row r="538" spans="1:1">
      <c r="A538" s="61"/>
    </row>
    <row r="539" spans="1:1">
      <c r="A539" s="61"/>
    </row>
    <row r="540" spans="1:1" ht="18.75">
      <c r="A540" s="33" t="s">
        <v>1587</v>
      </c>
    </row>
    <row r="541" spans="1:1" ht="18.75">
      <c r="A541" s="33" t="s">
        <v>709</v>
      </c>
    </row>
    <row r="544" spans="1:1">
      <c r="A544" s="64"/>
    </row>
    <row r="545" spans="1:1">
      <c r="A545" s="64"/>
    </row>
    <row r="546" spans="1:1">
      <c r="A546" s="64"/>
    </row>
    <row r="547" spans="1:1">
      <c r="A547" s="64"/>
    </row>
    <row r="548" spans="1:1">
      <c r="A548" s="64"/>
    </row>
    <row r="549" spans="1:1">
      <c r="A549" s="64"/>
    </row>
    <row r="550" spans="1:1">
      <c r="A550" s="64"/>
    </row>
    <row r="551" spans="1:1">
      <c r="A551" s="64"/>
    </row>
    <row r="552" spans="1:1">
      <c r="A552" s="64"/>
    </row>
    <row r="553" spans="1:1">
      <c r="A553" s="64"/>
    </row>
    <row r="554" spans="1:1">
      <c r="A554" s="64"/>
    </row>
    <row r="555" spans="1:1">
      <c r="A555" s="64"/>
    </row>
    <row r="556" spans="1:1" ht="18.75">
      <c r="A556" s="33" t="s">
        <v>773</v>
      </c>
    </row>
    <row r="557" spans="1:1">
      <c r="A557" s="64"/>
    </row>
    <row r="558" spans="1:1">
      <c r="A558" s="64"/>
    </row>
    <row r="559" spans="1:1">
      <c r="A559" s="64"/>
    </row>
    <row r="560" spans="1:1">
      <c r="A560" s="64"/>
    </row>
    <row r="561" spans="1:2">
      <c r="A561" s="64"/>
    </row>
    <row r="562" spans="1:2">
      <c r="A562" s="64"/>
    </row>
    <row r="563" spans="1:2">
      <c r="A563" s="64"/>
    </row>
    <row r="564" spans="1:2">
      <c r="A564" s="64"/>
    </row>
    <row r="565" spans="1:2">
      <c r="A565" s="61"/>
    </row>
    <row r="566" spans="1:2">
      <c r="A566" s="61"/>
    </row>
    <row r="567" spans="1:2" ht="18.75">
      <c r="A567" s="33" t="s">
        <v>410</v>
      </c>
    </row>
    <row r="568" spans="1:2" ht="18.75">
      <c r="A568" s="33"/>
    </row>
    <row r="569" spans="1:2" ht="21">
      <c r="A569" s="26" t="s">
        <v>25</v>
      </c>
      <c r="B569" s="26"/>
    </row>
    <row r="570" spans="1:2" ht="18.75">
      <c r="A570" s="33"/>
    </row>
    <row r="571" spans="1:2" ht="18.75">
      <c r="A571" s="33"/>
    </row>
    <row r="572" spans="1:2" ht="18.75">
      <c r="A572" s="33"/>
    </row>
    <row r="573" spans="1:2" ht="18.75">
      <c r="A573" s="33"/>
    </row>
    <row r="574" spans="1:2" ht="18.75">
      <c r="A574" s="33"/>
    </row>
    <row r="575" spans="1:2" ht="18.75">
      <c r="A575" s="33"/>
    </row>
    <row r="576" spans="1:2" ht="18.75">
      <c r="A576" s="33"/>
    </row>
    <row r="577" spans="1:9" ht="18.75">
      <c r="A577" s="33" t="s">
        <v>774</v>
      </c>
    </row>
    <row r="578" spans="1:9" ht="18.75">
      <c r="A578" s="33"/>
    </row>
    <row r="579" spans="1:9" ht="23.25">
      <c r="A579" s="60" t="s">
        <v>405</v>
      </c>
      <c r="B579" s="27"/>
      <c r="C579" s="27"/>
      <c r="D579" s="27"/>
      <c r="E579" s="27"/>
      <c r="F579" s="27"/>
      <c r="G579" s="27"/>
      <c r="H579" s="27"/>
      <c r="I579" s="26"/>
    </row>
    <row r="580" spans="1:9" ht="18.75">
      <c r="A580" s="33"/>
    </row>
    <row r="581" spans="1:9" ht="18.75">
      <c r="A581" s="33" t="s">
        <v>406</v>
      </c>
    </row>
    <row r="582" spans="1:9" ht="18.75">
      <c r="A582" s="33"/>
    </row>
    <row r="583" spans="1:9" ht="18.75">
      <c r="A583" s="33" t="s">
        <v>1590</v>
      </c>
    </row>
    <row r="584" spans="1:9" ht="18.75">
      <c r="A584" s="33"/>
    </row>
    <row r="585" spans="1:9" ht="18.75">
      <c r="A585" s="33" t="s">
        <v>1514</v>
      </c>
    </row>
    <row r="586" spans="1:9" ht="18.75">
      <c r="A586" s="50"/>
    </row>
    <row r="587" spans="1:9" ht="18.75">
      <c r="A587" s="50"/>
    </row>
    <row r="588" spans="1:9" ht="18.75">
      <c r="A588" s="50"/>
    </row>
    <row r="589" spans="1:9" ht="18.75">
      <c r="A589" s="50"/>
    </row>
    <row r="590" spans="1:9" ht="18.75">
      <c r="A590" s="50"/>
    </row>
    <row r="591" spans="1:9" ht="18.75">
      <c r="A591" s="50"/>
    </row>
    <row r="592" spans="1:9" ht="18.75">
      <c r="A592" s="50"/>
    </row>
    <row r="593" spans="1:1" ht="18.75">
      <c r="A593" s="50"/>
    </row>
    <row r="594" spans="1:1" ht="18.75">
      <c r="A594" s="50"/>
    </row>
    <row r="595" spans="1:1" ht="18.75">
      <c r="A595" s="50"/>
    </row>
    <row r="596" spans="1:1" ht="18.75">
      <c r="A596" s="50"/>
    </row>
    <row r="597" spans="1:1" ht="18.75">
      <c r="A597" s="50"/>
    </row>
    <row r="598" spans="1:1" ht="18.75">
      <c r="A598" s="50"/>
    </row>
    <row r="599" spans="1:1" ht="18.75">
      <c r="A599" s="50"/>
    </row>
    <row r="600" spans="1:1" ht="18.75">
      <c r="A600" s="50"/>
    </row>
    <row r="601" spans="1:1" ht="18.75">
      <c r="A601" s="50"/>
    </row>
    <row r="602" spans="1:1" ht="18.75">
      <c r="A602" s="50"/>
    </row>
    <row r="603" spans="1:1" ht="18.75">
      <c r="A603" s="50"/>
    </row>
    <row r="604" spans="1:1" ht="18.75">
      <c r="A604" s="50"/>
    </row>
    <row r="605" spans="1:1" ht="18.75">
      <c r="A605" s="50"/>
    </row>
    <row r="606" spans="1:1" ht="18.75">
      <c r="A606" s="33" t="s">
        <v>1589</v>
      </c>
    </row>
    <row r="607" spans="1:1" ht="18.75">
      <c r="A607" s="33" t="s">
        <v>419</v>
      </c>
    </row>
    <row r="608" spans="1:1" ht="18.75">
      <c r="A608" s="33" t="s">
        <v>420</v>
      </c>
    </row>
    <row r="609" spans="1:1" ht="18.75">
      <c r="A609" s="50"/>
    </row>
    <row r="611" spans="1:1">
      <c r="A611" s="61"/>
    </row>
    <row r="612" spans="1:1">
      <c r="A612" s="61"/>
    </row>
    <row r="613" spans="1:1">
      <c r="A613" s="61"/>
    </row>
    <row r="614" spans="1:1">
      <c r="A614" s="61"/>
    </row>
    <row r="615" spans="1:1">
      <c r="A615" s="61"/>
    </row>
    <row r="616" spans="1:1">
      <c r="A616" s="61"/>
    </row>
    <row r="617" spans="1:1">
      <c r="A617" s="61"/>
    </row>
    <row r="618" spans="1:1">
      <c r="A618" s="61"/>
    </row>
    <row r="619" spans="1:1">
      <c r="A619" s="61"/>
    </row>
    <row r="620" spans="1:1">
      <c r="A620" s="61"/>
    </row>
    <row r="621" spans="1:1">
      <c r="A621" s="61"/>
    </row>
    <row r="622" spans="1:1">
      <c r="A622" s="61"/>
    </row>
    <row r="623" spans="1:1">
      <c r="A623" s="61"/>
    </row>
    <row r="624" spans="1:1">
      <c r="A624" s="61"/>
    </row>
    <row r="625" spans="1:1">
      <c r="A625" s="61"/>
    </row>
    <row r="626" spans="1:1">
      <c r="A626" s="61"/>
    </row>
    <row r="627" spans="1:1">
      <c r="A627" s="61"/>
    </row>
    <row r="632" spans="1:1">
      <c r="A632" s="61"/>
    </row>
    <row r="633" spans="1:1" ht="18.75">
      <c r="A633" s="33" t="s">
        <v>72</v>
      </c>
    </row>
    <row r="635" spans="1:1" ht="18.75">
      <c r="A635" s="33" t="s">
        <v>775</v>
      </c>
    </row>
    <row r="644" spans="1:1" ht="18.75">
      <c r="A644" s="33" t="s">
        <v>421</v>
      </c>
    </row>
    <row r="645" spans="1:1" ht="18.75">
      <c r="A645" s="33" t="s">
        <v>776</v>
      </c>
    </row>
    <row r="646" spans="1:1" ht="18.75">
      <c r="A646" s="33" t="s">
        <v>777</v>
      </c>
    </row>
    <row r="647" spans="1:1" ht="18.75">
      <c r="A647" s="33" t="s">
        <v>422</v>
      </c>
    </row>
    <row r="671" spans="1:1" ht="18.75">
      <c r="A671" s="33" t="s">
        <v>778</v>
      </c>
    </row>
    <row r="672" spans="1:1" ht="18.75">
      <c r="A672" s="33" t="s">
        <v>423</v>
      </c>
    </row>
    <row r="698" spans="1:2" ht="21">
      <c r="A698" s="26" t="s">
        <v>25</v>
      </c>
      <c r="B698" s="26"/>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FF00"/>
  </sheetPr>
  <dimension ref="A1:K1001"/>
  <sheetViews>
    <sheetView topLeftCell="C1" workbookViewId="0">
      <selection activeCell="F6" sqref="F6"/>
    </sheetView>
  </sheetViews>
  <sheetFormatPr defaultRowHeight="15"/>
  <cols>
    <col min="1" max="1" width="10.85546875" customWidth="1"/>
    <col min="2" max="2" width="12" customWidth="1"/>
    <col min="3" max="3" width="14" customWidth="1"/>
    <col min="4" max="4" width="14.28515625" customWidth="1"/>
    <col min="9" max="9" width="16" bestFit="1" customWidth="1"/>
    <col min="10" max="10" width="17.28515625" bestFit="1" customWidth="1"/>
  </cols>
  <sheetData>
    <row r="1" spans="1:11">
      <c r="A1" s="86" t="s">
        <v>741</v>
      </c>
      <c r="B1" s="86" t="s">
        <v>742</v>
      </c>
      <c r="C1" s="147" t="s">
        <v>743</v>
      </c>
      <c r="D1" s="147" t="s">
        <v>744</v>
      </c>
      <c r="E1" s="147" t="s">
        <v>745</v>
      </c>
      <c r="F1" s="147" t="s">
        <v>746</v>
      </c>
      <c r="G1" s="147" t="s">
        <v>747</v>
      </c>
    </row>
    <row r="2" spans="1:11">
      <c r="A2" s="87">
        <v>42370</v>
      </c>
      <c r="B2" s="88" t="s">
        <v>460</v>
      </c>
      <c r="C2" s="88" t="s">
        <v>748</v>
      </c>
      <c r="D2" s="88" t="s">
        <v>749</v>
      </c>
      <c r="E2" s="89">
        <v>1100</v>
      </c>
      <c r="F2" s="89">
        <v>22000</v>
      </c>
      <c r="G2" s="89">
        <v>7480</v>
      </c>
    </row>
    <row r="3" spans="1:11">
      <c r="A3" s="87">
        <v>42370</v>
      </c>
      <c r="B3" s="88" t="s">
        <v>453</v>
      </c>
      <c r="C3" s="88" t="s">
        <v>750</v>
      </c>
      <c r="D3" s="88" t="s">
        <v>751</v>
      </c>
      <c r="E3" s="89">
        <v>1600</v>
      </c>
      <c r="F3" s="89">
        <v>123200</v>
      </c>
      <c r="G3" s="89">
        <v>43120</v>
      </c>
    </row>
    <row r="4" spans="1:11">
      <c r="A4" s="87">
        <v>42370</v>
      </c>
      <c r="B4" s="88" t="s">
        <v>453</v>
      </c>
      <c r="C4" s="88" t="s">
        <v>748</v>
      </c>
      <c r="D4" s="88" t="s">
        <v>454</v>
      </c>
      <c r="E4" s="89">
        <v>1600</v>
      </c>
      <c r="F4" s="89">
        <v>44800</v>
      </c>
      <c r="G4" s="89">
        <v>11200</v>
      </c>
    </row>
    <row r="5" spans="1:11">
      <c r="A5" s="87">
        <v>42371</v>
      </c>
      <c r="B5" s="88" t="s">
        <v>752</v>
      </c>
      <c r="C5" s="88" t="s">
        <v>753</v>
      </c>
      <c r="D5" s="88" t="s">
        <v>754</v>
      </c>
      <c r="E5" s="89">
        <v>1700</v>
      </c>
      <c r="F5" s="89">
        <v>93500</v>
      </c>
      <c r="G5" s="89">
        <v>31790</v>
      </c>
    </row>
    <row r="6" spans="1:11">
      <c r="A6" s="87">
        <v>42371</v>
      </c>
      <c r="B6" s="88" t="s">
        <v>460</v>
      </c>
      <c r="C6" s="88" t="s">
        <v>753</v>
      </c>
      <c r="D6" s="88" t="s">
        <v>755</v>
      </c>
      <c r="E6" s="89">
        <v>800</v>
      </c>
      <c r="F6" s="89">
        <v>48800</v>
      </c>
      <c r="G6" s="89">
        <v>6832</v>
      </c>
    </row>
    <row r="7" spans="1:11">
      <c r="A7" s="87">
        <v>42371</v>
      </c>
      <c r="B7" s="88" t="s">
        <v>756</v>
      </c>
      <c r="C7" s="88" t="s">
        <v>748</v>
      </c>
      <c r="D7" s="88" t="s">
        <v>757</v>
      </c>
      <c r="E7" s="89">
        <v>400</v>
      </c>
      <c r="F7" s="89">
        <v>9200</v>
      </c>
      <c r="G7" s="89">
        <v>1288</v>
      </c>
    </row>
    <row r="8" spans="1:11">
      <c r="A8" s="87">
        <v>42372</v>
      </c>
      <c r="B8" s="88" t="s">
        <v>756</v>
      </c>
      <c r="C8" s="88" t="s">
        <v>748</v>
      </c>
      <c r="D8" s="88" t="s">
        <v>758</v>
      </c>
      <c r="E8" s="89">
        <v>300</v>
      </c>
      <c r="F8" s="89">
        <v>15000</v>
      </c>
      <c r="G8" s="89">
        <v>2100</v>
      </c>
    </row>
    <row r="9" spans="1:11">
      <c r="A9" s="87">
        <v>42372</v>
      </c>
      <c r="B9" s="88" t="s">
        <v>756</v>
      </c>
      <c r="C9" s="88" t="s">
        <v>748</v>
      </c>
      <c r="D9" s="88" t="s">
        <v>758</v>
      </c>
      <c r="E9" s="89">
        <v>500</v>
      </c>
      <c r="F9" s="89">
        <v>9500</v>
      </c>
      <c r="G9" s="89">
        <v>1710</v>
      </c>
    </row>
    <row r="10" spans="1:11" ht="26.25">
      <c r="A10" s="87">
        <v>42374</v>
      </c>
      <c r="B10" s="88" t="s">
        <v>453</v>
      </c>
      <c r="C10" s="88" t="s">
        <v>750</v>
      </c>
      <c r="D10" s="88" t="s">
        <v>751</v>
      </c>
      <c r="E10" s="89">
        <v>1600</v>
      </c>
      <c r="F10" s="89">
        <v>56000</v>
      </c>
      <c r="G10" s="89">
        <v>14560</v>
      </c>
      <c r="I10" s="34" t="s">
        <v>1684</v>
      </c>
      <c r="J10" s="34"/>
      <c r="K10" s="34"/>
    </row>
    <row r="11" spans="1:11" ht="18.75">
      <c r="A11" s="87">
        <v>42374</v>
      </c>
      <c r="B11" s="88" t="s">
        <v>756</v>
      </c>
      <c r="C11" s="88" t="s">
        <v>750</v>
      </c>
      <c r="D11" s="88" t="s">
        <v>759</v>
      </c>
      <c r="E11" s="89">
        <v>1300</v>
      </c>
      <c r="F11" s="89">
        <v>32500</v>
      </c>
      <c r="G11" s="89">
        <v>9425</v>
      </c>
      <c r="I11" s="33" t="s">
        <v>1642</v>
      </c>
    </row>
    <row r="12" spans="1:11" ht="18.75">
      <c r="A12" s="87">
        <v>42374</v>
      </c>
      <c r="B12" s="88" t="s">
        <v>460</v>
      </c>
      <c r="C12" s="88" t="s">
        <v>750</v>
      </c>
      <c r="D12" s="88" t="s">
        <v>760</v>
      </c>
      <c r="E12" s="89">
        <v>1400</v>
      </c>
      <c r="F12" s="89">
        <v>106400</v>
      </c>
      <c r="G12" s="89">
        <v>20216</v>
      </c>
      <c r="I12" s="33" t="s">
        <v>1643</v>
      </c>
    </row>
    <row r="13" spans="1:11" ht="18.75">
      <c r="A13" s="87">
        <v>42374</v>
      </c>
      <c r="B13" s="88" t="s">
        <v>756</v>
      </c>
      <c r="C13" s="88" t="s">
        <v>748</v>
      </c>
      <c r="D13" s="88" t="s">
        <v>757</v>
      </c>
      <c r="E13" s="89">
        <v>900</v>
      </c>
      <c r="F13" s="89">
        <v>12600</v>
      </c>
      <c r="G13" s="89">
        <v>3780</v>
      </c>
      <c r="I13" s="33" t="s">
        <v>1644</v>
      </c>
    </row>
    <row r="14" spans="1:11" ht="18.75">
      <c r="A14" s="87">
        <v>42375</v>
      </c>
      <c r="B14" s="88" t="s">
        <v>752</v>
      </c>
      <c r="C14" s="88" t="s">
        <v>753</v>
      </c>
      <c r="D14" s="88" t="s">
        <v>754</v>
      </c>
      <c r="E14" s="89">
        <v>1200</v>
      </c>
      <c r="F14" s="89">
        <v>14400</v>
      </c>
      <c r="G14" s="89">
        <v>3312</v>
      </c>
      <c r="I14" s="33" t="s">
        <v>1671</v>
      </c>
    </row>
    <row r="15" spans="1:11" ht="18.75">
      <c r="A15" s="87">
        <v>42375</v>
      </c>
      <c r="B15" s="88" t="s">
        <v>756</v>
      </c>
      <c r="C15" s="88" t="s">
        <v>750</v>
      </c>
      <c r="D15" s="88" t="s">
        <v>759</v>
      </c>
      <c r="E15" s="89">
        <v>1500</v>
      </c>
      <c r="F15" s="89">
        <v>58500</v>
      </c>
      <c r="G15" s="89">
        <v>21645</v>
      </c>
      <c r="I15" s="33" t="s">
        <v>1672</v>
      </c>
    </row>
    <row r="16" spans="1:11">
      <c r="A16" s="87">
        <v>42375</v>
      </c>
      <c r="B16" s="88" t="s">
        <v>453</v>
      </c>
      <c r="C16" s="88" t="s">
        <v>750</v>
      </c>
      <c r="D16" s="88" t="s">
        <v>751</v>
      </c>
      <c r="E16" s="89">
        <v>200</v>
      </c>
      <c r="F16" s="89">
        <v>13400</v>
      </c>
      <c r="G16" s="89">
        <v>2412</v>
      </c>
    </row>
    <row r="17" spans="1:10">
      <c r="A17" s="87">
        <v>42375</v>
      </c>
      <c r="B17" s="88" t="s">
        <v>756</v>
      </c>
      <c r="C17" s="88" t="s">
        <v>748</v>
      </c>
      <c r="D17" s="88" t="s">
        <v>758</v>
      </c>
      <c r="E17" s="89">
        <v>800</v>
      </c>
      <c r="F17" s="89">
        <v>23200</v>
      </c>
      <c r="G17" s="89">
        <v>6496</v>
      </c>
    </row>
    <row r="18" spans="1:10">
      <c r="A18" s="87">
        <v>42376</v>
      </c>
      <c r="B18" s="88" t="s">
        <v>460</v>
      </c>
      <c r="C18" s="88" t="s">
        <v>750</v>
      </c>
      <c r="D18" s="88" t="s">
        <v>761</v>
      </c>
      <c r="E18" s="89">
        <v>1400</v>
      </c>
      <c r="F18" s="89">
        <v>28000</v>
      </c>
      <c r="G18" s="89">
        <v>5320</v>
      </c>
    </row>
    <row r="19" spans="1:10">
      <c r="A19" s="87">
        <v>42376</v>
      </c>
      <c r="B19" s="88" t="s">
        <v>460</v>
      </c>
      <c r="C19" s="88" t="s">
        <v>750</v>
      </c>
      <c r="D19" s="88" t="s">
        <v>761</v>
      </c>
      <c r="E19" s="89">
        <v>700</v>
      </c>
      <c r="F19" s="89">
        <v>32900</v>
      </c>
      <c r="G19" s="89">
        <v>6580</v>
      </c>
    </row>
    <row r="20" spans="1:10">
      <c r="A20" s="87">
        <v>42376</v>
      </c>
      <c r="B20" s="88" t="s">
        <v>460</v>
      </c>
      <c r="C20" s="88" t="s">
        <v>750</v>
      </c>
      <c r="D20" s="88" t="s">
        <v>762</v>
      </c>
      <c r="E20" s="89">
        <v>300</v>
      </c>
      <c r="F20" s="89">
        <v>18600</v>
      </c>
      <c r="G20" s="89">
        <v>2790</v>
      </c>
      <c r="I20" s="83" t="s">
        <v>152</v>
      </c>
      <c r="J20" t="s">
        <v>1883</v>
      </c>
    </row>
    <row r="21" spans="1:10">
      <c r="A21" s="87">
        <v>42377</v>
      </c>
      <c r="B21" s="88" t="s">
        <v>460</v>
      </c>
      <c r="C21" s="88" t="s">
        <v>748</v>
      </c>
      <c r="D21" s="88" t="s">
        <v>461</v>
      </c>
      <c r="E21" s="89">
        <v>1000</v>
      </c>
      <c r="F21" s="89">
        <v>66000</v>
      </c>
      <c r="G21" s="89">
        <v>14520</v>
      </c>
      <c r="I21" s="44" t="s">
        <v>764</v>
      </c>
      <c r="J21">
        <v>2810500</v>
      </c>
    </row>
    <row r="22" spans="1:10">
      <c r="A22" s="87">
        <v>42377</v>
      </c>
      <c r="B22" s="88" t="s">
        <v>756</v>
      </c>
      <c r="C22" s="88" t="s">
        <v>750</v>
      </c>
      <c r="D22" s="88" t="s">
        <v>759</v>
      </c>
      <c r="E22" s="89">
        <v>1300</v>
      </c>
      <c r="F22" s="89">
        <v>16900</v>
      </c>
      <c r="G22" s="89">
        <v>4563</v>
      </c>
      <c r="I22" s="44" t="s">
        <v>757</v>
      </c>
      <c r="J22">
        <v>2977600</v>
      </c>
    </row>
    <row r="23" spans="1:10">
      <c r="A23" s="87">
        <v>42377</v>
      </c>
      <c r="B23" s="88" t="s">
        <v>756</v>
      </c>
      <c r="C23" s="88" t="s">
        <v>748</v>
      </c>
      <c r="D23" s="88" t="s">
        <v>757</v>
      </c>
      <c r="E23" s="89">
        <v>1200</v>
      </c>
      <c r="F23" s="89">
        <v>70800</v>
      </c>
      <c r="G23" s="89">
        <v>7788</v>
      </c>
      <c r="I23" s="44" t="s">
        <v>755</v>
      </c>
      <c r="J23">
        <v>3004600</v>
      </c>
    </row>
    <row r="24" spans="1:10">
      <c r="A24" s="87">
        <v>42378</v>
      </c>
      <c r="B24" s="88" t="s">
        <v>453</v>
      </c>
      <c r="C24" s="88" t="s">
        <v>748</v>
      </c>
      <c r="D24" s="88" t="s">
        <v>454</v>
      </c>
      <c r="E24" s="89">
        <v>1600</v>
      </c>
      <c r="F24" s="89">
        <v>108800</v>
      </c>
      <c r="G24" s="89">
        <v>26112</v>
      </c>
      <c r="I24" s="44" t="s">
        <v>461</v>
      </c>
      <c r="J24">
        <v>4057000</v>
      </c>
    </row>
    <row r="25" spans="1:10">
      <c r="A25" s="87">
        <v>42378</v>
      </c>
      <c r="B25" s="88" t="s">
        <v>460</v>
      </c>
      <c r="C25" s="88" t="s">
        <v>748</v>
      </c>
      <c r="D25" s="88" t="s">
        <v>461</v>
      </c>
      <c r="E25" s="89">
        <v>1600</v>
      </c>
      <c r="F25" s="89">
        <v>123200</v>
      </c>
      <c r="G25" s="89">
        <v>34496</v>
      </c>
      <c r="I25" s="44" t="s">
        <v>154</v>
      </c>
      <c r="J25">
        <v>12849700</v>
      </c>
    </row>
    <row r="26" spans="1:10">
      <c r="A26" s="87">
        <v>42378</v>
      </c>
      <c r="B26" s="88" t="s">
        <v>460</v>
      </c>
      <c r="C26" s="88" t="s">
        <v>748</v>
      </c>
      <c r="D26" s="88" t="s">
        <v>461</v>
      </c>
      <c r="E26" s="89">
        <v>1800</v>
      </c>
      <c r="F26" s="89">
        <v>131400</v>
      </c>
      <c r="G26" s="89">
        <v>32850</v>
      </c>
    </row>
    <row r="27" spans="1:10">
      <c r="A27" s="87">
        <v>42380</v>
      </c>
      <c r="B27" s="88" t="s">
        <v>756</v>
      </c>
      <c r="C27" s="88" t="s">
        <v>748</v>
      </c>
      <c r="D27" s="88" t="s">
        <v>757</v>
      </c>
      <c r="E27" s="89">
        <v>1100</v>
      </c>
      <c r="F27" s="89">
        <v>52800</v>
      </c>
      <c r="G27" s="89">
        <v>11088</v>
      </c>
    </row>
    <row r="28" spans="1:10">
      <c r="A28" s="87">
        <v>42380</v>
      </c>
      <c r="B28" s="88" t="s">
        <v>460</v>
      </c>
      <c r="C28" s="88" t="s">
        <v>750</v>
      </c>
      <c r="D28" s="88" t="s">
        <v>760</v>
      </c>
      <c r="E28" s="89">
        <v>700</v>
      </c>
      <c r="F28" s="89">
        <v>33600</v>
      </c>
      <c r="G28" s="89">
        <v>9744</v>
      </c>
    </row>
    <row r="29" spans="1:10">
      <c r="A29" s="87">
        <v>42380</v>
      </c>
      <c r="B29" s="88" t="s">
        <v>453</v>
      </c>
      <c r="C29" s="88" t="s">
        <v>750</v>
      </c>
      <c r="D29" s="88" t="s">
        <v>751</v>
      </c>
      <c r="E29" s="89">
        <v>400</v>
      </c>
      <c r="F29" s="89">
        <v>24400</v>
      </c>
      <c r="G29" s="89">
        <v>3904</v>
      </c>
    </row>
    <row r="30" spans="1:10">
      <c r="A30" s="87">
        <v>42381</v>
      </c>
      <c r="B30" s="88" t="s">
        <v>756</v>
      </c>
      <c r="C30" s="88" t="s">
        <v>748</v>
      </c>
      <c r="D30" s="88" t="s">
        <v>757</v>
      </c>
      <c r="E30" s="89">
        <v>1500</v>
      </c>
      <c r="F30" s="89">
        <v>49500</v>
      </c>
      <c r="G30" s="89">
        <v>7920</v>
      </c>
    </row>
    <row r="31" spans="1:10">
      <c r="A31" s="87">
        <v>42381</v>
      </c>
      <c r="B31" s="88" t="s">
        <v>752</v>
      </c>
      <c r="C31" s="88" t="s">
        <v>753</v>
      </c>
      <c r="D31" s="88" t="s">
        <v>754</v>
      </c>
      <c r="E31" s="89">
        <v>700</v>
      </c>
      <c r="F31" s="89">
        <v>58100</v>
      </c>
      <c r="G31" s="89">
        <v>11039</v>
      </c>
    </row>
    <row r="32" spans="1:10">
      <c r="A32" s="87">
        <v>42383</v>
      </c>
      <c r="B32" s="88" t="s">
        <v>460</v>
      </c>
      <c r="C32" s="88" t="s">
        <v>753</v>
      </c>
      <c r="D32" s="88" t="s">
        <v>755</v>
      </c>
      <c r="E32" s="89">
        <v>500</v>
      </c>
      <c r="F32" s="89">
        <v>37500</v>
      </c>
      <c r="G32" s="89">
        <v>4875</v>
      </c>
    </row>
    <row r="33" spans="1:7">
      <c r="A33" s="87">
        <v>42383</v>
      </c>
      <c r="B33" s="88" t="s">
        <v>453</v>
      </c>
      <c r="C33" s="88" t="s">
        <v>750</v>
      </c>
      <c r="D33" s="88" t="s">
        <v>763</v>
      </c>
      <c r="E33" s="89">
        <v>600</v>
      </c>
      <c r="F33" s="89">
        <v>16800</v>
      </c>
      <c r="G33" s="89">
        <v>5712</v>
      </c>
    </row>
    <row r="34" spans="1:7">
      <c r="A34" s="87">
        <v>42383</v>
      </c>
      <c r="B34" s="88" t="s">
        <v>460</v>
      </c>
      <c r="C34" s="88" t="s">
        <v>750</v>
      </c>
      <c r="D34" s="88" t="s">
        <v>762</v>
      </c>
      <c r="E34" s="89">
        <v>1100</v>
      </c>
      <c r="F34" s="89">
        <v>55000</v>
      </c>
      <c r="G34" s="89">
        <v>6050</v>
      </c>
    </row>
    <row r="35" spans="1:7">
      <c r="A35" s="87">
        <v>42383</v>
      </c>
      <c r="B35" s="88" t="s">
        <v>460</v>
      </c>
      <c r="C35" s="88" t="s">
        <v>753</v>
      </c>
      <c r="D35" s="88" t="s">
        <v>764</v>
      </c>
      <c r="E35" s="89">
        <v>1800</v>
      </c>
      <c r="F35" s="89">
        <v>104400</v>
      </c>
      <c r="G35" s="89">
        <v>20880</v>
      </c>
    </row>
    <row r="36" spans="1:7">
      <c r="A36" s="87">
        <v>42383</v>
      </c>
      <c r="B36" s="88" t="s">
        <v>752</v>
      </c>
      <c r="C36" s="88" t="s">
        <v>753</v>
      </c>
      <c r="D36" s="88" t="s">
        <v>765</v>
      </c>
      <c r="E36" s="89">
        <v>1800</v>
      </c>
      <c r="F36" s="89">
        <v>34200</v>
      </c>
      <c r="G36" s="89">
        <v>3420</v>
      </c>
    </row>
    <row r="37" spans="1:7">
      <c r="A37" s="87">
        <v>42384</v>
      </c>
      <c r="B37" s="88" t="s">
        <v>460</v>
      </c>
      <c r="C37" s="88" t="s">
        <v>750</v>
      </c>
      <c r="D37" s="88" t="s">
        <v>760</v>
      </c>
      <c r="E37" s="89">
        <v>1300</v>
      </c>
      <c r="F37" s="89">
        <v>62400</v>
      </c>
      <c r="G37" s="89">
        <v>23088</v>
      </c>
    </row>
    <row r="38" spans="1:7">
      <c r="A38" s="87">
        <v>42384</v>
      </c>
      <c r="B38" s="88" t="s">
        <v>756</v>
      </c>
      <c r="C38" s="88" t="s">
        <v>748</v>
      </c>
      <c r="D38" s="88" t="s">
        <v>758</v>
      </c>
      <c r="E38" s="89">
        <v>1400</v>
      </c>
      <c r="F38" s="89">
        <v>95200</v>
      </c>
      <c r="G38" s="89">
        <v>31416</v>
      </c>
    </row>
    <row r="39" spans="1:7">
      <c r="A39" s="87">
        <v>42384</v>
      </c>
      <c r="B39" s="88" t="s">
        <v>460</v>
      </c>
      <c r="C39" s="88" t="s">
        <v>750</v>
      </c>
      <c r="D39" s="88" t="s">
        <v>760</v>
      </c>
      <c r="E39" s="89">
        <v>1600</v>
      </c>
      <c r="F39" s="89">
        <v>120000</v>
      </c>
      <c r="G39" s="89">
        <v>30000</v>
      </c>
    </row>
    <row r="40" spans="1:7">
      <c r="A40" s="87">
        <v>42385</v>
      </c>
      <c r="B40" s="88" t="s">
        <v>756</v>
      </c>
      <c r="C40" s="88" t="s">
        <v>748</v>
      </c>
      <c r="D40" s="88" t="s">
        <v>766</v>
      </c>
      <c r="E40" s="89">
        <v>300</v>
      </c>
      <c r="F40" s="89">
        <v>20100</v>
      </c>
      <c r="G40" s="89">
        <v>2814</v>
      </c>
    </row>
    <row r="41" spans="1:7">
      <c r="A41" s="87">
        <v>42386</v>
      </c>
      <c r="B41" s="88" t="s">
        <v>460</v>
      </c>
      <c r="C41" s="88" t="s">
        <v>753</v>
      </c>
      <c r="D41" s="88" t="s">
        <v>755</v>
      </c>
      <c r="E41" s="89">
        <v>200</v>
      </c>
      <c r="F41" s="89">
        <v>14200</v>
      </c>
      <c r="G41" s="89">
        <v>3408</v>
      </c>
    </row>
    <row r="42" spans="1:7">
      <c r="A42" s="87">
        <v>42387</v>
      </c>
      <c r="B42" s="88" t="s">
        <v>752</v>
      </c>
      <c r="C42" s="88" t="s">
        <v>753</v>
      </c>
      <c r="D42" s="88" t="s">
        <v>754</v>
      </c>
      <c r="E42" s="89">
        <v>1100</v>
      </c>
      <c r="F42" s="89">
        <v>94600</v>
      </c>
      <c r="G42" s="89">
        <v>12298</v>
      </c>
    </row>
    <row r="43" spans="1:7">
      <c r="A43" s="87">
        <v>42387</v>
      </c>
      <c r="B43" s="88" t="s">
        <v>453</v>
      </c>
      <c r="C43" s="88" t="s">
        <v>750</v>
      </c>
      <c r="D43" s="88" t="s">
        <v>763</v>
      </c>
      <c r="E43" s="89">
        <v>300</v>
      </c>
      <c r="F43" s="89">
        <v>15600</v>
      </c>
      <c r="G43" s="89">
        <v>4836</v>
      </c>
    </row>
    <row r="44" spans="1:7">
      <c r="A44" s="87">
        <v>42387</v>
      </c>
      <c r="B44" s="88" t="s">
        <v>752</v>
      </c>
      <c r="C44" s="88" t="s">
        <v>753</v>
      </c>
      <c r="D44" s="88" t="s">
        <v>765</v>
      </c>
      <c r="E44" s="89">
        <v>400</v>
      </c>
      <c r="F44" s="89">
        <v>27200</v>
      </c>
      <c r="G44" s="89">
        <v>8160</v>
      </c>
    </row>
    <row r="45" spans="1:7">
      <c r="A45" s="87">
        <v>42388</v>
      </c>
      <c r="B45" s="88" t="s">
        <v>453</v>
      </c>
      <c r="C45" s="88" t="s">
        <v>748</v>
      </c>
      <c r="D45" s="88" t="s">
        <v>454</v>
      </c>
      <c r="E45" s="89">
        <v>900</v>
      </c>
      <c r="F45" s="89">
        <v>53100</v>
      </c>
      <c r="G45" s="89">
        <v>8496</v>
      </c>
    </row>
    <row r="46" spans="1:7">
      <c r="A46" s="87">
        <v>42388</v>
      </c>
      <c r="B46" s="88" t="s">
        <v>453</v>
      </c>
      <c r="C46" s="88" t="s">
        <v>748</v>
      </c>
      <c r="D46" s="88" t="s">
        <v>454</v>
      </c>
      <c r="E46" s="89">
        <v>1300</v>
      </c>
      <c r="F46" s="89">
        <v>16900</v>
      </c>
      <c r="G46" s="89">
        <v>1690</v>
      </c>
    </row>
    <row r="47" spans="1:7">
      <c r="A47" s="87">
        <v>42389</v>
      </c>
      <c r="B47" s="88" t="s">
        <v>453</v>
      </c>
      <c r="C47" s="88" t="s">
        <v>750</v>
      </c>
      <c r="D47" s="88" t="s">
        <v>751</v>
      </c>
      <c r="E47" s="89">
        <v>1000</v>
      </c>
      <c r="F47" s="89">
        <v>38000</v>
      </c>
      <c r="G47" s="89">
        <v>7980</v>
      </c>
    </row>
    <row r="48" spans="1:7">
      <c r="A48" s="87">
        <v>42390</v>
      </c>
      <c r="B48" s="88" t="s">
        <v>453</v>
      </c>
      <c r="C48" s="88" t="s">
        <v>750</v>
      </c>
      <c r="D48" s="88" t="s">
        <v>763</v>
      </c>
      <c r="E48" s="89">
        <v>1500</v>
      </c>
      <c r="F48" s="89">
        <v>126000</v>
      </c>
      <c r="G48" s="89">
        <v>45360</v>
      </c>
    </row>
    <row r="49" spans="1:7">
      <c r="A49" s="87">
        <v>42390</v>
      </c>
      <c r="B49" s="88" t="s">
        <v>752</v>
      </c>
      <c r="C49" s="88" t="s">
        <v>753</v>
      </c>
      <c r="D49" s="88" t="s">
        <v>765</v>
      </c>
      <c r="E49" s="89">
        <v>600</v>
      </c>
      <c r="F49" s="89">
        <v>43200</v>
      </c>
      <c r="G49" s="89">
        <v>14688</v>
      </c>
    </row>
    <row r="50" spans="1:7">
      <c r="A50" s="87">
        <v>42390</v>
      </c>
      <c r="B50" s="88" t="s">
        <v>756</v>
      </c>
      <c r="C50" s="88" t="s">
        <v>750</v>
      </c>
      <c r="D50" s="88" t="s">
        <v>759</v>
      </c>
      <c r="E50" s="89">
        <v>300</v>
      </c>
      <c r="F50" s="89">
        <v>25800</v>
      </c>
      <c r="G50" s="89">
        <v>9546</v>
      </c>
    </row>
    <row r="51" spans="1:7">
      <c r="A51" s="87">
        <v>42390</v>
      </c>
      <c r="B51" s="88" t="s">
        <v>460</v>
      </c>
      <c r="C51" s="88" t="s">
        <v>750</v>
      </c>
      <c r="D51" s="88" t="s">
        <v>761</v>
      </c>
      <c r="E51" s="89">
        <v>300</v>
      </c>
      <c r="F51" s="89">
        <v>3300</v>
      </c>
      <c r="G51" s="89">
        <v>1023</v>
      </c>
    </row>
    <row r="52" spans="1:7">
      <c r="A52" s="87">
        <v>42390</v>
      </c>
      <c r="B52" s="88" t="s">
        <v>756</v>
      </c>
      <c r="C52" s="88" t="s">
        <v>750</v>
      </c>
      <c r="D52" s="88" t="s">
        <v>759</v>
      </c>
      <c r="E52" s="89">
        <v>1400</v>
      </c>
      <c r="F52" s="89">
        <v>30800</v>
      </c>
      <c r="G52" s="89">
        <v>11088</v>
      </c>
    </row>
    <row r="53" spans="1:7">
      <c r="A53" s="87">
        <v>42391</v>
      </c>
      <c r="B53" s="88" t="s">
        <v>752</v>
      </c>
      <c r="C53" s="88" t="s">
        <v>753</v>
      </c>
      <c r="D53" s="88" t="s">
        <v>765</v>
      </c>
      <c r="E53" s="89">
        <v>1800</v>
      </c>
      <c r="F53" s="89">
        <v>118800</v>
      </c>
      <c r="G53" s="89">
        <v>17820</v>
      </c>
    </row>
    <row r="54" spans="1:7">
      <c r="A54" s="87">
        <v>42391</v>
      </c>
      <c r="B54" s="88" t="s">
        <v>460</v>
      </c>
      <c r="C54" s="88" t="s">
        <v>753</v>
      </c>
      <c r="D54" s="88" t="s">
        <v>764</v>
      </c>
      <c r="E54" s="89">
        <v>1200</v>
      </c>
      <c r="F54" s="89">
        <v>34800</v>
      </c>
      <c r="G54" s="89">
        <v>6960</v>
      </c>
    </row>
    <row r="55" spans="1:7">
      <c r="A55" s="87">
        <v>42391</v>
      </c>
      <c r="B55" s="88" t="s">
        <v>460</v>
      </c>
      <c r="C55" s="88" t="s">
        <v>750</v>
      </c>
      <c r="D55" s="88" t="s">
        <v>761</v>
      </c>
      <c r="E55" s="89">
        <v>1800</v>
      </c>
      <c r="F55" s="89">
        <v>41400</v>
      </c>
      <c r="G55" s="89">
        <v>9936</v>
      </c>
    </row>
    <row r="56" spans="1:7">
      <c r="A56" s="87">
        <v>42391</v>
      </c>
      <c r="B56" s="88" t="s">
        <v>752</v>
      </c>
      <c r="C56" s="88" t="s">
        <v>753</v>
      </c>
      <c r="D56" s="88" t="s">
        <v>765</v>
      </c>
      <c r="E56" s="89">
        <v>1200</v>
      </c>
      <c r="F56" s="89">
        <v>84000</v>
      </c>
      <c r="G56" s="89">
        <v>8400</v>
      </c>
    </row>
    <row r="57" spans="1:7">
      <c r="A57" s="87">
        <v>42391</v>
      </c>
      <c r="B57" s="88" t="s">
        <v>756</v>
      </c>
      <c r="C57" s="88" t="s">
        <v>748</v>
      </c>
      <c r="D57" s="88" t="s">
        <v>757</v>
      </c>
      <c r="E57" s="89">
        <v>1700</v>
      </c>
      <c r="F57" s="89">
        <v>39100</v>
      </c>
      <c r="G57" s="89">
        <v>13685</v>
      </c>
    </row>
    <row r="58" spans="1:7">
      <c r="A58" s="87">
        <v>42392</v>
      </c>
      <c r="B58" s="88" t="s">
        <v>460</v>
      </c>
      <c r="C58" s="88" t="s">
        <v>750</v>
      </c>
      <c r="D58" s="88" t="s">
        <v>762</v>
      </c>
      <c r="E58" s="89">
        <v>1400</v>
      </c>
      <c r="F58" s="89">
        <v>53200</v>
      </c>
      <c r="G58" s="89">
        <v>11172</v>
      </c>
    </row>
    <row r="59" spans="1:7">
      <c r="A59" s="87">
        <v>42393</v>
      </c>
      <c r="B59" s="88" t="s">
        <v>756</v>
      </c>
      <c r="C59" s="88" t="s">
        <v>750</v>
      </c>
      <c r="D59" s="88" t="s">
        <v>759</v>
      </c>
      <c r="E59" s="89">
        <v>300</v>
      </c>
      <c r="F59" s="89">
        <v>13800</v>
      </c>
      <c r="G59" s="89">
        <v>5106</v>
      </c>
    </row>
    <row r="60" spans="1:7">
      <c r="A60" s="87">
        <v>42394</v>
      </c>
      <c r="B60" s="88" t="s">
        <v>756</v>
      </c>
      <c r="C60" s="88" t="s">
        <v>748</v>
      </c>
      <c r="D60" s="88" t="s">
        <v>766</v>
      </c>
      <c r="E60" s="89">
        <v>1400</v>
      </c>
      <c r="F60" s="89">
        <v>25200</v>
      </c>
      <c r="G60" s="89">
        <v>8316</v>
      </c>
    </row>
    <row r="61" spans="1:7">
      <c r="A61" s="87">
        <v>42394</v>
      </c>
      <c r="B61" s="88" t="s">
        <v>460</v>
      </c>
      <c r="C61" s="88" t="s">
        <v>753</v>
      </c>
      <c r="D61" s="88" t="s">
        <v>764</v>
      </c>
      <c r="E61" s="89">
        <v>300</v>
      </c>
      <c r="F61" s="89">
        <v>3900</v>
      </c>
      <c r="G61" s="89">
        <v>1170</v>
      </c>
    </row>
    <row r="62" spans="1:7">
      <c r="A62" s="87">
        <v>42394</v>
      </c>
      <c r="B62" s="88" t="s">
        <v>752</v>
      </c>
      <c r="C62" s="88" t="s">
        <v>753</v>
      </c>
      <c r="D62" s="88" t="s">
        <v>765</v>
      </c>
      <c r="E62" s="89">
        <v>1000</v>
      </c>
      <c r="F62" s="89">
        <v>56000</v>
      </c>
      <c r="G62" s="89">
        <v>6160</v>
      </c>
    </row>
    <row r="63" spans="1:7">
      <c r="A63" s="87">
        <v>42395</v>
      </c>
      <c r="B63" s="88" t="s">
        <v>756</v>
      </c>
      <c r="C63" s="88" t="s">
        <v>748</v>
      </c>
      <c r="D63" s="88" t="s">
        <v>757</v>
      </c>
      <c r="E63" s="89">
        <v>400</v>
      </c>
      <c r="F63" s="89">
        <v>34000</v>
      </c>
      <c r="G63" s="89">
        <v>12580</v>
      </c>
    </row>
    <row r="64" spans="1:7">
      <c r="A64" s="87">
        <v>42396</v>
      </c>
      <c r="B64" s="88" t="s">
        <v>756</v>
      </c>
      <c r="C64" s="88" t="s">
        <v>750</v>
      </c>
      <c r="D64" s="88" t="s">
        <v>759</v>
      </c>
      <c r="E64" s="89">
        <v>400</v>
      </c>
      <c r="F64" s="89">
        <v>27600</v>
      </c>
      <c r="G64" s="89">
        <v>9384</v>
      </c>
    </row>
    <row r="65" spans="1:7">
      <c r="A65" s="87">
        <v>42396</v>
      </c>
      <c r="B65" s="88" t="s">
        <v>756</v>
      </c>
      <c r="C65" s="88" t="s">
        <v>748</v>
      </c>
      <c r="D65" s="88" t="s">
        <v>766</v>
      </c>
      <c r="E65" s="89">
        <v>600</v>
      </c>
      <c r="F65" s="89">
        <v>42600</v>
      </c>
      <c r="G65" s="89">
        <v>8946</v>
      </c>
    </row>
    <row r="66" spans="1:7">
      <c r="A66" s="87">
        <v>42396</v>
      </c>
      <c r="B66" s="88" t="s">
        <v>453</v>
      </c>
      <c r="C66" s="88" t="s">
        <v>750</v>
      </c>
      <c r="D66" s="88" t="s">
        <v>751</v>
      </c>
      <c r="E66" s="89">
        <v>1300</v>
      </c>
      <c r="F66" s="89">
        <v>89700</v>
      </c>
      <c r="G66" s="89">
        <v>11661</v>
      </c>
    </row>
    <row r="67" spans="1:7">
      <c r="A67" s="87">
        <v>42396</v>
      </c>
      <c r="B67" s="88" t="s">
        <v>453</v>
      </c>
      <c r="C67" s="88" t="s">
        <v>750</v>
      </c>
      <c r="D67" s="88" t="s">
        <v>751</v>
      </c>
      <c r="E67" s="89">
        <v>1800</v>
      </c>
      <c r="F67" s="89">
        <v>144000</v>
      </c>
      <c r="G67" s="89">
        <v>27360</v>
      </c>
    </row>
    <row r="68" spans="1:7">
      <c r="A68" s="87">
        <v>42396</v>
      </c>
      <c r="B68" s="88" t="s">
        <v>460</v>
      </c>
      <c r="C68" s="88" t="s">
        <v>748</v>
      </c>
      <c r="D68" s="88" t="s">
        <v>461</v>
      </c>
      <c r="E68" s="89">
        <v>500</v>
      </c>
      <c r="F68" s="89">
        <v>12000</v>
      </c>
      <c r="G68" s="89">
        <v>3960</v>
      </c>
    </row>
    <row r="69" spans="1:7">
      <c r="A69" s="87">
        <v>42397</v>
      </c>
      <c r="B69" s="88" t="s">
        <v>460</v>
      </c>
      <c r="C69" s="88" t="s">
        <v>753</v>
      </c>
      <c r="D69" s="88" t="s">
        <v>755</v>
      </c>
      <c r="E69" s="89">
        <v>1600</v>
      </c>
      <c r="F69" s="89">
        <v>70400</v>
      </c>
      <c r="G69" s="89">
        <v>24640</v>
      </c>
    </row>
    <row r="70" spans="1:7">
      <c r="A70" s="87">
        <v>42397</v>
      </c>
      <c r="B70" s="88" t="s">
        <v>453</v>
      </c>
      <c r="C70" s="88" t="s">
        <v>748</v>
      </c>
      <c r="D70" s="88" t="s">
        <v>454</v>
      </c>
      <c r="E70" s="89">
        <v>500</v>
      </c>
      <c r="F70" s="89">
        <v>21000</v>
      </c>
      <c r="G70" s="89">
        <v>6300</v>
      </c>
    </row>
    <row r="71" spans="1:7">
      <c r="A71" s="87">
        <v>42399</v>
      </c>
      <c r="B71" s="88" t="s">
        <v>453</v>
      </c>
      <c r="C71" s="88" t="s">
        <v>750</v>
      </c>
      <c r="D71" s="88" t="s">
        <v>751</v>
      </c>
      <c r="E71" s="89">
        <v>1700</v>
      </c>
      <c r="F71" s="89">
        <v>76500</v>
      </c>
      <c r="G71" s="89">
        <v>25245</v>
      </c>
    </row>
    <row r="72" spans="1:7">
      <c r="A72" s="87">
        <v>42399</v>
      </c>
      <c r="B72" s="88" t="s">
        <v>756</v>
      </c>
      <c r="C72" s="88" t="s">
        <v>748</v>
      </c>
      <c r="D72" s="88" t="s">
        <v>758</v>
      </c>
      <c r="E72" s="89">
        <v>600</v>
      </c>
      <c r="F72" s="89">
        <v>34800</v>
      </c>
      <c r="G72" s="89">
        <v>4176</v>
      </c>
    </row>
    <row r="73" spans="1:7">
      <c r="A73" s="87">
        <v>42400</v>
      </c>
      <c r="B73" s="88" t="s">
        <v>756</v>
      </c>
      <c r="C73" s="88" t="s">
        <v>748</v>
      </c>
      <c r="D73" s="88" t="s">
        <v>757</v>
      </c>
      <c r="E73" s="89">
        <v>1400</v>
      </c>
      <c r="F73" s="89">
        <v>86800</v>
      </c>
      <c r="G73" s="89">
        <v>32116</v>
      </c>
    </row>
    <row r="74" spans="1:7">
      <c r="A74" s="87">
        <v>42400</v>
      </c>
      <c r="B74" s="88" t="s">
        <v>460</v>
      </c>
      <c r="C74" s="88" t="s">
        <v>750</v>
      </c>
      <c r="D74" s="88" t="s">
        <v>761</v>
      </c>
      <c r="E74" s="89">
        <v>1300</v>
      </c>
      <c r="F74" s="89">
        <v>81900</v>
      </c>
      <c r="G74" s="89">
        <v>12285</v>
      </c>
    </row>
    <row r="75" spans="1:7">
      <c r="A75" s="87">
        <v>42401</v>
      </c>
      <c r="B75" s="88" t="s">
        <v>460</v>
      </c>
      <c r="C75" s="88" t="s">
        <v>753</v>
      </c>
      <c r="D75" s="88" t="s">
        <v>764</v>
      </c>
      <c r="E75" s="89">
        <v>700</v>
      </c>
      <c r="F75" s="89">
        <v>45500</v>
      </c>
      <c r="G75" s="89">
        <v>16380</v>
      </c>
    </row>
    <row r="76" spans="1:7">
      <c r="A76" s="87">
        <v>42401</v>
      </c>
      <c r="B76" s="88" t="s">
        <v>752</v>
      </c>
      <c r="C76" s="88" t="s">
        <v>753</v>
      </c>
      <c r="D76" s="88" t="s">
        <v>765</v>
      </c>
      <c r="E76" s="89">
        <v>300</v>
      </c>
      <c r="F76" s="89">
        <v>12600</v>
      </c>
      <c r="G76" s="89">
        <v>3402</v>
      </c>
    </row>
    <row r="77" spans="1:7">
      <c r="A77" s="87">
        <v>42401</v>
      </c>
      <c r="B77" s="88" t="s">
        <v>453</v>
      </c>
      <c r="C77" s="88" t="s">
        <v>750</v>
      </c>
      <c r="D77" s="88" t="s">
        <v>751</v>
      </c>
      <c r="E77" s="89">
        <v>300</v>
      </c>
      <c r="F77" s="89">
        <v>14700</v>
      </c>
      <c r="G77" s="89">
        <v>3675</v>
      </c>
    </row>
    <row r="78" spans="1:7">
      <c r="A78" s="87">
        <v>42402</v>
      </c>
      <c r="B78" s="88" t="s">
        <v>453</v>
      </c>
      <c r="C78" s="88" t="s">
        <v>750</v>
      </c>
      <c r="D78" s="88" t="s">
        <v>763</v>
      </c>
      <c r="E78" s="89">
        <v>1000</v>
      </c>
      <c r="F78" s="89">
        <v>71000</v>
      </c>
      <c r="G78" s="89">
        <v>7100</v>
      </c>
    </row>
    <row r="79" spans="1:7">
      <c r="A79" s="87">
        <v>42402</v>
      </c>
      <c r="B79" s="88" t="s">
        <v>752</v>
      </c>
      <c r="C79" s="88" t="s">
        <v>753</v>
      </c>
      <c r="D79" s="88" t="s">
        <v>754</v>
      </c>
      <c r="E79" s="89">
        <v>1800</v>
      </c>
      <c r="F79" s="89">
        <v>93600</v>
      </c>
      <c r="G79" s="89">
        <v>30888</v>
      </c>
    </row>
    <row r="80" spans="1:7">
      <c r="A80" s="87">
        <v>42402</v>
      </c>
      <c r="B80" s="88" t="s">
        <v>460</v>
      </c>
      <c r="C80" s="88" t="s">
        <v>753</v>
      </c>
      <c r="D80" s="88" t="s">
        <v>764</v>
      </c>
      <c r="E80" s="89">
        <v>900</v>
      </c>
      <c r="F80" s="89">
        <v>71100</v>
      </c>
      <c r="G80" s="89">
        <v>17775</v>
      </c>
    </row>
    <row r="81" spans="1:7">
      <c r="A81" s="87">
        <v>42402</v>
      </c>
      <c r="B81" s="88" t="s">
        <v>460</v>
      </c>
      <c r="C81" s="88" t="s">
        <v>748</v>
      </c>
      <c r="D81" s="88" t="s">
        <v>461</v>
      </c>
      <c r="E81" s="89">
        <v>800</v>
      </c>
      <c r="F81" s="89">
        <v>64000</v>
      </c>
      <c r="G81" s="89">
        <v>23040</v>
      </c>
    </row>
    <row r="82" spans="1:7">
      <c r="A82" s="87">
        <v>42403</v>
      </c>
      <c r="B82" s="88" t="s">
        <v>453</v>
      </c>
      <c r="C82" s="88" t="s">
        <v>748</v>
      </c>
      <c r="D82" s="88" t="s">
        <v>454</v>
      </c>
      <c r="E82" s="89">
        <v>300</v>
      </c>
      <c r="F82" s="89">
        <v>19200</v>
      </c>
      <c r="G82" s="89">
        <v>4224</v>
      </c>
    </row>
    <row r="83" spans="1:7">
      <c r="A83" s="87">
        <v>42403</v>
      </c>
      <c r="B83" s="88" t="s">
        <v>756</v>
      </c>
      <c r="C83" s="88" t="s">
        <v>750</v>
      </c>
      <c r="D83" s="88" t="s">
        <v>759</v>
      </c>
      <c r="E83" s="89">
        <v>1000</v>
      </c>
      <c r="F83" s="89">
        <v>74000</v>
      </c>
      <c r="G83" s="89">
        <v>12580</v>
      </c>
    </row>
    <row r="84" spans="1:7">
      <c r="A84" s="87">
        <v>42404</v>
      </c>
      <c r="B84" s="88" t="s">
        <v>756</v>
      </c>
      <c r="C84" s="88" t="s">
        <v>748</v>
      </c>
      <c r="D84" s="88" t="s">
        <v>757</v>
      </c>
      <c r="E84" s="89">
        <v>1100</v>
      </c>
      <c r="F84" s="89">
        <v>72600</v>
      </c>
      <c r="G84" s="89">
        <v>14520</v>
      </c>
    </row>
    <row r="85" spans="1:7">
      <c r="A85" s="87">
        <v>42404</v>
      </c>
      <c r="B85" s="88" t="s">
        <v>453</v>
      </c>
      <c r="C85" s="88" t="s">
        <v>748</v>
      </c>
      <c r="D85" s="88" t="s">
        <v>454</v>
      </c>
      <c r="E85" s="89">
        <v>1500</v>
      </c>
      <c r="F85" s="89">
        <v>97500</v>
      </c>
      <c r="G85" s="89">
        <v>18525</v>
      </c>
    </row>
    <row r="86" spans="1:7">
      <c r="A86" s="87">
        <v>42405</v>
      </c>
      <c r="B86" s="88" t="s">
        <v>756</v>
      </c>
      <c r="C86" s="88" t="s">
        <v>750</v>
      </c>
      <c r="D86" s="88" t="s">
        <v>759</v>
      </c>
      <c r="E86" s="89">
        <v>900</v>
      </c>
      <c r="F86" s="89">
        <v>51300</v>
      </c>
      <c r="G86" s="89">
        <v>17442</v>
      </c>
    </row>
    <row r="87" spans="1:7">
      <c r="A87" s="87">
        <v>42405</v>
      </c>
      <c r="B87" s="88" t="s">
        <v>460</v>
      </c>
      <c r="C87" s="88" t="s">
        <v>750</v>
      </c>
      <c r="D87" s="88" t="s">
        <v>761</v>
      </c>
      <c r="E87" s="89">
        <v>600</v>
      </c>
      <c r="F87" s="89">
        <v>52200</v>
      </c>
      <c r="G87" s="89">
        <v>17748</v>
      </c>
    </row>
    <row r="88" spans="1:7">
      <c r="A88" s="87">
        <v>42406</v>
      </c>
      <c r="B88" s="88" t="s">
        <v>752</v>
      </c>
      <c r="C88" s="88" t="s">
        <v>753</v>
      </c>
      <c r="D88" s="88" t="s">
        <v>754</v>
      </c>
      <c r="E88" s="89">
        <v>1300</v>
      </c>
      <c r="F88" s="89">
        <v>75400</v>
      </c>
      <c r="G88" s="89">
        <v>9048</v>
      </c>
    </row>
    <row r="89" spans="1:7">
      <c r="A89" s="87">
        <v>42407</v>
      </c>
      <c r="B89" s="88" t="s">
        <v>756</v>
      </c>
      <c r="C89" s="88" t="s">
        <v>748</v>
      </c>
      <c r="D89" s="88" t="s">
        <v>757</v>
      </c>
      <c r="E89" s="89">
        <v>1500</v>
      </c>
      <c r="F89" s="89">
        <v>100500</v>
      </c>
      <c r="G89" s="89">
        <v>26130</v>
      </c>
    </row>
    <row r="90" spans="1:7">
      <c r="A90" s="87">
        <v>42408</v>
      </c>
      <c r="B90" s="88" t="s">
        <v>453</v>
      </c>
      <c r="C90" s="88" t="s">
        <v>750</v>
      </c>
      <c r="D90" s="88" t="s">
        <v>763</v>
      </c>
      <c r="E90" s="89">
        <v>1800</v>
      </c>
      <c r="F90" s="89">
        <v>115200</v>
      </c>
      <c r="G90" s="89">
        <v>38016</v>
      </c>
    </row>
    <row r="91" spans="1:7">
      <c r="A91" s="87">
        <v>42409</v>
      </c>
      <c r="B91" s="88" t="s">
        <v>460</v>
      </c>
      <c r="C91" s="88" t="s">
        <v>753</v>
      </c>
      <c r="D91" s="88" t="s">
        <v>764</v>
      </c>
      <c r="E91" s="89">
        <v>900</v>
      </c>
      <c r="F91" s="89">
        <v>54900</v>
      </c>
      <c r="G91" s="89">
        <v>10980</v>
      </c>
    </row>
    <row r="92" spans="1:7">
      <c r="A92" s="87">
        <v>42409</v>
      </c>
      <c r="B92" s="88" t="s">
        <v>460</v>
      </c>
      <c r="C92" s="88" t="s">
        <v>750</v>
      </c>
      <c r="D92" s="88" t="s">
        <v>762</v>
      </c>
      <c r="E92" s="89">
        <v>1200</v>
      </c>
      <c r="F92" s="89">
        <v>14400</v>
      </c>
      <c r="G92" s="89">
        <v>3312</v>
      </c>
    </row>
    <row r="93" spans="1:7">
      <c r="A93" s="87">
        <v>42410</v>
      </c>
      <c r="B93" s="88" t="s">
        <v>460</v>
      </c>
      <c r="C93" s="88" t="s">
        <v>748</v>
      </c>
      <c r="D93" s="88" t="s">
        <v>461</v>
      </c>
      <c r="E93" s="89">
        <v>1500</v>
      </c>
      <c r="F93" s="89">
        <v>36000</v>
      </c>
      <c r="G93" s="89">
        <v>4680</v>
      </c>
    </row>
    <row r="94" spans="1:7">
      <c r="A94" s="87">
        <v>42410</v>
      </c>
      <c r="B94" s="88" t="s">
        <v>756</v>
      </c>
      <c r="C94" s="88" t="s">
        <v>748</v>
      </c>
      <c r="D94" s="88" t="s">
        <v>766</v>
      </c>
      <c r="E94" s="89">
        <v>400</v>
      </c>
      <c r="F94" s="89">
        <v>21200</v>
      </c>
      <c r="G94" s="89">
        <v>4876</v>
      </c>
    </row>
    <row r="95" spans="1:7">
      <c r="A95" s="87">
        <v>42410</v>
      </c>
      <c r="B95" s="88" t="s">
        <v>460</v>
      </c>
      <c r="C95" s="88" t="s">
        <v>750</v>
      </c>
      <c r="D95" s="88" t="s">
        <v>760</v>
      </c>
      <c r="E95" s="89">
        <v>1000</v>
      </c>
      <c r="F95" s="89">
        <v>53000</v>
      </c>
      <c r="G95" s="89">
        <v>5830</v>
      </c>
    </row>
    <row r="96" spans="1:7">
      <c r="A96" s="87">
        <v>42410</v>
      </c>
      <c r="B96" s="88" t="s">
        <v>460</v>
      </c>
      <c r="C96" s="88" t="s">
        <v>748</v>
      </c>
      <c r="D96" s="88" t="s">
        <v>749</v>
      </c>
      <c r="E96" s="89">
        <v>1600</v>
      </c>
      <c r="F96" s="89">
        <v>112000</v>
      </c>
      <c r="G96" s="89">
        <v>25760</v>
      </c>
    </row>
    <row r="97" spans="1:7">
      <c r="A97" s="87">
        <v>42411</v>
      </c>
      <c r="B97" s="88" t="s">
        <v>756</v>
      </c>
      <c r="C97" s="88" t="s">
        <v>748</v>
      </c>
      <c r="D97" s="88" t="s">
        <v>757</v>
      </c>
      <c r="E97" s="89">
        <v>800</v>
      </c>
      <c r="F97" s="89">
        <v>54400</v>
      </c>
      <c r="G97" s="89">
        <v>9248</v>
      </c>
    </row>
    <row r="98" spans="1:7">
      <c r="A98" s="87">
        <v>42411</v>
      </c>
      <c r="B98" s="88" t="s">
        <v>460</v>
      </c>
      <c r="C98" s="88" t="s">
        <v>753</v>
      </c>
      <c r="D98" s="88" t="s">
        <v>755</v>
      </c>
      <c r="E98" s="89">
        <v>1600</v>
      </c>
      <c r="F98" s="89">
        <v>86400</v>
      </c>
      <c r="G98" s="89">
        <v>27648</v>
      </c>
    </row>
    <row r="99" spans="1:7">
      <c r="A99" s="87">
        <v>42411</v>
      </c>
      <c r="B99" s="88" t="s">
        <v>453</v>
      </c>
      <c r="C99" s="88" t="s">
        <v>750</v>
      </c>
      <c r="D99" s="88" t="s">
        <v>763</v>
      </c>
      <c r="E99" s="89">
        <v>1800</v>
      </c>
      <c r="F99" s="89">
        <v>115200</v>
      </c>
      <c r="G99" s="89">
        <v>40320</v>
      </c>
    </row>
    <row r="100" spans="1:7">
      <c r="A100" s="87">
        <v>42412</v>
      </c>
      <c r="B100" s="88" t="s">
        <v>453</v>
      </c>
      <c r="C100" s="88" t="s">
        <v>748</v>
      </c>
      <c r="D100" s="88" t="s">
        <v>454</v>
      </c>
      <c r="E100" s="89">
        <v>1000</v>
      </c>
      <c r="F100" s="89">
        <v>22000</v>
      </c>
      <c r="G100" s="89">
        <v>4840</v>
      </c>
    </row>
    <row r="101" spans="1:7">
      <c r="A101" s="87">
        <v>42412</v>
      </c>
      <c r="B101" s="88" t="s">
        <v>453</v>
      </c>
      <c r="C101" s="88" t="s">
        <v>750</v>
      </c>
      <c r="D101" s="88" t="s">
        <v>763</v>
      </c>
      <c r="E101" s="89">
        <v>400</v>
      </c>
      <c r="F101" s="89">
        <v>18000</v>
      </c>
      <c r="G101" s="89">
        <v>2520</v>
      </c>
    </row>
    <row r="102" spans="1:7">
      <c r="A102" s="87">
        <v>42412</v>
      </c>
      <c r="B102" s="88" t="s">
        <v>756</v>
      </c>
      <c r="C102" s="88" t="s">
        <v>748</v>
      </c>
      <c r="D102" s="88" t="s">
        <v>758</v>
      </c>
      <c r="E102" s="89">
        <v>1100</v>
      </c>
      <c r="F102" s="89">
        <v>94600</v>
      </c>
      <c r="G102" s="89">
        <v>22704</v>
      </c>
    </row>
    <row r="103" spans="1:7">
      <c r="A103" s="87">
        <v>42413</v>
      </c>
      <c r="B103" s="88" t="s">
        <v>460</v>
      </c>
      <c r="C103" s="88" t="s">
        <v>750</v>
      </c>
      <c r="D103" s="88" t="s">
        <v>760</v>
      </c>
      <c r="E103" s="89">
        <v>1300</v>
      </c>
      <c r="F103" s="89">
        <v>28600</v>
      </c>
      <c r="G103" s="89">
        <v>6578</v>
      </c>
    </row>
    <row r="104" spans="1:7">
      <c r="A104" s="87">
        <v>42413</v>
      </c>
      <c r="B104" s="88" t="s">
        <v>460</v>
      </c>
      <c r="C104" s="88" t="s">
        <v>748</v>
      </c>
      <c r="D104" s="88" t="s">
        <v>749</v>
      </c>
      <c r="E104" s="89">
        <v>800</v>
      </c>
      <c r="F104" s="89">
        <v>47200</v>
      </c>
      <c r="G104" s="89">
        <v>7552</v>
      </c>
    </row>
    <row r="105" spans="1:7">
      <c r="A105" s="87">
        <v>42414</v>
      </c>
      <c r="B105" s="88" t="s">
        <v>752</v>
      </c>
      <c r="C105" s="88" t="s">
        <v>753</v>
      </c>
      <c r="D105" s="88" t="s">
        <v>754</v>
      </c>
      <c r="E105" s="89">
        <v>700</v>
      </c>
      <c r="F105" s="89">
        <v>48300</v>
      </c>
      <c r="G105" s="89">
        <v>6279</v>
      </c>
    </row>
    <row r="106" spans="1:7">
      <c r="A106" s="87">
        <v>42414</v>
      </c>
      <c r="B106" s="88" t="s">
        <v>453</v>
      </c>
      <c r="C106" s="88" t="s">
        <v>748</v>
      </c>
      <c r="D106" s="88" t="s">
        <v>454</v>
      </c>
      <c r="E106" s="89">
        <v>1300</v>
      </c>
      <c r="F106" s="89">
        <v>44200</v>
      </c>
      <c r="G106" s="89">
        <v>7072</v>
      </c>
    </row>
    <row r="107" spans="1:7">
      <c r="A107" s="87">
        <v>42414</v>
      </c>
      <c r="B107" s="88" t="s">
        <v>453</v>
      </c>
      <c r="C107" s="88" t="s">
        <v>748</v>
      </c>
      <c r="D107" s="88" t="s">
        <v>454</v>
      </c>
      <c r="E107" s="89">
        <v>1500</v>
      </c>
      <c r="F107" s="89">
        <v>87000</v>
      </c>
      <c r="G107" s="89">
        <v>9570</v>
      </c>
    </row>
    <row r="108" spans="1:7">
      <c r="A108" s="87">
        <v>42414</v>
      </c>
      <c r="B108" s="88" t="s">
        <v>453</v>
      </c>
      <c r="C108" s="88" t="s">
        <v>750</v>
      </c>
      <c r="D108" s="88" t="s">
        <v>763</v>
      </c>
      <c r="E108" s="89">
        <v>700</v>
      </c>
      <c r="F108" s="89">
        <v>22400</v>
      </c>
      <c r="G108" s="89">
        <v>7392</v>
      </c>
    </row>
    <row r="109" spans="1:7">
      <c r="A109" s="87">
        <v>42414</v>
      </c>
      <c r="B109" s="88" t="s">
        <v>453</v>
      </c>
      <c r="C109" s="88" t="s">
        <v>750</v>
      </c>
      <c r="D109" s="88" t="s">
        <v>763</v>
      </c>
      <c r="E109" s="89">
        <v>1500</v>
      </c>
      <c r="F109" s="89">
        <v>96000</v>
      </c>
      <c r="G109" s="89">
        <v>32640</v>
      </c>
    </row>
    <row r="110" spans="1:7">
      <c r="A110" s="87">
        <v>42415</v>
      </c>
      <c r="B110" s="88" t="s">
        <v>453</v>
      </c>
      <c r="C110" s="88" t="s">
        <v>750</v>
      </c>
      <c r="D110" s="88" t="s">
        <v>751</v>
      </c>
      <c r="E110" s="89">
        <v>200</v>
      </c>
      <c r="F110" s="89">
        <v>4400</v>
      </c>
      <c r="G110" s="89">
        <v>1012</v>
      </c>
    </row>
    <row r="111" spans="1:7">
      <c r="A111" s="87">
        <v>42416</v>
      </c>
      <c r="B111" s="88" t="s">
        <v>460</v>
      </c>
      <c r="C111" s="88" t="s">
        <v>748</v>
      </c>
      <c r="D111" s="88" t="s">
        <v>749</v>
      </c>
      <c r="E111" s="89">
        <v>1500</v>
      </c>
      <c r="F111" s="89">
        <v>129000</v>
      </c>
      <c r="G111" s="89">
        <v>29670</v>
      </c>
    </row>
    <row r="112" spans="1:7">
      <c r="A112" s="87">
        <v>42416</v>
      </c>
      <c r="B112" s="88" t="s">
        <v>756</v>
      </c>
      <c r="C112" s="88" t="s">
        <v>748</v>
      </c>
      <c r="D112" s="88" t="s">
        <v>757</v>
      </c>
      <c r="E112" s="89">
        <v>900</v>
      </c>
      <c r="F112" s="89">
        <v>47700</v>
      </c>
      <c r="G112" s="89">
        <v>11448</v>
      </c>
    </row>
    <row r="113" spans="1:7">
      <c r="A113" s="87">
        <v>42416</v>
      </c>
      <c r="B113" s="88" t="s">
        <v>756</v>
      </c>
      <c r="C113" s="88" t="s">
        <v>748</v>
      </c>
      <c r="D113" s="88" t="s">
        <v>758</v>
      </c>
      <c r="E113" s="89">
        <v>400</v>
      </c>
      <c r="F113" s="89">
        <v>24800</v>
      </c>
      <c r="G113" s="89">
        <v>4216</v>
      </c>
    </row>
    <row r="114" spans="1:7">
      <c r="A114" s="87">
        <v>42417</v>
      </c>
      <c r="B114" s="88" t="s">
        <v>756</v>
      </c>
      <c r="C114" s="88" t="s">
        <v>748</v>
      </c>
      <c r="D114" s="88" t="s">
        <v>757</v>
      </c>
      <c r="E114" s="89">
        <v>1200</v>
      </c>
      <c r="F114" s="89">
        <v>63600</v>
      </c>
      <c r="G114" s="89">
        <v>18444</v>
      </c>
    </row>
    <row r="115" spans="1:7">
      <c r="A115" s="87">
        <v>42418</v>
      </c>
      <c r="B115" s="88" t="s">
        <v>453</v>
      </c>
      <c r="C115" s="88" t="s">
        <v>748</v>
      </c>
      <c r="D115" s="88" t="s">
        <v>454</v>
      </c>
      <c r="E115" s="89">
        <v>1000</v>
      </c>
      <c r="F115" s="89">
        <v>66000</v>
      </c>
      <c r="G115" s="89">
        <v>9240</v>
      </c>
    </row>
    <row r="116" spans="1:7">
      <c r="A116" s="87">
        <v>42418</v>
      </c>
      <c r="B116" s="88" t="s">
        <v>756</v>
      </c>
      <c r="C116" s="88" t="s">
        <v>750</v>
      </c>
      <c r="D116" s="88" t="s">
        <v>759</v>
      </c>
      <c r="E116" s="89">
        <v>900</v>
      </c>
      <c r="F116" s="89">
        <v>57600</v>
      </c>
      <c r="G116" s="89">
        <v>14400</v>
      </c>
    </row>
    <row r="117" spans="1:7">
      <c r="A117" s="87">
        <v>42418</v>
      </c>
      <c r="B117" s="88" t="s">
        <v>752</v>
      </c>
      <c r="C117" s="88" t="s">
        <v>753</v>
      </c>
      <c r="D117" s="88" t="s">
        <v>765</v>
      </c>
      <c r="E117" s="89">
        <v>700</v>
      </c>
      <c r="F117" s="89">
        <v>31500</v>
      </c>
      <c r="G117" s="89">
        <v>6930</v>
      </c>
    </row>
    <row r="118" spans="1:7">
      <c r="A118" s="87">
        <v>42418</v>
      </c>
      <c r="B118" s="88" t="s">
        <v>460</v>
      </c>
      <c r="C118" s="88" t="s">
        <v>753</v>
      </c>
      <c r="D118" s="88" t="s">
        <v>755</v>
      </c>
      <c r="E118" s="89">
        <v>1600</v>
      </c>
      <c r="F118" s="89">
        <v>38400</v>
      </c>
      <c r="G118" s="89">
        <v>4224</v>
      </c>
    </row>
    <row r="119" spans="1:7">
      <c r="A119" s="87">
        <v>42420</v>
      </c>
      <c r="B119" s="88" t="s">
        <v>460</v>
      </c>
      <c r="C119" s="88" t="s">
        <v>750</v>
      </c>
      <c r="D119" s="88" t="s">
        <v>760</v>
      </c>
      <c r="E119" s="89">
        <v>300</v>
      </c>
      <c r="F119" s="89">
        <v>5400</v>
      </c>
      <c r="G119" s="89">
        <v>810</v>
      </c>
    </row>
    <row r="120" spans="1:7">
      <c r="A120" s="87">
        <v>42420</v>
      </c>
      <c r="B120" s="88" t="s">
        <v>756</v>
      </c>
      <c r="C120" s="88" t="s">
        <v>748</v>
      </c>
      <c r="D120" s="88" t="s">
        <v>758</v>
      </c>
      <c r="E120" s="89">
        <v>1500</v>
      </c>
      <c r="F120" s="89">
        <v>42000</v>
      </c>
      <c r="G120" s="89">
        <v>7140</v>
      </c>
    </row>
    <row r="121" spans="1:7">
      <c r="A121" s="87">
        <v>42421</v>
      </c>
      <c r="B121" s="88" t="s">
        <v>460</v>
      </c>
      <c r="C121" s="88" t="s">
        <v>753</v>
      </c>
      <c r="D121" s="88" t="s">
        <v>764</v>
      </c>
      <c r="E121" s="89">
        <v>800</v>
      </c>
      <c r="F121" s="89">
        <v>58400</v>
      </c>
      <c r="G121" s="89">
        <v>14600</v>
      </c>
    </row>
    <row r="122" spans="1:7">
      <c r="A122" s="87">
        <v>42421</v>
      </c>
      <c r="B122" s="88" t="s">
        <v>756</v>
      </c>
      <c r="C122" s="88" t="s">
        <v>748</v>
      </c>
      <c r="D122" s="88" t="s">
        <v>758</v>
      </c>
      <c r="E122" s="89">
        <v>300</v>
      </c>
      <c r="F122" s="89">
        <v>25500</v>
      </c>
      <c r="G122" s="89">
        <v>5100</v>
      </c>
    </row>
    <row r="123" spans="1:7">
      <c r="A123" s="87">
        <v>42421</v>
      </c>
      <c r="B123" s="88" t="s">
        <v>460</v>
      </c>
      <c r="C123" s="88" t="s">
        <v>750</v>
      </c>
      <c r="D123" s="88" t="s">
        <v>762</v>
      </c>
      <c r="E123" s="89">
        <v>400</v>
      </c>
      <c r="F123" s="89">
        <v>31600</v>
      </c>
      <c r="G123" s="89">
        <v>6004</v>
      </c>
    </row>
    <row r="124" spans="1:7">
      <c r="A124" s="87">
        <v>42422</v>
      </c>
      <c r="B124" s="88" t="s">
        <v>453</v>
      </c>
      <c r="C124" s="88" t="s">
        <v>748</v>
      </c>
      <c r="D124" s="88" t="s">
        <v>454</v>
      </c>
      <c r="E124" s="89">
        <v>1500</v>
      </c>
      <c r="F124" s="89">
        <v>31500</v>
      </c>
      <c r="G124" s="89">
        <v>8820</v>
      </c>
    </row>
    <row r="125" spans="1:7">
      <c r="A125" s="87">
        <v>42422</v>
      </c>
      <c r="B125" s="88" t="s">
        <v>756</v>
      </c>
      <c r="C125" s="88" t="s">
        <v>750</v>
      </c>
      <c r="D125" s="88" t="s">
        <v>759</v>
      </c>
      <c r="E125" s="89">
        <v>1100</v>
      </c>
      <c r="F125" s="89">
        <v>93500</v>
      </c>
      <c r="G125" s="89">
        <v>22440</v>
      </c>
    </row>
    <row r="126" spans="1:7">
      <c r="A126" s="87">
        <v>42422</v>
      </c>
      <c r="B126" s="88" t="s">
        <v>752</v>
      </c>
      <c r="C126" s="88" t="s">
        <v>753</v>
      </c>
      <c r="D126" s="88" t="s">
        <v>765</v>
      </c>
      <c r="E126" s="89">
        <v>1200</v>
      </c>
      <c r="F126" s="89">
        <v>75600</v>
      </c>
      <c r="G126" s="89">
        <v>15876</v>
      </c>
    </row>
    <row r="127" spans="1:7">
      <c r="A127" s="87">
        <v>42422</v>
      </c>
      <c r="B127" s="88" t="s">
        <v>756</v>
      </c>
      <c r="C127" s="88" t="s">
        <v>748</v>
      </c>
      <c r="D127" s="88" t="s">
        <v>766</v>
      </c>
      <c r="E127" s="89">
        <v>800</v>
      </c>
      <c r="F127" s="89">
        <v>47200</v>
      </c>
      <c r="G127" s="89">
        <v>5192</v>
      </c>
    </row>
    <row r="128" spans="1:7">
      <c r="A128" s="87">
        <v>42423</v>
      </c>
      <c r="B128" s="88" t="s">
        <v>453</v>
      </c>
      <c r="C128" s="88" t="s">
        <v>748</v>
      </c>
      <c r="D128" s="88" t="s">
        <v>454</v>
      </c>
      <c r="E128" s="89">
        <v>900</v>
      </c>
      <c r="F128" s="89">
        <v>49500</v>
      </c>
      <c r="G128" s="89">
        <v>7425</v>
      </c>
    </row>
    <row r="129" spans="1:7">
      <c r="A129" s="87">
        <v>42423</v>
      </c>
      <c r="B129" s="88" t="s">
        <v>752</v>
      </c>
      <c r="C129" s="88" t="s">
        <v>753</v>
      </c>
      <c r="D129" s="88" t="s">
        <v>765</v>
      </c>
      <c r="E129" s="89">
        <v>1300</v>
      </c>
      <c r="F129" s="89">
        <v>24700</v>
      </c>
      <c r="G129" s="89">
        <v>7163</v>
      </c>
    </row>
    <row r="130" spans="1:7">
      <c r="A130" s="87">
        <v>42423</v>
      </c>
      <c r="B130" s="88" t="s">
        <v>453</v>
      </c>
      <c r="C130" s="88" t="s">
        <v>748</v>
      </c>
      <c r="D130" s="88" t="s">
        <v>454</v>
      </c>
      <c r="E130" s="89">
        <v>300</v>
      </c>
      <c r="F130" s="89">
        <v>18600</v>
      </c>
      <c r="G130" s="89">
        <v>6882</v>
      </c>
    </row>
    <row r="131" spans="1:7">
      <c r="A131" s="87">
        <v>42423</v>
      </c>
      <c r="B131" s="88" t="s">
        <v>756</v>
      </c>
      <c r="C131" s="88" t="s">
        <v>748</v>
      </c>
      <c r="D131" s="88" t="s">
        <v>757</v>
      </c>
      <c r="E131" s="89">
        <v>900</v>
      </c>
      <c r="F131" s="89">
        <v>18000</v>
      </c>
      <c r="G131" s="89">
        <v>4680</v>
      </c>
    </row>
    <row r="132" spans="1:7">
      <c r="A132" s="87">
        <v>42424</v>
      </c>
      <c r="B132" s="88" t="s">
        <v>453</v>
      </c>
      <c r="C132" s="88" t="s">
        <v>748</v>
      </c>
      <c r="D132" s="88" t="s">
        <v>454</v>
      </c>
      <c r="E132" s="89">
        <v>600</v>
      </c>
      <c r="F132" s="89">
        <v>9600</v>
      </c>
      <c r="G132" s="89">
        <v>1728</v>
      </c>
    </row>
    <row r="133" spans="1:7">
      <c r="A133" s="87">
        <v>42424</v>
      </c>
      <c r="B133" s="88" t="s">
        <v>756</v>
      </c>
      <c r="C133" s="88" t="s">
        <v>748</v>
      </c>
      <c r="D133" s="88" t="s">
        <v>766</v>
      </c>
      <c r="E133" s="89">
        <v>600</v>
      </c>
      <c r="F133" s="89">
        <v>29400</v>
      </c>
      <c r="G133" s="89">
        <v>7056</v>
      </c>
    </row>
    <row r="134" spans="1:7">
      <c r="A134" s="87">
        <v>42425</v>
      </c>
      <c r="B134" s="88" t="s">
        <v>460</v>
      </c>
      <c r="C134" s="88" t="s">
        <v>750</v>
      </c>
      <c r="D134" s="88" t="s">
        <v>761</v>
      </c>
      <c r="E134" s="89">
        <v>800</v>
      </c>
      <c r="F134" s="89">
        <v>55200</v>
      </c>
      <c r="G134" s="89">
        <v>19320</v>
      </c>
    </row>
    <row r="135" spans="1:7">
      <c r="A135" s="87">
        <v>42425</v>
      </c>
      <c r="B135" s="88" t="s">
        <v>756</v>
      </c>
      <c r="C135" s="88" t="s">
        <v>748</v>
      </c>
      <c r="D135" s="88" t="s">
        <v>766</v>
      </c>
      <c r="E135" s="89">
        <v>400</v>
      </c>
      <c r="F135" s="89">
        <v>5600</v>
      </c>
      <c r="G135" s="89">
        <v>1904</v>
      </c>
    </row>
    <row r="136" spans="1:7">
      <c r="A136" s="87">
        <v>42425</v>
      </c>
      <c r="B136" s="88" t="s">
        <v>756</v>
      </c>
      <c r="C136" s="88" t="s">
        <v>750</v>
      </c>
      <c r="D136" s="88" t="s">
        <v>759</v>
      </c>
      <c r="E136" s="89">
        <v>1500</v>
      </c>
      <c r="F136" s="89">
        <v>109500</v>
      </c>
      <c r="G136" s="89">
        <v>14235</v>
      </c>
    </row>
    <row r="137" spans="1:7">
      <c r="A137" s="87">
        <v>42425</v>
      </c>
      <c r="B137" s="88" t="s">
        <v>460</v>
      </c>
      <c r="C137" s="88" t="s">
        <v>753</v>
      </c>
      <c r="D137" s="88" t="s">
        <v>764</v>
      </c>
      <c r="E137" s="89">
        <v>300</v>
      </c>
      <c r="F137" s="89">
        <v>9300</v>
      </c>
      <c r="G137" s="89">
        <v>2604</v>
      </c>
    </row>
    <row r="138" spans="1:7">
      <c r="A138" s="87">
        <v>42425</v>
      </c>
      <c r="B138" s="88" t="s">
        <v>756</v>
      </c>
      <c r="C138" s="88" t="s">
        <v>748</v>
      </c>
      <c r="D138" s="88" t="s">
        <v>766</v>
      </c>
      <c r="E138" s="89">
        <v>200</v>
      </c>
      <c r="F138" s="89">
        <v>17400</v>
      </c>
      <c r="G138" s="89">
        <v>4176</v>
      </c>
    </row>
    <row r="139" spans="1:7">
      <c r="A139" s="87">
        <v>42425</v>
      </c>
      <c r="B139" s="88" t="s">
        <v>460</v>
      </c>
      <c r="C139" s="88" t="s">
        <v>748</v>
      </c>
      <c r="D139" s="88" t="s">
        <v>749</v>
      </c>
      <c r="E139" s="89">
        <v>1700</v>
      </c>
      <c r="F139" s="89">
        <v>124100</v>
      </c>
      <c r="G139" s="89">
        <v>33507</v>
      </c>
    </row>
    <row r="140" spans="1:7">
      <c r="A140" s="87">
        <v>42426</v>
      </c>
      <c r="B140" s="88" t="s">
        <v>756</v>
      </c>
      <c r="C140" s="88" t="s">
        <v>750</v>
      </c>
      <c r="D140" s="88" t="s">
        <v>759</v>
      </c>
      <c r="E140" s="89">
        <v>600</v>
      </c>
      <c r="F140" s="89">
        <v>15600</v>
      </c>
      <c r="G140" s="89">
        <v>2964</v>
      </c>
    </row>
    <row r="141" spans="1:7">
      <c r="A141" s="87">
        <v>42426</v>
      </c>
      <c r="B141" s="88" t="s">
        <v>453</v>
      </c>
      <c r="C141" s="88" t="s">
        <v>750</v>
      </c>
      <c r="D141" s="88" t="s">
        <v>763</v>
      </c>
      <c r="E141" s="89">
        <v>1400</v>
      </c>
      <c r="F141" s="89">
        <v>53200</v>
      </c>
      <c r="G141" s="89">
        <v>12768</v>
      </c>
    </row>
    <row r="142" spans="1:7">
      <c r="A142" s="87">
        <v>42427</v>
      </c>
      <c r="B142" s="88" t="s">
        <v>460</v>
      </c>
      <c r="C142" s="88" t="s">
        <v>748</v>
      </c>
      <c r="D142" s="88" t="s">
        <v>461</v>
      </c>
      <c r="E142" s="89">
        <v>800</v>
      </c>
      <c r="F142" s="89">
        <v>41600</v>
      </c>
      <c r="G142" s="89">
        <v>14560</v>
      </c>
    </row>
    <row r="143" spans="1:7">
      <c r="A143" s="87">
        <v>42427</v>
      </c>
      <c r="B143" s="88" t="s">
        <v>752</v>
      </c>
      <c r="C143" s="88" t="s">
        <v>753</v>
      </c>
      <c r="D143" s="88" t="s">
        <v>765</v>
      </c>
      <c r="E143" s="89">
        <v>1700</v>
      </c>
      <c r="F143" s="89">
        <v>30600</v>
      </c>
      <c r="G143" s="89">
        <v>10098</v>
      </c>
    </row>
    <row r="144" spans="1:7">
      <c r="A144" s="87">
        <v>42427</v>
      </c>
      <c r="B144" s="88" t="s">
        <v>756</v>
      </c>
      <c r="C144" s="88" t="s">
        <v>750</v>
      </c>
      <c r="D144" s="88" t="s">
        <v>759</v>
      </c>
      <c r="E144" s="89">
        <v>1400</v>
      </c>
      <c r="F144" s="89">
        <v>109200</v>
      </c>
      <c r="G144" s="89">
        <v>25116</v>
      </c>
    </row>
    <row r="145" spans="1:7">
      <c r="A145" s="87">
        <v>42427</v>
      </c>
      <c r="B145" s="88" t="s">
        <v>453</v>
      </c>
      <c r="C145" s="88" t="s">
        <v>750</v>
      </c>
      <c r="D145" s="88" t="s">
        <v>751</v>
      </c>
      <c r="E145" s="89">
        <v>1200</v>
      </c>
      <c r="F145" s="89">
        <v>15600</v>
      </c>
      <c r="G145" s="89">
        <v>3744</v>
      </c>
    </row>
    <row r="146" spans="1:7">
      <c r="A146" s="87">
        <v>42428</v>
      </c>
      <c r="B146" s="88" t="s">
        <v>756</v>
      </c>
      <c r="C146" s="88" t="s">
        <v>748</v>
      </c>
      <c r="D146" s="88" t="s">
        <v>766</v>
      </c>
      <c r="E146" s="89">
        <v>300</v>
      </c>
      <c r="F146" s="89">
        <v>24300</v>
      </c>
      <c r="G146" s="89">
        <v>3888</v>
      </c>
    </row>
    <row r="147" spans="1:7">
      <c r="A147" s="87">
        <v>42428</v>
      </c>
      <c r="B147" s="88" t="s">
        <v>460</v>
      </c>
      <c r="C147" s="88" t="s">
        <v>748</v>
      </c>
      <c r="D147" s="88" t="s">
        <v>461</v>
      </c>
      <c r="E147" s="89">
        <v>1000</v>
      </c>
      <c r="F147" s="89">
        <v>77000</v>
      </c>
      <c r="G147" s="89">
        <v>17710</v>
      </c>
    </row>
    <row r="148" spans="1:7">
      <c r="A148" s="87">
        <v>42430</v>
      </c>
      <c r="B148" s="88" t="s">
        <v>756</v>
      </c>
      <c r="C148" s="88" t="s">
        <v>750</v>
      </c>
      <c r="D148" s="88" t="s">
        <v>759</v>
      </c>
      <c r="E148" s="89">
        <v>400</v>
      </c>
      <c r="F148" s="89">
        <v>32400</v>
      </c>
      <c r="G148" s="89">
        <v>8424</v>
      </c>
    </row>
    <row r="149" spans="1:7">
      <c r="A149" s="87">
        <v>42430</v>
      </c>
      <c r="B149" s="88" t="s">
        <v>460</v>
      </c>
      <c r="C149" s="88" t="s">
        <v>753</v>
      </c>
      <c r="D149" s="88" t="s">
        <v>755</v>
      </c>
      <c r="E149" s="89">
        <v>600</v>
      </c>
      <c r="F149" s="89">
        <v>18000</v>
      </c>
      <c r="G149" s="89">
        <v>4500</v>
      </c>
    </row>
    <row r="150" spans="1:7">
      <c r="A150" s="87">
        <v>42430</v>
      </c>
      <c r="B150" s="88" t="s">
        <v>453</v>
      </c>
      <c r="C150" s="88" t="s">
        <v>748</v>
      </c>
      <c r="D150" s="88" t="s">
        <v>454</v>
      </c>
      <c r="E150" s="89">
        <v>200</v>
      </c>
      <c r="F150" s="89">
        <v>11400</v>
      </c>
      <c r="G150" s="89">
        <v>2622</v>
      </c>
    </row>
    <row r="151" spans="1:7">
      <c r="A151" s="87">
        <v>42430</v>
      </c>
      <c r="B151" s="88" t="s">
        <v>752</v>
      </c>
      <c r="C151" s="88" t="s">
        <v>753</v>
      </c>
      <c r="D151" s="88" t="s">
        <v>765</v>
      </c>
      <c r="E151" s="89">
        <v>600</v>
      </c>
      <c r="F151" s="89">
        <v>36600</v>
      </c>
      <c r="G151" s="89">
        <v>4758</v>
      </c>
    </row>
    <row r="152" spans="1:7">
      <c r="A152" s="87">
        <v>42431</v>
      </c>
      <c r="B152" s="88" t="s">
        <v>453</v>
      </c>
      <c r="C152" s="88" t="s">
        <v>748</v>
      </c>
      <c r="D152" s="88" t="s">
        <v>454</v>
      </c>
      <c r="E152" s="89">
        <v>1500</v>
      </c>
      <c r="F152" s="89">
        <v>60000</v>
      </c>
      <c r="G152" s="89">
        <v>13800</v>
      </c>
    </row>
    <row r="153" spans="1:7">
      <c r="A153" s="87">
        <v>42431</v>
      </c>
      <c r="B153" s="88" t="s">
        <v>756</v>
      </c>
      <c r="C153" s="88" t="s">
        <v>748</v>
      </c>
      <c r="D153" s="88" t="s">
        <v>766</v>
      </c>
      <c r="E153" s="89">
        <v>1300</v>
      </c>
      <c r="F153" s="89">
        <v>39000</v>
      </c>
      <c r="G153" s="89">
        <v>3900</v>
      </c>
    </row>
    <row r="154" spans="1:7">
      <c r="A154" s="87">
        <v>42431</v>
      </c>
      <c r="B154" s="88" t="s">
        <v>460</v>
      </c>
      <c r="C154" s="88" t="s">
        <v>750</v>
      </c>
      <c r="D154" s="88" t="s">
        <v>760</v>
      </c>
      <c r="E154" s="89">
        <v>1600</v>
      </c>
      <c r="F154" s="89">
        <v>17600</v>
      </c>
      <c r="G154" s="89">
        <v>3520</v>
      </c>
    </row>
    <row r="155" spans="1:7">
      <c r="A155" s="87">
        <v>42431</v>
      </c>
      <c r="B155" s="88" t="s">
        <v>460</v>
      </c>
      <c r="C155" s="88" t="s">
        <v>748</v>
      </c>
      <c r="D155" s="88" t="s">
        <v>749</v>
      </c>
      <c r="E155" s="89">
        <v>400</v>
      </c>
      <c r="F155" s="89">
        <v>28800</v>
      </c>
      <c r="G155" s="89">
        <v>4608</v>
      </c>
    </row>
    <row r="156" spans="1:7">
      <c r="A156" s="87">
        <v>42431</v>
      </c>
      <c r="B156" s="88" t="s">
        <v>756</v>
      </c>
      <c r="C156" s="88" t="s">
        <v>748</v>
      </c>
      <c r="D156" s="88" t="s">
        <v>758</v>
      </c>
      <c r="E156" s="89">
        <v>700</v>
      </c>
      <c r="F156" s="89">
        <v>36400</v>
      </c>
      <c r="G156" s="89">
        <v>7280</v>
      </c>
    </row>
    <row r="157" spans="1:7">
      <c r="A157" s="87">
        <v>42432</v>
      </c>
      <c r="B157" s="88" t="s">
        <v>460</v>
      </c>
      <c r="C157" s="88" t="s">
        <v>750</v>
      </c>
      <c r="D157" s="88" t="s">
        <v>760</v>
      </c>
      <c r="E157" s="89">
        <v>1200</v>
      </c>
      <c r="F157" s="89">
        <v>51600</v>
      </c>
      <c r="G157" s="89">
        <v>8256</v>
      </c>
    </row>
    <row r="158" spans="1:7">
      <c r="A158" s="87">
        <v>42433</v>
      </c>
      <c r="B158" s="88" t="s">
        <v>453</v>
      </c>
      <c r="C158" s="88" t="s">
        <v>748</v>
      </c>
      <c r="D158" s="88" t="s">
        <v>454</v>
      </c>
      <c r="E158" s="89">
        <v>200</v>
      </c>
      <c r="F158" s="89">
        <v>16400</v>
      </c>
      <c r="G158" s="89">
        <v>2952</v>
      </c>
    </row>
    <row r="159" spans="1:7">
      <c r="A159" s="87">
        <v>42433</v>
      </c>
      <c r="B159" s="88" t="s">
        <v>453</v>
      </c>
      <c r="C159" s="88" t="s">
        <v>748</v>
      </c>
      <c r="D159" s="88" t="s">
        <v>454</v>
      </c>
      <c r="E159" s="89">
        <v>1200</v>
      </c>
      <c r="F159" s="89">
        <v>69600</v>
      </c>
      <c r="G159" s="89">
        <v>13920</v>
      </c>
    </row>
    <row r="160" spans="1:7">
      <c r="A160" s="87">
        <v>42433</v>
      </c>
      <c r="B160" s="88" t="s">
        <v>460</v>
      </c>
      <c r="C160" s="88" t="s">
        <v>753</v>
      </c>
      <c r="D160" s="88" t="s">
        <v>764</v>
      </c>
      <c r="E160" s="89">
        <v>200</v>
      </c>
      <c r="F160" s="89">
        <v>7600</v>
      </c>
      <c r="G160" s="89">
        <v>1596</v>
      </c>
    </row>
    <row r="161" spans="1:7">
      <c r="A161" s="87">
        <v>42433</v>
      </c>
      <c r="B161" s="88" t="s">
        <v>460</v>
      </c>
      <c r="C161" s="88" t="s">
        <v>750</v>
      </c>
      <c r="D161" s="88" t="s">
        <v>760</v>
      </c>
      <c r="E161" s="89">
        <v>700</v>
      </c>
      <c r="F161" s="89">
        <v>10500</v>
      </c>
      <c r="G161" s="89">
        <v>1260</v>
      </c>
    </row>
    <row r="162" spans="1:7">
      <c r="A162" s="87">
        <v>42433</v>
      </c>
      <c r="B162" s="88" t="s">
        <v>453</v>
      </c>
      <c r="C162" s="88" t="s">
        <v>750</v>
      </c>
      <c r="D162" s="88" t="s">
        <v>763</v>
      </c>
      <c r="E162" s="89">
        <v>600</v>
      </c>
      <c r="F162" s="89">
        <v>28200</v>
      </c>
      <c r="G162" s="89">
        <v>4512</v>
      </c>
    </row>
    <row r="163" spans="1:7">
      <c r="A163" s="87">
        <v>42433</v>
      </c>
      <c r="B163" s="88" t="s">
        <v>756</v>
      </c>
      <c r="C163" s="88" t="s">
        <v>748</v>
      </c>
      <c r="D163" s="88" t="s">
        <v>757</v>
      </c>
      <c r="E163" s="89">
        <v>200</v>
      </c>
      <c r="F163" s="89">
        <v>11400</v>
      </c>
      <c r="G163" s="89">
        <v>2166</v>
      </c>
    </row>
    <row r="164" spans="1:7">
      <c r="A164" s="87">
        <v>42433</v>
      </c>
      <c r="B164" s="88" t="s">
        <v>460</v>
      </c>
      <c r="C164" s="88" t="s">
        <v>750</v>
      </c>
      <c r="D164" s="88" t="s">
        <v>760</v>
      </c>
      <c r="E164" s="89">
        <v>1400</v>
      </c>
      <c r="F164" s="89">
        <v>75600</v>
      </c>
      <c r="G164" s="89">
        <v>8316</v>
      </c>
    </row>
    <row r="165" spans="1:7">
      <c r="A165" s="87">
        <v>42433</v>
      </c>
      <c r="B165" s="88" t="s">
        <v>460</v>
      </c>
      <c r="C165" s="88" t="s">
        <v>750</v>
      </c>
      <c r="D165" s="88" t="s">
        <v>760</v>
      </c>
      <c r="E165" s="89">
        <v>1700</v>
      </c>
      <c r="F165" s="89">
        <v>49300</v>
      </c>
      <c r="G165" s="89">
        <v>13311</v>
      </c>
    </row>
    <row r="166" spans="1:7">
      <c r="A166" s="87">
        <v>42433</v>
      </c>
      <c r="B166" s="88" t="s">
        <v>752</v>
      </c>
      <c r="C166" s="88" t="s">
        <v>753</v>
      </c>
      <c r="D166" s="88" t="s">
        <v>765</v>
      </c>
      <c r="E166" s="89">
        <v>1200</v>
      </c>
      <c r="F166" s="89">
        <v>34800</v>
      </c>
      <c r="G166" s="89">
        <v>6960</v>
      </c>
    </row>
    <row r="167" spans="1:7">
      <c r="A167" s="87">
        <v>42434</v>
      </c>
      <c r="B167" s="88" t="s">
        <v>756</v>
      </c>
      <c r="C167" s="88" t="s">
        <v>750</v>
      </c>
      <c r="D167" s="88" t="s">
        <v>759</v>
      </c>
      <c r="E167" s="89">
        <v>700</v>
      </c>
      <c r="F167" s="89">
        <v>44800</v>
      </c>
      <c r="G167" s="89">
        <v>5376</v>
      </c>
    </row>
    <row r="168" spans="1:7">
      <c r="A168" s="87">
        <v>42434</v>
      </c>
      <c r="B168" s="88" t="s">
        <v>756</v>
      </c>
      <c r="C168" s="88" t="s">
        <v>750</v>
      </c>
      <c r="D168" s="88" t="s">
        <v>759</v>
      </c>
      <c r="E168" s="89">
        <v>800</v>
      </c>
      <c r="F168" s="89">
        <v>15200</v>
      </c>
      <c r="G168" s="89">
        <v>3648</v>
      </c>
    </row>
    <row r="169" spans="1:7">
      <c r="A169" s="87">
        <v>42434</v>
      </c>
      <c r="B169" s="88" t="s">
        <v>453</v>
      </c>
      <c r="C169" s="88" t="s">
        <v>748</v>
      </c>
      <c r="D169" s="88" t="s">
        <v>454</v>
      </c>
      <c r="E169" s="89">
        <v>1600</v>
      </c>
      <c r="F169" s="89">
        <v>62400</v>
      </c>
      <c r="G169" s="89">
        <v>18096</v>
      </c>
    </row>
    <row r="170" spans="1:7">
      <c r="A170" s="87">
        <v>42434</v>
      </c>
      <c r="B170" s="88" t="s">
        <v>460</v>
      </c>
      <c r="C170" s="88" t="s">
        <v>753</v>
      </c>
      <c r="D170" s="88" t="s">
        <v>755</v>
      </c>
      <c r="E170" s="89">
        <v>1000</v>
      </c>
      <c r="F170" s="89">
        <v>32000</v>
      </c>
      <c r="G170" s="89">
        <v>4160</v>
      </c>
    </row>
    <row r="171" spans="1:7">
      <c r="A171" s="87">
        <v>42434</v>
      </c>
      <c r="B171" s="88" t="s">
        <v>460</v>
      </c>
      <c r="C171" s="88" t="s">
        <v>750</v>
      </c>
      <c r="D171" s="88" t="s">
        <v>761</v>
      </c>
      <c r="E171" s="89">
        <v>1400</v>
      </c>
      <c r="F171" s="89">
        <v>82600</v>
      </c>
      <c r="G171" s="89">
        <v>12390</v>
      </c>
    </row>
    <row r="172" spans="1:7">
      <c r="A172" s="87">
        <v>42435</v>
      </c>
      <c r="B172" s="88" t="s">
        <v>460</v>
      </c>
      <c r="C172" s="88" t="s">
        <v>750</v>
      </c>
      <c r="D172" s="88" t="s">
        <v>760</v>
      </c>
      <c r="E172" s="89">
        <v>1500</v>
      </c>
      <c r="F172" s="89">
        <v>57000</v>
      </c>
      <c r="G172" s="89">
        <v>11400</v>
      </c>
    </row>
    <row r="173" spans="1:7">
      <c r="A173" s="87">
        <v>42436</v>
      </c>
      <c r="B173" s="88" t="s">
        <v>460</v>
      </c>
      <c r="C173" s="88" t="s">
        <v>750</v>
      </c>
      <c r="D173" s="88" t="s">
        <v>762</v>
      </c>
      <c r="E173" s="89">
        <v>1600</v>
      </c>
      <c r="F173" s="89">
        <v>59200</v>
      </c>
      <c r="G173" s="89">
        <v>21904</v>
      </c>
    </row>
    <row r="174" spans="1:7">
      <c r="A174" s="87">
        <v>42436</v>
      </c>
      <c r="B174" s="88" t="s">
        <v>453</v>
      </c>
      <c r="C174" s="88" t="s">
        <v>748</v>
      </c>
      <c r="D174" s="88" t="s">
        <v>454</v>
      </c>
      <c r="E174" s="89">
        <v>1700</v>
      </c>
      <c r="F174" s="89">
        <v>68000</v>
      </c>
      <c r="G174" s="89">
        <v>11560</v>
      </c>
    </row>
    <row r="175" spans="1:7">
      <c r="A175" s="87">
        <v>42437</v>
      </c>
      <c r="B175" s="88" t="s">
        <v>453</v>
      </c>
      <c r="C175" s="88" t="s">
        <v>750</v>
      </c>
      <c r="D175" s="88" t="s">
        <v>751</v>
      </c>
      <c r="E175" s="89">
        <v>1000</v>
      </c>
      <c r="F175" s="89">
        <v>67000</v>
      </c>
      <c r="G175" s="89">
        <v>24120</v>
      </c>
    </row>
    <row r="176" spans="1:7">
      <c r="A176" s="87">
        <v>42438</v>
      </c>
      <c r="B176" s="88" t="s">
        <v>756</v>
      </c>
      <c r="C176" s="88" t="s">
        <v>748</v>
      </c>
      <c r="D176" s="88" t="s">
        <v>757</v>
      </c>
      <c r="E176" s="89">
        <v>400</v>
      </c>
      <c r="F176" s="89">
        <v>13600</v>
      </c>
      <c r="G176" s="89">
        <v>2856</v>
      </c>
    </row>
    <row r="177" spans="1:7">
      <c r="A177" s="87">
        <v>42438</v>
      </c>
      <c r="B177" s="88" t="s">
        <v>756</v>
      </c>
      <c r="C177" s="88" t="s">
        <v>748</v>
      </c>
      <c r="D177" s="88" t="s">
        <v>758</v>
      </c>
      <c r="E177" s="89">
        <v>200</v>
      </c>
      <c r="F177" s="89">
        <v>7800</v>
      </c>
      <c r="G177" s="89">
        <v>1482</v>
      </c>
    </row>
    <row r="178" spans="1:7">
      <c r="A178" s="87">
        <v>42438</v>
      </c>
      <c r="B178" s="88" t="s">
        <v>460</v>
      </c>
      <c r="C178" s="88" t="s">
        <v>748</v>
      </c>
      <c r="D178" s="88" t="s">
        <v>749</v>
      </c>
      <c r="E178" s="89">
        <v>1500</v>
      </c>
      <c r="F178" s="89">
        <v>25500</v>
      </c>
      <c r="G178" s="89">
        <v>3825</v>
      </c>
    </row>
    <row r="179" spans="1:7">
      <c r="A179" s="87">
        <v>42438</v>
      </c>
      <c r="B179" s="88" t="s">
        <v>460</v>
      </c>
      <c r="C179" s="88" t="s">
        <v>750</v>
      </c>
      <c r="D179" s="88" t="s">
        <v>761</v>
      </c>
      <c r="E179" s="89">
        <v>1100</v>
      </c>
      <c r="F179" s="89">
        <v>73700</v>
      </c>
      <c r="G179" s="89">
        <v>19162</v>
      </c>
    </row>
    <row r="180" spans="1:7">
      <c r="A180" s="87">
        <v>42438</v>
      </c>
      <c r="B180" s="88" t="s">
        <v>453</v>
      </c>
      <c r="C180" s="88" t="s">
        <v>750</v>
      </c>
      <c r="D180" s="88" t="s">
        <v>763</v>
      </c>
      <c r="E180" s="89">
        <v>900</v>
      </c>
      <c r="F180" s="89">
        <v>36000</v>
      </c>
      <c r="G180" s="89">
        <v>12960</v>
      </c>
    </row>
    <row r="181" spans="1:7">
      <c r="A181" s="87">
        <v>42439</v>
      </c>
      <c r="B181" s="88" t="s">
        <v>752</v>
      </c>
      <c r="C181" s="88" t="s">
        <v>753</v>
      </c>
      <c r="D181" s="88" t="s">
        <v>765</v>
      </c>
      <c r="E181" s="89">
        <v>1400</v>
      </c>
      <c r="F181" s="89">
        <v>25200</v>
      </c>
      <c r="G181" s="89">
        <v>3528</v>
      </c>
    </row>
    <row r="182" spans="1:7">
      <c r="A182" s="87">
        <v>42439</v>
      </c>
      <c r="B182" s="88" t="s">
        <v>460</v>
      </c>
      <c r="C182" s="88" t="s">
        <v>753</v>
      </c>
      <c r="D182" s="88" t="s">
        <v>755</v>
      </c>
      <c r="E182" s="89">
        <v>900</v>
      </c>
      <c r="F182" s="89">
        <v>45900</v>
      </c>
      <c r="G182" s="89">
        <v>14688</v>
      </c>
    </row>
    <row r="183" spans="1:7">
      <c r="A183" s="87">
        <v>42439</v>
      </c>
      <c r="B183" s="88" t="s">
        <v>460</v>
      </c>
      <c r="C183" s="88" t="s">
        <v>753</v>
      </c>
      <c r="D183" s="88" t="s">
        <v>764</v>
      </c>
      <c r="E183" s="89">
        <v>500</v>
      </c>
      <c r="F183" s="89">
        <v>14000</v>
      </c>
      <c r="G183" s="89">
        <v>1400</v>
      </c>
    </row>
    <row r="184" spans="1:7">
      <c r="A184" s="87">
        <v>42439</v>
      </c>
      <c r="B184" s="88" t="s">
        <v>460</v>
      </c>
      <c r="C184" s="88" t="s">
        <v>748</v>
      </c>
      <c r="D184" s="88" t="s">
        <v>461</v>
      </c>
      <c r="E184" s="89">
        <v>1600</v>
      </c>
      <c r="F184" s="89">
        <v>108800</v>
      </c>
      <c r="G184" s="89">
        <v>31552</v>
      </c>
    </row>
    <row r="185" spans="1:7">
      <c r="A185" s="87">
        <v>42440</v>
      </c>
      <c r="B185" s="88" t="s">
        <v>752</v>
      </c>
      <c r="C185" s="88" t="s">
        <v>753</v>
      </c>
      <c r="D185" s="88" t="s">
        <v>754</v>
      </c>
      <c r="E185" s="89">
        <v>1400</v>
      </c>
      <c r="F185" s="89">
        <v>81200</v>
      </c>
      <c r="G185" s="89">
        <v>10556</v>
      </c>
    </row>
    <row r="186" spans="1:7">
      <c r="A186" s="87">
        <v>42440</v>
      </c>
      <c r="B186" s="88" t="s">
        <v>756</v>
      </c>
      <c r="C186" s="88" t="s">
        <v>750</v>
      </c>
      <c r="D186" s="88" t="s">
        <v>759</v>
      </c>
      <c r="E186" s="89">
        <v>200</v>
      </c>
      <c r="F186" s="89">
        <v>16400</v>
      </c>
      <c r="G186" s="89">
        <v>4756</v>
      </c>
    </row>
    <row r="187" spans="1:7">
      <c r="A187" s="87">
        <v>42441</v>
      </c>
      <c r="B187" s="88" t="s">
        <v>460</v>
      </c>
      <c r="C187" s="88" t="s">
        <v>748</v>
      </c>
      <c r="D187" s="88" t="s">
        <v>461</v>
      </c>
      <c r="E187" s="89">
        <v>1100</v>
      </c>
      <c r="F187" s="89">
        <v>77000</v>
      </c>
      <c r="G187" s="89">
        <v>23870</v>
      </c>
    </row>
    <row r="188" spans="1:7">
      <c r="A188" s="87">
        <v>42441</v>
      </c>
      <c r="B188" s="88" t="s">
        <v>752</v>
      </c>
      <c r="C188" s="88" t="s">
        <v>753</v>
      </c>
      <c r="D188" s="88" t="s">
        <v>765</v>
      </c>
      <c r="E188" s="89">
        <v>700</v>
      </c>
      <c r="F188" s="89">
        <v>28700</v>
      </c>
      <c r="G188" s="89">
        <v>2870</v>
      </c>
    </row>
    <row r="189" spans="1:7">
      <c r="A189" s="87">
        <v>42442</v>
      </c>
      <c r="B189" s="88" t="s">
        <v>460</v>
      </c>
      <c r="C189" s="88" t="s">
        <v>753</v>
      </c>
      <c r="D189" s="88" t="s">
        <v>764</v>
      </c>
      <c r="E189" s="89">
        <v>1800</v>
      </c>
      <c r="F189" s="89">
        <v>108000</v>
      </c>
      <c r="G189" s="89">
        <v>16200</v>
      </c>
    </row>
    <row r="190" spans="1:7">
      <c r="A190" s="87">
        <v>42442</v>
      </c>
      <c r="B190" s="88" t="s">
        <v>460</v>
      </c>
      <c r="C190" s="88" t="s">
        <v>750</v>
      </c>
      <c r="D190" s="88" t="s">
        <v>761</v>
      </c>
      <c r="E190" s="89">
        <v>600</v>
      </c>
      <c r="F190" s="89">
        <v>15600</v>
      </c>
      <c r="G190" s="89">
        <v>3120</v>
      </c>
    </row>
    <row r="191" spans="1:7">
      <c r="A191" s="87">
        <v>42442</v>
      </c>
      <c r="B191" s="88" t="s">
        <v>460</v>
      </c>
      <c r="C191" s="88" t="s">
        <v>750</v>
      </c>
      <c r="D191" s="88" t="s">
        <v>761</v>
      </c>
      <c r="E191" s="89">
        <v>1700</v>
      </c>
      <c r="F191" s="89">
        <v>18700</v>
      </c>
      <c r="G191" s="89">
        <v>5423</v>
      </c>
    </row>
    <row r="192" spans="1:7">
      <c r="A192" s="87">
        <v>42442</v>
      </c>
      <c r="B192" s="88" t="s">
        <v>460</v>
      </c>
      <c r="C192" s="88" t="s">
        <v>750</v>
      </c>
      <c r="D192" s="88" t="s">
        <v>760</v>
      </c>
      <c r="E192" s="89">
        <v>1700</v>
      </c>
      <c r="F192" s="89">
        <v>73100</v>
      </c>
      <c r="G192" s="89">
        <v>16082</v>
      </c>
    </row>
    <row r="193" spans="1:7">
      <c r="A193" s="87">
        <v>42442</v>
      </c>
      <c r="B193" s="88" t="s">
        <v>460</v>
      </c>
      <c r="C193" s="88" t="s">
        <v>748</v>
      </c>
      <c r="D193" s="88" t="s">
        <v>749</v>
      </c>
      <c r="E193" s="89">
        <v>400</v>
      </c>
      <c r="F193" s="89">
        <v>17200</v>
      </c>
      <c r="G193" s="89">
        <v>4988</v>
      </c>
    </row>
    <row r="194" spans="1:7">
      <c r="A194" s="87">
        <v>42443</v>
      </c>
      <c r="B194" s="88" t="s">
        <v>752</v>
      </c>
      <c r="C194" s="88" t="s">
        <v>753</v>
      </c>
      <c r="D194" s="88" t="s">
        <v>765</v>
      </c>
      <c r="E194" s="89">
        <v>300</v>
      </c>
      <c r="F194" s="89">
        <v>24900</v>
      </c>
      <c r="G194" s="89">
        <v>6474</v>
      </c>
    </row>
    <row r="195" spans="1:7">
      <c r="A195" s="87">
        <v>42443</v>
      </c>
      <c r="B195" s="88" t="s">
        <v>756</v>
      </c>
      <c r="C195" s="88" t="s">
        <v>748</v>
      </c>
      <c r="D195" s="88" t="s">
        <v>757</v>
      </c>
      <c r="E195" s="89">
        <v>1800</v>
      </c>
      <c r="F195" s="89">
        <v>48600</v>
      </c>
      <c r="G195" s="89">
        <v>7290</v>
      </c>
    </row>
    <row r="196" spans="1:7">
      <c r="A196" s="87">
        <v>42443</v>
      </c>
      <c r="B196" s="88" t="s">
        <v>460</v>
      </c>
      <c r="C196" s="88" t="s">
        <v>748</v>
      </c>
      <c r="D196" s="88" t="s">
        <v>749</v>
      </c>
      <c r="E196" s="89">
        <v>900</v>
      </c>
      <c r="F196" s="89">
        <v>15300</v>
      </c>
      <c r="G196" s="89">
        <v>4437</v>
      </c>
    </row>
    <row r="197" spans="1:7">
      <c r="A197" s="87">
        <v>42443</v>
      </c>
      <c r="B197" s="88" t="s">
        <v>460</v>
      </c>
      <c r="C197" s="88" t="s">
        <v>748</v>
      </c>
      <c r="D197" s="88" t="s">
        <v>749</v>
      </c>
      <c r="E197" s="89">
        <v>1200</v>
      </c>
      <c r="F197" s="89">
        <v>64800</v>
      </c>
      <c r="G197" s="89">
        <v>11664</v>
      </c>
    </row>
    <row r="198" spans="1:7">
      <c r="A198" s="87">
        <v>42444</v>
      </c>
      <c r="B198" s="88" t="s">
        <v>460</v>
      </c>
      <c r="C198" s="88" t="s">
        <v>748</v>
      </c>
      <c r="D198" s="88" t="s">
        <v>461</v>
      </c>
      <c r="E198" s="89">
        <v>400</v>
      </c>
      <c r="F198" s="89">
        <v>6800</v>
      </c>
      <c r="G198" s="89">
        <v>952</v>
      </c>
    </row>
    <row r="199" spans="1:7">
      <c r="A199" s="87">
        <v>42444</v>
      </c>
      <c r="B199" s="88" t="s">
        <v>756</v>
      </c>
      <c r="C199" s="88" t="s">
        <v>748</v>
      </c>
      <c r="D199" s="88" t="s">
        <v>766</v>
      </c>
      <c r="E199" s="89">
        <v>400</v>
      </c>
      <c r="F199" s="89">
        <v>30400</v>
      </c>
      <c r="G199" s="89">
        <v>7296</v>
      </c>
    </row>
    <row r="200" spans="1:7">
      <c r="A200" s="87">
        <v>42444</v>
      </c>
      <c r="B200" s="88" t="s">
        <v>453</v>
      </c>
      <c r="C200" s="88" t="s">
        <v>748</v>
      </c>
      <c r="D200" s="88" t="s">
        <v>454</v>
      </c>
      <c r="E200" s="89">
        <v>1200</v>
      </c>
      <c r="F200" s="89">
        <v>57600</v>
      </c>
      <c r="G200" s="89">
        <v>16704</v>
      </c>
    </row>
    <row r="201" spans="1:7">
      <c r="A201" s="87">
        <v>42444</v>
      </c>
      <c r="B201" s="88" t="s">
        <v>460</v>
      </c>
      <c r="C201" s="88" t="s">
        <v>750</v>
      </c>
      <c r="D201" s="88" t="s">
        <v>762</v>
      </c>
      <c r="E201" s="89">
        <v>600</v>
      </c>
      <c r="F201" s="89">
        <v>45600</v>
      </c>
      <c r="G201" s="89">
        <v>10944</v>
      </c>
    </row>
    <row r="202" spans="1:7">
      <c r="A202" s="87">
        <v>42444</v>
      </c>
      <c r="B202" s="88" t="s">
        <v>453</v>
      </c>
      <c r="C202" s="88" t="s">
        <v>750</v>
      </c>
      <c r="D202" s="88" t="s">
        <v>751</v>
      </c>
      <c r="E202" s="89">
        <v>200</v>
      </c>
      <c r="F202" s="89">
        <v>7400</v>
      </c>
      <c r="G202" s="89">
        <v>1850</v>
      </c>
    </row>
    <row r="203" spans="1:7">
      <c r="A203" s="87">
        <v>42445</v>
      </c>
      <c r="B203" s="88" t="s">
        <v>453</v>
      </c>
      <c r="C203" s="88" t="s">
        <v>748</v>
      </c>
      <c r="D203" s="88" t="s">
        <v>454</v>
      </c>
      <c r="E203" s="89">
        <v>1600</v>
      </c>
      <c r="F203" s="89">
        <v>112000</v>
      </c>
      <c r="G203" s="89">
        <v>40320</v>
      </c>
    </row>
    <row r="204" spans="1:7">
      <c r="A204" s="87">
        <v>42445</v>
      </c>
      <c r="B204" s="88" t="s">
        <v>756</v>
      </c>
      <c r="C204" s="88" t="s">
        <v>748</v>
      </c>
      <c r="D204" s="88" t="s">
        <v>758</v>
      </c>
      <c r="E204" s="89">
        <v>1200</v>
      </c>
      <c r="F204" s="89">
        <v>88800</v>
      </c>
      <c r="G204" s="89">
        <v>11544</v>
      </c>
    </row>
    <row r="205" spans="1:7">
      <c r="A205" s="87">
        <v>42445</v>
      </c>
      <c r="B205" s="88" t="s">
        <v>460</v>
      </c>
      <c r="C205" s="88" t="s">
        <v>753</v>
      </c>
      <c r="D205" s="88" t="s">
        <v>764</v>
      </c>
      <c r="E205" s="89">
        <v>1000</v>
      </c>
      <c r="F205" s="89">
        <v>36000</v>
      </c>
      <c r="G205" s="89">
        <v>3600</v>
      </c>
    </row>
    <row r="206" spans="1:7">
      <c r="A206" s="87">
        <v>42446</v>
      </c>
      <c r="B206" s="88" t="s">
        <v>460</v>
      </c>
      <c r="C206" s="88" t="s">
        <v>750</v>
      </c>
      <c r="D206" s="88" t="s">
        <v>762</v>
      </c>
      <c r="E206" s="89">
        <v>1000</v>
      </c>
      <c r="F206" s="89">
        <v>26000</v>
      </c>
      <c r="G206" s="89">
        <v>8060</v>
      </c>
    </row>
    <row r="207" spans="1:7">
      <c r="A207" s="87">
        <v>42446</v>
      </c>
      <c r="B207" s="88" t="s">
        <v>460</v>
      </c>
      <c r="C207" s="88" t="s">
        <v>750</v>
      </c>
      <c r="D207" s="88" t="s">
        <v>762</v>
      </c>
      <c r="E207" s="89">
        <v>700</v>
      </c>
      <c r="F207" s="89">
        <v>27300</v>
      </c>
      <c r="G207" s="89">
        <v>7644</v>
      </c>
    </row>
    <row r="208" spans="1:7">
      <c r="A208" s="87">
        <v>42447</v>
      </c>
      <c r="B208" s="88" t="s">
        <v>756</v>
      </c>
      <c r="C208" s="88" t="s">
        <v>748</v>
      </c>
      <c r="D208" s="88" t="s">
        <v>757</v>
      </c>
      <c r="E208" s="89">
        <v>200</v>
      </c>
      <c r="F208" s="89">
        <v>10800</v>
      </c>
      <c r="G208" s="89">
        <v>2052</v>
      </c>
    </row>
    <row r="209" spans="1:7">
      <c r="A209" s="87">
        <v>42447</v>
      </c>
      <c r="B209" s="88" t="s">
        <v>460</v>
      </c>
      <c r="C209" s="88" t="s">
        <v>750</v>
      </c>
      <c r="D209" s="88" t="s">
        <v>761</v>
      </c>
      <c r="E209" s="89">
        <v>1100</v>
      </c>
      <c r="F209" s="89">
        <v>69300</v>
      </c>
      <c r="G209" s="89">
        <v>17325</v>
      </c>
    </row>
    <row r="210" spans="1:7">
      <c r="A210" s="87">
        <v>42448</v>
      </c>
      <c r="B210" s="88" t="s">
        <v>453</v>
      </c>
      <c r="C210" s="88" t="s">
        <v>748</v>
      </c>
      <c r="D210" s="88" t="s">
        <v>454</v>
      </c>
      <c r="E210" s="89">
        <v>800</v>
      </c>
      <c r="F210" s="89">
        <v>24000</v>
      </c>
      <c r="G210" s="89">
        <v>4080</v>
      </c>
    </row>
    <row r="211" spans="1:7">
      <c r="A211" s="87">
        <v>42448</v>
      </c>
      <c r="B211" s="88" t="s">
        <v>460</v>
      </c>
      <c r="C211" s="88" t="s">
        <v>750</v>
      </c>
      <c r="D211" s="88" t="s">
        <v>762</v>
      </c>
      <c r="E211" s="89">
        <v>500</v>
      </c>
      <c r="F211" s="89">
        <v>33500</v>
      </c>
      <c r="G211" s="89">
        <v>7370</v>
      </c>
    </row>
    <row r="212" spans="1:7">
      <c r="A212" s="87">
        <v>42449</v>
      </c>
      <c r="B212" s="88" t="s">
        <v>460</v>
      </c>
      <c r="C212" s="88" t="s">
        <v>753</v>
      </c>
      <c r="D212" s="88" t="s">
        <v>755</v>
      </c>
      <c r="E212" s="89">
        <v>1100</v>
      </c>
      <c r="F212" s="89">
        <v>77000</v>
      </c>
      <c r="G212" s="89">
        <v>25410</v>
      </c>
    </row>
    <row r="213" spans="1:7">
      <c r="A213" s="87">
        <v>42449</v>
      </c>
      <c r="B213" s="88" t="s">
        <v>460</v>
      </c>
      <c r="C213" s="88" t="s">
        <v>750</v>
      </c>
      <c r="D213" s="88" t="s">
        <v>761</v>
      </c>
      <c r="E213" s="89">
        <v>600</v>
      </c>
      <c r="F213" s="89">
        <v>29400</v>
      </c>
      <c r="G213" s="89">
        <v>2940</v>
      </c>
    </row>
    <row r="214" spans="1:7">
      <c r="A214" s="87">
        <v>42450</v>
      </c>
      <c r="B214" s="88" t="s">
        <v>453</v>
      </c>
      <c r="C214" s="88" t="s">
        <v>750</v>
      </c>
      <c r="D214" s="88" t="s">
        <v>751</v>
      </c>
      <c r="E214" s="89">
        <v>1400</v>
      </c>
      <c r="F214" s="89">
        <v>54600</v>
      </c>
      <c r="G214" s="89">
        <v>12558</v>
      </c>
    </row>
    <row r="215" spans="1:7">
      <c r="A215" s="87">
        <v>42450</v>
      </c>
      <c r="B215" s="88" t="s">
        <v>453</v>
      </c>
      <c r="C215" s="88" t="s">
        <v>748</v>
      </c>
      <c r="D215" s="88" t="s">
        <v>454</v>
      </c>
      <c r="E215" s="89">
        <v>1000</v>
      </c>
      <c r="F215" s="89">
        <v>19000</v>
      </c>
      <c r="G215" s="89">
        <v>2090</v>
      </c>
    </row>
    <row r="216" spans="1:7">
      <c r="A216" s="87">
        <v>42452</v>
      </c>
      <c r="B216" s="88" t="s">
        <v>460</v>
      </c>
      <c r="C216" s="88" t="s">
        <v>753</v>
      </c>
      <c r="D216" s="88" t="s">
        <v>764</v>
      </c>
      <c r="E216" s="89">
        <v>200</v>
      </c>
      <c r="F216" s="89">
        <v>12800</v>
      </c>
      <c r="G216" s="89">
        <v>3840</v>
      </c>
    </row>
    <row r="217" spans="1:7">
      <c r="A217" s="87">
        <v>42452</v>
      </c>
      <c r="B217" s="88" t="s">
        <v>752</v>
      </c>
      <c r="C217" s="88" t="s">
        <v>753</v>
      </c>
      <c r="D217" s="88" t="s">
        <v>765</v>
      </c>
      <c r="E217" s="89">
        <v>1500</v>
      </c>
      <c r="F217" s="89">
        <v>129000</v>
      </c>
      <c r="G217" s="89">
        <v>30960</v>
      </c>
    </row>
    <row r="218" spans="1:7">
      <c r="A218" s="87">
        <v>42452</v>
      </c>
      <c r="B218" s="88" t="s">
        <v>756</v>
      </c>
      <c r="C218" s="88" t="s">
        <v>748</v>
      </c>
      <c r="D218" s="88" t="s">
        <v>766</v>
      </c>
      <c r="E218" s="89">
        <v>700</v>
      </c>
      <c r="F218" s="89">
        <v>32200</v>
      </c>
      <c r="G218" s="89">
        <v>10304</v>
      </c>
    </row>
    <row r="219" spans="1:7">
      <c r="A219" s="87">
        <v>42452</v>
      </c>
      <c r="B219" s="88" t="s">
        <v>453</v>
      </c>
      <c r="C219" s="88" t="s">
        <v>750</v>
      </c>
      <c r="D219" s="88" t="s">
        <v>763</v>
      </c>
      <c r="E219" s="89">
        <v>1500</v>
      </c>
      <c r="F219" s="89">
        <v>33000</v>
      </c>
      <c r="G219" s="89">
        <v>5280</v>
      </c>
    </row>
    <row r="220" spans="1:7">
      <c r="A220" s="87">
        <v>42452</v>
      </c>
      <c r="B220" s="88" t="s">
        <v>756</v>
      </c>
      <c r="C220" s="88" t="s">
        <v>748</v>
      </c>
      <c r="D220" s="88" t="s">
        <v>758</v>
      </c>
      <c r="E220" s="89">
        <v>1800</v>
      </c>
      <c r="F220" s="89">
        <v>144000</v>
      </c>
      <c r="G220" s="89">
        <v>51840</v>
      </c>
    </row>
    <row r="221" spans="1:7">
      <c r="A221" s="87">
        <v>42453</v>
      </c>
      <c r="B221" s="88" t="s">
        <v>460</v>
      </c>
      <c r="C221" s="88" t="s">
        <v>748</v>
      </c>
      <c r="D221" s="88" t="s">
        <v>749</v>
      </c>
      <c r="E221" s="89">
        <v>1700</v>
      </c>
      <c r="F221" s="89">
        <v>103700</v>
      </c>
      <c r="G221" s="89">
        <v>15555</v>
      </c>
    </row>
    <row r="222" spans="1:7">
      <c r="A222" s="87">
        <v>42453</v>
      </c>
      <c r="B222" s="88" t="s">
        <v>460</v>
      </c>
      <c r="C222" s="88" t="s">
        <v>748</v>
      </c>
      <c r="D222" s="88" t="s">
        <v>749</v>
      </c>
      <c r="E222" s="89">
        <v>1000</v>
      </c>
      <c r="F222" s="89">
        <v>17000</v>
      </c>
      <c r="G222" s="89">
        <v>3060</v>
      </c>
    </row>
    <row r="223" spans="1:7">
      <c r="A223" s="87">
        <v>42454</v>
      </c>
      <c r="B223" s="88" t="s">
        <v>453</v>
      </c>
      <c r="C223" s="88" t="s">
        <v>748</v>
      </c>
      <c r="D223" s="88" t="s">
        <v>454</v>
      </c>
      <c r="E223" s="89">
        <v>200</v>
      </c>
      <c r="F223" s="89">
        <v>12000</v>
      </c>
      <c r="G223" s="89">
        <v>1560</v>
      </c>
    </row>
    <row r="224" spans="1:7">
      <c r="A224" s="87">
        <v>42454</v>
      </c>
      <c r="B224" s="88" t="s">
        <v>756</v>
      </c>
      <c r="C224" s="88" t="s">
        <v>748</v>
      </c>
      <c r="D224" s="88" t="s">
        <v>758</v>
      </c>
      <c r="E224" s="89">
        <v>700</v>
      </c>
      <c r="F224" s="89">
        <v>41300</v>
      </c>
      <c r="G224" s="89">
        <v>7847</v>
      </c>
    </row>
    <row r="225" spans="1:7">
      <c r="A225" s="87">
        <v>42454</v>
      </c>
      <c r="B225" s="88" t="s">
        <v>460</v>
      </c>
      <c r="C225" s="88" t="s">
        <v>753</v>
      </c>
      <c r="D225" s="88" t="s">
        <v>764</v>
      </c>
      <c r="E225" s="89">
        <v>1700</v>
      </c>
      <c r="F225" s="89">
        <v>44200</v>
      </c>
      <c r="G225" s="89">
        <v>12818</v>
      </c>
    </row>
    <row r="226" spans="1:7">
      <c r="A226" s="87">
        <v>42454</v>
      </c>
      <c r="B226" s="88" t="s">
        <v>460</v>
      </c>
      <c r="C226" s="88" t="s">
        <v>748</v>
      </c>
      <c r="D226" s="88" t="s">
        <v>749</v>
      </c>
      <c r="E226" s="89">
        <v>1700</v>
      </c>
      <c r="F226" s="89">
        <v>78200</v>
      </c>
      <c r="G226" s="89">
        <v>24242</v>
      </c>
    </row>
    <row r="227" spans="1:7">
      <c r="A227" s="87">
        <v>42455</v>
      </c>
      <c r="B227" s="88" t="s">
        <v>460</v>
      </c>
      <c r="C227" s="88" t="s">
        <v>748</v>
      </c>
      <c r="D227" s="88" t="s">
        <v>461</v>
      </c>
      <c r="E227" s="89">
        <v>800</v>
      </c>
      <c r="F227" s="89">
        <v>14400</v>
      </c>
      <c r="G227" s="89">
        <v>2880</v>
      </c>
    </row>
    <row r="228" spans="1:7">
      <c r="A228" s="87">
        <v>42455</v>
      </c>
      <c r="B228" s="88" t="s">
        <v>756</v>
      </c>
      <c r="C228" s="88" t="s">
        <v>750</v>
      </c>
      <c r="D228" s="88" t="s">
        <v>759</v>
      </c>
      <c r="E228" s="89">
        <v>1200</v>
      </c>
      <c r="F228" s="89">
        <v>15600</v>
      </c>
      <c r="G228" s="89">
        <v>5460</v>
      </c>
    </row>
    <row r="229" spans="1:7">
      <c r="A229" s="87">
        <v>42455</v>
      </c>
      <c r="B229" s="88" t="s">
        <v>756</v>
      </c>
      <c r="C229" s="88" t="s">
        <v>748</v>
      </c>
      <c r="D229" s="88" t="s">
        <v>766</v>
      </c>
      <c r="E229" s="89">
        <v>1800</v>
      </c>
      <c r="F229" s="89">
        <v>21600</v>
      </c>
      <c r="G229" s="89">
        <v>2376</v>
      </c>
    </row>
    <row r="230" spans="1:7">
      <c r="A230" s="87">
        <v>42455</v>
      </c>
      <c r="B230" s="88" t="s">
        <v>756</v>
      </c>
      <c r="C230" s="88" t="s">
        <v>750</v>
      </c>
      <c r="D230" s="88" t="s">
        <v>759</v>
      </c>
      <c r="E230" s="89">
        <v>700</v>
      </c>
      <c r="F230" s="89">
        <v>8400</v>
      </c>
      <c r="G230" s="89">
        <v>2520</v>
      </c>
    </row>
    <row r="231" spans="1:7">
      <c r="A231" s="87">
        <v>42456</v>
      </c>
      <c r="B231" s="88" t="s">
        <v>460</v>
      </c>
      <c r="C231" s="88" t="s">
        <v>750</v>
      </c>
      <c r="D231" s="88" t="s">
        <v>761</v>
      </c>
      <c r="E231" s="89">
        <v>1400</v>
      </c>
      <c r="F231" s="89">
        <v>16800</v>
      </c>
      <c r="G231" s="89">
        <v>6048</v>
      </c>
    </row>
    <row r="232" spans="1:7">
      <c r="A232" s="87">
        <v>42456</v>
      </c>
      <c r="B232" s="88" t="s">
        <v>460</v>
      </c>
      <c r="C232" s="88" t="s">
        <v>748</v>
      </c>
      <c r="D232" s="88" t="s">
        <v>749</v>
      </c>
      <c r="E232" s="89">
        <v>1000</v>
      </c>
      <c r="F232" s="89">
        <v>28000</v>
      </c>
      <c r="G232" s="89">
        <v>10360</v>
      </c>
    </row>
    <row r="233" spans="1:7">
      <c r="A233" s="87">
        <v>42457</v>
      </c>
      <c r="B233" s="88" t="s">
        <v>460</v>
      </c>
      <c r="C233" s="88" t="s">
        <v>753</v>
      </c>
      <c r="D233" s="88" t="s">
        <v>755</v>
      </c>
      <c r="E233" s="89">
        <v>1700</v>
      </c>
      <c r="F233" s="89">
        <v>81600</v>
      </c>
      <c r="G233" s="89">
        <v>17136</v>
      </c>
    </row>
    <row r="234" spans="1:7">
      <c r="A234" s="87">
        <v>42458</v>
      </c>
      <c r="B234" s="88" t="s">
        <v>756</v>
      </c>
      <c r="C234" s="88" t="s">
        <v>750</v>
      </c>
      <c r="D234" s="88" t="s">
        <v>759</v>
      </c>
      <c r="E234" s="89">
        <v>1700</v>
      </c>
      <c r="F234" s="89">
        <v>51000</v>
      </c>
      <c r="G234" s="89">
        <v>18870</v>
      </c>
    </row>
    <row r="235" spans="1:7">
      <c r="A235" s="87">
        <v>42458</v>
      </c>
      <c r="B235" s="88" t="s">
        <v>460</v>
      </c>
      <c r="C235" s="88" t="s">
        <v>748</v>
      </c>
      <c r="D235" s="88" t="s">
        <v>749</v>
      </c>
      <c r="E235" s="89">
        <v>1500</v>
      </c>
      <c r="F235" s="89">
        <v>63000</v>
      </c>
      <c r="G235" s="89">
        <v>11970</v>
      </c>
    </row>
    <row r="236" spans="1:7">
      <c r="A236" s="87">
        <v>42458</v>
      </c>
      <c r="B236" s="88" t="s">
        <v>752</v>
      </c>
      <c r="C236" s="88" t="s">
        <v>753</v>
      </c>
      <c r="D236" s="88" t="s">
        <v>754</v>
      </c>
      <c r="E236" s="89">
        <v>1000</v>
      </c>
      <c r="F236" s="89">
        <v>70000</v>
      </c>
      <c r="G236" s="89">
        <v>18900</v>
      </c>
    </row>
    <row r="237" spans="1:7">
      <c r="A237" s="87">
        <v>42458</v>
      </c>
      <c r="B237" s="88" t="s">
        <v>460</v>
      </c>
      <c r="C237" s="88" t="s">
        <v>750</v>
      </c>
      <c r="D237" s="88" t="s">
        <v>762</v>
      </c>
      <c r="E237" s="89">
        <v>1600</v>
      </c>
      <c r="F237" s="89">
        <v>128000</v>
      </c>
      <c r="G237" s="89">
        <v>33280</v>
      </c>
    </row>
    <row r="238" spans="1:7">
      <c r="A238" s="87">
        <v>42458</v>
      </c>
      <c r="B238" s="88" t="s">
        <v>752</v>
      </c>
      <c r="C238" s="88" t="s">
        <v>753</v>
      </c>
      <c r="D238" s="88" t="s">
        <v>754</v>
      </c>
      <c r="E238" s="89">
        <v>200</v>
      </c>
      <c r="F238" s="89">
        <v>8400</v>
      </c>
      <c r="G238" s="89">
        <v>2940</v>
      </c>
    </row>
    <row r="239" spans="1:7">
      <c r="A239" s="87">
        <v>42458</v>
      </c>
      <c r="B239" s="88" t="s">
        <v>453</v>
      </c>
      <c r="C239" s="88" t="s">
        <v>748</v>
      </c>
      <c r="D239" s="88" t="s">
        <v>454</v>
      </c>
      <c r="E239" s="89">
        <v>800</v>
      </c>
      <c r="F239" s="89">
        <v>48800</v>
      </c>
      <c r="G239" s="89">
        <v>6832</v>
      </c>
    </row>
    <row r="240" spans="1:7">
      <c r="A240" s="87">
        <v>42459</v>
      </c>
      <c r="B240" s="88" t="s">
        <v>756</v>
      </c>
      <c r="C240" s="88" t="s">
        <v>748</v>
      </c>
      <c r="D240" s="88" t="s">
        <v>757</v>
      </c>
      <c r="E240" s="89">
        <v>800</v>
      </c>
      <c r="F240" s="89">
        <v>59200</v>
      </c>
      <c r="G240" s="89">
        <v>11248</v>
      </c>
    </row>
    <row r="241" spans="1:7">
      <c r="A241" s="87">
        <v>42459</v>
      </c>
      <c r="B241" s="88" t="s">
        <v>756</v>
      </c>
      <c r="C241" s="88" t="s">
        <v>748</v>
      </c>
      <c r="D241" s="88" t="s">
        <v>758</v>
      </c>
      <c r="E241" s="89">
        <v>500</v>
      </c>
      <c r="F241" s="89">
        <v>40000</v>
      </c>
      <c r="G241" s="89">
        <v>14800</v>
      </c>
    </row>
    <row r="242" spans="1:7">
      <c r="A242" s="87">
        <v>42460</v>
      </c>
      <c r="B242" s="88" t="s">
        <v>460</v>
      </c>
      <c r="C242" s="88" t="s">
        <v>748</v>
      </c>
      <c r="D242" s="88" t="s">
        <v>461</v>
      </c>
      <c r="E242" s="89">
        <v>700</v>
      </c>
      <c r="F242" s="89">
        <v>57400</v>
      </c>
      <c r="G242" s="89">
        <v>14350</v>
      </c>
    </row>
    <row r="243" spans="1:7">
      <c r="A243" s="87">
        <v>42460</v>
      </c>
      <c r="B243" s="88" t="s">
        <v>756</v>
      </c>
      <c r="C243" s="88" t="s">
        <v>748</v>
      </c>
      <c r="D243" s="88" t="s">
        <v>757</v>
      </c>
      <c r="E243" s="89">
        <v>800</v>
      </c>
      <c r="F243" s="89">
        <v>12800</v>
      </c>
      <c r="G243" s="89">
        <v>2688</v>
      </c>
    </row>
    <row r="244" spans="1:7">
      <c r="A244" s="87">
        <v>42460</v>
      </c>
      <c r="B244" s="88" t="s">
        <v>756</v>
      </c>
      <c r="C244" s="88" t="s">
        <v>750</v>
      </c>
      <c r="D244" s="88" t="s">
        <v>759</v>
      </c>
      <c r="E244" s="89">
        <v>1600</v>
      </c>
      <c r="F244" s="89">
        <v>76800</v>
      </c>
      <c r="G244" s="89">
        <v>15360</v>
      </c>
    </row>
    <row r="245" spans="1:7">
      <c r="A245" s="87">
        <v>42461</v>
      </c>
      <c r="B245" s="88" t="s">
        <v>460</v>
      </c>
      <c r="C245" s="88" t="s">
        <v>748</v>
      </c>
      <c r="D245" s="88" t="s">
        <v>749</v>
      </c>
      <c r="E245" s="89">
        <v>200</v>
      </c>
      <c r="F245" s="89">
        <v>12200</v>
      </c>
      <c r="G245" s="89">
        <v>3904</v>
      </c>
    </row>
    <row r="246" spans="1:7">
      <c r="A246" s="87">
        <v>42461</v>
      </c>
      <c r="B246" s="88" t="s">
        <v>756</v>
      </c>
      <c r="C246" s="88" t="s">
        <v>748</v>
      </c>
      <c r="D246" s="88" t="s">
        <v>766</v>
      </c>
      <c r="E246" s="89">
        <v>1400</v>
      </c>
      <c r="F246" s="89">
        <v>91000</v>
      </c>
      <c r="G246" s="89">
        <v>17290</v>
      </c>
    </row>
    <row r="247" spans="1:7">
      <c r="A247" s="87">
        <v>42461</v>
      </c>
      <c r="B247" s="88" t="s">
        <v>453</v>
      </c>
      <c r="C247" s="88" t="s">
        <v>748</v>
      </c>
      <c r="D247" s="88" t="s">
        <v>454</v>
      </c>
      <c r="E247" s="89">
        <v>500</v>
      </c>
      <c r="F247" s="89">
        <v>20000</v>
      </c>
      <c r="G247" s="89">
        <v>5600</v>
      </c>
    </row>
    <row r="248" spans="1:7">
      <c r="A248" s="87">
        <v>42462</v>
      </c>
      <c r="B248" s="88" t="s">
        <v>460</v>
      </c>
      <c r="C248" s="88" t="s">
        <v>753</v>
      </c>
      <c r="D248" s="88" t="s">
        <v>764</v>
      </c>
      <c r="E248" s="89">
        <v>1200</v>
      </c>
      <c r="F248" s="89">
        <v>25200</v>
      </c>
      <c r="G248" s="89">
        <v>6048</v>
      </c>
    </row>
    <row r="249" spans="1:7">
      <c r="A249" s="87">
        <v>42462</v>
      </c>
      <c r="B249" s="88" t="s">
        <v>460</v>
      </c>
      <c r="C249" s="88" t="s">
        <v>748</v>
      </c>
      <c r="D249" s="88" t="s">
        <v>749</v>
      </c>
      <c r="E249" s="89">
        <v>1700</v>
      </c>
      <c r="F249" s="89">
        <v>47600</v>
      </c>
      <c r="G249" s="89">
        <v>17136</v>
      </c>
    </row>
    <row r="250" spans="1:7">
      <c r="A250" s="87">
        <v>42462</v>
      </c>
      <c r="B250" s="88" t="s">
        <v>756</v>
      </c>
      <c r="C250" s="88" t="s">
        <v>748</v>
      </c>
      <c r="D250" s="88" t="s">
        <v>766</v>
      </c>
      <c r="E250" s="89">
        <v>1700</v>
      </c>
      <c r="F250" s="89">
        <v>122400</v>
      </c>
      <c r="G250" s="89">
        <v>33048</v>
      </c>
    </row>
    <row r="251" spans="1:7">
      <c r="A251" s="87">
        <v>42462</v>
      </c>
      <c r="B251" s="88" t="s">
        <v>460</v>
      </c>
      <c r="C251" s="88" t="s">
        <v>748</v>
      </c>
      <c r="D251" s="88" t="s">
        <v>461</v>
      </c>
      <c r="E251" s="89">
        <v>1300</v>
      </c>
      <c r="F251" s="89">
        <v>61100</v>
      </c>
      <c r="G251" s="89">
        <v>12831</v>
      </c>
    </row>
    <row r="252" spans="1:7">
      <c r="A252" s="87">
        <v>42462</v>
      </c>
      <c r="B252" s="88" t="s">
        <v>460</v>
      </c>
      <c r="C252" s="88" t="s">
        <v>748</v>
      </c>
      <c r="D252" s="88" t="s">
        <v>461</v>
      </c>
      <c r="E252" s="89">
        <v>1000</v>
      </c>
      <c r="F252" s="89">
        <v>78000</v>
      </c>
      <c r="G252" s="89">
        <v>10140</v>
      </c>
    </row>
    <row r="253" spans="1:7">
      <c r="A253" s="87">
        <v>42462</v>
      </c>
      <c r="B253" s="88" t="s">
        <v>460</v>
      </c>
      <c r="C253" s="88" t="s">
        <v>753</v>
      </c>
      <c r="D253" s="88" t="s">
        <v>764</v>
      </c>
      <c r="E253" s="89">
        <v>600</v>
      </c>
      <c r="F253" s="89">
        <v>51600</v>
      </c>
      <c r="G253" s="89">
        <v>7740</v>
      </c>
    </row>
    <row r="254" spans="1:7">
      <c r="A254" s="87">
        <v>42463</v>
      </c>
      <c r="B254" s="88" t="s">
        <v>460</v>
      </c>
      <c r="C254" s="88" t="s">
        <v>750</v>
      </c>
      <c r="D254" s="88" t="s">
        <v>760</v>
      </c>
      <c r="E254" s="89">
        <v>1400</v>
      </c>
      <c r="F254" s="89">
        <v>65800</v>
      </c>
      <c r="G254" s="89">
        <v>22372</v>
      </c>
    </row>
    <row r="255" spans="1:7">
      <c r="A255" s="87">
        <v>42463</v>
      </c>
      <c r="B255" s="88" t="s">
        <v>453</v>
      </c>
      <c r="C255" s="88" t="s">
        <v>750</v>
      </c>
      <c r="D255" s="88" t="s">
        <v>751</v>
      </c>
      <c r="E255" s="89">
        <v>600</v>
      </c>
      <c r="F255" s="89">
        <v>20400</v>
      </c>
      <c r="G255" s="89">
        <v>2040</v>
      </c>
    </row>
    <row r="256" spans="1:7">
      <c r="A256" s="87">
        <v>42463</v>
      </c>
      <c r="B256" s="88" t="s">
        <v>460</v>
      </c>
      <c r="C256" s="88" t="s">
        <v>750</v>
      </c>
      <c r="D256" s="88" t="s">
        <v>761</v>
      </c>
      <c r="E256" s="89">
        <v>800</v>
      </c>
      <c r="F256" s="89">
        <v>58400</v>
      </c>
      <c r="G256" s="89">
        <v>6424</v>
      </c>
    </row>
    <row r="257" spans="1:7">
      <c r="A257" s="87">
        <v>42463</v>
      </c>
      <c r="B257" s="88" t="s">
        <v>460</v>
      </c>
      <c r="C257" s="88" t="s">
        <v>748</v>
      </c>
      <c r="D257" s="88" t="s">
        <v>461</v>
      </c>
      <c r="E257" s="89">
        <v>1200</v>
      </c>
      <c r="F257" s="89">
        <v>85200</v>
      </c>
      <c r="G257" s="89">
        <v>30672</v>
      </c>
    </row>
    <row r="258" spans="1:7">
      <c r="A258" s="87">
        <v>42464</v>
      </c>
      <c r="B258" s="88" t="s">
        <v>453</v>
      </c>
      <c r="C258" s="88" t="s">
        <v>748</v>
      </c>
      <c r="D258" s="88" t="s">
        <v>454</v>
      </c>
      <c r="E258" s="89">
        <v>1000</v>
      </c>
      <c r="F258" s="89">
        <v>51000</v>
      </c>
      <c r="G258" s="89">
        <v>13260</v>
      </c>
    </row>
    <row r="259" spans="1:7">
      <c r="A259" s="87">
        <v>42464</v>
      </c>
      <c r="B259" s="88" t="s">
        <v>756</v>
      </c>
      <c r="C259" s="88" t="s">
        <v>748</v>
      </c>
      <c r="D259" s="88" t="s">
        <v>757</v>
      </c>
      <c r="E259" s="89">
        <v>1600</v>
      </c>
      <c r="F259" s="89">
        <v>124800</v>
      </c>
      <c r="G259" s="89">
        <v>26208</v>
      </c>
    </row>
    <row r="260" spans="1:7">
      <c r="A260" s="87">
        <v>42464</v>
      </c>
      <c r="B260" s="88" t="s">
        <v>460</v>
      </c>
      <c r="C260" s="88" t="s">
        <v>748</v>
      </c>
      <c r="D260" s="88" t="s">
        <v>461</v>
      </c>
      <c r="E260" s="89">
        <v>1800</v>
      </c>
      <c r="F260" s="89">
        <v>145800</v>
      </c>
      <c r="G260" s="89">
        <v>40824</v>
      </c>
    </row>
    <row r="261" spans="1:7">
      <c r="A261" s="87">
        <v>42465</v>
      </c>
      <c r="B261" s="88" t="s">
        <v>752</v>
      </c>
      <c r="C261" s="88" t="s">
        <v>753</v>
      </c>
      <c r="D261" s="88" t="s">
        <v>754</v>
      </c>
      <c r="E261" s="89">
        <v>1200</v>
      </c>
      <c r="F261" s="89">
        <v>73200</v>
      </c>
      <c r="G261" s="89">
        <v>19764</v>
      </c>
    </row>
    <row r="262" spans="1:7">
      <c r="A262" s="87">
        <v>42465</v>
      </c>
      <c r="B262" s="88" t="s">
        <v>453</v>
      </c>
      <c r="C262" s="88" t="s">
        <v>750</v>
      </c>
      <c r="D262" s="88" t="s">
        <v>763</v>
      </c>
      <c r="E262" s="89">
        <v>900</v>
      </c>
      <c r="F262" s="89">
        <v>35100</v>
      </c>
      <c r="G262" s="89">
        <v>5967</v>
      </c>
    </row>
    <row r="263" spans="1:7">
      <c r="A263" s="87">
        <v>42466</v>
      </c>
      <c r="B263" s="88" t="s">
        <v>460</v>
      </c>
      <c r="C263" s="88" t="s">
        <v>748</v>
      </c>
      <c r="D263" s="88" t="s">
        <v>461</v>
      </c>
      <c r="E263" s="89">
        <v>800</v>
      </c>
      <c r="F263" s="89">
        <v>42400</v>
      </c>
      <c r="G263" s="89">
        <v>15688</v>
      </c>
    </row>
    <row r="264" spans="1:7">
      <c r="A264" s="87">
        <v>42466</v>
      </c>
      <c r="B264" s="88" t="s">
        <v>460</v>
      </c>
      <c r="C264" s="88" t="s">
        <v>748</v>
      </c>
      <c r="D264" s="88" t="s">
        <v>461</v>
      </c>
      <c r="E264" s="89">
        <v>1600</v>
      </c>
      <c r="F264" s="89">
        <v>121600</v>
      </c>
      <c r="G264" s="89">
        <v>40128</v>
      </c>
    </row>
    <row r="265" spans="1:7">
      <c r="A265" s="87">
        <v>42466</v>
      </c>
      <c r="B265" s="88" t="s">
        <v>756</v>
      </c>
      <c r="C265" s="88" t="s">
        <v>748</v>
      </c>
      <c r="D265" s="88" t="s">
        <v>757</v>
      </c>
      <c r="E265" s="89">
        <v>800</v>
      </c>
      <c r="F265" s="89">
        <v>54400</v>
      </c>
      <c r="G265" s="89">
        <v>11968</v>
      </c>
    </row>
    <row r="266" spans="1:7">
      <c r="A266" s="87">
        <v>42467</v>
      </c>
      <c r="B266" s="88" t="s">
        <v>756</v>
      </c>
      <c r="C266" s="88" t="s">
        <v>748</v>
      </c>
      <c r="D266" s="88" t="s">
        <v>757</v>
      </c>
      <c r="E266" s="89">
        <v>1700</v>
      </c>
      <c r="F266" s="89">
        <v>139400</v>
      </c>
      <c r="G266" s="89">
        <v>51578</v>
      </c>
    </row>
    <row r="267" spans="1:7">
      <c r="A267" s="87">
        <v>42467</v>
      </c>
      <c r="B267" s="88" t="s">
        <v>756</v>
      </c>
      <c r="C267" s="88" t="s">
        <v>748</v>
      </c>
      <c r="D267" s="88" t="s">
        <v>757</v>
      </c>
      <c r="E267" s="89">
        <v>1200</v>
      </c>
      <c r="F267" s="89">
        <v>22800</v>
      </c>
      <c r="G267" s="89">
        <v>3876</v>
      </c>
    </row>
    <row r="268" spans="1:7">
      <c r="A268" s="87">
        <v>42467</v>
      </c>
      <c r="B268" s="88" t="s">
        <v>460</v>
      </c>
      <c r="C268" s="88" t="s">
        <v>753</v>
      </c>
      <c r="D268" s="88" t="s">
        <v>755</v>
      </c>
      <c r="E268" s="89">
        <v>700</v>
      </c>
      <c r="F268" s="89">
        <v>37800</v>
      </c>
      <c r="G268" s="89">
        <v>6048</v>
      </c>
    </row>
    <row r="269" spans="1:7">
      <c r="A269" s="87">
        <v>42467</v>
      </c>
      <c r="B269" s="88" t="s">
        <v>460</v>
      </c>
      <c r="C269" s="88" t="s">
        <v>753</v>
      </c>
      <c r="D269" s="88" t="s">
        <v>755</v>
      </c>
      <c r="E269" s="89">
        <v>1000</v>
      </c>
      <c r="F269" s="89">
        <v>33000</v>
      </c>
      <c r="G269" s="89">
        <v>9240</v>
      </c>
    </row>
    <row r="270" spans="1:7">
      <c r="A270" s="87">
        <v>42468</v>
      </c>
      <c r="B270" s="88" t="s">
        <v>460</v>
      </c>
      <c r="C270" s="88" t="s">
        <v>750</v>
      </c>
      <c r="D270" s="88" t="s">
        <v>761</v>
      </c>
      <c r="E270" s="89">
        <v>1200</v>
      </c>
      <c r="F270" s="89">
        <v>102000</v>
      </c>
      <c r="G270" s="89">
        <v>26520</v>
      </c>
    </row>
    <row r="271" spans="1:7">
      <c r="A271" s="87">
        <v>42468</v>
      </c>
      <c r="B271" s="88" t="s">
        <v>460</v>
      </c>
      <c r="C271" s="88" t="s">
        <v>748</v>
      </c>
      <c r="D271" s="88" t="s">
        <v>749</v>
      </c>
      <c r="E271" s="89">
        <v>200</v>
      </c>
      <c r="F271" s="89">
        <v>14600</v>
      </c>
      <c r="G271" s="89">
        <v>2482</v>
      </c>
    </row>
    <row r="272" spans="1:7">
      <c r="A272" s="87">
        <v>42468</v>
      </c>
      <c r="B272" s="88" t="s">
        <v>453</v>
      </c>
      <c r="C272" s="88" t="s">
        <v>750</v>
      </c>
      <c r="D272" s="88" t="s">
        <v>751</v>
      </c>
      <c r="E272" s="89">
        <v>500</v>
      </c>
      <c r="F272" s="89">
        <v>22500</v>
      </c>
      <c r="G272" s="89">
        <v>2475</v>
      </c>
    </row>
    <row r="273" spans="1:7">
      <c r="A273" s="87">
        <v>42469</v>
      </c>
      <c r="B273" s="88" t="s">
        <v>756</v>
      </c>
      <c r="C273" s="88" t="s">
        <v>748</v>
      </c>
      <c r="D273" s="88" t="s">
        <v>766</v>
      </c>
      <c r="E273" s="89">
        <v>900</v>
      </c>
      <c r="F273" s="89">
        <v>55800</v>
      </c>
      <c r="G273" s="89">
        <v>8928</v>
      </c>
    </row>
    <row r="274" spans="1:7">
      <c r="A274" s="87">
        <v>42469</v>
      </c>
      <c r="B274" s="88" t="s">
        <v>460</v>
      </c>
      <c r="C274" s="88" t="s">
        <v>748</v>
      </c>
      <c r="D274" s="88" t="s">
        <v>461</v>
      </c>
      <c r="E274" s="89">
        <v>1300</v>
      </c>
      <c r="F274" s="89">
        <v>74100</v>
      </c>
      <c r="G274" s="89">
        <v>20748</v>
      </c>
    </row>
    <row r="275" spans="1:7">
      <c r="A275" s="87">
        <v>42470</v>
      </c>
      <c r="B275" s="88" t="s">
        <v>460</v>
      </c>
      <c r="C275" s="88" t="s">
        <v>748</v>
      </c>
      <c r="D275" s="88" t="s">
        <v>461</v>
      </c>
      <c r="E275" s="89">
        <v>800</v>
      </c>
      <c r="F275" s="89">
        <v>40000</v>
      </c>
      <c r="G275" s="89">
        <v>4800</v>
      </c>
    </row>
    <row r="276" spans="1:7">
      <c r="A276" s="87">
        <v>42470</v>
      </c>
      <c r="B276" s="88" t="s">
        <v>460</v>
      </c>
      <c r="C276" s="88" t="s">
        <v>750</v>
      </c>
      <c r="D276" s="88" t="s">
        <v>760</v>
      </c>
      <c r="E276" s="89">
        <v>600</v>
      </c>
      <c r="F276" s="89">
        <v>12000</v>
      </c>
      <c r="G276" s="89">
        <v>4320</v>
      </c>
    </row>
    <row r="277" spans="1:7">
      <c r="A277" s="87">
        <v>42470</v>
      </c>
      <c r="B277" s="88" t="s">
        <v>756</v>
      </c>
      <c r="C277" s="88" t="s">
        <v>748</v>
      </c>
      <c r="D277" s="88" t="s">
        <v>766</v>
      </c>
      <c r="E277" s="89">
        <v>1100</v>
      </c>
      <c r="F277" s="89">
        <v>31900</v>
      </c>
      <c r="G277" s="89">
        <v>4785</v>
      </c>
    </row>
    <row r="278" spans="1:7">
      <c r="A278" s="87">
        <v>42470</v>
      </c>
      <c r="B278" s="88" t="s">
        <v>453</v>
      </c>
      <c r="C278" s="88" t="s">
        <v>748</v>
      </c>
      <c r="D278" s="88" t="s">
        <v>454</v>
      </c>
      <c r="E278" s="89">
        <v>1000</v>
      </c>
      <c r="F278" s="89">
        <v>74000</v>
      </c>
      <c r="G278" s="89">
        <v>24420</v>
      </c>
    </row>
    <row r="279" spans="1:7">
      <c r="A279" s="87">
        <v>42470</v>
      </c>
      <c r="B279" s="88" t="s">
        <v>460</v>
      </c>
      <c r="C279" s="88" t="s">
        <v>753</v>
      </c>
      <c r="D279" s="88" t="s">
        <v>755</v>
      </c>
      <c r="E279" s="89">
        <v>1800</v>
      </c>
      <c r="F279" s="89">
        <v>126000</v>
      </c>
      <c r="G279" s="89">
        <v>17640</v>
      </c>
    </row>
    <row r="280" spans="1:7">
      <c r="A280" s="87">
        <v>42471</v>
      </c>
      <c r="B280" s="88" t="s">
        <v>460</v>
      </c>
      <c r="C280" s="88" t="s">
        <v>753</v>
      </c>
      <c r="D280" s="88" t="s">
        <v>755</v>
      </c>
      <c r="E280" s="89">
        <v>900</v>
      </c>
      <c r="F280" s="89">
        <v>55800</v>
      </c>
      <c r="G280" s="89">
        <v>17856</v>
      </c>
    </row>
    <row r="281" spans="1:7">
      <c r="A281" s="87">
        <v>42471</v>
      </c>
      <c r="B281" s="88" t="s">
        <v>460</v>
      </c>
      <c r="C281" s="88" t="s">
        <v>748</v>
      </c>
      <c r="D281" s="88" t="s">
        <v>749</v>
      </c>
      <c r="E281" s="89">
        <v>1700</v>
      </c>
      <c r="F281" s="89">
        <v>52700</v>
      </c>
      <c r="G281" s="89">
        <v>7378</v>
      </c>
    </row>
    <row r="282" spans="1:7">
      <c r="A282" s="87">
        <v>42471</v>
      </c>
      <c r="B282" s="88" t="s">
        <v>460</v>
      </c>
      <c r="C282" s="88" t="s">
        <v>748</v>
      </c>
      <c r="D282" s="88" t="s">
        <v>461</v>
      </c>
      <c r="E282" s="89">
        <v>1000</v>
      </c>
      <c r="F282" s="89">
        <v>76000</v>
      </c>
      <c r="G282" s="89">
        <v>8360</v>
      </c>
    </row>
    <row r="283" spans="1:7">
      <c r="A283" s="87">
        <v>42471</v>
      </c>
      <c r="B283" s="88" t="s">
        <v>460</v>
      </c>
      <c r="C283" s="88" t="s">
        <v>750</v>
      </c>
      <c r="D283" s="88" t="s">
        <v>761</v>
      </c>
      <c r="E283" s="89">
        <v>400</v>
      </c>
      <c r="F283" s="89">
        <v>17200</v>
      </c>
      <c r="G283" s="89">
        <v>3096</v>
      </c>
    </row>
    <row r="284" spans="1:7">
      <c r="A284" s="87">
        <v>42471</v>
      </c>
      <c r="B284" s="88" t="s">
        <v>752</v>
      </c>
      <c r="C284" s="88" t="s">
        <v>753</v>
      </c>
      <c r="D284" s="88" t="s">
        <v>754</v>
      </c>
      <c r="E284" s="89">
        <v>1700</v>
      </c>
      <c r="F284" s="89">
        <v>96900</v>
      </c>
      <c r="G284" s="89">
        <v>21318</v>
      </c>
    </row>
    <row r="285" spans="1:7">
      <c r="A285" s="87">
        <v>42472</v>
      </c>
      <c r="B285" s="88" t="s">
        <v>460</v>
      </c>
      <c r="C285" s="88" t="s">
        <v>748</v>
      </c>
      <c r="D285" s="88" t="s">
        <v>461</v>
      </c>
      <c r="E285" s="89">
        <v>1500</v>
      </c>
      <c r="F285" s="89">
        <v>73500</v>
      </c>
      <c r="G285" s="89">
        <v>20580</v>
      </c>
    </row>
    <row r="286" spans="1:7">
      <c r="A286" s="87">
        <v>42472</v>
      </c>
      <c r="B286" s="88" t="s">
        <v>453</v>
      </c>
      <c r="C286" s="88" t="s">
        <v>748</v>
      </c>
      <c r="D286" s="88" t="s">
        <v>454</v>
      </c>
      <c r="E286" s="89">
        <v>600</v>
      </c>
      <c r="F286" s="89">
        <v>49800</v>
      </c>
      <c r="G286" s="89">
        <v>6474</v>
      </c>
    </row>
    <row r="287" spans="1:7">
      <c r="A287" s="87">
        <v>42472</v>
      </c>
      <c r="B287" s="88" t="s">
        <v>453</v>
      </c>
      <c r="C287" s="88" t="s">
        <v>748</v>
      </c>
      <c r="D287" s="88" t="s">
        <v>454</v>
      </c>
      <c r="E287" s="89">
        <v>1400</v>
      </c>
      <c r="F287" s="89">
        <v>46200</v>
      </c>
      <c r="G287" s="89">
        <v>15246</v>
      </c>
    </row>
    <row r="288" spans="1:7">
      <c r="A288" s="87">
        <v>42472</v>
      </c>
      <c r="B288" s="88" t="s">
        <v>756</v>
      </c>
      <c r="C288" s="88" t="s">
        <v>750</v>
      </c>
      <c r="D288" s="88" t="s">
        <v>759</v>
      </c>
      <c r="E288" s="89">
        <v>1400</v>
      </c>
      <c r="F288" s="89">
        <v>28000</v>
      </c>
      <c r="G288" s="89">
        <v>2800</v>
      </c>
    </row>
    <row r="289" spans="1:7">
      <c r="A289" s="87">
        <v>42472</v>
      </c>
      <c r="B289" s="88" t="s">
        <v>460</v>
      </c>
      <c r="C289" s="88" t="s">
        <v>750</v>
      </c>
      <c r="D289" s="88" t="s">
        <v>761</v>
      </c>
      <c r="E289" s="89">
        <v>1300</v>
      </c>
      <c r="F289" s="89">
        <v>62400</v>
      </c>
      <c r="G289" s="89">
        <v>18720</v>
      </c>
    </row>
    <row r="290" spans="1:7">
      <c r="A290" s="87">
        <v>42473</v>
      </c>
      <c r="B290" s="88" t="s">
        <v>453</v>
      </c>
      <c r="C290" s="88" t="s">
        <v>748</v>
      </c>
      <c r="D290" s="88" t="s">
        <v>454</v>
      </c>
      <c r="E290" s="89">
        <v>1200</v>
      </c>
      <c r="F290" s="89">
        <v>58800</v>
      </c>
      <c r="G290" s="89">
        <v>9996</v>
      </c>
    </row>
    <row r="291" spans="1:7">
      <c r="A291" s="87">
        <v>42473</v>
      </c>
      <c r="B291" s="88" t="s">
        <v>453</v>
      </c>
      <c r="C291" s="88" t="s">
        <v>750</v>
      </c>
      <c r="D291" s="88" t="s">
        <v>751</v>
      </c>
      <c r="E291" s="89">
        <v>200</v>
      </c>
      <c r="F291" s="89">
        <v>11200</v>
      </c>
      <c r="G291" s="89">
        <v>1344</v>
      </c>
    </row>
    <row r="292" spans="1:7">
      <c r="A292" s="87">
        <v>42473</v>
      </c>
      <c r="B292" s="88" t="s">
        <v>460</v>
      </c>
      <c r="C292" s="88" t="s">
        <v>750</v>
      </c>
      <c r="D292" s="88" t="s">
        <v>761</v>
      </c>
      <c r="E292" s="89">
        <v>500</v>
      </c>
      <c r="F292" s="89">
        <v>16500</v>
      </c>
      <c r="G292" s="89">
        <v>4785</v>
      </c>
    </row>
    <row r="293" spans="1:7">
      <c r="A293" s="87">
        <v>42473</v>
      </c>
      <c r="B293" s="88" t="s">
        <v>460</v>
      </c>
      <c r="C293" s="88" t="s">
        <v>748</v>
      </c>
      <c r="D293" s="88" t="s">
        <v>749</v>
      </c>
      <c r="E293" s="89">
        <v>800</v>
      </c>
      <c r="F293" s="89">
        <v>64000</v>
      </c>
      <c r="G293" s="89">
        <v>15360</v>
      </c>
    </row>
    <row r="294" spans="1:7">
      <c r="A294" s="87">
        <v>42473</v>
      </c>
      <c r="B294" s="88" t="s">
        <v>460</v>
      </c>
      <c r="C294" s="88" t="s">
        <v>753</v>
      </c>
      <c r="D294" s="88" t="s">
        <v>764</v>
      </c>
      <c r="E294" s="89">
        <v>1800</v>
      </c>
      <c r="F294" s="89">
        <v>118800</v>
      </c>
      <c r="G294" s="89">
        <v>35640</v>
      </c>
    </row>
    <row r="295" spans="1:7">
      <c r="A295" s="87">
        <v>42474</v>
      </c>
      <c r="B295" s="88" t="s">
        <v>460</v>
      </c>
      <c r="C295" s="88" t="s">
        <v>753</v>
      </c>
      <c r="D295" s="88" t="s">
        <v>764</v>
      </c>
      <c r="E295" s="89">
        <v>400</v>
      </c>
      <c r="F295" s="89">
        <v>18000</v>
      </c>
      <c r="G295" s="89">
        <v>6660</v>
      </c>
    </row>
    <row r="296" spans="1:7">
      <c r="A296" s="87">
        <v>42474</v>
      </c>
      <c r="B296" s="88" t="s">
        <v>453</v>
      </c>
      <c r="C296" s="88" t="s">
        <v>748</v>
      </c>
      <c r="D296" s="88" t="s">
        <v>454</v>
      </c>
      <c r="E296" s="89">
        <v>1800</v>
      </c>
      <c r="F296" s="89">
        <v>25200</v>
      </c>
      <c r="G296" s="89">
        <v>5544</v>
      </c>
    </row>
    <row r="297" spans="1:7">
      <c r="A297" s="87">
        <v>42474</v>
      </c>
      <c r="B297" s="88" t="s">
        <v>453</v>
      </c>
      <c r="C297" s="88" t="s">
        <v>750</v>
      </c>
      <c r="D297" s="88" t="s">
        <v>751</v>
      </c>
      <c r="E297" s="89">
        <v>800</v>
      </c>
      <c r="F297" s="89">
        <v>30400</v>
      </c>
      <c r="G297" s="89">
        <v>3040</v>
      </c>
    </row>
    <row r="298" spans="1:7">
      <c r="A298" s="87">
        <v>42476</v>
      </c>
      <c r="B298" s="88" t="s">
        <v>460</v>
      </c>
      <c r="C298" s="88" t="s">
        <v>750</v>
      </c>
      <c r="D298" s="88" t="s">
        <v>761</v>
      </c>
      <c r="E298" s="89">
        <v>600</v>
      </c>
      <c r="F298" s="89">
        <v>43200</v>
      </c>
      <c r="G298" s="89">
        <v>7344</v>
      </c>
    </row>
    <row r="299" spans="1:7">
      <c r="A299" s="87">
        <v>42476</v>
      </c>
      <c r="B299" s="88" t="s">
        <v>756</v>
      </c>
      <c r="C299" s="88" t="s">
        <v>748</v>
      </c>
      <c r="D299" s="88" t="s">
        <v>757</v>
      </c>
      <c r="E299" s="89">
        <v>1000</v>
      </c>
      <c r="F299" s="89">
        <v>47000</v>
      </c>
      <c r="G299" s="89">
        <v>6110</v>
      </c>
    </row>
    <row r="300" spans="1:7">
      <c r="A300" s="87">
        <v>42476</v>
      </c>
      <c r="B300" s="88" t="s">
        <v>756</v>
      </c>
      <c r="C300" s="88" t="s">
        <v>748</v>
      </c>
      <c r="D300" s="88" t="s">
        <v>758</v>
      </c>
      <c r="E300" s="89">
        <v>1500</v>
      </c>
      <c r="F300" s="89">
        <v>127500</v>
      </c>
      <c r="G300" s="89">
        <v>24225</v>
      </c>
    </row>
    <row r="301" spans="1:7">
      <c r="A301" s="87">
        <v>42476</v>
      </c>
      <c r="B301" s="88" t="s">
        <v>460</v>
      </c>
      <c r="C301" s="88" t="s">
        <v>753</v>
      </c>
      <c r="D301" s="88" t="s">
        <v>755</v>
      </c>
      <c r="E301" s="89">
        <v>1800</v>
      </c>
      <c r="F301" s="89">
        <v>48600</v>
      </c>
      <c r="G301" s="89">
        <v>5346</v>
      </c>
    </row>
    <row r="302" spans="1:7">
      <c r="A302" s="87">
        <v>42476</v>
      </c>
      <c r="B302" s="88" t="s">
        <v>453</v>
      </c>
      <c r="C302" s="88" t="s">
        <v>748</v>
      </c>
      <c r="D302" s="88" t="s">
        <v>454</v>
      </c>
      <c r="E302" s="89">
        <v>600</v>
      </c>
      <c r="F302" s="89">
        <v>43800</v>
      </c>
      <c r="G302" s="89">
        <v>8322</v>
      </c>
    </row>
    <row r="303" spans="1:7">
      <c r="A303" s="87">
        <v>42476</v>
      </c>
      <c r="B303" s="88" t="s">
        <v>453</v>
      </c>
      <c r="C303" s="88" t="s">
        <v>748</v>
      </c>
      <c r="D303" s="88" t="s">
        <v>454</v>
      </c>
      <c r="E303" s="89">
        <v>1200</v>
      </c>
      <c r="F303" s="89">
        <v>51600</v>
      </c>
      <c r="G303" s="89">
        <v>15480</v>
      </c>
    </row>
    <row r="304" spans="1:7">
      <c r="A304" s="87">
        <v>42476</v>
      </c>
      <c r="B304" s="88" t="s">
        <v>756</v>
      </c>
      <c r="C304" s="88" t="s">
        <v>748</v>
      </c>
      <c r="D304" s="88" t="s">
        <v>758</v>
      </c>
      <c r="E304" s="89">
        <v>1100</v>
      </c>
      <c r="F304" s="89">
        <v>85800</v>
      </c>
      <c r="G304" s="89">
        <v>12870</v>
      </c>
    </row>
    <row r="305" spans="1:7">
      <c r="A305" s="87">
        <v>42476</v>
      </c>
      <c r="B305" s="88" t="s">
        <v>460</v>
      </c>
      <c r="C305" s="88" t="s">
        <v>750</v>
      </c>
      <c r="D305" s="88" t="s">
        <v>762</v>
      </c>
      <c r="E305" s="89">
        <v>400</v>
      </c>
      <c r="F305" s="89">
        <v>30000</v>
      </c>
      <c r="G305" s="89">
        <v>3300</v>
      </c>
    </row>
    <row r="306" spans="1:7">
      <c r="A306" s="87">
        <v>42477</v>
      </c>
      <c r="B306" s="88" t="s">
        <v>453</v>
      </c>
      <c r="C306" s="88" t="s">
        <v>748</v>
      </c>
      <c r="D306" s="88" t="s">
        <v>454</v>
      </c>
      <c r="E306" s="89">
        <v>1100</v>
      </c>
      <c r="F306" s="89">
        <v>41800</v>
      </c>
      <c r="G306" s="89">
        <v>10032</v>
      </c>
    </row>
    <row r="307" spans="1:7">
      <c r="A307" s="87">
        <v>42477</v>
      </c>
      <c r="B307" s="88" t="s">
        <v>460</v>
      </c>
      <c r="C307" s="88" t="s">
        <v>750</v>
      </c>
      <c r="D307" s="88" t="s">
        <v>760</v>
      </c>
      <c r="E307" s="89">
        <v>1600</v>
      </c>
      <c r="F307" s="89">
        <v>108800</v>
      </c>
      <c r="G307" s="89">
        <v>36992</v>
      </c>
    </row>
    <row r="308" spans="1:7">
      <c r="A308" s="87">
        <v>42477</v>
      </c>
      <c r="B308" s="88" t="s">
        <v>460</v>
      </c>
      <c r="C308" s="88" t="s">
        <v>748</v>
      </c>
      <c r="D308" s="88" t="s">
        <v>461</v>
      </c>
      <c r="E308" s="89">
        <v>1800</v>
      </c>
      <c r="F308" s="89">
        <v>34200</v>
      </c>
      <c r="G308" s="89">
        <v>6840</v>
      </c>
    </row>
    <row r="309" spans="1:7">
      <c r="A309" s="87">
        <v>42478</v>
      </c>
      <c r="B309" s="88" t="s">
        <v>460</v>
      </c>
      <c r="C309" s="88" t="s">
        <v>748</v>
      </c>
      <c r="D309" s="88" t="s">
        <v>749</v>
      </c>
      <c r="E309" s="89">
        <v>800</v>
      </c>
      <c r="F309" s="89">
        <v>69600</v>
      </c>
      <c r="G309" s="89">
        <v>23664</v>
      </c>
    </row>
    <row r="310" spans="1:7">
      <c r="A310" s="87">
        <v>42478</v>
      </c>
      <c r="B310" s="88" t="s">
        <v>460</v>
      </c>
      <c r="C310" s="88" t="s">
        <v>748</v>
      </c>
      <c r="D310" s="88" t="s">
        <v>461</v>
      </c>
      <c r="E310" s="89">
        <v>1100</v>
      </c>
      <c r="F310" s="89">
        <v>69300</v>
      </c>
      <c r="G310" s="89">
        <v>15939</v>
      </c>
    </row>
    <row r="311" spans="1:7">
      <c r="A311" s="87">
        <v>42479</v>
      </c>
      <c r="B311" s="88" t="s">
        <v>460</v>
      </c>
      <c r="C311" s="88" t="s">
        <v>748</v>
      </c>
      <c r="D311" s="88" t="s">
        <v>461</v>
      </c>
      <c r="E311" s="89">
        <v>1000</v>
      </c>
      <c r="F311" s="89">
        <v>14000</v>
      </c>
      <c r="G311" s="89">
        <v>1820</v>
      </c>
    </row>
    <row r="312" spans="1:7">
      <c r="A312" s="87">
        <v>42480</v>
      </c>
      <c r="B312" s="88" t="s">
        <v>460</v>
      </c>
      <c r="C312" s="88" t="s">
        <v>753</v>
      </c>
      <c r="D312" s="88" t="s">
        <v>755</v>
      </c>
      <c r="E312" s="89">
        <v>500</v>
      </c>
      <c r="F312" s="89">
        <v>39000</v>
      </c>
      <c r="G312" s="89">
        <v>4290</v>
      </c>
    </row>
    <row r="313" spans="1:7">
      <c r="A313" s="87">
        <v>42480</v>
      </c>
      <c r="B313" s="88" t="s">
        <v>460</v>
      </c>
      <c r="C313" s="88" t="s">
        <v>750</v>
      </c>
      <c r="D313" s="88" t="s">
        <v>761</v>
      </c>
      <c r="E313" s="89">
        <v>1100</v>
      </c>
      <c r="F313" s="89">
        <v>67100</v>
      </c>
      <c r="G313" s="89">
        <v>23485</v>
      </c>
    </row>
    <row r="314" spans="1:7">
      <c r="A314" s="87">
        <v>42480</v>
      </c>
      <c r="B314" s="88" t="s">
        <v>460</v>
      </c>
      <c r="C314" s="88" t="s">
        <v>753</v>
      </c>
      <c r="D314" s="88" t="s">
        <v>755</v>
      </c>
      <c r="E314" s="89">
        <v>1400</v>
      </c>
      <c r="F314" s="89">
        <v>119000</v>
      </c>
      <c r="G314" s="89">
        <v>41650</v>
      </c>
    </row>
    <row r="315" spans="1:7">
      <c r="A315" s="87">
        <v>42481</v>
      </c>
      <c r="B315" s="88" t="s">
        <v>460</v>
      </c>
      <c r="C315" s="88" t="s">
        <v>748</v>
      </c>
      <c r="D315" s="88" t="s">
        <v>749</v>
      </c>
      <c r="E315" s="89">
        <v>1400</v>
      </c>
      <c r="F315" s="89">
        <v>49000</v>
      </c>
      <c r="G315" s="89">
        <v>8330</v>
      </c>
    </row>
    <row r="316" spans="1:7">
      <c r="A316" s="87">
        <v>42481</v>
      </c>
      <c r="B316" s="88" t="s">
        <v>460</v>
      </c>
      <c r="C316" s="88" t="s">
        <v>750</v>
      </c>
      <c r="D316" s="88" t="s">
        <v>760</v>
      </c>
      <c r="E316" s="89">
        <v>1200</v>
      </c>
      <c r="F316" s="89">
        <v>92400</v>
      </c>
      <c r="G316" s="89">
        <v>14784</v>
      </c>
    </row>
    <row r="317" spans="1:7">
      <c r="A317" s="87">
        <v>42481</v>
      </c>
      <c r="B317" s="88" t="s">
        <v>453</v>
      </c>
      <c r="C317" s="88" t="s">
        <v>748</v>
      </c>
      <c r="D317" s="88" t="s">
        <v>454</v>
      </c>
      <c r="E317" s="89">
        <v>1800</v>
      </c>
      <c r="F317" s="89">
        <v>57600</v>
      </c>
      <c r="G317" s="89">
        <v>14976</v>
      </c>
    </row>
    <row r="318" spans="1:7">
      <c r="A318" s="87">
        <v>42481</v>
      </c>
      <c r="B318" s="88" t="s">
        <v>453</v>
      </c>
      <c r="C318" s="88" t="s">
        <v>750</v>
      </c>
      <c r="D318" s="88" t="s">
        <v>751</v>
      </c>
      <c r="E318" s="89">
        <v>1200</v>
      </c>
      <c r="F318" s="89">
        <v>52800</v>
      </c>
      <c r="G318" s="89">
        <v>7392</v>
      </c>
    </row>
    <row r="319" spans="1:7">
      <c r="A319" s="87">
        <v>42481</v>
      </c>
      <c r="B319" s="88" t="s">
        <v>752</v>
      </c>
      <c r="C319" s="88" t="s">
        <v>753</v>
      </c>
      <c r="D319" s="88" t="s">
        <v>765</v>
      </c>
      <c r="E319" s="89">
        <v>1700</v>
      </c>
      <c r="F319" s="89">
        <v>90100</v>
      </c>
      <c r="G319" s="89">
        <v>11713</v>
      </c>
    </row>
    <row r="320" spans="1:7">
      <c r="A320" s="87">
        <v>42482</v>
      </c>
      <c r="B320" s="88" t="s">
        <v>453</v>
      </c>
      <c r="C320" s="88" t="s">
        <v>748</v>
      </c>
      <c r="D320" s="88" t="s">
        <v>454</v>
      </c>
      <c r="E320" s="89">
        <v>1600</v>
      </c>
      <c r="F320" s="89">
        <v>86400</v>
      </c>
      <c r="G320" s="89">
        <v>8640</v>
      </c>
    </row>
    <row r="321" spans="1:7">
      <c r="A321" s="87">
        <v>42482</v>
      </c>
      <c r="B321" s="88" t="s">
        <v>756</v>
      </c>
      <c r="C321" s="88" t="s">
        <v>748</v>
      </c>
      <c r="D321" s="88" t="s">
        <v>757</v>
      </c>
      <c r="E321" s="89">
        <v>1000</v>
      </c>
      <c r="F321" s="89">
        <v>22000</v>
      </c>
      <c r="G321" s="89">
        <v>5500</v>
      </c>
    </row>
    <row r="322" spans="1:7">
      <c r="A322" s="87">
        <v>42482</v>
      </c>
      <c r="B322" s="88" t="s">
        <v>756</v>
      </c>
      <c r="C322" s="88" t="s">
        <v>750</v>
      </c>
      <c r="D322" s="88" t="s">
        <v>759</v>
      </c>
      <c r="E322" s="89">
        <v>1800</v>
      </c>
      <c r="F322" s="89">
        <v>127800</v>
      </c>
      <c r="G322" s="89">
        <v>16614</v>
      </c>
    </row>
    <row r="323" spans="1:7">
      <c r="A323" s="87">
        <v>42483</v>
      </c>
      <c r="B323" s="88" t="s">
        <v>460</v>
      </c>
      <c r="C323" s="88" t="s">
        <v>753</v>
      </c>
      <c r="D323" s="88" t="s">
        <v>764</v>
      </c>
      <c r="E323" s="89">
        <v>500</v>
      </c>
      <c r="F323" s="89">
        <v>16500</v>
      </c>
      <c r="G323" s="89">
        <v>4620</v>
      </c>
    </row>
    <row r="324" spans="1:7">
      <c r="A324" s="87">
        <v>42483</v>
      </c>
      <c r="B324" s="88" t="s">
        <v>453</v>
      </c>
      <c r="C324" s="88" t="s">
        <v>748</v>
      </c>
      <c r="D324" s="88" t="s">
        <v>454</v>
      </c>
      <c r="E324" s="89">
        <v>800</v>
      </c>
      <c r="F324" s="89">
        <v>10400</v>
      </c>
      <c r="G324" s="89">
        <v>3848</v>
      </c>
    </row>
    <row r="325" spans="1:7">
      <c r="A325" s="87">
        <v>42483</v>
      </c>
      <c r="B325" s="88" t="s">
        <v>453</v>
      </c>
      <c r="C325" s="88" t="s">
        <v>750</v>
      </c>
      <c r="D325" s="88" t="s">
        <v>763</v>
      </c>
      <c r="E325" s="89">
        <v>1400</v>
      </c>
      <c r="F325" s="89">
        <v>35000</v>
      </c>
      <c r="G325" s="89">
        <v>8050</v>
      </c>
    </row>
    <row r="326" spans="1:7">
      <c r="A326" s="87">
        <v>42483</v>
      </c>
      <c r="B326" s="88" t="s">
        <v>460</v>
      </c>
      <c r="C326" s="88" t="s">
        <v>753</v>
      </c>
      <c r="D326" s="88" t="s">
        <v>764</v>
      </c>
      <c r="E326" s="89">
        <v>600</v>
      </c>
      <c r="F326" s="89">
        <v>34200</v>
      </c>
      <c r="G326" s="89">
        <v>10602</v>
      </c>
    </row>
    <row r="327" spans="1:7">
      <c r="A327" s="87">
        <v>42485</v>
      </c>
      <c r="B327" s="88" t="s">
        <v>453</v>
      </c>
      <c r="C327" s="88" t="s">
        <v>748</v>
      </c>
      <c r="D327" s="88" t="s">
        <v>454</v>
      </c>
      <c r="E327" s="89">
        <v>1800</v>
      </c>
      <c r="F327" s="89">
        <v>140400</v>
      </c>
      <c r="G327" s="89">
        <v>44928</v>
      </c>
    </row>
    <row r="328" spans="1:7">
      <c r="A328" s="87">
        <v>42485</v>
      </c>
      <c r="B328" s="88" t="s">
        <v>453</v>
      </c>
      <c r="C328" s="88" t="s">
        <v>748</v>
      </c>
      <c r="D328" s="88" t="s">
        <v>454</v>
      </c>
      <c r="E328" s="89">
        <v>1300</v>
      </c>
      <c r="F328" s="89">
        <v>104000</v>
      </c>
      <c r="G328" s="89">
        <v>35360</v>
      </c>
    </row>
    <row r="329" spans="1:7">
      <c r="A329" s="87">
        <v>42485</v>
      </c>
      <c r="B329" s="88" t="s">
        <v>460</v>
      </c>
      <c r="C329" s="88" t="s">
        <v>750</v>
      </c>
      <c r="D329" s="88" t="s">
        <v>762</v>
      </c>
      <c r="E329" s="89">
        <v>500</v>
      </c>
      <c r="F329" s="89">
        <v>15000</v>
      </c>
      <c r="G329" s="89">
        <v>4350</v>
      </c>
    </row>
    <row r="330" spans="1:7">
      <c r="A330" s="87">
        <v>42486</v>
      </c>
      <c r="B330" s="88" t="s">
        <v>453</v>
      </c>
      <c r="C330" s="88" t="s">
        <v>748</v>
      </c>
      <c r="D330" s="88" t="s">
        <v>454</v>
      </c>
      <c r="E330" s="89">
        <v>1300</v>
      </c>
      <c r="F330" s="89">
        <v>26000</v>
      </c>
      <c r="G330" s="89">
        <v>9100</v>
      </c>
    </row>
    <row r="331" spans="1:7">
      <c r="A331" s="87">
        <v>42486</v>
      </c>
      <c r="B331" s="88" t="s">
        <v>453</v>
      </c>
      <c r="C331" s="88" t="s">
        <v>750</v>
      </c>
      <c r="D331" s="88" t="s">
        <v>763</v>
      </c>
      <c r="E331" s="89">
        <v>200</v>
      </c>
      <c r="F331" s="89">
        <v>3200</v>
      </c>
      <c r="G331" s="89">
        <v>320</v>
      </c>
    </row>
    <row r="332" spans="1:7">
      <c r="A332" s="87">
        <v>42486</v>
      </c>
      <c r="B332" s="88" t="s">
        <v>460</v>
      </c>
      <c r="C332" s="88" t="s">
        <v>748</v>
      </c>
      <c r="D332" s="88" t="s">
        <v>749</v>
      </c>
      <c r="E332" s="89">
        <v>1200</v>
      </c>
      <c r="F332" s="89">
        <v>51600</v>
      </c>
      <c r="G332" s="89">
        <v>17544</v>
      </c>
    </row>
    <row r="333" spans="1:7">
      <c r="A333" s="87">
        <v>42487</v>
      </c>
      <c r="B333" s="88" t="s">
        <v>752</v>
      </c>
      <c r="C333" s="88" t="s">
        <v>753</v>
      </c>
      <c r="D333" s="88" t="s">
        <v>754</v>
      </c>
      <c r="E333" s="89">
        <v>1400</v>
      </c>
      <c r="F333" s="89">
        <v>36400</v>
      </c>
      <c r="G333" s="89">
        <v>11648</v>
      </c>
    </row>
    <row r="334" spans="1:7">
      <c r="A334" s="87">
        <v>42487</v>
      </c>
      <c r="B334" s="88" t="s">
        <v>460</v>
      </c>
      <c r="C334" s="88" t="s">
        <v>750</v>
      </c>
      <c r="D334" s="88" t="s">
        <v>762</v>
      </c>
      <c r="E334" s="89">
        <v>1600</v>
      </c>
      <c r="F334" s="89">
        <v>60800</v>
      </c>
      <c r="G334" s="89">
        <v>14592</v>
      </c>
    </row>
    <row r="335" spans="1:7">
      <c r="A335" s="87">
        <v>42487</v>
      </c>
      <c r="B335" s="88" t="s">
        <v>453</v>
      </c>
      <c r="C335" s="88" t="s">
        <v>750</v>
      </c>
      <c r="D335" s="88" t="s">
        <v>763</v>
      </c>
      <c r="E335" s="89">
        <v>600</v>
      </c>
      <c r="F335" s="89">
        <v>37200</v>
      </c>
      <c r="G335" s="89">
        <v>5208</v>
      </c>
    </row>
    <row r="336" spans="1:7">
      <c r="A336" s="87">
        <v>42487</v>
      </c>
      <c r="B336" s="88" t="s">
        <v>752</v>
      </c>
      <c r="C336" s="88" t="s">
        <v>753</v>
      </c>
      <c r="D336" s="88" t="s">
        <v>765</v>
      </c>
      <c r="E336" s="89">
        <v>300</v>
      </c>
      <c r="F336" s="89">
        <v>10800</v>
      </c>
      <c r="G336" s="89">
        <v>1836</v>
      </c>
    </row>
    <row r="337" spans="1:7">
      <c r="A337" s="87">
        <v>42488</v>
      </c>
      <c r="B337" s="88" t="s">
        <v>453</v>
      </c>
      <c r="C337" s="88" t="s">
        <v>750</v>
      </c>
      <c r="D337" s="88" t="s">
        <v>763</v>
      </c>
      <c r="E337" s="89">
        <v>1100</v>
      </c>
      <c r="F337" s="89">
        <v>36300</v>
      </c>
      <c r="G337" s="89">
        <v>7623</v>
      </c>
    </row>
    <row r="338" spans="1:7">
      <c r="A338" s="87">
        <v>42488</v>
      </c>
      <c r="B338" s="88" t="s">
        <v>460</v>
      </c>
      <c r="C338" s="88" t="s">
        <v>753</v>
      </c>
      <c r="D338" s="88" t="s">
        <v>755</v>
      </c>
      <c r="E338" s="89">
        <v>800</v>
      </c>
      <c r="F338" s="89">
        <v>18400</v>
      </c>
      <c r="G338" s="89">
        <v>4968</v>
      </c>
    </row>
    <row r="339" spans="1:7">
      <c r="A339" s="87">
        <v>42488</v>
      </c>
      <c r="B339" s="88" t="s">
        <v>460</v>
      </c>
      <c r="C339" s="88" t="s">
        <v>753</v>
      </c>
      <c r="D339" s="88" t="s">
        <v>755</v>
      </c>
      <c r="E339" s="89">
        <v>1800</v>
      </c>
      <c r="F339" s="89">
        <v>77400</v>
      </c>
      <c r="G339" s="89">
        <v>18576</v>
      </c>
    </row>
    <row r="340" spans="1:7">
      <c r="A340" s="87">
        <v>42489</v>
      </c>
      <c r="B340" s="88" t="s">
        <v>453</v>
      </c>
      <c r="C340" s="88" t="s">
        <v>748</v>
      </c>
      <c r="D340" s="88" t="s">
        <v>454</v>
      </c>
      <c r="E340" s="89">
        <v>700</v>
      </c>
      <c r="F340" s="89">
        <v>37100</v>
      </c>
      <c r="G340" s="89">
        <v>13727</v>
      </c>
    </row>
    <row r="341" spans="1:7">
      <c r="A341" s="87">
        <v>42489</v>
      </c>
      <c r="B341" s="88" t="s">
        <v>460</v>
      </c>
      <c r="C341" s="88" t="s">
        <v>753</v>
      </c>
      <c r="D341" s="88" t="s">
        <v>755</v>
      </c>
      <c r="E341" s="89">
        <v>600</v>
      </c>
      <c r="F341" s="89">
        <v>28200</v>
      </c>
      <c r="G341" s="89">
        <v>5922</v>
      </c>
    </row>
    <row r="342" spans="1:7">
      <c r="A342" s="87">
        <v>42490</v>
      </c>
      <c r="B342" s="88" t="s">
        <v>752</v>
      </c>
      <c r="C342" s="88" t="s">
        <v>753</v>
      </c>
      <c r="D342" s="88" t="s">
        <v>765</v>
      </c>
      <c r="E342" s="89">
        <v>400</v>
      </c>
      <c r="F342" s="89">
        <v>12000</v>
      </c>
      <c r="G342" s="89">
        <v>2520</v>
      </c>
    </row>
    <row r="343" spans="1:7">
      <c r="A343" s="87">
        <v>42491</v>
      </c>
      <c r="B343" s="88" t="s">
        <v>460</v>
      </c>
      <c r="C343" s="88" t="s">
        <v>750</v>
      </c>
      <c r="D343" s="88" t="s">
        <v>760</v>
      </c>
      <c r="E343" s="89">
        <v>1500</v>
      </c>
      <c r="F343" s="89">
        <v>46500</v>
      </c>
      <c r="G343" s="89">
        <v>6045</v>
      </c>
    </row>
    <row r="344" spans="1:7">
      <c r="A344" s="87">
        <v>42491</v>
      </c>
      <c r="B344" s="88" t="s">
        <v>756</v>
      </c>
      <c r="C344" s="88" t="s">
        <v>750</v>
      </c>
      <c r="D344" s="88" t="s">
        <v>759</v>
      </c>
      <c r="E344" s="89">
        <v>1100</v>
      </c>
      <c r="F344" s="89">
        <v>91300</v>
      </c>
      <c r="G344" s="89">
        <v>25564</v>
      </c>
    </row>
    <row r="345" spans="1:7">
      <c r="A345" s="87">
        <v>42491</v>
      </c>
      <c r="B345" s="88" t="s">
        <v>453</v>
      </c>
      <c r="C345" s="88" t="s">
        <v>748</v>
      </c>
      <c r="D345" s="88" t="s">
        <v>454</v>
      </c>
      <c r="E345" s="89">
        <v>1400</v>
      </c>
      <c r="F345" s="89">
        <v>91000</v>
      </c>
      <c r="G345" s="89">
        <v>13650</v>
      </c>
    </row>
    <row r="346" spans="1:7">
      <c r="A346" s="87">
        <v>42491</v>
      </c>
      <c r="B346" s="88" t="s">
        <v>460</v>
      </c>
      <c r="C346" s="88" t="s">
        <v>750</v>
      </c>
      <c r="D346" s="88" t="s">
        <v>762</v>
      </c>
      <c r="E346" s="89">
        <v>1600</v>
      </c>
      <c r="F346" s="89">
        <v>137600</v>
      </c>
      <c r="G346" s="89">
        <v>17888</v>
      </c>
    </row>
    <row r="347" spans="1:7">
      <c r="A347" s="87">
        <v>42491</v>
      </c>
      <c r="B347" s="88" t="s">
        <v>453</v>
      </c>
      <c r="C347" s="88" t="s">
        <v>750</v>
      </c>
      <c r="D347" s="88" t="s">
        <v>751</v>
      </c>
      <c r="E347" s="89">
        <v>1600</v>
      </c>
      <c r="F347" s="89">
        <v>131200</v>
      </c>
      <c r="G347" s="89">
        <v>30176</v>
      </c>
    </row>
    <row r="348" spans="1:7">
      <c r="A348" s="87">
        <v>42492</v>
      </c>
      <c r="B348" s="88" t="s">
        <v>460</v>
      </c>
      <c r="C348" s="88" t="s">
        <v>753</v>
      </c>
      <c r="D348" s="88" t="s">
        <v>755</v>
      </c>
      <c r="E348" s="89">
        <v>600</v>
      </c>
      <c r="F348" s="89">
        <v>19200</v>
      </c>
      <c r="G348" s="89">
        <v>3072</v>
      </c>
    </row>
    <row r="349" spans="1:7">
      <c r="A349" s="87">
        <v>42493</v>
      </c>
      <c r="B349" s="88" t="s">
        <v>756</v>
      </c>
      <c r="C349" s="88" t="s">
        <v>748</v>
      </c>
      <c r="D349" s="88" t="s">
        <v>766</v>
      </c>
      <c r="E349" s="89">
        <v>1400</v>
      </c>
      <c r="F349" s="89">
        <v>116200</v>
      </c>
      <c r="G349" s="89">
        <v>22078</v>
      </c>
    </row>
    <row r="350" spans="1:7">
      <c r="A350" s="87">
        <v>42493</v>
      </c>
      <c r="B350" s="88" t="s">
        <v>453</v>
      </c>
      <c r="C350" s="88" t="s">
        <v>750</v>
      </c>
      <c r="D350" s="88" t="s">
        <v>763</v>
      </c>
      <c r="E350" s="89">
        <v>800</v>
      </c>
      <c r="F350" s="89">
        <v>34400</v>
      </c>
      <c r="G350" s="89">
        <v>3440</v>
      </c>
    </row>
    <row r="351" spans="1:7">
      <c r="A351" s="87">
        <v>42494</v>
      </c>
      <c r="B351" s="88" t="s">
        <v>756</v>
      </c>
      <c r="C351" s="88" t="s">
        <v>748</v>
      </c>
      <c r="D351" s="88" t="s">
        <v>766</v>
      </c>
      <c r="E351" s="89">
        <v>900</v>
      </c>
      <c r="F351" s="89">
        <v>53100</v>
      </c>
      <c r="G351" s="89">
        <v>14868</v>
      </c>
    </row>
    <row r="352" spans="1:7">
      <c r="A352" s="87">
        <v>42494</v>
      </c>
      <c r="B352" s="88" t="s">
        <v>752</v>
      </c>
      <c r="C352" s="88" t="s">
        <v>753</v>
      </c>
      <c r="D352" s="88" t="s">
        <v>765</v>
      </c>
      <c r="E352" s="89">
        <v>1500</v>
      </c>
      <c r="F352" s="89">
        <v>106500</v>
      </c>
      <c r="G352" s="89">
        <v>34080</v>
      </c>
    </row>
    <row r="353" spans="1:7">
      <c r="A353" s="87">
        <v>42494</v>
      </c>
      <c r="B353" s="88" t="s">
        <v>460</v>
      </c>
      <c r="C353" s="88" t="s">
        <v>750</v>
      </c>
      <c r="D353" s="88" t="s">
        <v>762</v>
      </c>
      <c r="E353" s="89">
        <v>800</v>
      </c>
      <c r="F353" s="89">
        <v>15200</v>
      </c>
      <c r="G353" s="89">
        <v>1824</v>
      </c>
    </row>
    <row r="354" spans="1:7">
      <c r="A354" s="87">
        <v>42494</v>
      </c>
      <c r="B354" s="88" t="s">
        <v>756</v>
      </c>
      <c r="C354" s="88" t="s">
        <v>750</v>
      </c>
      <c r="D354" s="88" t="s">
        <v>759</v>
      </c>
      <c r="E354" s="89">
        <v>1100</v>
      </c>
      <c r="F354" s="89">
        <v>57200</v>
      </c>
      <c r="G354" s="89">
        <v>12012</v>
      </c>
    </row>
    <row r="355" spans="1:7">
      <c r="A355" s="87">
        <v>42494</v>
      </c>
      <c r="B355" s="88" t="s">
        <v>756</v>
      </c>
      <c r="C355" s="88" t="s">
        <v>748</v>
      </c>
      <c r="D355" s="88" t="s">
        <v>766</v>
      </c>
      <c r="E355" s="89">
        <v>1000</v>
      </c>
      <c r="F355" s="89">
        <v>87000</v>
      </c>
      <c r="G355" s="89">
        <v>17400</v>
      </c>
    </row>
    <row r="356" spans="1:7">
      <c r="A356" s="87">
        <v>42494</v>
      </c>
      <c r="B356" s="88" t="s">
        <v>756</v>
      </c>
      <c r="C356" s="88" t="s">
        <v>748</v>
      </c>
      <c r="D356" s="88" t="s">
        <v>766</v>
      </c>
      <c r="E356" s="89">
        <v>300</v>
      </c>
      <c r="F356" s="89">
        <v>5400</v>
      </c>
      <c r="G356" s="89">
        <v>1026</v>
      </c>
    </row>
    <row r="357" spans="1:7">
      <c r="A357" s="87">
        <v>42495</v>
      </c>
      <c r="B357" s="88" t="s">
        <v>752</v>
      </c>
      <c r="C357" s="88" t="s">
        <v>753</v>
      </c>
      <c r="D357" s="88" t="s">
        <v>765</v>
      </c>
      <c r="E357" s="89">
        <v>800</v>
      </c>
      <c r="F357" s="89">
        <v>61600</v>
      </c>
      <c r="G357" s="89">
        <v>16016</v>
      </c>
    </row>
    <row r="358" spans="1:7">
      <c r="A358" s="87">
        <v>42495</v>
      </c>
      <c r="B358" s="88" t="s">
        <v>460</v>
      </c>
      <c r="C358" s="88" t="s">
        <v>753</v>
      </c>
      <c r="D358" s="88" t="s">
        <v>755</v>
      </c>
      <c r="E358" s="89">
        <v>500</v>
      </c>
      <c r="F358" s="89">
        <v>20500</v>
      </c>
      <c r="G358" s="89">
        <v>4715</v>
      </c>
    </row>
    <row r="359" spans="1:7">
      <c r="A359" s="87">
        <v>42495</v>
      </c>
      <c r="B359" s="88" t="s">
        <v>453</v>
      </c>
      <c r="C359" s="88" t="s">
        <v>748</v>
      </c>
      <c r="D359" s="88" t="s">
        <v>454</v>
      </c>
      <c r="E359" s="89">
        <v>800</v>
      </c>
      <c r="F359" s="89">
        <v>31200</v>
      </c>
      <c r="G359" s="89">
        <v>3120</v>
      </c>
    </row>
    <row r="360" spans="1:7">
      <c r="A360" s="87">
        <v>42495</v>
      </c>
      <c r="B360" s="88" t="s">
        <v>752</v>
      </c>
      <c r="C360" s="88" t="s">
        <v>753</v>
      </c>
      <c r="D360" s="88" t="s">
        <v>754</v>
      </c>
      <c r="E360" s="89">
        <v>1100</v>
      </c>
      <c r="F360" s="89">
        <v>35200</v>
      </c>
      <c r="G360" s="89">
        <v>10912</v>
      </c>
    </row>
    <row r="361" spans="1:7">
      <c r="A361" s="87">
        <v>42495</v>
      </c>
      <c r="B361" s="88" t="s">
        <v>756</v>
      </c>
      <c r="C361" s="88" t="s">
        <v>748</v>
      </c>
      <c r="D361" s="88" t="s">
        <v>758</v>
      </c>
      <c r="E361" s="89">
        <v>600</v>
      </c>
      <c r="F361" s="89">
        <v>30600</v>
      </c>
      <c r="G361" s="89">
        <v>8568</v>
      </c>
    </row>
    <row r="362" spans="1:7">
      <c r="A362" s="87">
        <v>42496</v>
      </c>
      <c r="B362" s="88" t="s">
        <v>756</v>
      </c>
      <c r="C362" s="88" t="s">
        <v>748</v>
      </c>
      <c r="D362" s="88" t="s">
        <v>758</v>
      </c>
      <c r="E362" s="89">
        <v>1500</v>
      </c>
      <c r="F362" s="89">
        <v>84000</v>
      </c>
      <c r="G362" s="89">
        <v>21840</v>
      </c>
    </row>
    <row r="363" spans="1:7">
      <c r="A363" s="87">
        <v>42496</v>
      </c>
      <c r="B363" s="88" t="s">
        <v>752</v>
      </c>
      <c r="C363" s="88" t="s">
        <v>753</v>
      </c>
      <c r="D363" s="88" t="s">
        <v>754</v>
      </c>
      <c r="E363" s="89">
        <v>500</v>
      </c>
      <c r="F363" s="89">
        <v>20000</v>
      </c>
      <c r="G363" s="89">
        <v>7200</v>
      </c>
    </row>
    <row r="364" spans="1:7">
      <c r="A364" s="87">
        <v>42497</v>
      </c>
      <c r="B364" s="88" t="s">
        <v>460</v>
      </c>
      <c r="C364" s="88" t="s">
        <v>753</v>
      </c>
      <c r="D364" s="88" t="s">
        <v>755</v>
      </c>
      <c r="E364" s="89">
        <v>900</v>
      </c>
      <c r="F364" s="89">
        <v>51300</v>
      </c>
      <c r="G364" s="89">
        <v>7695</v>
      </c>
    </row>
    <row r="365" spans="1:7">
      <c r="A365" s="87">
        <v>42497</v>
      </c>
      <c r="B365" s="88" t="s">
        <v>756</v>
      </c>
      <c r="C365" s="88" t="s">
        <v>748</v>
      </c>
      <c r="D365" s="88" t="s">
        <v>758</v>
      </c>
      <c r="E365" s="89">
        <v>300</v>
      </c>
      <c r="F365" s="89">
        <v>11700</v>
      </c>
      <c r="G365" s="89">
        <v>1521</v>
      </c>
    </row>
    <row r="366" spans="1:7">
      <c r="A366" s="87">
        <v>42497</v>
      </c>
      <c r="B366" s="88" t="s">
        <v>453</v>
      </c>
      <c r="C366" s="88" t="s">
        <v>748</v>
      </c>
      <c r="D366" s="88" t="s">
        <v>454</v>
      </c>
      <c r="E366" s="89">
        <v>1300</v>
      </c>
      <c r="F366" s="89">
        <v>52000</v>
      </c>
      <c r="G366" s="89">
        <v>10400</v>
      </c>
    </row>
    <row r="367" spans="1:7">
      <c r="A367" s="87">
        <v>42498</v>
      </c>
      <c r="B367" s="88" t="s">
        <v>756</v>
      </c>
      <c r="C367" s="88" t="s">
        <v>748</v>
      </c>
      <c r="D367" s="88" t="s">
        <v>758</v>
      </c>
      <c r="E367" s="89">
        <v>500</v>
      </c>
      <c r="F367" s="89">
        <v>9000</v>
      </c>
      <c r="G367" s="89">
        <v>1620</v>
      </c>
    </row>
    <row r="368" spans="1:7">
      <c r="A368" s="87">
        <v>42499</v>
      </c>
      <c r="B368" s="88" t="s">
        <v>756</v>
      </c>
      <c r="C368" s="88" t="s">
        <v>750</v>
      </c>
      <c r="D368" s="88" t="s">
        <v>759</v>
      </c>
      <c r="E368" s="89">
        <v>200</v>
      </c>
      <c r="F368" s="89">
        <v>6000</v>
      </c>
      <c r="G368" s="89">
        <v>1800</v>
      </c>
    </row>
    <row r="369" spans="1:7">
      <c r="A369" s="87">
        <v>42499</v>
      </c>
      <c r="B369" s="88" t="s">
        <v>460</v>
      </c>
      <c r="C369" s="88" t="s">
        <v>748</v>
      </c>
      <c r="D369" s="88" t="s">
        <v>749</v>
      </c>
      <c r="E369" s="89">
        <v>500</v>
      </c>
      <c r="F369" s="89">
        <v>18500</v>
      </c>
      <c r="G369" s="89">
        <v>6660</v>
      </c>
    </row>
    <row r="370" spans="1:7">
      <c r="A370" s="87">
        <v>42500</v>
      </c>
      <c r="B370" s="88" t="s">
        <v>460</v>
      </c>
      <c r="C370" s="88" t="s">
        <v>748</v>
      </c>
      <c r="D370" s="88" t="s">
        <v>749</v>
      </c>
      <c r="E370" s="89">
        <v>400</v>
      </c>
      <c r="F370" s="89">
        <v>10400</v>
      </c>
      <c r="G370" s="89">
        <v>3328</v>
      </c>
    </row>
    <row r="371" spans="1:7">
      <c r="A371" s="87">
        <v>42500</v>
      </c>
      <c r="B371" s="88" t="s">
        <v>460</v>
      </c>
      <c r="C371" s="88" t="s">
        <v>750</v>
      </c>
      <c r="D371" s="88" t="s">
        <v>762</v>
      </c>
      <c r="E371" s="89">
        <v>1200</v>
      </c>
      <c r="F371" s="89">
        <v>49200</v>
      </c>
      <c r="G371" s="89">
        <v>9840</v>
      </c>
    </row>
    <row r="372" spans="1:7">
      <c r="A372" s="87">
        <v>42500</v>
      </c>
      <c r="B372" s="88" t="s">
        <v>756</v>
      </c>
      <c r="C372" s="88" t="s">
        <v>750</v>
      </c>
      <c r="D372" s="88" t="s">
        <v>759</v>
      </c>
      <c r="E372" s="89">
        <v>500</v>
      </c>
      <c r="F372" s="89">
        <v>10000</v>
      </c>
      <c r="G372" s="89">
        <v>3100</v>
      </c>
    </row>
    <row r="373" spans="1:7">
      <c r="A373" s="87">
        <v>42500</v>
      </c>
      <c r="B373" s="88" t="s">
        <v>752</v>
      </c>
      <c r="C373" s="88" t="s">
        <v>753</v>
      </c>
      <c r="D373" s="88" t="s">
        <v>754</v>
      </c>
      <c r="E373" s="89">
        <v>500</v>
      </c>
      <c r="F373" s="89">
        <v>41000</v>
      </c>
      <c r="G373" s="89">
        <v>9840</v>
      </c>
    </row>
    <row r="374" spans="1:7">
      <c r="A374" s="87">
        <v>42500</v>
      </c>
      <c r="B374" s="88" t="s">
        <v>756</v>
      </c>
      <c r="C374" s="88" t="s">
        <v>748</v>
      </c>
      <c r="D374" s="88" t="s">
        <v>757</v>
      </c>
      <c r="E374" s="89">
        <v>600</v>
      </c>
      <c r="F374" s="89">
        <v>14400</v>
      </c>
      <c r="G374" s="89">
        <v>2592</v>
      </c>
    </row>
    <row r="375" spans="1:7">
      <c r="A375" s="87">
        <v>42501</v>
      </c>
      <c r="B375" s="88" t="s">
        <v>460</v>
      </c>
      <c r="C375" s="88" t="s">
        <v>748</v>
      </c>
      <c r="D375" s="88" t="s">
        <v>461</v>
      </c>
      <c r="E375" s="89">
        <v>1400</v>
      </c>
      <c r="F375" s="89">
        <v>47600</v>
      </c>
      <c r="G375" s="89">
        <v>9996</v>
      </c>
    </row>
    <row r="376" spans="1:7">
      <c r="A376" s="87">
        <v>42501</v>
      </c>
      <c r="B376" s="88" t="s">
        <v>453</v>
      </c>
      <c r="C376" s="88" t="s">
        <v>748</v>
      </c>
      <c r="D376" s="88" t="s">
        <v>454</v>
      </c>
      <c r="E376" s="89">
        <v>200</v>
      </c>
      <c r="F376" s="89">
        <v>8800</v>
      </c>
      <c r="G376" s="89">
        <v>1584</v>
      </c>
    </row>
    <row r="377" spans="1:7">
      <c r="A377" s="87">
        <v>42501</v>
      </c>
      <c r="B377" s="88" t="s">
        <v>453</v>
      </c>
      <c r="C377" s="88" t="s">
        <v>748</v>
      </c>
      <c r="D377" s="88" t="s">
        <v>454</v>
      </c>
      <c r="E377" s="89">
        <v>1800</v>
      </c>
      <c r="F377" s="89">
        <v>145800</v>
      </c>
      <c r="G377" s="89">
        <v>37908</v>
      </c>
    </row>
    <row r="378" spans="1:7">
      <c r="A378" s="87">
        <v>42501</v>
      </c>
      <c r="B378" s="88" t="s">
        <v>460</v>
      </c>
      <c r="C378" s="88" t="s">
        <v>753</v>
      </c>
      <c r="D378" s="88" t="s">
        <v>755</v>
      </c>
      <c r="E378" s="89">
        <v>1500</v>
      </c>
      <c r="F378" s="89">
        <v>88500</v>
      </c>
      <c r="G378" s="89">
        <v>21240</v>
      </c>
    </row>
    <row r="379" spans="1:7">
      <c r="A379" s="87">
        <v>42501</v>
      </c>
      <c r="B379" s="88" t="s">
        <v>460</v>
      </c>
      <c r="C379" s="88" t="s">
        <v>748</v>
      </c>
      <c r="D379" s="88" t="s">
        <v>461</v>
      </c>
      <c r="E379" s="89">
        <v>1400</v>
      </c>
      <c r="F379" s="89">
        <v>57400</v>
      </c>
      <c r="G379" s="89">
        <v>13202</v>
      </c>
    </row>
    <row r="380" spans="1:7">
      <c r="A380" s="87">
        <v>42502</v>
      </c>
      <c r="B380" s="88" t="s">
        <v>752</v>
      </c>
      <c r="C380" s="88" t="s">
        <v>753</v>
      </c>
      <c r="D380" s="88" t="s">
        <v>765</v>
      </c>
      <c r="E380" s="89">
        <v>1000</v>
      </c>
      <c r="F380" s="89">
        <v>49000</v>
      </c>
      <c r="G380" s="89">
        <v>12250</v>
      </c>
    </row>
    <row r="381" spans="1:7">
      <c r="A381" s="87">
        <v>42504</v>
      </c>
      <c r="B381" s="88" t="s">
        <v>460</v>
      </c>
      <c r="C381" s="88" t="s">
        <v>753</v>
      </c>
      <c r="D381" s="88" t="s">
        <v>755</v>
      </c>
      <c r="E381" s="89">
        <v>1600</v>
      </c>
      <c r="F381" s="89">
        <v>78400</v>
      </c>
      <c r="G381" s="89">
        <v>21952</v>
      </c>
    </row>
    <row r="382" spans="1:7">
      <c r="A382" s="87">
        <v>42504</v>
      </c>
      <c r="B382" s="88" t="s">
        <v>460</v>
      </c>
      <c r="C382" s="88" t="s">
        <v>753</v>
      </c>
      <c r="D382" s="88" t="s">
        <v>764</v>
      </c>
      <c r="E382" s="89">
        <v>1800</v>
      </c>
      <c r="F382" s="89">
        <v>68400</v>
      </c>
      <c r="G382" s="89">
        <v>11628</v>
      </c>
    </row>
    <row r="383" spans="1:7">
      <c r="A383" s="87">
        <v>42504</v>
      </c>
      <c r="B383" s="88" t="s">
        <v>460</v>
      </c>
      <c r="C383" s="88" t="s">
        <v>750</v>
      </c>
      <c r="D383" s="88" t="s">
        <v>762</v>
      </c>
      <c r="E383" s="89">
        <v>800</v>
      </c>
      <c r="F383" s="89">
        <v>60800</v>
      </c>
      <c r="G383" s="89">
        <v>16416</v>
      </c>
    </row>
    <row r="384" spans="1:7">
      <c r="A384" s="87">
        <v>42504</v>
      </c>
      <c r="B384" s="88" t="s">
        <v>752</v>
      </c>
      <c r="C384" s="88" t="s">
        <v>753</v>
      </c>
      <c r="D384" s="88" t="s">
        <v>765</v>
      </c>
      <c r="E384" s="89">
        <v>1600</v>
      </c>
      <c r="F384" s="89">
        <v>116800</v>
      </c>
      <c r="G384" s="89">
        <v>14016</v>
      </c>
    </row>
    <row r="385" spans="1:7">
      <c r="A385" s="87">
        <v>42505</v>
      </c>
      <c r="B385" s="88" t="s">
        <v>752</v>
      </c>
      <c r="C385" s="88" t="s">
        <v>753</v>
      </c>
      <c r="D385" s="88" t="s">
        <v>765</v>
      </c>
      <c r="E385" s="89">
        <v>500</v>
      </c>
      <c r="F385" s="89">
        <v>32500</v>
      </c>
      <c r="G385" s="89">
        <v>11700</v>
      </c>
    </row>
    <row r="386" spans="1:7">
      <c r="A386" s="87">
        <v>42505</v>
      </c>
      <c r="B386" s="88" t="s">
        <v>756</v>
      </c>
      <c r="C386" s="88" t="s">
        <v>748</v>
      </c>
      <c r="D386" s="88" t="s">
        <v>766</v>
      </c>
      <c r="E386" s="89">
        <v>1400</v>
      </c>
      <c r="F386" s="89">
        <v>28000</v>
      </c>
      <c r="G386" s="89">
        <v>9240</v>
      </c>
    </row>
    <row r="387" spans="1:7">
      <c r="A387" s="87">
        <v>42506</v>
      </c>
      <c r="B387" s="88" t="s">
        <v>453</v>
      </c>
      <c r="C387" s="88" t="s">
        <v>750</v>
      </c>
      <c r="D387" s="88" t="s">
        <v>751</v>
      </c>
      <c r="E387" s="89">
        <v>500</v>
      </c>
      <c r="F387" s="89">
        <v>13500</v>
      </c>
      <c r="G387" s="89">
        <v>2160</v>
      </c>
    </row>
    <row r="388" spans="1:7">
      <c r="A388" s="87">
        <v>42506</v>
      </c>
      <c r="B388" s="88" t="s">
        <v>460</v>
      </c>
      <c r="C388" s="88" t="s">
        <v>753</v>
      </c>
      <c r="D388" s="88" t="s">
        <v>755</v>
      </c>
      <c r="E388" s="89">
        <v>1700</v>
      </c>
      <c r="F388" s="89">
        <v>81600</v>
      </c>
      <c r="G388" s="89">
        <v>30192</v>
      </c>
    </row>
    <row r="389" spans="1:7">
      <c r="A389" s="87">
        <v>42506</v>
      </c>
      <c r="B389" s="88" t="s">
        <v>460</v>
      </c>
      <c r="C389" s="88" t="s">
        <v>753</v>
      </c>
      <c r="D389" s="88" t="s">
        <v>764</v>
      </c>
      <c r="E389" s="89">
        <v>1600</v>
      </c>
      <c r="F389" s="89">
        <v>136000</v>
      </c>
      <c r="G389" s="89">
        <v>31280</v>
      </c>
    </row>
    <row r="390" spans="1:7">
      <c r="A390" s="87">
        <v>42506</v>
      </c>
      <c r="B390" s="88" t="s">
        <v>756</v>
      </c>
      <c r="C390" s="88" t="s">
        <v>748</v>
      </c>
      <c r="D390" s="88" t="s">
        <v>758</v>
      </c>
      <c r="E390" s="89">
        <v>1300</v>
      </c>
      <c r="F390" s="89">
        <v>57200</v>
      </c>
      <c r="G390" s="89">
        <v>6292</v>
      </c>
    </row>
    <row r="391" spans="1:7">
      <c r="A391" s="87">
        <v>42506</v>
      </c>
      <c r="B391" s="88" t="s">
        <v>453</v>
      </c>
      <c r="C391" s="88" t="s">
        <v>748</v>
      </c>
      <c r="D391" s="88" t="s">
        <v>454</v>
      </c>
      <c r="E391" s="89">
        <v>1300</v>
      </c>
      <c r="F391" s="89">
        <v>85800</v>
      </c>
      <c r="G391" s="89">
        <v>30030</v>
      </c>
    </row>
    <row r="392" spans="1:7">
      <c r="A392" s="87">
        <v>42507</v>
      </c>
      <c r="B392" s="88" t="s">
        <v>460</v>
      </c>
      <c r="C392" s="88" t="s">
        <v>748</v>
      </c>
      <c r="D392" s="88" t="s">
        <v>461</v>
      </c>
      <c r="E392" s="89">
        <v>900</v>
      </c>
      <c r="F392" s="89">
        <v>21600</v>
      </c>
      <c r="G392" s="89">
        <v>2808</v>
      </c>
    </row>
    <row r="393" spans="1:7">
      <c r="A393" s="87">
        <v>42507</v>
      </c>
      <c r="B393" s="88" t="s">
        <v>460</v>
      </c>
      <c r="C393" s="88" t="s">
        <v>753</v>
      </c>
      <c r="D393" s="88" t="s">
        <v>755</v>
      </c>
      <c r="E393" s="89">
        <v>1100</v>
      </c>
      <c r="F393" s="89">
        <v>33000</v>
      </c>
      <c r="G393" s="89">
        <v>7590</v>
      </c>
    </row>
    <row r="394" spans="1:7">
      <c r="A394" s="87">
        <v>42507</v>
      </c>
      <c r="B394" s="88" t="s">
        <v>453</v>
      </c>
      <c r="C394" s="88" t="s">
        <v>748</v>
      </c>
      <c r="D394" s="88" t="s">
        <v>454</v>
      </c>
      <c r="E394" s="89">
        <v>1300</v>
      </c>
      <c r="F394" s="89">
        <v>98800</v>
      </c>
      <c r="G394" s="89">
        <v>34580</v>
      </c>
    </row>
    <row r="395" spans="1:7">
      <c r="A395" s="87">
        <v>42507</v>
      </c>
      <c r="B395" s="88" t="s">
        <v>453</v>
      </c>
      <c r="C395" s="88" t="s">
        <v>748</v>
      </c>
      <c r="D395" s="88" t="s">
        <v>454</v>
      </c>
      <c r="E395" s="89">
        <v>300</v>
      </c>
      <c r="F395" s="89">
        <v>21600</v>
      </c>
      <c r="G395" s="89">
        <v>3024</v>
      </c>
    </row>
    <row r="396" spans="1:7">
      <c r="A396" s="87">
        <v>42508</v>
      </c>
      <c r="B396" s="88" t="s">
        <v>453</v>
      </c>
      <c r="C396" s="88" t="s">
        <v>750</v>
      </c>
      <c r="D396" s="88" t="s">
        <v>751</v>
      </c>
      <c r="E396" s="89">
        <v>1300</v>
      </c>
      <c r="F396" s="89">
        <v>50700</v>
      </c>
      <c r="G396" s="89">
        <v>7605</v>
      </c>
    </row>
    <row r="397" spans="1:7">
      <c r="A397" s="87">
        <v>42508</v>
      </c>
      <c r="B397" s="88" t="s">
        <v>460</v>
      </c>
      <c r="C397" s="88" t="s">
        <v>750</v>
      </c>
      <c r="D397" s="88" t="s">
        <v>761</v>
      </c>
      <c r="E397" s="89">
        <v>600</v>
      </c>
      <c r="F397" s="89">
        <v>40200</v>
      </c>
      <c r="G397" s="89">
        <v>10050</v>
      </c>
    </row>
    <row r="398" spans="1:7">
      <c r="A398" s="87">
        <v>42508</v>
      </c>
      <c r="B398" s="88" t="s">
        <v>460</v>
      </c>
      <c r="C398" s="88" t="s">
        <v>753</v>
      </c>
      <c r="D398" s="88" t="s">
        <v>764</v>
      </c>
      <c r="E398" s="89">
        <v>1000</v>
      </c>
      <c r="F398" s="89">
        <v>36000</v>
      </c>
      <c r="G398" s="89">
        <v>6120</v>
      </c>
    </row>
    <row r="399" spans="1:7">
      <c r="A399" s="87">
        <v>42509</v>
      </c>
      <c r="B399" s="88" t="s">
        <v>752</v>
      </c>
      <c r="C399" s="88" t="s">
        <v>753</v>
      </c>
      <c r="D399" s="88" t="s">
        <v>754</v>
      </c>
      <c r="E399" s="89">
        <v>1100</v>
      </c>
      <c r="F399" s="89">
        <v>63800</v>
      </c>
      <c r="G399" s="89">
        <v>14674</v>
      </c>
    </row>
    <row r="400" spans="1:7">
      <c r="A400" s="87">
        <v>42511</v>
      </c>
      <c r="B400" s="88" t="s">
        <v>460</v>
      </c>
      <c r="C400" s="88" t="s">
        <v>748</v>
      </c>
      <c r="D400" s="88" t="s">
        <v>749</v>
      </c>
      <c r="E400" s="89">
        <v>400</v>
      </c>
      <c r="F400" s="89">
        <v>23600</v>
      </c>
      <c r="G400" s="89">
        <v>5900</v>
      </c>
    </row>
    <row r="401" spans="1:7">
      <c r="A401" s="87">
        <v>42511</v>
      </c>
      <c r="B401" s="88" t="s">
        <v>453</v>
      </c>
      <c r="C401" s="88" t="s">
        <v>748</v>
      </c>
      <c r="D401" s="88" t="s">
        <v>454</v>
      </c>
      <c r="E401" s="89">
        <v>500</v>
      </c>
      <c r="F401" s="89">
        <v>26000</v>
      </c>
      <c r="G401" s="89">
        <v>8320</v>
      </c>
    </row>
    <row r="402" spans="1:7">
      <c r="A402" s="87">
        <v>42511</v>
      </c>
      <c r="B402" s="88" t="s">
        <v>756</v>
      </c>
      <c r="C402" s="88" t="s">
        <v>748</v>
      </c>
      <c r="D402" s="88" t="s">
        <v>766</v>
      </c>
      <c r="E402" s="89">
        <v>300</v>
      </c>
      <c r="F402" s="89">
        <v>11400</v>
      </c>
      <c r="G402" s="89">
        <v>4104</v>
      </c>
    </row>
    <row r="403" spans="1:7">
      <c r="A403" s="87">
        <v>42511</v>
      </c>
      <c r="B403" s="88" t="s">
        <v>756</v>
      </c>
      <c r="C403" s="88" t="s">
        <v>750</v>
      </c>
      <c r="D403" s="88" t="s">
        <v>759</v>
      </c>
      <c r="E403" s="89">
        <v>1200</v>
      </c>
      <c r="F403" s="89">
        <v>66000</v>
      </c>
      <c r="G403" s="89">
        <v>6600</v>
      </c>
    </row>
    <row r="404" spans="1:7">
      <c r="A404" s="87">
        <v>42511</v>
      </c>
      <c r="B404" s="88" t="s">
        <v>756</v>
      </c>
      <c r="C404" s="88" t="s">
        <v>750</v>
      </c>
      <c r="D404" s="88" t="s">
        <v>759</v>
      </c>
      <c r="E404" s="89">
        <v>1100</v>
      </c>
      <c r="F404" s="89">
        <v>49500</v>
      </c>
      <c r="G404" s="89">
        <v>15345</v>
      </c>
    </row>
    <row r="405" spans="1:7">
      <c r="A405" s="87">
        <v>42512</v>
      </c>
      <c r="B405" s="88" t="s">
        <v>460</v>
      </c>
      <c r="C405" s="88" t="s">
        <v>753</v>
      </c>
      <c r="D405" s="88" t="s">
        <v>755</v>
      </c>
      <c r="E405" s="89">
        <v>1300</v>
      </c>
      <c r="F405" s="89">
        <v>76700</v>
      </c>
      <c r="G405" s="89">
        <v>24544</v>
      </c>
    </row>
    <row r="406" spans="1:7">
      <c r="A406" s="87">
        <v>42512</v>
      </c>
      <c r="B406" s="88" t="s">
        <v>460</v>
      </c>
      <c r="C406" s="88" t="s">
        <v>750</v>
      </c>
      <c r="D406" s="88" t="s">
        <v>760</v>
      </c>
      <c r="E406" s="89">
        <v>1300</v>
      </c>
      <c r="F406" s="89">
        <v>37700</v>
      </c>
      <c r="G406" s="89">
        <v>8294</v>
      </c>
    </row>
    <row r="407" spans="1:7">
      <c r="A407" s="87">
        <v>42512</v>
      </c>
      <c r="B407" s="88" t="s">
        <v>756</v>
      </c>
      <c r="C407" s="88" t="s">
        <v>750</v>
      </c>
      <c r="D407" s="88" t="s">
        <v>759</v>
      </c>
      <c r="E407" s="89">
        <v>1600</v>
      </c>
      <c r="F407" s="89">
        <v>59200</v>
      </c>
      <c r="G407" s="89">
        <v>13616</v>
      </c>
    </row>
    <row r="408" spans="1:7">
      <c r="A408" s="87">
        <v>42513</v>
      </c>
      <c r="B408" s="88" t="s">
        <v>460</v>
      </c>
      <c r="C408" s="88" t="s">
        <v>753</v>
      </c>
      <c r="D408" s="88" t="s">
        <v>755</v>
      </c>
      <c r="E408" s="89">
        <v>1800</v>
      </c>
      <c r="F408" s="89">
        <v>45000</v>
      </c>
      <c r="G408" s="89">
        <v>14850</v>
      </c>
    </row>
    <row r="409" spans="1:7">
      <c r="A409" s="87">
        <v>42513</v>
      </c>
      <c r="B409" s="88" t="s">
        <v>756</v>
      </c>
      <c r="C409" s="88" t="s">
        <v>748</v>
      </c>
      <c r="D409" s="88" t="s">
        <v>758</v>
      </c>
      <c r="E409" s="89">
        <v>1300</v>
      </c>
      <c r="F409" s="89">
        <v>33800</v>
      </c>
      <c r="G409" s="89">
        <v>9464</v>
      </c>
    </row>
    <row r="410" spans="1:7">
      <c r="A410" s="87">
        <v>42514</v>
      </c>
      <c r="B410" s="88" t="s">
        <v>756</v>
      </c>
      <c r="C410" s="88" t="s">
        <v>748</v>
      </c>
      <c r="D410" s="88" t="s">
        <v>757</v>
      </c>
      <c r="E410" s="89">
        <v>800</v>
      </c>
      <c r="F410" s="89">
        <v>21600</v>
      </c>
      <c r="G410" s="89">
        <v>2808</v>
      </c>
    </row>
    <row r="411" spans="1:7">
      <c r="A411" s="87">
        <v>42514</v>
      </c>
      <c r="B411" s="88" t="s">
        <v>756</v>
      </c>
      <c r="C411" s="88" t="s">
        <v>748</v>
      </c>
      <c r="D411" s="88" t="s">
        <v>757</v>
      </c>
      <c r="E411" s="89">
        <v>1100</v>
      </c>
      <c r="F411" s="89">
        <v>69300</v>
      </c>
      <c r="G411" s="89">
        <v>18711</v>
      </c>
    </row>
    <row r="412" spans="1:7">
      <c r="A412" s="87">
        <v>42515</v>
      </c>
      <c r="B412" s="88" t="s">
        <v>752</v>
      </c>
      <c r="C412" s="88" t="s">
        <v>753</v>
      </c>
      <c r="D412" s="88" t="s">
        <v>765</v>
      </c>
      <c r="E412" s="89">
        <v>600</v>
      </c>
      <c r="F412" s="89">
        <v>35400</v>
      </c>
      <c r="G412" s="89">
        <v>6726</v>
      </c>
    </row>
    <row r="413" spans="1:7">
      <c r="A413" s="87">
        <v>42515</v>
      </c>
      <c r="B413" s="88" t="s">
        <v>460</v>
      </c>
      <c r="C413" s="88" t="s">
        <v>748</v>
      </c>
      <c r="D413" s="88" t="s">
        <v>749</v>
      </c>
      <c r="E413" s="89">
        <v>1400</v>
      </c>
      <c r="F413" s="89">
        <v>18200</v>
      </c>
      <c r="G413" s="89">
        <v>5278</v>
      </c>
    </row>
    <row r="414" spans="1:7">
      <c r="A414" s="87">
        <v>42515</v>
      </c>
      <c r="B414" s="88" t="s">
        <v>756</v>
      </c>
      <c r="C414" s="88" t="s">
        <v>748</v>
      </c>
      <c r="D414" s="88" t="s">
        <v>758</v>
      </c>
      <c r="E414" s="89">
        <v>1000</v>
      </c>
      <c r="F414" s="89">
        <v>25000</v>
      </c>
      <c r="G414" s="89">
        <v>8750</v>
      </c>
    </row>
    <row r="415" spans="1:7">
      <c r="A415" s="87">
        <v>42516</v>
      </c>
      <c r="B415" s="88" t="s">
        <v>756</v>
      </c>
      <c r="C415" s="88" t="s">
        <v>748</v>
      </c>
      <c r="D415" s="88" t="s">
        <v>766</v>
      </c>
      <c r="E415" s="89">
        <v>1600</v>
      </c>
      <c r="F415" s="89">
        <v>56000</v>
      </c>
      <c r="G415" s="89">
        <v>11760</v>
      </c>
    </row>
    <row r="416" spans="1:7">
      <c r="A416" s="87">
        <v>42516</v>
      </c>
      <c r="B416" s="88" t="s">
        <v>460</v>
      </c>
      <c r="C416" s="88" t="s">
        <v>748</v>
      </c>
      <c r="D416" s="88" t="s">
        <v>749</v>
      </c>
      <c r="E416" s="89">
        <v>600</v>
      </c>
      <c r="F416" s="89">
        <v>38400</v>
      </c>
      <c r="G416" s="89">
        <v>12672</v>
      </c>
    </row>
    <row r="417" spans="1:7">
      <c r="A417" s="87">
        <v>42516</v>
      </c>
      <c r="B417" s="88" t="s">
        <v>756</v>
      </c>
      <c r="C417" s="88" t="s">
        <v>748</v>
      </c>
      <c r="D417" s="88" t="s">
        <v>766</v>
      </c>
      <c r="E417" s="89">
        <v>400</v>
      </c>
      <c r="F417" s="89">
        <v>15200</v>
      </c>
      <c r="G417" s="89">
        <v>5624</v>
      </c>
    </row>
    <row r="418" spans="1:7">
      <c r="A418" s="87">
        <v>42516</v>
      </c>
      <c r="B418" s="88" t="s">
        <v>460</v>
      </c>
      <c r="C418" s="88" t="s">
        <v>750</v>
      </c>
      <c r="D418" s="88" t="s">
        <v>762</v>
      </c>
      <c r="E418" s="89">
        <v>1200</v>
      </c>
      <c r="F418" s="89">
        <v>26400</v>
      </c>
      <c r="G418" s="89">
        <v>5280</v>
      </c>
    </row>
    <row r="419" spans="1:7">
      <c r="A419" s="87">
        <v>42516</v>
      </c>
      <c r="B419" s="88" t="s">
        <v>756</v>
      </c>
      <c r="C419" s="88" t="s">
        <v>748</v>
      </c>
      <c r="D419" s="88" t="s">
        <v>766</v>
      </c>
      <c r="E419" s="89">
        <v>1000</v>
      </c>
      <c r="F419" s="89">
        <v>55000</v>
      </c>
      <c r="G419" s="89">
        <v>7700</v>
      </c>
    </row>
    <row r="420" spans="1:7">
      <c r="A420" s="87">
        <v>42516</v>
      </c>
      <c r="B420" s="88" t="s">
        <v>460</v>
      </c>
      <c r="C420" s="88" t="s">
        <v>748</v>
      </c>
      <c r="D420" s="88" t="s">
        <v>461</v>
      </c>
      <c r="E420" s="89">
        <v>1300</v>
      </c>
      <c r="F420" s="89">
        <v>58500</v>
      </c>
      <c r="G420" s="89">
        <v>12870</v>
      </c>
    </row>
    <row r="421" spans="1:7">
      <c r="A421" s="87">
        <v>42516</v>
      </c>
      <c r="B421" s="88" t="s">
        <v>460</v>
      </c>
      <c r="C421" s="88" t="s">
        <v>748</v>
      </c>
      <c r="D421" s="88" t="s">
        <v>749</v>
      </c>
      <c r="E421" s="89">
        <v>900</v>
      </c>
      <c r="F421" s="89">
        <v>74700</v>
      </c>
      <c r="G421" s="89">
        <v>14940</v>
      </c>
    </row>
    <row r="422" spans="1:7">
      <c r="A422" s="87">
        <v>42517</v>
      </c>
      <c r="B422" s="88" t="s">
        <v>752</v>
      </c>
      <c r="C422" s="88" t="s">
        <v>753</v>
      </c>
      <c r="D422" s="88" t="s">
        <v>754</v>
      </c>
      <c r="E422" s="89">
        <v>200</v>
      </c>
      <c r="F422" s="89">
        <v>17000</v>
      </c>
      <c r="G422" s="89">
        <v>2720</v>
      </c>
    </row>
    <row r="423" spans="1:7">
      <c r="A423" s="87">
        <v>42517</v>
      </c>
      <c r="B423" s="88" t="s">
        <v>460</v>
      </c>
      <c r="C423" s="88" t="s">
        <v>750</v>
      </c>
      <c r="D423" s="88" t="s">
        <v>762</v>
      </c>
      <c r="E423" s="89">
        <v>500</v>
      </c>
      <c r="F423" s="89">
        <v>19500</v>
      </c>
      <c r="G423" s="89">
        <v>3900</v>
      </c>
    </row>
    <row r="424" spans="1:7">
      <c r="A424" s="87">
        <v>42518</v>
      </c>
      <c r="B424" s="88" t="s">
        <v>460</v>
      </c>
      <c r="C424" s="88" t="s">
        <v>753</v>
      </c>
      <c r="D424" s="88" t="s">
        <v>755</v>
      </c>
      <c r="E424" s="89">
        <v>600</v>
      </c>
      <c r="F424" s="89">
        <v>36600</v>
      </c>
      <c r="G424" s="89">
        <v>10248</v>
      </c>
    </row>
    <row r="425" spans="1:7">
      <c r="A425" s="87">
        <v>42518</v>
      </c>
      <c r="B425" s="88" t="s">
        <v>453</v>
      </c>
      <c r="C425" s="88" t="s">
        <v>750</v>
      </c>
      <c r="D425" s="88" t="s">
        <v>751</v>
      </c>
      <c r="E425" s="89">
        <v>1200</v>
      </c>
      <c r="F425" s="89">
        <v>81600</v>
      </c>
      <c r="G425" s="89">
        <v>13056</v>
      </c>
    </row>
    <row r="426" spans="1:7">
      <c r="A426" s="87">
        <v>42518</v>
      </c>
      <c r="B426" s="88" t="s">
        <v>453</v>
      </c>
      <c r="C426" s="88" t="s">
        <v>748</v>
      </c>
      <c r="D426" s="88" t="s">
        <v>454</v>
      </c>
      <c r="E426" s="89">
        <v>1400</v>
      </c>
      <c r="F426" s="89">
        <v>113400</v>
      </c>
      <c r="G426" s="89">
        <v>18144</v>
      </c>
    </row>
    <row r="427" spans="1:7">
      <c r="A427" s="87">
        <v>42518</v>
      </c>
      <c r="B427" s="88" t="s">
        <v>460</v>
      </c>
      <c r="C427" s="88" t="s">
        <v>753</v>
      </c>
      <c r="D427" s="88" t="s">
        <v>764</v>
      </c>
      <c r="E427" s="89">
        <v>900</v>
      </c>
      <c r="F427" s="89">
        <v>25200</v>
      </c>
      <c r="G427" s="89">
        <v>8316</v>
      </c>
    </row>
    <row r="428" spans="1:7">
      <c r="A428" s="87">
        <v>42518</v>
      </c>
      <c r="B428" s="88" t="s">
        <v>752</v>
      </c>
      <c r="C428" s="88" t="s">
        <v>753</v>
      </c>
      <c r="D428" s="88" t="s">
        <v>765</v>
      </c>
      <c r="E428" s="89">
        <v>1800</v>
      </c>
      <c r="F428" s="89">
        <v>117000</v>
      </c>
      <c r="G428" s="89">
        <v>25740</v>
      </c>
    </row>
    <row r="429" spans="1:7">
      <c r="A429" s="87">
        <v>42519</v>
      </c>
      <c r="B429" s="88" t="s">
        <v>752</v>
      </c>
      <c r="C429" s="88" t="s">
        <v>753</v>
      </c>
      <c r="D429" s="88" t="s">
        <v>754</v>
      </c>
      <c r="E429" s="89">
        <v>1600</v>
      </c>
      <c r="F429" s="89">
        <v>33600</v>
      </c>
      <c r="G429" s="89">
        <v>4368</v>
      </c>
    </row>
    <row r="430" spans="1:7">
      <c r="A430" s="87">
        <v>42519</v>
      </c>
      <c r="B430" s="88" t="s">
        <v>460</v>
      </c>
      <c r="C430" s="88" t="s">
        <v>748</v>
      </c>
      <c r="D430" s="88" t="s">
        <v>461</v>
      </c>
      <c r="E430" s="89">
        <v>600</v>
      </c>
      <c r="F430" s="89">
        <v>39000</v>
      </c>
      <c r="G430" s="89">
        <v>8580</v>
      </c>
    </row>
    <row r="431" spans="1:7">
      <c r="A431" s="87">
        <v>42519</v>
      </c>
      <c r="B431" s="88" t="s">
        <v>756</v>
      </c>
      <c r="C431" s="88" t="s">
        <v>750</v>
      </c>
      <c r="D431" s="88" t="s">
        <v>759</v>
      </c>
      <c r="E431" s="89">
        <v>900</v>
      </c>
      <c r="F431" s="89">
        <v>34200</v>
      </c>
      <c r="G431" s="89">
        <v>5472</v>
      </c>
    </row>
    <row r="432" spans="1:7">
      <c r="A432" s="87">
        <v>42520</v>
      </c>
      <c r="B432" s="88" t="s">
        <v>460</v>
      </c>
      <c r="C432" s="88" t="s">
        <v>750</v>
      </c>
      <c r="D432" s="88" t="s">
        <v>760</v>
      </c>
      <c r="E432" s="89">
        <v>1000</v>
      </c>
      <c r="F432" s="89">
        <v>31000</v>
      </c>
      <c r="G432" s="89">
        <v>4650</v>
      </c>
    </row>
    <row r="433" spans="1:7">
      <c r="A433" s="87">
        <v>42520</v>
      </c>
      <c r="B433" s="88" t="s">
        <v>460</v>
      </c>
      <c r="C433" s="88" t="s">
        <v>748</v>
      </c>
      <c r="D433" s="88" t="s">
        <v>461</v>
      </c>
      <c r="E433" s="89">
        <v>1800</v>
      </c>
      <c r="F433" s="89">
        <v>102600</v>
      </c>
      <c r="G433" s="89">
        <v>28728</v>
      </c>
    </row>
    <row r="434" spans="1:7">
      <c r="A434" s="87">
        <v>42520</v>
      </c>
      <c r="B434" s="88" t="s">
        <v>460</v>
      </c>
      <c r="C434" s="88" t="s">
        <v>753</v>
      </c>
      <c r="D434" s="88" t="s">
        <v>755</v>
      </c>
      <c r="E434" s="89">
        <v>900</v>
      </c>
      <c r="F434" s="89">
        <v>33300</v>
      </c>
      <c r="G434" s="89">
        <v>10989</v>
      </c>
    </row>
    <row r="435" spans="1:7">
      <c r="A435" s="87">
        <v>42521</v>
      </c>
      <c r="B435" s="88" t="s">
        <v>756</v>
      </c>
      <c r="C435" s="88" t="s">
        <v>748</v>
      </c>
      <c r="D435" s="88" t="s">
        <v>766</v>
      </c>
      <c r="E435" s="89">
        <v>900</v>
      </c>
      <c r="F435" s="89">
        <v>41400</v>
      </c>
      <c r="G435" s="89">
        <v>12420</v>
      </c>
    </row>
    <row r="436" spans="1:7">
      <c r="A436" s="87">
        <v>42521</v>
      </c>
      <c r="B436" s="88" t="s">
        <v>460</v>
      </c>
      <c r="C436" s="88" t="s">
        <v>753</v>
      </c>
      <c r="D436" s="88" t="s">
        <v>764</v>
      </c>
      <c r="E436" s="89">
        <v>300</v>
      </c>
      <c r="F436" s="89">
        <v>11700</v>
      </c>
      <c r="G436" s="89">
        <v>3627</v>
      </c>
    </row>
    <row r="437" spans="1:7">
      <c r="A437" s="87">
        <v>42522</v>
      </c>
      <c r="B437" s="88" t="s">
        <v>460</v>
      </c>
      <c r="C437" s="88" t="s">
        <v>750</v>
      </c>
      <c r="D437" s="88" t="s">
        <v>760</v>
      </c>
      <c r="E437" s="89">
        <v>1300</v>
      </c>
      <c r="F437" s="89">
        <v>59800</v>
      </c>
      <c r="G437" s="89">
        <v>20930</v>
      </c>
    </row>
    <row r="438" spans="1:7">
      <c r="A438" s="87">
        <v>42523</v>
      </c>
      <c r="B438" s="88" t="s">
        <v>460</v>
      </c>
      <c r="C438" s="88" t="s">
        <v>750</v>
      </c>
      <c r="D438" s="88" t="s">
        <v>762</v>
      </c>
      <c r="E438" s="89">
        <v>1400</v>
      </c>
      <c r="F438" s="89">
        <v>121800</v>
      </c>
      <c r="G438" s="89">
        <v>29232</v>
      </c>
    </row>
    <row r="439" spans="1:7">
      <c r="A439" s="87">
        <v>42524</v>
      </c>
      <c r="B439" s="88" t="s">
        <v>453</v>
      </c>
      <c r="C439" s="88" t="s">
        <v>748</v>
      </c>
      <c r="D439" s="88" t="s">
        <v>454</v>
      </c>
      <c r="E439" s="89">
        <v>700</v>
      </c>
      <c r="F439" s="89">
        <v>58800</v>
      </c>
      <c r="G439" s="89">
        <v>13524</v>
      </c>
    </row>
    <row r="440" spans="1:7">
      <c r="A440" s="87">
        <v>42524</v>
      </c>
      <c r="B440" s="88" t="s">
        <v>453</v>
      </c>
      <c r="C440" s="88" t="s">
        <v>748</v>
      </c>
      <c r="D440" s="88" t="s">
        <v>454</v>
      </c>
      <c r="E440" s="89">
        <v>1300</v>
      </c>
      <c r="F440" s="89">
        <v>54600</v>
      </c>
      <c r="G440" s="89">
        <v>12558</v>
      </c>
    </row>
    <row r="441" spans="1:7">
      <c r="A441" s="87">
        <v>42524</v>
      </c>
      <c r="B441" s="88" t="s">
        <v>460</v>
      </c>
      <c r="C441" s="88" t="s">
        <v>750</v>
      </c>
      <c r="D441" s="88" t="s">
        <v>761</v>
      </c>
      <c r="E441" s="89">
        <v>1000</v>
      </c>
      <c r="F441" s="89">
        <v>15000</v>
      </c>
      <c r="G441" s="89">
        <v>3150</v>
      </c>
    </row>
    <row r="442" spans="1:7">
      <c r="A442" s="87">
        <v>42524</v>
      </c>
      <c r="B442" s="88" t="s">
        <v>752</v>
      </c>
      <c r="C442" s="88" t="s">
        <v>753</v>
      </c>
      <c r="D442" s="88" t="s">
        <v>765</v>
      </c>
      <c r="E442" s="89">
        <v>1300</v>
      </c>
      <c r="F442" s="89">
        <v>63700</v>
      </c>
      <c r="G442" s="89">
        <v>8918</v>
      </c>
    </row>
    <row r="443" spans="1:7">
      <c r="A443" s="87">
        <v>42524</v>
      </c>
      <c r="B443" s="88" t="s">
        <v>460</v>
      </c>
      <c r="C443" s="88" t="s">
        <v>748</v>
      </c>
      <c r="D443" s="88" t="s">
        <v>749</v>
      </c>
      <c r="E443" s="89">
        <v>800</v>
      </c>
      <c r="F443" s="89">
        <v>17600</v>
      </c>
      <c r="G443" s="89">
        <v>3872</v>
      </c>
    </row>
    <row r="444" spans="1:7">
      <c r="A444" s="87">
        <v>42525</v>
      </c>
      <c r="B444" s="88" t="s">
        <v>460</v>
      </c>
      <c r="C444" s="88" t="s">
        <v>753</v>
      </c>
      <c r="D444" s="88" t="s">
        <v>755</v>
      </c>
      <c r="E444" s="89">
        <v>500</v>
      </c>
      <c r="F444" s="89">
        <v>38000</v>
      </c>
      <c r="G444" s="89">
        <v>9500</v>
      </c>
    </row>
    <row r="445" spans="1:7">
      <c r="A445" s="87">
        <v>42525</v>
      </c>
      <c r="B445" s="88" t="s">
        <v>460</v>
      </c>
      <c r="C445" s="88" t="s">
        <v>750</v>
      </c>
      <c r="D445" s="88" t="s">
        <v>761</v>
      </c>
      <c r="E445" s="89">
        <v>500</v>
      </c>
      <c r="F445" s="89">
        <v>21500</v>
      </c>
      <c r="G445" s="89">
        <v>3655</v>
      </c>
    </row>
    <row r="446" spans="1:7">
      <c r="A446" s="87">
        <v>42526</v>
      </c>
      <c r="B446" s="88" t="s">
        <v>756</v>
      </c>
      <c r="C446" s="88" t="s">
        <v>750</v>
      </c>
      <c r="D446" s="88" t="s">
        <v>759</v>
      </c>
      <c r="E446" s="89">
        <v>1400</v>
      </c>
      <c r="F446" s="89">
        <v>81200</v>
      </c>
      <c r="G446" s="89">
        <v>26796</v>
      </c>
    </row>
    <row r="447" spans="1:7">
      <c r="A447" s="87">
        <v>42526</v>
      </c>
      <c r="B447" s="88" t="s">
        <v>460</v>
      </c>
      <c r="C447" s="88" t="s">
        <v>750</v>
      </c>
      <c r="D447" s="88" t="s">
        <v>760</v>
      </c>
      <c r="E447" s="89">
        <v>1300</v>
      </c>
      <c r="F447" s="89">
        <v>22100</v>
      </c>
      <c r="G447" s="89">
        <v>6630</v>
      </c>
    </row>
    <row r="448" spans="1:7">
      <c r="A448" s="87">
        <v>42526</v>
      </c>
      <c r="B448" s="88" t="s">
        <v>460</v>
      </c>
      <c r="C448" s="88" t="s">
        <v>748</v>
      </c>
      <c r="D448" s="88" t="s">
        <v>461</v>
      </c>
      <c r="E448" s="89">
        <v>500</v>
      </c>
      <c r="F448" s="89">
        <v>41500</v>
      </c>
      <c r="G448" s="89">
        <v>9545</v>
      </c>
    </row>
    <row r="449" spans="1:7">
      <c r="A449" s="87">
        <v>42526</v>
      </c>
      <c r="B449" s="88" t="s">
        <v>453</v>
      </c>
      <c r="C449" s="88" t="s">
        <v>748</v>
      </c>
      <c r="D449" s="88" t="s">
        <v>454</v>
      </c>
      <c r="E449" s="89">
        <v>1500</v>
      </c>
      <c r="F449" s="89">
        <v>61500</v>
      </c>
      <c r="G449" s="89">
        <v>17835</v>
      </c>
    </row>
    <row r="450" spans="1:7">
      <c r="A450" s="87">
        <v>42526</v>
      </c>
      <c r="B450" s="88" t="s">
        <v>453</v>
      </c>
      <c r="C450" s="88" t="s">
        <v>750</v>
      </c>
      <c r="D450" s="88" t="s">
        <v>763</v>
      </c>
      <c r="E450" s="89">
        <v>1100</v>
      </c>
      <c r="F450" s="89">
        <v>39600</v>
      </c>
      <c r="G450" s="89">
        <v>14652</v>
      </c>
    </row>
    <row r="451" spans="1:7">
      <c r="A451" s="87">
        <v>42527</v>
      </c>
      <c r="B451" s="88" t="s">
        <v>453</v>
      </c>
      <c r="C451" s="88" t="s">
        <v>748</v>
      </c>
      <c r="D451" s="88" t="s">
        <v>454</v>
      </c>
      <c r="E451" s="89">
        <v>1000</v>
      </c>
      <c r="F451" s="89">
        <v>24000</v>
      </c>
      <c r="G451" s="89">
        <v>6000</v>
      </c>
    </row>
    <row r="452" spans="1:7">
      <c r="A452" s="87">
        <v>42527</v>
      </c>
      <c r="B452" s="88" t="s">
        <v>752</v>
      </c>
      <c r="C452" s="88" t="s">
        <v>753</v>
      </c>
      <c r="D452" s="88" t="s">
        <v>754</v>
      </c>
      <c r="E452" s="89">
        <v>400</v>
      </c>
      <c r="F452" s="89">
        <v>11200</v>
      </c>
      <c r="G452" s="89">
        <v>2912</v>
      </c>
    </row>
    <row r="453" spans="1:7">
      <c r="A453" s="87">
        <v>42527</v>
      </c>
      <c r="B453" s="88" t="s">
        <v>756</v>
      </c>
      <c r="C453" s="88" t="s">
        <v>748</v>
      </c>
      <c r="D453" s="88" t="s">
        <v>758</v>
      </c>
      <c r="E453" s="89">
        <v>1600</v>
      </c>
      <c r="F453" s="89">
        <v>100800</v>
      </c>
      <c r="G453" s="89">
        <v>34272</v>
      </c>
    </row>
    <row r="454" spans="1:7">
      <c r="A454" s="87">
        <v>42527</v>
      </c>
      <c r="B454" s="88" t="s">
        <v>460</v>
      </c>
      <c r="C454" s="88" t="s">
        <v>753</v>
      </c>
      <c r="D454" s="88" t="s">
        <v>755</v>
      </c>
      <c r="E454" s="89">
        <v>500</v>
      </c>
      <c r="F454" s="89">
        <v>37000</v>
      </c>
      <c r="G454" s="89">
        <v>9250</v>
      </c>
    </row>
    <row r="455" spans="1:7">
      <c r="A455" s="87">
        <v>42528</v>
      </c>
      <c r="B455" s="88" t="s">
        <v>756</v>
      </c>
      <c r="C455" s="88" t="s">
        <v>748</v>
      </c>
      <c r="D455" s="88" t="s">
        <v>758</v>
      </c>
      <c r="E455" s="89">
        <v>600</v>
      </c>
      <c r="F455" s="89">
        <v>35400</v>
      </c>
      <c r="G455" s="89">
        <v>6372</v>
      </c>
    </row>
    <row r="456" spans="1:7">
      <c r="A456" s="87">
        <v>42528</v>
      </c>
      <c r="B456" s="88" t="s">
        <v>453</v>
      </c>
      <c r="C456" s="88" t="s">
        <v>748</v>
      </c>
      <c r="D456" s="88" t="s">
        <v>454</v>
      </c>
      <c r="E456" s="89">
        <v>500</v>
      </c>
      <c r="F456" s="89">
        <v>21000</v>
      </c>
      <c r="G456" s="89">
        <v>3360</v>
      </c>
    </row>
    <row r="457" spans="1:7">
      <c r="A457" s="87">
        <v>42528</v>
      </c>
      <c r="B457" s="88" t="s">
        <v>460</v>
      </c>
      <c r="C457" s="88" t="s">
        <v>748</v>
      </c>
      <c r="D457" s="88" t="s">
        <v>461</v>
      </c>
      <c r="E457" s="89">
        <v>500</v>
      </c>
      <c r="F457" s="89">
        <v>39000</v>
      </c>
      <c r="G457" s="89">
        <v>8970</v>
      </c>
    </row>
    <row r="458" spans="1:7">
      <c r="A458" s="87">
        <v>42528</v>
      </c>
      <c r="B458" s="88" t="s">
        <v>752</v>
      </c>
      <c r="C458" s="88" t="s">
        <v>753</v>
      </c>
      <c r="D458" s="88" t="s">
        <v>765</v>
      </c>
      <c r="E458" s="89">
        <v>1000</v>
      </c>
      <c r="F458" s="89">
        <v>77000</v>
      </c>
      <c r="G458" s="89">
        <v>26180</v>
      </c>
    </row>
    <row r="459" spans="1:7">
      <c r="A459" s="87">
        <v>42528</v>
      </c>
      <c r="B459" s="88" t="s">
        <v>460</v>
      </c>
      <c r="C459" s="88" t="s">
        <v>750</v>
      </c>
      <c r="D459" s="88" t="s">
        <v>762</v>
      </c>
      <c r="E459" s="89">
        <v>200</v>
      </c>
      <c r="F459" s="89">
        <v>10600</v>
      </c>
      <c r="G459" s="89">
        <v>3180</v>
      </c>
    </row>
    <row r="460" spans="1:7">
      <c r="A460" s="87">
        <v>42528</v>
      </c>
      <c r="B460" s="88" t="s">
        <v>460</v>
      </c>
      <c r="C460" s="88" t="s">
        <v>750</v>
      </c>
      <c r="D460" s="88" t="s">
        <v>761</v>
      </c>
      <c r="E460" s="89">
        <v>500</v>
      </c>
      <c r="F460" s="89">
        <v>36000</v>
      </c>
      <c r="G460" s="89">
        <v>7200</v>
      </c>
    </row>
    <row r="461" spans="1:7">
      <c r="A461" s="87">
        <v>42529</v>
      </c>
      <c r="B461" s="88" t="s">
        <v>460</v>
      </c>
      <c r="C461" s="88" t="s">
        <v>748</v>
      </c>
      <c r="D461" s="88" t="s">
        <v>749</v>
      </c>
      <c r="E461" s="89">
        <v>600</v>
      </c>
      <c r="F461" s="89">
        <v>31200</v>
      </c>
      <c r="G461" s="89">
        <v>9672</v>
      </c>
    </row>
    <row r="462" spans="1:7">
      <c r="A462" s="87">
        <v>42529</v>
      </c>
      <c r="B462" s="88" t="s">
        <v>756</v>
      </c>
      <c r="C462" s="88" t="s">
        <v>748</v>
      </c>
      <c r="D462" s="88" t="s">
        <v>758</v>
      </c>
      <c r="E462" s="89">
        <v>1600</v>
      </c>
      <c r="F462" s="89">
        <v>108800</v>
      </c>
      <c r="G462" s="89">
        <v>16320</v>
      </c>
    </row>
    <row r="463" spans="1:7">
      <c r="A463" s="87">
        <v>42529</v>
      </c>
      <c r="B463" s="88" t="s">
        <v>756</v>
      </c>
      <c r="C463" s="88" t="s">
        <v>748</v>
      </c>
      <c r="D463" s="88" t="s">
        <v>766</v>
      </c>
      <c r="E463" s="89">
        <v>1200</v>
      </c>
      <c r="F463" s="89">
        <v>30000</v>
      </c>
      <c r="G463" s="89">
        <v>3000</v>
      </c>
    </row>
    <row r="464" spans="1:7">
      <c r="A464" s="87">
        <v>42529</v>
      </c>
      <c r="B464" s="88" t="s">
        <v>460</v>
      </c>
      <c r="C464" s="88" t="s">
        <v>748</v>
      </c>
      <c r="D464" s="88" t="s">
        <v>749</v>
      </c>
      <c r="E464" s="89">
        <v>1800</v>
      </c>
      <c r="F464" s="89">
        <v>129600</v>
      </c>
      <c r="G464" s="89">
        <v>32400</v>
      </c>
    </row>
    <row r="465" spans="1:7">
      <c r="A465" s="87">
        <v>42530</v>
      </c>
      <c r="B465" s="88" t="s">
        <v>453</v>
      </c>
      <c r="C465" s="88" t="s">
        <v>750</v>
      </c>
      <c r="D465" s="88" t="s">
        <v>751</v>
      </c>
      <c r="E465" s="89">
        <v>400</v>
      </c>
      <c r="F465" s="89">
        <v>12800</v>
      </c>
      <c r="G465" s="89">
        <v>1280</v>
      </c>
    </row>
    <row r="466" spans="1:7">
      <c r="A466" s="87">
        <v>42531</v>
      </c>
      <c r="B466" s="88" t="s">
        <v>453</v>
      </c>
      <c r="C466" s="88" t="s">
        <v>748</v>
      </c>
      <c r="D466" s="88" t="s">
        <v>454</v>
      </c>
      <c r="E466" s="89">
        <v>1800</v>
      </c>
      <c r="F466" s="89">
        <v>50400</v>
      </c>
      <c r="G466" s="89">
        <v>14112</v>
      </c>
    </row>
    <row r="467" spans="1:7">
      <c r="A467" s="87">
        <v>42531</v>
      </c>
      <c r="B467" s="88" t="s">
        <v>756</v>
      </c>
      <c r="C467" s="88" t="s">
        <v>748</v>
      </c>
      <c r="D467" s="88" t="s">
        <v>758</v>
      </c>
      <c r="E467" s="89">
        <v>1400</v>
      </c>
      <c r="F467" s="89">
        <v>60200</v>
      </c>
      <c r="G467" s="89">
        <v>20468</v>
      </c>
    </row>
    <row r="468" spans="1:7">
      <c r="A468" s="87">
        <v>42532</v>
      </c>
      <c r="B468" s="88" t="s">
        <v>756</v>
      </c>
      <c r="C468" s="88" t="s">
        <v>748</v>
      </c>
      <c r="D468" s="88" t="s">
        <v>766</v>
      </c>
      <c r="E468" s="89">
        <v>200</v>
      </c>
      <c r="F468" s="89">
        <v>11000</v>
      </c>
      <c r="G468" s="89">
        <v>1430</v>
      </c>
    </row>
    <row r="469" spans="1:7">
      <c r="A469" s="87">
        <v>42532</v>
      </c>
      <c r="B469" s="88" t="s">
        <v>460</v>
      </c>
      <c r="C469" s="88" t="s">
        <v>750</v>
      </c>
      <c r="D469" s="88" t="s">
        <v>761</v>
      </c>
      <c r="E469" s="89">
        <v>700</v>
      </c>
      <c r="F469" s="89">
        <v>50400</v>
      </c>
      <c r="G469" s="89">
        <v>17136</v>
      </c>
    </row>
    <row r="470" spans="1:7">
      <c r="A470" s="87">
        <v>42533</v>
      </c>
      <c r="B470" s="88" t="s">
        <v>460</v>
      </c>
      <c r="C470" s="88" t="s">
        <v>753</v>
      </c>
      <c r="D470" s="88" t="s">
        <v>755</v>
      </c>
      <c r="E470" s="89">
        <v>1500</v>
      </c>
      <c r="F470" s="89">
        <v>69000</v>
      </c>
      <c r="G470" s="89">
        <v>24840</v>
      </c>
    </row>
    <row r="471" spans="1:7">
      <c r="A471" s="87">
        <v>42533</v>
      </c>
      <c r="B471" s="88" t="s">
        <v>756</v>
      </c>
      <c r="C471" s="88" t="s">
        <v>748</v>
      </c>
      <c r="D471" s="88" t="s">
        <v>757</v>
      </c>
      <c r="E471" s="89">
        <v>1700</v>
      </c>
      <c r="F471" s="89">
        <v>22100</v>
      </c>
      <c r="G471" s="89">
        <v>3315</v>
      </c>
    </row>
    <row r="472" spans="1:7">
      <c r="A472" s="87">
        <v>42533</v>
      </c>
      <c r="B472" s="88" t="s">
        <v>756</v>
      </c>
      <c r="C472" s="88" t="s">
        <v>748</v>
      </c>
      <c r="D472" s="88" t="s">
        <v>757</v>
      </c>
      <c r="E472" s="89">
        <v>1600</v>
      </c>
      <c r="F472" s="89">
        <v>137600</v>
      </c>
      <c r="G472" s="89">
        <v>50912</v>
      </c>
    </row>
    <row r="473" spans="1:7">
      <c r="A473" s="87">
        <v>42533</v>
      </c>
      <c r="B473" s="88" t="s">
        <v>453</v>
      </c>
      <c r="C473" s="88" t="s">
        <v>748</v>
      </c>
      <c r="D473" s="88" t="s">
        <v>454</v>
      </c>
      <c r="E473" s="89">
        <v>1800</v>
      </c>
      <c r="F473" s="89">
        <v>111600</v>
      </c>
      <c r="G473" s="89">
        <v>23436</v>
      </c>
    </row>
    <row r="474" spans="1:7">
      <c r="A474" s="87">
        <v>42534</v>
      </c>
      <c r="B474" s="88" t="s">
        <v>453</v>
      </c>
      <c r="C474" s="88" t="s">
        <v>750</v>
      </c>
      <c r="D474" s="88" t="s">
        <v>763</v>
      </c>
      <c r="E474" s="89">
        <v>200</v>
      </c>
      <c r="F474" s="89">
        <v>11800</v>
      </c>
      <c r="G474" s="89">
        <v>4012</v>
      </c>
    </row>
    <row r="475" spans="1:7">
      <c r="A475" s="87">
        <v>42534</v>
      </c>
      <c r="B475" s="88" t="s">
        <v>752</v>
      </c>
      <c r="C475" s="88" t="s">
        <v>753</v>
      </c>
      <c r="D475" s="88" t="s">
        <v>765</v>
      </c>
      <c r="E475" s="89">
        <v>1600</v>
      </c>
      <c r="F475" s="89">
        <v>59200</v>
      </c>
      <c r="G475" s="89">
        <v>20720</v>
      </c>
    </row>
    <row r="476" spans="1:7">
      <c r="A476" s="87">
        <v>42534</v>
      </c>
      <c r="B476" s="88" t="s">
        <v>756</v>
      </c>
      <c r="C476" s="88" t="s">
        <v>748</v>
      </c>
      <c r="D476" s="88" t="s">
        <v>757</v>
      </c>
      <c r="E476" s="89">
        <v>200</v>
      </c>
      <c r="F476" s="89">
        <v>3400</v>
      </c>
      <c r="G476" s="89">
        <v>1190</v>
      </c>
    </row>
    <row r="477" spans="1:7">
      <c r="A477" s="87">
        <v>42534</v>
      </c>
      <c r="B477" s="88" t="s">
        <v>460</v>
      </c>
      <c r="C477" s="88" t="s">
        <v>748</v>
      </c>
      <c r="D477" s="88" t="s">
        <v>461</v>
      </c>
      <c r="E477" s="89">
        <v>300</v>
      </c>
      <c r="F477" s="89">
        <v>4500</v>
      </c>
      <c r="G477" s="89">
        <v>990</v>
      </c>
    </row>
    <row r="478" spans="1:7">
      <c r="A478" s="87">
        <v>42535</v>
      </c>
      <c r="B478" s="88" t="s">
        <v>460</v>
      </c>
      <c r="C478" s="88" t="s">
        <v>750</v>
      </c>
      <c r="D478" s="88" t="s">
        <v>761</v>
      </c>
      <c r="E478" s="89">
        <v>1000</v>
      </c>
      <c r="F478" s="89">
        <v>67000</v>
      </c>
      <c r="G478" s="89">
        <v>24120</v>
      </c>
    </row>
    <row r="479" spans="1:7">
      <c r="A479" s="87">
        <v>42536</v>
      </c>
      <c r="B479" s="88" t="s">
        <v>756</v>
      </c>
      <c r="C479" s="88" t="s">
        <v>750</v>
      </c>
      <c r="D479" s="88" t="s">
        <v>759</v>
      </c>
      <c r="E479" s="89">
        <v>1700</v>
      </c>
      <c r="F479" s="89">
        <v>39100</v>
      </c>
      <c r="G479" s="89">
        <v>6647</v>
      </c>
    </row>
    <row r="480" spans="1:7">
      <c r="A480" s="87">
        <v>42536</v>
      </c>
      <c r="B480" s="88" t="s">
        <v>453</v>
      </c>
      <c r="C480" s="88" t="s">
        <v>750</v>
      </c>
      <c r="D480" s="88" t="s">
        <v>763</v>
      </c>
      <c r="E480" s="89">
        <v>800</v>
      </c>
      <c r="F480" s="89">
        <v>48000</v>
      </c>
      <c r="G480" s="89">
        <v>6720</v>
      </c>
    </row>
    <row r="481" spans="1:7">
      <c r="A481" s="87">
        <v>42536</v>
      </c>
      <c r="B481" s="88" t="s">
        <v>756</v>
      </c>
      <c r="C481" s="88" t="s">
        <v>748</v>
      </c>
      <c r="D481" s="88" t="s">
        <v>766</v>
      </c>
      <c r="E481" s="89">
        <v>1800</v>
      </c>
      <c r="F481" s="89">
        <v>73800</v>
      </c>
      <c r="G481" s="89">
        <v>11808</v>
      </c>
    </row>
    <row r="482" spans="1:7">
      <c r="A482" s="87">
        <v>42537</v>
      </c>
      <c r="B482" s="88" t="s">
        <v>453</v>
      </c>
      <c r="C482" s="88" t="s">
        <v>750</v>
      </c>
      <c r="D482" s="88" t="s">
        <v>763</v>
      </c>
      <c r="E482" s="89">
        <v>500</v>
      </c>
      <c r="F482" s="89">
        <v>21000</v>
      </c>
      <c r="G482" s="89">
        <v>7770</v>
      </c>
    </row>
    <row r="483" spans="1:7">
      <c r="A483" s="87">
        <v>42537</v>
      </c>
      <c r="B483" s="88" t="s">
        <v>460</v>
      </c>
      <c r="C483" s="88" t="s">
        <v>753</v>
      </c>
      <c r="D483" s="88" t="s">
        <v>755</v>
      </c>
      <c r="E483" s="89">
        <v>1100</v>
      </c>
      <c r="F483" s="89">
        <v>36300</v>
      </c>
      <c r="G483" s="89">
        <v>3993</v>
      </c>
    </row>
    <row r="484" spans="1:7">
      <c r="A484" s="87">
        <v>42537</v>
      </c>
      <c r="B484" s="88" t="s">
        <v>460</v>
      </c>
      <c r="C484" s="88" t="s">
        <v>750</v>
      </c>
      <c r="D484" s="88" t="s">
        <v>762</v>
      </c>
      <c r="E484" s="89">
        <v>1800</v>
      </c>
      <c r="F484" s="89">
        <v>48600</v>
      </c>
      <c r="G484" s="89">
        <v>17010</v>
      </c>
    </row>
    <row r="485" spans="1:7">
      <c r="A485" s="87">
        <v>42537</v>
      </c>
      <c r="B485" s="88" t="s">
        <v>453</v>
      </c>
      <c r="C485" s="88" t="s">
        <v>748</v>
      </c>
      <c r="D485" s="88" t="s">
        <v>454</v>
      </c>
      <c r="E485" s="89">
        <v>1500</v>
      </c>
      <c r="F485" s="89">
        <v>37500</v>
      </c>
      <c r="G485" s="89">
        <v>13125</v>
      </c>
    </row>
    <row r="486" spans="1:7">
      <c r="A486" s="87">
        <v>42538</v>
      </c>
      <c r="B486" s="88" t="s">
        <v>756</v>
      </c>
      <c r="C486" s="88" t="s">
        <v>750</v>
      </c>
      <c r="D486" s="88" t="s">
        <v>759</v>
      </c>
      <c r="E486" s="89">
        <v>1700</v>
      </c>
      <c r="F486" s="89">
        <v>68000</v>
      </c>
      <c r="G486" s="89">
        <v>20400</v>
      </c>
    </row>
    <row r="487" spans="1:7">
      <c r="A487" s="87">
        <v>42538</v>
      </c>
      <c r="B487" s="88" t="s">
        <v>752</v>
      </c>
      <c r="C487" s="88" t="s">
        <v>753</v>
      </c>
      <c r="D487" s="88" t="s">
        <v>754</v>
      </c>
      <c r="E487" s="89">
        <v>600</v>
      </c>
      <c r="F487" s="89">
        <v>36600</v>
      </c>
      <c r="G487" s="89">
        <v>4026</v>
      </c>
    </row>
    <row r="488" spans="1:7">
      <c r="A488" s="87">
        <v>42538</v>
      </c>
      <c r="B488" s="88" t="s">
        <v>460</v>
      </c>
      <c r="C488" s="88" t="s">
        <v>753</v>
      </c>
      <c r="D488" s="88" t="s">
        <v>764</v>
      </c>
      <c r="E488" s="89">
        <v>1600</v>
      </c>
      <c r="F488" s="89">
        <v>84800</v>
      </c>
      <c r="G488" s="89">
        <v>18656</v>
      </c>
    </row>
    <row r="489" spans="1:7">
      <c r="A489" s="87">
        <v>42540</v>
      </c>
      <c r="B489" s="88" t="s">
        <v>453</v>
      </c>
      <c r="C489" s="88" t="s">
        <v>748</v>
      </c>
      <c r="D489" s="88" t="s">
        <v>454</v>
      </c>
      <c r="E489" s="89">
        <v>300</v>
      </c>
      <c r="F489" s="89">
        <v>18300</v>
      </c>
      <c r="G489" s="89">
        <v>2379</v>
      </c>
    </row>
    <row r="490" spans="1:7">
      <c r="A490" s="87">
        <v>42541</v>
      </c>
      <c r="B490" s="88" t="s">
        <v>756</v>
      </c>
      <c r="C490" s="88" t="s">
        <v>748</v>
      </c>
      <c r="D490" s="88" t="s">
        <v>766</v>
      </c>
      <c r="E490" s="89">
        <v>400</v>
      </c>
      <c r="F490" s="89">
        <v>24000</v>
      </c>
      <c r="G490" s="89">
        <v>5520</v>
      </c>
    </row>
    <row r="491" spans="1:7">
      <c r="A491" s="87">
        <v>42541</v>
      </c>
      <c r="B491" s="88" t="s">
        <v>752</v>
      </c>
      <c r="C491" s="88" t="s">
        <v>753</v>
      </c>
      <c r="D491" s="88" t="s">
        <v>754</v>
      </c>
      <c r="E491" s="89">
        <v>700</v>
      </c>
      <c r="F491" s="89">
        <v>53900</v>
      </c>
      <c r="G491" s="89">
        <v>16709</v>
      </c>
    </row>
    <row r="492" spans="1:7">
      <c r="A492" s="87">
        <v>42541</v>
      </c>
      <c r="B492" s="88" t="s">
        <v>460</v>
      </c>
      <c r="C492" s="88" t="s">
        <v>748</v>
      </c>
      <c r="D492" s="88" t="s">
        <v>749</v>
      </c>
      <c r="E492" s="89">
        <v>800</v>
      </c>
      <c r="F492" s="89">
        <v>56800</v>
      </c>
      <c r="G492" s="89">
        <v>20448</v>
      </c>
    </row>
    <row r="493" spans="1:7">
      <c r="A493" s="87">
        <v>42542</v>
      </c>
      <c r="B493" s="88" t="s">
        <v>460</v>
      </c>
      <c r="C493" s="88" t="s">
        <v>750</v>
      </c>
      <c r="D493" s="88" t="s">
        <v>760</v>
      </c>
      <c r="E493" s="89">
        <v>400</v>
      </c>
      <c r="F493" s="89">
        <v>6800</v>
      </c>
      <c r="G493" s="89">
        <v>1700</v>
      </c>
    </row>
    <row r="494" spans="1:7">
      <c r="A494" s="87">
        <v>42542</v>
      </c>
      <c r="B494" s="88" t="s">
        <v>756</v>
      </c>
      <c r="C494" s="88" t="s">
        <v>748</v>
      </c>
      <c r="D494" s="88" t="s">
        <v>757</v>
      </c>
      <c r="E494" s="89">
        <v>400</v>
      </c>
      <c r="F494" s="89">
        <v>8800</v>
      </c>
      <c r="G494" s="89">
        <v>1144</v>
      </c>
    </row>
    <row r="495" spans="1:7">
      <c r="A495" s="87">
        <v>42542</v>
      </c>
      <c r="B495" s="88" t="s">
        <v>460</v>
      </c>
      <c r="C495" s="88" t="s">
        <v>748</v>
      </c>
      <c r="D495" s="88" t="s">
        <v>749</v>
      </c>
      <c r="E495" s="89">
        <v>400</v>
      </c>
      <c r="F495" s="89">
        <v>30000</v>
      </c>
      <c r="G495" s="89">
        <v>6000</v>
      </c>
    </row>
    <row r="496" spans="1:7">
      <c r="A496" s="87">
        <v>42542</v>
      </c>
      <c r="B496" s="88" t="s">
        <v>453</v>
      </c>
      <c r="C496" s="88" t="s">
        <v>748</v>
      </c>
      <c r="D496" s="88" t="s">
        <v>454</v>
      </c>
      <c r="E496" s="89">
        <v>200</v>
      </c>
      <c r="F496" s="89">
        <v>17000</v>
      </c>
      <c r="G496" s="89">
        <v>1700</v>
      </c>
    </row>
    <row r="497" spans="1:7">
      <c r="A497" s="87">
        <v>42542</v>
      </c>
      <c r="B497" s="88" t="s">
        <v>460</v>
      </c>
      <c r="C497" s="88" t="s">
        <v>748</v>
      </c>
      <c r="D497" s="88" t="s">
        <v>749</v>
      </c>
      <c r="E497" s="89">
        <v>1800</v>
      </c>
      <c r="F497" s="89">
        <v>64800</v>
      </c>
      <c r="G497" s="89">
        <v>14904</v>
      </c>
    </row>
    <row r="498" spans="1:7">
      <c r="A498" s="87">
        <v>42543</v>
      </c>
      <c r="B498" s="88" t="s">
        <v>453</v>
      </c>
      <c r="C498" s="88" t="s">
        <v>748</v>
      </c>
      <c r="D498" s="88" t="s">
        <v>454</v>
      </c>
      <c r="E498" s="89">
        <v>1800</v>
      </c>
      <c r="F498" s="89">
        <v>131400</v>
      </c>
      <c r="G498" s="89">
        <v>35478</v>
      </c>
    </row>
    <row r="499" spans="1:7">
      <c r="A499" s="87">
        <v>42543</v>
      </c>
      <c r="B499" s="88" t="s">
        <v>460</v>
      </c>
      <c r="C499" s="88" t="s">
        <v>750</v>
      </c>
      <c r="D499" s="88" t="s">
        <v>762</v>
      </c>
      <c r="E499" s="89">
        <v>1800</v>
      </c>
      <c r="F499" s="89">
        <v>88200</v>
      </c>
      <c r="G499" s="89">
        <v>20286</v>
      </c>
    </row>
    <row r="500" spans="1:7">
      <c r="A500" s="87">
        <v>42544</v>
      </c>
      <c r="B500" s="88" t="s">
        <v>756</v>
      </c>
      <c r="C500" s="88" t="s">
        <v>748</v>
      </c>
      <c r="D500" s="88" t="s">
        <v>758</v>
      </c>
      <c r="E500" s="89">
        <v>1300</v>
      </c>
      <c r="F500" s="89">
        <v>46800</v>
      </c>
      <c r="G500" s="89">
        <v>8892</v>
      </c>
    </row>
    <row r="501" spans="1:7">
      <c r="A501" s="87">
        <v>42544</v>
      </c>
      <c r="B501" s="88" t="s">
        <v>752</v>
      </c>
      <c r="C501" s="88" t="s">
        <v>753</v>
      </c>
      <c r="D501" s="88" t="s">
        <v>765</v>
      </c>
      <c r="E501" s="89">
        <v>300</v>
      </c>
      <c r="F501" s="89">
        <v>9600</v>
      </c>
      <c r="G501" s="89">
        <v>2784</v>
      </c>
    </row>
    <row r="502" spans="1:7">
      <c r="A502" s="87">
        <v>42544</v>
      </c>
      <c r="B502" s="88" t="s">
        <v>453</v>
      </c>
      <c r="C502" s="88" t="s">
        <v>750</v>
      </c>
      <c r="D502" s="88" t="s">
        <v>763</v>
      </c>
      <c r="E502" s="89">
        <v>700</v>
      </c>
      <c r="F502" s="89">
        <v>10500</v>
      </c>
      <c r="G502" s="89">
        <v>3570</v>
      </c>
    </row>
    <row r="503" spans="1:7">
      <c r="A503" s="87">
        <v>42544</v>
      </c>
      <c r="B503" s="88" t="s">
        <v>756</v>
      </c>
      <c r="C503" s="88" t="s">
        <v>748</v>
      </c>
      <c r="D503" s="88" t="s">
        <v>757</v>
      </c>
      <c r="E503" s="89">
        <v>300</v>
      </c>
      <c r="F503" s="89">
        <v>24300</v>
      </c>
      <c r="G503" s="89">
        <v>8991</v>
      </c>
    </row>
    <row r="504" spans="1:7">
      <c r="A504" s="87">
        <v>42546</v>
      </c>
      <c r="B504" s="88" t="s">
        <v>460</v>
      </c>
      <c r="C504" s="88" t="s">
        <v>753</v>
      </c>
      <c r="D504" s="88" t="s">
        <v>755</v>
      </c>
      <c r="E504" s="89">
        <v>600</v>
      </c>
      <c r="F504" s="89">
        <v>29400</v>
      </c>
      <c r="G504" s="89">
        <v>3528</v>
      </c>
    </row>
    <row r="505" spans="1:7">
      <c r="A505" s="87">
        <v>42546</v>
      </c>
      <c r="B505" s="88" t="s">
        <v>460</v>
      </c>
      <c r="C505" s="88" t="s">
        <v>753</v>
      </c>
      <c r="D505" s="88" t="s">
        <v>755</v>
      </c>
      <c r="E505" s="89">
        <v>1600</v>
      </c>
      <c r="F505" s="89">
        <v>116800</v>
      </c>
      <c r="G505" s="89">
        <v>22192</v>
      </c>
    </row>
    <row r="506" spans="1:7">
      <c r="A506" s="87">
        <v>42547</v>
      </c>
      <c r="B506" s="88" t="s">
        <v>453</v>
      </c>
      <c r="C506" s="88" t="s">
        <v>750</v>
      </c>
      <c r="D506" s="88" t="s">
        <v>751</v>
      </c>
      <c r="E506" s="89">
        <v>1000</v>
      </c>
      <c r="F506" s="89">
        <v>20000</v>
      </c>
      <c r="G506" s="89">
        <v>3000</v>
      </c>
    </row>
    <row r="507" spans="1:7">
      <c r="A507" s="87">
        <v>42547</v>
      </c>
      <c r="B507" s="88" t="s">
        <v>752</v>
      </c>
      <c r="C507" s="88" t="s">
        <v>753</v>
      </c>
      <c r="D507" s="88" t="s">
        <v>754</v>
      </c>
      <c r="E507" s="89">
        <v>1500</v>
      </c>
      <c r="F507" s="89">
        <v>55500</v>
      </c>
      <c r="G507" s="89">
        <v>13320</v>
      </c>
    </row>
    <row r="508" spans="1:7">
      <c r="A508" s="87">
        <v>42547</v>
      </c>
      <c r="B508" s="88" t="s">
        <v>453</v>
      </c>
      <c r="C508" s="88" t="s">
        <v>750</v>
      </c>
      <c r="D508" s="88" t="s">
        <v>763</v>
      </c>
      <c r="E508" s="89">
        <v>500</v>
      </c>
      <c r="F508" s="89">
        <v>34000</v>
      </c>
      <c r="G508" s="89">
        <v>6120</v>
      </c>
    </row>
    <row r="509" spans="1:7">
      <c r="A509" s="87">
        <v>42547</v>
      </c>
      <c r="B509" s="88" t="s">
        <v>460</v>
      </c>
      <c r="C509" s="88" t="s">
        <v>748</v>
      </c>
      <c r="D509" s="88" t="s">
        <v>461</v>
      </c>
      <c r="E509" s="89">
        <v>700</v>
      </c>
      <c r="F509" s="89">
        <v>37800</v>
      </c>
      <c r="G509" s="89">
        <v>6426</v>
      </c>
    </row>
    <row r="510" spans="1:7">
      <c r="A510" s="87">
        <v>42548</v>
      </c>
      <c r="B510" s="88" t="s">
        <v>752</v>
      </c>
      <c r="C510" s="88" t="s">
        <v>753</v>
      </c>
      <c r="D510" s="88" t="s">
        <v>765</v>
      </c>
      <c r="E510" s="89">
        <v>600</v>
      </c>
      <c r="F510" s="89">
        <v>7200</v>
      </c>
      <c r="G510" s="89">
        <v>1800</v>
      </c>
    </row>
    <row r="511" spans="1:7">
      <c r="A511" s="87">
        <v>42548</v>
      </c>
      <c r="B511" s="88" t="s">
        <v>756</v>
      </c>
      <c r="C511" s="88" t="s">
        <v>750</v>
      </c>
      <c r="D511" s="88" t="s">
        <v>759</v>
      </c>
      <c r="E511" s="89">
        <v>200</v>
      </c>
      <c r="F511" s="89">
        <v>12200</v>
      </c>
      <c r="G511" s="89">
        <v>4148</v>
      </c>
    </row>
    <row r="512" spans="1:7">
      <c r="A512" s="87">
        <v>42549</v>
      </c>
      <c r="B512" s="88" t="s">
        <v>756</v>
      </c>
      <c r="C512" s="88" t="s">
        <v>748</v>
      </c>
      <c r="D512" s="88" t="s">
        <v>757</v>
      </c>
      <c r="E512" s="89">
        <v>600</v>
      </c>
      <c r="F512" s="89">
        <v>42600</v>
      </c>
      <c r="G512" s="89">
        <v>11076</v>
      </c>
    </row>
    <row r="513" spans="1:7">
      <c r="A513" s="87">
        <v>42549</v>
      </c>
      <c r="B513" s="88" t="s">
        <v>453</v>
      </c>
      <c r="C513" s="88" t="s">
        <v>748</v>
      </c>
      <c r="D513" s="88" t="s">
        <v>454</v>
      </c>
      <c r="E513" s="89">
        <v>1200</v>
      </c>
      <c r="F513" s="89">
        <v>103200</v>
      </c>
      <c r="G513" s="89">
        <v>15480</v>
      </c>
    </row>
    <row r="514" spans="1:7">
      <c r="A514" s="87">
        <v>42549</v>
      </c>
      <c r="B514" s="88" t="s">
        <v>756</v>
      </c>
      <c r="C514" s="88" t="s">
        <v>748</v>
      </c>
      <c r="D514" s="88" t="s">
        <v>758</v>
      </c>
      <c r="E514" s="89">
        <v>1600</v>
      </c>
      <c r="F514" s="89">
        <v>52800</v>
      </c>
      <c r="G514" s="89">
        <v>11088</v>
      </c>
    </row>
    <row r="515" spans="1:7">
      <c r="A515" s="87">
        <v>42549</v>
      </c>
      <c r="B515" s="88" t="s">
        <v>460</v>
      </c>
      <c r="C515" s="88" t="s">
        <v>750</v>
      </c>
      <c r="D515" s="88" t="s">
        <v>761</v>
      </c>
      <c r="E515" s="89">
        <v>1000</v>
      </c>
      <c r="F515" s="89">
        <v>65000</v>
      </c>
      <c r="G515" s="89">
        <v>15600</v>
      </c>
    </row>
    <row r="516" spans="1:7">
      <c r="A516" s="87">
        <v>42549</v>
      </c>
      <c r="B516" s="88" t="s">
        <v>460</v>
      </c>
      <c r="C516" s="88" t="s">
        <v>750</v>
      </c>
      <c r="D516" s="88" t="s">
        <v>760</v>
      </c>
      <c r="E516" s="89">
        <v>1300</v>
      </c>
      <c r="F516" s="89">
        <v>52000</v>
      </c>
      <c r="G516" s="89">
        <v>16640</v>
      </c>
    </row>
    <row r="517" spans="1:7">
      <c r="A517" s="87">
        <v>42551</v>
      </c>
      <c r="B517" s="88" t="s">
        <v>453</v>
      </c>
      <c r="C517" s="88" t="s">
        <v>748</v>
      </c>
      <c r="D517" s="88" t="s">
        <v>454</v>
      </c>
      <c r="E517" s="89">
        <v>1200</v>
      </c>
      <c r="F517" s="89">
        <v>80400</v>
      </c>
      <c r="G517" s="89">
        <v>27336</v>
      </c>
    </row>
    <row r="518" spans="1:7">
      <c r="A518" s="87">
        <v>42551</v>
      </c>
      <c r="B518" s="88" t="s">
        <v>756</v>
      </c>
      <c r="C518" s="88" t="s">
        <v>748</v>
      </c>
      <c r="D518" s="88" t="s">
        <v>766</v>
      </c>
      <c r="E518" s="89">
        <v>1000</v>
      </c>
      <c r="F518" s="89">
        <v>84000</v>
      </c>
      <c r="G518" s="89">
        <v>8400</v>
      </c>
    </row>
    <row r="519" spans="1:7">
      <c r="A519" s="87">
        <v>42551</v>
      </c>
      <c r="B519" s="88" t="s">
        <v>756</v>
      </c>
      <c r="C519" s="88" t="s">
        <v>748</v>
      </c>
      <c r="D519" s="88" t="s">
        <v>758</v>
      </c>
      <c r="E519" s="89">
        <v>900</v>
      </c>
      <c r="F519" s="89">
        <v>76500</v>
      </c>
      <c r="G519" s="89">
        <v>19890</v>
      </c>
    </row>
    <row r="520" spans="1:7">
      <c r="A520" s="87">
        <v>42552</v>
      </c>
      <c r="B520" s="88" t="s">
        <v>752</v>
      </c>
      <c r="C520" s="88" t="s">
        <v>753</v>
      </c>
      <c r="D520" s="88" t="s">
        <v>754</v>
      </c>
      <c r="E520" s="89">
        <v>800</v>
      </c>
      <c r="F520" s="89">
        <v>20000</v>
      </c>
      <c r="G520" s="89">
        <v>2600</v>
      </c>
    </row>
    <row r="521" spans="1:7">
      <c r="A521" s="87">
        <v>42552</v>
      </c>
      <c r="B521" s="88" t="s">
        <v>460</v>
      </c>
      <c r="C521" s="88" t="s">
        <v>748</v>
      </c>
      <c r="D521" s="88" t="s">
        <v>461</v>
      </c>
      <c r="E521" s="89">
        <v>1800</v>
      </c>
      <c r="F521" s="89">
        <v>126000</v>
      </c>
      <c r="G521" s="89">
        <v>12600</v>
      </c>
    </row>
    <row r="522" spans="1:7">
      <c r="A522" s="87">
        <v>42553</v>
      </c>
      <c r="B522" s="88" t="s">
        <v>756</v>
      </c>
      <c r="C522" s="88" t="s">
        <v>748</v>
      </c>
      <c r="D522" s="88" t="s">
        <v>766</v>
      </c>
      <c r="E522" s="89">
        <v>1200</v>
      </c>
      <c r="F522" s="89">
        <v>18000</v>
      </c>
      <c r="G522" s="89">
        <v>3780</v>
      </c>
    </row>
    <row r="523" spans="1:7">
      <c r="A523" s="87">
        <v>42554</v>
      </c>
      <c r="B523" s="88" t="s">
        <v>460</v>
      </c>
      <c r="C523" s="88" t="s">
        <v>750</v>
      </c>
      <c r="D523" s="88" t="s">
        <v>761</v>
      </c>
      <c r="E523" s="89">
        <v>1300</v>
      </c>
      <c r="F523" s="89">
        <v>33800</v>
      </c>
      <c r="G523" s="89">
        <v>10140</v>
      </c>
    </row>
    <row r="524" spans="1:7">
      <c r="A524" s="87">
        <v>42554</v>
      </c>
      <c r="B524" s="88" t="s">
        <v>453</v>
      </c>
      <c r="C524" s="88" t="s">
        <v>750</v>
      </c>
      <c r="D524" s="88" t="s">
        <v>763</v>
      </c>
      <c r="E524" s="89">
        <v>1000</v>
      </c>
      <c r="F524" s="89">
        <v>46000</v>
      </c>
      <c r="G524" s="89">
        <v>5520</v>
      </c>
    </row>
    <row r="525" spans="1:7">
      <c r="A525" s="87">
        <v>42554</v>
      </c>
      <c r="B525" s="88" t="s">
        <v>453</v>
      </c>
      <c r="C525" s="88" t="s">
        <v>748</v>
      </c>
      <c r="D525" s="88" t="s">
        <v>454</v>
      </c>
      <c r="E525" s="89">
        <v>1500</v>
      </c>
      <c r="F525" s="89">
        <v>75000</v>
      </c>
      <c r="G525" s="89">
        <v>24750</v>
      </c>
    </row>
    <row r="526" spans="1:7">
      <c r="A526" s="87">
        <v>42554</v>
      </c>
      <c r="B526" s="88" t="s">
        <v>460</v>
      </c>
      <c r="C526" s="88" t="s">
        <v>753</v>
      </c>
      <c r="D526" s="88" t="s">
        <v>764</v>
      </c>
      <c r="E526" s="89">
        <v>300</v>
      </c>
      <c r="F526" s="89">
        <v>13200</v>
      </c>
      <c r="G526" s="89">
        <v>1452</v>
      </c>
    </row>
    <row r="527" spans="1:7">
      <c r="A527" s="87">
        <v>42554</v>
      </c>
      <c r="B527" s="88" t="s">
        <v>460</v>
      </c>
      <c r="C527" s="88" t="s">
        <v>750</v>
      </c>
      <c r="D527" s="88" t="s">
        <v>760</v>
      </c>
      <c r="E527" s="89">
        <v>1500</v>
      </c>
      <c r="F527" s="89">
        <v>39000</v>
      </c>
      <c r="G527" s="89">
        <v>7800</v>
      </c>
    </row>
    <row r="528" spans="1:7">
      <c r="A528" s="87">
        <v>42554</v>
      </c>
      <c r="B528" s="88" t="s">
        <v>460</v>
      </c>
      <c r="C528" s="88" t="s">
        <v>748</v>
      </c>
      <c r="D528" s="88" t="s">
        <v>749</v>
      </c>
      <c r="E528" s="89">
        <v>900</v>
      </c>
      <c r="F528" s="89">
        <v>45900</v>
      </c>
      <c r="G528" s="89">
        <v>16065</v>
      </c>
    </row>
    <row r="529" spans="1:7">
      <c r="A529" s="87">
        <v>42554</v>
      </c>
      <c r="B529" s="88" t="s">
        <v>460</v>
      </c>
      <c r="C529" s="88" t="s">
        <v>753</v>
      </c>
      <c r="D529" s="88" t="s">
        <v>764</v>
      </c>
      <c r="E529" s="89">
        <v>1500</v>
      </c>
      <c r="F529" s="89">
        <v>108000</v>
      </c>
      <c r="G529" s="89">
        <v>39960</v>
      </c>
    </row>
    <row r="530" spans="1:7">
      <c r="A530" s="87">
        <v>42555</v>
      </c>
      <c r="B530" s="88" t="s">
        <v>460</v>
      </c>
      <c r="C530" s="88" t="s">
        <v>753</v>
      </c>
      <c r="D530" s="88" t="s">
        <v>764</v>
      </c>
      <c r="E530" s="89">
        <v>1600</v>
      </c>
      <c r="F530" s="89">
        <v>129600</v>
      </c>
      <c r="G530" s="89">
        <v>44064</v>
      </c>
    </row>
    <row r="531" spans="1:7">
      <c r="A531" s="87">
        <v>42555</v>
      </c>
      <c r="B531" s="88" t="s">
        <v>460</v>
      </c>
      <c r="C531" s="88" t="s">
        <v>750</v>
      </c>
      <c r="D531" s="88" t="s">
        <v>761</v>
      </c>
      <c r="E531" s="89">
        <v>500</v>
      </c>
      <c r="F531" s="89">
        <v>15000</v>
      </c>
      <c r="G531" s="89">
        <v>3000</v>
      </c>
    </row>
    <row r="532" spans="1:7">
      <c r="A532" s="87">
        <v>42556</v>
      </c>
      <c r="B532" s="88" t="s">
        <v>453</v>
      </c>
      <c r="C532" s="88" t="s">
        <v>750</v>
      </c>
      <c r="D532" s="88" t="s">
        <v>751</v>
      </c>
      <c r="E532" s="89">
        <v>1100</v>
      </c>
      <c r="F532" s="89">
        <v>18700</v>
      </c>
      <c r="G532" s="89">
        <v>5610</v>
      </c>
    </row>
    <row r="533" spans="1:7">
      <c r="A533" s="87">
        <v>42556</v>
      </c>
      <c r="B533" s="88" t="s">
        <v>453</v>
      </c>
      <c r="C533" s="88" t="s">
        <v>748</v>
      </c>
      <c r="D533" s="88" t="s">
        <v>454</v>
      </c>
      <c r="E533" s="89">
        <v>400</v>
      </c>
      <c r="F533" s="89">
        <v>8400</v>
      </c>
      <c r="G533" s="89">
        <v>1176</v>
      </c>
    </row>
    <row r="534" spans="1:7">
      <c r="A534" s="87">
        <v>42556</v>
      </c>
      <c r="B534" s="88" t="s">
        <v>453</v>
      </c>
      <c r="C534" s="88" t="s">
        <v>748</v>
      </c>
      <c r="D534" s="88" t="s">
        <v>454</v>
      </c>
      <c r="E534" s="89">
        <v>1500</v>
      </c>
      <c r="F534" s="89">
        <v>73500</v>
      </c>
      <c r="G534" s="89">
        <v>19110</v>
      </c>
    </row>
    <row r="535" spans="1:7">
      <c r="A535" s="87">
        <v>42557</v>
      </c>
      <c r="B535" s="88" t="s">
        <v>460</v>
      </c>
      <c r="C535" s="88" t="s">
        <v>753</v>
      </c>
      <c r="D535" s="88" t="s">
        <v>755</v>
      </c>
      <c r="E535" s="89">
        <v>700</v>
      </c>
      <c r="F535" s="89">
        <v>56000</v>
      </c>
      <c r="G535" s="89">
        <v>8960</v>
      </c>
    </row>
    <row r="536" spans="1:7">
      <c r="A536" s="87">
        <v>42557</v>
      </c>
      <c r="B536" s="88" t="s">
        <v>756</v>
      </c>
      <c r="C536" s="88" t="s">
        <v>748</v>
      </c>
      <c r="D536" s="88" t="s">
        <v>758</v>
      </c>
      <c r="E536" s="89">
        <v>1600</v>
      </c>
      <c r="F536" s="89">
        <v>128000</v>
      </c>
      <c r="G536" s="89">
        <v>35840</v>
      </c>
    </row>
    <row r="537" spans="1:7">
      <c r="A537" s="87">
        <v>42558</v>
      </c>
      <c r="B537" s="88" t="s">
        <v>756</v>
      </c>
      <c r="C537" s="88" t="s">
        <v>748</v>
      </c>
      <c r="D537" s="88" t="s">
        <v>757</v>
      </c>
      <c r="E537" s="89">
        <v>1400</v>
      </c>
      <c r="F537" s="89">
        <v>29400</v>
      </c>
      <c r="G537" s="89">
        <v>7938</v>
      </c>
    </row>
    <row r="538" spans="1:7">
      <c r="A538" s="87">
        <v>42559</v>
      </c>
      <c r="B538" s="88" t="s">
        <v>460</v>
      </c>
      <c r="C538" s="88" t="s">
        <v>748</v>
      </c>
      <c r="D538" s="88" t="s">
        <v>461</v>
      </c>
      <c r="E538" s="89">
        <v>600</v>
      </c>
      <c r="F538" s="89">
        <v>52200</v>
      </c>
      <c r="G538" s="89">
        <v>16704</v>
      </c>
    </row>
    <row r="539" spans="1:7">
      <c r="A539" s="87">
        <v>42560</v>
      </c>
      <c r="B539" s="88" t="s">
        <v>460</v>
      </c>
      <c r="C539" s="88" t="s">
        <v>753</v>
      </c>
      <c r="D539" s="88" t="s">
        <v>755</v>
      </c>
      <c r="E539" s="89">
        <v>1100</v>
      </c>
      <c r="F539" s="89">
        <v>66000</v>
      </c>
      <c r="G539" s="89">
        <v>10560</v>
      </c>
    </row>
    <row r="540" spans="1:7">
      <c r="A540" s="87">
        <v>42561</v>
      </c>
      <c r="B540" s="88" t="s">
        <v>460</v>
      </c>
      <c r="C540" s="88" t="s">
        <v>753</v>
      </c>
      <c r="D540" s="88" t="s">
        <v>764</v>
      </c>
      <c r="E540" s="89">
        <v>600</v>
      </c>
      <c r="F540" s="89">
        <v>44400</v>
      </c>
      <c r="G540" s="89">
        <v>7992</v>
      </c>
    </row>
    <row r="541" spans="1:7">
      <c r="A541" s="87">
        <v>42562</v>
      </c>
      <c r="B541" s="88" t="s">
        <v>756</v>
      </c>
      <c r="C541" s="88" t="s">
        <v>748</v>
      </c>
      <c r="D541" s="88" t="s">
        <v>766</v>
      </c>
      <c r="E541" s="89">
        <v>200</v>
      </c>
      <c r="F541" s="89">
        <v>14400</v>
      </c>
      <c r="G541" s="89">
        <v>4320</v>
      </c>
    </row>
    <row r="542" spans="1:7">
      <c r="A542" s="87">
        <v>42563</v>
      </c>
      <c r="B542" s="88" t="s">
        <v>460</v>
      </c>
      <c r="C542" s="88" t="s">
        <v>750</v>
      </c>
      <c r="D542" s="88" t="s">
        <v>760</v>
      </c>
      <c r="E542" s="89">
        <v>700</v>
      </c>
      <c r="F542" s="89">
        <v>24500</v>
      </c>
      <c r="G542" s="89">
        <v>5145</v>
      </c>
    </row>
    <row r="543" spans="1:7">
      <c r="A543" s="87">
        <v>42564</v>
      </c>
      <c r="B543" s="88" t="s">
        <v>453</v>
      </c>
      <c r="C543" s="88" t="s">
        <v>750</v>
      </c>
      <c r="D543" s="88" t="s">
        <v>763</v>
      </c>
      <c r="E543" s="89">
        <v>1500</v>
      </c>
      <c r="F543" s="89">
        <v>52500</v>
      </c>
      <c r="G543" s="89">
        <v>16275</v>
      </c>
    </row>
    <row r="544" spans="1:7">
      <c r="A544" s="87">
        <v>42564</v>
      </c>
      <c r="B544" s="88" t="s">
        <v>453</v>
      </c>
      <c r="C544" s="88" t="s">
        <v>748</v>
      </c>
      <c r="D544" s="88" t="s">
        <v>454</v>
      </c>
      <c r="E544" s="89">
        <v>1800</v>
      </c>
      <c r="F544" s="89">
        <v>77400</v>
      </c>
      <c r="G544" s="89">
        <v>13158</v>
      </c>
    </row>
    <row r="545" spans="1:7">
      <c r="A545" s="87">
        <v>42564</v>
      </c>
      <c r="B545" s="88" t="s">
        <v>453</v>
      </c>
      <c r="C545" s="88" t="s">
        <v>750</v>
      </c>
      <c r="D545" s="88" t="s">
        <v>751</v>
      </c>
      <c r="E545" s="89">
        <v>1800</v>
      </c>
      <c r="F545" s="89">
        <v>118800</v>
      </c>
      <c r="G545" s="89">
        <v>21384</v>
      </c>
    </row>
    <row r="546" spans="1:7">
      <c r="A546" s="87">
        <v>42564</v>
      </c>
      <c r="B546" s="88" t="s">
        <v>460</v>
      </c>
      <c r="C546" s="88" t="s">
        <v>748</v>
      </c>
      <c r="D546" s="88" t="s">
        <v>749</v>
      </c>
      <c r="E546" s="89">
        <v>1600</v>
      </c>
      <c r="F546" s="89">
        <v>128000</v>
      </c>
      <c r="G546" s="89">
        <v>19200</v>
      </c>
    </row>
    <row r="547" spans="1:7">
      <c r="A547" s="87">
        <v>42565</v>
      </c>
      <c r="B547" s="88" t="s">
        <v>453</v>
      </c>
      <c r="C547" s="88" t="s">
        <v>748</v>
      </c>
      <c r="D547" s="88" t="s">
        <v>454</v>
      </c>
      <c r="E547" s="89">
        <v>1700</v>
      </c>
      <c r="F547" s="89">
        <v>110500</v>
      </c>
      <c r="G547" s="89">
        <v>18785</v>
      </c>
    </row>
    <row r="548" spans="1:7">
      <c r="A548" s="87">
        <v>42565</v>
      </c>
      <c r="B548" s="88" t="s">
        <v>460</v>
      </c>
      <c r="C548" s="88" t="s">
        <v>748</v>
      </c>
      <c r="D548" s="88" t="s">
        <v>749</v>
      </c>
      <c r="E548" s="89">
        <v>900</v>
      </c>
      <c r="F548" s="89">
        <v>46800</v>
      </c>
      <c r="G548" s="89">
        <v>6084</v>
      </c>
    </row>
    <row r="549" spans="1:7">
      <c r="A549" s="87">
        <v>42565</v>
      </c>
      <c r="B549" s="88" t="s">
        <v>453</v>
      </c>
      <c r="C549" s="88" t="s">
        <v>750</v>
      </c>
      <c r="D549" s="88" t="s">
        <v>751</v>
      </c>
      <c r="E549" s="89">
        <v>1200</v>
      </c>
      <c r="F549" s="89">
        <v>30000</v>
      </c>
      <c r="G549" s="89">
        <v>6600</v>
      </c>
    </row>
    <row r="550" spans="1:7">
      <c r="A550" s="87">
        <v>42566</v>
      </c>
      <c r="B550" s="88" t="s">
        <v>460</v>
      </c>
      <c r="C550" s="88" t="s">
        <v>748</v>
      </c>
      <c r="D550" s="88" t="s">
        <v>749</v>
      </c>
      <c r="E550" s="89">
        <v>1600</v>
      </c>
      <c r="F550" s="89">
        <v>113600</v>
      </c>
      <c r="G550" s="89">
        <v>22720</v>
      </c>
    </row>
    <row r="551" spans="1:7">
      <c r="A551" s="87">
        <v>42566</v>
      </c>
      <c r="B551" s="88" t="s">
        <v>453</v>
      </c>
      <c r="C551" s="88" t="s">
        <v>750</v>
      </c>
      <c r="D551" s="88" t="s">
        <v>763</v>
      </c>
      <c r="E551" s="89">
        <v>500</v>
      </c>
      <c r="F551" s="89">
        <v>19500</v>
      </c>
      <c r="G551" s="89">
        <v>2925</v>
      </c>
    </row>
    <row r="552" spans="1:7">
      <c r="A552" s="87">
        <v>42567</v>
      </c>
      <c r="B552" s="88" t="s">
        <v>756</v>
      </c>
      <c r="C552" s="88" t="s">
        <v>748</v>
      </c>
      <c r="D552" s="88" t="s">
        <v>766</v>
      </c>
      <c r="E552" s="89">
        <v>1500</v>
      </c>
      <c r="F552" s="89">
        <v>42000</v>
      </c>
      <c r="G552" s="89">
        <v>14280</v>
      </c>
    </row>
    <row r="553" spans="1:7">
      <c r="A553" s="87">
        <v>42567</v>
      </c>
      <c r="B553" s="88" t="s">
        <v>453</v>
      </c>
      <c r="C553" s="88" t="s">
        <v>748</v>
      </c>
      <c r="D553" s="88" t="s">
        <v>454</v>
      </c>
      <c r="E553" s="89">
        <v>1300</v>
      </c>
      <c r="F553" s="89">
        <v>109200</v>
      </c>
      <c r="G553" s="89">
        <v>14196</v>
      </c>
    </row>
    <row r="554" spans="1:7">
      <c r="A554" s="87">
        <v>42567</v>
      </c>
      <c r="B554" s="88" t="s">
        <v>756</v>
      </c>
      <c r="C554" s="88" t="s">
        <v>748</v>
      </c>
      <c r="D554" s="88" t="s">
        <v>757</v>
      </c>
      <c r="E554" s="89">
        <v>400</v>
      </c>
      <c r="F554" s="89">
        <v>34000</v>
      </c>
      <c r="G554" s="89">
        <v>5100</v>
      </c>
    </row>
    <row r="555" spans="1:7">
      <c r="A555" s="87">
        <v>42568</v>
      </c>
      <c r="B555" s="88" t="s">
        <v>453</v>
      </c>
      <c r="C555" s="88" t="s">
        <v>750</v>
      </c>
      <c r="D555" s="88" t="s">
        <v>763</v>
      </c>
      <c r="E555" s="89">
        <v>400</v>
      </c>
      <c r="F555" s="89">
        <v>12800</v>
      </c>
      <c r="G555" s="89">
        <v>3200</v>
      </c>
    </row>
    <row r="556" spans="1:7">
      <c r="A556" s="87">
        <v>42568</v>
      </c>
      <c r="B556" s="88" t="s">
        <v>460</v>
      </c>
      <c r="C556" s="88" t="s">
        <v>750</v>
      </c>
      <c r="D556" s="88" t="s">
        <v>760</v>
      </c>
      <c r="E556" s="89">
        <v>500</v>
      </c>
      <c r="F556" s="89">
        <v>22000</v>
      </c>
      <c r="G556" s="89">
        <v>4400</v>
      </c>
    </row>
    <row r="557" spans="1:7">
      <c r="A557" s="87">
        <v>42568</v>
      </c>
      <c r="B557" s="88" t="s">
        <v>460</v>
      </c>
      <c r="C557" s="88" t="s">
        <v>753</v>
      </c>
      <c r="D557" s="88" t="s">
        <v>755</v>
      </c>
      <c r="E557" s="89">
        <v>300</v>
      </c>
      <c r="F557" s="89">
        <v>6300</v>
      </c>
      <c r="G557" s="89">
        <v>1953</v>
      </c>
    </row>
    <row r="558" spans="1:7">
      <c r="A558" s="87">
        <v>42569</v>
      </c>
      <c r="B558" s="88" t="s">
        <v>453</v>
      </c>
      <c r="C558" s="88" t="s">
        <v>748</v>
      </c>
      <c r="D558" s="88" t="s">
        <v>454</v>
      </c>
      <c r="E558" s="89">
        <v>1800</v>
      </c>
      <c r="F558" s="89">
        <v>72000</v>
      </c>
      <c r="G558" s="89">
        <v>19440</v>
      </c>
    </row>
    <row r="559" spans="1:7">
      <c r="A559" s="87">
        <v>42570</v>
      </c>
      <c r="B559" s="88" t="s">
        <v>453</v>
      </c>
      <c r="C559" s="88" t="s">
        <v>748</v>
      </c>
      <c r="D559" s="88" t="s">
        <v>454</v>
      </c>
      <c r="E559" s="89">
        <v>1000</v>
      </c>
      <c r="F559" s="89">
        <v>58000</v>
      </c>
      <c r="G559" s="89">
        <v>16820</v>
      </c>
    </row>
    <row r="560" spans="1:7">
      <c r="A560" s="87">
        <v>42571</v>
      </c>
      <c r="B560" s="88" t="s">
        <v>460</v>
      </c>
      <c r="C560" s="88" t="s">
        <v>750</v>
      </c>
      <c r="D560" s="88" t="s">
        <v>761</v>
      </c>
      <c r="E560" s="89">
        <v>500</v>
      </c>
      <c r="F560" s="89">
        <v>11000</v>
      </c>
      <c r="G560" s="89">
        <v>1320</v>
      </c>
    </row>
    <row r="561" spans="1:7">
      <c r="A561" s="87">
        <v>42572</v>
      </c>
      <c r="B561" s="88" t="s">
        <v>756</v>
      </c>
      <c r="C561" s="88" t="s">
        <v>748</v>
      </c>
      <c r="D561" s="88" t="s">
        <v>757</v>
      </c>
      <c r="E561" s="89">
        <v>1600</v>
      </c>
      <c r="F561" s="89">
        <v>89600</v>
      </c>
      <c r="G561" s="89">
        <v>20608</v>
      </c>
    </row>
    <row r="562" spans="1:7">
      <c r="A562" s="87">
        <v>42572</v>
      </c>
      <c r="B562" s="88" t="s">
        <v>460</v>
      </c>
      <c r="C562" s="88" t="s">
        <v>750</v>
      </c>
      <c r="D562" s="88" t="s">
        <v>762</v>
      </c>
      <c r="E562" s="89">
        <v>1300</v>
      </c>
      <c r="F562" s="89">
        <v>18200</v>
      </c>
      <c r="G562" s="89">
        <v>6006</v>
      </c>
    </row>
    <row r="563" spans="1:7">
      <c r="A563" s="87">
        <v>42572</v>
      </c>
      <c r="B563" s="88" t="s">
        <v>453</v>
      </c>
      <c r="C563" s="88" t="s">
        <v>748</v>
      </c>
      <c r="D563" s="88" t="s">
        <v>454</v>
      </c>
      <c r="E563" s="89">
        <v>200</v>
      </c>
      <c r="F563" s="89">
        <v>15400</v>
      </c>
      <c r="G563" s="89">
        <v>2618</v>
      </c>
    </row>
    <row r="564" spans="1:7">
      <c r="A564" s="87">
        <v>42573</v>
      </c>
      <c r="B564" s="88" t="s">
        <v>756</v>
      </c>
      <c r="C564" s="88" t="s">
        <v>748</v>
      </c>
      <c r="D564" s="88" t="s">
        <v>758</v>
      </c>
      <c r="E564" s="89">
        <v>600</v>
      </c>
      <c r="F564" s="89">
        <v>48600</v>
      </c>
      <c r="G564" s="89">
        <v>5832</v>
      </c>
    </row>
    <row r="565" spans="1:7">
      <c r="A565" s="87">
        <v>42573</v>
      </c>
      <c r="B565" s="88" t="s">
        <v>460</v>
      </c>
      <c r="C565" s="88" t="s">
        <v>750</v>
      </c>
      <c r="D565" s="88" t="s">
        <v>762</v>
      </c>
      <c r="E565" s="89">
        <v>1800</v>
      </c>
      <c r="F565" s="89">
        <v>45000</v>
      </c>
      <c r="G565" s="89">
        <v>5850</v>
      </c>
    </row>
    <row r="566" spans="1:7">
      <c r="A566" s="87">
        <v>42573</v>
      </c>
      <c r="B566" s="88" t="s">
        <v>453</v>
      </c>
      <c r="C566" s="88" t="s">
        <v>748</v>
      </c>
      <c r="D566" s="88" t="s">
        <v>454</v>
      </c>
      <c r="E566" s="89">
        <v>400</v>
      </c>
      <c r="F566" s="89">
        <v>29200</v>
      </c>
      <c r="G566" s="89">
        <v>10220</v>
      </c>
    </row>
    <row r="567" spans="1:7">
      <c r="A567" s="87">
        <v>42574</v>
      </c>
      <c r="B567" s="88" t="s">
        <v>460</v>
      </c>
      <c r="C567" s="88" t="s">
        <v>753</v>
      </c>
      <c r="D567" s="88" t="s">
        <v>755</v>
      </c>
      <c r="E567" s="89">
        <v>700</v>
      </c>
      <c r="F567" s="89">
        <v>22400</v>
      </c>
      <c r="G567" s="89">
        <v>3360</v>
      </c>
    </row>
    <row r="568" spans="1:7">
      <c r="A568" s="87">
        <v>42574</v>
      </c>
      <c r="B568" s="88" t="s">
        <v>453</v>
      </c>
      <c r="C568" s="88" t="s">
        <v>748</v>
      </c>
      <c r="D568" s="88" t="s">
        <v>454</v>
      </c>
      <c r="E568" s="89">
        <v>300</v>
      </c>
      <c r="F568" s="89">
        <v>16500</v>
      </c>
      <c r="G568" s="89">
        <v>4290</v>
      </c>
    </row>
    <row r="569" spans="1:7">
      <c r="A569" s="87">
        <v>42574</v>
      </c>
      <c r="B569" s="88" t="s">
        <v>453</v>
      </c>
      <c r="C569" s="88" t="s">
        <v>750</v>
      </c>
      <c r="D569" s="88" t="s">
        <v>751</v>
      </c>
      <c r="E569" s="89">
        <v>900</v>
      </c>
      <c r="F569" s="89">
        <v>19800</v>
      </c>
      <c r="G569" s="89">
        <v>3762</v>
      </c>
    </row>
    <row r="570" spans="1:7">
      <c r="A570" s="87">
        <v>42574</v>
      </c>
      <c r="B570" s="88" t="s">
        <v>460</v>
      </c>
      <c r="C570" s="88" t="s">
        <v>748</v>
      </c>
      <c r="D570" s="88" t="s">
        <v>749</v>
      </c>
      <c r="E570" s="89">
        <v>1600</v>
      </c>
      <c r="F570" s="89">
        <v>38400</v>
      </c>
      <c r="G570" s="89">
        <v>11136</v>
      </c>
    </row>
    <row r="571" spans="1:7">
      <c r="A571" s="87">
        <v>42574</v>
      </c>
      <c r="B571" s="88" t="s">
        <v>460</v>
      </c>
      <c r="C571" s="88" t="s">
        <v>750</v>
      </c>
      <c r="D571" s="88" t="s">
        <v>762</v>
      </c>
      <c r="E571" s="89">
        <v>1700</v>
      </c>
      <c r="F571" s="89">
        <v>125800</v>
      </c>
      <c r="G571" s="89">
        <v>28934</v>
      </c>
    </row>
    <row r="572" spans="1:7">
      <c r="A572" s="87">
        <v>42574</v>
      </c>
      <c r="B572" s="88" t="s">
        <v>453</v>
      </c>
      <c r="C572" s="88" t="s">
        <v>748</v>
      </c>
      <c r="D572" s="88" t="s">
        <v>454</v>
      </c>
      <c r="E572" s="89">
        <v>700</v>
      </c>
      <c r="F572" s="89">
        <v>28700</v>
      </c>
      <c r="G572" s="89">
        <v>9471</v>
      </c>
    </row>
    <row r="573" spans="1:7">
      <c r="A573" s="87">
        <v>42574</v>
      </c>
      <c r="B573" s="88" t="s">
        <v>460</v>
      </c>
      <c r="C573" s="88" t="s">
        <v>750</v>
      </c>
      <c r="D573" s="88" t="s">
        <v>762</v>
      </c>
      <c r="E573" s="89">
        <v>1300</v>
      </c>
      <c r="F573" s="89">
        <v>35100</v>
      </c>
      <c r="G573" s="89">
        <v>11232</v>
      </c>
    </row>
    <row r="574" spans="1:7">
      <c r="A574" s="87">
        <v>42574</v>
      </c>
      <c r="B574" s="88" t="s">
        <v>460</v>
      </c>
      <c r="C574" s="88" t="s">
        <v>750</v>
      </c>
      <c r="D574" s="88" t="s">
        <v>762</v>
      </c>
      <c r="E574" s="89">
        <v>1800</v>
      </c>
      <c r="F574" s="89">
        <v>93600</v>
      </c>
      <c r="G574" s="89">
        <v>25272</v>
      </c>
    </row>
    <row r="575" spans="1:7">
      <c r="A575" s="87">
        <v>42574</v>
      </c>
      <c r="B575" s="88" t="s">
        <v>460</v>
      </c>
      <c r="C575" s="88" t="s">
        <v>750</v>
      </c>
      <c r="D575" s="88" t="s">
        <v>760</v>
      </c>
      <c r="E575" s="89">
        <v>700</v>
      </c>
      <c r="F575" s="89">
        <v>9800</v>
      </c>
      <c r="G575" s="89">
        <v>2352</v>
      </c>
    </row>
    <row r="576" spans="1:7">
      <c r="A576" s="87">
        <v>42575</v>
      </c>
      <c r="B576" s="88" t="s">
        <v>460</v>
      </c>
      <c r="C576" s="88" t="s">
        <v>748</v>
      </c>
      <c r="D576" s="88" t="s">
        <v>749</v>
      </c>
      <c r="E576" s="89">
        <v>1400</v>
      </c>
      <c r="F576" s="89">
        <v>78400</v>
      </c>
      <c r="G576" s="89">
        <v>22736</v>
      </c>
    </row>
    <row r="577" spans="1:7">
      <c r="A577" s="87">
        <v>42575</v>
      </c>
      <c r="B577" s="88" t="s">
        <v>460</v>
      </c>
      <c r="C577" s="88" t="s">
        <v>750</v>
      </c>
      <c r="D577" s="88" t="s">
        <v>761</v>
      </c>
      <c r="E577" s="89">
        <v>800</v>
      </c>
      <c r="F577" s="89">
        <v>19200</v>
      </c>
      <c r="G577" s="89">
        <v>4416</v>
      </c>
    </row>
    <row r="578" spans="1:7">
      <c r="A578" s="87">
        <v>42575</v>
      </c>
      <c r="B578" s="88" t="s">
        <v>453</v>
      </c>
      <c r="C578" s="88" t="s">
        <v>750</v>
      </c>
      <c r="D578" s="88" t="s">
        <v>763</v>
      </c>
      <c r="E578" s="89">
        <v>900</v>
      </c>
      <c r="F578" s="89">
        <v>49500</v>
      </c>
      <c r="G578" s="89">
        <v>12375</v>
      </c>
    </row>
    <row r="579" spans="1:7">
      <c r="A579" s="87">
        <v>42575</v>
      </c>
      <c r="B579" s="88" t="s">
        <v>460</v>
      </c>
      <c r="C579" s="88" t="s">
        <v>753</v>
      </c>
      <c r="D579" s="88" t="s">
        <v>764</v>
      </c>
      <c r="E579" s="89">
        <v>1800</v>
      </c>
      <c r="F579" s="89">
        <v>131400</v>
      </c>
      <c r="G579" s="89">
        <v>14454</v>
      </c>
    </row>
    <row r="580" spans="1:7">
      <c r="A580" s="87">
        <v>42575</v>
      </c>
      <c r="B580" s="88" t="s">
        <v>756</v>
      </c>
      <c r="C580" s="88" t="s">
        <v>748</v>
      </c>
      <c r="D580" s="88" t="s">
        <v>766</v>
      </c>
      <c r="E580" s="89">
        <v>200</v>
      </c>
      <c r="F580" s="89">
        <v>14600</v>
      </c>
      <c r="G580" s="89">
        <v>4672</v>
      </c>
    </row>
    <row r="581" spans="1:7">
      <c r="A581" s="87">
        <v>42576</v>
      </c>
      <c r="B581" s="88" t="s">
        <v>460</v>
      </c>
      <c r="C581" s="88" t="s">
        <v>748</v>
      </c>
      <c r="D581" s="88" t="s">
        <v>749</v>
      </c>
      <c r="E581" s="89">
        <v>1700</v>
      </c>
      <c r="F581" s="89">
        <v>124100</v>
      </c>
      <c r="G581" s="89">
        <v>14892</v>
      </c>
    </row>
    <row r="582" spans="1:7">
      <c r="A582" s="87">
        <v>42576</v>
      </c>
      <c r="B582" s="88" t="s">
        <v>453</v>
      </c>
      <c r="C582" s="88" t="s">
        <v>750</v>
      </c>
      <c r="D582" s="88" t="s">
        <v>763</v>
      </c>
      <c r="E582" s="89">
        <v>1700</v>
      </c>
      <c r="F582" s="89">
        <v>112200</v>
      </c>
      <c r="G582" s="89">
        <v>38148</v>
      </c>
    </row>
    <row r="583" spans="1:7">
      <c r="A583" s="87">
        <v>42576</v>
      </c>
      <c r="B583" s="88" t="s">
        <v>460</v>
      </c>
      <c r="C583" s="88" t="s">
        <v>753</v>
      </c>
      <c r="D583" s="88" t="s">
        <v>755</v>
      </c>
      <c r="E583" s="89">
        <v>900</v>
      </c>
      <c r="F583" s="89">
        <v>13500</v>
      </c>
      <c r="G583" s="89">
        <v>2835</v>
      </c>
    </row>
    <row r="584" spans="1:7">
      <c r="A584" s="87">
        <v>42578</v>
      </c>
      <c r="B584" s="88" t="s">
        <v>752</v>
      </c>
      <c r="C584" s="88" t="s">
        <v>753</v>
      </c>
      <c r="D584" s="88" t="s">
        <v>765</v>
      </c>
      <c r="E584" s="89">
        <v>900</v>
      </c>
      <c r="F584" s="89">
        <v>19800</v>
      </c>
      <c r="G584" s="89">
        <v>6336</v>
      </c>
    </row>
    <row r="585" spans="1:7">
      <c r="A585" s="87">
        <v>42578</v>
      </c>
      <c r="B585" s="88" t="s">
        <v>460</v>
      </c>
      <c r="C585" s="88" t="s">
        <v>750</v>
      </c>
      <c r="D585" s="88" t="s">
        <v>760</v>
      </c>
      <c r="E585" s="89">
        <v>1200</v>
      </c>
      <c r="F585" s="89">
        <v>69600</v>
      </c>
      <c r="G585" s="89">
        <v>24360</v>
      </c>
    </row>
    <row r="586" spans="1:7">
      <c r="A586" s="87">
        <v>42578</v>
      </c>
      <c r="B586" s="88" t="s">
        <v>453</v>
      </c>
      <c r="C586" s="88" t="s">
        <v>750</v>
      </c>
      <c r="D586" s="88" t="s">
        <v>751</v>
      </c>
      <c r="E586" s="89">
        <v>1400</v>
      </c>
      <c r="F586" s="89">
        <v>58800</v>
      </c>
      <c r="G586" s="89">
        <v>7056</v>
      </c>
    </row>
    <row r="587" spans="1:7">
      <c r="A587" s="87">
        <v>42578</v>
      </c>
      <c r="B587" s="88" t="s">
        <v>460</v>
      </c>
      <c r="C587" s="88" t="s">
        <v>750</v>
      </c>
      <c r="D587" s="88" t="s">
        <v>760</v>
      </c>
      <c r="E587" s="89">
        <v>1800</v>
      </c>
      <c r="F587" s="89">
        <v>108000</v>
      </c>
      <c r="G587" s="89">
        <v>15120</v>
      </c>
    </row>
    <row r="588" spans="1:7">
      <c r="A588" s="87">
        <v>42579</v>
      </c>
      <c r="B588" s="88" t="s">
        <v>460</v>
      </c>
      <c r="C588" s="88" t="s">
        <v>750</v>
      </c>
      <c r="D588" s="88" t="s">
        <v>760</v>
      </c>
      <c r="E588" s="89">
        <v>1300</v>
      </c>
      <c r="F588" s="89">
        <v>61100</v>
      </c>
      <c r="G588" s="89">
        <v>17108</v>
      </c>
    </row>
    <row r="589" spans="1:7">
      <c r="A589" s="87">
        <v>42579</v>
      </c>
      <c r="B589" s="88" t="s">
        <v>453</v>
      </c>
      <c r="C589" s="88" t="s">
        <v>748</v>
      </c>
      <c r="D589" s="88" t="s">
        <v>454</v>
      </c>
      <c r="E589" s="89">
        <v>1100</v>
      </c>
      <c r="F589" s="89">
        <v>71500</v>
      </c>
      <c r="G589" s="89">
        <v>9295</v>
      </c>
    </row>
    <row r="590" spans="1:7">
      <c r="A590" s="87">
        <v>42580</v>
      </c>
      <c r="B590" s="88" t="s">
        <v>460</v>
      </c>
      <c r="C590" s="88" t="s">
        <v>753</v>
      </c>
      <c r="D590" s="88" t="s">
        <v>755</v>
      </c>
      <c r="E590" s="89">
        <v>900</v>
      </c>
      <c r="F590" s="89">
        <v>68400</v>
      </c>
      <c r="G590" s="89">
        <v>25308</v>
      </c>
    </row>
    <row r="591" spans="1:7">
      <c r="A591" s="87">
        <v>42580</v>
      </c>
      <c r="B591" s="88" t="s">
        <v>756</v>
      </c>
      <c r="C591" s="88" t="s">
        <v>748</v>
      </c>
      <c r="D591" s="88" t="s">
        <v>757</v>
      </c>
      <c r="E591" s="89">
        <v>1000</v>
      </c>
      <c r="F591" s="89">
        <v>41000</v>
      </c>
      <c r="G591" s="89">
        <v>9430</v>
      </c>
    </row>
    <row r="592" spans="1:7">
      <c r="A592" s="87">
        <v>42580</v>
      </c>
      <c r="B592" s="88" t="s">
        <v>460</v>
      </c>
      <c r="C592" s="88" t="s">
        <v>753</v>
      </c>
      <c r="D592" s="88" t="s">
        <v>764</v>
      </c>
      <c r="E592" s="89">
        <v>700</v>
      </c>
      <c r="F592" s="89">
        <v>18200</v>
      </c>
      <c r="G592" s="89">
        <v>3276</v>
      </c>
    </row>
    <row r="593" spans="1:7">
      <c r="A593" s="87">
        <v>42580</v>
      </c>
      <c r="B593" s="88" t="s">
        <v>460</v>
      </c>
      <c r="C593" s="88" t="s">
        <v>748</v>
      </c>
      <c r="D593" s="88" t="s">
        <v>461</v>
      </c>
      <c r="E593" s="89">
        <v>1300</v>
      </c>
      <c r="F593" s="89">
        <v>113100</v>
      </c>
      <c r="G593" s="89">
        <v>31668</v>
      </c>
    </row>
    <row r="594" spans="1:7">
      <c r="A594" s="87">
        <v>42580</v>
      </c>
      <c r="B594" s="88" t="s">
        <v>460</v>
      </c>
      <c r="C594" s="88" t="s">
        <v>753</v>
      </c>
      <c r="D594" s="88" t="s">
        <v>755</v>
      </c>
      <c r="E594" s="89">
        <v>800</v>
      </c>
      <c r="F594" s="89">
        <v>61600</v>
      </c>
      <c r="G594" s="89">
        <v>9856</v>
      </c>
    </row>
    <row r="595" spans="1:7">
      <c r="A595" s="87">
        <v>42581</v>
      </c>
      <c r="B595" s="88" t="s">
        <v>453</v>
      </c>
      <c r="C595" s="88" t="s">
        <v>750</v>
      </c>
      <c r="D595" s="88" t="s">
        <v>763</v>
      </c>
      <c r="E595" s="89">
        <v>1100</v>
      </c>
      <c r="F595" s="89">
        <v>30800</v>
      </c>
      <c r="G595" s="89">
        <v>10472</v>
      </c>
    </row>
    <row r="596" spans="1:7">
      <c r="A596" s="87">
        <v>42582</v>
      </c>
      <c r="B596" s="88" t="s">
        <v>752</v>
      </c>
      <c r="C596" s="88" t="s">
        <v>753</v>
      </c>
      <c r="D596" s="88" t="s">
        <v>754</v>
      </c>
      <c r="E596" s="89">
        <v>1100</v>
      </c>
      <c r="F596" s="89">
        <v>90200</v>
      </c>
      <c r="G596" s="89">
        <v>20746</v>
      </c>
    </row>
    <row r="597" spans="1:7">
      <c r="A597" s="87">
        <v>42583</v>
      </c>
      <c r="B597" s="88" t="s">
        <v>453</v>
      </c>
      <c r="C597" s="88" t="s">
        <v>748</v>
      </c>
      <c r="D597" s="88" t="s">
        <v>454</v>
      </c>
      <c r="E597" s="89">
        <v>200</v>
      </c>
      <c r="F597" s="89">
        <v>11800</v>
      </c>
      <c r="G597" s="89">
        <v>4130</v>
      </c>
    </row>
    <row r="598" spans="1:7">
      <c r="A598" s="87">
        <v>42583</v>
      </c>
      <c r="B598" s="88" t="s">
        <v>453</v>
      </c>
      <c r="C598" s="88" t="s">
        <v>748</v>
      </c>
      <c r="D598" s="88" t="s">
        <v>454</v>
      </c>
      <c r="E598" s="89">
        <v>800</v>
      </c>
      <c r="F598" s="89">
        <v>61600</v>
      </c>
      <c r="G598" s="89">
        <v>10472</v>
      </c>
    </row>
    <row r="599" spans="1:7">
      <c r="A599" s="87">
        <v>42584</v>
      </c>
      <c r="B599" s="88" t="s">
        <v>756</v>
      </c>
      <c r="C599" s="88" t="s">
        <v>748</v>
      </c>
      <c r="D599" s="88" t="s">
        <v>757</v>
      </c>
      <c r="E599" s="89">
        <v>800</v>
      </c>
      <c r="F599" s="89">
        <v>39200</v>
      </c>
      <c r="G599" s="89">
        <v>5096</v>
      </c>
    </row>
    <row r="600" spans="1:7">
      <c r="A600" s="87">
        <v>42584</v>
      </c>
      <c r="B600" s="88" t="s">
        <v>460</v>
      </c>
      <c r="C600" s="88" t="s">
        <v>750</v>
      </c>
      <c r="D600" s="88" t="s">
        <v>761</v>
      </c>
      <c r="E600" s="89">
        <v>1300</v>
      </c>
      <c r="F600" s="89">
        <v>107900</v>
      </c>
      <c r="G600" s="89">
        <v>23738</v>
      </c>
    </row>
    <row r="601" spans="1:7">
      <c r="A601" s="87">
        <v>42585</v>
      </c>
      <c r="B601" s="88" t="s">
        <v>756</v>
      </c>
      <c r="C601" s="88" t="s">
        <v>748</v>
      </c>
      <c r="D601" s="88" t="s">
        <v>757</v>
      </c>
      <c r="E601" s="89">
        <v>400</v>
      </c>
      <c r="F601" s="89">
        <v>18400</v>
      </c>
      <c r="G601" s="89">
        <v>6072</v>
      </c>
    </row>
    <row r="602" spans="1:7">
      <c r="A602" s="87">
        <v>42585</v>
      </c>
      <c r="B602" s="88" t="s">
        <v>453</v>
      </c>
      <c r="C602" s="88" t="s">
        <v>750</v>
      </c>
      <c r="D602" s="88" t="s">
        <v>763</v>
      </c>
      <c r="E602" s="89">
        <v>1600</v>
      </c>
      <c r="F602" s="89">
        <v>36800</v>
      </c>
      <c r="G602" s="89">
        <v>6256</v>
      </c>
    </row>
    <row r="603" spans="1:7">
      <c r="A603" s="87">
        <v>42585</v>
      </c>
      <c r="B603" s="88" t="s">
        <v>460</v>
      </c>
      <c r="C603" s="88" t="s">
        <v>753</v>
      </c>
      <c r="D603" s="88" t="s">
        <v>764</v>
      </c>
      <c r="E603" s="89">
        <v>1400</v>
      </c>
      <c r="F603" s="89">
        <v>43400</v>
      </c>
      <c r="G603" s="89">
        <v>13020</v>
      </c>
    </row>
    <row r="604" spans="1:7">
      <c r="A604" s="87">
        <v>42586</v>
      </c>
      <c r="B604" s="88" t="s">
        <v>453</v>
      </c>
      <c r="C604" s="88" t="s">
        <v>748</v>
      </c>
      <c r="D604" s="88" t="s">
        <v>454</v>
      </c>
      <c r="E604" s="89">
        <v>200</v>
      </c>
      <c r="F604" s="89">
        <v>11600</v>
      </c>
      <c r="G604" s="89">
        <v>1508</v>
      </c>
    </row>
    <row r="605" spans="1:7">
      <c r="A605" s="87">
        <v>42587</v>
      </c>
      <c r="B605" s="88" t="s">
        <v>460</v>
      </c>
      <c r="C605" s="88" t="s">
        <v>753</v>
      </c>
      <c r="D605" s="88" t="s">
        <v>764</v>
      </c>
      <c r="E605" s="89">
        <v>1400</v>
      </c>
      <c r="F605" s="89">
        <v>33600</v>
      </c>
      <c r="G605" s="89">
        <v>11088</v>
      </c>
    </row>
    <row r="606" spans="1:7">
      <c r="A606" s="87">
        <v>42588</v>
      </c>
      <c r="B606" s="88" t="s">
        <v>460</v>
      </c>
      <c r="C606" s="88" t="s">
        <v>753</v>
      </c>
      <c r="D606" s="88" t="s">
        <v>764</v>
      </c>
      <c r="E606" s="89">
        <v>800</v>
      </c>
      <c r="F606" s="89">
        <v>45600</v>
      </c>
      <c r="G606" s="89">
        <v>7296</v>
      </c>
    </row>
    <row r="607" spans="1:7">
      <c r="A607" s="87">
        <v>42588</v>
      </c>
      <c r="B607" s="88" t="s">
        <v>460</v>
      </c>
      <c r="C607" s="88" t="s">
        <v>750</v>
      </c>
      <c r="D607" s="88" t="s">
        <v>761</v>
      </c>
      <c r="E607" s="89">
        <v>1300</v>
      </c>
      <c r="F607" s="89">
        <v>18200</v>
      </c>
      <c r="G607" s="89">
        <v>2912</v>
      </c>
    </row>
    <row r="608" spans="1:7">
      <c r="A608" s="87">
        <v>42588</v>
      </c>
      <c r="B608" s="88" t="s">
        <v>460</v>
      </c>
      <c r="C608" s="88" t="s">
        <v>748</v>
      </c>
      <c r="D608" s="88" t="s">
        <v>461</v>
      </c>
      <c r="E608" s="89">
        <v>1300</v>
      </c>
      <c r="F608" s="89">
        <v>89700</v>
      </c>
      <c r="G608" s="89">
        <v>22425</v>
      </c>
    </row>
    <row r="609" spans="1:7">
      <c r="A609" s="87">
        <v>42589</v>
      </c>
      <c r="B609" s="88" t="s">
        <v>460</v>
      </c>
      <c r="C609" s="88" t="s">
        <v>750</v>
      </c>
      <c r="D609" s="88" t="s">
        <v>760</v>
      </c>
      <c r="E609" s="89">
        <v>200</v>
      </c>
      <c r="F609" s="89">
        <v>10600</v>
      </c>
      <c r="G609" s="89">
        <v>3180</v>
      </c>
    </row>
    <row r="610" spans="1:7">
      <c r="A610" s="87">
        <v>42589</v>
      </c>
      <c r="B610" s="88" t="s">
        <v>453</v>
      </c>
      <c r="C610" s="88" t="s">
        <v>748</v>
      </c>
      <c r="D610" s="88" t="s">
        <v>454</v>
      </c>
      <c r="E610" s="89">
        <v>700</v>
      </c>
      <c r="F610" s="89">
        <v>11200</v>
      </c>
      <c r="G610" s="89">
        <v>3920</v>
      </c>
    </row>
    <row r="611" spans="1:7">
      <c r="A611" s="87">
        <v>42590</v>
      </c>
      <c r="B611" s="88" t="s">
        <v>756</v>
      </c>
      <c r="C611" s="88" t="s">
        <v>748</v>
      </c>
      <c r="D611" s="88" t="s">
        <v>766</v>
      </c>
      <c r="E611" s="89">
        <v>1700</v>
      </c>
      <c r="F611" s="89">
        <v>110500</v>
      </c>
      <c r="G611" s="89">
        <v>40885</v>
      </c>
    </row>
    <row r="612" spans="1:7">
      <c r="A612" s="87">
        <v>42590</v>
      </c>
      <c r="B612" s="88" t="s">
        <v>460</v>
      </c>
      <c r="C612" s="88" t="s">
        <v>753</v>
      </c>
      <c r="D612" s="88" t="s">
        <v>764</v>
      </c>
      <c r="E612" s="89">
        <v>1600</v>
      </c>
      <c r="F612" s="89">
        <v>62400</v>
      </c>
      <c r="G612" s="89">
        <v>11856</v>
      </c>
    </row>
    <row r="613" spans="1:7">
      <c r="A613" s="87">
        <v>42591</v>
      </c>
      <c r="B613" s="88" t="s">
        <v>460</v>
      </c>
      <c r="C613" s="88" t="s">
        <v>748</v>
      </c>
      <c r="D613" s="88" t="s">
        <v>749</v>
      </c>
      <c r="E613" s="89">
        <v>1500</v>
      </c>
      <c r="F613" s="89">
        <v>91500</v>
      </c>
      <c r="G613" s="89">
        <v>32025</v>
      </c>
    </row>
    <row r="614" spans="1:7">
      <c r="A614" s="87">
        <v>42591</v>
      </c>
      <c r="B614" s="88" t="s">
        <v>460</v>
      </c>
      <c r="C614" s="88" t="s">
        <v>750</v>
      </c>
      <c r="D614" s="88" t="s">
        <v>762</v>
      </c>
      <c r="E614" s="89">
        <v>500</v>
      </c>
      <c r="F614" s="89">
        <v>15000</v>
      </c>
      <c r="G614" s="89">
        <v>3450</v>
      </c>
    </row>
    <row r="615" spans="1:7">
      <c r="A615" s="87">
        <v>42591</v>
      </c>
      <c r="B615" s="88" t="s">
        <v>756</v>
      </c>
      <c r="C615" s="88" t="s">
        <v>748</v>
      </c>
      <c r="D615" s="88" t="s">
        <v>766</v>
      </c>
      <c r="E615" s="89">
        <v>1600</v>
      </c>
      <c r="F615" s="89">
        <v>32000</v>
      </c>
      <c r="G615" s="89">
        <v>4800</v>
      </c>
    </row>
    <row r="616" spans="1:7">
      <c r="A616" s="87">
        <v>42591</v>
      </c>
      <c r="B616" s="88" t="s">
        <v>453</v>
      </c>
      <c r="C616" s="88" t="s">
        <v>748</v>
      </c>
      <c r="D616" s="88" t="s">
        <v>454</v>
      </c>
      <c r="E616" s="89">
        <v>1100</v>
      </c>
      <c r="F616" s="89">
        <v>82500</v>
      </c>
      <c r="G616" s="89">
        <v>26400</v>
      </c>
    </row>
    <row r="617" spans="1:7">
      <c r="A617" s="87">
        <v>42591</v>
      </c>
      <c r="B617" s="88" t="s">
        <v>460</v>
      </c>
      <c r="C617" s="88" t="s">
        <v>748</v>
      </c>
      <c r="D617" s="88" t="s">
        <v>461</v>
      </c>
      <c r="E617" s="89">
        <v>300</v>
      </c>
      <c r="F617" s="89">
        <v>22800</v>
      </c>
      <c r="G617" s="89">
        <v>2964</v>
      </c>
    </row>
    <row r="618" spans="1:7">
      <c r="A618" s="87">
        <v>42592</v>
      </c>
      <c r="B618" s="88" t="s">
        <v>453</v>
      </c>
      <c r="C618" s="88" t="s">
        <v>750</v>
      </c>
      <c r="D618" s="88" t="s">
        <v>751</v>
      </c>
      <c r="E618" s="89">
        <v>1800</v>
      </c>
      <c r="F618" s="89">
        <v>64800</v>
      </c>
      <c r="G618" s="89">
        <v>20736</v>
      </c>
    </row>
    <row r="619" spans="1:7">
      <c r="A619" s="87">
        <v>42592</v>
      </c>
      <c r="B619" s="88" t="s">
        <v>460</v>
      </c>
      <c r="C619" s="88" t="s">
        <v>750</v>
      </c>
      <c r="D619" s="88" t="s">
        <v>761</v>
      </c>
      <c r="E619" s="89">
        <v>900</v>
      </c>
      <c r="F619" s="89">
        <v>16200</v>
      </c>
      <c r="G619" s="89">
        <v>4374</v>
      </c>
    </row>
    <row r="620" spans="1:7">
      <c r="A620" s="87">
        <v>42592</v>
      </c>
      <c r="B620" s="88" t="s">
        <v>756</v>
      </c>
      <c r="C620" s="88" t="s">
        <v>748</v>
      </c>
      <c r="D620" s="88" t="s">
        <v>757</v>
      </c>
      <c r="E620" s="89">
        <v>600</v>
      </c>
      <c r="F620" s="89">
        <v>33000</v>
      </c>
      <c r="G620" s="89">
        <v>6600</v>
      </c>
    </row>
    <row r="621" spans="1:7">
      <c r="A621" s="87">
        <v>42592</v>
      </c>
      <c r="B621" s="88" t="s">
        <v>453</v>
      </c>
      <c r="C621" s="88" t="s">
        <v>748</v>
      </c>
      <c r="D621" s="88" t="s">
        <v>454</v>
      </c>
      <c r="E621" s="89">
        <v>1100</v>
      </c>
      <c r="F621" s="89">
        <v>50600</v>
      </c>
      <c r="G621" s="89">
        <v>11132</v>
      </c>
    </row>
    <row r="622" spans="1:7">
      <c r="A622" s="87">
        <v>42593</v>
      </c>
      <c r="B622" s="88" t="s">
        <v>756</v>
      </c>
      <c r="C622" s="88" t="s">
        <v>748</v>
      </c>
      <c r="D622" s="88" t="s">
        <v>766</v>
      </c>
      <c r="E622" s="89">
        <v>900</v>
      </c>
      <c r="F622" s="89">
        <v>12600</v>
      </c>
      <c r="G622" s="89">
        <v>2016</v>
      </c>
    </row>
    <row r="623" spans="1:7">
      <c r="A623" s="87">
        <v>42593</v>
      </c>
      <c r="B623" s="88" t="s">
        <v>752</v>
      </c>
      <c r="C623" s="88" t="s">
        <v>753</v>
      </c>
      <c r="D623" s="88" t="s">
        <v>765</v>
      </c>
      <c r="E623" s="89">
        <v>1000</v>
      </c>
      <c r="F623" s="89">
        <v>26000</v>
      </c>
      <c r="G623" s="89">
        <v>5200</v>
      </c>
    </row>
    <row r="624" spans="1:7">
      <c r="A624" s="87">
        <v>42593</v>
      </c>
      <c r="B624" s="88" t="s">
        <v>460</v>
      </c>
      <c r="C624" s="88" t="s">
        <v>750</v>
      </c>
      <c r="D624" s="88" t="s">
        <v>762</v>
      </c>
      <c r="E624" s="89">
        <v>1800</v>
      </c>
      <c r="F624" s="89">
        <v>126000</v>
      </c>
      <c r="G624" s="89">
        <v>22680</v>
      </c>
    </row>
    <row r="625" spans="1:7">
      <c r="A625" s="87">
        <v>42594</v>
      </c>
      <c r="B625" s="88" t="s">
        <v>756</v>
      </c>
      <c r="C625" s="88" t="s">
        <v>748</v>
      </c>
      <c r="D625" s="88" t="s">
        <v>757</v>
      </c>
      <c r="E625" s="89">
        <v>1200</v>
      </c>
      <c r="F625" s="89">
        <v>50400</v>
      </c>
      <c r="G625" s="89">
        <v>6048</v>
      </c>
    </row>
    <row r="626" spans="1:7">
      <c r="A626" s="87">
        <v>42594</v>
      </c>
      <c r="B626" s="88" t="s">
        <v>756</v>
      </c>
      <c r="C626" s="88" t="s">
        <v>750</v>
      </c>
      <c r="D626" s="88" t="s">
        <v>759</v>
      </c>
      <c r="E626" s="89">
        <v>300</v>
      </c>
      <c r="F626" s="89">
        <v>4800</v>
      </c>
      <c r="G626" s="89">
        <v>528</v>
      </c>
    </row>
    <row r="627" spans="1:7">
      <c r="A627" s="87">
        <v>42595</v>
      </c>
      <c r="B627" s="88" t="s">
        <v>756</v>
      </c>
      <c r="C627" s="88" t="s">
        <v>748</v>
      </c>
      <c r="D627" s="88" t="s">
        <v>757</v>
      </c>
      <c r="E627" s="89">
        <v>700</v>
      </c>
      <c r="F627" s="89">
        <v>53200</v>
      </c>
      <c r="G627" s="89">
        <v>14364</v>
      </c>
    </row>
    <row r="628" spans="1:7">
      <c r="A628" s="87">
        <v>42596</v>
      </c>
      <c r="B628" s="88" t="s">
        <v>453</v>
      </c>
      <c r="C628" s="88" t="s">
        <v>750</v>
      </c>
      <c r="D628" s="88" t="s">
        <v>751</v>
      </c>
      <c r="E628" s="89">
        <v>1600</v>
      </c>
      <c r="F628" s="89">
        <v>115200</v>
      </c>
      <c r="G628" s="89">
        <v>33408</v>
      </c>
    </row>
    <row r="629" spans="1:7">
      <c r="A629" s="87">
        <v>42597</v>
      </c>
      <c r="B629" s="88" t="s">
        <v>460</v>
      </c>
      <c r="C629" s="88" t="s">
        <v>748</v>
      </c>
      <c r="D629" s="88" t="s">
        <v>749</v>
      </c>
      <c r="E629" s="89">
        <v>1400</v>
      </c>
      <c r="F629" s="89">
        <v>82600</v>
      </c>
      <c r="G629" s="89">
        <v>9912</v>
      </c>
    </row>
    <row r="630" spans="1:7">
      <c r="A630" s="87">
        <v>42597</v>
      </c>
      <c r="B630" s="88" t="s">
        <v>460</v>
      </c>
      <c r="C630" s="88" t="s">
        <v>748</v>
      </c>
      <c r="D630" s="88" t="s">
        <v>749</v>
      </c>
      <c r="E630" s="89">
        <v>300</v>
      </c>
      <c r="F630" s="89">
        <v>12600</v>
      </c>
      <c r="G630" s="89">
        <v>1890</v>
      </c>
    </row>
    <row r="631" spans="1:7">
      <c r="A631" s="87">
        <v>42598</v>
      </c>
      <c r="B631" s="88" t="s">
        <v>756</v>
      </c>
      <c r="C631" s="88" t="s">
        <v>748</v>
      </c>
      <c r="D631" s="88" t="s">
        <v>758</v>
      </c>
      <c r="E631" s="89">
        <v>1200</v>
      </c>
      <c r="F631" s="89">
        <v>86400</v>
      </c>
      <c r="G631" s="89">
        <v>31968</v>
      </c>
    </row>
    <row r="632" spans="1:7">
      <c r="A632" s="87">
        <v>42598</v>
      </c>
      <c r="B632" s="88" t="s">
        <v>453</v>
      </c>
      <c r="C632" s="88" t="s">
        <v>748</v>
      </c>
      <c r="D632" s="88" t="s">
        <v>454</v>
      </c>
      <c r="E632" s="89">
        <v>500</v>
      </c>
      <c r="F632" s="89">
        <v>34000</v>
      </c>
      <c r="G632" s="89">
        <v>8840</v>
      </c>
    </row>
    <row r="633" spans="1:7">
      <c r="A633" s="87">
        <v>42599</v>
      </c>
      <c r="B633" s="88" t="s">
        <v>756</v>
      </c>
      <c r="C633" s="88" t="s">
        <v>748</v>
      </c>
      <c r="D633" s="88" t="s">
        <v>758</v>
      </c>
      <c r="E633" s="89">
        <v>200</v>
      </c>
      <c r="F633" s="89">
        <v>8000</v>
      </c>
      <c r="G633" s="89">
        <v>2160</v>
      </c>
    </row>
    <row r="634" spans="1:7">
      <c r="A634" s="87">
        <v>42601</v>
      </c>
      <c r="B634" s="88" t="s">
        <v>756</v>
      </c>
      <c r="C634" s="88" t="s">
        <v>748</v>
      </c>
      <c r="D634" s="88" t="s">
        <v>758</v>
      </c>
      <c r="E634" s="89">
        <v>1700</v>
      </c>
      <c r="F634" s="89">
        <v>139400</v>
      </c>
      <c r="G634" s="89">
        <v>15334</v>
      </c>
    </row>
    <row r="635" spans="1:7">
      <c r="A635" s="87">
        <v>42601</v>
      </c>
      <c r="B635" s="88" t="s">
        <v>460</v>
      </c>
      <c r="C635" s="88" t="s">
        <v>750</v>
      </c>
      <c r="D635" s="88" t="s">
        <v>760</v>
      </c>
      <c r="E635" s="89">
        <v>700</v>
      </c>
      <c r="F635" s="89">
        <v>35000</v>
      </c>
      <c r="G635" s="89">
        <v>7000</v>
      </c>
    </row>
    <row r="636" spans="1:7">
      <c r="A636" s="87">
        <v>42601</v>
      </c>
      <c r="B636" s="88" t="s">
        <v>756</v>
      </c>
      <c r="C636" s="88" t="s">
        <v>748</v>
      </c>
      <c r="D636" s="88" t="s">
        <v>766</v>
      </c>
      <c r="E636" s="89">
        <v>1700</v>
      </c>
      <c r="F636" s="89">
        <v>40800</v>
      </c>
      <c r="G636" s="89">
        <v>8160</v>
      </c>
    </row>
    <row r="637" spans="1:7">
      <c r="A637" s="87">
        <v>42602</v>
      </c>
      <c r="B637" s="88" t="s">
        <v>453</v>
      </c>
      <c r="C637" s="88" t="s">
        <v>748</v>
      </c>
      <c r="D637" s="88" t="s">
        <v>454</v>
      </c>
      <c r="E637" s="89">
        <v>400</v>
      </c>
      <c r="F637" s="89">
        <v>8000</v>
      </c>
      <c r="G637" s="89">
        <v>2160</v>
      </c>
    </row>
    <row r="638" spans="1:7">
      <c r="A638" s="87">
        <v>42602</v>
      </c>
      <c r="B638" s="88" t="s">
        <v>460</v>
      </c>
      <c r="C638" s="88" t="s">
        <v>750</v>
      </c>
      <c r="D638" s="88" t="s">
        <v>762</v>
      </c>
      <c r="E638" s="89">
        <v>800</v>
      </c>
      <c r="F638" s="89">
        <v>30400</v>
      </c>
      <c r="G638" s="89">
        <v>10336</v>
      </c>
    </row>
    <row r="639" spans="1:7">
      <c r="A639" s="87">
        <v>42602</v>
      </c>
      <c r="B639" s="88" t="s">
        <v>460</v>
      </c>
      <c r="C639" s="88" t="s">
        <v>753</v>
      </c>
      <c r="D639" s="88" t="s">
        <v>764</v>
      </c>
      <c r="E639" s="89">
        <v>1300</v>
      </c>
      <c r="F639" s="89">
        <v>45500</v>
      </c>
      <c r="G639" s="89">
        <v>12740</v>
      </c>
    </row>
    <row r="640" spans="1:7">
      <c r="A640" s="87">
        <v>42603</v>
      </c>
      <c r="B640" s="88" t="s">
        <v>460</v>
      </c>
      <c r="C640" s="88" t="s">
        <v>753</v>
      </c>
      <c r="D640" s="88" t="s">
        <v>764</v>
      </c>
      <c r="E640" s="89">
        <v>1000</v>
      </c>
      <c r="F640" s="89">
        <v>85000</v>
      </c>
      <c r="G640" s="89">
        <v>28900</v>
      </c>
    </row>
    <row r="641" spans="1:7">
      <c r="A641" s="87">
        <v>42603</v>
      </c>
      <c r="B641" s="88" t="s">
        <v>453</v>
      </c>
      <c r="C641" s="88" t="s">
        <v>750</v>
      </c>
      <c r="D641" s="88" t="s">
        <v>751</v>
      </c>
      <c r="E641" s="89">
        <v>300</v>
      </c>
      <c r="F641" s="89">
        <v>7200</v>
      </c>
      <c r="G641" s="89">
        <v>2664</v>
      </c>
    </row>
    <row r="642" spans="1:7">
      <c r="A642" s="87">
        <v>42603</v>
      </c>
      <c r="B642" s="88" t="s">
        <v>460</v>
      </c>
      <c r="C642" s="88" t="s">
        <v>750</v>
      </c>
      <c r="D642" s="88" t="s">
        <v>762</v>
      </c>
      <c r="E642" s="89">
        <v>400</v>
      </c>
      <c r="F642" s="89">
        <v>5200</v>
      </c>
      <c r="G642" s="89">
        <v>1248</v>
      </c>
    </row>
    <row r="643" spans="1:7">
      <c r="A643" s="87">
        <v>42603</v>
      </c>
      <c r="B643" s="88" t="s">
        <v>453</v>
      </c>
      <c r="C643" s="88" t="s">
        <v>750</v>
      </c>
      <c r="D643" s="88" t="s">
        <v>751</v>
      </c>
      <c r="E643" s="89">
        <v>200</v>
      </c>
      <c r="F643" s="89">
        <v>4400</v>
      </c>
      <c r="G643" s="89">
        <v>660</v>
      </c>
    </row>
    <row r="644" spans="1:7">
      <c r="A644" s="87">
        <v>42604</v>
      </c>
      <c r="B644" s="88" t="s">
        <v>460</v>
      </c>
      <c r="C644" s="88" t="s">
        <v>753</v>
      </c>
      <c r="D644" s="88" t="s">
        <v>764</v>
      </c>
      <c r="E644" s="89">
        <v>700</v>
      </c>
      <c r="F644" s="89">
        <v>32900</v>
      </c>
      <c r="G644" s="89">
        <v>3290</v>
      </c>
    </row>
    <row r="645" spans="1:7">
      <c r="A645" s="87">
        <v>42604</v>
      </c>
      <c r="B645" s="88" t="s">
        <v>756</v>
      </c>
      <c r="C645" s="88" t="s">
        <v>748</v>
      </c>
      <c r="D645" s="88" t="s">
        <v>766</v>
      </c>
      <c r="E645" s="89">
        <v>700</v>
      </c>
      <c r="F645" s="89">
        <v>39900</v>
      </c>
      <c r="G645" s="89">
        <v>6384</v>
      </c>
    </row>
    <row r="646" spans="1:7">
      <c r="A646" s="87">
        <v>42605</v>
      </c>
      <c r="B646" s="88" t="s">
        <v>460</v>
      </c>
      <c r="C646" s="88" t="s">
        <v>753</v>
      </c>
      <c r="D646" s="88" t="s">
        <v>764</v>
      </c>
      <c r="E646" s="89">
        <v>900</v>
      </c>
      <c r="F646" s="89">
        <v>41400</v>
      </c>
      <c r="G646" s="89">
        <v>5382</v>
      </c>
    </row>
    <row r="647" spans="1:7">
      <c r="A647" s="87">
        <v>42605</v>
      </c>
      <c r="B647" s="88" t="s">
        <v>756</v>
      </c>
      <c r="C647" s="88" t="s">
        <v>750</v>
      </c>
      <c r="D647" s="88" t="s">
        <v>759</v>
      </c>
      <c r="E647" s="89">
        <v>1100</v>
      </c>
      <c r="F647" s="89">
        <v>80300</v>
      </c>
      <c r="G647" s="89">
        <v>13651</v>
      </c>
    </row>
    <row r="648" spans="1:7">
      <c r="A648" s="87">
        <v>42605</v>
      </c>
      <c r="B648" s="88" t="s">
        <v>453</v>
      </c>
      <c r="C648" s="88" t="s">
        <v>748</v>
      </c>
      <c r="D648" s="88" t="s">
        <v>454</v>
      </c>
      <c r="E648" s="89">
        <v>1600</v>
      </c>
      <c r="F648" s="89">
        <v>108800</v>
      </c>
      <c r="G648" s="89">
        <v>29376</v>
      </c>
    </row>
    <row r="649" spans="1:7">
      <c r="A649" s="87">
        <v>42606</v>
      </c>
      <c r="B649" s="88" t="s">
        <v>752</v>
      </c>
      <c r="C649" s="88" t="s">
        <v>753</v>
      </c>
      <c r="D649" s="88" t="s">
        <v>765</v>
      </c>
      <c r="E649" s="89">
        <v>1400</v>
      </c>
      <c r="F649" s="89">
        <v>44800</v>
      </c>
      <c r="G649" s="89">
        <v>14336</v>
      </c>
    </row>
    <row r="650" spans="1:7">
      <c r="A650" s="87">
        <v>42606</v>
      </c>
      <c r="B650" s="88" t="s">
        <v>756</v>
      </c>
      <c r="C650" s="88" t="s">
        <v>748</v>
      </c>
      <c r="D650" s="88" t="s">
        <v>757</v>
      </c>
      <c r="E650" s="89">
        <v>1400</v>
      </c>
      <c r="F650" s="89">
        <v>60200</v>
      </c>
      <c r="G650" s="89">
        <v>6020</v>
      </c>
    </row>
    <row r="651" spans="1:7">
      <c r="A651" s="87">
        <v>42606</v>
      </c>
      <c r="B651" s="88" t="s">
        <v>756</v>
      </c>
      <c r="C651" s="88" t="s">
        <v>748</v>
      </c>
      <c r="D651" s="88" t="s">
        <v>757</v>
      </c>
      <c r="E651" s="89">
        <v>1100</v>
      </c>
      <c r="F651" s="89">
        <v>50600</v>
      </c>
      <c r="G651" s="89">
        <v>10120</v>
      </c>
    </row>
    <row r="652" spans="1:7">
      <c r="A652" s="87">
        <v>42606</v>
      </c>
      <c r="B652" s="88" t="s">
        <v>460</v>
      </c>
      <c r="C652" s="88" t="s">
        <v>750</v>
      </c>
      <c r="D652" s="88" t="s">
        <v>760</v>
      </c>
      <c r="E652" s="89">
        <v>1100</v>
      </c>
      <c r="F652" s="89">
        <v>88000</v>
      </c>
      <c r="G652" s="89">
        <v>30800</v>
      </c>
    </row>
    <row r="653" spans="1:7">
      <c r="A653" s="87">
        <v>42608</v>
      </c>
      <c r="B653" s="88" t="s">
        <v>460</v>
      </c>
      <c r="C653" s="88" t="s">
        <v>750</v>
      </c>
      <c r="D653" s="88" t="s">
        <v>761</v>
      </c>
      <c r="E653" s="89">
        <v>800</v>
      </c>
      <c r="F653" s="89">
        <v>12800</v>
      </c>
      <c r="G653" s="89">
        <v>1920</v>
      </c>
    </row>
    <row r="654" spans="1:7">
      <c r="A654" s="87">
        <v>42608</v>
      </c>
      <c r="B654" s="88" t="s">
        <v>460</v>
      </c>
      <c r="C654" s="88" t="s">
        <v>748</v>
      </c>
      <c r="D654" s="88" t="s">
        <v>461</v>
      </c>
      <c r="E654" s="89">
        <v>700</v>
      </c>
      <c r="F654" s="89">
        <v>55300</v>
      </c>
      <c r="G654" s="89">
        <v>11060</v>
      </c>
    </row>
    <row r="655" spans="1:7">
      <c r="A655" s="87">
        <v>42609</v>
      </c>
      <c r="B655" s="88" t="s">
        <v>460</v>
      </c>
      <c r="C655" s="88" t="s">
        <v>750</v>
      </c>
      <c r="D655" s="88" t="s">
        <v>761</v>
      </c>
      <c r="E655" s="89">
        <v>400</v>
      </c>
      <c r="F655" s="89">
        <v>14400</v>
      </c>
      <c r="G655" s="89">
        <v>1584</v>
      </c>
    </row>
    <row r="656" spans="1:7">
      <c r="A656" s="87">
        <v>42610</v>
      </c>
      <c r="B656" s="88" t="s">
        <v>453</v>
      </c>
      <c r="C656" s="88" t="s">
        <v>748</v>
      </c>
      <c r="D656" s="88" t="s">
        <v>454</v>
      </c>
      <c r="E656" s="89">
        <v>1500</v>
      </c>
      <c r="F656" s="89">
        <v>97500</v>
      </c>
      <c r="G656" s="89">
        <v>30225</v>
      </c>
    </row>
    <row r="657" spans="1:7">
      <c r="A657" s="87">
        <v>42611</v>
      </c>
      <c r="B657" s="88" t="s">
        <v>756</v>
      </c>
      <c r="C657" s="88" t="s">
        <v>748</v>
      </c>
      <c r="D657" s="88" t="s">
        <v>757</v>
      </c>
      <c r="E657" s="89">
        <v>1700</v>
      </c>
      <c r="F657" s="89">
        <v>66300</v>
      </c>
      <c r="G657" s="89">
        <v>13260</v>
      </c>
    </row>
    <row r="658" spans="1:7">
      <c r="A658" s="87">
        <v>42611</v>
      </c>
      <c r="B658" s="88" t="s">
        <v>460</v>
      </c>
      <c r="C658" s="88" t="s">
        <v>750</v>
      </c>
      <c r="D658" s="88" t="s">
        <v>760</v>
      </c>
      <c r="E658" s="89">
        <v>200</v>
      </c>
      <c r="F658" s="89">
        <v>3400</v>
      </c>
      <c r="G658" s="89">
        <v>884</v>
      </c>
    </row>
    <row r="659" spans="1:7">
      <c r="A659" s="87">
        <v>42612</v>
      </c>
      <c r="B659" s="88" t="s">
        <v>756</v>
      </c>
      <c r="C659" s="88" t="s">
        <v>748</v>
      </c>
      <c r="D659" s="88" t="s">
        <v>766</v>
      </c>
      <c r="E659" s="89">
        <v>1500</v>
      </c>
      <c r="F659" s="89">
        <v>22500</v>
      </c>
      <c r="G659" s="89">
        <v>5400</v>
      </c>
    </row>
    <row r="660" spans="1:7">
      <c r="A660" s="87">
        <v>42612</v>
      </c>
      <c r="B660" s="88" t="s">
        <v>752</v>
      </c>
      <c r="C660" s="88" t="s">
        <v>753</v>
      </c>
      <c r="D660" s="88" t="s">
        <v>754</v>
      </c>
      <c r="E660" s="89">
        <v>300</v>
      </c>
      <c r="F660" s="89">
        <v>22200</v>
      </c>
      <c r="G660" s="89">
        <v>6216</v>
      </c>
    </row>
    <row r="661" spans="1:7">
      <c r="A661" s="87">
        <v>42612</v>
      </c>
      <c r="B661" s="88" t="s">
        <v>453</v>
      </c>
      <c r="C661" s="88" t="s">
        <v>748</v>
      </c>
      <c r="D661" s="88" t="s">
        <v>454</v>
      </c>
      <c r="E661" s="89">
        <v>1200</v>
      </c>
      <c r="F661" s="89">
        <v>81600</v>
      </c>
      <c r="G661" s="89">
        <v>30192</v>
      </c>
    </row>
    <row r="662" spans="1:7">
      <c r="A662" s="87">
        <v>42614</v>
      </c>
      <c r="B662" s="88" t="s">
        <v>756</v>
      </c>
      <c r="C662" s="88" t="s">
        <v>750</v>
      </c>
      <c r="D662" s="88" t="s">
        <v>759</v>
      </c>
      <c r="E662" s="89">
        <v>1300</v>
      </c>
      <c r="F662" s="89">
        <v>41600</v>
      </c>
      <c r="G662" s="89">
        <v>15392</v>
      </c>
    </row>
    <row r="663" spans="1:7">
      <c r="A663" s="87">
        <v>42615</v>
      </c>
      <c r="B663" s="88" t="s">
        <v>752</v>
      </c>
      <c r="C663" s="88" t="s">
        <v>753</v>
      </c>
      <c r="D663" s="88" t="s">
        <v>754</v>
      </c>
      <c r="E663" s="89">
        <v>800</v>
      </c>
      <c r="F663" s="89">
        <v>20000</v>
      </c>
      <c r="G663" s="89">
        <v>2400</v>
      </c>
    </row>
    <row r="664" spans="1:7">
      <c r="A664" s="87">
        <v>42615</v>
      </c>
      <c r="B664" s="88" t="s">
        <v>460</v>
      </c>
      <c r="C664" s="88" t="s">
        <v>748</v>
      </c>
      <c r="D664" s="88" t="s">
        <v>461</v>
      </c>
      <c r="E664" s="89">
        <v>1800</v>
      </c>
      <c r="F664" s="89">
        <v>111600</v>
      </c>
      <c r="G664" s="89">
        <v>18972</v>
      </c>
    </row>
    <row r="665" spans="1:7">
      <c r="A665" s="87">
        <v>42615</v>
      </c>
      <c r="B665" s="88" t="s">
        <v>453</v>
      </c>
      <c r="C665" s="88" t="s">
        <v>750</v>
      </c>
      <c r="D665" s="88" t="s">
        <v>751</v>
      </c>
      <c r="E665" s="89">
        <v>1200</v>
      </c>
      <c r="F665" s="89">
        <v>96000</v>
      </c>
      <c r="G665" s="89">
        <v>28800</v>
      </c>
    </row>
    <row r="666" spans="1:7">
      <c r="A666" s="87">
        <v>42615</v>
      </c>
      <c r="B666" s="88" t="s">
        <v>460</v>
      </c>
      <c r="C666" s="88" t="s">
        <v>748</v>
      </c>
      <c r="D666" s="88" t="s">
        <v>461</v>
      </c>
      <c r="E666" s="89">
        <v>1100</v>
      </c>
      <c r="F666" s="89">
        <v>42900</v>
      </c>
      <c r="G666" s="89">
        <v>15873</v>
      </c>
    </row>
    <row r="667" spans="1:7">
      <c r="A667" s="87">
        <v>42615</v>
      </c>
      <c r="B667" s="88" t="s">
        <v>460</v>
      </c>
      <c r="C667" s="88" t="s">
        <v>753</v>
      </c>
      <c r="D667" s="88" t="s">
        <v>755</v>
      </c>
      <c r="E667" s="89">
        <v>1200</v>
      </c>
      <c r="F667" s="89">
        <v>92400</v>
      </c>
      <c r="G667" s="89">
        <v>26796</v>
      </c>
    </row>
    <row r="668" spans="1:7">
      <c r="A668" s="87">
        <v>42615</v>
      </c>
      <c r="B668" s="88" t="s">
        <v>460</v>
      </c>
      <c r="C668" s="88" t="s">
        <v>750</v>
      </c>
      <c r="D668" s="88" t="s">
        <v>760</v>
      </c>
      <c r="E668" s="89">
        <v>200</v>
      </c>
      <c r="F668" s="89">
        <v>6400</v>
      </c>
      <c r="G668" s="89">
        <v>1408</v>
      </c>
    </row>
    <row r="669" spans="1:7">
      <c r="A669" s="87">
        <v>42617</v>
      </c>
      <c r="B669" s="88" t="s">
        <v>453</v>
      </c>
      <c r="C669" s="88" t="s">
        <v>748</v>
      </c>
      <c r="D669" s="88" t="s">
        <v>454</v>
      </c>
      <c r="E669" s="89">
        <v>200</v>
      </c>
      <c r="F669" s="89">
        <v>14800</v>
      </c>
      <c r="G669" s="89">
        <v>2664</v>
      </c>
    </row>
    <row r="670" spans="1:7">
      <c r="A670" s="87">
        <v>42617</v>
      </c>
      <c r="B670" s="88" t="s">
        <v>756</v>
      </c>
      <c r="C670" s="88" t="s">
        <v>748</v>
      </c>
      <c r="D670" s="88" t="s">
        <v>766</v>
      </c>
      <c r="E670" s="89">
        <v>200</v>
      </c>
      <c r="F670" s="89">
        <v>10600</v>
      </c>
      <c r="G670" s="89">
        <v>3710</v>
      </c>
    </row>
    <row r="671" spans="1:7">
      <c r="A671" s="87">
        <v>42617</v>
      </c>
      <c r="B671" s="88" t="s">
        <v>460</v>
      </c>
      <c r="C671" s="88" t="s">
        <v>750</v>
      </c>
      <c r="D671" s="88" t="s">
        <v>760</v>
      </c>
      <c r="E671" s="89">
        <v>900</v>
      </c>
      <c r="F671" s="89">
        <v>12600</v>
      </c>
      <c r="G671" s="89">
        <v>3654</v>
      </c>
    </row>
    <row r="672" spans="1:7">
      <c r="A672" s="87">
        <v>42618</v>
      </c>
      <c r="B672" s="88" t="s">
        <v>752</v>
      </c>
      <c r="C672" s="88" t="s">
        <v>753</v>
      </c>
      <c r="D672" s="88" t="s">
        <v>765</v>
      </c>
      <c r="E672" s="89">
        <v>800</v>
      </c>
      <c r="F672" s="89">
        <v>26400</v>
      </c>
      <c r="G672" s="89">
        <v>4488</v>
      </c>
    </row>
    <row r="673" spans="1:7">
      <c r="A673" s="87">
        <v>42618</v>
      </c>
      <c r="B673" s="88" t="s">
        <v>453</v>
      </c>
      <c r="C673" s="88" t="s">
        <v>748</v>
      </c>
      <c r="D673" s="88" t="s">
        <v>454</v>
      </c>
      <c r="E673" s="89">
        <v>600</v>
      </c>
      <c r="F673" s="89">
        <v>7800</v>
      </c>
      <c r="G673" s="89">
        <v>2340</v>
      </c>
    </row>
    <row r="674" spans="1:7">
      <c r="A674" s="87">
        <v>42618</v>
      </c>
      <c r="B674" s="88" t="s">
        <v>460</v>
      </c>
      <c r="C674" s="88" t="s">
        <v>750</v>
      </c>
      <c r="D674" s="88" t="s">
        <v>762</v>
      </c>
      <c r="E674" s="89">
        <v>900</v>
      </c>
      <c r="F674" s="89">
        <v>44100</v>
      </c>
      <c r="G674" s="89">
        <v>14112</v>
      </c>
    </row>
    <row r="675" spans="1:7">
      <c r="A675" s="87">
        <v>42619</v>
      </c>
      <c r="B675" s="88" t="s">
        <v>756</v>
      </c>
      <c r="C675" s="88" t="s">
        <v>748</v>
      </c>
      <c r="D675" s="88" t="s">
        <v>766</v>
      </c>
      <c r="E675" s="89">
        <v>500</v>
      </c>
      <c r="F675" s="89">
        <v>32000</v>
      </c>
      <c r="G675" s="89">
        <v>5760</v>
      </c>
    </row>
    <row r="676" spans="1:7">
      <c r="A676" s="87">
        <v>42619</v>
      </c>
      <c r="B676" s="88" t="s">
        <v>752</v>
      </c>
      <c r="C676" s="88" t="s">
        <v>753</v>
      </c>
      <c r="D676" s="88" t="s">
        <v>765</v>
      </c>
      <c r="E676" s="89">
        <v>600</v>
      </c>
      <c r="F676" s="89">
        <v>15600</v>
      </c>
      <c r="G676" s="89">
        <v>3744</v>
      </c>
    </row>
    <row r="677" spans="1:7">
      <c r="A677" s="87">
        <v>42619</v>
      </c>
      <c r="B677" s="88" t="s">
        <v>460</v>
      </c>
      <c r="C677" s="88" t="s">
        <v>750</v>
      </c>
      <c r="D677" s="88" t="s">
        <v>762</v>
      </c>
      <c r="E677" s="89">
        <v>1200</v>
      </c>
      <c r="F677" s="89">
        <v>15600</v>
      </c>
      <c r="G677" s="89">
        <v>3744</v>
      </c>
    </row>
    <row r="678" spans="1:7">
      <c r="A678" s="87">
        <v>42619</v>
      </c>
      <c r="B678" s="88" t="s">
        <v>460</v>
      </c>
      <c r="C678" s="88" t="s">
        <v>748</v>
      </c>
      <c r="D678" s="88" t="s">
        <v>461</v>
      </c>
      <c r="E678" s="89">
        <v>700</v>
      </c>
      <c r="F678" s="89">
        <v>47600</v>
      </c>
      <c r="G678" s="89">
        <v>17136</v>
      </c>
    </row>
    <row r="679" spans="1:7">
      <c r="A679" s="87">
        <v>42620</v>
      </c>
      <c r="B679" s="88" t="s">
        <v>460</v>
      </c>
      <c r="C679" s="88" t="s">
        <v>750</v>
      </c>
      <c r="D679" s="88" t="s">
        <v>762</v>
      </c>
      <c r="E679" s="89">
        <v>700</v>
      </c>
      <c r="F679" s="89">
        <v>12600</v>
      </c>
      <c r="G679" s="89">
        <v>3402</v>
      </c>
    </row>
    <row r="680" spans="1:7">
      <c r="A680" s="87">
        <v>42620</v>
      </c>
      <c r="B680" s="88" t="s">
        <v>460</v>
      </c>
      <c r="C680" s="88" t="s">
        <v>750</v>
      </c>
      <c r="D680" s="88" t="s">
        <v>762</v>
      </c>
      <c r="E680" s="89">
        <v>1500</v>
      </c>
      <c r="F680" s="89">
        <v>117000</v>
      </c>
      <c r="G680" s="89">
        <v>14040</v>
      </c>
    </row>
    <row r="681" spans="1:7">
      <c r="A681" s="87">
        <v>42620</v>
      </c>
      <c r="B681" s="88" t="s">
        <v>756</v>
      </c>
      <c r="C681" s="88" t="s">
        <v>748</v>
      </c>
      <c r="D681" s="88" t="s">
        <v>766</v>
      </c>
      <c r="E681" s="89">
        <v>1300</v>
      </c>
      <c r="F681" s="89">
        <v>107900</v>
      </c>
      <c r="G681" s="89">
        <v>17264</v>
      </c>
    </row>
    <row r="682" spans="1:7">
      <c r="A682" s="87">
        <v>42620</v>
      </c>
      <c r="B682" s="88" t="s">
        <v>752</v>
      </c>
      <c r="C682" s="88" t="s">
        <v>753</v>
      </c>
      <c r="D682" s="88" t="s">
        <v>765</v>
      </c>
      <c r="E682" s="89">
        <v>800</v>
      </c>
      <c r="F682" s="89">
        <v>16000</v>
      </c>
      <c r="G682" s="89">
        <v>2400</v>
      </c>
    </row>
    <row r="683" spans="1:7">
      <c r="A683" s="87">
        <v>42620</v>
      </c>
      <c r="B683" s="88" t="s">
        <v>460</v>
      </c>
      <c r="C683" s="88" t="s">
        <v>753</v>
      </c>
      <c r="D683" s="88" t="s">
        <v>755</v>
      </c>
      <c r="E683" s="89">
        <v>700</v>
      </c>
      <c r="F683" s="89">
        <v>29400</v>
      </c>
      <c r="G683" s="89">
        <v>4410</v>
      </c>
    </row>
    <row r="684" spans="1:7">
      <c r="A684" s="87">
        <v>42621</v>
      </c>
      <c r="B684" s="88" t="s">
        <v>756</v>
      </c>
      <c r="C684" s="88" t="s">
        <v>748</v>
      </c>
      <c r="D684" s="88" t="s">
        <v>758</v>
      </c>
      <c r="E684" s="89">
        <v>800</v>
      </c>
      <c r="F684" s="89">
        <v>49600</v>
      </c>
      <c r="G684" s="89">
        <v>15376</v>
      </c>
    </row>
    <row r="685" spans="1:7">
      <c r="A685" s="87">
        <v>42621</v>
      </c>
      <c r="B685" s="88" t="s">
        <v>756</v>
      </c>
      <c r="C685" s="88" t="s">
        <v>750</v>
      </c>
      <c r="D685" s="88" t="s">
        <v>759</v>
      </c>
      <c r="E685" s="89">
        <v>400</v>
      </c>
      <c r="F685" s="89">
        <v>34800</v>
      </c>
      <c r="G685" s="89">
        <v>9396</v>
      </c>
    </row>
    <row r="686" spans="1:7">
      <c r="A686" s="87">
        <v>42622</v>
      </c>
      <c r="B686" s="88" t="s">
        <v>460</v>
      </c>
      <c r="C686" s="88" t="s">
        <v>748</v>
      </c>
      <c r="D686" s="88" t="s">
        <v>461</v>
      </c>
      <c r="E686" s="89">
        <v>1400</v>
      </c>
      <c r="F686" s="89">
        <v>103600</v>
      </c>
      <c r="G686" s="89">
        <v>10360</v>
      </c>
    </row>
    <row r="687" spans="1:7">
      <c r="A687" s="87">
        <v>42622</v>
      </c>
      <c r="B687" s="88" t="s">
        <v>453</v>
      </c>
      <c r="C687" s="88" t="s">
        <v>748</v>
      </c>
      <c r="D687" s="88" t="s">
        <v>454</v>
      </c>
      <c r="E687" s="89">
        <v>200</v>
      </c>
      <c r="F687" s="89">
        <v>3600</v>
      </c>
      <c r="G687" s="89">
        <v>1296</v>
      </c>
    </row>
    <row r="688" spans="1:7">
      <c r="A688" s="87">
        <v>42625</v>
      </c>
      <c r="B688" s="88" t="s">
        <v>756</v>
      </c>
      <c r="C688" s="88" t="s">
        <v>748</v>
      </c>
      <c r="D688" s="88" t="s">
        <v>757</v>
      </c>
      <c r="E688" s="89">
        <v>200</v>
      </c>
      <c r="F688" s="89">
        <v>5000</v>
      </c>
      <c r="G688" s="89">
        <v>1150</v>
      </c>
    </row>
    <row r="689" spans="1:7">
      <c r="A689" s="87">
        <v>42625</v>
      </c>
      <c r="B689" s="88" t="s">
        <v>453</v>
      </c>
      <c r="C689" s="88" t="s">
        <v>748</v>
      </c>
      <c r="D689" s="88" t="s">
        <v>454</v>
      </c>
      <c r="E689" s="89">
        <v>400</v>
      </c>
      <c r="F689" s="89">
        <v>20000</v>
      </c>
      <c r="G689" s="89">
        <v>4600</v>
      </c>
    </row>
    <row r="690" spans="1:7">
      <c r="A690" s="87">
        <v>42625</v>
      </c>
      <c r="B690" s="88" t="s">
        <v>460</v>
      </c>
      <c r="C690" s="88" t="s">
        <v>753</v>
      </c>
      <c r="D690" s="88" t="s">
        <v>755</v>
      </c>
      <c r="E690" s="89">
        <v>200</v>
      </c>
      <c r="F690" s="89">
        <v>12800</v>
      </c>
      <c r="G690" s="89">
        <v>4352</v>
      </c>
    </row>
    <row r="691" spans="1:7">
      <c r="A691" s="87">
        <v>42626</v>
      </c>
      <c r="B691" s="88" t="s">
        <v>460</v>
      </c>
      <c r="C691" s="88" t="s">
        <v>753</v>
      </c>
      <c r="D691" s="88" t="s">
        <v>764</v>
      </c>
      <c r="E691" s="89">
        <v>1200</v>
      </c>
      <c r="F691" s="89">
        <v>87600</v>
      </c>
      <c r="G691" s="89">
        <v>23652</v>
      </c>
    </row>
    <row r="692" spans="1:7">
      <c r="A692" s="87">
        <v>42626</v>
      </c>
      <c r="B692" s="88" t="s">
        <v>453</v>
      </c>
      <c r="C692" s="88" t="s">
        <v>748</v>
      </c>
      <c r="D692" s="88" t="s">
        <v>454</v>
      </c>
      <c r="E692" s="89">
        <v>1000</v>
      </c>
      <c r="F692" s="89">
        <v>12000</v>
      </c>
      <c r="G692" s="89">
        <v>3360</v>
      </c>
    </row>
    <row r="693" spans="1:7">
      <c r="A693" s="87">
        <v>42626</v>
      </c>
      <c r="B693" s="88" t="s">
        <v>453</v>
      </c>
      <c r="C693" s="88" t="s">
        <v>748</v>
      </c>
      <c r="D693" s="88" t="s">
        <v>454</v>
      </c>
      <c r="E693" s="89">
        <v>400</v>
      </c>
      <c r="F693" s="89">
        <v>22000</v>
      </c>
      <c r="G693" s="89">
        <v>5280</v>
      </c>
    </row>
    <row r="694" spans="1:7">
      <c r="A694" s="87">
        <v>42626</v>
      </c>
      <c r="B694" s="88" t="s">
        <v>460</v>
      </c>
      <c r="C694" s="88" t="s">
        <v>750</v>
      </c>
      <c r="D694" s="88" t="s">
        <v>762</v>
      </c>
      <c r="E694" s="89">
        <v>1200</v>
      </c>
      <c r="F694" s="89">
        <v>68400</v>
      </c>
      <c r="G694" s="89">
        <v>14364</v>
      </c>
    </row>
    <row r="695" spans="1:7">
      <c r="A695" s="87">
        <v>42626</v>
      </c>
      <c r="B695" s="88" t="s">
        <v>460</v>
      </c>
      <c r="C695" s="88" t="s">
        <v>748</v>
      </c>
      <c r="D695" s="88" t="s">
        <v>461</v>
      </c>
      <c r="E695" s="89">
        <v>1400</v>
      </c>
      <c r="F695" s="89">
        <v>112000</v>
      </c>
      <c r="G695" s="89">
        <v>14560</v>
      </c>
    </row>
    <row r="696" spans="1:7">
      <c r="A696" s="87">
        <v>42626</v>
      </c>
      <c r="B696" s="88" t="s">
        <v>756</v>
      </c>
      <c r="C696" s="88" t="s">
        <v>750</v>
      </c>
      <c r="D696" s="88" t="s">
        <v>759</v>
      </c>
      <c r="E696" s="89">
        <v>300</v>
      </c>
      <c r="F696" s="89">
        <v>6600</v>
      </c>
      <c r="G696" s="89">
        <v>2376</v>
      </c>
    </row>
    <row r="697" spans="1:7">
      <c r="A697" s="87">
        <v>42626</v>
      </c>
      <c r="B697" s="88" t="s">
        <v>752</v>
      </c>
      <c r="C697" s="88" t="s">
        <v>753</v>
      </c>
      <c r="D697" s="88" t="s">
        <v>765</v>
      </c>
      <c r="E697" s="89">
        <v>1300</v>
      </c>
      <c r="F697" s="89">
        <v>28600</v>
      </c>
      <c r="G697" s="89">
        <v>8580</v>
      </c>
    </row>
    <row r="698" spans="1:7">
      <c r="A698" s="87">
        <v>42627</v>
      </c>
      <c r="B698" s="88" t="s">
        <v>460</v>
      </c>
      <c r="C698" s="88" t="s">
        <v>750</v>
      </c>
      <c r="D698" s="88" t="s">
        <v>761</v>
      </c>
      <c r="E698" s="89">
        <v>1000</v>
      </c>
      <c r="F698" s="89">
        <v>80000</v>
      </c>
      <c r="G698" s="89">
        <v>19200</v>
      </c>
    </row>
    <row r="699" spans="1:7">
      <c r="A699" s="87">
        <v>42627</v>
      </c>
      <c r="B699" s="88" t="s">
        <v>756</v>
      </c>
      <c r="C699" s="88" t="s">
        <v>748</v>
      </c>
      <c r="D699" s="88" t="s">
        <v>757</v>
      </c>
      <c r="E699" s="89">
        <v>800</v>
      </c>
      <c r="F699" s="89">
        <v>64800</v>
      </c>
      <c r="G699" s="89">
        <v>7128</v>
      </c>
    </row>
    <row r="700" spans="1:7">
      <c r="A700" s="87">
        <v>42627</v>
      </c>
      <c r="B700" s="88" t="s">
        <v>460</v>
      </c>
      <c r="C700" s="88" t="s">
        <v>750</v>
      </c>
      <c r="D700" s="88" t="s">
        <v>761</v>
      </c>
      <c r="E700" s="89">
        <v>1500</v>
      </c>
      <c r="F700" s="89">
        <v>97500</v>
      </c>
      <c r="G700" s="89">
        <v>31200</v>
      </c>
    </row>
    <row r="701" spans="1:7">
      <c r="A701" s="87">
        <v>42627</v>
      </c>
      <c r="B701" s="88" t="s">
        <v>453</v>
      </c>
      <c r="C701" s="88" t="s">
        <v>748</v>
      </c>
      <c r="D701" s="88" t="s">
        <v>454</v>
      </c>
      <c r="E701" s="89">
        <v>700</v>
      </c>
      <c r="F701" s="89">
        <v>21000</v>
      </c>
      <c r="G701" s="89">
        <v>3780</v>
      </c>
    </row>
    <row r="702" spans="1:7">
      <c r="A702" s="87">
        <v>42628</v>
      </c>
      <c r="B702" s="88" t="s">
        <v>756</v>
      </c>
      <c r="C702" s="88" t="s">
        <v>750</v>
      </c>
      <c r="D702" s="88" t="s">
        <v>759</v>
      </c>
      <c r="E702" s="89">
        <v>1700</v>
      </c>
      <c r="F702" s="89">
        <v>79900</v>
      </c>
      <c r="G702" s="89">
        <v>21573</v>
      </c>
    </row>
    <row r="703" spans="1:7">
      <c r="A703" s="87">
        <v>42628</v>
      </c>
      <c r="B703" s="88" t="s">
        <v>756</v>
      </c>
      <c r="C703" s="88" t="s">
        <v>748</v>
      </c>
      <c r="D703" s="88" t="s">
        <v>766</v>
      </c>
      <c r="E703" s="89">
        <v>1000</v>
      </c>
      <c r="F703" s="89">
        <v>15000</v>
      </c>
      <c r="G703" s="89">
        <v>4050</v>
      </c>
    </row>
    <row r="704" spans="1:7">
      <c r="A704" s="87">
        <v>42628</v>
      </c>
      <c r="B704" s="88" t="s">
        <v>756</v>
      </c>
      <c r="C704" s="88" t="s">
        <v>748</v>
      </c>
      <c r="D704" s="88" t="s">
        <v>757</v>
      </c>
      <c r="E704" s="89">
        <v>900</v>
      </c>
      <c r="F704" s="89">
        <v>36000</v>
      </c>
      <c r="G704" s="89">
        <v>12240</v>
      </c>
    </row>
    <row r="705" spans="1:7">
      <c r="A705" s="87">
        <v>42629</v>
      </c>
      <c r="B705" s="88" t="s">
        <v>756</v>
      </c>
      <c r="C705" s="88" t="s">
        <v>748</v>
      </c>
      <c r="D705" s="88" t="s">
        <v>758</v>
      </c>
      <c r="E705" s="89">
        <v>1500</v>
      </c>
      <c r="F705" s="89">
        <v>19500</v>
      </c>
      <c r="G705" s="89">
        <v>2145</v>
      </c>
    </row>
    <row r="706" spans="1:7">
      <c r="A706" s="87">
        <v>42629</v>
      </c>
      <c r="B706" s="88" t="s">
        <v>453</v>
      </c>
      <c r="C706" s="88" t="s">
        <v>750</v>
      </c>
      <c r="D706" s="88" t="s">
        <v>751</v>
      </c>
      <c r="E706" s="89">
        <v>500</v>
      </c>
      <c r="F706" s="89">
        <v>33500</v>
      </c>
      <c r="G706" s="89">
        <v>5695</v>
      </c>
    </row>
    <row r="707" spans="1:7">
      <c r="A707" s="87">
        <v>42629</v>
      </c>
      <c r="B707" s="88" t="s">
        <v>756</v>
      </c>
      <c r="C707" s="88" t="s">
        <v>750</v>
      </c>
      <c r="D707" s="88" t="s">
        <v>759</v>
      </c>
      <c r="E707" s="89">
        <v>700</v>
      </c>
      <c r="F707" s="89">
        <v>32200</v>
      </c>
      <c r="G707" s="89">
        <v>5474</v>
      </c>
    </row>
    <row r="708" spans="1:7">
      <c r="A708" s="87">
        <v>42630</v>
      </c>
      <c r="B708" s="88" t="s">
        <v>460</v>
      </c>
      <c r="C708" s="88" t="s">
        <v>753</v>
      </c>
      <c r="D708" s="88" t="s">
        <v>764</v>
      </c>
      <c r="E708" s="89">
        <v>1100</v>
      </c>
      <c r="F708" s="89">
        <v>84700</v>
      </c>
      <c r="G708" s="89">
        <v>22869</v>
      </c>
    </row>
    <row r="709" spans="1:7">
      <c r="A709" s="87">
        <v>42630</v>
      </c>
      <c r="B709" s="88" t="s">
        <v>453</v>
      </c>
      <c r="C709" s="88" t="s">
        <v>750</v>
      </c>
      <c r="D709" s="88" t="s">
        <v>751</v>
      </c>
      <c r="E709" s="89">
        <v>500</v>
      </c>
      <c r="F709" s="89">
        <v>9000</v>
      </c>
      <c r="G709" s="89">
        <v>900</v>
      </c>
    </row>
    <row r="710" spans="1:7">
      <c r="A710" s="87">
        <v>42630</v>
      </c>
      <c r="B710" s="88" t="s">
        <v>752</v>
      </c>
      <c r="C710" s="88" t="s">
        <v>753</v>
      </c>
      <c r="D710" s="88" t="s">
        <v>765</v>
      </c>
      <c r="E710" s="89">
        <v>1400</v>
      </c>
      <c r="F710" s="89">
        <v>25200</v>
      </c>
      <c r="G710" s="89">
        <v>7308</v>
      </c>
    </row>
    <row r="711" spans="1:7">
      <c r="A711" s="87">
        <v>42631</v>
      </c>
      <c r="B711" s="88" t="s">
        <v>756</v>
      </c>
      <c r="C711" s="88" t="s">
        <v>748</v>
      </c>
      <c r="D711" s="88" t="s">
        <v>757</v>
      </c>
      <c r="E711" s="89">
        <v>900</v>
      </c>
      <c r="F711" s="89">
        <v>54000</v>
      </c>
      <c r="G711" s="89">
        <v>16740</v>
      </c>
    </row>
    <row r="712" spans="1:7">
      <c r="A712" s="87">
        <v>42631</v>
      </c>
      <c r="B712" s="88" t="s">
        <v>756</v>
      </c>
      <c r="C712" s="88" t="s">
        <v>748</v>
      </c>
      <c r="D712" s="88" t="s">
        <v>757</v>
      </c>
      <c r="E712" s="89">
        <v>1700</v>
      </c>
      <c r="F712" s="89">
        <v>134300</v>
      </c>
      <c r="G712" s="89">
        <v>25517</v>
      </c>
    </row>
    <row r="713" spans="1:7">
      <c r="A713" s="87">
        <v>42631</v>
      </c>
      <c r="B713" s="88" t="s">
        <v>460</v>
      </c>
      <c r="C713" s="88" t="s">
        <v>753</v>
      </c>
      <c r="D713" s="88" t="s">
        <v>764</v>
      </c>
      <c r="E713" s="89">
        <v>1800</v>
      </c>
      <c r="F713" s="89">
        <v>54000</v>
      </c>
      <c r="G713" s="89">
        <v>16740</v>
      </c>
    </row>
    <row r="714" spans="1:7">
      <c r="A714" s="87">
        <v>42633</v>
      </c>
      <c r="B714" s="88" t="s">
        <v>453</v>
      </c>
      <c r="C714" s="88" t="s">
        <v>748</v>
      </c>
      <c r="D714" s="88" t="s">
        <v>454</v>
      </c>
      <c r="E714" s="89">
        <v>900</v>
      </c>
      <c r="F714" s="89">
        <v>49500</v>
      </c>
      <c r="G714" s="89">
        <v>15345</v>
      </c>
    </row>
    <row r="715" spans="1:7">
      <c r="A715" s="87">
        <v>42633</v>
      </c>
      <c r="B715" s="88" t="s">
        <v>752</v>
      </c>
      <c r="C715" s="88" t="s">
        <v>753</v>
      </c>
      <c r="D715" s="88" t="s">
        <v>765</v>
      </c>
      <c r="E715" s="89">
        <v>900</v>
      </c>
      <c r="F715" s="89">
        <v>32400</v>
      </c>
      <c r="G715" s="89">
        <v>9396</v>
      </c>
    </row>
    <row r="716" spans="1:7">
      <c r="A716" s="87">
        <v>42633</v>
      </c>
      <c r="B716" s="88" t="s">
        <v>460</v>
      </c>
      <c r="C716" s="88" t="s">
        <v>750</v>
      </c>
      <c r="D716" s="88" t="s">
        <v>762</v>
      </c>
      <c r="E716" s="89">
        <v>300</v>
      </c>
      <c r="F716" s="89">
        <v>26100</v>
      </c>
      <c r="G716" s="89">
        <v>3654</v>
      </c>
    </row>
    <row r="717" spans="1:7">
      <c r="A717" s="87">
        <v>42633</v>
      </c>
      <c r="B717" s="88" t="s">
        <v>752</v>
      </c>
      <c r="C717" s="88" t="s">
        <v>753</v>
      </c>
      <c r="D717" s="88" t="s">
        <v>765</v>
      </c>
      <c r="E717" s="89">
        <v>1600</v>
      </c>
      <c r="F717" s="89">
        <v>52800</v>
      </c>
      <c r="G717" s="89">
        <v>17952</v>
      </c>
    </row>
    <row r="718" spans="1:7">
      <c r="A718" s="87">
        <v>42633</v>
      </c>
      <c r="B718" s="88" t="s">
        <v>460</v>
      </c>
      <c r="C718" s="88" t="s">
        <v>748</v>
      </c>
      <c r="D718" s="88" t="s">
        <v>749</v>
      </c>
      <c r="E718" s="89">
        <v>1000</v>
      </c>
      <c r="F718" s="89">
        <v>12000</v>
      </c>
      <c r="G718" s="89">
        <v>3720</v>
      </c>
    </row>
    <row r="719" spans="1:7">
      <c r="A719" s="87">
        <v>42633</v>
      </c>
      <c r="B719" s="88" t="s">
        <v>756</v>
      </c>
      <c r="C719" s="88" t="s">
        <v>748</v>
      </c>
      <c r="D719" s="88" t="s">
        <v>766</v>
      </c>
      <c r="E719" s="89">
        <v>400</v>
      </c>
      <c r="F719" s="89">
        <v>22800</v>
      </c>
      <c r="G719" s="89">
        <v>5928</v>
      </c>
    </row>
    <row r="720" spans="1:7">
      <c r="A720" s="87">
        <v>42633</v>
      </c>
      <c r="B720" s="88" t="s">
        <v>460</v>
      </c>
      <c r="C720" s="88" t="s">
        <v>753</v>
      </c>
      <c r="D720" s="88" t="s">
        <v>755</v>
      </c>
      <c r="E720" s="89">
        <v>1000</v>
      </c>
      <c r="F720" s="89">
        <v>73000</v>
      </c>
      <c r="G720" s="89">
        <v>18250</v>
      </c>
    </row>
    <row r="721" spans="1:7">
      <c r="A721" s="87">
        <v>42634</v>
      </c>
      <c r="B721" s="88" t="s">
        <v>453</v>
      </c>
      <c r="C721" s="88" t="s">
        <v>750</v>
      </c>
      <c r="D721" s="88" t="s">
        <v>751</v>
      </c>
      <c r="E721" s="89">
        <v>1300</v>
      </c>
      <c r="F721" s="89">
        <v>18200</v>
      </c>
      <c r="G721" s="89">
        <v>2002</v>
      </c>
    </row>
    <row r="722" spans="1:7">
      <c r="A722" s="87">
        <v>42634</v>
      </c>
      <c r="B722" s="88" t="s">
        <v>756</v>
      </c>
      <c r="C722" s="88" t="s">
        <v>748</v>
      </c>
      <c r="D722" s="88" t="s">
        <v>758</v>
      </c>
      <c r="E722" s="89">
        <v>600</v>
      </c>
      <c r="F722" s="89">
        <v>15000</v>
      </c>
      <c r="G722" s="89">
        <v>5400</v>
      </c>
    </row>
    <row r="723" spans="1:7">
      <c r="A723" s="87">
        <v>42634</v>
      </c>
      <c r="B723" s="88" t="s">
        <v>752</v>
      </c>
      <c r="C723" s="88" t="s">
        <v>753</v>
      </c>
      <c r="D723" s="88" t="s">
        <v>754</v>
      </c>
      <c r="E723" s="89">
        <v>500</v>
      </c>
      <c r="F723" s="89">
        <v>31000</v>
      </c>
      <c r="G723" s="89">
        <v>4030</v>
      </c>
    </row>
    <row r="724" spans="1:7">
      <c r="A724" s="87">
        <v>42634</v>
      </c>
      <c r="B724" s="88" t="s">
        <v>460</v>
      </c>
      <c r="C724" s="88" t="s">
        <v>750</v>
      </c>
      <c r="D724" s="88" t="s">
        <v>760</v>
      </c>
      <c r="E724" s="89">
        <v>500</v>
      </c>
      <c r="F724" s="89">
        <v>6000</v>
      </c>
      <c r="G724" s="89">
        <v>1980</v>
      </c>
    </row>
    <row r="725" spans="1:7">
      <c r="A725" s="87">
        <v>42634</v>
      </c>
      <c r="B725" s="88" t="s">
        <v>756</v>
      </c>
      <c r="C725" s="88" t="s">
        <v>750</v>
      </c>
      <c r="D725" s="88" t="s">
        <v>759</v>
      </c>
      <c r="E725" s="89">
        <v>1200</v>
      </c>
      <c r="F725" s="89">
        <v>87600</v>
      </c>
      <c r="G725" s="89">
        <v>28908</v>
      </c>
    </row>
    <row r="726" spans="1:7">
      <c r="A726" s="87">
        <v>42635</v>
      </c>
      <c r="B726" s="88" t="s">
        <v>453</v>
      </c>
      <c r="C726" s="88" t="s">
        <v>750</v>
      </c>
      <c r="D726" s="88" t="s">
        <v>751</v>
      </c>
      <c r="E726" s="89">
        <v>600</v>
      </c>
      <c r="F726" s="89">
        <v>31800</v>
      </c>
      <c r="G726" s="89">
        <v>3816</v>
      </c>
    </row>
    <row r="727" spans="1:7">
      <c r="A727" s="87">
        <v>42636</v>
      </c>
      <c r="B727" s="88" t="s">
        <v>460</v>
      </c>
      <c r="C727" s="88" t="s">
        <v>753</v>
      </c>
      <c r="D727" s="88" t="s">
        <v>755</v>
      </c>
      <c r="E727" s="89">
        <v>1100</v>
      </c>
      <c r="F727" s="89">
        <v>80300</v>
      </c>
      <c r="G727" s="89">
        <v>10439</v>
      </c>
    </row>
    <row r="728" spans="1:7">
      <c r="A728" s="87">
        <v>42636</v>
      </c>
      <c r="B728" s="88" t="s">
        <v>460</v>
      </c>
      <c r="C728" s="88" t="s">
        <v>750</v>
      </c>
      <c r="D728" s="88" t="s">
        <v>760</v>
      </c>
      <c r="E728" s="89">
        <v>1700</v>
      </c>
      <c r="F728" s="89">
        <v>20400</v>
      </c>
      <c r="G728" s="89">
        <v>2652</v>
      </c>
    </row>
    <row r="729" spans="1:7">
      <c r="A729" s="87">
        <v>42637</v>
      </c>
      <c r="B729" s="88" t="s">
        <v>453</v>
      </c>
      <c r="C729" s="88" t="s">
        <v>750</v>
      </c>
      <c r="D729" s="88" t="s">
        <v>751</v>
      </c>
      <c r="E729" s="89">
        <v>800</v>
      </c>
      <c r="F729" s="89">
        <v>33600</v>
      </c>
      <c r="G729" s="89">
        <v>11424</v>
      </c>
    </row>
    <row r="730" spans="1:7">
      <c r="A730" s="87">
        <v>42637</v>
      </c>
      <c r="B730" s="88" t="s">
        <v>460</v>
      </c>
      <c r="C730" s="88" t="s">
        <v>748</v>
      </c>
      <c r="D730" s="88" t="s">
        <v>461</v>
      </c>
      <c r="E730" s="89">
        <v>800</v>
      </c>
      <c r="F730" s="89">
        <v>19200</v>
      </c>
      <c r="G730" s="89">
        <v>5760</v>
      </c>
    </row>
    <row r="731" spans="1:7">
      <c r="A731" s="87">
        <v>42637</v>
      </c>
      <c r="B731" s="88" t="s">
        <v>453</v>
      </c>
      <c r="C731" s="88" t="s">
        <v>748</v>
      </c>
      <c r="D731" s="88" t="s">
        <v>454</v>
      </c>
      <c r="E731" s="89">
        <v>1800</v>
      </c>
      <c r="F731" s="89">
        <v>54000</v>
      </c>
      <c r="G731" s="89">
        <v>17820</v>
      </c>
    </row>
    <row r="732" spans="1:7">
      <c r="A732" s="87">
        <v>42639</v>
      </c>
      <c r="B732" s="88" t="s">
        <v>453</v>
      </c>
      <c r="C732" s="88" t="s">
        <v>748</v>
      </c>
      <c r="D732" s="88" t="s">
        <v>454</v>
      </c>
      <c r="E732" s="89">
        <v>500</v>
      </c>
      <c r="F732" s="89">
        <v>19000</v>
      </c>
      <c r="G732" s="89">
        <v>5130</v>
      </c>
    </row>
    <row r="733" spans="1:7">
      <c r="A733" s="87">
        <v>42639</v>
      </c>
      <c r="B733" s="88" t="s">
        <v>453</v>
      </c>
      <c r="C733" s="88" t="s">
        <v>750</v>
      </c>
      <c r="D733" s="88" t="s">
        <v>751</v>
      </c>
      <c r="E733" s="89">
        <v>1600</v>
      </c>
      <c r="F733" s="89">
        <v>134400</v>
      </c>
      <c r="G733" s="89">
        <v>36288</v>
      </c>
    </row>
    <row r="734" spans="1:7">
      <c r="A734" s="87">
        <v>42639</v>
      </c>
      <c r="B734" s="88" t="s">
        <v>460</v>
      </c>
      <c r="C734" s="88" t="s">
        <v>753</v>
      </c>
      <c r="D734" s="88" t="s">
        <v>764</v>
      </c>
      <c r="E734" s="89">
        <v>700</v>
      </c>
      <c r="F734" s="89">
        <v>9100</v>
      </c>
      <c r="G734" s="89">
        <v>1001</v>
      </c>
    </row>
    <row r="735" spans="1:7">
      <c r="A735" s="87">
        <v>42639</v>
      </c>
      <c r="B735" s="88" t="s">
        <v>752</v>
      </c>
      <c r="C735" s="88" t="s">
        <v>753</v>
      </c>
      <c r="D735" s="88" t="s">
        <v>754</v>
      </c>
      <c r="E735" s="89">
        <v>500</v>
      </c>
      <c r="F735" s="89">
        <v>8500</v>
      </c>
      <c r="G735" s="89">
        <v>2040</v>
      </c>
    </row>
    <row r="736" spans="1:7">
      <c r="A736" s="87">
        <v>42639</v>
      </c>
      <c r="B736" s="88" t="s">
        <v>752</v>
      </c>
      <c r="C736" s="88" t="s">
        <v>753</v>
      </c>
      <c r="D736" s="88" t="s">
        <v>754</v>
      </c>
      <c r="E736" s="89">
        <v>1100</v>
      </c>
      <c r="F736" s="89">
        <v>18700</v>
      </c>
      <c r="G736" s="89">
        <v>2805</v>
      </c>
    </row>
    <row r="737" spans="1:7">
      <c r="A737" s="87">
        <v>42640</v>
      </c>
      <c r="B737" s="88" t="s">
        <v>756</v>
      </c>
      <c r="C737" s="88" t="s">
        <v>748</v>
      </c>
      <c r="D737" s="88" t="s">
        <v>757</v>
      </c>
      <c r="E737" s="89">
        <v>1600</v>
      </c>
      <c r="F737" s="89">
        <v>60800</v>
      </c>
      <c r="G737" s="89">
        <v>12160</v>
      </c>
    </row>
    <row r="738" spans="1:7">
      <c r="A738" s="87">
        <v>42641</v>
      </c>
      <c r="B738" s="88" t="s">
        <v>460</v>
      </c>
      <c r="C738" s="88" t="s">
        <v>748</v>
      </c>
      <c r="D738" s="88" t="s">
        <v>461</v>
      </c>
      <c r="E738" s="89">
        <v>400</v>
      </c>
      <c r="F738" s="89">
        <v>14800</v>
      </c>
      <c r="G738" s="89">
        <v>3552</v>
      </c>
    </row>
    <row r="739" spans="1:7">
      <c r="A739" s="87">
        <v>42641</v>
      </c>
      <c r="B739" s="88" t="s">
        <v>460</v>
      </c>
      <c r="C739" s="88" t="s">
        <v>748</v>
      </c>
      <c r="D739" s="88" t="s">
        <v>461</v>
      </c>
      <c r="E739" s="89">
        <v>1300</v>
      </c>
      <c r="F739" s="89">
        <v>16900</v>
      </c>
      <c r="G739" s="89">
        <v>4225</v>
      </c>
    </row>
    <row r="740" spans="1:7">
      <c r="A740" s="87">
        <v>42641</v>
      </c>
      <c r="B740" s="88" t="s">
        <v>453</v>
      </c>
      <c r="C740" s="88" t="s">
        <v>748</v>
      </c>
      <c r="D740" s="88" t="s">
        <v>454</v>
      </c>
      <c r="E740" s="89">
        <v>400</v>
      </c>
      <c r="F740" s="89">
        <v>6000</v>
      </c>
      <c r="G740" s="89">
        <v>1620</v>
      </c>
    </row>
    <row r="741" spans="1:7">
      <c r="A741" s="87">
        <v>42642</v>
      </c>
      <c r="B741" s="88" t="s">
        <v>453</v>
      </c>
      <c r="C741" s="88" t="s">
        <v>750</v>
      </c>
      <c r="D741" s="88" t="s">
        <v>763</v>
      </c>
      <c r="E741" s="89">
        <v>500</v>
      </c>
      <c r="F741" s="89">
        <v>13000</v>
      </c>
      <c r="G741" s="89">
        <v>1300</v>
      </c>
    </row>
    <row r="742" spans="1:7">
      <c r="A742" s="87">
        <v>42642</v>
      </c>
      <c r="B742" s="88" t="s">
        <v>453</v>
      </c>
      <c r="C742" s="88" t="s">
        <v>748</v>
      </c>
      <c r="D742" s="88" t="s">
        <v>454</v>
      </c>
      <c r="E742" s="89">
        <v>200</v>
      </c>
      <c r="F742" s="89">
        <v>8600</v>
      </c>
      <c r="G742" s="89">
        <v>1634</v>
      </c>
    </row>
    <row r="743" spans="1:7">
      <c r="A743" s="87">
        <v>42642</v>
      </c>
      <c r="B743" s="88" t="s">
        <v>453</v>
      </c>
      <c r="C743" s="88" t="s">
        <v>748</v>
      </c>
      <c r="D743" s="88" t="s">
        <v>454</v>
      </c>
      <c r="E743" s="89">
        <v>300</v>
      </c>
      <c r="F743" s="89">
        <v>12300</v>
      </c>
      <c r="G743" s="89">
        <v>3198</v>
      </c>
    </row>
    <row r="744" spans="1:7">
      <c r="A744" s="87">
        <v>42643</v>
      </c>
      <c r="B744" s="88" t="s">
        <v>460</v>
      </c>
      <c r="C744" s="88" t="s">
        <v>748</v>
      </c>
      <c r="D744" s="88" t="s">
        <v>461</v>
      </c>
      <c r="E744" s="89">
        <v>1200</v>
      </c>
      <c r="F744" s="89">
        <v>74400</v>
      </c>
      <c r="G744" s="89">
        <v>23064</v>
      </c>
    </row>
    <row r="745" spans="1:7">
      <c r="A745" s="87">
        <v>42643</v>
      </c>
      <c r="B745" s="88" t="s">
        <v>460</v>
      </c>
      <c r="C745" s="88" t="s">
        <v>748</v>
      </c>
      <c r="D745" s="88" t="s">
        <v>749</v>
      </c>
      <c r="E745" s="89">
        <v>900</v>
      </c>
      <c r="F745" s="89">
        <v>54000</v>
      </c>
      <c r="G745" s="89">
        <v>16200</v>
      </c>
    </row>
    <row r="746" spans="1:7">
      <c r="A746" s="87">
        <v>42643</v>
      </c>
      <c r="B746" s="88" t="s">
        <v>453</v>
      </c>
      <c r="C746" s="88" t="s">
        <v>750</v>
      </c>
      <c r="D746" s="88" t="s">
        <v>763</v>
      </c>
      <c r="E746" s="89">
        <v>1200</v>
      </c>
      <c r="F746" s="89">
        <v>87600</v>
      </c>
      <c r="G746" s="89">
        <v>23652</v>
      </c>
    </row>
    <row r="747" spans="1:7">
      <c r="A747" s="87">
        <v>42644</v>
      </c>
      <c r="B747" s="88" t="s">
        <v>460</v>
      </c>
      <c r="C747" s="88" t="s">
        <v>753</v>
      </c>
      <c r="D747" s="88" t="s">
        <v>755</v>
      </c>
      <c r="E747" s="89">
        <v>800</v>
      </c>
      <c r="F747" s="89">
        <v>56800</v>
      </c>
      <c r="G747" s="89">
        <v>18744</v>
      </c>
    </row>
    <row r="748" spans="1:7">
      <c r="A748" s="87">
        <v>42644</v>
      </c>
      <c r="B748" s="88" t="s">
        <v>460</v>
      </c>
      <c r="C748" s="88" t="s">
        <v>748</v>
      </c>
      <c r="D748" s="88" t="s">
        <v>749</v>
      </c>
      <c r="E748" s="89">
        <v>1100</v>
      </c>
      <c r="F748" s="89">
        <v>95700</v>
      </c>
      <c r="G748" s="89">
        <v>26796</v>
      </c>
    </row>
    <row r="749" spans="1:7">
      <c r="A749" s="87">
        <v>42644</v>
      </c>
      <c r="B749" s="88" t="s">
        <v>460</v>
      </c>
      <c r="C749" s="88" t="s">
        <v>753</v>
      </c>
      <c r="D749" s="88" t="s">
        <v>764</v>
      </c>
      <c r="E749" s="89">
        <v>200</v>
      </c>
      <c r="F749" s="89">
        <v>4000</v>
      </c>
      <c r="G749" s="89">
        <v>1080</v>
      </c>
    </row>
    <row r="750" spans="1:7">
      <c r="A750" s="87">
        <v>42644</v>
      </c>
      <c r="B750" s="88" t="s">
        <v>460</v>
      </c>
      <c r="C750" s="88" t="s">
        <v>750</v>
      </c>
      <c r="D750" s="88" t="s">
        <v>760</v>
      </c>
      <c r="E750" s="89">
        <v>400</v>
      </c>
      <c r="F750" s="89">
        <v>5600</v>
      </c>
      <c r="G750" s="89">
        <v>1344</v>
      </c>
    </row>
    <row r="751" spans="1:7">
      <c r="A751" s="87">
        <v>42645</v>
      </c>
      <c r="B751" s="88" t="s">
        <v>756</v>
      </c>
      <c r="C751" s="88" t="s">
        <v>748</v>
      </c>
      <c r="D751" s="88" t="s">
        <v>757</v>
      </c>
      <c r="E751" s="89">
        <v>800</v>
      </c>
      <c r="F751" s="89">
        <v>32000</v>
      </c>
      <c r="G751" s="89">
        <v>10880</v>
      </c>
    </row>
    <row r="752" spans="1:7">
      <c r="A752" s="87">
        <v>42645</v>
      </c>
      <c r="B752" s="88" t="s">
        <v>460</v>
      </c>
      <c r="C752" s="88" t="s">
        <v>748</v>
      </c>
      <c r="D752" s="88" t="s">
        <v>749</v>
      </c>
      <c r="E752" s="89">
        <v>1300</v>
      </c>
      <c r="F752" s="89">
        <v>28600</v>
      </c>
      <c r="G752" s="89">
        <v>6578</v>
      </c>
    </row>
    <row r="753" spans="1:7">
      <c r="A753" s="87">
        <v>42645</v>
      </c>
      <c r="B753" s="88" t="s">
        <v>453</v>
      </c>
      <c r="C753" s="88" t="s">
        <v>748</v>
      </c>
      <c r="D753" s="88" t="s">
        <v>454</v>
      </c>
      <c r="E753" s="89">
        <v>900</v>
      </c>
      <c r="F753" s="89">
        <v>23400</v>
      </c>
      <c r="G753" s="89">
        <v>6552</v>
      </c>
    </row>
    <row r="754" spans="1:7">
      <c r="A754" s="87">
        <v>42645</v>
      </c>
      <c r="B754" s="88" t="s">
        <v>460</v>
      </c>
      <c r="C754" s="88" t="s">
        <v>750</v>
      </c>
      <c r="D754" s="88" t="s">
        <v>761</v>
      </c>
      <c r="E754" s="89">
        <v>1100</v>
      </c>
      <c r="F754" s="89">
        <v>36300</v>
      </c>
      <c r="G754" s="89">
        <v>10890</v>
      </c>
    </row>
    <row r="755" spans="1:7">
      <c r="A755" s="87">
        <v>42645</v>
      </c>
      <c r="B755" s="88" t="s">
        <v>460</v>
      </c>
      <c r="C755" s="88" t="s">
        <v>753</v>
      </c>
      <c r="D755" s="88" t="s">
        <v>755</v>
      </c>
      <c r="E755" s="89">
        <v>1300</v>
      </c>
      <c r="F755" s="89">
        <v>39000</v>
      </c>
      <c r="G755" s="89">
        <v>5850</v>
      </c>
    </row>
    <row r="756" spans="1:7">
      <c r="A756" s="87">
        <v>42645</v>
      </c>
      <c r="B756" s="88" t="s">
        <v>460</v>
      </c>
      <c r="C756" s="88" t="s">
        <v>748</v>
      </c>
      <c r="D756" s="88" t="s">
        <v>461</v>
      </c>
      <c r="E756" s="89">
        <v>600</v>
      </c>
      <c r="F756" s="89">
        <v>23400</v>
      </c>
      <c r="G756" s="89">
        <v>2340</v>
      </c>
    </row>
    <row r="757" spans="1:7">
      <c r="A757" s="87">
        <v>42645</v>
      </c>
      <c r="B757" s="88" t="s">
        <v>460</v>
      </c>
      <c r="C757" s="88" t="s">
        <v>748</v>
      </c>
      <c r="D757" s="88" t="s">
        <v>461</v>
      </c>
      <c r="E757" s="89">
        <v>1700</v>
      </c>
      <c r="F757" s="89">
        <v>42500</v>
      </c>
      <c r="G757" s="89">
        <v>8925</v>
      </c>
    </row>
    <row r="758" spans="1:7">
      <c r="A758" s="87">
        <v>42646</v>
      </c>
      <c r="B758" s="88" t="s">
        <v>752</v>
      </c>
      <c r="C758" s="88" t="s">
        <v>753</v>
      </c>
      <c r="D758" s="88" t="s">
        <v>754</v>
      </c>
      <c r="E758" s="89">
        <v>400</v>
      </c>
      <c r="F758" s="89">
        <v>25200</v>
      </c>
      <c r="G758" s="89">
        <v>7308</v>
      </c>
    </row>
    <row r="759" spans="1:7">
      <c r="A759" s="87">
        <v>42647</v>
      </c>
      <c r="B759" s="88" t="s">
        <v>460</v>
      </c>
      <c r="C759" s="88" t="s">
        <v>750</v>
      </c>
      <c r="D759" s="88" t="s">
        <v>760</v>
      </c>
      <c r="E759" s="89">
        <v>1700</v>
      </c>
      <c r="F759" s="89">
        <v>73100</v>
      </c>
      <c r="G759" s="89">
        <v>17544</v>
      </c>
    </row>
    <row r="760" spans="1:7">
      <c r="A760" s="87">
        <v>42647</v>
      </c>
      <c r="B760" s="88" t="s">
        <v>460</v>
      </c>
      <c r="C760" s="88" t="s">
        <v>750</v>
      </c>
      <c r="D760" s="88" t="s">
        <v>762</v>
      </c>
      <c r="E760" s="89">
        <v>1200</v>
      </c>
      <c r="F760" s="89">
        <v>46800</v>
      </c>
      <c r="G760" s="89">
        <v>4680</v>
      </c>
    </row>
    <row r="761" spans="1:7">
      <c r="A761" s="87">
        <v>42647</v>
      </c>
      <c r="B761" s="88" t="s">
        <v>460</v>
      </c>
      <c r="C761" s="88" t="s">
        <v>748</v>
      </c>
      <c r="D761" s="88" t="s">
        <v>749</v>
      </c>
      <c r="E761" s="89">
        <v>900</v>
      </c>
      <c r="F761" s="89">
        <v>15300</v>
      </c>
      <c r="G761" s="89">
        <v>2601</v>
      </c>
    </row>
    <row r="762" spans="1:7">
      <c r="A762" s="87">
        <v>42648</v>
      </c>
      <c r="B762" s="88" t="s">
        <v>453</v>
      </c>
      <c r="C762" s="88" t="s">
        <v>750</v>
      </c>
      <c r="D762" s="88" t="s">
        <v>763</v>
      </c>
      <c r="E762" s="89">
        <v>900</v>
      </c>
      <c r="F762" s="89">
        <v>78300</v>
      </c>
      <c r="G762" s="89">
        <v>16443</v>
      </c>
    </row>
    <row r="763" spans="1:7">
      <c r="A763" s="87">
        <v>42648</v>
      </c>
      <c r="B763" s="88" t="s">
        <v>453</v>
      </c>
      <c r="C763" s="88" t="s">
        <v>748</v>
      </c>
      <c r="D763" s="88" t="s">
        <v>454</v>
      </c>
      <c r="E763" s="89">
        <v>1300</v>
      </c>
      <c r="F763" s="89">
        <v>71500</v>
      </c>
      <c r="G763" s="89">
        <v>14300</v>
      </c>
    </row>
    <row r="764" spans="1:7">
      <c r="A764" s="87">
        <v>42648</v>
      </c>
      <c r="B764" s="88" t="s">
        <v>453</v>
      </c>
      <c r="C764" s="88" t="s">
        <v>750</v>
      </c>
      <c r="D764" s="88" t="s">
        <v>763</v>
      </c>
      <c r="E764" s="89">
        <v>1800</v>
      </c>
      <c r="F764" s="89">
        <v>81000</v>
      </c>
      <c r="G764" s="89">
        <v>28350</v>
      </c>
    </row>
    <row r="765" spans="1:7">
      <c r="A765" s="87">
        <v>42649</v>
      </c>
      <c r="B765" s="88" t="s">
        <v>752</v>
      </c>
      <c r="C765" s="88" t="s">
        <v>753</v>
      </c>
      <c r="D765" s="88" t="s">
        <v>754</v>
      </c>
      <c r="E765" s="89">
        <v>1000</v>
      </c>
      <c r="F765" s="89">
        <v>71000</v>
      </c>
      <c r="G765" s="89">
        <v>26270</v>
      </c>
    </row>
    <row r="766" spans="1:7">
      <c r="A766" s="87">
        <v>42649</v>
      </c>
      <c r="B766" s="88" t="s">
        <v>460</v>
      </c>
      <c r="C766" s="88" t="s">
        <v>753</v>
      </c>
      <c r="D766" s="88" t="s">
        <v>764</v>
      </c>
      <c r="E766" s="89">
        <v>300</v>
      </c>
      <c r="F766" s="89">
        <v>10800</v>
      </c>
      <c r="G766" s="89">
        <v>2592</v>
      </c>
    </row>
    <row r="767" spans="1:7">
      <c r="A767" s="87">
        <v>42649</v>
      </c>
      <c r="B767" s="88" t="s">
        <v>460</v>
      </c>
      <c r="C767" s="88" t="s">
        <v>748</v>
      </c>
      <c r="D767" s="88" t="s">
        <v>461</v>
      </c>
      <c r="E767" s="89">
        <v>1400</v>
      </c>
      <c r="F767" s="89">
        <v>64400</v>
      </c>
      <c r="G767" s="89">
        <v>14168</v>
      </c>
    </row>
    <row r="768" spans="1:7">
      <c r="A768" s="87">
        <v>42649</v>
      </c>
      <c r="B768" s="88" t="s">
        <v>460</v>
      </c>
      <c r="C768" s="88" t="s">
        <v>750</v>
      </c>
      <c r="D768" s="88" t="s">
        <v>761</v>
      </c>
      <c r="E768" s="89">
        <v>1300</v>
      </c>
      <c r="F768" s="89">
        <v>27300</v>
      </c>
      <c r="G768" s="89">
        <v>2730</v>
      </c>
    </row>
    <row r="769" spans="1:7">
      <c r="A769" s="87">
        <v>42649</v>
      </c>
      <c r="B769" s="88" t="s">
        <v>453</v>
      </c>
      <c r="C769" s="88" t="s">
        <v>750</v>
      </c>
      <c r="D769" s="88" t="s">
        <v>751</v>
      </c>
      <c r="E769" s="89">
        <v>1400</v>
      </c>
      <c r="F769" s="89">
        <v>102200</v>
      </c>
      <c r="G769" s="89">
        <v>14308</v>
      </c>
    </row>
    <row r="770" spans="1:7">
      <c r="A770" s="87">
        <v>42649</v>
      </c>
      <c r="B770" s="88" t="s">
        <v>453</v>
      </c>
      <c r="C770" s="88" t="s">
        <v>750</v>
      </c>
      <c r="D770" s="88" t="s">
        <v>751</v>
      </c>
      <c r="E770" s="89">
        <v>1200</v>
      </c>
      <c r="F770" s="89">
        <v>74400</v>
      </c>
      <c r="G770" s="89">
        <v>23808</v>
      </c>
    </row>
    <row r="771" spans="1:7">
      <c r="A771" s="87">
        <v>42649</v>
      </c>
      <c r="B771" s="88" t="s">
        <v>460</v>
      </c>
      <c r="C771" s="88" t="s">
        <v>750</v>
      </c>
      <c r="D771" s="88" t="s">
        <v>762</v>
      </c>
      <c r="E771" s="89">
        <v>1000</v>
      </c>
      <c r="F771" s="89">
        <v>35000</v>
      </c>
      <c r="G771" s="89">
        <v>5950</v>
      </c>
    </row>
    <row r="772" spans="1:7">
      <c r="A772" s="87">
        <v>42649</v>
      </c>
      <c r="B772" s="88" t="s">
        <v>453</v>
      </c>
      <c r="C772" s="88" t="s">
        <v>748</v>
      </c>
      <c r="D772" s="88" t="s">
        <v>454</v>
      </c>
      <c r="E772" s="89">
        <v>600</v>
      </c>
      <c r="F772" s="89">
        <v>13200</v>
      </c>
      <c r="G772" s="89">
        <v>3300</v>
      </c>
    </row>
    <row r="773" spans="1:7">
      <c r="A773" s="87">
        <v>42649</v>
      </c>
      <c r="B773" s="88" t="s">
        <v>752</v>
      </c>
      <c r="C773" s="88" t="s">
        <v>753</v>
      </c>
      <c r="D773" s="88" t="s">
        <v>754</v>
      </c>
      <c r="E773" s="89">
        <v>1300</v>
      </c>
      <c r="F773" s="89">
        <v>98800</v>
      </c>
      <c r="G773" s="89">
        <v>27664</v>
      </c>
    </row>
    <row r="774" spans="1:7">
      <c r="A774" s="87">
        <v>42650</v>
      </c>
      <c r="B774" s="88" t="s">
        <v>752</v>
      </c>
      <c r="C774" s="88" t="s">
        <v>753</v>
      </c>
      <c r="D774" s="88" t="s">
        <v>765</v>
      </c>
      <c r="E774" s="89">
        <v>1300</v>
      </c>
      <c r="F774" s="89">
        <v>87100</v>
      </c>
      <c r="G774" s="89">
        <v>11323</v>
      </c>
    </row>
    <row r="775" spans="1:7">
      <c r="A775" s="87">
        <v>42650</v>
      </c>
      <c r="B775" s="88" t="s">
        <v>460</v>
      </c>
      <c r="C775" s="88" t="s">
        <v>750</v>
      </c>
      <c r="D775" s="88" t="s">
        <v>760</v>
      </c>
      <c r="E775" s="89">
        <v>1500</v>
      </c>
      <c r="F775" s="89">
        <v>96000</v>
      </c>
      <c r="G775" s="89">
        <v>9600</v>
      </c>
    </row>
    <row r="776" spans="1:7">
      <c r="A776" s="87">
        <v>42650</v>
      </c>
      <c r="B776" s="88" t="s">
        <v>453</v>
      </c>
      <c r="C776" s="88" t="s">
        <v>750</v>
      </c>
      <c r="D776" s="88" t="s">
        <v>751</v>
      </c>
      <c r="E776" s="89">
        <v>900</v>
      </c>
      <c r="F776" s="89">
        <v>52200</v>
      </c>
      <c r="G776" s="89">
        <v>6264</v>
      </c>
    </row>
    <row r="777" spans="1:7">
      <c r="A777" s="87">
        <v>42651</v>
      </c>
      <c r="B777" s="88" t="s">
        <v>460</v>
      </c>
      <c r="C777" s="88" t="s">
        <v>750</v>
      </c>
      <c r="D777" s="88" t="s">
        <v>760</v>
      </c>
      <c r="E777" s="89">
        <v>1200</v>
      </c>
      <c r="F777" s="89">
        <v>30000</v>
      </c>
      <c r="G777" s="89">
        <v>10800</v>
      </c>
    </row>
    <row r="778" spans="1:7">
      <c r="A778" s="87">
        <v>42651</v>
      </c>
      <c r="B778" s="88" t="s">
        <v>756</v>
      </c>
      <c r="C778" s="88" t="s">
        <v>748</v>
      </c>
      <c r="D778" s="88" t="s">
        <v>766</v>
      </c>
      <c r="E778" s="89">
        <v>500</v>
      </c>
      <c r="F778" s="89">
        <v>24500</v>
      </c>
      <c r="G778" s="89">
        <v>7350</v>
      </c>
    </row>
    <row r="779" spans="1:7">
      <c r="A779" s="87">
        <v>42651</v>
      </c>
      <c r="B779" s="88" t="s">
        <v>453</v>
      </c>
      <c r="C779" s="88" t="s">
        <v>748</v>
      </c>
      <c r="D779" s="88" t="s">
        <v>454</v>
      </c>
      <c r="E779" s="89">
        <v>200</v>
      </c>
      <c r="F779" s="89">
        <v>6600</v>
      </c>
      <c r="G779" s="89">
        <v>1254</v>
      </c>
    </row>
    <row r="780" spans="1:7">
      <c r="A780" s="87">
        <v>42651</v>
      </c>
      <c r="B780" s="88" t="s">
        <v>752</v>
      </c>
      <c r="C780" s="88" t="s">
        <v>753</v>
      </c>
      <c r="D780" s="88" t="s">
        <v>765</v>
      </c>
      <c r="E780" s="89">
        <v>1100</v>
      </c>
      <c r="F780" s="89">
        <v>74800</v>
      </c>
      <c r="G780" s="89">
        <v>24684</v>
      </c>
    </row>
    <row r="781" spans="1:7">
      <c r="A781" s="87">
        <v>42651</v>
      </c>
      <c r="B781" s="88" t="s">
        <v>460</v>
      </c>
      <c r="C781" s="88" t="s">
        <v>748</v>
      </c>
      <c r="D781" s="88" t="s">
        <v>461</v>
      </c>
      <c r="E781" s="89">
        <v>900</v>
      </c>
      <c r="F781" s="89">
        <v>21600</v>
      </c>
      <c r="G781" s="89">
        <v>5832</v>
      </c>
    </row>
    <row r="782" spans="1:7">
      <c r="A782" s="87">
        <v>42651</v>
      </c>
      <c r="B782" s="88" t="s">
        <v>460</v>
      </c>
      <c r="C782" s="88" t="s">
        <v>748</v>
      </c>
      <c r="D782" s="88" t="s">
        <v>749</v>
      </c>
      <c r="E782" s="89">
        <v>900</v>
      </c>
      <c r="F782" s="89">
        <v>62100</v>
      </c>
      <c r="G782" s="89">
        <v>19872</v>
      </c>
    </row>
    <row r="783" spans="1:7">
      <c r="A783" s="87">
        <v>42651</v>
      </c>
      <c r="B783" s="88" t="s">
        <v>460</v>
      </c>
      <c r="C783" s="88" t="s">
        <v>748</v>
      </c>
      <c r="D783" s="88" t="s">
        <v>749</v>
      </c>
      <c r="E783" s="89">
        <v>1700</v>
      </c>
      <c r="F783" s="89">
        <v>112200</v>
      </c>
      <c r="G783" s="89">
        <v>28050</v>
      </c>
    </row>
    <row r="784" spans="1:7">
      <c r="A784" s="87">
        <v>42651</v>
      </c>
      <c r="B784" s="88" t="s">
        <v>460</v>
      </c>
      <c r="C784" s="88" t="s">
        <v>750</v>
      </c>
      <c r="D784" s="88" t="s">
        <v>761</v>
      </c>
      <c r="E784" s="89">
        <v>1400</v>
      </c>
      <c r="F784" s="89">
        <v>26600</v>
      </c>
      <c r="G784" s="89">
        <v>9044</v>
      </c>
    </row>
    <row r="785" spans="1:7">
      <c r="A785" s="87">
        <v>42651</v>
      </c>
      <c r="B785" s="88" t="s">
        <v>453</v>
      </c>
      <c r="C785" s="88" t="s">
        <v>748</v>
      </c>
      <c r="D785" s="88" t="s">
        <v>454</v>
      </c>
      <c r="E785" s="89">
        <v>1800</v>
      </c>
      <c r="F785" s="89">
        <v>84600</v>
      </c>
      <c r="G785" s="89">
        <v>17766</v>
      </c>
    </row>
    <row r="786" spans="1:7">
      <c r="A786" s="87">
        <v>42652</v>
      </c>
      <c r="B786" s="88" t="s">
        <v>460</v>
      </c>
      <c r="C786" s="88" t="s">
        <v>750</v>
      </c>
      <c r="D786" s="88" t="s">
        <v>762</v>
      </c>
      <c r="E786" s="89">
        <v>400</v>
      </c>
      <c r="F786" s="89">
        <v>18400</v>
      </c>
      <c r="G786" s="89">
        <v>6808</v>
      </c>
    </row>
    <row r="787" spans="1:7">
      <c r="A787" s="87">
        <v>42652</v>
      </c>
      <c r="B787" s="88" t="s">
        <v>460</v>
      </c>
      <c r="C787" s="88" t="s">
        <v>748</v>
      </c>
      <c r="D787" s="88" t="s">
        <v>461</v>
      </c>
      <c r="E787" s="89">
        <v>1300</v>
      </c>
      <c r="F787" s="89">
        <v>68900</v>
      </c>
      <c r="G787" s="89">
        <v>24115</v>
      </c>
    </row>
    <row r="788" spans="1:7">
      <c r="A788" s="87">
        <v>42652</v>
      </c>
      <c r="B788" s="88" t="s">
        <v>460</v>
      </c>
      <c r="C788" s="88" t="s">
        <v>750</v>
      </c>
      <c r="D788" s="88" t="s">
        <v>760</v>
      </c>
      <c r="E788" s="89">
        <v>1800</v>
      </c>
      <c r="F788" s="89">
        <v>30600</v>
      </c>
      <c r="G788" s="89">
        <v>7038</v>
      </c>
    </row>
    <row r="789" spans="1:7">
      <c r="A789" s="87">
        <v>42652</v>
      </c>
      <c r="B789" s="88" t="s">
        <v>756</v>
      </c>
      <c r="C789" s="88" t="s">
        <v>748</v>
      </c>
      <c r="D789" s="88" t="s">
        <v>766</v>
      </c>
      <c r="E789" s="89">
        <v>300</v>
      </c>
      <c r="F789" s="89">
        <v>3600</v>
      </c>
      <c r="G789" s="89">
        <v>540</v>
      </c>
    </row>
    <row r="790" spans="1:7">
      <c r="A790" s="87">
        <v>42653</v>
      </c>
      <c r="B790" s="88" t="s">
        <v>756</v>
      </c>
      <c r="C790" s="88" t="s">
        <v>748</v>
      </c>
      <c r="D790" s="88" t="s">
        <v>757</v>
      </c>
      <c r="E790" s="89">
        <v>800</v>
      </c>
      <c r="F790" s="89">
        <v>25600</v>
      </c>
      <c r="G790" s="89">
        <v>7680</v>
      </c>
    </row>
    <row r="791" spans="1:7">
      <c r="A791" s="87">
        <v>42653</v>
      </c>
      <c r="B791" s="88" t="s">
        <v>460</v>
      </c>
      <c r="C791" s="88" t="s">
        <v>750</v>
      </c>
      <c r="D791" s="88" t="s">
        <v>762</v>
      </c>
      <c r="E791" s="89">
        <v>1700</v>
      </c>
      <c r="F791" s="89">
        <v>81600</v>
      </c>
      <c r="G791" s="89">
        <v>26928</v>
      </c>
    </row>
    <row r="792" spans="1:7">
      <c r="A792" s="87">
        <v>42653</v>
      </c>
      <c r="B792" s="88" t="s">
        <v>453</v>
      </c>
      <c r="C792" s="88" t="s">
        <v>748</v>
      </c>
      <c r="D792" s="88" t="s">
        <v>454</v>
      </c>
      <c r="E792" s="89">
        <v>700</v>
      </c>
      <c r="F792" s="89">
        <v>56000</v>
      </c>
      <c r="G792" s="89">
        <v>15680</v>
      </c>
    </row>
    <row r="793" spans="1:7">
      <c r="A793" s="87">
        <v>42653</v>
      </c>
      <c r="B793" s="88" t="s">
        <v>460</v>
      </c>
      <c r="C793" s="88" t="s">
        <v>750</v>
      </c>
      <c r="D793" s="88" t="s">
        <v>762</v>
      </c>
      <c r="E793" s="89">
        <v>700</v>
      </c>
      <c r="F793" s="89">
        <v>41300</v>
      </c>
      <c r="G793" s="89">
        <v>10325</v>
      </c>
    </row>
    <row r="794" spans="1:7">
      <c r="A794" s="87">
        <v>42653</v>
      </c>
      <c r="B794" s="88" t="s">
        <v>752</v>
      </c>
      <c r="C794" s="88" t="s">
        <v>753</v>
      </c>
      <c r="D794" s="88" t="s">
        <v>754</v>
      </c>
      <c r="E794" s="89">
        <v>500</v>
      </c>
      <c r="F794" s="89">
        <v>24000</v>
      </c>
      <c r="G794" s="89">
        <v>3360</v>
      </c>
    </row>
    <row r="795" spans="1:7">
      <c r="A795" s="87">
        <v>42654</v>
      </c>
      <c r="B795" s="88" t="s">
        <v>752</v>
      </c>
      <c r="C795" s="88" t="s">
        <v>753</v>
      </c>
      <c r="D795" s="88" t="s">
        <v>765</v>
      </c>
      <c r="E795" s="89">
        <v>1000</v>
      </c>
      <c r="F795" s="89">
        <v>58000</v>
      </c>
      <c r="G795" s="89">
        <v>18560</v>
      </c>
    </row>
    <row r="796" spans="1:7">
      <c r="A796" s="87">
        <v>42654</v>
      </c>
      <c r="B796" s="88" t="s">
        <v>756</v>
      </c>
      <c r="C796" s="88" t="s">
        <v>748</v>
      </c>
      <c r="D796" s="88" t="s">
        <v>758</v>
      </c>
      <c r="E796" s="89">
        <v>1300</v>
      </c>
      <c r="F796" s="89">
        <v>29900</v>
      </c>
      <c r="G796" s="89">
        <v>5382</v>
      </c>
    </row>
    <row r="797" spans="1:7">
      <c r="A797" s="87">
        <v>42654</v>
      </c>
      <c r="B797" s="88" t="s">
        <v>460</v>
      </c>
      <c r="C797" s="88" t="s">
        <v>750</v>
      </c>
      <c r="D797" s="88" t="s">
        <v>762</v>
      </c>
      <c r="E797" s="89">
        <v>500</v>
      </c>
      <c r="F797" s="89">
        <v>8500</v>
      </c>
      <c r="G797" s="89">
        <v>1955</v>
      </c>
    </row>
    <row r="798" spans="1:7">
      <c r="A798" s="87">
        <v>42654</v>
      </c>
      <c r="B798" s="88" t="s">
        <v>453</v>
      </c>
      <c r="C798" s="88" t="s">
        <v>748</v>
      </c>
      <c r="D798" s="88" t="s">
        <v>454</v>
      </c>
      <c r="E798" s="89">
        <v>1200</v>
      </c>
      <c r="F798" s="89">
        <v>30000</v>
      </c>
      <c r="G798" s="89">
        <v>7200</v>
      </c>
    </row>
    <row r="799" spans="1:7">
      <c r="A799" s="87">
        <v>42655</v>
      </c>
      <c r="B799" s="88" t="s">
        <v>752</v>
      </c>
      <c r="C799" s="88" t="s">
        <v>753</v>
      </c>
      <c r="D799" s="88" t="s">
        <v>765</v>
      </c>
      <c r="E799" s="89">
        <v>900</v>
      </c>
      <c r="F799" s="89">
        <v>53100</v>
      </c>
      <c r="G799" s="89">
        <v>11151</v>
      </c>
    </row>
    <row r="800" spans="1:7">
      <c r="A800" s="87">
        <v>42655</v>
      </c>
      <c r="B800" s="88" t="s">
        <v>453</v>
      </c>
      <c r="C800" s="88" t="s">
        <v>750</v>
      </c>
      <c r="D800" s="88" t="s">
        <v>751</v>
      </c>
      <c r="E800" s="89">
        <v>300</v>
      </c>
      <c r="F800" s="89">
        <v>7200</v>
      </c>
      <c r="G800" s="89">
        <v>1440</v>
      </c>
    </row>
    <row r="801" spans="1:7">
      <c r="A801" s="87">
        <v>42655</v>
      </c>
      <c r="B801" s="88" t="s">
        <v>460</v>
      </c>
      <c r="C801" s="88" t="s">
        <v>753</v>
      </c>
      <c r="D801" s="88" t="s">
        <v>755</v>
      </c>
      <c r="E801" s="89">
        <v>1400</v>
      </c>
      <c r="F801" s="89">
        <v>49000</v>
      </c>
      <c r="G801" s="89">
        <v>15680</v>
      </c>
    </row>
    <row r="802" spans="1:7">
      <c r="A802" s="87">
        <v>42655</v>
      </c>
      <c r="B802" s="88" t="s">
        <v>453</v>
      </c>
      <c r="C802" s="88" t="s">
        <v>750</v>
      </c>
      <c r="D802" s="88" t="s">
        <v>763</v>
      </c>
      <c r="E802" s="89">
        <v>1200</v>
      </c>
      <c r="F802" s="89">
        <v>80400</v>
      </c>
      <c r="G802" s="89">
        <v>28140</v>
      </c>
    </row>
    <row r="803" spans="1:7">
      <c r="A803" s="87">
        <v>42655</v>
      </c>
      <c r="B803" s="88" t="s">
        <v>460</v>
      </c>
      <c r="C803" s="88" t="s">
        <v>750</v>
      </c>
      <c r="D803" s="88" t="s">
        <v>761</v>
      </c>
      <c r="E803" s="89">
        <v>600</v>
      </c>
      <c r="F803" s="89">
        <v>47400</v>
      </c>
      <c r="G803" s="89">
        <v>6162</v>
      </c>
    </row>
    <row r="804" spans="1:7">
      <c r="A804" s="87">
        <v>42656</v>
      </c>
      <c r="B804" s="88" t="s">
        <v>460</v>
      </c>
      <c r="C804" s="88" t="s">
        <v>750</v>
      </c>
      <c r="D804" s="88" t="s">
        <v>761</v>
      </c>
      <c r="E804" s="89">
        <v>1100</v>
      </c>
      <c r="F804" s="89">
        <v>77000</v>
      </c>
      <c r="G804" s="89">
        <v>21560</v>
      </c>
    </row>
    <row r="805" spans="1:7">
      <c r="A805" s="87">
        <v>42657</v>
      </c>
      <c r="B805" s="88" t="s">
        <v>460</v>
      </c>
      <c r="C805" s="88" t="s">
        <v>750</v>
      </c>
      <c r="D805" s="88" t="s">
        <v>761</v>
      </c>
      <c r="E805" s="89">
        <v>1300</v>
      </c>
      <c r="F805" s="89">
        <v>106600</v>
      </c>
      <c r="G805" s="89">
        <v>25584</v>
      </c>
    </row>
    <row r="806" spans="1:7">
      <c r="A806" s="87">
        <v>42657</v>
      </c>
      <c r="B806" s="88" t="s">
        <v>756</v>
      </c>
      <c r="C806" s="88" t="s">
        <v>748</v>
      </c>
      <c r="D806" s="88" t="s">
        <v>758</v>
      </c>
      <c r="E806" s="89">
        <v>800</v>
      </c>
      <c r="F806" s="89">
        <v>10400</v>
      </c>
      <c r="G806" s="89">
        <v>1768</v>
      </c>
    </row>
    <row r="807" spans="1:7">
      <c r="A807" s="87">
        <v>42657</v>
      </c>
      <c r="B807" s="88" t="s">
        <v>756</v>
      </c>
      <c r="C807" s="88" t="s">
        <v>750</v>
      </c>
      <c r="D807" s="88" t="s">
        <v>759</v>
      </c>
      <c r="E807" s="89">
        <v>500</v>
      </c>
      <c r="F807" s="89">
        <v>39000</v>
      </c>
      <c r="G807" s="89">
        <v>7800</v>
      </c>
    </row>
    <row r="808" spans="1:7">
      <c r="A808" s="87">
        <v>42658</v>
      </c>
      <c r="B808" s="88" t="s">
        <v>453</v>
      </c>
      <c r="C808" s="88" t="s">
        <v>748</v>
      </c>
      <c r="D808" s="88" t="s">
        <v>454</v>
      </c>
      <c r="E808" s="89">
        <v>1400</v>
      </c>
      <c r="F808" s="89">
        <v>61600</v>
      </c>
      <c r="G808" s="89">
        <v>17864</v>
      </c>
    </row>
    <row r="809" spans="1:7">
      <c r="A809" s="87">
        <v>42658</v>
      </c>
      <c r="B809" s="88" t="s">
        <v>460</v>
      </c>
      <c r="C809" s="88" t="s">
        <v>753</v>
      </c>
      <c r="D809" s="88" t="s">
        <v>755</v>
      </c>
      <c r="E809" s="89">
        <v>700</v>
      </c>
      <c r="F809" s="89">
        <v>18200</v>
      </c>
      <c r="G809" s="89">
        <v>3640</v>
      </c>
    </row>
    <row r="810" spans="1:7">
      <c r="A810" s="87">
        <v>42659</v>
      </c>
      <c r="B810" s="88" t="s">
        <v>756</v>
      </c>
      <c r="C810" s="88" t="s">
        <v>748</v>
      </c>
      <c r="D810" s="88" t="s">
        <v>758</v>
      </c>
      <c r="E810" s="89">
        <v>1800</v>
      </c>
      <c r="F810" s="89">
        <v>154800</v>
      </c>
      <c r="G810" s="89">
        <v>46440</v>
      </c>
    </row>
    <row r="811" spans="1:7">
      <c r="A811" s="87">
        <v>42659</v>
      </c>
      <c r="B811" s="88" t="s">
        <v>460</v>
      </c>
      <c r="C811" s="88" t="s">
        <v>750</v>
      </c>
      <c r="D811" s="88" t="s">
        <v>762</v>
      </c>
      <c r="E811" s="89">
        <v>1000</v>
      </c>
      <c r="F811" s="89">
        <v>80000</v>
      </c>
      <c r="G811" s="89">
        <v>16800</v>
      </c>
    </row>
    <row r="812" spans="1:7">
      <c r="A812" s="87">
        <v>42659</v>
      </c>
      <c r="B812" s="88" t="s">
        <v>756</v>
      </c>
      <c r="C812" s="88" t="s">
        <v>748</v>
      </c>
      <c r="D812" s="88" t="s">
        <v>757</v>
      </c>
      <c r="E812" s="89">
        <v>700</v>
      </c>
      <c r="F812" s="89">
        <v>53900</v>
      </c>
      <c r="G812" s="89">
        <v>8085</v>
      </c>
    </row>
    <row r="813" spans="1:7">
      <c r="A813" s="87">
        <v>42660</v>
      </c>
      <c r="B813" s="88" t="s">
        <v>460</v>
      </c>
      <c r="C813" s="88" t="s">
        <v>748</v>
      </c>
      <c r="D813" s="88" t="s">
        <v>461</v>
      </c>
      <c r="E813" s="89">
        <v>1100</v>
      </c>
      <c r="F813" s="89">
        <v>20900</v>
      </c>
      <c r="G813" s="89">
        <v>3762</v>
      </c>
    </row>
    <row r="814" spans="1:7">
      <c r="A814" s="87">
        <v>42660</v>
      </c>
      <c r="B814" s="88" t="s">
        <v>756</v>
      </c>
      <c r="C814" s="88" t="s">
        <v>748</v>
      </c>
      <c r="D814" s="88" t="s">
        <v>758</v>
      </c>
      <c r="E814" s="89">
        <v>200</v>
      </c>
      <c r="F814" s="89">
        <v>8800</v>
      </c>
      <c r="G814" s="89">
        <v>968</v>
      </c>
    </row>
    <row r="815" spans="1:7">
      <c r="A815" s="87">
        <v>42660</v>
      </c>
      <c r="B815" s="88" t="s">
        <v>460</v>
      </c>
      <c r="C815" s="88" t="s">
        <v>750</v>
      </c>
      <c r="D815" s="88" t="s">
        <v>760</v>
      </c>
      <c r="E815" s="89">
        <v>500</v>
      </c>
      <c r="F815" s="89">
        <v>8500</v>
      </c>
      <c r="G815" s="89">
        <v>3060</v>
      </c>
    </row>
    <row r="816" spans="1:7">
      <c r="A816" s="87">
        <v>42660</v>
      </c>
      <c r="B816" s="88" t="s">
        <v>453</v>
      </c>
      <c r="C816" s="88" t="s">
        <v>748</v>
      </c>
      <c r="D816" s="88" t="s">
        <v>454</v>
      </c>
      <c r="E816" s="89">
        <v>1800</v>
      </c>
      <c r="F816" s="89">
        <v>61200</v>
      </c>
      <c r="G816" s="89">
        <v>18360</v>
      </c>
    </row>
    <row r="817" spans="1:7">
      <c r="A817" s="87">
        <v>42660</v>
      </c>
      <c r="B817" s="88" t="s">
        <v>756</v>
      </c>
      <c r="C817" s="88" t="s">
        <v>748</v>
      </c>
      <c r="D817" s="88" t="s">
        <v>758</v>
      </c>
      <c r="E817" s="89">
        <v>1800</v>
      </c>
      <c r="F817" s="89">
        <v>135000</v>
      </c>
      <c r="G817" s="89">
        <v>14850</v>
      </c>
    </row>
    <row r="818" spans="1:7">
      <c r="A818" s="87">
        <v>42661</v>
      </c>
      <c r="B818" s="88" t="s">
        <v>460</v>
      </c>
      <c r="C818" s="88" t="s">
        <v>748</v>
      </c>
      <c r="D818" s="88" t="s">
        <v>461</v>
      </c>
      <c r="E818" s="89">
        <v>600</v>
      </c>
      <c r="F818" s="89">
        <v>28800</v>
      </c>
      <c r="G818" s="89">
        <v>6624</v>
      </c>
    </row>
    <row r="819" spans="1:7">
      <c r="A819" s="87">
        <v>42661</v>
      </c>
      <c r="B819" s="88" t="s">
        <v>460</v>
      </c>
      <c r="C819" s="88" t="s">
        <v>748</v>
      </c>
      <c r="D819" s="88" t="s">
        <v>461</v>
      </c>
      <c r="E819" s="89">
        <v>1100</v>
      </c>
      <c r="F819" s="89">
        <v>18700</v>
      </c>
      <c r="G819" s="89">
        <v>2244</v>
      </c>
    </row>
    <row r="820" spans="1:7">
      <c r="A820" s="87">
        <v>42662</v>
      </c>
      <c r="B820" s="88" t="s">
        <v>756</v>
      </c>
      <c r="C820" s="88" t="s">
        <v>748</v>
      </c>
      <c r="D820" s="88" t="s">
        <v>757</v>
      </c>
      <c r="E820" s="89">
        <v>1400</v>
      </c>
      <c r="F820" s="89">
        <v>54600</v>
      </c>
      <c r="G820" s="89">
        <v>9828</v>
      </c>
    </row>
    <row r="821" spans="1:7">
      <c r="A821" s="87">
        <v>42662</v>
      </c>
      <c r="B821" s="88" t="s">
        <v>752</v>
      </c>
      <c r="C821" s="88" t="s">
        <v>753</v>
      </c>
      <c r="D821" s="88" t="s">
        <v>765</v>
      </c>
      <c r="E821" s="89">
        <v>1700</v>
      </c>
      <c r="F821" s="89">
        <v>147900</v>
      </c>
      <c r="G821" s="89">
        <v>29580</v>
      </c>
    </row>
    <row r="822" spans="1:7">
      <c r="A822" s="87">
        <v>42662</v>
      </c>
      <c r="B822" s="88" t="s">
        <v>752</v>
      </c>
      <c r="C822" s="88" t="s">
        <v>753</v>
      </c>
      <c r="D822" s="88" t="s">
        <v>765</v>
      </c>
      <c r="E822" s="89">
        <v>600</v>
      </c>
      <c r="F822" s="89">
        <v>37200</v>
      </c>
      <c r="G822" s="89">
        <v>11160</v>
      </c>
    </row>
    <row r="823" spans="1:7">
      <c r="A823" s="87">
        <v>42662</v>
      </c>
      <c r="B823" s="88" t="s">
        <v>460</v>
      </c>
      <c r="C823" s="88" t="s">
        <v>750</v>
      </c>
      <c r="D823" s="88" t="s">
        <v>761</v>
      </c>
      <c r="E823" s="89">
        <v>1600</v>
      </c>
      <c r="F823" s="89">
        <v>124800</v>
      </c>
      <c r="G823" s="89">
        <v>37440</v>
      </c>
    </row>
    <row r="824" spans="1:7">
      <c r="A824" s="87">
        <v>42662</v>
      </c>
      <c r="B824" s="88" t="s">
        <v>752</v>
      </c>
      <c r="C824" s="88" t="s">
        <v>753</v>
      </c>
      <c r="D824" s="88" t="s">
        <v>765</v>
      </c>
      <c r="E824" s="89">
        <v>900</v>
      </c>
      <c r="F824" s="89">
        <v>54000</v>
      </c>
      <c r="G824" s="89">
        <v>9720</v>
      </c>
    </row>
    <row r="825" spans="1:7">
      <c r="A825" s="87">
        <v>42663</v>
      </c>
      <c r="B825" s="88" t="s">
        <v>460</v>
      </c>
      <c r="C825" s="88" t="s">
        <v>750</v>
      </c>
      <c r="D825" s="88" t="s">
        <v>762</v>
      </c>
      <c r="E825" s="89">
        <v>1700</v>
      </c>
      <c r="F825" s="89">
        <v>68000</v>
      </c>
      <c r="G825" s="89">
        <v>21760</v>
      </c>
    </row>
    <row r="826" spans="1:7">
      <c r="A826" s="87">
        <v>42663</v>
      </c>
      <c r="B826" s="88" t="s">
        <v>460</v>
      </c>
      <c r="C826" s="88" t="s">
        <v>750</v>
      </c>
      <c r="D826" s="88" t="s">
        <v>762</v>
      </c>
      <c r="E826" s="89">
        <v>1400</v>
      </c>
      <c r="F826" s="89">
        <v>81200</v>
      </c>
      <c r="G826" s="89">
        <v>15428</v>
      </c>
    </row>
    <row r="827" spans="1:7">
      <c r="A827" s="87">
        <v>42664</v>
      </c>
      <c r="B827" s="88" t="s">
        <v>460</v>
      </c>
      <c r="C827" s="88" t="s">
        <v>748</v>
      </c>
      <c r="D827" s="88" t="s">
        <v>461</v>
      </c>
      <c r="E827" s="89">
        <v>1300</v>
      </c>
      <c r="F827" s="89">
        <v>76700</v>
      </c>
      <c r="G827" s="89">
        <v>27612</v>
      </c>
    </row>
    <row r="828" spans="1:7">
      <c r="A828" s="87">
        <v>42665</v>
      </c>
      <c r="B828" s="88" t="s">
        <v>756</v>
      </c>
      <c r="C828" s="88" t="s">
        <v>748</v>
      </c>
      <c r="D828" s="88" t="s">
        <v>758</v>
      </c>
      <c r="E828" s="89">
        <v>1800</v>
      </c>
      <c r="F828" s="89">
        <v>25200</v>
      </c>
      <c r="G828" s="89">
        <v>5796</v>
      </c>
    </row>
    <row r="829" spans="1:7">
      <c r="A829" s="87">
        <v>42665</v>
      </c>
      <c r="B829" s="88" t="s">
        <v>756</v>
      </c>
      <c r="C829" s="88" t="s">
        <v>748</v>
      </c>
      <c r="D829" s="88" t="s">
        <v>766</v>
      </c>
      <c r="E829" s="89">
        <v>1800</v>
      </c>
      <c r="F829" s="89">
        <v>86400</v>
      </c>
      <c r="G829" s="89">
        <v>17280</v>
      </c>
    </row>
    <row r="830" spans="1:7">
      <c r="A830" s="87">
        <v>42666</v>
      </c>
      <c r="B830" s="88" t="s">
        <v>453</v>
      </c>
      <c r="C830" s="88" t="s">
        <v>748</v>
      </c>
      <c r="D830" s="88" t="s">
        <v>454</v>
      </c>
      <c r="E830" s="89">
        <v>1600</v>
      </c>
      <c r="F830" s="89">
        <v>94400</v>
      </c>
      <c r="G830" s="89">
        <v>28320</v>
      </c>
    </row>
    <row r="831" spans="1:7">
      <c r="A831" s="87">
        <v>42666</v>
      </c>
      <c r="B831" s="88" t="s">
        <v>756</v>
      </c>
      <c r="C831" s="88" t="s">
        <v>750</v>
      </c>
      <c r="D831" s="88" t="s">
        <v>759</v>
      </c>
      <c r="E831" s="89">
        <v>300</v>
      </c>
      <c r="F831" s="89">
        <v>21900</v>
      </c>
      <c r="G831" s="89">
        <v>2409</v>
      </c>
    </row>
    <row r="832" spans="1:7">
      <c r="A832" s="87">
        <v>42666</v>
      </c>
      <c r="B832" s="88" t="s">
        <v>453</v>
      </c>
      <c r="C832" s="88" t="s">
        <v>750</v>
      </c>
      <c r="D832" s="88" t="s">
        <v>763</v>
      </c>
      <c r="E832" s="89">
        <v>300</v>
      </c>
      <c r="F832" s="89">
        <v>9900</v>
      </c>
      <c r="G832" s="89">
        <v>2376</v>
      </c>
    </row>
    <row r="833" spans="1:7">
      <c r="A833" s="87">
        <v>42666</v>
      </c>
      <c r="B833" s="88" t="s">
        <v>756</v>
      </c>
      <c r="C833" s="88" t="s">
        <v>750</v>
      </c>
      <c r="D833" s="88" t="s">
        <v>759</v>
      </c>
      <c r="E833" s="89">
        <v>300</v>
      </c>
      <c r="F833" s="89">
        <v>24900</v>
      </c>
      <c r="G833" s="89">
        <v>7221</v>
      </c>
    </row>
    <row r="834" spans="1:7">
      <c r="A834" s="87">
        <v>42667</v>
      </c>
      <c r="B834" s="88" t="s">
        <v>453</v>
      </c>
      <c r="C834" s="88" t="s">
        <v>750</v>
      </c>
      <c r="D834" s="88" t="s">
        <v>763</v>
      </c>
      <c r="E834" s="89">
        <v>600</v>
      </c>
      <c r="F834" s="89">
        <v>32400</v>
      </c>
      <c r="G834" s="89">
        <v>9072</v>
      </c>
    </row>
    <row r="835" spans="1:7">
      <c r="A835" s="87">
        <v>42668</v>
      </c>
      <c r="B835" s="88" t="s">
        <v>460</v>
      </c>
      <c r="C835" s="88" t="s">
        <v>748</v>
      </c>
      <c r="D835" s="88" t="s">
        <v>749</v>
      </c>
      <c r="E835" s="89">
        <v>900</v>
      </c>
      <c r="F835" s="89">
        <v>33300</v>
      </c>
      <c r="G835" s="89">
        <v>11988</v>
      </c>
    </row>
    <row r="836" spans="1:7">
      <c r="A836" s="87">
        <v>42668</v>
      </c>
      <c r="B836" s="88" t="s">
        <v>460</v>
      </c>
      <c r="C836" s="88" t="s">
        <v>753</v>
      </c>
      <c r="D836" s="88" t="s">
        <v>764</v>
      </c>
      <c r="E836" s="89">
        <v>1100</v>
      </c>
      <c r="F836" s="89">
        <v>59400</v>
      </c>
      <c r="G836" s="89">
        <v>8910</v>
      </c>
    </row>
    <row r="837" spans="1:7">
      <c r="A837" s="87">
        <v>42669</v>
      </c>
      <c r="B837" s="88" t="s">
        <v>756</v>
      </c>
      <c r="C837" s="88" t="s">
        <v>748</v>
      </c>
      <c r="D837" s="88" t="s">
        <v>758</v>
      </c>
      <c r="E837" s="89">
        <v>1000</v>
      </c>
      <c r="F837" s="89">
        <v>54000</v>
      </c>
      <c r="G837" s="89">
        <v>18360</v>
      </c>
    </row>
    <row r="838" spans="1:7">
      <c r="A838" s="87">
        <v>42669</v>
      </c>
      <c r="B838" s="88" t="s">
        <v>460</v>
      </c>
      <c r="C838" s="88" t="s">
        <v>750</v>
      </c>
      <c r="D838" s="88" t="s">
        <v>761</v>
      </c>
      <c r="E838" s="89">
        <v>1600</v>
      </c>
      <c r="F838" s="89">
        <v>65600</v>
      </c>
      <c r="G838" s="89">
        <v>16400</v>
      </c>
    </row>
    <row r="839" spans="1:7">
      <c r="A839" s="87">
        <v>42670</v>
      </c>
      <c r="B839" s="88" t="s">
        <v>460</v>
      </c>
      <c r="C839" s="88" t="s">
        <v>748</v>
      </c>
      <c r="D839" s="88" t="s">
        <v>749</v>
      </c>
      <c r="E839" s="89">
        <v>600</v>
      </c>
      <c r="F839" s="89">
        <v>39000</v>
      </c>
      <c r="G839" s="89">
        <v>11310</v>
      </c>
    </row>
    <row r="840" spans="1:7">
      <c r="A840" s="87">
        <v>42671</v>
      </c>
      <c r="B840" s="88" t="s">
        <v>756</v>
      </c>
      <c r="C840" s="88" t="s">
        <v>748</v>
      </c>
      <c r="D840" s="88" t="s">
        <v>758</v>
      </c>
      <c r="E840" s="89">
        <v>500</v>
      </c>
      <c r="F840" s="89">
        <v>25500</v>
      </c>
      <c r="G840" s="89">
        <v>7650</v>
      </c>
    </row>
    <row r="841" spans="1:7">
      <c r="A841" s="87">
        <v>42672</v>
      </c>
      <c r="B841" s="88" t="s">
        <v>752</v>
      </c>
      <c r="C841" s="88" t="s">
        <v>753</v>
      </c>
      <c r="D841" s="88" t="s">
        <v>765</v>
      </c>
      <c r="E841" s="89">
        <v>1200</v>
      </c>
      <c r="F841" s="89">
        <v>33600</v>
      </c>
      <c r="G841" s="89">
        <v>6048</v>
      </c>
    </row>
    <row r="842" spans="1:7">
      <c r="A842" s="87">
        <v>42672</v>
      </c>
      <c r="B842" s="88" t="s">
        <v>756</v>
      </c>
      <c r="C842" s="88" t="s">
        <v>748</v>
      </c>
      <c r="D842" s="88" t="s">
        <v>757</v>
      </c>
      <c r="E842" s="89">
        <v>1400</v>
      </c>
      <c r="F842" s="89">
        <v>82600</v>
      </c>
      <c r="G842" s="89">
        <v>29736</v>
      </c>
    </row>
    <row r="843" spans="1:7">
      <c r="A843" s="87">
        <v>42673</v>
      </c>
      <c r="B843" s="88" t="s">
        <v>756</v>
      </c>
      <c r="C843" s="88" t="s">
        <v>748</v>
      </c>
      <c r="D843" s="88" t="s">
        <v>757</v>
      </c>
      <c r="E843" s="89">
        <v>200</v>
      </c>
      <c r="F843" s="89">
        <v>3000</v>
      </c>
      <c r="G843" s="89">
        <v>330</v>
      </c>
    </row>
    <row r="844" spans="1:7">
      <c r="A844" s="87">
        <v>42674</v>
      </c>
      <c r="B844" s="88" t="s">
        <v>460</v>
      </c>
      <c r="C844" s="88" t="s">
        <v>748</v>
      </c>
      <c r="D844" s="88" t="s">
        <v>749</v>
      </c>
      <c r="E844" s="89">
        <v>200</v>
      </c>
      <c r="F844" s="89">
        <v>17000</v>
      </c>
      <c r="G844" s="89">
        <v>3910</v>
      </c>
    </row>
    <row r="845" spans="1:7">
      <c r="A845" s="87">
        <v>42675</v>
      </c>
      <c r="B845" s="88" t="s">
        <v>453</v>
      </c>
      <c r="C845" s="88" t="s">
        <v>750</v>
      </c>
      <c r="D845" s="88" t="s">
        <v>763</v>
      </c>
      <c r="E845" s="89">
        <v>800</v>
      </c>
      <c r="F845" s="89">
        <v>36800</v>
      </c>
      <c r="G845" s="89">
        <v>4048</v>
      </c>
    </row>
    <row r="846" spans="1:7">
      <c r="A846" s="87">
        <v>42676</v>
      </c>
      <c r="B846" s="88" t="s">
        <v>756</v>
      </c>
      <c r="C846" s="88" t="s">
        <v>748</v>
      </c>
      <c r="D846" s="88" t="s">
        <v>758</v>
      </c>
      <c r="E846" s="89">
        <v>1600</v>
      </c>
      <c r="F846" s="89">
        <v>105600</v>
      </c>
      <c r="G846" s="89">
        <v>31680</v>
      </c>
    </row>
    <row r="847" spans="1:7">
      <c r="A847" s="87">
        <v>42676</v>
      </c>
      <c r="B847" s="88" t="s">
        <v>756</v>
      </c>
      <c r="C847" s="88" t="s">
        <v>750</v>
      </c>
      <c r="D847" s="88" t="s">
        <v>759</v>
      </c>
      <c r="E847" s="89">
        <v>1100</v>
      </c>
      <c r="F847" s="89">
        <v>24200</v>
      </c>
      <c r="G847" s="89">
        <v>2662</v>
      </c>
    </row>
    <row r="848" spans="1:7">
      <c r="A848" s="87">
        <v>42677</v>
      </c>
      <c r="B848" s="88" t="s">
        <v>756</v>
      </c>
      <c r="C848" s="88" t="s">
        <v>748</v>
      </c>
      <c r="D848" s="88" t="s">
        <v>766</v>
      </c>
      <c r="E848" s="89">
        <v>600</v>
      </c>
      <c r="F848" s="89">
        <v>22200</v>
      </c>
      <c r="G848" s="89">
        <v>6660</v>
      </c>
    </row>
    <row r="849" spans="1:7">
      <c r="A849" s="87">
        <v>42678</v>
      </c>
      <c r="B849" s="88" t="s">
        <v>752</v>
      </c>
      <c r="C849" s="88" t="s">
        <v>753</v>
      </c>
      <c r="D849" s="88" t="s">
        <v>765</v>
      </c>
      <c r="E849" s="89">
        <v>300</v>
      </c>
      <c r="F849" s="89">
        <v>21300</v>
      </c>
      <c r="G849" s="89">
        <v>3195</v>
      </c>
    </row>
    <row r="850" spans="1:7">
      <c r="A850" s="87">
        <v>42678</v>
      </c>
      <c r="B850" s="88" t="s">
        <v>756</v>
      </c>
      <c r="C850" s="88" t="s">
        <v>748</v>
      </c>
      <c r="D850" s="88" t="s">
        <v>766</v>
      </c>
      <c r="E850" s="89">
        <v>1100</v>
      </c>
      <c r="F850" s="89">
        <v>34100</v>
      </c>
      <c r="G850" s="89">
        <v>5115</v>
      </c>
    </row>
    <row r="851" spans="1:7">
      <c r="A851" s="87">
        <v>42678</v>
      </c>
      <c r="B851" s="88" t="s">
        <v>756</v>
      </c>
      <c r="C851" s="88" t="s">
        <v>750</v>
      </c>
      <c r="D851" s="88" t="s">
        <v>759</v>
      </c>
      <c r="E851" s="89">
        <v>800</v>
      </c>
      <c r="F851" s="89">
        <v>20800</v>
      </c>
      <c r="G851" s="89">
        <v>2288</v>
      </c>
    </row>
    <row r="852" spans="1:7">
      <c r="A852" s="87">
        <v>42678</v>
      </c>
      <c r="B852" s="88" t="s">
        <v>460</v>
      </c>
      <c r="C852" s="88" t="s">
        <v>750</v>
      </c>
      <c r="D852" s="88" t="s">
        <v>762</v>
      </c>
      <c r="E852" s="89">
        <v>1400</v>
      </c>
      <c r="F852" s="89">
        <v>109200</v>
      </c>
      <c r="G852" s="89">
        <v>29484</v>
      </c>
    </row>
    <row r="853" spans="1:7">
      <c r="A853" s="87">
        <v>42678</v>
      </c>
      <c r="B853" s="88" t="s">
        <v>460</v>
      </c>
      <c r="C853" s="88" t="s">
        <v>748</v>
      </c>
      <c r="D853" s="88" t="s">
        <v>749</v>
      </c>
      <c r="E853" s="89">
        <v>700</v>
      </c>
      <c r="F853" s="89">
        <v>49700</v>
      </c>
      <c r="G853" s="89">
        <v>16898</v>
      </c>
    </row>
    <row r="854" spans="1:7">
      <c r="A854" s="87">
        <v>42679</v>
      </c>
      <c r="B854" s="88" t="s">
        <v>752</v>
      </c>
      <c r="C854" s="88" t="s">
        <v>753</v>
      </c>
      <c r="D854" s="88" t="s">
        <v>754</v>
      </c>
      <c r="E854" s="89">
        <v>600</v>
      </c>
      <c r="F854" s="89">
        <v>25800</v>
      </c>
      <c r="G854" s="89">
        <v>5160</v>
      </c>
    </row>
    <row r="855" spans="1:7">
      <c r="A855" s="87">
        <v>42680</v>
      </c>
      <c r="B855" s="88" t="s">
        <v>460</v>
      </c>
      <c r="C855" s="88" t="s">
        <v>748</v>
      </c>
      <c r="D855" s="88" t="s">
        <v>461</v>
      </c>
      <c r="E855" s="89">
        <v>800</v>
      </c>
      <c r="F855" s="89">
        <v>64000</v>
      </c>
      <c r="G855" s="89">
        <v>19840</v>
      </c>
    </row>
    <row r="856" spans="1:7">
      <c r="A856" s="87">
        <v>42681</v>
      </c>
      <c r="B856" s="88" t="s">
        <v>460</v>
      </c>
      <c r="C856" s="88" t="s">
        <v>750</v>
      </c>
      <c r="D856" s="88" t="s">
        <v>760</v>
      </c>
      <c r="E856" s="89">
        <v>1300</v>
      </c>
      <c r="F856" s="89">
        <v>57200</v>
      </c>
      <c r="G856" s="89">
        <v>8008</v>
      </c>
    </row>
    <row r="857" spans="1:7">
      <c r="A857" s="87">
        <v>42681</v>
      </c>
      <c r="B857" s="88" t="s">
        <v>453</v>
      </c>
      <c r="C857" s="88" t="s">
        <v>750</v>
      </c>
      <c r="D857" s="88" t="s">
        <v>763</v>
      </c>
      <c r="E857" s="89">
        <v>700</v>
      </c>
      <c r="F857" s="89">
        <v>60200</v>
      </c>
      <c r="G857" s="89">
        <v>19264</v>
      </c>
    </row>
    <row r="858" spans="1:7">
      <c r="A858" s="87">
        <v>42681</v>
      </c>
      <c r="B858" s="88" t="s">
        <v>460</v>
      </c>
      <c r="C858" s="88" t="s">
        <v>748</v>
      </c>
      <c r="D858" s="88" t="s">
        <v>749</v>
      </c>
      <c r="E858" s="89">
        <v>1100</v>
      </c>
      <c r="F858" s="89">
        <v>33000</v>
      </c>
      <c r="G858" s="89">
        <v>7590</v>
      </c>
    </row>
    <row r="859" spans="1:7">
      <c r="A859" s="87">
        <v>42682</v>
      </c>
      <c r="B859" s="88" t="s">
        <v>453</v>
      </c>
      <c r="C859" s="88" t="s">
        <v>750</v>
      </c>
      <c r="D859" s="88" t="s">
        <v>763</v>
      </c>
      <c r="E859" s="89">
        <v>1000</v>
      </c>
      <c r="F859" s="89">
        <v>71000</v>
      </c>
      <c r="G859" s="89">
        <v>17750</v>
      </c>
    </row>
    <row r="860" spans="1:7">
      <c r="A860" s="87">
        <v>42682</v>
      </c>
      <c r="B860" s="88" t="s">
        <v>460</v>
      </c>
      <c r="C860" s="88" t="s">
        <v>750</v>
      </c>
      <c r="D860" s="88" t="s">
        <v>761</v>
      </c>
      <c r="E860" s="89">
        <v>900</v>
      </c>
      <c r="F860" s="89">
        <v>45900</v>
      </c>
      <c r="G860" s="89">
        <v>9639</v>
      </c>
    </row>
    <row r="861" spans="1:7">
      <c r="A861" s="87">
        <v>42684</v>
      </c>
      <c r="B861" s="88" t="s">
        <v>756</v>
      </c>
      <c r="C861" s="88" t="s">
        <v>748</v>
      </c>
      <c r="D861" s="88" t="s">
        <v>766</v>
      </c>
      <c r="E861" s="89">
        <v>700</v>
      </c>
      <c r="F861" s="89">
        <v>48300</v>
      </c>
      <c r="G861" s="89">
        <v>7245</v>
      </c>
    </row>
    <row r="862" spans="1:7">
      <c r="A862" s="87">
        <v>42684</v>
      </c>
      <c r="B862" s="88" t="s">
        <v>453</v>
      </c>
      <c r="C862" s="88" t="s">
        <v>750</v>
      </c>
      <c r="D862" s="88" t="s">
        <v>751</v>
      </c>
      <c r="E862" s="89">
        <v>1100</v>
      </c>
      <c r="F862" s="89">
        <v>75900</v>
      </c>
      <c r="G862" s="89">
        <v>8349</v>
      </c>
    </row>
    <row r="863" spans="1:7">
      <c r="A863" s="87">
        <v>42684</v>
      </c>
      <c r="B863" s="88" t="s">
        <v>752</v>
      </c>
      <c r="C863" s="88" t="s">
        <v>753</v>
      </c>
      <c r="D863" s="88" t="s">
        <v>754</v>
      </c>
      <c r="E863" s="89">
        <v>1000</v>
      </c>
      <c r="F863" s="89">
        <v>59000</v>
      </c>
      <c r="G863" s="89">
        <v>18880</v>
      </c>
    </row>
    <row r="864" spans="1:7">
      <c r="A864" s="87">
        <v>42685</v>
      </c>
      <c r="B864" s="88" t="s">
        <v>756</v>
      </c>
      <c r="C864" s="88" t="s">
        <v>748</v>
      </c>
      <c r="D864" s="88" t="s">
        <v>757</v>
      </c>
      <c r="E864" s="89">
        <v>400</v>
      </c>
      <c r="F864" s="89">
        <v>30800</v>
      </c>
      <c r="G864" s="89">
        <v>10164</v>
      </c>
    </row>
    <row r="865" spans="1:7">
      <c r="A865" s="87">
        <v>42685</v>
      </c>
      <c r="B865" s="88" t="s">
        <v>453</v>
      </c>
      <c r="C865" s="88" t="s">
        <v>748</v>
      </c>
      <c r="D865" s="88" t="s">
        <v>454</v>
      </c>
      <c r="E865" s="89">
        <v>400</v>
      </c>
      <c r="F865" s="89">
        <v>5200</v>
      </c>
      <c r="G865" s="89">
        <v>1300</v>
      </c>
    </row>
    <row r="866" spans="1:7">
      <c r="A866" s="87">
        <v>42686</v>
      </c>
      <c r="B866" s="88" t="s">
        <v>460</v>
      </c>
      <c r="C866" s="88" t="s">
        <v>753</v>
      </c>
      <c r="D866" s="88" t="s">
        <v>755</v>
      </c>
      <c r="E866" s="89">
        <v>900</v>
      </c>
      <c r="F866" s="89">
        <v>73800</v>
      </c>
      <c r="G866" s="89">
        <v>7380</v>
      </c>
    </row>
    <row r="867" spans="1:7">
      <c r="A867" s="87">
        <v>42686</v>
      </c>
      <c r="B867" s="88" t="s">
        <v>460</v>
      </c>
      <c r="C867" s="88" t="s">
        <v>748</v>
      </c>
      <c r="D867" s="88" t="s">
        <v>749</v>
      </c>
      <c r="E867" s="89">
        <v>1200</v>
      </c>
      <c r="F867" s="89">
        <v>90000</v>
      </c>
      <c r="G867" s="89">
        <v>24300</v>
      </c>
    </row>
    <row r="868" spans="1:7">
      <c r="A868" s="87">
        <v>42686</v>
      </c>
      <c r="B868" s="88" t="s">
        <v>460</v>
      </c>
      <c r="C868" s="88" t="s">
        <v>753</v>
      </c>
      <c r="D868" s="88" t="s">
        <v>755</v>
      </c>
      <c r="E868" s="89">
        <v>200</v>
      </c>
      <c r="F868" s="89">
        <v>13800</v>
      </c>
      <c r="G868" s="89">
        <v>4830</v>
      </c>
    </row>
    <row r="869" spans="1:7">
      <c r="A869" s="87">
        <v>42686</v>
      </c>
      <c r="B869" s="88" t="s">
        <v>453</v>
      </c>
      <c r="C869" s="88" t="s">
        <v>750</v>
      </c>
      <c r="D869" s="88" t="s">
        <v>751</v>
      </c>
      <c r="E869" s="89">
        <v>400</v>
      </c>
      <c r="F869" s="89">
        <v>28000</v>
      </c>
      <c r="G869" s="89">
        <v>8400</v>
      </c>
    </row>
    <row r="870" spans="1:7">
      <c r="A870" s="87">
        <v>42686</v>
      </c>
      <c r="B870" s="88" t="s">
        <v>756</v>
      </c>
      <c r="C870" s="88" t="s">
        <v>748</v>
      </c>
      <c r="D870" s="88" t="s">
        <v>766</v>
      </c>
      <c r="E870" s="89">
        <v>500</v>
      </c>
      <c r="F870" s="89">
        <v>20500</v>
      </c>
      <c r="G870" s="89">
        <v>3280</v>
      </c>
    </row>
    <row r="871" spans="1:7">
      <c r="A871" s="87">
        <v>42686</v>
      </c>
      <c r="B871" s="88" t="s">
        <v>460</v>
      </c>
      <c r="C871" s="88" t="s">
        <v>753</v>
      </c>
      <c r="D871" s="88" t="s">
        <v>764</v>
      </c>
      <c r="E871" s="89">
        <v>1000</v>
      </c>
      <c r="F871" s="89">
        <v>76000</v>
      </c>
      <c r="G871" s="89">
        <v>12920</v>
      </c>
    </row>
    <row r="872" spans="1:7">
      <c r="A872" s="87">
        <v>42687</v>
      </c>
      <c r="B872" s="88" t="s">
        <v>460</v>
      </c>
      <c r="C872" s="88" t="s">
        <v>750</v>
      </c>
      <c r="D872" s="88" t="s">
        <v>761</v>
      </c>
      <c r="E872" s="89">
        <v>1200</v>
      </c>
      <c r="F872" s="89">
        <v>46800</v>
      </c>
      <c r="G872" s="89">
        <v>6084</v>
      </c>
    </row>
    <row r="873" spans="1:7">
      <c r="A873" s="87">
        <v>42687</v>
      </c>
      <c r="B873" s="88" t="s">
        <v>752</v>
      </c>
      <c r="C873" s="88" t="s">
        <v>753</v>
      </c>
      <c r="D873" s="88" t="s">
        <v>754</v>
      </c>
      <c r="E873" s="89">
        <v>800</v>
      </c>
      <c r="F873" s="89">
        <v>47200</v>
      </c>
      <c r="G873" s="89">
        <v>7080</v>
      </c>
    </row>
    <row r="874" spans="1:7">
      <c r="A874" s="87">
        <v>42687</v>
      </c>
      <c r="B874" s="88" t="s">
        <v>460</v>
      </c>
      <c r="C874" s="88" t="s">
        <v>750</v>
      </c>
      <c r="D874" s="88" t="s">
        <v>762</v>
      </c>
      <c r="E874" s="89">
        <v>1700</v>
      </c>
      <c r="F874" s="89">
        <v>44200</v>
      </c>
      <c r="G874" s="89">
        <v>8398</v>
      </c>
    </row>
    <row r="875" spans="1:7">
      <c r="A875" s="87">
        <v>42688</v>
      </c>
      <c r="B875" s="88" t="s">
        <v>752</v>
      </c>
      <c r="C875" s="88" t="s">
        <v>753</v>
      </c>
      <c r="D875" s="88" t="s">
        <v>754</v>
      </c>
      <c r="E875" s="89">
        <v>1300</v>
      </c>
      <c r="F875" s="89">
        <v>89700</v>
      </c>
      <c r="G875" s="89">
        <v>22425</v>
      </c>
    </row>
    <row r="876" spans="1:7">
      <c r="A876" s="87">
        <v>42688</v>
      </c>
      <c r="B876" s="88" t="s">
        <v>756</v>
      </c>
      <c r="C876" s="88" t="s">
        <v>748</v>
      </c>
      <c r="D876" s="88" t="s">
        <v>758</v>
      </c>
      <c r="E876" s="89">
        <v>1200</v>
      </c>
      <c r="F876" s="89">
        <v>102000</v>
      </c>
      <c r="G876" s="89">
        <v>35700</v>
      </c>
    </row>
    <row r="877" spans="1:7">
      <c r="A877" s="87">
        <v>42688</v>
      </c>
      <c r="B877" s="88" t="s">
        <v>756</v>
      </c>
      <c r="C877" s="88" t="s">
        <v>748</v>
      </c>
      <c r="D877" s="88" t="s">
        <v>757</v>
      </c>
      <c r="E877" s="89">
        <v>300</v>
      </c>
      <c r="F877" s="89">
        <v>15300</v>
      </c>
      <c r="G877" s="89">
        <v>1989</v>
      </c>
    </row>
    <row r="878" spans="1:7">
      <c r="A878" s="87">
        <v>42688</v>
      </c>
      <c r="B878" s="88" t="s">
        <v>453</v>
      </c>
      <c r="C878" s="88" t="s">
        <v>748</v>
      </c>
      <c r="D878" s="88" t="s">
        <v>454</v>
      </c>
      <c r="E878" s="89">
        <v>700</v>
      </c>
      <c r="F878" s="89">
        <v>51800</v>
      </c>
      <c r="G878" s="89">
        <v>15022</v>
      </c>
    </row>
    <row r="879" spans="1:7">
      <c r="A879" s="87">
        <v>42689</v>
      </c>
      <c r="B879" s="88" t="s">
        <v>460</v>
      </c>
      <c r="C879" s="88" t="s">
        <v>748</v>
      </c>
      <c r="D879" s="88" t="s">
        <v>749</v>
      </c>
      <c r="E879" s="89">
        <v>1300</v>
      </c>
      <c r="F879" s="89">
        <v>18200</v>
      </c>
      <c r="G879" s="89">
        <v>3822</v>
      </c>
    </row>
    <row r="880" spans="1:7">
      <c r="A880" s="87">
        <v>42691</v>
      </c>
      <c r="B880" s="88" t="s">
        <v>453</v>
      </c>
      <c r="C880" s="88" t="s">
        <v>750</v>
      </c>
      <c r="D880" s="88" t="s">
        <v>751</v>
      </c>
      <c r="E880" s="89">
        <v>1700</v>
      </c>
      <c r="F880" s="89">
        <v>100300</v>
      </c>
      <c r="G880" s="89">
        <v>26078</v>
      </c>
    </row>
    <row r="881" spans="1:7">
      <c r="A881" s="87">
        <v>42691</v>
      </c>
      <c r="B881" s="88" t="s">
        <v>752</v>
      </c>
      <c r="C881" s="88" t="s">
        <v>753</v>
      </c>
      <c r="D881" s="88" t="s">
        <v>765</v>
      </c>
      <c r="E881" s="89">
        <v>1300</v>
      </c>
      <c r="F881" s="89">
        <v>75400</v>
      </c>
      <c r="G881" s="89">
        <v>18096</v>
      </c>
    </row>
    <row r="882" spans="1:7">
      <c r="A882" s="87">
        <v>42692</v>
      </c>
      <c r="B882" s="88" t="s">
        <v>756</v>
      </c>
      <c r="C882" s="88" t="s">
        <v>748</v>
      </c>
      <c r="D882" s="88" t="s">
        <v>758</v>
      </c>
      <c r="E882" s="89">
        <v>900</v>
      </c>
      <c r="F882" s="89">
        <v>31500</v>
      </c>
      <c r="G882" s="89">
        <v>6615</v>
      </c>
    </row>
    <row r="883" spans="1:7">
      <c r="A883" s="87">
        <v>42692</v>
      </c>
      <c r="B883" s="88" t="s">
        <v>460</v>
      </c>
      <c r="C883" s="88" t="s">
        <v>748</v>
      </c>
      <c r="D883" s="88" t="s">
        <v>461</v>
      </c>
      <c r="E883" s="89">
        <v>400</v>
      </c>
      <c r="F883" s="89">
        <v>26400</v>
      </c>
      <c r="G883" s="89">
        <v>2904</v>
      </c>
    </row>
    <row r="884" spans="1:7">
      <c r="A884" s="87">
        <v>42692</v>
      </c>
      <c r="B884" s="88" t="s">
        <v>756</v>
      </c>
      <c r="C884" s="88" t="s">
        <v>748</v>
      </c>
      <c r="D884" s="88" t="s">
        <v>758</v>
      </c>
      <c r="E884" s="89">
        <v>200</v>
      </c>
      <c r="F884" s="89">
        <v>8400</v>
      </c>
      <c r="G884" s="89">
        <v>2772</v>
      </c>
    </row>
    <row r="885" spans="1:7">
      <c r="A885" s="87">
        <v>42692</v>
      </c>
      <c r="B885" s="88" t="s">
        <v>460</v>
      </c>
      <c r="C885" s="88" t="s">
        <v>748</v>
      </c>
      <c r="D885" s="88" t="s">
        <v>749</v>
      </c>
      <c r="E885" s="89">
        <v>400</v>
      </c>
      <c r="F885" s="89">
        <v>34000</v>
      </c>
      <c r="G885" s="89">
        <v>11900</v>
      </c>
    </row>
    <row r="886" spans="1:7">
      <c r="A886" s="87">
        <v>42692</v>
      </c>
      <c r="B886" s="88" t="s">
        <v>453</v>
      </c>
      <c r="C886" s="88" t="s">
        <v>748</v>
      </c>
      <c r="D886" s="88" t="s">
        <v>454</v>
      </c>
      <c r="E886" s="89">
        <v>200</v>
      </c>
      <c r="F886" s="89">
        <v>5600</v>
      </c>
      <c r="G886" s="89">
        <v>560</v>
      </c>
    </row>
    <row r="887" spans="1:7">
      <c r="A887" s="87">
        <v>42694</v>
      </c>
      <c r="B887" s="88" t="s">
        <v>453</v>
      </c>
      <c r="C887" s="88" t="s">
        <v>750</v>
      </c>
      <c r="D887" s="88" t="s">
        <v>751</v>
      </c>
      <c r="E887" s="89">
        <v>1800</v>
      </c>
      <c r="F887" s="89">
        <v>23400</v>
      </c>
      <c r="G887" s="89">
        <v>3978</v>
      </c>
    </row>
    <row r="888" spans="1:7">
      <c r="A888" s="87">
        <v>42694</v>
      </c>
      <c r="B888" s="88" t="s">
        <v>453</v>
      </c>
      <c r="C888" s="88" t="s">
        <v>748</v>
      </c>
      <c r="D888" s="88" t="s">
        <v>454</v>
      </c>
      <c r="E888" s="89">
        <v>1800</v>
      </c>
      <c r="F888" s="89">
        <v>140400</v>
      </c>
      <c r="G888" s="89">
        <v>37908</v>
      </c>
    </row>
    <row r="889" spans="1:7">
      <c r="A889" s="87">
        <v>42695</v>
      </c>
      <c r="B889" s="88" t="s">
        <v>460</v>
      </c>
      <c r="C889" s="88" t="s">
        <v>753</v>
      </c>
      <c r="D889" s="88" t="s">
        <v>755</v>
      </c>
      <c r="E889" s="89">
        <v>1400</v>
      </c>
      <c r="F889" s="89">
        <v>56000</v>
      </c>
      <c r="G889" s="89">
        <v>10080</v>
      </c>
    </row>
    <row r="890" spans="1:7">
      <c r="A890" s="87">
        <v>42695</v>
      </c>
      <c r="B890" s="88" t="s">
        <v>453</v>
      </c>
      <c r="C890" s="88" t="s">
        <v>750</v>
      </c>
      <c r="D890" s="88" t="s">
        <v>763</v>
      </c>
      <c r="E890" s="89">
        <v>1200</v>
      </c>
      <c r="F890" s="89">
        <v>25200</v>
      </c>
      <c r="G890" s="89">
        <v>7560</v>
      </c>
    </row>
    <row r="891" spans="1:7">
      <c r="A891" s="87">
        <v>42696</v>
      </c>
      <c r="B891" s="88" t="s">
        <v>460</v>
      </c>
      <c r="C891" s="88" t="s">
        <v>753</v>
      </c>
      <c r="D891" s="88" t="s">
        <v>764</v>
      </c>
      <c r="E891" s="89">
        <v>1600</v>
      </c>
      <c r="F891" s="89">
        <v>41600</v>
      </c>
      <c r="G891" s="89">
        <v>4160</v>
      </c>
    </row>
    <row r="892" spans="1:7">
      <c r="A892" s="87">
        <v>42696</v>
      </c>
      <c r="B892" s="88" t="s">
        <v>460</v>
      </c>
      <c r="C892" s="88" t="s">
        <v>750</v>
      </c>
      <c r="D892" s="88" t="s">
        <v>761</v>
      </c>
      <c r="E892" s="89">
        <v>1400</v>
      </c>
      <c r="F892" s="89">
        <v>21000</v>
      </c>
      <c r="G892" s="89">
        <v>2940</v>
      </c>
    </row>
    <row r="893" spans="1:7">
      <c r="A893" s="87">
        <v>42696</v>
      </c>
      <c r="B893" s="88" t="s">
        <v>460</v>
      </c>
      <c r="C893" s="88" t="s">
        <v>750</v>
      </c>
      <c r="D893" s="88" t="s">
        <v>761</v>
      </c>
      <c r="E893" s="89">
        <v>700</v>
      </c>
      <c r="F893" s="89">
        <v>58800</v>
      </c>
      <c r="G893" s="89">
        <v>11760</v>
      </c>
    </row>
    <row r="894" spans="1:7">
      <c r="A894" s="87">
        <v>42697</v>
      </c>
      <c r="B894" s="88" t="s">
        <v>756</v>
      </c>
      <c r="C894" s="88" t="s">
        <v>750</v>
      </c>
      <c r="D894" s="88" t="s">
        <v>759</v>
      </c>
      <c r="E894" s="89">
        <v>200</v>
      </c>
      <c r="F894" s="89">
        <v>2800</v>
      </c>
      <c r="G894" s="89">
        <v>644</v>
      </c>
    </row>
    <row r="895" spans="1:7">
      <c r="A895" s="87">
        <v>42697</v>
      </c>
      <c r="B895" s="88" t="s">
        <v>756</v>
      </c>
      <c r="C895" s="88" t="s">
        <v>748</v>
      </c>
      <c r="D895" s="88" t="s">
        <v>766</v>
      </c>
      <c r="E895" s="89">
        <v>600</v>
      </c>
      <c r="F895" s="89">
        <v>49200</v>
      </c>
      <c r="G895" s="89">
        <v>7872</v>
      </c>
    </row>
    <row r="896" spans="1:7">
      <c r="A896" s="87">
        <v>42697</v>
      </c>
      <c r="B896" s="88" t="s">
        <v>460</v>
      </c>
      <c r="C896" s="88" t="s">
        <v>750</v>
      </c>
      <c r="D896" s="88" t="s">
        <v>762</v>
      </c>
      <c r="E896" s="89">
        <v>1400</v>
      </c>
      <c r="F896" s="89">
        <v>58800</v>
      </c>
      <c r="G896" s="89">
        <v>19404</v>
      </c>
    </row>
    <row r="897" spans="1:7">
      <c r="A897" s="87">
        <v>42697</v>
      </c>
      <c r="B897" s="88" t="s">
        <v>756</v>
      </c>
      <c r="C897" s="88" t="s">
        <v>750</v>
      </c>
      <c r="D897" s="88" t="s">
        <v>759</v>
      </c>
      <c r="E897" s="89">
        <v>400</v>
      </c>
      <c r="F897" s="89">
        <v>11200</v>
      </c>
      <c r="G897" s="89">
        <v>2352</v>
      </c>
    </row>
    <row r="898" spans="1:7">
      <c r="A898" s="87">
        <v>42698</v>
      </c>
      <c r="B898" s="88" t="s">
        <v>460</v>
      </c>
      <c r="C898" s="88" t="s">
        <v>753</v>
      </c>
      <c r="D898" s="88" t="s">
        <v>764</v>
      </c>
      <c r="E898" s="89">
        <v>1100</v>
      </c>
      <c r="F898" s="89">
        <v>36300</v>
      </c>
      <c r="G898" s="89">
        <v>11979</v>
      </c>
    </row>
    <row r="899" spans="1:7">
      <c r="A899" s="87">
        <v>42698</v>
      </c>
      <c r="B899" s="88" t="s">
        <v>460</v>
      </c>
      <c r="C899" s="88" t="s">
        <v>750</v>
      </c>
      <c r="D899" s="88" t="s">
        <v>762</v>
      </c>
      <c r="E899" s="89">
        <v>300</v>
      </c>
      <c r="F899" s="89">
        <v>23100</v>
      </c>
      <c r="G899" s="89">
        <v>5313</v>
      </c>
    </row>
    <row r="900" spans="1:7">
      <c r="A900" s="87">
        <v>42698</v>
      </c>
      <c r="B900" s="88" t="s">
        <v>460</v>
      </c>
      <c r="C900" s="88" t="s">
        <v>753</v>
      </c>
      <c r="D900" s="88" t="s">
        <v>755</v>
      </c>
      <c r="E900" s="89">
        <v>300</v>
      </c>
      <c r="F900" s="89">
        <v>8400</v>
      </c>
      <c r="G900" s="89">
        <v>2940</v>
      </c>
    </row>
    <row r="901" spans="1:7">
      <c r="A901" s="87">
        <v>42698</v>
      </c>
      <c r="B901" s="88" t="s">
        <v>453</v>
      </c>
      <c r="C901" s="88" t="s">
        <v>748</v>
      </c>
      <c r="D901" s="88" t="s">
        <v>454</v>
      </c>
      <c r="E901" s="89">
        <v>800</v>
      </c>
      <c r="F901" s="89">
        <v>67200</v>
      </c>
      <c r="G901" s="89">
        <v>20160</v>
      </c>
    </row>
    <row r="902" spans="1:7">
      <c r="A902" s="87">
        <v>42699</v>
      </c>
      <c r="B902" s="88" t="s">
        <v>460</v>
      </c>
      <c r="C902" s="88" t="s">
        <v>750</v>
      </c>
      <c r="D902" s="88" t="s">
        <v>762</v>
      </c>
      <c r="E902" s="89">
        <v>1100</v>
      </c>
      <c r="F902" s="89">
        <v>31900</v>
      </c>
      <c r="G902" s="89">
        <v>7018</v>
      </c>
    </row>
    <row r="903" spans="1:7">
      <c r="A903" s="87">
        <v>42699</v>
      </c>
      <c r="B903" s="88" t="s">
        <v>756</v>
      </c>
      <c r="C903" s="88" t="s">
        <v>748</v>
      </c>
      <c r="D903" s="88" t="s">
        <v>766</v>
      </c>
      <c r="E903" s="89">
        <v>900</v>
      </c>
      <c r="F903" s="89">
        <v>69300</v>
      </c>
      <c r="G903" s="89">
        <v>22176</v>
      </c>
    </row>
    <row r="904" spans="1:7">
      <c r="A904" s="87">
        <v>42699</v>
      </c>
      <c r="B904" s="88" t="s">
        <v>752</v>
      </c>
      <c r="C904" s="88" t="s">
        <v>753</v>
      </c>
      <c r="D904" s="88" t="s">
        <v>765</v>
      </c>
      <c r="E904" s="89">
        <v>400</v>
      </c>
      <c r="F904" s="89">
        <v>25600</v>
      </c>
      <c r="G904" s="89">
        <v>7168</v>
      </c>
    </row>
    <row r="905" spans="1:7">
      <c r="A905" s="87">
        <v>42700</v>
      </c>
      <c r="B905" s="88" t="s">
        <v>453</v>
      </c>
      <c r="C905" s="88" t="s">
        <v>750</v>
      </c>
      <c r="D905" s="88" t="s">
        <v>763</v>
      </c>
      <c r="E905" s="89">
        <v>1100</v>
      </c>
      <c r="F905" s="89">
        <v>13200</v>
      </c>
      <c r="G905" s="89">
        <v>3036</v>
      </c>
    </row>
    <row r="906" spans="1:7">
      <c r="A906" s="87">
        <v>42700</v>
      </c>
      <c r="B906" s="88" t="s">
        <v>453</v>
      </c>
      <c r="C906" s="88" t="s">
        <v>750</v>
      </c>
      <c r="D906" s="88" t="s">
        <v>751</v>
      </c>
      <c r="E906" s="89">
        <v>1800</v>
      </c>
      <c r="F906" s="89">
        <v>59400</v>
      </c>
      <c r="G906" s="89">
        <v>20196</v>
      </c>
    </row>
    <row r="907" spans="1:7">
      <c r="A907" s="87">
        <v>42700</v>
      </c>
      <c r="B907" s="88" t="s">
        <v>453</v>
      </c>
      <c r="C907" s="88" t="s">
        <v>750</v>
      </c>
      <c r="D907" s="88" t="s">
        <v>751</v>
      </c>
      <c r="E907" s="89">
        <v>1500</v>
      </c>
      <c r="F907" s="89">
        <v>61500</v>
      </c>
      <c r="G907" s="89">
        <v>7380</v>
      </c>
    </row>
    <row r="908" spans="1:7">
      <c r="A908" s="87">
        <v>42701</v>
      </c>
      <c r="B908" s="88" t="s">
        <v>460</v>
      </c>
      <c r="C908" s="88" t="s">
        <v>748</v>
      </c>
      <c r="D908" s="88" t="s">
        <v>749</v>
      </c>
      <c r="E908" s="89">
        <v>600</v>
      </c>
      <c r="F908" s="89">
        <v>10800</v>
      </c>
      <c r="G908" s="89">
        <v>2700</v>
      </c>
    </row>
    <row r="909" spans="1:7">
      <c r="A909" s="87">
        <v>42702</v>
      </c>
      <c r="B909" s="88" t="s">
        <v>752</v>
      </c>
      <c r="C909" s="88" t="s">
        <v>753</v>
      </c>
      <c r="D909" s="88" t="s">
        <v>754</v>
      </c>
      <c r="E909" s="89">
        <v>600</v>
      </c>
      <c r="F909" s="89">
        <v>11400</v>
      </c>
      <c r="G909" s="89">
        <v>3876</v>
      </c>
    </row>
    <row r="910" spans="1:7">
      <c r="A910" s="87">
        <v>42702</v>
      </c>
      <c r="B910" s="88" t="s">
        <v>756</v>
      </c>
      <c r="C910" s="88" t="s">
        <v>748</v>
      </c>
      <c r="D910" s="88" t="s">
        <v>757</v>
      </c>
      <c r="E910" s="89">
        <v>300</v>
      </c>
      <c r="F910" s="89">
        <v>8400</v>
      </c>
      <c r="G910" s="89">
        <v>1176</v>
      </c>
    </row>
    <row r="911" spans="1:7">
      <c r="A911" s="87">
        <v>42702</v>
      </c>
      <c r="B911" s="88" t="s">
        <v>756</v>
      </c>
      <c r="C911" s="88" t="s">
        <v>748</v>
      </c>
      <c r="D911" s="88" t="s">
        <v>766</v>
      </c>
      <c r="E911" s="89">
        <v>1300</v>
      </c>
      <c r="F911" s="89">
        <v>93600</v>
      </c>
      <c r="G911" s="89">
        <v>11232</v>
      </c>
    </row>
    <row r="912" spans="1:7">
      <c r="A912" s="87">
        <v>42702</v>
      </c>
      <c r="B912" s="88" t="s">
        <v>453</v>
      </c>
      <c r="C912" s="88" t="s">
        <v>750</v>
      </c>
      <c r="D912" s="88" t="s">
        <v>763</v>
      </c>
      <c r="E912" s="89">
        <v>1500</v>
      </c>
      <c r="F912" s="89">
        <v>88500</v>
      </c>
      <c r="G912" s="89">
        <v>14160</v>
      </c>
    </row>
    <row r="913" spans="1:7">
      <c r="A913" s="87">
        <v>42702</v>
      </c>
      <c r="B913" s="88" t="s">
        <v>453</v>
      </c>
      <c r="C913" s="88" t="s">
        <v>748</v>
      </c>
      <c r="D913" s="88" t="s">
        <v>454</v>
      </c>
      <c r="E913" s="89">
        <v>1000</v>
      </c>
      <c r="F913" s="89">
        <v>60000</v>
      </c>
      <c r="G913" s="89">
        <v>16200</v>
      </c>
    </row>
    <row r="914" spans="1:7">
      <c r="A914" s="87">
        <v>42703</v>
      </c>
      <c r="B914" s="88" t="s">
        <v>460</v>
      </c>
      <c r="C914" s="88" t="s">
        <v>748</v>
      </c>
      <c r="D914" s="88" t="s">
        <v>461</v>
      </c>
      <c r="E914" s="89">
        <v>600</v>
      </c>
      <c r="F914" s="89">
        <v>50400</v>
      </c>
      <c r="G914" s="89">
        <v>8064</v>
      </c>
    </row>
    <row r="915" spans="1:7">
      <c r="A915" s="87">
        <v>42703</v>
      </c>
      <c r="B915" s="88" t="s">
        <v>752</v>
      </c>
      <c r="C915" s="88" t="s">
        <v>753</v>
      </c>
      <c r="D915" s="88" t="s">
        <v>754</v>
      </c>
      <c r="E915" s="89">
        <v>900</v>
      </c>
      <c r="F915" s="89">
        <v>72900</v>
      </c>
      <c r="G915" s="89">
        <v>11664</v>
      </c>
    </row>
    <row r="916" spans="1:7">
      <c r="A916" s="87">
        <v>42703</v>
      </c>
      <c r="B916" s="88" t="s">
        <v>756</v>
      </c>
      <c r="C916" s="88" t="s">
        <v>748</v>
      </c>
      <c r="D916" s="88" t="s">
        <v>766</v>
      </c>
      <c r="E916" s="89">
        <v>1000</v>
      </c>
      <c r="F916" s="89">
        <v>87000</v>
      </c>
      <c r="G916" s="89">
        <v>22620</v>
      </c>
    </row>
    <row r="917" spans="1:7">
      <c r="A917" s="87">
        <v>42704</v>
      </c>
      <c r="B917" s="88" t="s">
        <v>460</v>
      </c>
      <c r="C917" s="88" t="s">
        <v>753</v>
      </c>
      <c r="D917" s="88" t="s">
        <v>764</v>
      </c>
      <c r="E917" s="89">
        <v>200</v>
      </c>
      <c r="F917" s="89">
        <v>10800</v>
      </c>
      <c r="G917" s="89">
        <v>1620</v>
      </c>
    </row>
    <row r="918" spans="1:7">
      <c r="A918" s="87">
        <v>42705</v>
      </c>
      <c r="B918" s="88" t="s">
        <v>756</v>
      </c>
      <c r="C918" s="88" t="s">
        <v>748</v>
      </c>
      <c r="D918" s="88" t="s">
        <v>757</v>
      </c>
      <c r="E918" s="89">
        <v>1800</v>
      </c>
      <c r="F918" s="89">
        <v>19800</v>
      </c>
      <c r="G918" s="89">
        <v>5346</v>
      </c>
    </row>
    <row r="919" spans="1:7">
      <c r="A919" s="87">
        <v>42705</v>
      </c>
      <c r="B919" s="88" t="s">
        <v>756</v>
      </c>
      <c r="C919" s="88" t="s">
        <v>748</v>
      </c>
      <c r="D919" s="88" t="s">
        <v>757</v>
      </c>
      <c r="E919" s="89">
        <v>800</v>
      </c>
      <c r="F919" s="89">
        <v>34400</v>
      </c>
      <c r="G919" s="89">
        <v>7568</v>
      </c>
    </row>
    <row r="920" spans="1:7">
      <c r="A920" s="87">
        <v>42706</v>
      </c>
      <c r="B920" s="88" t="s">
        <v>460</v>
      </c>
      <c r="C920" s="88" t="s">
        <v>750</v>
      </c>
      <c r="D920" s="88" t="s">
        <v>761</v>
      </c>
      <c r="E920" s="89">
        <v>600</v>
      </c>
      <c r="F920" s="89">
        <v>50400</v>
      </c>
      <c r="G920" s="89">
        <v>16632</v>
      </c>
    </row>
    <row r="921" spans="1:7">
      <c r="A921" s="87">
        <v>42706</v>
      </c>
      <c r="B921" s="88" t="s">
        <v>453</v>
      </c>
      <c r="C921" s="88" t="s">
        <v>750</v>
      </c>
      <c r="D921" s="88" t="s">
        <v>763</v>
      </c>
      <c r="E921" s="89">
        <v>400</v>
      </c>
      <c r="F921" s="89">
        <v>21600</v>
      </c>
      <c r="G921" s="89">
        <v>4968</v>
      </c>
    </row>
    <row r="922" spans="1:7">
      <c r="A922" s="87">
        <v>42706</v>
      </c>
      <c r="B922" s="88" t="s">
        <v>756</v>
      </c>
      <c r="C922" s="88" t="s">
        <v>748</v>
      </c>
      <c r="D922" s="88" t="s">
        <v>766</v>
      </c>
      <c r="E922" s="89">
        <v>800</v>
      </c>
      <c r="F922" s="89">
        <v>51200</v>
      </c>
      <c r="G922" s="89">
        <v>10752</v>
      </c>
    </row>
    <row r="923" spans="1:7">
      <c r="A923" s="87">
        <v>42706</v>
      </c>
      <c r="B923" s="88" t="s">
        <v>453</v>
      </c>
      <c r="C923" s="88" t="s">
        <v>748</v>
      </c>
      <c r="D923" s="88" t="s">
        <v>454</v>
      </c>
      <c r="E923" s="89">
        <v>900</v>
      </c>
      <c r="F923" s="89">
        <v>23400</v>
      </c>
      <c r="G923" s="89">
        <v>4680</v>
      </c>
    </row>
    <row r="924" spans="1:7">
      <c r="A924" s="87">
        <v>42706</v>
      </c>
      <c r="B924" s="88" t="s">
        <v>756</v>
      </c>
      <c r="C924" s="88" t="s">
        <v>748</v>
      </c>
      <c r="D924" s="88" t="s">
        <v>766</v>
      </c>
      <c r="E924" s="89">
        <v>200</v>
      </c>
      <c r="F924" s="89">
        <v>12000</v>
      </c>
      <c r="G924" s="89">
        <v>2880</v>
      </c>
    </row>
    <row r="925" spans="1:7">
      <c r="A925" s="87">
        <v>42707</v>
      </c>
      <c r="B925" s="88" t="s">
        <v>460</v>
      </c>
      <c r="C925" s="88" t="s">
        <v>753</v>
      </c>
      <c r="D925" s="88" t="s">
        <v>764</v>
      </c>
      <c r="E925" s="89">
        <v>1000</v>
      </c>
      <c r="F925" s="89">
        <v>64000</v>
      </c>
      <c r="G925" s="89">
        <v>19200</v>
      </c>
    </row>
    <row r="926" spans="1:7">
      <c r="A926" s="87">
        <v>42707</v>
      </c>
      <c r="B926" s="88" t="s">
        <v>460</v>
      </c>
      <c r="C926" s="88" t="s">
        <v>748</v>
      </c>
      <c r="D926" s="88" t="s">
        <v>749</v>
      </c>
      <c r="E926" s="89">
        <v>1300</v>
      </c>
      <c r="F926" s="89">
        <v>55900</v>
      </c>
      <c r="G926" s="89">
        <v>10062</v>
      </c>
    </row>
    <row r="927" spans="1:7">
      <c r="A927" s="87">
        <v>42707</v>
      </c>
      <c r="B927" s="88" t="s">
        <v>460</v>
      </c>
      <c r="C927" s="88" t="s">
        <v>750</v>
      </c>
      <c r="D927" s="88" t="s">
        <v>760</v>
      </c>
      <c r="E927" s="89">
        <v>500</v>
      </c>
      <c r="F927" s="89">
        <v>43000</v>
      </c>
      <c r="G927" s="89">
        <v>5160</v>
      </c>
    </row>
    <row r="928" spans="1:7">
      <c r="A928" s="87">
        <v>42708</v>
      </c>
      <c r="B928" s="88" t="s">
        <v>453</v>
      </c>
      <c r="C928" s="88" t="s">
        <v>748</v>
      </c>
      <c r="D928" s="88" t="s">
        <v>454</v>
      </c>
      <c r="E928" s="89">
        <v>700</v>
      </c>
      <c r="F928" s="89">
        <v>39900</v>
      </c>
      <c r="G928" s="89">
        <v>13566</v>
      </c>
    </row>
    <row r="929" spans="1:7">
      <c r="A929" s="87">
        <v>42709</v>
      </c>
      <c r="B929" s="88" t="s">
        <v>752</v>
      </c>
      <c r="C929" s="88" t="s">
        <v>753</v>
      </c>
      <c r="D929" s="88" t="s">
        <v>765</v>
      </c>
      <c r="E929" s="89">
        <v>200</v>
      </c>
      <c r="F929" s="89">
        <v>13000</v>
      </c>
      <c r="G929" s="89">
        <v>2990</v>
      </c>
    </row>
    <row r="930" spans="1:7">
      <c r="A930" s="87">
        <v>42709</v>
      </c>
      <c r="B930" s="88" t="s">
        <v>460</v>
      </c>
      <c r="C930" s="88" t="s">
        <v>748</v>
      </c>
      <c r="D930" s="88" t="s">
        <v>749</v>
      </c>
      <c r="E930" s="89">
        <v>300</v>
      </c>
      <c r="F930" s="89">
        <v>16200</v>
      </c>
      <c r="G930" s="89">
        <v>1944</v>
      </c>
    </row>
    <row r="931" spans="1:7">
      <c r="A931" s="87">
        <v>42710</v>
      </c>
      <c r="B931" s="88" t="s">
        <v>453</v>
      </c>
      <c r="C931" s="88" t="s">
        <v>748</v>
      </c>
      <c r="D931" s="88" t="s">
        <v>454</v>
      </c>
      <c r="E931" s="89">
        <v>1000</v>
      </c>
      <c r="F931" s="89">
        <v>62000</v>
      </c>
      <c r="G931" s="89">
        <v>21700</v>
      </c>
    </row>
    <row r="932" spans="1:7">
      <c r="A932" s="87">
        <v>42710</v>
      </c>
      <c r="B932" s="88" t="s">
        <v>453</v>
      </c>
      <c r="C932" s="88" t="s">
        <v>748</v>
      </c>
      <c r="D932" s="88" t="s">
        <v>454</v>
      </c>
      <c r="E932" s="89">
        <v>800</v>
      </c>
      <c r="F932" s="89">
        <v>21600</v>
      </c>
      <c r="G932" s="89">
        <v>2808</v>
      </c>
    </row>
    <row r="933" spans="1:7">
      <c r="A933" s="87">
        <v>42710</v>
      </c>
      <c r="B933" s="88" t="s">
        <v>453</v>
      </c>
      <c r="C933" s="88" t="s">
        <v>750</v>
      </c>
      <c r="D933" s="88" t="s">
        <v>751</v>
      </c>
      <c r="E933" s="89">
        <v>400</v>
      </c>
      <c r="F933" s="89">
        <v>6000</v>
      </c>
      <c r="G933" s="89">
        <v>2100</v>
      </c>
    </row>
    <row r="934" spans="1:7">
      <c r="A934" s="87">
        <v>42710</v>
      </c>
      <c r="B934" s="88" t="s">
        <v>460</v>
      </c>
      <c r="C934" s="88" t="s">
        <v>750</v>
      </c>
      <c r="D934" s="88" t="s">
        <v>760</v>
      </c>
      <c r="E934" s="89">
        <v>1800</v>
      </c>
      <c r="F934" s="89">
        <v>21600</v>
      </c>
      <c r="G934" s="89">
        <v>3672</v>
      </c>
    </row>
    <row r="935" spans="1:7">
      <c r="A935" s="87">
        <v>42711</v>
      </c>
      <c r="B935" s="88" t="s">
        <v>752</v>
      </c>
      <c r="C935" s="88" t="s">
        <v>753</v>
      </c>
      <c r="D935" s="88" t="s">
        <v>754</v>
      </c>
      <c r="E935" s="89">
        <v>600</v>
      </c>
      <c r="F935" s="89">
        <v>36000</v>
      </c>
      <c r="G935" s="89">
        <v>5400</v>
      </c>
    </row>
    <row r="936" spans="1:7">
      <c r="A936" s="87">
        <v>42712</v>
      </c>
      <c r="B936" s="88" t="s">
        <v>453</v>
      </c>
      <c r="C936" s="88" t="s">
        <v>748</v>
      </c>
      <c r="D936" s="88" t="s">
        <v>454</v>
      </c>
      <c r="E936" s="89">
        <v>1600</v>
      </c>
      <c r="F936" s="89">
        <v>131200</v>
      </c>
      <c r="G936" s="89">
        <v>26240</v>
      </c>
    </row>
    <row r="937" spans="1:7">
      <c r="A937" s="87">
        <v>42712</v>
      </c>
      <c r="B937" s="88" t="s">
        <v>460</v>
      </c>
      <c r="C937" s="88" t="s">
        <v>750</v>
      </c>
      <c r="D937" s="88" t="s">
        <v>761</v>
      </c>
      <c r="E937" s="89">
        <v>1200</v>
      </c>
      <c r="F937" s="89">
        <v>36000</v>
      </c>
      <c r="G937" s="89">
        <v>7200</v>
      </c>
    </row>
    <row r="938" spans="1:7">
      <c r="A938" s="87">
        <v>42713</v>
      </c>
      <c r="B938" s="88" t="s">
        <v>460</v>
      </c>
      <c r="C938" s="88" t="s">
        <v>750</v>
      </c>
      <c r="D938" s="88" t="s">
        <v>761</v>
      </c>
      <c r="E938" s="89">
        <v>500</v>
      </c>
      <c r="F938" s="89">
        <v>27500</v>
      </c>
      <c r="G938" s="89">
        <v>6600</v>
      </c>
    </row>
    <row r="939" spans="1:7">
      <c r="A939" s="87">
        <v>42713</v>
      </c>
      <c r="B939" s="88" t="s">
        <v>453</v>
      </c>
      <c r="C939" s="88" t="s">
        <v>750</v>
      </c>
      <c r="D939" s="88" t="s">
        <v>751</v>
      </c>
      <c r="E939" s="89">
        <v>1400</v>
      </c>
      <c r="F939" s="89">
        <v>32200</v>
      </c>
      <c r="G939" s="89">
        <v>11592</v>
      </c>
    </row>
    <row r="940" spans="1:7">
      <c r="A940" s="87">
        <v>42714</v>
      </c>
      <c r="B940" s="88" t="s">
        <v>460</v>
      </c>
      <c r="C940" s="88" t="s">
        <v>750</v>
      </c>
      <c r="D940" s="88" t="s">
        <v>762</v>
      </c>
      <c r="E940" s="89">
        <v>300</v>
      </c>
      <c r="F940" s="89">
        <v>5400</v>
      </c>
      <c r="G940" s="89">
        <v>1782</v>
      </c>
    </row>
    <row r="941" spans="1:7">
      <c r="A941" s="87">
        <v>42714</v>
      </c>
      <c r="B941" s="88" t="s">
        <v>460</v>
      </c>
      <c r="C941" s="88" t="s">
        <v>750</v>
      </c>
      <c r="D941" s="88" t="s">
        <v>762</v>
      </c>
      <c r="E941" s="89">
        <v>1700</v>
      </c>
      <c r="F941" s="89">
        <v>113900</v>
      </c>
      <c r="G941" s="89">
        <v>26197</v>
      </c>
    </row>
    <row r="942" spans="1:7">
      <c r="A942" s="87">
        <v>42714</v>
      </c>
      <c r="B942" s="88" t="s">
        <v>453</v>
      </c>
      <c r="C942" s="88" t="s">
        <v>748</v>
      </c>
      <c r="D942" s="88" t="s">
        <v>454</v>
      </c>
      <c r="E942" s="89">
        <v>1400</v>
      </c>
      <c r="F942" s="89">
        <v>68600</v>
      </c>
      <c r="G942" s="89">
        <v>22638</v>
      </c>
    </row>
    <row r="943" spans="1:7">
      <c r="A943" s="87">
        <v>42714</v>
      </c>
      <c r="B943" s="88" t="s">
        <v>453</v>
      </c>
      <c r="C943" s="88" t="s">
        <v>748</v>
      </c>
      <c r="D943" s="88" t="s">
        <v>454</v>
      </c>
      <c r="E943" s="89">
        <v>600</v>
      </c>
      <c r="F943" s="89">
        <v>32400</v>
      </c>
      <c r="G943" s="89">
        <v>5184</v>
      </c>
    </row>
    <row r="944" spans="1:7">
      <c r="A944" s="87">
        <v>42714</v>
      </c>
      <c r="B944" s="88" t="s">
        <v>453</v>
      </c>
      <c r="C944" s="88" t="s">
        <v>748</v>
      </c>
      <c r="D944" s="88" t="s">
        <v>454</v>
      </c>
      <c r="E944" s="89">
        <v>1400</v>
      </c>
      <c r="F944" s="89">
        <v>36400</v>
      </c>
      <c r="G944" s="89">
        <v>9100</v>
      </c>
    </row>
    <row r="945" spans="1:7">
      <c r="A945" s="87">
        <v>42714</v>
      </c>
      <c r="B945" s="88" t="s">
        <v>756</v>
      </c>
      <c r="C945" s="88" t="s">
        <v>750</v>
      </c>
      <c r="D945" s="88" t="s">
        <v>759</v>
      </c>
      <c r="E945" s="89">
        <v>700</v>
      </c>
      <c r="F945" s="89">
        <v>43400</v>
      </c>
      <c r="G945" s="89">
        <v>14756</v>
      </c>
    </row>
    <row r="946" spans="1:7">
      <c r="A946" s="87">
        <v>42715</v>
      </c>
      <c r="B946" s="88" t="s">
        <v>453</v>
      </c>
      <c r="C946" s="88" t="s">
        <v>748</v>
      </c>
      <c r="D946" s="88" t="s">
        <v>454</v>
      </c>
      <c r="E946" s="89">
        <v>1500</v>
      </c>
      <c r="F946" s="89">
        <v>108000</v>
      </c>
      <c r="G946" s="89">
        <v>20520</v>
      </c>
    </row>
    <row r="947" spans="1:7">
      <c r="A947" s="87">
        <v>42715</v>
      </c>
      <c r="B947" s="88" t="s">
        <v>460</v>
      </c>
      <c r="C947" s="88" t="s">
        <v>750</v>
      </c>
      <c r="D947" s="88" t="s">
        <v>760</v>
      </c>
      <c r="E947" s="89">
        <v>1300</v>
      </c>
      <c r="F947" s="89">
        <v>92300</v>
      </c>
      <c r="G947" s="89">
        <v>13845</v>
      </c>
    </row>
    <row r="948" spans="1:7">
      <c r="A948" s="87">
        <v>42716</v>
      </c>
      <c r="B948" s="88" t="s">
        <v>453</v>
      </c>
      <c r="C948" s="88" t="s">
        <v>750</v>
      </c>
      <c r="D948" s="88" t="s">
        <v>763</v>
      </c>
      <c r="E948" s="89">
        <v>1600</v>
      </c>
      <c r="F948" s="89">
        <v>100800</v>
      </c>
      <c r="G948" s="89">
        <v>17136</v>
      </c>
    </row>
    <row r="949" spans="1:7">
      <c r="A949" s="87">
        <v>42716</v>
      </c>
      <c r="B949" s="88" t="s">
        <v>460</v>
      </c>
      <c r="C949" s="88" t="s">
        <v>753</v>
      </c>
      <c r="D949" s="88" t="s">
        <v>764</v>
      </c>
      <c r="E949" s="89">
        <v>1300</v>
      </c>
      <c r="F949" s="89">
        <v>78000</v>
      </c>
      <c r="G949" s="89">
        <v>27300</v>
      </c>
    </row>
    <row r="950" spans="1:7">
      <c r="A950" s="87">
        <v>42717</v>
      </c>
      <c r="B950" s="88" t="s">
        <v>453</v>
      </c>
      <c r="C950" s="88" t="s">
        <v>750</v>
      </c>
      <c r="D950" s="88" t="s">
        <v>763</v>
      </c>
      <c r="E950" s="89">
        <v>600</v>
      </c>
      <c r="F950" s="89">
        <v>34200</v>
      </c>
      <c r="G950" s="89">
        <v>4104</v>
      </c>
    </row>
    <row r="951" spans="1:7">
      <c r="A951" s="87">
        <v>42717</v>
      </c>
      <c r="B951" s="88" t="s">
        <v>460</v>
      </c>
      <c r="C951" s="88" t="s">
        <v>748</v>
      </c>
      <c r="D951" s="88" t="s">
        <v>461</v>
      </c>
      <c r="E951" s="89">
        <v>1800</v>
      </c>
      <c r="F951" s="89">
        <v>151200</v>
      </c>
      <c r="G951" s="89">
        <v>49896</v>
      </c>
    </row>
    <row r="952" spans="1:7">
      <c r="A952" s="87">
        <v>42718</v>
      </c>
      <c r="B952" s="88" t="s">
        <v>752</v>
      </c>
      <c r="C952" s="88" t="s">
        <v>753</v>
      </c>
      <c r="D952" s="88" t="s">
        <v>754</v>
      </c>
      <c r="E952" s="89">
        <v>300</v>
      </c>
      <c r="F952" s="89">
        <v>24300</v>
      </c>
      <c r="G952" s="89">
        <v>7047</v>
      </c>
    </row>
    <row r="953" spans="1:7">
      <c r="A953" s="87">
        <v>42718</v>
      </c>
      <c r="B953" s="88" t="s">
        <v>756</v>
      </c>
      <c r="C953" s="88" t="s">
        <v>750</v>
      </c>
      <c r="D953" s="88" t="s">
        <v>759</v>
      </c>
      <c r="E953" s="89">
        <v>1100</v>
      </c>
      <c r="F953" s="89">
        <v>52800</v>
      </c>
      <c r="G953" s="89">
        <v>14256</v>
      </c>
    </row>
    <row r="954" spans="1:7">
      <c r="A954" s="87">
        <v>42718</v>
      </c>
      <c r="B954" s="88" t="s">
        <v>460</v>
      </c>
      <c r="C954" s="88" t="s">
        <v>753</v>
      </c>
      <c r="D954" s="88" t="s">
        <v>764</v>
      </c>
      <c r="E954" s="89">
        <v>1000</v>
      </c>
      <c r="F954" s="89">
        <v>57000</v>
      </c>
      <c r="G954" s="89">
        <v>18810</v>
      </c>
    </row>
    <row r="955" spans="1:7">
      <c r="A955" s="87">
        <v>42718</v>
      </c>
      <c r="B955" s="88" t="s">
        <v>756</v>
      </c>
      <c r="C955" s="88" t="s">
        <v>748</v>
      </c>
      <c r="D955" s="88" t="s">
        <v>758</v>
      </c>
      <c r="E955" s="89">
        <v>1200</v>
      </c>
      <c r="F955" s="89">
        <v>18000</v>
      </c>
      <c r="G955" s="89">
        <v>6480</v>
      </c>
    </row>
    <row r="956" spans="1:7">
      <c r="A956" s="87">
        <v>42719</v>
      </c>
      <c r="B956" s="88" t="s">
        <v>460</v>
      </c>
      <c r="C956" s="88" t="s">
        <v>750</v>
      </c>
      <c r="D956" s="88" t="s">
        <v>760</v>
      </c>
      <c r="E956" s="89">
        <v>400</v>
      </c>
      <c r="F956" s="89">
        <v>18400</v>
      </c>
      <c r="G956" s="89">
        <v>4968</v>
      </c>
    </row>
    <row r="957" spans="1:7">
      <c r="A957" s="87">
        <v>42719</v>
      </c>
      <c r="B957" s="88" t="s">
        <v>453</v>
      </c>
      <c r="C957" s="88" t="s">
        <v>750</v>
      </c>
      <c r="D957" s="88" t="s">
        <v>751</v>
      </c>
      <c r="E957" s="89">
        <v>900</v>
      </c>
      <c r="F957" s="89">
        <v>9900</v>
      </c>
      <c r="G957" s="89">
        <v>1089</v>
      </c>
    </row>
    <row r="958" spans="1:7">
      <c r="A958" s="87">
        <v>42720</v>
      </c>
      <c r="B958" s="88" t="s">
        <v>460</v>
      </c>
      <c r="C958" s="88" t="s">
        <v>750</v>
      </c>
      <c r="D958" s="88" t="s">
        <v>761</v>
      </c>
      <c r="E958" s="89">
        <v>1200</v>
      </c>
      <c r="F958" s="89">
        <v>81600</v>
      </c>
      <c r="G958" s="89">
        <v>8160</v>
      </c>
    </row>
    <row r="959" spans="1:7">
      <c r="A959" s="87">
        <v>42721</v>
      </c>
      <c r="B959" s="88" t="s">
        <v>752</v>
      </c>
      <c r="C959" s="88" t="s">
        <v>753</v>
      </c>
      <c r="D959" s="88" t="s">
        <v>765</v>
      </c>
      <c r="E959" s="89">
        <v>1700</v>
      </c>
      <c r="F959" s="89">
        <v>73100</v>
      </c>
      <c r="G959" s="89">
        <v>24854</v>
      </c>
    </row>
    <row r="960" spans="1:7">
      <c r="A960" s="87">
        <v>42721</v>
      </c>
      <c r="B960" s="88" t="s">
        <v>752</v>
      </c>
      <c r="C960" s="88" t="s">
        <v>753</v>
      </c>
      <c r="D960" s="88" t="s">
        <v>765</v>
      </c>
      <c r="E960" s="89">
        <v>1700</v>
      </c>
      <c r="F960" s="89">
        <v>132600</v>
      </c>
      <c r="G960" s="89">
        <v>42432</v>
      </c>
    </row>
    <row r="961" spans="1:7">
      <c r="A961" s="87">
        <v>42721</v>
      </c>
      <c r="B961" s="88" t="s">
        <v>460</v>
      </c>
      <c r="C961" s="88" t="s">
        <v>748</v>
      </c>
      <c r="D961" s="88" t="s">
        <v>461</v>
      </c>
      <c r="E961" s="89">
        <v>1200</v>
      </c>
      <c r="F961" s="89">
        <v>100800</v>
      </c>
      <c r="G961" s="89">
        <v>17136</v>
      </c>
    </row>
    <row r="962" spans="1:7">
      <c r="A962" s="87">
        <v>42722</v>
      </c>
      <c r="B962" s="88" t="s">
        <v>752</v>
      </c>
      <c r="C962" s="88" t="s">
        <v>753</v>
      </c>
      <c r="D962" s="88" t="s">
        <v>754</v>
      </c>
      <c r="E962" s="89">
        <v>400</v>
      </c>
      <c r="F962" s="89">
        <v>18000</v>
      </c>
      <c r="G962" s="89">
        <v>2160</v>
      </c>
    </row>
    <row r="963" spans="1:7">
      <c r="A963" s="87">
        <v>42722</v>
      </c>
      <c r="B963" s="88" t="s">
        <v>460</v>
      </c>
      <c r="C963" s="88" t="s">
        <v>750</v>
      </c>
      <c r="D963" s="88" t="s">
        <v>761</v>
      </c>
      <c r="E963" s="89">
        <v>700</v>
      </c>
      <c r="F963" s="89">
        <v>14000</v>
      </c>
      <c r="G963" s="89">
        <v>3220</v>
      </c>
    </row>
    <row r="964" spans="1:7">
      <c r="A964" s="87">
        <v>42722</v>
      </c>
      <c r="B964" s="88" t="s">
        <v>752</v>
      </c>
      <c r="C964" s="88" t="s">
        <v>753</v>
      </c>
      <c r="D964" s="88" t="s">
        <v>754</v>
      </c>
      <c r="E964" s="89">
        <v>600</v>
      </c>
      <c r="F964" s="89">
        <v>48000</v>
      </c>
      <c r="G964" s="89">
        <v>14880</v>
      </c>
    </row>
    <row r="965" spans="1:7">
      <c r="A965" s="87">
        <v>42722</v>
      </c>
      <c r="B965" s="88" t="s">
        <v>756</v>
      </c>
      <c r="C965" s="88" t="s">
        <v>748</v>
      </c>
      <c r="D965" s="88" t="s">
        <v>766</v>
      </c>
      <c r="E965" s="89">
        <v>1600</v>
      </c>
      <c r="F965" s="89">
        <v>89600</v>
      </c>
      <c r="G965" s="89">
        <v>12544</v>
      </c>
    </row>
    <row r="966" spans="1:7">
      <c r="A966" s="87">
        <v>42722</v>
      </c>
      <c r="B966" s="88" t="s">
        <v>460</v>
      </c>
      <c r="C966" s="88" t="s">
        <v>753</v>
      </c>
      <c r="D966" s="88" t="s">
        <v>755</v>
      </c>
      <c r="E966" s="89">
        <v>300</v>
      </c>
      <c r="F966" s="89">
        <v>26100</v>
      </c>
      <c r="G966" s="89">
        <v>5481</v>
      </c>
    </row>
    <row r="967" spans="1:7">
      <c r="A967" s="87">
        <v>42723</v>
      </c>
      <c r="B967" s="88" t="s">
        <v>460</v>
      </c>
      <c r="C967" s="88" t="s">
        <v>750</v>
      </c>
      <c r="D967" s="88" t="s">
        <v>762</v>
      </c>
      <c r="E967" s="89">
        <v>1100</v>
      </c>
      <c r="F967" s="89">
        <v>19800</v>
      </c>
      <c r="G967" s="89">
        <v>2772</v>
      </c>
    </row>
    <row r="968" spans="1:7">
      <c r="A968" s="87">
        <v>42723</v>
      </c>
      <c r="B968" s="88" t="s">
        <v>756</v>
      </c>
      <c r="C968" s="88" t="s">
        <v>748</v>
      </c>
      <c r="D968" s="88" t="s">
        <v>758</v>
      </c>
      <c r="E968" s="89">
        <v>300</v>
      </c>
      <c r="F968" s="89">
        <v>23700</v>
      </c>
      <c r="G968" s="89">
        <v>5214</v>
      </c>
    </row>
    <row r="969" spans="1:7">
      <c r="A969" s="87">
        <v>42725</v>
      </c>
      <c r="B969" s="88" t="s">
        <v>460</v>
      </c>
      <c r="C969" s="88" t="s">
        <v>750</v>
      </c>
      <c r="D969" s="88" t="s">
        <v>760</v>
      </c>
      <c r="E969" s="89">
        <v>500</v>
      </c>
      <c r="F969" s="89">
        <v>29000</v>
      </c>
      <c r="G969" s="89">
        <v>4060</v>
      </c>
    </row>
    <row r="970" spans="1:7">
      <c r="A970" s="87">
        <v>42725</v>
      </c>
      <c r="B970" s="88" t="s">
        <v>756</v>
      </c>
      <c r="C970" s="88" t="s">
        <v>748</v>
      </c>
      <c r="D970" s="88" t="s">
        <v>766</v>
      </c>
      <c r="E970" s="89">
        <v>1200</v>
      </c>
      <c r="F970" s="89">
        <v>32400</v>
      </c>
      <c r="G970" s="89">
        <v>5184</v>
      </c>
    </row>
    <row r="971" spans="1:7">
      <c r="A971" s="87">
        <v>42726</v>
      </c>
      <c r="B971" s="88" t="s">
        <v>453</v>
      </c>
      <c r="C971" s="88" t="s">
        <v>750</v>
      </c>
      <c r="D971" s="88" t="s">
        <v>763</v>
      </c>
      <c r="E971" s="89">
        <v>300</v>
      </c>
      <c r="F971" s="89">
        <v>19200</v>
      </c>
      <c r="G971" s="89">
        <v>5952</v>
      </c>
    </row>
    <row r="972" spans="1:7">
      <c r="A972" s="87">
        <v>42726</v>
      </c>
      <c r="B972" s="88" t="s">
        <v>460</v>
      </c>
      <c r="C972" s="88" t="s">
        <v>750</v>
      </c>
      <c r="D972" s="88" t="s">
        <v>760</v>
      </c>
      <c r="E972" s="89">
        <v>200</v>
      </c>
      <c r="F972" s="89">
        <v>9000</v>
      </c>
      <c r="G972" s="89">
        <v>3060</v>
      </c>
    </row>
    <row r="973" spans="1:7">
      <c r="A973" s="87">
        <v>42726</v>
      </c>
      <c r="B973" s="88" t="s">
        <v>460</v>
      </c>
      <c r="C973" s="88" t="s">
        <v>750</v>
      </c>
      <c r="D973" s="88" t="s">
        <v>760</v>
      </c>
      <c r="E973" s="89">
        <v>1300</v>
      </c>
      <c r="F973" s="89">
        <v>109200</v>
      </c>
      <c r="G973" s="89">
        <v>39312</v>
      </c>
    </row>
    <row r="974" spans="1:7">
      <c r="A974" s="87">
        <v>42727</v>
      </c>
      <c r="B974" s="88" t="s">
        <v>752</v>
      </c>
      <c r="C974" s="88" t="s">
        <v>753</v>
      </c>
      <c r="D974" s="88" t="s">
        <v>765</v>
      </c>
      <c r="E974" s="89">
        <v>800</v>
      </c>
      <c r="F974" s="89">
        <v>49600</v>
      </c>
      <c r="G974" s="89">
        <v>12400</v>
      </c>
    </row>
    <row r="975" spans="1:7">
      <c r="A975" s="87">
        <v>42727</v>
      </c>
      <c r="B975" s="88" t="s">
        <v>460</v>
      </c>
      <c r="C975" s="88" t="s">
        <v>753</v>
      </c>
      <c r="D975" s="88" t="s">
        <v>764</v>
      </c>
      <c r="E975" s="89">
        <v>1100</v>
      </c>
      <c r="F975" s="89">
        <v>38500</v>
      </c>
      <c r="G975" s="89">
        <v>8470</v>
      </c>
    </row>
    <row r="976" spans="1:7">
      <c r="A976" s="87">
        <v>42727</v>
      </c>
      <c r="B976" s="88" t="s">
        <v>752</v>
      </c>
      <c r="C976" s="88" t="s">
        <v>753</v>
      </c>
      <c r="D976" s="88" t="s">
        <v>754</v>
      </c>
      <c r="E976" s="89">
        <v>1600</v>
      </c>
      <c r="F976" s="89">
        <v>36800</v>
      </c>
      <c r="G976" s="89">
        <v>6992</v>
      </c>
    </row>
    <row r="977" spans="1:7">
      <c r="A977" s="87">
        <v>42728</v>
      </c>
      <c r="B977" s="88" t="s">
        <v>453</v>
      </c>
      <c r="C977" s="88" t="s">
        <v>750</v>
      </c>
      <c r="D977" s="88" t="s">
        <v>751</v>
      </c>
      <c r="E977" s="89">
        <v>1300</v>
      </c>
      <c r="F977" s="89">
        <v>44200</v>
      </c>
      <c r="G977" s="89">
        <v>7956</v>
      </c>
    </row>
    <row r="978" spans="1:7">
      <c r="A978" s="87">
        <v>42729</v>
      </c>
      <c r="B978" s="88" t="s">
        <v>460</v>
      </c>
      <c r="C978" s="88" t="s">
        <v>748</v>
      </c>
      <c r="D978" s="88" t="s">
        <v>749</v>
      </c>
      <c r="E978" s="89">
        <v>1300</v>
      </c>
      <c r="F978" s="89">
        <v>62400</v>
      </c>
      <c r="G978" s="89">
        <v>19968</v>
      </c>
    </row>
    <row r="979" spans="1:7">
      <c r="A979" s="87">
        <v>42729</v>
      </c>
      <c r="B979" s="88" t="s">
        <v>756</v>
      </c>
      <c r="C979" s="88" t="s">
        <v>748</v>
      </c>
      <c r="D979" s="88" t="s">
        <v>758</v>
      </c>
      <c r="E979" s="89">
        <v>600</v>
      </c>
      <c r="F979" s="89">
        <v>19800</v>
      </c>
      <c r="G979" s="89">
        <v>3168</v>
      </c>
    </row>
    <row r="980" spans="1:7">
      <c r="A980" s="87">
        <v>42730</v>
      </c>
      <c r="B980" s="88" t="s">
        <v>756</v>
      </c>
      <c r="C980" s="88" t="s">
        <v>750</v>
      </c>
      <c r="D980" s="88" t="s">
        <v>759</v>
      </c>
      <c r="E980" s="89">
        <v>1700</v>
      </c>
      <c r="F980" s="89">
        <v>81600</v>
      </c>
      <c r="G980" s="89">
        <v>26112</v>
      </c>
    </row>
    <row r="981" spans="1:7">
      <c r="A981" s="87">
        <v>42730</v>
      </c>
      <c r="B981" s="88" t="s">
        <v>460</v>
      </c>
      <c r="C981" s="88" t="s">
        <v>748</v>
      </c>
      <c r="D981" s="88" t="s">
        <v>461</v>
      </c>
      <c r="E981" s="89">
        <v>300</v>
      </c>
      <c r="F981" s="89">
        <v>18600</v>
      </c>
      <c r="G981" s="89">
        <v>6138</v>
      </c>
    </row>
    <row r="982" spans="1:7">
      <c r="A982" s="87">
        <v>42731</v>
      </c>
      <c r="B982" s="88" t="s">
        <v>460</v>
      </c>
      <c r="C982" s="88" t="s">
        <v>753</v>
      </c>
      <c r="D982" s="88" t="s">
        <v>755</v>
      </c>
      <c r="E982" s="89">
        <v>1300</v>
      </c>
      <c r="F982" s="89">
        <v>23400</v>
      </c>
      <c r="G982" s="89">
        <v>6318</v>
      </c>
    </row>
    <row r="983" spans="1:7">
      <c r="A983" s="87">
        <v>42731</v>
      </c>
      <c r="B983" s="88" t="s">
        <v>756</v>
      </c>
      <c r="C983" s="88" t="s">
        <v>748</v>
      </c>
      <c r="D983" s="88" t="s">
        <v>757</v>
      </c>
      <c r="E983" s="89">
        <v>1300</v>
      </c>
      <c r="F983" s="89">
        <v>28600</v>
      </c>
      <c r="G983" s="89">
        <v>10296</v>
      </c>
    </row>
    <row r="984" spans="1:7">
      <c r="A984" s="87">
        <v>42731</v>
      </c>
      <c r="B984" s="88" t="s">
        <v>453</v>
      </c>
      <c r="C984" s="88" t="s">
        <v>748</v>
      </c>
      <c r="D984" s="88" t="s">
        <v>454</v>
      </c>
      <c r="E984" s="89">
        <v>500</v>
      </c>
      <c r="F984" s="89">
        <v>43500</v>
      </c>
      <c r="G984" s="89">
        <v>8265</v>
      </c>
    </row>
    <row r="985" spans="1:7">
      <c r="A985" s="87">
        <v>42731</v>
      </c>
      <c r="B985" s="88" t="s">
        <v>752</v>
      </c>
      <c r="C985" s="88" t="s">
        <v>753</v>
      </c>
      <c r="D985" s="88" t="s">
        <v>754</v>
      </c>
      <c r="E985" s="89">
        <v>300</v>
      </c>
      <c r="F985" s="89">
        <v>10500</v>
      </c>
      <c r="G985" s="89">
        <v>3045</v>
      </c>
    </row>
    <row r="986" spans="1:7">
      <c r="A986" s="87">
        <v>42731</v>
      </c>
      <c r="B986" s="88" t="s">
        <v>460</v>
      </c>
      <c r="C986" s="88" t="s">
        <v>753</v>
      </c>
      <c r="D986" s="88" t="s">
        <v>764</v>
      </c>
      <c r="E986" s="89">
        <v>400</v>
      </c>
      <c r="F986" s="89">
        <v>32800</v>
      </c>
      <c r="G986" s="89">
        <v>10168</v>
      </c>
    </row>
    <row r="987" spans="1:7">
      <c r="A987" s="87">
        <v>42731</v>
      </c>
      <c r="B987" s="88" t="s">
        <v>752</v>
      </c>
      <c r="C987" s="88" t="s">
        <v>753</v>
      </c>
      <c r="D987" s="88" t="s">
        <v>754</v>
      </c>
      <c r="E987" s="89">
        <v>600</v>
      </c>
      <c r="F987" s="89">
        <v>7200</v>
      </c>
      <c r="G987" s="89">
        <v>1440</v>
      </c>
    </row>
    <row r="988" spans="1:7">
      <c r="A988" s="87">
        <v>42732</v>
      </c>
      <c r="B988" s="88" t="s">
        <v>460</v>
      </c>
      <c r="C988" s="88" t="s">
        <v>748</v>
      </c>
      <c r="D988" s="88" t="s">
        <v>461</v>
      </c>
      <c r="E988" s="89">
        <v>700</v>
      </c>
      <c r="F988" s="89">
        <v>58100</v>
      </c>
      <c r="G988" s="89">
        <v>19754</v>
      </c>
    </row>
    <row r="989" spans="1:7">
      <c r="A989" s="87">
        <v>42732</v>
      </c>
      <c r="B989" s="88" t="s">
        <v>460</v>
      </c>
      <c r="C989" s="88" t="s">
        <v>748</v>
      </c>
      <c r="D989" s="88" t="s">
        <v>461</v>
      </c>
      <c r="E989" s="89">
        <v>1400</v>
      </c>
      <c r="F989" s="89">
        <v>39200</v>
      </c>
      <c r="G989" s="89">
        <v>5488</v>
      </c>
    </row>
    <row r="990" spans="1:7">
      <c r="A990" s="87">
        <v>42732</v>
      </c>
      <c r="B990" s="88" t="s">
        <v>460</v>
      </c>
      <c r="C990" s="88" t="s">
        <v>748</v>
      </c>
      <c r="D990" s="88" t="s">
        <v>749</v>
      </c>
      <c r="E990" s="89">
        <v>1800</v>
      </c>
      <c r="F990" s="89">
        <v>73800</v>
      </c>
      <c r="G990" s="89">
        <v>24354</v>
      </c>
    </row>
    <row r="991" spans="1:7">
      <c r="A991" s="87">
        <v>42732</v>
      </c>
      <c r="B991" s="88" t="s">
        <v>460</v>
      </c>
      <c r="C991" s="88" t="s">
        <v>750</v>
      </c>
      <c r="D991" s="88" t="s">
        <v>761</v>
      </c>
      <c r="E991" s="89">
        <v>1700</v>
      </c>
      <c r="F991" s="89">
        <v>59500</v>
      </c>
      <c r="G991" s="89">
        <v>5950</v>
      </c>
    </row>
    <row r="992" spans="1:7">
      <c r="A992" s="87">
        <v>42733</v>
      </c>
      <c r="B992" s="88" t="s">
        <v>453</v>
      </c>
      <c r="C992" s="88" t="s">
        <v>750</v>
      </c>
      <c r="D992" s="88" t="s">
        <v>763</v>
      </c>
      <c r="E992" s="89">
        <v>1000</v>
      </c>
      <c r="F992" s="89">
        <v>76000</v>
      </c>
      <c r="G992" s="89">
        <v>27360</v>
      </c>
    </row>
    <row r="993" spans="1:7">
      <c r="A993" s="87">
        <v>42733</v>
      </c>
      <c r="B993" s="88" t="s">
        <v>460</v>
      </c>
      <c r="C993" s="88" t="s">
        <v>750</v>
      </c>
      <c r="D993" s="88" t="s">
        <v>760</v>
      </c>
      <c r="E993" s="89">
        <v>700</v>
      </c>
      <c r="F993" s="89">
        <v>14000</v>
      </c>
      <c r="G993" s="89">
        <v>4340</v>
      </c>
    </row>
    <row r="994" spans="1:7">
      <c r="A994" s="87">
        <v>42733</v>
      </c>
      <c r="B994" s="88" t="s">
        <v>460</v>
      </c>
      <c r="C994" s="88" t="s">
        <v>750</v>
      </c>
      <c r="D994" s="88" t="s">
        <v>761</v>
      </c>
      <c r="E994" s="89">
        <v>500</v>
      </c>
      <c r="F994" s="89">
        <v>31500</v>
      </c>
      <c r="G994" s="89">
        <v>5670</v>
      </c>
    </row>
    <row r="995" spans="1:7">
      <c r="A995" s="87">
        <v>42734</v>
      </c>
      <c r="B995" s="88" t="s">
        <v>752</v>
      </c>
      <c r="C995" s="88" t="s">
        <v>753</v>
      </c>
      <c r="D995" s="88" t="s">
        <v>765</v>
      </c>
      <c r="E995" s="89">
        <v>400</v>
      </c>
      <c r="F995" s="89">
        <v>15200</v>
      </c>
      <c r="G995" s="89">
        <v>4560</v>
      </c>
    </row>
    <row r="996" spans="1:7">
      <c r="A996" s="87">
        <v>42734</v>
      </c>
      <c r="B996" s="88" t="s">
        <v>453</v>
      </c>
      <c r="C996" s="88" t="s">
        <v>748</v>
      </c>
      <c r="D996" s="88" t="s">
        <v>454</v>
      </c>
      <c r="E996" s="89">
        <v>1200</v>
      </c>
      <c r="F996" s="89">
        <v>28800</v>
      </c>
      <c r="G996" s="89">
        <v>8352</v>
      </c>
    </row>
    <row r="997" spans="1:7">
      <c r="A997" s="87">
        <v>42734</v>
      </c>
      <c r="B997" s="88" t="s">
        <v>756</v>
      </c>
      <c r="C997" s="88" t="s">
        <v>748</v>
      </c>
      <c r="D997" s="88" t="s">
        <v>757</v>
      </c>
      <c r="E997" s="89">
        <v>1700</v>
      </c>
      <c r="F997" s="89">
        <v>45900</v>
      </c>
      <c r="G997" s="89">
        <v>8721</v>
      </c>
    </row>
    <row r="998" spans="1:7">
      <c r="A998" s="87">
        <v>42734</v>
      </c>
      <c r="B998" s="88" t="s">
        <v>460</v>
      </c>
      <c r="C998" s="88" t="s">
        <v>753</v>
      </c>
      <c r="D998" s="88" t="s">
        <v>755</v>
      </c>
      <c r="E998" s="89">
        <v>1700</v>
      </c>
      <c r="F998" s="89">
        <v>34000</v>
      </c>
      <c r="G998" s="89">
        <v>7820</v>
      </c>
    </row>
    <row r="999" spans="1:7">
      <c r="A999" s="87">
        <v>42734</v>
      </c>
      <c r="B999" s="88" t="s">
        <v>752</v>
      </c>
      <c r="C999" s="88" t="s">
        <v>753</v>
      </c>
      <c r="D999" s="88" t="s">
        <v>754</v>
      </c>
      <c r="E999" s="89">
        <v>1600</v>
      </c>
      <c r="F999" s="89">
        <v>129600</v>
      </c>
      <c r="G999" s="89">
        <v>41472</v>
      </c>
    </row>
    <row r="1000" spans="1:7">
      <c r="A1000" s="87">
        <v>42735</v>
      </c>
      <c r="B1000" s="88" t="s">
        <v>453</v>
      </c>
      <c r="C1000" s="88" t="s">
        <v>750</v>
      </c>
      <c r="D1000" s="88" t="s">
        <v>763</v>
      </c>
      <c r="E1000" s="89">
        <v>700</v>
      </c>
      <c r="F1000" s="89">
        <v>11900</v>
      </c>
      <c r="G1000" s="89">
        <v>2856</v>
      </c>
    </row>
    <row r="1001" spans="1:7">
      <c r="A1001" s="87">
        <v>42735</v>
      </c>
      <c r="B1001" s="88" t="s">
        <v>453</v>
      </c>
      <c r="C1001" s="88" t="s">
        <v>748</v>
      </c>
      <c r="D1001" s="88" t="s">
        <v>454</v>
      </c>
      <c r="E1001" s="89">
        <v>900</v>
      </c>
      <c r="F1001" s="89">
        <v>27000</v>
      </c>
      <c r="G1001" s="89">
        <v>3240</v>
      </c>
    </row>
  </sheetData>
  <pageMargins left="0.7" right="0.7" top="0.75" bottom="0.75" header="0.3" footer="0.3"/>
  <pageSetup paperSize="9" orientation="portrait"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sheetPr>
  <dimension ref="A1:N710"/>
  <sheetViews>
    <sheetView workbookViewId="0">
      <selection activeCell="H18" sqref="H18"/>
    </sheetView>
  </sheetViews>
  <sheetFormatPr defaultRowHeight="15"/>
  <cols>
    <col min="1" max="1" width="15" bestFit="1" customWidth="1"/>
    <col min="2" max="2" width="13.85546875" bestFit="1" customWidth="1"/>
    <col min="3" max="3" width="14" bestFit="1" customWidth="1"/>
    <col min="4" max="5" width="5" bestFit="1" customWidth="1"/>
    <col min="6" max="6" width="12.5703125" bestFit="1" customWidth="1"/>
    <col min="9" max="9" width="15" bestFit="1" customWidth="1"/>
    <col min="10" max="10" width="18.28515625" bestFit="1" customWidth="1"/>
    <col min="11" max="12" width="6.140625" bestFit="1" customWidth="1"/>
    <col min="13" max="13" width="5.7109375" bestFit="1" customWidth="1"/>
    <col min="14" max="14" width="12.5703125" bestFit="1" customWidth="1"/>
    <col min="15" max="16" width="6.5703125" bestFit="1" customWidth="1"/>
    <col min="17" max="17" width="6" bestFit="1" customWidth="1"/>
    <col min="18" max="20" width="7" bestFit="1" customWidth="1"/>
    <col min="21" max="21" width="5.42578125" bestFit="1" customWidth="1"/>
    <col min="22" max="22" width="6.42578125" bestFit="1" customWidth="1"/>
    <col min="23" max="23" width="12.5703125" bestFit="1" customWidth="1"/>
    <col min="24" max="24" width="7.85546875" bestFit="1" customWidth="1"/>
    <col min="25" max="25" width="11.42578125" bestFit="1" customWidth="1"/>
    <col min="26" max="26" width="8.85546875" bestFit="1" customWidth="1"/>
    <col min="27" max="27" width="12.42578125" bestFit="1" customWidth="1"/>
    <col min="28" max="28" width="8.85546875" bestFit="1" customWidth="1"/>
    <col min="29" max="29" width="12.42578125" bestFit="1" customWidth="1"/>
    <col min="30" max="30" width="8.85546875" bestFit="1" customWidth="1"/>
    <col min="31" max="31" width="12.42578125" bestFit="1" customWidth="1"/>
    <col min="32" max="32" width="7.28515625" bestFit="1" customWidth="1"/>
    <col min="33" max="33" width="10.85546875" bestFit="1" customWidth="1"/>
    <col min="34" max="34" width="8.28515625" bestFit="1" customWidth="1"/>
    <col min="35" max="35" width="11.85546875" bestFit="1" customWidth="1"/>
    <col min="36" max="36" width="12.5703125" bestFit="1" customWidth="1"/>
  </cols>
  <sheetData>
    <row r="1" spans="1:14" ht="23.25">
      <c r="A1" s="60" t="s">
        <v>213</v>
      </c>
      <c r="B1" s="59"/>
      <c r="C1" s="57"/>
      <c r="J1" s="59" t="s">
        <v>1684</v>
      </c>
      <c r="K1" s="59"/>
      <c r="L1" s="59"/>
    </row>
    <row r="2" spans="1:14" ht="18.75">
      <c r="J2" s="33" t="s">
        <v>215</v>
      </c>
    </row>
    <row r="3" spans="1:14" ht="21">
      <c r="A3" s="26" t="s">
        <v>21</v>
      </c>
      <c r="B3" s="27"/>
      <c r="C3" s="27"/>
      <c r="J3" s="33" t="s">
        <v>877</v>
      </c>
    </row>
    <row r="4" spans="1:14" ht="23.25">
      <c r="A4" s="157" t="s">
        <v>1756</v>
      </c>
      <c r="B4" s="157"/>
      <c r="C4" s="157"/>
      <c r="D4" s="157"/>
      <c r="E4" s="157"/>
      <c r="F4" s="157"/>
      <c r="J4" s="33" t="s">
        <v>880</v>
      </c>
    </row>
    <row r="5" spans="1:14" ht="18.75">
      <c r="A5" s="33" t="s">
        <v>1626</v>
      </c>
    </row>
    <row r="7" spans="1:14">
      <c r="B7" s="122" t="s">
        <v>741</v>
      </c>
      <c r="C7" s="122" t="s">
        <v>847</v>
      </c>
      <c r="D7" s="122" t="s">
        <v>742</v>
      </c>
      <c r="E7" s="122" t="s">
        <v>848</v>
      </c>
      <c r="F7" s="122" t="s">
        <v>849</v>
      </c>
      <c r="I7" s="83" t="s">
        <v>1890</v>
      </c>
      <c r="J7" t="s">
        <v>1882</v>
      </c>
    </row>
    <row r="8" spans="1:14">
      <c r="B8" s="123">
        <v>42372</v>
      </c>
      <c r="C8" s="116" t="s">
        <v>850</v>
      </c>
      <c r="D8" s="116" t="s">
        <v>453</v>
      </c>
      <c r="E8" s="116">
        <v>1</v>
      </c>
      <c r="F8" s="124">
        <v>11</v>
      </c>
    </row>
    <row r="9" spans="1:14">
      <c r="B9" s="125">
        <v>42382</v>
      </c>
      <c r="C9" s="117" t="s">
        <v>851</v>
      </c>
      <c r="D9" s="117" t="s">
        <v>460</v>
      </c>
      <c r="E9" s="117">
        <v>8</v>
      </c>
      <c r="F9" s="126">
        <v>96</v>
      </c>
      <c r="I9" s="83" t="s">
        <v>1594</v>
      </c>
      <c r="J9" s="83" t="s">
        <v>694</v>
      </c>
    </row>
    <row r="10" spans="1:14">
      <c r="B10" s="123">
        <v>42390</v>
      </c>
      <c r="C10" s="116" t="s">
        <v>852</v>
      </c>
      <c r="D10" s="116" t="s">
        <v>453</v>
      </c>
      <c r="E10" s="116">
        <v>2</v>
      </c>
      <c r="F10" s="124">
        <v>26</v>
      </c>
      <c r="I10" s="83" t="s">
        <v>152</v>
      </c>
      <c r="J10" t="s">
        <v>854</v>
      </c>
      <c r="K10" t="s">
        <v>853</v>
      </c>
      <c r="L10" t="s">
        <v>460</v>
      </c>
      <c r="M10" t="s">
        <v>453</v>
      </c>
      <c r="N10" t="s">
        <v>154</v>
      </c>
    </row>
    <row r="11" spans="1:14">
      <c r="B11" s="125">
        <v>42399</v>
      </c>
      <c r="C11" s="117" t="s">
        <v>851</v>
      </c>
      <c r="D11" s="117" t="s">
        <v>853</v>
      </c>
      <c r="E11" s="117">
        <v>7</v>
      </c>
      <c r="F11" s="126">
        <v>84</v>
      </c>
      <c r="I11" s="44" t="s">
        <v>851</v>
      </c>
      <c r="J11">
        <v>60</v>
      </c>
      <c r="K11">
        <v>84</v>
      </c>
      <c r="L11">
        <v>96</v>
      </c>
      <c r="N11">
        <v>240</v>
      </c>
    </row>
    <row r="12" spans="1:14">
      <c r="B12" s="123">
        <v>42407</v>
      </c>
      <c r="C12" s="116" t="s">
        <v>852</v>
      </c>
      <c r="D12" s="116" t="s">
        <v>853</v>
      </c>
      <c r="E12" s="116">
        <v>8</v>
      </c>
      <c r="F12" s="124">
        <v>104</v>
      </c>
      <c r="I12" s="44" t="s">
        <v>852</v>
      </c>
      <c r="K12">
        <v>104</v>
      </c>
      <c r="M12">
        <v>26</v>
      </c>
      <c r="N12">
        <v>130</v>
      </c>
    </row>
    <row r="13" spans="1:14">
      <c r="B13" s="125">
        <v>42413</v>
      </c>
      <c r="C13" s="117" t="s">
        <v>850</v>
      </c>
      <c r="D13" s="117" t="s">
        <v>460</v>
      </c>
      <c r="E13" s="117">
        <v>2</v>
      </c>
      <c r="F13" s="126">
        <v>22</v>
      </c>
      <c r="I13" s="44" t="s">
        <v>850</v>
      </c>
      <c r="L13">
        <v>22</v>
      </c>
      <c r="M13">
        <v>11</v>
      </c>
      <c r="N13">
        <v>33</v>
      </c>
    </row>
    <row r="14" spans="1:14">
      <c r="B14" s="123">
        <v>42421</v>
      </c>
      <c r="C14" s="116" t="s">
        <v>851</v>
      </c>
      <c r="D14" s="116" t="s">
        <v>854</v>
      </c>
      <c r="E14" s="116">
        <v>5</v>
      </c>
      <c r="F14" s="124">
        <v>60</v>
      </c>
      <c r="I14" s="44" t="s">
        <v>154</v>
      </c>
      <c r="J14">
        <v>60</v>
      </c>
      <c r="K14">
        <v>188</v>
      </c>
      <c r="L14">
        <v>118</v>
      </c>
      <c r="M14">
        <v>37</v>
      </c>
      <c r="N14">
        <v>403</v>
      </c>
    </row>
    <row r="15" spans="1:14">
      <c r="B15" s="125">
        <v>42430</v>
      </c>
      <c r="C15" s="117" t="s">
        <v>852</v>
      </c>
      <c r="D15" s="117" t="s">
        <v>453</v>
      </c>
      <c r="E15" s="117">
        <v>2</v>
      </c>
      <c r="F15" s="126">
        <v>26</v>
      </c>
    </row>
    <row r="16" spans="1:14">
      <c r="B16" s="123">
        <v>42442</v>
      </c>
      <c r="C16" s="116" t="s">
        <v>851</v>
      </c>
      <c r="D16" s="116" t="s">
        <v>854</v>
      </c>
      <c r="E16" s="116">
        <v>8</v>
      </c>
      <c r="F16" s="124">
        <v>96</v>
      </c>
    </row>
    <row r="17" spans="1:6">
      <c r="B17" s="125">
        <v>42452</v>
      </c>
      <c r="C17" s="117" t="s">
        <v>851</v>
      </c>
      <c r="D17" s="117" t="s">
        <v>853</v>
      </c>
      <c r="E17" s="117">
        <v>7</v>
      </c>
      <c r="F17" s="126">
        <v>84</v>
      </c>
    </row>
    <row r="18" spans="1:6">
      <c r="B18" s="123">
        <v>42457</v>
      </c>
      <c r="C18" s="116" t="s">
        <v>852</v>
      </c>
      <c r="D18" s="116" t="s">
        <v>453</v>
      </c>
      <c r="E18" s="116">
        <v>2</v>
      </c>
      <c r="F18" s="124">
        <v>26</v>
      </c>
    </row>
    <row r="19" spans="1:6">
      <c r="B19" s="125">
        <v>42463</v>
      </c>
      <c r="C19" s="117" t="s">
        <v>851</v>
      </c>
      <c r="D19" s="117" t="s">
        <v>460</v>
      </c>
      <c r="E19" s="117">
        <v>8</v>
      </c>
      <c r="F19" s="126">
        <v>96</v>
      </c>
    </row>
    <row r="20" spans="1:6">
      <c r="B20" s="123">
        <v>42472</v>
      </c>
      <c r="C20" s="116" t="s">
        <v>852</v>
      </c>
      <c r="D20" s="116" t="s">
        <v>460</v>
      </c>
      <c r="E20" s="116">
        <v>1</v>
      </c>
      <c r="F20" s="124">
        <v>13</v>
      </c>
    </row>
    <row r="28" spans="1:6" ht="18.75">
      <c r="A28" s="33" t="s">
        <v>1591</v>
      </c>
    </row>
    <row r="29" spans="1:6" ht="18.75">
      <c r="A29" s="33" t="s">
        <v>1592</v>
      </c>
    </row>
    <row r="30" spans="1:6" ht="18.75">
      <c r="A30" s="33" t="s">
        <v>1593</v>
      </c>
    </row>
    <row r="50" spans="1:1" ht="18.75">
      <c r="A50" s="33" t="s">
        <v>224</v>
      </c>
    </row>
    <row r="89" spans="1:1" ht="18.75">
      <c r="A89" s="33" t="s">
        <v>1515</v>
      </c>
    </row>
    <row r="90" spans="1:1" ht="18.75">
      <c r="A90" s="33" t="s">
        <v>1516</v>
      </c>
    </row>
    <row r="117" spans="1:3" ht="18.75">
      <c r="A117" s="33" t="s">
        <v>1517</v>
      </c>
    </row>
    <row r="118" spans="1:3" ht="18.75">
      <c r="A118" s="33" t="s">
        <v>710</v>
      </c>
    </row>
    <row r="120" spans="1:3" ht="21">
      <c r="A120" s="26" t="s">
        <v>214</v>
      </c>
      <c r="B120" s="26"/>
      <c r="C120" s="26"/>
    </row>
    <row r="122" spans="1:3" ht="18.75">
      <c r="A122" s="33" t="s">
        <v>1595</v>
      </c>
    </row>
    <row r="123" spans="1:3" ht="18.75">
      <c r="A123" s="33"/>
    </row>
    <row r="124" spans="1:3" ht="18.75">
      <c r="A124" s="33" t="s">
        <v>1518</v>
      </c>
    </row>
    <row r="155" spans="1:1" ht="18.75">
      <c r="A155" s="33" t="s">
        <v>1596</v>
      </c>
    </row>
    <row r="156" spans="1:1" ht="18.75">
      <c r="A156" s="33"/>
    </row>
    <row r="157" spans="1:1" ht="18.75">
      <c r="A157" s="33" t="s">
        <v>856</v>
      </c>
    </row>
    <row r="188" spans="1:1" ht="18.75">
      <c r="A188" s="33" t="s">
        <v>1622</v>
      </c>
    </row>
    <row r="189" spans="1:1" ht="18.75">
      <c r="A189" s="33"/>
    </row>
    <row r="190" spans="1:1" ht="18.75">
      <c r="A190" s="33" t="s">
        <v>1519</v>
      </c>
    </row>
    <row r="216" spans="1:4" ht="23.25">
      <c r="A216" s="60" t="s">
        <v>215</v>
      </c>
      <c r="B216" s="26"/>
      <c r="C216" s="26"/>
      <c r="D216" s="26"/>
    </row>
    <row r="218" spans="1:4" ht="18.75">
      <c r="A218" s="33" t="s">
        <v>664</v>
      </c>
    </row>
    <row r="219" spans="1:4" ht="18.75">
      <c r="A219" s="33" t="s">
        <v>665</v>
      </c>
    </row>
    <row r="220" spans="1:4" ht="18.75">
      <c r="A220" s="33" t="s">
        <v>1597</v>
      </c>
    </row>
    <row r="243" spans="1:1" ht="18.75">
      <c r="A243" s="33" t="s">
        <v>711</v>
      </c>
    </row>
    <row r="271" spans="1:1" ht="18.75">
      <c r="A271" s="33" t="s">
        <v>216</v>
      </c>
    </row>
    <row r="298" spans="1:4" ht="18.75">
      <c r="A298" s="33" t="s">
        <v>217</v>
      </c>
    </row>
    <row r="299" spans="1:4" ht="18.75">
      <c r="A299" s="33"/>
    </row>
    <row r="300" spans="1:4" ht="21">
      <c r="A300" s="26" t="s">
        <v>877</v>
      </c>
      <c r="B300" s="26"/>
      <c r="C300" s="26"/>
      <c r="D300" s="26"/>
    </row>
    <row r="301" spans="1:4" ht="18.75">
      <c r="A301" s="33"/>
    </row>
    <row r="302" spans="1:4" ht="18.75">
      <c r="A302" s="33" t="s">
        <v>878</v>
      </c>
    </row>
    <row r="326" spans="1:1" ht="18.75">
      <c r="A326" s="33" t="s">
        <v>218</v>
      </c>
    </row>
    <row r="357" spans="1:3" ht="23.25">
      <c r="A357" s="60" t="s">
        <v>857</v>
      </c>
      <c r="B357" s="26"/>
      <c r="C357" s="26"/>
    </row>
    <row r="358" spans="1:3" ht="18.75">
      <c r="A358" s="33"/>
    </row>
    <row r="359" spans="1:3" ht="18.75">
      <c r="A359" s="33" t="s">
        <v>858</v>
      </c>
    </row>
    <row r="360" spans="1:3" ht="18.75">
      <c r="A360" s="33" t="s">
        <v>243</v>
      </c>
    </row>
    <row r="361" spans="1:3" ht="18.75">
      <c r="A361" s="33"/>
    </row>
    <row r="362" spans="1:3" ht="18.75">
      <c r="A362" s="33" t="s">
        <v>1599</v>
      </c>
    </row>
    <row r="363" spans="1:3" ht="18.75">
      <c r="A363" s="33" t="s">
        <v>879</v>
      </c>
    </row>
    <row r="386" spans="1:13" ht="18.75">
      <c r="A386" s="113" t="s">
        <v>1598</v>
      </c>
      <c r="B386" s="108"/>
      <c r="C386" s="108"/>
      <c r="D386" s="108"/>
      <c r="E386" s="108"/>
      <c r="F386" s="108"/>
      <c r="G386" s="108"/>
      <c r="H386" s="108"/>
      <c r="I386" s="108"/>
      <c r="J386" s="108"/>
      <c r="K386" s="108"/>
      <c r="L386" s="108"/>
      <c r="M386" s="108"/>
    </row>
    <row r="414" spans="1:4" ht="18.75">
      <c r="A414" s="33" t="s">
        <v>1600</v>
      </c>
    </row>
    <row r="415" spans="1:4" ht="21">
      <c r="A415" s="54"/>
    </row>
    <row r="416" spans="1:4" ht="23.25">
      <c r="A416" s="60" t="s">
        <v>219</v>
      </c>
      <c r="B416" s="26"/>
      <c r="C416" s="26"/>
      <c r="D416" s="26"/>
    </row>
    <row r="417" spans="1:1" ht="21">
      <c r="A417" s="54"/>
    </row>
    <row r="418" spans="1:1" ht="18.75">
      <c r="A418" s="33" t="s">
        <v>220</v>
      </c>
    </row>
    <row r="419" spans="1:1" ht="18.75">
      <c r="A419" s="33"/>
    </row>
    <row r="420" spans="1:1" ht="18.75">
      <c r="A420" s="33" t="s">
        <v>1602</v>
      </c>
    </row>
    <row r="450" spans="1:3" ht="21">
      <c r="A450" s="26" t="s">
        <v>221</v>
      </c>
      <c r="B450" s="26"/>
      <c r="C450" s="26"/>
    </row>
    <row r="451" spans="1:3" ht="18.75">
      <c r="A451" s="33"/>
    </row>
    <row r="452" spans="1:3" ht="18.75">
      <c r="A452" s="33" t="s">
        <v>663</v>
      </c>
    </row>
    <row r="453" spans="1:3" ht="18.75">
      <c r="A453" s="33" t="s">
        <v>1603</v>
      </c>
    </row>
    <row r="454" spans="1:3" ht="18.75">
      <c r="A454" s="33"/>
    </row>
    <row r="455" spans="1:3" ht="18.75">
      <c r="A455" s="33" t="s">
        <v>1624</v>
      </c>
    </row>
    <row r="457" spans="1:3">
      <c r="A457" s="83" t="s">
        <v>152</v>
      </c>
      <c r="B457" t="s">
        <v>1594</v>
      </c>
      <c r="C457" t="s">
        <v>1601</v>
      </c>
    </row>
    <row r="458" spans="1:3">
      <c r="A458" s="44" t="s">
        <v>851</v>
      </c>
      <c r="B458">
        <v>7464</v>
      </c>
      <c r="C458" s="118">
        <v>0.296875</v>
      </c>
    </row>
    <row r="459" spans="1:3">
      <c r="A459" s="44" t="s">
        <v>852</v>
      </c>
      <c r="B459">
        <v>6414</v>
      </c>
      <c r="C459" s="118">
        <v>0.23486328125</v>
      </c>
    </row>
    <row r="460" spans="1:3">
      <c r="A460" s="44" t="s">
        <v>850</v>
      </c>
      <c r="B460">
        <v>5508</v>
      </c>
      <c r="C460" s="118">
        <v>0.2373046875</v>
      </c>
    </row>
    <row r="461" spans="1:3">
      <c r="A461" s="44" t="s">
        <v>855</v>
      </c>
      <c r="B461">
        <v>6970</v>
      </c>
      <c r="C461" s="118">
        <v>0.23095703125</v>
      </c>
    </row>
    <row r="462" spans="1:3">
      <c r="A462" s="44" t="s">
        <v>154</v>
      </c>
      <c r="B462">
        <v>26356</v>
      </c>
      <c r="C462" s="118">
        <v>1</v>
      </c>
    </row>
    <row r="466" spans="1:10" ht="18.75">
      <c r="A466" s="113" t="s">
        <v>1625</v>
      </c>
      <c r="B466" s="108"/>
      <c r="C466" s="108"/>
      <c r="D466" s="108"/>
      <c r="E466" s="108"/>
      <c r="F466" s="108"/>
      <c r="G466" s="108"/>
      <c r="H466" s="108"/>
      <c r="I466" s="108"/>
      <c r="J466" s="108"/>
    </row>
    <row r="478" spans="1:10">
      <c r="A478" s="83" t="s">
        <v>152</v>
      </c>
      <c r="B478" t="s">
        <v>1594</v>
      </c>
      <c r="C478" t="s">
        <v>1601</v>
      </c>
    </row>
    <row r="479" spans="1:10">
      <c r="A479" s="44" t="s">
        <v>851</v>
      </c>
      <c r="B479">
        <v>7464</v>
      </c>
      <c r="C479" s="118">
        <v>0.296875</v>
      </c>
    </row>
    <row r="480" spans="1:10">
      <c r="A480" s="44" t="s">
        <v>852</v>
      </c>
      <c r="B480">
        <v>6414</v>
      </c>
      <c r="C480" s="118">
        <v>0.23486328125</v>
      </c>
    </row>
    <row r="481" spans="1:3">
      <c r="A481" s="44" t="s">
        <v>850</v>
      </c>
      <c r="B481">
        <v>5508</v>
      </c>
      <c r="C481" s="118">
        <v>0.2373046875</v>
      </c>
    </row>
    <row r="482" spans="1:3">
      <c r="A482" s="44" t="s">
        <v>855</v>
      </c>
      <c r="B482">
        <v>6970</v>
      </c>
      <c r="C482" s="118">
        <v>0.23095703125</v>
      </c>
    </row>
    <row r="483" spans="1:3">
      <c r="A483" s="44" t="s">
        <v>154</v>
      </c>
      <c r="B483">
        <v>26356</v>
      </c>
      <c r="C483" s="118">
        <v>1</v>
      </c>
    </row>
    <row r="489" spans="1:3" ht="18.75">
      <c r="A489" s="33"/>
    </row>
    <row r="490" spans="1:3" ht="18.75">
      <c r="A490" s="33" t="s">
        <v>1458</v>
      </c>
    </row>
    <row r="517" spans="1:4" ht="23.25">
      <c r="A517" s="60" t="s">
        <v>880</v>
      </c>
      <c r="B517" s="26"/>
      <c r="C517" s="26"/>
      <c r="D517" s="26"/>
    </row>
    <row r="519" spans="1:4" ht="18.75">
      <c r="A519" s="33" t="s">
        <v>881</v>
      </c>
    </row>
    <row r="520" spans="1:4" ht="18.75">
      <c r="A520" s="33" t="s">
        <v>882</v>
      </c>
    </row>
    <row r="521" spans="1:4" ht="18.75">
      <c r="A521" s="33" t="s">
        <v>883</v>
      </c>
    </row>
    <row r="522" spans="1:4" ht="18.75">
      <c r="A522" s="33"/>
    </row>
    <row r="523" spans="1:4" ht="18.75">
      <c r="A523" s="33" t="s">
        <v>884</v>
      </c>
    </row>
    <row r="524" spans="1:4" ht="18.75">
      <c r="A524" s="33"/>
    </row>
    <row r="525" spans="1:4" ht="18.75">
      <c r="A525" s="33" t="s">
        <v>1608</v>
      </c>
    </row>
    <row r="528" spans="1:4">
      <c r="A528" s="83" t="s">
        <v>1594</v>
      </c>
      <c r="B528" s="83" t="s">
        <v>694</v>
      </c>
    </row>
    <row r="529" spans="1:6">
      <c r="A529" s="83" t="s">
        <v>152</v>
      </c>
      <c r="B529" s="94" t="s">
        <v>1604</v>
      </c>
      <c r="C529" s="94" t="s">
        <v>1605</v>
      </c>
      <c r="D529" s="94" t="s">
        <v>1606</v>
      </c>
      <c r="E529" s="94" t="s">
        <v>1607</v>
      </c>
      <c r="F529" s="94" t="s">
        <v>154</v>
      </c>
    </row>
    <row r="530" spans="1:6">
      <c r="A530" s="44" t="s">
        <v>851</v>
      </c>
      <c r="B530">
        <v>1764</v>
      </c>
      <c r="C530">
        <v>2136</v>
      </c>
      <c r="D530">
        <v>2147</v>
      </c>
      <c r="E530">
        <v>1417</v>
      </c>
      <c r="F530">
        <v>7464</v>
      </c>
    </row>
    <row r="531" spans="1:6">
      <c r="A531" s="44" t="s">
        <v>852</v>
      </c>
      <c r="B531">
        <v>1001</v>
      </c>
      <c r="C531">
        <v>2431</v>
      </c>
      <c r="D531">
        <v>1330</v>
      </c>
      <c r="E531">
        <v>1652</v>
      </c>
      <c r="F531">
        <v>6414</v>
      </c>
    </row>
    <row r="532" spans="1:6">
      <c r="A532" s="44" t="s">
        <v>850</v>
      </c>
      <c r="B532">
        <v>682</v>
      </c>
      <c r="C532">
        <v>2024</v>
      </c>
      <c r="D532">
        <v>1986</v>
      </c>
      <c r="E532">
        <v>816</v>
      </c>
      <c r="F532">
        <v>5508</v>
      </c>
    </row>
    <row r="533" spans="1:6">
      <c r="A533" s="44" t="s">
        <v>855</v>
      </c>
      <c r="D533">
        <v>3565</v>
      </c>
      <c r="E533">
        <v>3405</v>
      </c>
      <c r="F533">
        <v>6970</v>
      </c>
    </row>
    <row r="534" spans="1:6">
      <c r="A534" s="44" t="s">
        <v>154</v>
      </c>
      <c r="B534">
        <v>3447</v>
      </c>
      <c r="C534">
        <v>6591</v>
      </c>
      <c r="D534">
        <v>9028</v>
      </c>
      <c r="E534">
        <v>7290</v>
      </c>
      <c r="F534">
        <v>26356</v>
      </c>
    </row>
    <row r="539" spans="1:6" ht="18.75">
      <c r="A539" s="33" t="s">
        <v>1674</v>
      </c>
    </row>
    <row r="557" spans="1:8" ht="18.75">
      <c r="A557" s="58" t="s">
        <v>1673</v>
      </c>
      <c r="B557" s="58"/>
      <c r="C557" s="58"/>
      <c r="D557" s="58"/>
      <c r="E557" s="58"/>
      <c r="F557" s="58"/>
      <c r="G557" s="58"/>
      <c r="H557" s="58"/>
    </row>
    <row r="588" spans="1:1" ht="18.75">
      <c r="A588" s="33" t="s">
        <v>244</v>
      </c>
    </row>
    <row r="589" spans="1:1" ht="18.75">
      <c r="A589" s="33" t="s">
        <v>245</v>
      </c>
    </row>
    <row r="590" spans="1:1" ht="18.75">
      <c r="A590" s="33" t="s">
        <v>859</v>
      </c>
    </row>
    <row r="591" spans="1:1" ht="18.75">
      <c r="A591" s="33"/>
    </row>
    <row r="617" spans="1:4" ht="21">
      <c r="A617" s="26" t="s">
        <v>860</v>
      </c>
      <c r="B617" s="26"/>
      <c r="C617" s="26"/>
      <c r="D617" s="26"/>
    </row>
    <row r="619" spans="1:4" ht="18.75">
      <c r="A619" s="33" t="s">
        <v>861</v>
      </c>
    </row>
    <row r="620" spans="1:4" ht="18.75">
      <c r="A620" s="33"/>
    </row>
    <row r="621" spans="1:4" ht="18.75">
      <c r="A621" s="33" t="s">
        <v>885</v>
      </c>
    </row>
    <row r="622" spans="1:4" ht="18.75">
      <c r="A622" s="33"/>
    </row>
    <row r="623" spans="1:4" ht="18.75">
      <c r="A623" s="33" t="s">
        <v>886</v>
      </c>
    </row>
    <row r="624" spans="1:4" ht="18.75">
      <c r="A624" s="33"/>
    </row>
    <row r="625" spans="1:1" ht="18.75">
      <c r="A625" s="33" t="s">
        <v>222</v>
      </c>
    </row>
    <row r="655" spans="1:1" ht="18.75">
      <c r="A655" s="33" t="s">
        <v>1609</v>
      </c>
    </row>
    <row r="656" spans="1:1" ht="18.75">
      <c r="A656" s="33"/>
    </row>
    <row r="657" spans="1:1" ht="18.75">
      <c r="A657" s="33" t="s">
        <v>862</v>
      </c>
    </row>
    <row r="687" spans="1:1" ht="18.75">
      <c r="A687" s="33" t="s">
        <v>863</v>
      </c>
    </row>
    <row r="688" spans="1:1" ht="18.75">
      <c r="A688" s="33" t="s">
        <v>864</v>
      </c>
    </row>
    <row r="690" spans="1:5" ht="23.25">
      <c r="A690" s="60" t="s">
        <v>223</v>
      </c>
      <c r="B690" s="26"/>
      <c r="C690" s="26"/>
      <c r="D690" s="26"/>
      <c r="E690" s="26"/>
    </row>
    <row r="692" spans="1:5" ht="18.75">
      <c r="A692" s="33" t="s">
        <v>865</v>
      </c>
    </row>
    <row r="693" spans="1:5" ht="18.75">
      <c r="A693" s="33"/>
    </row>
    <row r="694" spans="1:5" ht="18.75">
      <c r="A694" s="33" t="s">
        <v>866</v>
      </c>
    </row>
    <row r="695" spans="1:5" ht="18.75">
      <c r="A695" s="33" t="s">
        <v>867</v>
      </c>
    </row>
    <row r="696" spans="1:5" ht="18.75">
      <c r="A696" s="33"/>
    </row>
    <row r="697" spans="1:5" ht="18.75">
      <c r="A697" s="33" t="s">
        <v>868</v>
      </c>
    </row>
    <row r="698" spans="1:5" ht="18.75">
      <c r="A698" s="33" t="s">
        <v>869</v>
      </c>
    </row>
    <row r="699" spans="1:5" ht="18.75">
      <c r="A699" s="33"/>
    </row>
    <row r="700" spans="1:5" ht="18.75">
      <c r="A700" s="33" t="s">
        <v>870</v>
      </c>
    </row>
    <row r="701" spans="1:5" ht="18.75">
      <c r="A701" s="33" t="s">
        <v>871</v>
      </c>
    </row>
    <row r="702" spans="1:5" ht="18.75">
      <c r="A702" s="33"/>
    </row>
    <row r="703" spans="1:5" ht="18.75">
      <c r="A703" s="33" t="s">
        <v>872</v>
      </c>
    </row>
    <row r="704" spans="1:5" ht="18.75">
      <c r="A704" s="33"/>
    </row>
    <row r="705" spans="1:1" ht="18.75">
      <c r="A705" s="33" t="s">
        <v>873</v>
      </c>
    </row>
    <row r="706" spans="1:1" ht="18.75">
      <c r="A706" s="33" t="s">
        <v>874</v>
      </c>
    </row>
    <row r="707" spans="1:1" ht="18.75">
      <c r="A707" s="33"/>
    </row>
    <row r="708" spans="1:1" ht="18.75">
      <c r="A708" s="33" t="s">
        <v>875</v>
      </c>
    </row>
    <row r="709" spans="1:1" ht="18.75">
      <c r="A709" s="33"/>
    </row>
    <row r="710" spans="1:1" ht="18.75">
      <c r="A710" s="33" t="s">
        <v>876</v>
      </c>
    </row>
  </sheetData>
  <pageMargins left="0.7" right="0.7" top="0.75" bottom="0.75" header="0.3" footer="0.3"/>
  <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sheetPr>
  <dimension ref="A1:L456"/>
  <sheetViews>
    <sheetView workbookViewId="0">
      <selection activeCell="G7" sqref="G7"/>
    </sheetView>
  </sheetViews>
  <sheetFormatPr defaultColWidth="12.5703125" defaultRowHeight="15"/>
  <cols>
    <col min="1" max="1" width="12.42578125" customWidth="1"/>
    <col min="2" max="4" width="9.28515625" customWidth="1"/>
    <col min="5" max="5" width="10.42578125" customWidth="1"/>
    <col min="6" max="6" width="6.42578125" customWidth="1"/>
    <col min="7" max="7" width="15" bestFit="1" customWidth="1"/>
    <col min="8" max="8" width="17.85546875" bestFit="1" customWidth="1"/>
    <col min="9" max="11" width="5" bestFit="1" customWidth="1"/>
    <col min="12" max="12" width="12.5703125" bestFit="1" customWidth="1"/>
    <col min="13" max="13" width="8.42578125" bestFit="1" customWidth="1"/>
    <col min="14" max="16" width="5" bestFit="1" customWidth="1"/>
    <col min="17" max="17" width="12" bestFit="1" customWidth="1"/>
    <col min="18" max="18" width="6.28515625" bestFit="1" customWidth="1"/>
    <col min="19" max="21" width="5" bestFit="1" customWidth="1"/>
    <col min="22" max="22" width="9.85546875" bestFit="1" customWidth="1"/>
    <col min="23" max="23" width="7.85546875" bestFit="1" customWidth="1"/>
    <col min="24" max="24" width="5" bestFit="1" customWidth="1"/>
    <col min="25" max="25" width="11.42578125" bestFit="1" customWidth="1"/>
    <col min="26" max="26" width="12.5703125" bestFit="1" customWidth="1"/>
    <col min="27" max="41" width="6.5703125" bestFit="1" customWidth="1"/>
    <col min="42" max="45" width="7.5703125" bestFit="1" customWidth="1"/>
    <col min="46" max="46" width="12.5703125" bestFit="1" customWidth="1"/>
    <col min="47" max="47" width="7.5703125" bestFit="1" customWidth="1"/>
    <col min="48" max="48" width="11" bestFit="1" customWidth="1"/>
    <col min="49" max="51" width="7.42578125" bestFit="1" customWidth="1"/>
    <col min="52" max="52" width="11" bestFit="1" customWidth="1"/>
    <col min="53" max="54" width="7.42578125" bestFit="1" customWidth="1"/>
    <col min="55" max="55" width="11" bestFit="1" customWidth="1"/>
    <col min="56" max="56" width="11.140625" bestFit="1" customWidth="1"/>
    <col min="57" max="57" width="12.5703125" bestFit="1" customWidth="1"/>
    <col min="58" max="445" width="11.28515625" bestFit="1" customWidth="1"/>
  </cols>
  <sheetData>
    <row r="1" spans="1:12" ht="23.25">
      <c r="A1" s="60" t="s">
        <v>213</v>
      </c>
      <c r="B1" s="59"/>
      <c r="C1" s="57"/>
      <c r="G1" s="33" t="s">
        <v>1595</v>
      </c>
    </row>
    <row r="2" spans="1:12" ht="18.75">
      <c r="G2" s="33" t="s">
        <v>1596</v>
      </c>
    </row>
    <row r="3" spans="1:12" ht="21">
      <c r="A3" s="26" t="s">
        <v>21</v>
      </c>
      <c r="B3" s="27"/>
      <c r="C3" s="27"/>
      <c r="G3" s="33" t="s">
        <v>1660</v>
      </c>
    </row>
    <row r="4" spans="1:12" ht="18.75">
      <c r="A4" s="93" t="s">
        <v>741</v>
      </c>
      <c r="B4" s="93" t="s">
        <v>847</v>
      </c>
      <c r="C4" s="93" t="s">
        <v>742</v>
      </c>
      <c r="D4" s="93" t="s">
        <v>848</v>
      </c>
      <c r="E4" s="93" t="s">
        <v>849</v>
      </c>
      <c r="G4" s="33" t="s">
        <v>1687</v>
      </c>
    </row>
    <row r="5" spans="1:12">
      <c r="A5" s="94">
        <v>42372</v>
      </c>
      <c r="B5" t="s">
        <v>850</v>
      </c>
      <c r="C5" t="s">
        <v>453</v>
      </c>
      <c r="D5">
        <v>1</v>
      </c>
      <c r="E5" s="95">
        <v>11</v>
      </c>
    </row>
    <row r="6" spans="1:12">
      <c r="A6" s="94">
        <v>42382</v>
      </c>
      <c r="B6" t="s">
        <v>851</v>
      </c>
      <c r="C6" t="s">
        <v>460</v>
      </c>
      <c r="D6">
        <v>8</v>
      </c>
      <c r="E6" s="95">
        <v>96</v>
      </c>
    </row>
    <row r="7" spans="1:12">
      <c r="A7" s="94">
        <v>42390</v>
      </c>
      <c r="B7" t="s">
        <v>852</v>
      </c>
      <c r="C7" t="s">
        <v>453</v>
      </c>
      <c r="D7">
        <v>2</v>
      </c>
      <c r="E7" s="95">
        <v>26</v>
      </c>
    </row>
    <row r="8" spans="1:12">
      <c r="A8" s="94">
        <v>42399</v>
      </c>
      <c r="B8" t="s">
        <v>851</v>
      </c>
      <c r="C8" t="s">
        <v>853</v>
      </c>
      <c r="D8">
        <v>7</v>
      </c>
      <c r="E8" s="95">
        <v>84</v>
      </c>
      <c r="G8" s="83" t="s">
        <v>1594</v>
      </c>
      <c r="H8" s="83" t="s">
        <v>694</v>
      </c>
    </row>
    <row r="9" spans="1:12">
      <c r="A9" s="94">
        <v>42407</v>
      </c>
      <c r="B9" t="s">
        <v>852</v>
      </c>
      <c r="C9" t="s">
        <v>853</v>
      </c>
      <c r="D9">
        <v>8</v>
      </c>
      <c r="E9" s="95">
        <v>104</v>
      </c>
      <c r="G9" s="83" t="s">
        <v>152</v>
      </c>
      <c r="H9" s="94" t="s">
        <v>1604</v>
      </c>
      <c r="I9" s="94" t="s">
        <v>1605</v>
      </c>
      <c r="J9" s="94" t="s">
        <v>1606</v>
      </c>
      <c r="K9" s="94" t="s">
        <v>1607</v>
      </c>
      <c r="L9" s="94" t="s">
        <v>154</v>
      </c>
    </row>
    <row r="10" spans="1:12">
      <c r="A10" s="94">
        <v>42413</v>
      </c>
      <c r="B10" t="s">
        <v>850</v>
      </c>
      <c r="C10" t="s">
        <v>460</v>
      </c>
      <c r="D10">
        <v>2</v>
      </c>
      <c r="E10" s="95">
        <v>22</v>
      </c>
      <c r="G10" s="44" t="s">
        <v>851</v>
      </c>
      <c r="H10">
        <v>1764</v>
      </c>
      <c r="I10">
        <v>2136</v>
      </c>
      <c r="J10">
        <v>2147</v>
      </c>
      <c r="K10">
        <v>1417</v>
      </c>
      <c r="L10">
        <v>7464</v>
      </c>
    </row>
    <row r="11" spans="1:12">
      <c r="A11" s="94">
        <v>42421</v>
      </c>
      <c r="B11" t="s">
        <v>851</v>
      </c>
      <c r="C11" t="s">
        <v>854</v>
      </c>
      <c r="D11">
        <v>5</v>
      </c>
      <c r="E11" s="95">
        <v>60</v>
      </c>
      <c r="G11" s="44" t="s">
        <v>852</v>
      </c>
      <c r="H11">
        <v>1001</v>
      </c>
      <c r="I11">
        <v>2431</v>
      </c>
      <c r="J11">
        <v>1330</v>
      </c>
      <c r="K11">
        <v>1652</v>
      </c>
      <c r="L11">
        <v>6414</v>
      </c>
    </row>
    <row r="12" spans="1:12">
      <c r="A12" s="94">
        <v>42430</v>
      </c>
      <c r="B12" t="s">
        <v>852</v>
      </c>
      <c r="C12" t="s">
        <v>453</v>
      </c>
      <c r="D12">
        <v>2</v>
      </c>
      <c r="E12" s="95">
        <v>26</v>
      </c>
      <c r="G12" s="44" t="s">
        <v>850</v>
      </c>
      <c r="H12">
        <v>682</v>
      </c>
      <c r="I12">
        <v>2024</v>
      </c>
      <c r="J12">
        <v>1986</v>
      </c>
      <c r="K12">
        <v>816</v>
      </c>
      <c r="L12">
        <v>5508</v>
      </c>
    </row>
    <row r="13" spans="1:12">
      <c r="A13" s="94">
        <v>42442</v>
      </c>
      <c r="B13" t="s">
        <v>851</v>
      </c>
      <c r="C13" t="s">
        <v>854</v>
      </c>
      <c r="D13">
        <v>8</v>
      </c>
      <c r="E13" s="95">
        <v>96</v>
      </c>
      <c r="G13" s="44" t="s">
        <v>855</v>
      </c>
      <c r="J13">
        <v>3565</v>
      </c>
      <c r="K13">
        <v>3405</v>
      </c>
      <c r="L13">
        <v>6970</v>
      </c>
    </row>
    <row r="14" spans="1:12">
      <c r="A14" s="94">
        <v>42452</v>
      </c>
      <c r="B14" t="s">
        <v>851</v>
      </c>
      <c r="C14" t="s">
        <v>853</v>
      </c>
      <c r="D14">
        <v>7</v>
      </c>
      <c r="E14" s="95">
        <v>84</v>
      </c>
      <c r="G14" s="44" t="s">
        <v>154</v>
      </c>
      <c r="H14">
        <v>3447</v>
      </c>
      <c r="I14">
        <v>6591</v>
      </c>
      <c r="J14">
        <v>9028</v>
      </c>
      <c r="K14">
        <v>7290</v>
      </c>
      <c r="L14">
        <v>26356</v>
      </c>
    </row>
    <row r="15" spans="1:12">
      <c r="A15" s="94">
        <v>42457</v>
      </c>
      <c r="B15" t="s">
        <v>852</v>
      </c>
      <c r="C15" t="s">
        <v>453</v>
      </c>
      <c r="D15">
        <v>2</v>
      </c>
      <c r="E15" s="95">
        <v>26</v>
      </c>
    </row>
    <row r="16" spans="1:12">
      <c r="A16" s="94">
        <v>42463</v>
      </c>
      <c r="B16" t="s">
        <v>851</v>
      </c>
      <c r="C16" t="s">
        <v>460</v>
      </c>
      <c r="D16">
        <v>8</v>
      </c>
      <c r="E16" s="95">
        <v>96</v>
      </c>
    </row>
    <row r="17" spans="1:8">
      <c r="A17" s="94">
        <v>42472</v>
      </c>
      <c r="B17" t="s">
        <v>852</v>
      </c>
      <c r="C17" t="s">
        <v>460</v>
      </c>
      <c r="D17">
        <v>1</v>
      </c>
      <c r="E17" s="95">
        <v>13</v>
      </c>
    </row>
    <row r="18" spans="1:8">
      <c r="A18" s="94">
        <v>42476</v>
      </c>
      <c r="B18" t="s">
        <v>850</v>
      </c>
      <c r="C18" t="s">
        <v>854</v>
      </c>
      <c r="D18">
        <v>8</v>
      </c>
      <c r="E18" s="95">
        <v>88</v>
      </c>
    </row>
    <row r="19" spans="1:8">
      <c r="A19" s="94">
        <v>42483</v>
      </c>
      <c r="B19" t="s">
        <v>850</v>
      </c>
      <c r="C19" t="s">
        <v>453</v>
      </c>
      <c r="D19">
        <v>6</v>
      </c>
      <c r="E19" s="95">
        <v>66</v>
      </c>
    </row>
    <row r="20" spans="1:8">
      <c r="A20" s="94">
        <v>42490</v>
      </c>
      <c r="B20" t="s">
        <v>852</v>
      </c>
      <c r="C20" t="s">
        <v>460</v>
      </c>
      <c r="D20">
        <v>5</v>
      </c>
      <c r="E20" s="95">
        <v>65</v>
      </c>
    </row>
    <row r="21" spans="1:8">
      <c r="A21" s="94">
        <v>42499</v>
      </c>
      <c r="B21" t="s">
        <v>851</v>
      </c>
      <c r="C21" t="s">
        <v>460</v>
      </c>
      <c r="D21">
        <v>7</v>
      </c>
      <c r="E21" s="95">
        <v>84</v>
      </c>
    </row>
    <row r="22" spans="1:8">
      <c r="A22" s="94">
        <v>42506</v>
      </c>
      <c r="B22" t="s">
        <v>850</v>
      </c>
      <c r="C22" t="s">
        <v>460</v>
      </c>
      <c r="D22">
        <v>5</v>
      </c>
      <c r="E22" s="95">
        <v>55</v>
      </c>
    </row>
    <row r="23" spans="1:8">
      <c r="A23" s="94">
        <v>42515</v>
      </c>
      <c r="B23" t="s">
        <v>851</v>
      </c>
      <c r="C23" t="s">
        <v>460</v>
      </c>
      <c r="D23">
        <v>1</v>
      </c>
      <c r="E23" s="95">
        <v>12</v>
      </c>
    </row>
    <row r="24" spans="1:8">
      <c r="A24" s="94">
        <v>42520</v>
      </c>
      <c r="B24" t="s">
        <v>851</v>
      </c>
      <c r="C24" t="s">
        <v>853</v>
      </c>
      <c r="D24">
        <v>4</v>
      </c>
      <c r="E24" s="95">
        <v>48</v>
      </c>
    </row>
    <row r="25" spans="1:8">
      <c r="A25" s="94">
        <v>42525</v>
      </c>
      <c r="B25" t="s">
        <v>851</v>
      </c>
      <c r="C25" t="s">
        <v>853</v>
      </c>
      <c r="D25">
        <v>7</v>
      </c>
      <c r="E25" s="95">
        <v>84</v>
      </c>
    </row>
    <row r="26" spans="1:8">
      <c r="A26" s="94">
        <v>42534</v>
      </c>
      <c r="B26" t="s">
        <v>850</v>
      </c>
      <c r="C26" t="s">
        <v>854</v>
      </c>
      <c r="D26">
        <v>3</v>
      </c>
      <c r="E26" s="95">
        <v>33</v>
      </c>
      <c r="G26" s="83" t="s">
        <v>152</v>
      </c>
      <c r="H26" t="s">
        <v>1594</v>
      </c>
    </row>
    <row r="27" spans="1:8">
      <c r="A27" s="94">
        <v>42542</v>
      </c>
      <c r="B27" t="s">
        <v>851</v>
      </c>
      <c r="C27" t="s">
        <v>460</v>
      </c>
      <c r="D27">
        <v>2</v>
      </c>
      <c r="E27" s="95">
        <v>24</v>
      </c>
      <c r="G27" s="44" t="s">
        <v>851</v>
      </c>
      <c r="H27" s="145">
        <v>7464</v>
      </c>
    </row>
    <row r="28" spans="1:8">
      <c r="A28" s="94">
        <v>42547</v>
      </c>
      <c r="B28" t="s">
        <v>851</v>
      </c>
      <c r="C28" t="s">
        <v>460</v>
      </c>
      <c r="D28">
        <v>6</v>
      </c>
      <c r="E28" s="95">
        <v>72</v>
      </c>
      <c r="G28" s="44" t="s">
        <v>855</v>
      </c>
      <c r="H28" s="145">
        <v>6970</v>
      </c>
    </row>
    <row r="29" spans="1:8">
      <c r="A29" s="94">
        <v>42553</v>
      </c>
      <c r="B29" t="s">
        <v>850</v>
      </c>
      <c r="C29" t="s">
        <v>854</v>
      </c>
      <c r="D29">
        <v>6</v>
      </c>
      <c r="E29" s="95">
        <v>66</v>
      </c>
      <c r="G29" s="44" t="s">
        <v>852</v>
      </c>
      <c r="H29" s="145">
        <v>6414</v>
      </c>
    </row>
    <row r="30" spans="1:8">
      <c r="A30" s="94">
        <v>42559</v>
      </c>
      <c r="B30" t="s">
        <v>852</v>
      </c>
      <c r="C30" t="s">
        <v>453</v>
      </c>
      <c r="D30">
        <v>2</v>
      </c>
      <c r="E30" s="95">
        <v>26</v>
      </c>
      <c r="G30" s="44" t="s">
        <v>850</v>
      </c>
      <c r="H30" s="145">
        <v>5508</v>
      </c>
    </row>
    <row r="31" spans="1:8">
      <c r="A31" s="94">
        <v>42563</v>
      </c>
      <c r="B31" t="s">
        <v>851</v>
      </c>
      <c r="C31" t="s">
        <v>460</v>
      </c>
      <c r="D31">
        <v>4</v>
      </c>
      <c r="E31" s="95">
        <v>48</v>
      </c>
      <c r="G31" s="44" t="s">
        <v>154</v>
      </c>
      <c r="H31" s="145">
        <v>26356</v>
      </c>
    </row>
    <row r="32" spans="1:8">
      <c r="A32" s="94">
        <v>42570</v>
      </c>
      <c r="B32" t="s">
        <v>852</v>
      </c>
      <c r="C32" t="s">
        <v>460</v>
      </c>
      <c r="D32">
        <v>1</v>
      </c>
      <c r="E32" s="95">
        <v>13</v>
      </c>
    </row>
    <row r="33" spans="1:5">
      <c r="A33" s="94">
        <v>42577</v>
      </c>
      <c r="B33" t="s">
        <v>851</v>
      </c>
      <c r="C33" t="s">
        <v>453</v>
      </c>
      <c r="D33">
        <v>1</v>
      </c>
      <c r="E33" s="95">
        <v>12</v>
      </c>
    </row>
    <row r="34" spans="1:5">
      <c r="A34" s="94">
        <v>42582</v>
      </c>
      <c r="B34" t="s">
        <v>850</v>
      </c>
      <c r="C34" t="s">
        <v>460</v>
      </c>
      <c r="D34">
        <v>2</v>
      </c>
      <c r="E34" s="95">
        <v>22</v>
      </c>
    </row>
    <row r="35" spans="1:5">
      <c r="A35" s="94">
        <v>42589</v>
      </c>
      <c r="B35" t="s">
        <v>852</v>
      </c>
      <c r="C35" t="s">
        <v>453</v>
      </c>
      <c r="D35">
        <v>5</v>
      </c>
      <c r="E35" s="95">
        <v>65</v>
      </c>
    </row>
    <row r="36" spans="1:5">
      <c r="A36" s="94">
        <v>42595</v>
      </c>
      <c r="B36" t="s">
        <v>851</v>
      </c>
      <c r="C36" t="s">
        <v>453</v>
      </c>
      <c r="D36">
        <v>5</v>
      </c>
      <c r="E36" s="95">
        <v>60</v>
      </c>
    </row>
    <row r="37" spans="1:5">
      <c r="A37" s="94">
        <v>42602</v>
      </c>
      <c r="B37" t="s">
        <v>852</v>
      </c>
      <c r="C37" t="s">
        <v>853</v>
      </c>
      <c r="D37">
        <v>8</v>
      </c>
      <c r="E37" s="95">
        <v>104</v>
      </c>
    </row>
    <row r="38" spans="1:5">
      <c r="A38" s="94">
        <v>42607</v>
      </c>
      <c r="B38" t="s">
        <v>851</v>
      </c>
      <c r="C38" t="s">
        <v>453</v>
      </c>
      <c r="D38">
        <v>4</v>
      </c>
      <c r="E38" s="95">
        <v>48</v>
      </c>
    </row>
    <row r="39" spans="1:5">
      <c r="A39" s="94">
        <v>42614</v>
      </c>
      <c r="B39" t="s">
        <v>850</v>
      </c>
      <c r="C39" t="s">
        <v>460</v>
      </c>
      <c r="D39">
        <v>6</v>
      </c>
      <c r="E39" s="95">
        <v>66</v>
      </c>
    </row>
    <row r="40" spans="1:5">
      <c r="A40" s="94">
        <v>42620</v>
      </c>
      <c r="B40" t="s">
        <v>852</v>
      </c>
      <c r="C40" t="s">
        <v>460</v>
      </c>
      <c r="D40">
        <v>7</v>
      </c>
      <c r="E40" s="95">
        <v>91</v>
      </c>
    </row>
    <row r="41" spans="1:5">
      <c r="A41" s="94">
        <v>42623</v>
      </c>
      <c r="B41" t="s">
        <v>850</v>
      </c>
      <c r="C41" t="s">
        <v>853</v>
      </c>
      <c r="D41">
        <v>4</v>
      </c>
      <c r="E41" s="95">
        <v>44</v>
      </c>
    </row>
    <row r="42" spans="1:5">
      <c r="A42" s="94">
        <v>42626</v>
      </c>
      <c r="B42" t="s">
        <v>852</v>
      </c>
      <c r="C42" t="s">
        <v>453</v>
      </c>
      <c r="D42">
        <v>6</v>
      </c>
      <c r="E42" s="95">
        <v>78</v>
      </c>
    </row>
    <row r="43" spans="1:5">
      <c r="A43" s="94">
        <v>42632</v>
      </c>
      <c r="B43" t="s">
        <v>851</v>
      </c>
      <c r="C43" t="s">
        <v>453</v>
      </c>
      <c r="D43">
        <v>1</v>
      </c>
      <c r="E43" s="95">
        <v>12</v>
      </c>
    </row>
    <row r="44" spans="1:5">
      <c r="A44" s="94">
        <v>42639</v>
      </c>
      <c r="B44" t="s">
        <v>851</v>
      </c>
      <c r="C44" t="s">
        <v>460</v>
      </c>
      <c r="D44">
        <v>4</v>
      </c>
      <c r="E44" s="95">
        <v>48</v>
      </c>
    </row>
    <row r="45" spans="1:5">
      <c r="A45" s="94">
        <v>42643</v>
      </c>
      <c r="B45" t="s">
        <v>850</v>
      </c>
      <c r="C45" t="s">
        <v>460</v>
      </c>
      <c r="D45">
        <v>6</v>
      </c>
      <c r="E45" s="95">
        <v>66</v>
      </c>
    </row>
    <row r="46" spans="1:5">
      <c r="A46" s="94">
        <v>42649</v>
      </c>
      <c r="B46" t="s">
        <v>851</v>
      </c>
      <c r="C46" t="s">
        <v>460</v>
      </c>
      <c r="D46">
        <v>3</v>
      </c>
      <c r="E46" s="95">
        <v>36</v>
      </c>
    </row>
    <row r="47" spans="1:5">
      <c r="A47" s="94">
        <v>42652</v>
      </c>
      <c r="B47" t="s">
        <v>852</v>
      </c>
      <c r="C47" t="s">
        <v>453</v>
      </c>
      <c r="D47">
        <v>2</v>
      </c>
      <c r="E47" s="95">
        <v>26</v>
      </c>
    </row>
    <row r="48" spans="1:5">
      <c r="A48" s="94">
        <v>42657</v>
      </c>
      <c r="B48" t="s">
        <v>851</v>
      </c>
      <c r="C48" t="s">
        <v>460</v>
      </c>
      <c r="D48">
        <v>1</v>
      </c>
      <c r="E48" s="95">
        <v>12</v>
      </c>
    </row>
    <row r="49" spans="1:5">
      <c r="A49" s="94">
        <v>42662</v>
      </c>
      <c r="B49" t="s">
        <v>851</v>
      </c>
      <c r="C49" t="s">
        <v>854</v>
      </c>
      <c r="D49">
        <v>2</v>
      </c>
      <c r="E49" s="95">
        <v>24</v>
      </c>
    </row>
    <row r="50" spans="1:5">
      <c r="A50" s="94">
        <v>42666</v>
      </c>
      <c r="B50" t="s">
        <v>850</v>
      </c>
      <c r="C50" t="s">
        <v>853</v>
      </c>
      <c r="D50">
        <v>8</v>
      </c>
      <c r="E50" s="95">
        <v>88</v>
      </c>
    </row>
    <row r="51" spans="1:5">
      <c r="A51" s="94">
        <v>42669</v>
      </c>
      <c r="B51" t="s">
        <v>852</v>
      </c>
      <c r="C51" t="s">
        <v>460</v>
      </c>
      <c r="D51">
        <v>6</v>
      </c>
      <c r="E51" s="95">
        <v>78</v>
      </c>
    </row>
    <row r="52" spans="1:5">
      <c r="A52" s="94">
        <v>42673</v>
      </c>
      <c r="B52" t="s">
        <v>852</v>
      </c>
      <c r="C52" t="s">
        <v>854</v>
      </c>
      <c r="D52">
        <v>7</v>
      </c>
      <c r="E52" s="95">
        <v>91</v>
      </c>
    </row>
    <row r="53" spans="1:5">
      <c r="A53" s="94">
        <v>42679</v>
      </c>
      <c r="B53" t="s">
        <v>850</v>
      </c>
      <c r="C53" t="s">
        <v>460</v>
      </c>
      <c r="D53">
        <v>2</v>
      </c>
      <c r="E53" s="95">
        <v>22</v>
      </c>
    </row>
    <row r="54" spans="1:5">
      <c r="A54" s="94">
        <v>42684</v>
      </c>
      <c r="B54" t="s">
        <v>851</v>
      </c>
      <c r="C54" t="s">
        <v>853</v>
      </c>
      <c r="D54">
        <v>6</v>
      </c>
      <c r="E54" s="95">
        <v>72</v>
      </c>
    </row>
    <row r="55" spans="1:5">
      <c r="A55" s="94">
        <v>42689</v>
      </c>
      <c r="B55" t="s">
        <v>851</v>
      </c>
      <c r="C55" t="s">
        <v>853</v>
      </c>
      <c r="D55">
        <v>6</v>
      </c>
      <c r="E55" s="95">
        <v>72</v>
      </c>
    </row>
    <row r="56" spans="1:5">
      <c r="A56" s="94">
        <v>42694</v>
      </c>
      <c r="B56" t="s">
        <v>851</v>
      </c>
      <c r="C56" t="s">
        <v>453</v>
      </c>
      <c r="D56">
        <v>8</v>
      </c>
      <c r="E56" s="95">
        <v>96</v>
      </c>
    </row>
    <row r="57" spans="1:5">
      <c r="A57" s="94">
        <v>42697</v>
      </c>
      <c r="B57" t="s">
        <v>850</v>
      </c>
      <c r="C57" t="s">
        <v>460</v>
      </c>
      <c r="D57">
        <v>3</v>
      </c>
      <c r="E57" s="95">
        <v>33</v>
      </c>
    </row>
    <row r="58" spans="1:5">
      <c r="A58" s="94">
        <v>42702</v>
      </c>
      <c r="B58" t="s">
        <v>851</v>
      </c>
      <c r="C58" t="s">
        <v>853</v>
      </c>
      <c r="D58">
        <v>2</v>
      </c>
      <c r="E58" s="95">
        <v>24</v>
      </c>
    </row>
    <row r="59" spans="1:5">
      <c r="A59" s="94">
        <v>42704</v>
      </c>
      <c r="B59" t="s">
        <v>851</v>
      </c>
      <c r="C59" t="s">
        <v>460</v>
      </c>
      <c r="D59">
        <v>1</v>
      </c>
      <c r="E59" s="95">
        <v>12</v>
      </c>
    </row>
    <row r="60" spans="1:5">
      <c r="A60" s="94">
        <v>42708</v>
      </c>
      <c r="B60" t="s">
        <v>851</v>
      </c>
      <c r="C60" t="s">
        <v>460</v>
      </c>
      <c r="D60">
        <v>8</v>
      </c>
      <c r="E60" s="95">
        <v>96</v>
      </c>
    </row>
    <row r="61" spans="1:5">
      <c r="A61" s="94">
        <v>42711</v>
      </c>
      <c r="B61" t="s">
        <v>852</v>
      </c>
      <c r="C61" t="s">
        <v>853</v>
      </c>
      <c r="D61">
        <v>1</v>
      </c>
      <c r="E61" s="95">
        <v>13</v>
      </c>
    </row>
    <row r="62" spans="1:5">
      <c r="A62" s="94">
        <v>42713</v>
      </c>
      <c r="B62" t="s">
        <v>852</v>
      </c>
      <c r="C62" t="s">
        <v>854</v>
      </c>
      <c r="D62">
        <v>5</v>
      </c>
      <c r="E62" s="95">
        <v>65</v>
      </c>
    </row>
    <row r="63" spans="1:5">
      <c r="A63" s="94">
        <v>42718</v>
      </c>
      <c r="B63" t="s">
        <v>851</v>
      </c>
      <c r="C63" t="s">
        <v>853</v>
      </c>
      <c r="D63">
        <v>1</v>
      </c>
      <c r="E63" s="95">
        <v>12</v>
      </c>
    </row>
    <row r="64" spans="1:5">
      <c r="A64" s="94">
        <v>42720</v>
      </c>
      <c r="B64" t="s">
        <v>851</v>
      </c>
      <c r="C64" t="s">
        <v>853</v>
      </c>
      <c r="D64">
        <v>1</v>
      </c>
      <c r="E64" s="95">
        <v>12</v>
      </c>
    </row>
    <row r="65" spans="1:5">
      <c r="A65" s="94">
        <v>42724</v>
      </c>
      <c r="B65" t="s">
        <v>852</v>
      </c>
      <c r="C65" t="s">
        <v>854</v>
      </c>
      <c r="D65">
        <v>4</v>
      </c>
      <c r="E65" s="95">
        <v>52</v>
      </c>
    </row>
    <row r="66" spans="1:5">
      <c r="A66" s="94">
        <v>42727</v>
      </c>
      <c r="B66" t="s">
        <v>851</v>
      </c>
      <c r="C66" t="s">
        <v>460</v>
      </c>
      <c r="D66">
        <v>5</v>
      </c>
      <c r="E66" s="95">
        <v>60</v>
      </c>
    </row>
    <row r="67" spans="1:5">
      <c r="A67" s="94">
        <v>42729</v>
      </c>
      <c r="B67" t="s">
        <v>852</v>
      </c>
      <c r="C67" t="s">
        <v>854</v>
      </c>
      <c r="D67">
        <v>3</v>
      </c>
      <c r="E67" s="95">
        <v>39</v>
      </c>
    </row>
    <row r="68" spans="1:5">
      <c r="A68" s="94">
        <v>42732</v>
      </c>
      <c r="B68" t="s">
        <v>851</v>
      </c>
      <c r="C68" t="s">
        <v>853</v>
      </c>
      <c r="D68">
        <v>8</v>
      </c>
      <c r="E68" s="95">
        <v>96</v>
      </c>
    </row>
    <row r="69" spans="1:5">
      <c r="A69" s="94">
        <v>42735</v>
      </c>
      <c r="B69" t="s">
        <v>851</v>
      </c>
      <c r="C69" t="s">
        <v>453</v>
      </c>
      <c r="D69">
        <v>6</v>
      </c>
      <c r="E69" s="95">
        <v>72</v>
      </c>
    </row>
    <row r="70" spans="1:5">
      <c r="A70" s="94">
        <v>42740</v>
      </c>
      <c r="B70" t="s">
        <v>851</v>
      </c>
      <c r="C70" t="s">
        <v>854</v>
      </c>
      <c r="D70">
        <v>1</v>
      </c>
      <c r="E70" s="95">
        <v>12</v>
      </c>
    </row>
    <row r="71" spans="1:5">
      <c r="A71" s="94">
        <v>42744</v>
      </c>
      <c r="B71" t="s">
        <v>852</v>
      </c>
      <c r="C71" t="s">
        <v>854</v>
      </c>
      <c r="D71">
        <v>8</v>
      </c>
      <c r="E71" s="95">
        <v>104</v>
      </c>
    </row>
    <row r="72" spans="1:5">
      <c r="A72" s="94">
        <v>42746</v>
      </c>
      <c r="B72" t="s">
        <v>851</v>
      </c>
      <c r="C72" t="s">
        <v>460</v>
      </c>
      <c r="D72">
        <v>5</v>
      </c>
      <c r="E72" s="95">
        <v>60</v>
      </c>
    </row>
    <row r="73" spans="1:5">
      <c r="A73" s="94">
        <v>42751</v>
      </c>
      <c r="B73" t="s">
        <v>852</v>
      </c>
      <c r="C73" t="s">
        <v>853</v>
      </c>
      <c r="D73">
        <v>6</v>
      </c>
      <c r="E73" s="95">
        <v>78</v>
      </c>
    </row>
    <row r="74" spans="1:5">
      <c r="A74" s="94">
        <v>42754</v>
      </c>
      <c r="B74" t="s">
        <v>851</v>
      </c>
      <c r="C74" t="s">
        <v>853</v>
      </c>
      <c r="D74">
        <v>8</v>
      </c>
      <c r="E74" s="95">
        <v>96</v>
      </c>
    </row>
    <row r="75" spans="1:5">
      <c r="A75" s="94">
        <v>42759</v>
      </c>
      <c r="B75" t="s">
        <v>851</v>
      </c>
      <c r="C75" t="s">
        <v>453</v>
      </c>
      <c r="D75">
        <v>3</v>
      </c>
      <c r="E75" s="95">
        <v>36</v>
      </c>
    </row>
    <row r="76" spans="1:5">
      <c r="A76" s="94">
        <v>42763</v>
      </c>
      <c r="B76" t="s">
        <v>852</v>
      </c>
      <c r="C76" t="s">
        <v>460</v>
      </c>
      <c r="D76">
        <v>5</v>
      </c>
      <c r="E76" s="95">
        <v>65</v>
      </c>
    </row>
    <row r="77" spans="1:5">
      <c r="A77" s="94">
        <v>42766</v>
      </c>
      <c r="B77" t="s">
        <v>852</v>
      </c>
      <c r="C77" t="s">
        <v>453</v>
      </c>
      <c r="D77">
        <v>5</v>
      </c>
      <c r="E77" s="95">
        <v>65</v>
      </c>
    </row>
    <row r="78" spans="1:5">
      <c r="A78" s="94">
        <v>42769</v>
      </c>
      <c r="B78" t="s">
        <v>852</v>
      </c>
      <c r="C78" t="s">
        <v>460</v>
      </c>
      <c r="D78">
        <v>1</v>
      </c>
      <c r="E78" s="95">
        <v>13</v>
      </c>
    </row>
    <row r="79" spans="1:5">
      <c r="A79" s="94">
        <v>42774</v>
      </c>
      <c r="B79" t="s">
        <v>850</v>
      </c>
      <c r="C79" t="s">
        <v>460</v>
      </c>
      <c r="D79">
        <v>4</v>
      </c>
      <c r="E79" s="95">
        <v>44</v>
      </c>
    </row>
    <row r="80" spans="1:5">
      <c r="A80" s="94">
        <v>42776</v>
      </c>
      <c r="B80" t="s">
        <v>850</v>
      </c>
      <c r="C80" t="s">
        <v>453</v>
      </c>
      <c r="D80">
        <v>2</v>
      </c>
      <c r="E80" s="95">
        <v>22</v>
      </c>
    </row>
    <row r="81" spans="1:5">
      <c r="A81" s="94">
        <v>42780</v>
      </c>
      <c r="B81" t="s">
        <v>852</v>
      </c>
      <c r="C81" t="s">
        <v>460</v>
      </c>
      <c r="D81">
        <v>6</v>
      </c>
      <c r="E81" s="95">
        <v>78</v>
      </c>
    </row>
    <row r="82" spans="1:5">
      <c r="A82" s="94">
        <v>42782</v>
      </c>
      <c r="B82" t="s">
        <v>851</v>
      </c>
      <c r="C82" t="s">
        <v>854</v>
      </c>
      <c r="D82">
        <v>7</v>
      </c>
      <c r="E82" s="95">
        <v>84</v>
      </c>
    </row>
    <row r="83" spans="1:5">
      <c r="A83" s="94">
        <v>42784</v>
      </c>
      <c r="B83" t="s">
        <v>851</v>
      </c>
      <c r="C83" t="s">
        <v>453</v>
      </c>
      <c r="D83">
        <v>5</v>
      </c>
      <c r="E83" s="95">
        <v>60</v>
      </c>
    </row>
    <row r="84" spans="1:5">
      <c r="A84" s="94">
        <v>42789</v>
      </c>
      <c r="B84" t="s">
        <v>852</v>
      </c>
      <c r="C84" t="s">
        <v>854</v>
      </c>
      <c r="D84">
        <v>8</v>
      </c>
      <c r="E84" s="95">
        <v>104</v>
      </c>
    </row>
    <row r="85" spans="1:5">
      <c r="A85" s="94">
        <v>42793</v>
      </c>
      <c r="B85" t="s">
        <v>850</v>
      </c>
      <c r="C85" t="s">
        <v>453</v>
      </c>
      <c r="D85">
        <v>3</v>
      </c>
      <c r="E85" s="95">
        <v>33</v>
      </c>
    </row>
    <row r="86" spans="1:5">
      <c r="A86" s="94">
        <v>42796</v>
      </c>
      <c r="B86" t="s">
        <v>851</v>
      </c>
      <c r="C86" t="s">
        <v>453</v>
      </c>
      <c r="D86">
        <v>4</v>
      </c>
      <c r="E86" s="95">
        <v>48</v>
      </c>
    </row>
    <row r="87" spans="1:5">
      <c r="A87" s="94">
        <v>42799</v>
      </c>
      <c r="B87" t="s">
        <v>851</v>
      </c>
      <c r="C87" t="s">
        <v>854</v>
      </c>
      <c r="D87">
        <v>7</v>
      </c>
      <c r="E87" s="95">
        <v>84</v>
      </c>
    </row>
    <row r="88" spans="1:5">
      <c r="A88" s="94">
        <v>42802</v>
      </c>
      <c r="B88" t="s">
        <v>850</v>
      </c>
      <c r="C88" t="s">
        <v>453</v>
      </c>
      <c r="D88">
        <v>5</v>
      </c>
      <c r="E88" s="95">
        <v>55</v>
      </c>
    </row>
    <row r="89" spans="1:5">
      <c r="A89" s="94">
        <v>42807</v>
      </c>
      <c r="B89" t="s">
        <v>852</v>
      </c>
      <c r="C89" t="s">
        <v>854</v>
      </c>
      <c r="D89">
        <v>8</v>
      </c>
      <c r="E89" s="95">
        <v>104</v>
      </c>
    </row>
    <row r="90" spans="1:5">
      <c r="A90" s="94">
        <v>42810</v>
      </c>
      <c r="B90" t="s">
        <v>851</v>
      </c>
      <c r="C90" t="s">
        <v>453</v>
      </c>
      <c r="D90">
        <v>7</v>
      </c>
      <c r="E90" s="95">
        <v>84</v>
      </c>
    </row>
    <row r="91" spans="1:5">
      <c r="A91" s="94">
        <v>42815</v>
      </c>
      <c r="B91" t="s">
        <v>851</v>
      </c>
      <c r="C91" t="s">
        <v>453</v>
      </c>
      <c r="D91">
        <v>1</v>
      </c>
      <c r="E91" s="95">
        <v>12</v>
      </c>
    </row>
    <row r="92" spans="1:5">
      <c r="A92" s="94">
        <v>42817</v>
      </c>
      <c r="B92" t="s">
        <v>852</v>
      </c>
      <c r="C92" t="s">
        <v>853</v>
      </c>
      <c r="D92">
        <v>3</v>
      </c>
      <c r="E92" s="95">
        <v>39</v>
      </c>
    </row>
    <row r="93" spans="1:5">
      <c r="A93" s="94">
        <v>42822</v>
      </c>
      <c r="B93" t="s">
        <v>852</v>
      </c>
      <c r="C93" t="s">
        <v>453</v>
      </c>
      <c r="D93">
        <v>5</v>
      </c>
      <c r="E93" s="95">
        <v>65</v>
      </c>
    </row>
    <row r="94" spans="1:5">
      <c r="A94" s="94">
        <v>42825</v>
      </c>
      <c r="B94" t="s">
        <v>850</v>
      </c>
      <c r="C94" t="s">
        <v>853</v>
      </c>
      <c r="D94">
        <v>7</v>
      </c>
      <c r="E94" s="95">
        <v>77</v>
      </c>
    </row>
    <row r="95" spans="1:5">
      <c r="A95" s="94">
        <v>42828</v>
      </c>
      <c r="B95" t="s">
        <v>850</v>
      </c>
      <c r="C95" t="s">
        <v>453</v>
      </c>
      <c r="D95">
        <v>4</v>
      </c>
      <c r="E95" s="95">
        <v>44</v>
      </c>
    </row>
    <row r="96" spans="1:5">
      <c r="A96" s="94">
        <v>42831</v>
      </c>
      <c r="B96" t="s">
        <v>851</v>
      </c>
      <c r="C96" t="s">
        <v>453</v>
      </c>
      <c r="D96">
        <v>1</v>
      </c>
      <c r="E96" s="95">
        <v>12</v>
      </c>
    </row>
    <row r="97" spans="1:5">
      <c r="A97" s="94">
        <v>42833</v>
      </c>
      <c r="B97" t="s">
        <v>850</v>
      </c>
      <c r="C97" t="s">
        <v>854</v>
      </c>
      <c r="D97">
        <v>2</v>
      </c>
      <c r="E97" s="95">
        <v>22</v>
      </c>
    </row>
    <row r="98" spans="1:5">
      <c r="A98" s="94">
        <v>42835</v>
      </c>
      <c r="B98" t="s">
        <v>851</v>
      </c>
      <c r="C98" t="s">
        <v>453</v>
      </c>
      <c r="D98">
        <v>8</v>
      </c>
      <c r="E98" s="95">
        <v>96</v>
      </c>
    </row>
    <row r="99" spans="1:5">
      <c r="A99" s="94">
        <v>42837</v>
      </c>
      <c r="B99" t="s">
        <v>852</v>
      </c>
      <c r="C99" t="s">
        <v>853</v>
      </c>
      <c r="D99">
        <v>1</v>
      </c>
      <c r="E99" s="95">
        <v>13</v>
      </c>
    </row>
    <row r="100" spans="1:5">
      <c r="A100" s="94">
        <v>42840</v>
      </c>
      <c r="B100" t="s">
        <v>850</v>
      </c>
      <c r="C100" t="s">
        <v>453</v>
      </c>
      <c r="D100">
        <v>3</v>
      </c>
      <c r="E100" s="95">
        <v>33</v>
      </c>
    </row>
    <row r="101" spans="1:5">
      <c r="A101" s="94">
        <v>42843</v>
      </c>
      <c r="B101" t="s">
        <v>852</v>
      </c>
      <c r="C101" t="s">
        <v>453</v>
      </c>
      <c r="D101">
        <v>4</v>
      </c>
      <c r="E101" s="95">
        <v>52</v>
      </c>
    </row>
    <row r="102" spans="1:5">
      <c r="A102" s="94">
        <v>42845</v>
      </c>
      <c r="B102" t="s">
        <v>850</v>
      </c>
      <c r="C102" t="s">
        <v>854</v>
      </c>
      <c r="D102">
        <v>2</v>
      </c>
      <c r="E102" s="95">
        <v>22</v>
      </c>
    </row>
    <row r="103" spans="1:5">
      <c r="A103" s="94">
        <v>42848</v>
      </c>
      <c r="B103" t="s">
        <v>850</v>
      </c>
      <c r="C103" t="s">
        <v>453</v>
      </c>
      <c r="D103">
        <v>5</v>
      </c>
      <c r="E103" s="95">
        <v>55</v>
      </c>
    </row>
    <row r="104" spans="1:5">
      <c r="A104" s="94">
        <v>42851</v>
      </c>
      <c r="B104" t="s">
        <v>851</v>
      </c>
      <c r="C104" t="s">
        <v>854</v>
      </c>
      <c r="D104">
        <v>1</v>
      </c>
      <c r="E104" s="95">
        <v>12</v>
      </c>
    </row>
    <row r="105" spans="1:5">
      <c r="A105" s="94">
        <v>42854</v>
      </c>
      <c r="B105" t="s">
        <v>850</v>
      </c>
      <c r="C105" t="s">
        <v>460</v>
      </c>
      <c r="D105">
        <v>2</v>
      </c>
      <c r="E105" s="95">
        <v>22</v>
      </c>
    </row>
    <row r="106" spans="1:5">
      <c r="A106" s="94">
        <v>42857</v>
      </c>
      <c r="B106" t="s">
        <v>851</v>
      </c>
      <c r="C106" t="s">
        <v>854</v>
      </c>
      <c r="D106">
        <v>7</v>
      </c>
      <c r="E106" s="95">
        <v>84</v>
      </c>
    </row>
    <row r="107" spans="1:5">
      <c r="A107" s="94">
        <v>42861</v>
      </c>
      <c r="B107" t="s">
        <v>850</v>
      </c>
      <c r="C107" t="s">
        <v>853</v>
      </c>
      <c r="D107">
        <v>5</v>
      </c>
      <c r="E107" s="95">
        <v>55</v>
      </c>
    </row>
    <row r="108" spans="1:5">
      <c r="A108" s="94">
        <v>42865</v>
      </c>
      <c r="B108" t="s">
        <v>850</v>
      </c>
      <c r="C108" t="s">
        <v>453</v>
      </c>
      <c r="D108">
        <v>2</v>
      </c>
      <c r="E108" s="95">
        <v>22</v>
      </c>
    </row>
    <row r="109" spans="1:5">
      <c r="A109" s="94">
        <v>42869</v>
      </c>
      <c r="B109" t="s">
        <v>852</v>
      </c>
      <c r="C109" t="s">
        <v>453</v>
      </c>
      <c r="D109">
        <v>3</v>
      </c>
      <c r="E109" s="95">
        <v>39</v>
      </c>
    </row>
    <row r="110" spans="1:5">
      <c r="A110" s="94">
        <v>42872</v>
      </c>
      <c r="B110" t="s">
        <v>852</v>
      </c>
      <c r="C110" t="s">
        <v>853</v>
      </c>
      <c r="D110">
        <v>2</v>
      </c>
      <c r="E110" s="95">
        <v>26</v>
      </c>
    </row>
    <row r="111" spans="1:5">
      <c r="A111" s="94">
        <v>42874</v>
      </c>
      <c r="B111" t="s">
        <v>852</v>
      </c>
      <c r="C111" t="s">
        <v>453</v>
      </c>
      <c r="D111">
        <v>3</v>
      </c>
      <c r="E111" s="95">
        <v>39</v>
      </c>
    </row>
    <row r="112" spans="1:5">
      <c r="A112" s="94">
        <v>42877</v>
      </c>
      <c r="B112" t="s">
        <v>851</v>
      </c>
      <c r="C112" t="s">
        <v>453</v>
      </c>
      <c r="D112">
        <v>8</v>
      </c>
      <c r="E112" s="95">
        <v>96</v>
      </c>
    </row>
    <row r="113" spans="1:5">
      <c r="A113" s="94">
        <v>42881</v>
      </c>
      <c r="B113" t="s">
        <v>850</v>
      </c>
      <c r="C113" t="s">
        <v>453</v>
      </c>
      <c r="D113">
        <v>1</v>
      </c>
      <c r="E113" s="95">
        <v>11</v>
      </c>
    </row>
    <row r="114" spans="1:5">
      <c r="A114" s="94">
        <v>42883</v>
      </c>
      <c r="B114" t="s">
        <v>850</v>
      </c>
      <c r="C114" t="s">
        <v>453</v>
      </c>
      <c r="D114">
        <v>8</v>
      </c>
      <c r="E114" s="95">
        <v>88</v>
      </c>
    </row>
    <row r="115" spans="1:5">
      <c r="A115" s="94">
        <v>42885</v>
      </c>
      <c r="B115" t="s">
        <v>852</v>
      </c>
      <c r="C115" t="s">
        <v>854</v>
      </c>
      <c r="D115">
        <v>5</v>
      </c>
      <c r="E115" s="95">
        <v>65</v>
      </c>
    </row>
    <row r="116" spans="1:5">
      <c r="A116" s="94">
        <v>42889</v>
      </c>
      <c r="B116" t="s">
        <v>851</v>
      </c>
      <c r="C116" t="s">
        <v>460</v>
      </c>
      <c r="D116">
        <v>1</v>
      </c>
      <c r="E116" s="95">
        <v>12</v>
      </c>
    </row>
    <row r="117" spans="1:5">
      <c r="A117" s="94">
        <v>42892</v>
      </c>
      <c r="B117" t="s">
        <v>850</v>
      </c>
      <c r="C117" t="s">
        <v>453</v>
      </c>
      <c r="D117">
        <v>8</v>
      </c>
      <c r="E117" s="95">
        <v>88</v>
      </c>
    </row>
    <row r="118" spans="1:5">
      <c r="A118" s="94">
        <v>42894</v>
      </c>
      <c r="B118" t="s">
        <v>852</v>
      </c>
      <c r="C118" t="s">
        <v>453</v>
      </c>
      <c r="D118">
        <v>1</v>
      </c>
      <c r="E118" s="95">
        <v>13</v>
      </c>
    </row>
    <row r="119" spans="1:5">
      <c r="A119" s="94">
        <v>42896</v>
      </c>
      <c r="B119" t="s">
        <v>851</v>
      </c>
      <c r="C119" t="s">
        <v>453</v>
      </c>
      <c r="D119">
        <v>6</v>
      </c>
      <c r="E119" s="95">
        <v>72</v>
      </c>
    </row>
    <row r="120" spans="1:5">
      <c r="A120" s="94">
        <v>42900</v>
      </c>
      <c r="B120" t="s">
        <v>850</v>
      </c>
      <c r="C120" t="s">
        <v>853</v>
      </c>
      <c r="D120">
        <v>5</v>
      </c>
      <c r="E120" s="95">
        <v>55</v>
      </c>
    </row>
    <row r="121" spans="1:5">
      <c r="A121" s="94">
        <v>42903</v>
      </c>
      <c r="B121" t="s">
        <v>851</v>
      </c>
      <c r="C121" t="s">
        <v>854</v>
      </c>
      <c r="D121">
        <v>3</v>
      </c>
      <c r="E121" s="95">
        <v>36</v>
      </c>
    </row>
    <row r="122" spans="1:5">
      <c r="A122" s="94">
        <v>42907</v>
      </c>
      <c r="B122" t="s">
        <v>850</v>
      </c>
      <c r="C122" t="s">
        <v>854</v>
      </c>
      <c r="D122">
        <v>1</v>
      </c>
      <c r="E122" s="95">
        <v>11</v>
      </c>
    </row>
    <row r="123" spans="1:5">
      <c r="A123" s="94">
        <v>42904</v>
      </c>
      <c r="B123" t="s">
        <v>852</v>
      </c>
      <c r="C123" t="s">
        <v>460</v>
      </c>
      <c r="D123">
        <v>8</v>
      </c>
      <c r="E123" s="95">
        <v>104</v>
      </c>
    </row>
    <row r="124" spans="1:5">
      <c r="A124" s="94">
        <v>42908</v>
      </c>
      <c r="B124" t="s">
        <v>851</v>
      </c>
      <c r="C124" t="s">
        <v>853</v>
      </c>
      <c r="D124">
        <v>3</v>
      </c>
      <c r="E124" s="95">
        <v>36</v>
      </c>
    </row>
    <row r="125" spans="1:5">
      <c r="A125" s="94">
        <v>42911</v>
      </c>
      <c r="B125" t="s">
        <v>851</v>
      </c>
      <c r="C125" t="s">
        <v>460</v>
      </c>
      <c r="D125">
        <v>4</v>
      </c>
      <c r="E125" s="95">
        <v>48</v>
      </c>
    </row>
    <row r="126" spans="1:5">
      <c r="A126" s="94">
        <v>42915</v>
      </c>
      <c r="B126" t="s">
        <v>852</v>
      </c>
      <c r="C126" t="s">
        <v>854</v>
      </c>
      <c r="D126">
        <v>8</v>
      </c>
      <c r="E126" s="95">
        <v>104</v>
      </c>
    </row>
    <row r="127" spans="1:5">
      <c r="A127" s="94">
        <v>42919</v>
      </c>
      <c r="B127" t="s">
        <v>850</v>
      </c>
      <c r="C127" t="s">
        <v>853</v>
      </c>
      <c r="D127">
        <v>7</v>
      </c>
      <c r="E127" s="95">
        <v>77</v>
      </c>
    </row>
    <row r="128" spans="1:5">
      <c r="A128" s="94">
        <v>42923</v>
      </c>
      <c r="B128" t="s">
        <v>850</v>
      </c>
      <c r="C128" t="s">
        <v>453</v>
      </c>
      <c r="D128">
        <v>5</v>
      </c>
      <c r="E128" s="95">
        <v>55</v>
      </c>
    </row>
    <row r="129" spans="1:5">
      <c r="A129" s="94">
        <v>42927</v>
      </c>
      <c r="B129" t="s">
        <v>851</v>
      </c>
      <c r="C129" t="s">
        <v>854</v>
      </c>
      <c r="D129">
        <v>2</v>
      </c>
      <c r="E129" s="95">
        <v>24</v>
      </c>
    </row>
    <row r="130" spans="1:5">
      <c r="A130" s="94">
        <v>42931</v>
      </c>
      <c r="B130" t="s">
        <v>850</v>
      </c>
      <c r="C130" t="s">
        <v>853</v>
      </c>
      <c r="D130">
        <v>5</v>
      </c>
      <c r="E130" s="95">
        <v>55</v>
      </c>
    </row>
    <row r="131" spans="1:5">
      <c r="A131" s="94">
        <v>42934</v>
      </c>
      <c r="B131" t="s">
        <v>852</v>
      </c>
      <c r="C131" t="s">
        <v>453</v>
      </c>
      <c r="D131">
        <v>7</v>
      </c>
      <c r="E131" s="95">
        <v>91</v>
      </c>
    </row>
    <row r="132" spans="1:5">
      <c r="A132" s="94">
        <v>42936</v>
      </c>
      <c r="B132" t="s">
        <v>852</v>
      </c>
      <c r="C132" t="s">
        <v>453</v>
      </c>
      <c r="D132">
        <v>1</v>
      </c>
      <c r="E132" s="95">
        <v>13</v>
      </c>
    </row>
    <row r="133" spans="1:5">
      <c r="A133" s="94">
        <v>42940</v>
      </c>
      <c r="B133" t="s">
        <v>850</v>
      </c>
      <c r="C133" t="s">
        <v>453</v>
      </c>
      <c r="D133">
        <v>7</v>
      </c>
      <c r="E133" s="95">
        <v>77</v>
      </c>
    </row>
    <row r="134" spans="1:5">
      <c r="A134" s="94">
        <v>42944</v>
      </c>
      <c r="B134" t="s">
        <v>851</v>
      </c>
      <c r="C134" t="s">
        <v>853</v>
      </c>
      <c r="D134">
        <v>4</v>
      </c>
      <c r="E134" s="95">
        <v>48</v>
      </c>
    </row>
    <row r="135" spans="1:5">
      <c r="A135" s="94">
        <v>42946</v>
      </c>
      <c r="B135" t="s">
        <v>850</v>
      </c>
      <c r="C135" t="s">
        <v>460</v>
      </c>
      <c r="D135">
        <v>6</v>
      </c>
      <c r="E135" s="95">
        <v>66</v>
      </c>
    </row>
    <row r="136" spans="1:5">
      <c r="A136" s="94">
        <v>42950</v>
      </c>
      <c r="B136" t="s">
        <v>851</v>
      </c>
      <c r="C136" t="s">
        <v>453</v>
      </c>
      <c r="D136">
        <v>2</v>
      </c>
      <c r="E136" s="95">
        <v>24</v>
      </c>
    </row>
    <row r="137" spans="1:5">
      <c r="A137" s="94">
        <v>42952</v>
      </c>
      <c r="B137" t="s">
        <v>851</v>
      </c>
      <c r="C137" t="s">
        <v>854</v>
      </c>
      <c r="D137">
        <v>6</v>
      </c>
      <c r="E137" s="95">
        <v>72</v>
      </c>
    </row>
    <row r="138" spans="1:5">
      <c r="A138" s="94">
        <v>42956</v>
      </c>
      <c r="B138" t="s">
        <v>850</v>
      </c>
      <c r="C138" t="s">
        <v>453</v>
      </c>
      <c r="D138">
        <v>8</v>
      </c>
      <c r="E138" s="95">
        <v>88</v>
      </c>
    </row>
    <row r="139" spans="1:5">
      <c r="A139" s="94">
        <v>42958</v>
      </c>
      <c r="B139" t="s">
        <v>850</v>
      </c>
      <c r="C139" t="s">
        <v>453</v>
      </c>
      <c r="D139">
        <v>7</v>
      </c>
      <c r="E139" s="95">
        <v>77</v>
      </c>
    </row>
    <row r="140" spans="1:5">
      <c r="A140" s="94">
        <v>42961</v>
      </c>
      <c r="B140" t="s">
        <v>851</v>
      </c>
      <c r="C140" t="s">
        <v>460</v>
      </c>
      <c r="D140">
        <v>2</v>
      </c>
      <c r="E140" s="95">
        <v>24</v>
      </c>
    </row>
    <row r="141" spans="1:5">
      <c r="A141" s="94">
        <v>42964</v>
      </c>
      <c r="B141" t="s">
        <v>852</v>
      </c>
      <c r="C141" t="s">
        <v>854</v>
      </c>
      <c r="D141">
        <v>8</v>
      </c>
      <c r="E141" s="95">
        <v>104</v>
      </c>
    </row>
    <row r="142" spans="1:5">
      <c r="A142" s="94">
        <v>42967</v>
      </c>
      <c r="B142" t="s">
        <v>852</v>
      </c>
      <c r="C142" t="s">
        <v>453</v>
      </c>
      <c r="D142">
        <v>6</v>
      </c>
      <c r="E142" s="95">
        <v>78</v>
      </c>
    </row>
    <row r="143" spans="1:5">
      <c r="A143" s="94">
        <v>42971</v>
      </c>
      <c r="B143" t="s">
        <v>850</v>
      </c>
      <c r="C143" t="s">
        <v>460</v>
      </c>
      <c r="D143">
        <v>6</v>
      </c>
      <c r="E143" s="95">
        <v>66</v>
      </c>
    </row>
    <row r="144" spans="1:5">
      <c r="A144" s="94">
        <v>42974</v>
      </c>
      <c r="B144" t="s">
        <v>851</v>
      </c>
      <c r="C144" t="s">
        <v>453</v>
      </c>
      <c r="D144">
        <v>3</v>
      </c>
      <c r="E144" s="95">
        <v>36</v>
      </c>
    </row>
    <row r="145" spans="1:5">
      <c r="A145" s="94">
        <v>42976</v>
      </c>
      <c r="B145" t="s">
        <v>850</v>
      </c>
      <c r="C145" t="s">
        <v>853</v>
      </c>
      <c r="D145">
        <v>4</v>
      </c>
      <c r="E145" s="95">
        <v>44</v>
      </c>
    </row>
    <row r="146" spans="1:5">
      <c r="A146" s="94">
        <v>42978</v>
      </c>
      <c r="B146" t="s">
        <v>850</v>
      </c>
      <c r="C146" t="s">
        <v>460</v>
      </c>
      <c r="D146">
        <v>1</v>
      </c>
      <c r="E146" s="95">
        <v>11</v>
      </c>
    </row>
    <row r="147" spans="1:5">
      <c r="A147" s="94">
        <v>42980</v>
      </c>
      <c r="B147" t="s">
        <v>850</v>
      </c>
      <c r="C147" t="s">
        <v>460</v>
      </c>
      <c r="D147">
        <v>1</v>
      </c>
      <c r="E147" s="95">
        <v>11</v>
      </c>
    </row>
    <row r="148" spans="1:5">
      <c r="A148" s="94">
        <v>42984</v>
      </c>
      <c r="B148" t="s">
        <v>852</v>
      </c>
      <c r="C148" t="s">
        <v>854</v>
      </c>
      <c r="D148">
        <v>6</v>
      </c>
      <c r="E148" s="95">
        <v>78</v>
      </c>
    </row>
    <row r="149" spans="1:5">
      <c r="A149" s="94">
        <v>42988</v>
      </c>
      <c r="B149" t="s">
        <v>850</v>
      </c>
      <c r="C149" t="s">
        <v>854</v>
      </c>
      <c r="D149">
        <v>3</v>
      </c>
      <c r="E149" s="95">
        <v>33</v>
      </c>
    </row>
    <row r="150" spans="1:5">
      <c r="A150" s="94">
        <v>42990</v>
      </c>
      <c r="B150" t="s">
        <v>851</v>
      </c>
      <c r="C150" t="s">
        <v>460</v>
      </c>
      <c r="D150">
        <v>4</v>
      </c>
      <c r="E150" s="95">
        <v>48</v>
      </c>
    </row>
    <row r="151" spans="1:5">
      <c r="A151" s="94">
        <v>42994</v>
      </c>
      <c r="B151" t="s">
        <v>851</v>
      </c>
      <c r="C151" t="s">
        <v>460</v>
      </c>
      <c r="D151">
        <v>4</v>
      </c>
      <c r="E151" s="95">
        <v>48</v>
      </c>
    </row>
    <row r="152" spans="1:5">
      <c r="A152" s="94">
        <v>42996</v>
      </c>
      <c r="B152" t="s">
        <v>852</v>
      </c>
      <c r="C152" t="s">
        <v>453</v>
      </c>
      <c r="D152">
        <v>7</v>
      </c>
      <c r="E152" s="95">
        <v>91</v>
      </c>
    </row>
    <row r="153" spans="1:5">
      <c r="A153" s="94">
        <v>43000</v>
      </c>
      <c r="B153" t="s">
        <v>850</v>
      </c>
      <c r="C153" t="s">
        <v>854</v>
      </c>
      <c r="D153">
        <v>4</v>
      </c>
      <c r="E153" s="95">
        <v>44</v>
      </c>
    </row>
    <row r="154" spans="1:5">
      <c r="A154" s="94">
        <v>43003</v>
      </c>
      <c r="B154" t="s">
        <v>852</v>
      </c>
      <c r="C154" t="s">
        <v>853</v>
      </c>
      <c r="D154">
        <v>2</v>
      </c>
      <c r="E154" s="95">
        <v>26</v>
      </c>
    </row>
    <row r="155" spans="1:5">
      <c r="A155" s="94">
        <v>43007</v>
      </c>
      <c r="B155" t="s">
        <v>850</v>
      </c>
      <c r="C155" t="s">
        <v>460</v>
      </c>
      <c r="D155">
        <v>8</v>
      </c>
      <c r="E155" s="95">
        <v>88</v>
      </c>
    </row>
    <row r="156" spans="1:5">
      <c r="A156" s="94">
        <v>43010</v>
      </c>
      <c r="B156" t="s">
        <v>850</v>
      </c>
      <c r="C156" t="s">
        <v>853</v>
      </c>
      <c r="D156">
        <v>3</v>
      </c>
      <c r="E156" s="95">
        <v>33</v>
      </c>
    </row>
    <row r="157" spans="1:5">
      <c r="A157" s="94">
        <v>43012</v>
      </c>
      <c r="B157" t="s">
        <v>852</v>
      </c>
      <c r="C157" t="s">
        <v>853</v>
      </c>
      <c r="D157">
        <v>5</v>
      </c>
      <c r="E157" s="95">
        <v>65</v>
      </c>
    </row>
    <row r="158" spans="1:5">
      <c r="A158" s="94">
        <v>43014</v>
      </c>
      <c r="B158" t="s">
        <v>851</v>
      </c>
      <c r="C158" t="s">
        <v>853</v>
      </c>
      <c r="D158">
        <v>1</v>
      </c>
      <c r="E158" s="95">
        <v>12</v>
      </c>
    </row>
    <row r="159" spans="1:5">
      <c r="A159" s="94">
        <v>43018</v>
      </c>
      <c r="B159" t="s">
        <v>852</v>
      </c>
      <c r="C159" t="s">
        <v>453</v>
      </c>
      <c r="D159">
        <v>4</v>
      </c>
      <c r="E159" s="95">
        <v>52</v>
      </c>
    </row>
    <row r="160" spans="1:5">
      <c r="A160" s="94">
        <v>43020</v>
      </c>
      <c r="B160" t="s">
        <v>850</v>
      </c>
      <c r="C160" t="s">
        <v>854</v>
      </c>
      <c r="D160">
        <v>5</v>
      </c>
      <c r="E160" s="95">
        <v>55</v>
      </c>
    </row>
    <row r="161" spans="1:5">
      <c r="A161" s="94">
        <v>43022</v>
      </c>
      <c r="B161" t="s">
        <v>852</v>
      </c>
      <c r="C161" t="s">
        <v>453</v>
      </c>
      <c r="D161">
        <v>4</v>
      </c>
      <c r="E161" s="95">
        <v>52</v>
      </c>
    </row>
    <row r="162" spans="1:5">
      <c r="A162" s="94">
        <v>43025</v>
      </c>
      <c r="B162" t="s">
        <v>850</v>
      </c>
      <c r="C162" t="s">
        <v>453</v>
      </c>
      <c r="D162">
        <v>6</v>
      </c>
      <c r="E162" s="95">
        <v>66</v>
      </c>
    </row>
    <row r="163" spans="1:5">
      <c r="A163" s="94">
        <v>43026</v>
      </c>
      <c r="B163" t="s">
        <v>852</v>
      </c>
      <c r="C163" t="s">
        <v>460</v>
      </c>
      <c r="D163">
        <v>3</v>
      </c>
      <c r="E163" s="95">
        <v>39</v>
      </c>
    </row>
    <row r="164" spans="1:5">
      <c r="A164" s="94">
        <v>43030</v>
      </c>
      <c r="B164" t="s">
        <v>851</v>
      </c>
      <c r="C164" t="s">
        <v>460</v>
      </c>
      <c r="D164">
        <v>6</v>
      </c>
      <c r="E164" s="95">
        <v>72</v>
      </c>
    </row>
    <row r="165" spans="1:5">
      <c r="A165" s="94">
        <v>43034</v>
      </c>
      <c r="B165" t="s">
        <v>852</v>
      </c>
      <c r="C165" t="s">
        <v>453</v>
      </c>
      <c r="D165">
        <v>1</v>
      </c>
      <c r="E165" s="95">
        <v>13</v>
      </c>
    </row>
    <row r="166" spans="1:5">
      <c r="A166" s="94">
        <v>43035</v>
      </c>
      <c r="B166" t="s">
        <v>850</v>
      </c>
      <c r="C166" t="s">
        <v>460</v>
      </c>
      <c r="D166">
        <v>1</v>
      </c>
      <c r="E166" s="95">
        <v>11</v>
      </c>
    </row>
    <row r="167" spans="1:5">
      <c r="A167" s="94">
        <v>43036</v>
      </c>
      <c r="B167" t="s">
        <v>850</v>
      </c>
      <c r="C167" t="s">
        <v>453</v>
      </c>
      <c r="D167">
        <v>7</v>
      </c>
      <c r="E167" s="95">
        <v>77</v>
      </c>
    </row>
    <row r="168" spans="1:5">
      <c r="A168" s="94">
        <v>43038</v>
      </c>
      <c r="B168" t="s">
        <v>851</v>
      </c>
      <c r="C168" t="s">
        <v>453</v>
      </c>
      <c r="D168">
        <v>5</v>
      </c>
      <c r="E168" s="95">
        <v>60</v>
      </c>
    </row>
    <row r="169" spans="1:5">
      <c r="A169" s="94">
        <v>43039</v>
      </c>
      <c r="B169" t="s">
        <v>850</v>
      </c>
      <c r="C169" t="s">
        <v>460</v>
      </c>
      <c r="D169">
        <v>4</v>
      </c>
      <c r="E169" s="95">
        <v>44</v>
      </c>
    </row>
    <row r="170" spans="1:5">
      <c r="A170" s="94">
        <v>43042</v>
      </c>
      <c r="B170" t="s">
        <v>852</v>
      </c>
      <c r="C170" t="s">
        <v>854</v>
      </c>
      <c r="D170">
        <v>6</v>
      </c>
      <c r="E170" s="95">
        <v>78</v>
      </c>
    </row>
    <row r="171" spans="1:5">
      <c r="A171" s="94">
        <v>43046</v>
      </c>
      <c r="B171" t="s">
        <v>852</v>
      </c>
      <c r="C171" t="s">
        <v>460</v>
      </c>
      <c r="D171">
        <v>1</v>
      </c>
      <c r="E171" s="95">
        <v>13</v>
      </c>
    </row>
    <row r="172" spans="1:5">
      <c r="A172" s="94">
        <v>43050</v>
      </c>
      <c r="B172" t="s">
        <v>852</v>
      </c>
      <c r="C172" t="s">
        <v>853</v>
      </c>
      <c r="D172">
        <v>7</v>
      </c>
      <c r="E172" s="95">
        <v>91</v>
      </c>
    </row>
    <row r="173" spans="1:5">
      <c r="A173" s="94">
        <v>43052</v>
      </c>
      <c r="B173" t="s">
        <v>851</v>
      </c>
      <c r="C173" t="s">
        <v>853</v>
      </c>
      <c r="D173">
        <v>3</v>
      </c>
      <c r="E173" s="95">
        <v>36</v>
      </c>
    </row>
    <row r="174" spans="1:5">
      <c r="A174" s="94">
        <v>43056</v>
      </c>
      <c r="B174" t="s">
        <v>851</v>
      </c>
      <c r="C174" t="s">
        <v>453</v>
      </c>
      <c r="D174">
        <v>2</v>
      </c>
      <c r="E174" s="95">
        <v>24</v>
      </c>
    </row>
    <row r="175" spans="1:5">
      <c r="A175" s="94">
        <v>43058</v>
      </c>
      <c r="B175" t="s">
        <v>852</v>
      </c>
      <c r="C175" t="s">
        <v>453</v>
      </c>
      <c r="D175">
        <v>8</v>
      </c>
      <c r="E175" s="95">
        <v>104</v>
      </c>
    </row>
    <row r="176" spans="1:5">
      <c r="A176" s="94">
        <v>43062</v>
      </c>
      <c r="B176" t="s">
        <v>851</v>
      </c>
      <c r="C176" t="s">
        <v>853</v>
      </c>
      <c r="D176">
        <v>6</v>
      </c>
      <c r="E176" s="95">
        <v>72</v>
      </c>
    </row>
    <row r="177" spans="1:5">
      <c r="A177" s="94">
        <v>43066</v>
      </c>
      <c r="B177" t="s">
        <v>850</v>
      </c>
      <c r="C177" t="s">
        <v>453</v>
      </c>
      <c r="D177">
        <v>5</v>
      </c>
      <c r="E177" s="95">
        <v>55</v>
      </c>
    </row>
    <row r="178" spans="1:5">
      <c r="A178" s="94">
        <v>43067</v>
      </c>
      <c r="B178" t="s">
        <v>851</v>
      </c>
      <c r="C178" t="s">
        <v>453</v>
      </c>
      <c r="D178">
        <v>4</v>
      </c>
      <c r="E178" s="95">
        <v>48</v>
      </c>
    </row>
    <row r="179" spans="1:5">
      <c r="A179" s="94">
        <v>43069</v>
      </c>
      <c r="B179" t="s">
        <v>850</v>
      </c>
      <c r="C179" t="s">
        <v>453</v>
      </c>
      <c r="D179">
        <v>8</v>
      </c>
      <c r="E179" s="95">
        <v>88</v>
      </c>
    </row>
    <row r="180" spans="1:5">
      <c r="A180" s="94">
        <v>43070</v>
      </c>
      <c r="B180" t="s">
        <v>851</v>
      </c>
      <c r="C180" t="s">
        <v>854</v>
      </c>
      <c r="D180">
        <v>8</v>
      </c>
      <c r="E180" s="95">
        <v>96</v>
      </c>
    </row>
    <row r="181" spans="1:5">
      <c r="A181" s="94">
        <v>43072</v>
      </c>
      <c r="B181" t="s">
        <v>852</v>
      </c>
      <c r="C181" t="s">
        <v>453</v>
      </c>
      <c r="D181">
        <v>5</v>
      </c>
      <c r="E181" s="95">
        <v>65</v>
      </c>
    </row>
    <row r="182" spans="1:5">
      <c r="A182" s="94">
        <v>43074</v>
      </c>
      <c r="B182" t="s">
        <v>851</v>
      </c>
      <c r="C182" t="s">
        <v>853</v>
      </c>
      <c r="D182">
        <v>3</v>
      </c>
      <c r="E182" s="95">
        <v>36</v>
      </c>
    </row>
    <row r="183" spans="1:5">
      <c r="A183" s="94">
        <v>43075</v>
      </c>
      <c r="B183" t="s">
        <v>851</v>
      </c>
      <c r="C183" t="s">
        <v>453</v>
      </c>
      <c r="D183">
        <v>4</v>
      </c>
      <c r="E183" s="95">
        <v>48</v>
      </c>
    </row>
    <row r="184" spans="1:5">
      <c r="A184" s="94">
        <v>43077</v>
      </c>
      <c r="B184" t="s">
        <v>851</v>
      </c>
      <c r="C184" t="s">
        <v>453</v>
      </c>
      <c r="D184">
        <v>5</v>
      </c>
      <c r="E184" s="95">
        <v>60</v>
      </c>
    </row>
    <row r="185" spans="1:5">
      <c r="A185" s="94">
        <v>43079</v>
      </c>
      <c r="B185" t="s">
        <v>852</v>
      </c>
      <c r="C185" t="s">
        <v>453</v>
      </c>
      <c r="D185">
        <v>1</v>
      </c>
      <c r="E185" s="95">
        <v>13</v>
      </c>
    </row>
    <row r="186" spans="1:5">
      <c r="A186" s="94">
        <v>43081</v>
      </c>
      <c r="B186" t="s">
        <v>850</v>
      </c>
      <c r="C186" t="s">
        <v>853</v>
      </c>
      <c r="D186">
        <v>4</v>
      </c>
      <c r="E186" s="95">
        <v>44</v>
      </c>
    </row>
    <row r="187" spans="1:5">
      <c r="A187" s="94">
        <v>43082</v>
      </c>
      <c r="B187" t="s">
        <v>852</v>
      </c>
      <c r="C187" t="s">
        <v>853</v>
      </c>
      <c r="D187">
        <v>5</v>
      </c>
      <c r="E187" s="95">
        <v>65</v>
      </c>
    </row>
    <row r="188" spans="1:5">
      <c r="A188" s="94">
        <v>43083</v>
      </c>
      <c r="B188" t="s">
        <v>851</v>
      </c>
      <c r="C188" t="s">
        <v>853</v>
      </c>
      <c r="D188">
        <v>5</v>
      </c>
      <c r="E188" s="95">
        <v>60</v>
      </c>
    </row>
    <row r="189" spans="1:5">
      <c r="A189" s="94">
        <v>43085</v>
      </c>
      <c r="B189" t="s">
        <v>851</v>
      </c>
      <c r="C189" t="s">
        <v>453</v>
      </c>
      <c r="D189">
        <v>1</v>
      </c>
      <c r="E189" s="95">
        <v>12</v>
      </c>
    </row>
    <row r="190" spans="1:5">
      <c r="A190" s="94">
        <v>43086</v>
      </c>
      <c r="B190" t="s">
        <v>851</v>
      </c>
      <c r="C190" t="s">
        <v>853</v>
      </c>
      <c r="D190">
        <v>6</v>
      </c>
      <c r="E190" s="95">
        <v>72</v>
      </c>
    </row>
    <row r="191" spans="1:5">
      <c r="A191" s="94">
        <v>43088</v>
      </c>
      <c r="B191" t="s">
        <v>852</v>
      </c>
      <c r="C191" t="s">
        <v>853</v>
      </c>
      <c r="D191">
        <v>2</v>
      </c>
      <c r="E191" s="95">
        <v>26</v>
      </c>
    </row>
    <row r="192" spans="1:5">
      <c r="A192" s="94">
        <v>43092</v>
      </c>
      <c r="B192" t="s">
        <v>851</v>
      </c>
      <c r="C192" t="s">
        <v>853</v>
      </c>
      <c r="D192">
        <v>1</v>
      </c>
      <c r="E192" s="95">
        <v>12</v>
      </c>
    </row>
    <row r="193" spans="1:5">
      <c r="A193" s="94">
        <v>43096</v>
      </c>
      <c r="B193" t="s">
        <v>851</v>
      </c>
      <c r="C193" t="s">
        <v>854</v>
      </c>
      <c r="D193">
        <v>1</v>
      </c>
      <c r="E193" s="95">
        <v>12</v>
      </c>
    </row>
    <row r="194" spans="1:5">
      <c r="A194" s="94">
        <v>43099</v>
      </c>
      <c r="B194" t="s">
        <v>852</v>
      </c>
      <c r="C194" t="s">
        <v>460</v>
      </c>
      <c r="D194">
        <v>8</v>
      </c>
      <c r="E194" s="95">
        <v>104</v>
      </c>
    </row>
    <row r="195" spans="1:5">
      <c r="A195" s="94">
        <v>43102</v>
      </c>
      <c r="B195" t="s">
        <v>850</v>
      </c>
      <c r="C195" t="s">
        <v>853</v>
      </c>
      <c r="D195">
        <v>4</v>
      </c>
      <c r="E195" s="95">
        <v>44</v>
      </c>
    </row>
    <row r="196" spans="1:5">
      <c r="A196" s="94">
        <v>43105</v>
      </c>
      <c r="B196" t="s">
        <v>851</v>
      </c>
      <c r="C196" t="s">
        <v>460</v>
      </c>
      <c r="D196">
        <v>8</v>
      </c>
      <c r="E196" s="95">
        <v>96</v>
      </c>
    </row>
    <row r="197" spans="1:5">
      <c r="A197" s="94">
        <v>43109</v>
      </c>
      <c r="B197" t="s">
        <v>850</v>
      </c>
      <c r="C197" t="s">
        <v>853</v>
      </c>
      <c r="D197">
        <v>2</v>
      </c>
      <c r="E197" s="95">
        <v>22</v>
      </c>
    </row>
    <row r="198" spans="1:5">
      <c r="A198" s="94">
        <v>43113</v>
      </c>
      <c r="B198" t="s">
        <v>852</v>
      </c>
      <c r="C198" t="s">
        <v>853</v>
      </c>
      <c r="D198">
        <v>3</v>
      </c>
      <c r="E198" s="95">
        <v>39</v>
      </c>
    </row>
    <row r="199" spans="1:5">
      <c r="A199" s="94">
        <v>43117</v>
      </c>
      <c r="B199" t="s">
        <v>855</v>
      </c>
      <c r="C199" t="s">
        <v>453</v>
      </c>
      <c r="D199">
        <v>6</v>
      </c>
      <c r="E199" s="95">
        <v>84</v>
      </c>
    </row>
    <row r="200" spans="1:5">
      <c r="A200" s="94">
        <v>43119</v>
      </c>
      <c r="B200" t="s">
        <v>850</v>
      </c>
      <c r="C200" t="s">
        <v>853</v>
      </c>
      <c r="D200">
        <v>8</v>
      </c>
      <c r="E200" s="95">
        <v>88</v>
      </c>
    </row>
    <row r="201" spans="1:5">
      <c r="A201" s="94">
        <v>43120</v>
      </c>
      <c r="B201" t="s">
        <v>851</v>
      </c>
      <c r="C201" t="s">
        <v>853</v>
      </c>
      <c r="D201">
        <v>8</v>
      </c>
      <c r="E201" s="95">
        <v>96</v>
      </c>
    </row>
    <row r="202" spans="1:5">
      <c r="A202" s="94">
        <v>43121</v>
      </c>
      <c r="B202" t="s">
        <v>851</v>
      </c>
      <c r="C202" t="s">
        <v>453</v>
      </c>
      <c r="D202">
        <v>4</v>
      </c>
      <c r="E202" s="95">
        <v>48</v>
      </c>
    </row>
    <row r="203" spans="1:5">
      <c r="A203" s="94">
        <v>43123</v>
      </c>
      <c r="B203" t="s">
        <v>851</v>
      </c>
      <c r="C203" t="s">
        <v>453</v>
      </c>
      <c r="D203">
        <v>6</v>
      </c>
      <c r="E203" s="95">
        <v>72</v>
      </c>
    </row>
    <row r="204" spans="1:5">
      <c r="A204" s="94">
        <v>43124</v>
      </c>
      <c r="B204" t="s">
        <v>855</v>
      </c>
      <c r="C204" t="s">
        <v>853</v>
      </c>
      <c r="D204">
        <v>7</v>
      </c>
      <c r="E204" s="95">
        <v>98</v>
      </c>
    </row>
    <row r="205" spans="1:5">
      <c r="A205" s="94">
        <v>43125</v>
      </c>
      <c r="B205" t="s">
        <v>851</v>
      </c>
      <c r="C205" t="s">
        <v>854</v>
      </c>
      <c r="D205">
        <v>3</v>
      </c>
      <c r="E205" s="95">
        <v>36</v>
      </c>
    </row>
    <row r="206" spans="1:5">
      <c r="A206" s="94">
        <v>43128</v>
      </c>
      <c r="B206" t="s">
        <v>852</v>
      </c>
      <c r="C206" t="s">
        <v>853</v>
      </c>
      <c r="D206">
        <v>4</v>
      </c>
      <c r="E206" s="95">
        <v>52</v>
      </c>
    </row>
    <row r="207" spans="1:5">
      <c r="A207" s="94">
        <v>43131</v>
      </c>
      <c r="B207" t="s">
        <v>855</v>
      </c>
      <c r="C207" t="s">
        <v>453</v>
      </c>
      <c r="D207">
        <v>6</v>
      </c>
      <c r="E207" s="95">
        <v>84</v>
      </c>
    </row>
    <row r="208" spans="1:5">
      <c r="A208" s="94">
        <v>43134</v>
      </c>
      <c r="B208" t="s">
        <v>850</v>
      </c>
      <c r="C208" t="s">
        <v>853</v>
      </c>
      <c r="D208">
        <v>1</v>
      </c>
      <c r="E208" s="95">
        <v>11</v>
      </c>
    </row>
    <row r="209" spans="1:5">
      <c r="A209" s="94">
        <v>43137</v>
      </c>
      <c r="B209" t="s">
        <v>850</v>
      </c>
      <c r="C209" t="s">
        <v>460</v>
      </c>
      <c r="D209">
        <v>6</v>
      </c>
      <c r="E209" s="95">
        <v>66</v>
      </c>
    </row>
    <row r="210" spans="1:5">
      <c r="A210" s="94">
        <v>43138</v>
      </c>
      <c r="B210" t="s">
        <v>851</v>
      </c>
      <c r="C210" t="s">
        <v>453</v>
      </c>
      <c r="D210">
        <v>1</v>
      </c>
      <c r="E210" s="95">
        <v>12</v>
      </c>
    </row>
    <row r="211" spans="1:5">
      <c r="A211" s="94">
        <v>43140</v>
      </c>
      <c r="B211" t="s">
        <v>851</v>
      </c>
      <c r="C211" t="s">
        <v>460</v>
      </c>
      <c r="D211">
        <v>3</v>
      </c>
      <c r="E211" s="95">
        <v>36</v>
      </c>
    </row>
    <row r="212" spans="1:5">
      <c r="A212" s="94">
        <v>43142</v>
      </c>
      <c r="B212" t="s">
        <v>852</v>
      </c>
      <c r="C212" t="s">
        <v>853</v>
      </c>
      <c r="D212">
        <v>3</v>
      </c>
      <c r="E212" s="95">
        <v>39</v>
      </c>
    </row>
    <row r="213" spans="1:5">
      <c r="A213" s="94">
        <v>43145</v>
      </c>
      <c r="B213" t="s">
        <v>851</v>
      </c>
      <c r="C213" t="s">
        <v>460</v>
      </c>
      <c r="D213">
        <v>8</v>
      </c>
      <c r="E213" s="95">
        <v>96</v>
      </c>
    </row>
    <row r="214" spans="1:5">
      <c r="A214" s="94">
        <v>43147</v>
      </c>
      <c r="B214" t="s">
        <v>855</v>
      </c>
      <c r="C214" t="s">
        <v>854</v>
      </c>
      <c r="D214">
        <v>3</v>
      </c>
      <c r="E214" s="95">
        <v>42</v>
      </c>
    </row>
    <row r="215" spans="1:5">
      <c r="A215" s="94">
        <v>43150</v>
      </c>
      <c r="B215" t="s">
        <v>851</v>
      </c>
      <c r="C215" t="s">
        <v>453</v>
      </c>
      <c r="D215">
        <v>7</v>
      </c>
      <c r="E215" s="95">
        <v>84</v>
      </c>
    </row>
    <row r="216" spans="1:5">
      <c r="A216" s="94">
        <v>43154</v>
      </c>
      <c r="B216" t="s">
        <v>851</v>
      </c>
      <c r="C216" t="s">
        <v>453</v>
      </c>
      <c r="D216">
        <v>5</v>
      </c>
      <c r="E216" s="95">
        <v>60</v>
      </c>
    </row>
    <row r="217" spans="1:5">
      <c r="A217" s="94">
        <v>43157</v>
      </c>
      <c r="B217" t="s">
        <v>852</v>
      </c>
      <c r="C217" t="s">
        <v>853</v>
      </c>
      <c r="D217">
        <v>4</v>
      </c>
      <c r="E217" s="95">
        <v>52</v>
      </c>
    </row>
    <row r="218" spans="1:5">
      <c r="A218" s="94">
        <v>43161</v>
      </c>
      <c r="B218" t="s">
        <v>850</v>
      </c>
      <c r="C218" t="s">
        <v>853</v>
      </c>
      <c r="D218">
        <v>5</v>
      </c>
      <c r="E218" s="95">
        <v>55</v>
      </c>
    </row>
    <row r="219" spans="1:5">
      <c r="A219" s="94">
        <v>43164</v>
      </c>
      <c r="B219" t="s">
        <v>850</v>
      </c>
      <c r="C219" t="s">
        <v>453</v>
      </c>
      <c r="D219">
        <v>1</v>
      </c>
      <c r="E219" s="95">
        <v>11</v>
      </c>
    </row>
    <row r="220" spans="1:5">
      <c r="A220" s="94">
        <v>43165</v>
      </c>
      <c r="B220" t="s">
        <v>851</v>
      </c>
      <c r="C220" t="s">
        <v>853</v>
      </c>
      <c r="D220">
        <v>8</v>
      </c>
      <c r="E220" s="95">
        <v>96</v>
      </c>
    </row>
    <row r="221" spans="1:5">
      <c r="A221" s="94">
        <v>43168</v>
      </c>
      <c r="B221" t="s">
        <v>851</v>
      </c>
      <c r="C221" t="s">
        <v>853</v>
      </c>
      <c r="D221">
        <v>7</v>
      </c>
      <c r="E221" s="95">
        <v>84</v>
      </c>
    </row>
    <row r="222" spans="1:5">
      <c r="A222" s="94">
        <v>43170</v>
      </c>
      <c r="B222" t="s">
        <v>855</v>
      </c>
      <c r="C222" t="s">
        <v>453</v>
      </c>
      <c r="D222">
        <v>5</v>
      </c>
      <c r="E222" s="95">
        <v>70</v>
      </c>
    </row>
    <row r="223" spans="1:5">
      <c r="A223" s="94">
        <v>43174</v>
      </c>
      <c r="B223" t="s">
        <v>855</v>
      </c>
      <c r="C223" t="s">
        <v>453</v>
      </c>
      <c r="D223">
        <v>4</v>
      </c>
      <c r="E223" s="95">
        <v>56</v>
      </c>
    </row>
    <row r="224" spans="1:5">
      <c r="A224" s="94">
        <v>43175</v>
      </c>
      <c r="B224" t="s">
        <v>851</v>
      </c>
      <c r="C224" t="s">
        <v>453</v>
      </c>
      <c r="D224">
        <v>6</v>
      </c>
      <c r="E224" s="95">
        <v>72</v>
      </c>
    </row>
    <row r="225" spans="1:5">
      <c r="A225" s="94">
        <v>43176</v>
      </c>
      <c r="B225" t="s">
        <v>851</v>
      </c>
      <c r="C225" t="s">
        <v>854</v>
      </c>
      <c r="D225">
        <v>4</v>
      </c>
      <c r="E225" s="95">
        <v>48</v>
      </c>
    </row>
    <row r="226" spans="1:5">
      <c r="A226" s="94">
        <v>43177</v>
      </c>
      <c r="B226" t="s">
        <v>855</v>
      </c>
      <c r="C226" t="s">
        <v>853</v>
      </c>
      <c r="D226">
        <v>4</v>
      </c>
      <c r="E226" s="95">
        <v>56</v>
      </c>
    </row>
    <row r="227" spans="1:5">
      <c r="A227" s="94">
        <v>43178</v>
      </c>
      <c r="B227" t="s">
        <v>852</v>
      </c>
      <c r="C227" t="s">
        <v>453</v>
      </c>
      <c r="D227">
        <v>1</v>
      </c>
      <c r="E227" s="95">
        <v>13</v>
      </c>
    </row>
    <row r="228" spans="1:5">
      <c r="A228" s="94">
        <v>43182</v>
      </c>
      <c r="B228" t="s">
        <v>852</v>
      </c>
      <c r="C228" t="s">
        <v>460</v>
      </c>
      <c r="D228">
        <v>8</v>
      </c>
      <c r="E228" s="95">
        <v>104</v>
      </c>
    </row>
    <row r="229" spans="1:5">
      <c r="A229" s="94">
        <v>43184</v>
      </c>
      <c r="B229" t="s">
        <v>852</v>
      </c>
      <c r="C229" t="s">
        <v>453</v>
      </c>
      <c r="D229">
        <v>1</v>
      </c>
      <c r="E229" s="95">
        <v>13</v>
      </c>
    </row>
    <row r="230" spans="1:5">
      <c r="A230" s="94">
        <v>43186</v>
      </c>
      <c r="B230" t="s">
        <v>851</v>
      </c>
      <c r="C230" t="s">
        <v>854</v>
      </c>
      <c r="D230">
        <v>4</v>
      </c>
      <c r="E230" s="95">
        <v>48</v>
      </c>
    </row>
    <row r="231" spans="1:5">
      <c r="A231" s="94">
        <v>43189</v>
      </c>
      <c r="B231" t="s">
        <v>855</v>
      </c>
      <c r="C231" t="s">
        <v>453</v>
      </c>
      <c r="D231">
        <v>1</v>
      </c>
      <c r="E231" s="95">
        <v>14</v>
      </c>
    </row>
    <row r="232" spans="1:5">
      <c r="A232" s="94">
        <v>43191</v>
      </c>
      <c r="B232" t="s">
        <v>855</v>
      </c>
      <c r="C232" t="s">
        <v>460</v>
      </c>
      <c r="D232">
        <v>4</v>
      </c>
      <c r="E232" s="95">
        <v>56</v>
      </c>
    </row>
    <row r="233" spans="1:5">
      <c r="A233" s="94">
        <v>43194</v>
      </c>
      <c r="B233" t="s">
        <v>850</v>
      </c>
      <c r="C233" t="s">
        <v>453</v>
      </c>
      <c r="D233">
        <v>8</v>
      </c>
      <c r="E233" s="95">
        <v>88</v>
      </c>
    </row>
    <row r="234" spans="1:5">
      <c r="A234" s="94">
        <v>43196</v>
      </c>
      <c r="B234" t="s">
        <v>855</v>
      </c>
      <c r="C234" t="s">
        <v>453</v>
      </c>
      <c r="D234">
        <v>4</v>
      </c>
      <c r="E234" s="95">
        <v>56</v>
      </c>
    </row>
    <row r="235" spans="1:5">
      <c r="A235" s="94">
        <v>43197</v>
      </c>
      <c r="B235" t="s">
        <v>852</v>
      </c>
      <c r="C235" t="s">
        <v>853</v>
      </c>
      <c r="D235">
        <v>6</v>
      </c>
      <c r="E235" s="95">
        <v>78</v>
      </c>
    </row>
    <row r="236" spans="1:5">
      <c r="A236" s="94">
        <v>43201</v>
      </c>
      <c r="B236" t="s">
        <v>855</v>
      </c>
      <c r="C236" t="s">
        <v>854</v>
      </c>
      <c r="D236">
        <v>8</v>
      </c>
      <c r="E236" s="95">
        <v>112</v>
      </c>
    </row>
    <row r="237" spans="1:5">
      <c r="A237" s="94">
        <v>43205</v>
      </c>
      <c r="B237" t="s">
        <v>855</v>
      </c>
      <c r="C237" t="s">
        <v>853</v>
      </c>
      <c r="D237">
        <v>3</v>
      </c>
      <c r="E237" s="95">
        <v>42</v>
      </c>
    </row>
    <row r="238" spans="1:5">
      <c r="A238" s="94">
        <v>43206</v>
      </c>
      <c r="B238" t="s">
        <v>851</v>
      </c>
      <c r="C238" t="s">
        <v>853</v>
      </c>
      <c r="D238">
        <v>2</v>
      </c>
      <c r="E238" s="95">
        <v>24</v>
      </c>
    </row>
    <row r="239" spans="1:5">
      <c r="A239" s="94">
        <v>43210</v>
      </c>
      <c r="B239" t="s">
        <v>851</v>
      </c>
      <c r="C239" t="s">
        <v>853</v>
      </c>
      <c r="D239">
        <v>7</v>
      </c>
      <c r="E239" s="95">
        <v>84</v>
      </c>
    </row>
    <row r="240" spans="1:5">
      <c r="A240" s="94">
        <v>43211</v>
      </c>
      <c r="B240" t="s">
        <v>852</v>
      </c>
      <c r="C240" t="s">
        <v>453</v>
      </c>
      <c r="D240">
        <v>1</v>
      </c>
      <c r="E240" s="95">
        <v>13</v>
      </c>
    </row>
    <row r="241" spans="1:5">
      <c r="A241" s="94">
        <v>43212</v>
      </c>
      <c r="B241" t="s">
        <v>852</v>
      </c>
      <c r="C241" t="s">
        <v>853</v>
      </c>
      <c r="D241">
        <v>5</v>
      </c>
      <c r="E241" s="95">
        <v>65</v>
      </c>
    </row>
    <row r="242" spans="1:5">
      <c r="A242" s="94">
        <v>43216</v>
      </c>
      <c r="B242" t="s">
        <v>850</v>
      </c>
      <c r="C242" t="s">
        <v>853</v>
      </c>
      <c r="D242">
        <v>8</v>
      </c>
      <c r="E242" s="95">
        <v>88</v>
      </c>
    </row>
    <row r="243" spans="1:5">
      <c r="A243" s="94">
        <v>43220</v>
      </c>
      <c r="B243" t="s">
        <v>855</v>
      </c>
      <c r="C243" t="s">
        <v>453</v>
      </c>
      <c r="D243">
        <v>8</v>
      </c>
      <c r="E243" s="95">
        <v>112</v>
      </c>
    </row>
    <row r="244" spans="1:5">
      <c r="A244" s="94">
        <v>43224</v>
      </c>
      <c r="B244" t="s">
        <v>851</v>
      </c>
      <c r="C244" t="s">
        <v>453</v>
      </c>
      <c r="D244">
        <v>3</v>
      </c>
      <c r="E244" s="95">
        <v>36</v>
      </c>
    </row>
    <row r="245" spans="1:5">
      <c r="A245" s="94">
        <v>43225</v>
      </c>
      <c r="B245" t="s">
        <v>850</v>
      </c>
      <c r="C245" t="s">
        <v>453</v>
      </c>
      <c r="D245">
        <v>2</v>
      </c>
      <c r="E245" s="95">
        <v>22</v>
      </c>
    </row>
    <row r="246" spans="1:5">
      <c r="A246" s="94">
        <v>43229</v>
      </c>
      <c r="B246" t="s">
        <v>851</v>
      </c>
      <c r="C246" t="s">
        <v>453</v>
      </c>
      <c r="D246">
        <v>1</v>
      </c>
      <c r="E246" s="95">
        <v>12</v>
      </c>
    </row>
    <row r="247" spans="1:5">
      <c r="A247" s="94">
        <v>43232</v>
      </c>
      <c r="B247" t="s">
        <v>851</v>
      </c>
      <c r="C247" t="s">
        <v>854</v>
      </c>
      <c r="D247">
        <v>6</v>
      </c>
      <c r="E247" s="95">
        <v>72</v>
      </c>
    </row>
    <row r="248" spans="1:5">
      <c r="A248" s="94">
        <v>43233</v>
      </c>
      <c r="B248" t="s">
        <v>852</v>
      </c>
      <c r="C248" t="s">
        <v>460</v>
      </c>
      <c r="D248">
        <v>1</v>
      </c>
      <c r="E248" s="95">
        <v>13</v>
      </c>
    </row>
    <row r="249" spans="1:5">
      <c r="A249" s="94">
        <v>43236</v>
      </c>
      <c r="B249" t="s">
        <v>852</v>
      </c>
      <c r="C249" t="s">
        <v>453</v>
      </c>
      <c r="D249">
        <v>2</v>
      </c>
      <c r="E249" s="95">
        <v>26</v>
      </c>
    </row>
    <row r="250" spans="1:5">
      <c r="A250" s="94">
        <v>43240</v>
      </c>
      <c r="B250" t="s">
        <v>855</v>
      </c>
      <c r="C250" t="s">
        <v>453</v>
      </c>
      <c r="D250">
        <v>1</v>
      </c>
      <c r="E250" s="95">
        <v>14</v>
      </c>
    </row>
    <row r="251" spans="1:5">
      <c r="A251" s="94">
        <v>43241</v>
      </c>
      <c r="B251" t="s">
        <v>851</v>
      </c>
      <c r="C251" t="s">
        <v>460</v>
      </c>
      <c r="D251">
        <v>6</v>
      </c>
      <c r="E251" s="95">
        <v>72</v>
      </c>
    </row>
    <row r="252" spans="1:5">
      <c r="A252" s="94">
        <v>43245</v>
      </c>
      <c r="B252" t="s">
        <v>850</v>
      </c>
      <c r="C252" t="s">
        <v>460</v>
      </c>
      <c r="D252">
        <v>1</v>
      </c>
      <c r="E252" s="95">
        <v>11</v>
      </c>
    </row>
    <row r="253" spans="1:5">
      <c r="A253" s="94">
        <v>43247</v>
      </c>
      <c r="B253" t="s">
        <v>855</v>
      </c>
      <c r="C253" t="s">
        <v>453</v>
      </c>
      <c r="D253">
        <v>5</v>
      </c>
      <c r="E253" s="95">
        <v>70</v>
      </c>
    </row>
    <row r="254" spans="1:5">
      <c r="A254" s="94">
        <v>43250</v>
      </c>
      <c r="B254" t="s">
        <v>850</v>
      </c>
      <c r="C254" t="s">
        <v>853</v>
      </c>
      <c r="D254">
        <v>7</v>
      </c>
      <c r="E254" s="95">
        <v>77</v>
      </c>
    </row>
    <row r="255" spans="1:5">
      <c r="A255" s="94">
        <v>43253</v>
      </c>
      <c r="B255" t="s">
        <v>855</v>
      </c>
      <c r="C255" t="s">
        <v>460</v>
      </c>
      <c r="D255">
        <v>7</v>
      </c>
      <c r="E255" s="95">
        <v>98</v>
      </c>
    </row>
    <row r="256" spans="1:5">
      <c r="A256" s="94">
        <v>43254</v>
      </c>
      <c r="B256" t="s">
        <v>855</v>
      </c>
      <c r="C256" t="s">
        <v>853</v>
      </c>
      <c r="D256">
        <v>7</v>
      </c>
      <c r="E256" s="95">
        <v>98</v>
      </c>
    </row>
    <row r="257" spans="1:5">
      <c r="A257" s="94">
        <v>43258</v>
      </c>
      <c r="B257" t="s">
        <v>851</v>
      </c>
      <c r="C257" t="s">
        <v>460</v>
      </c>
      <c r="D257">
        <v>1</v>
      </c>
      <c r="E257" s="95">
        <v>12</v>
      </c>
    </row>
    <row r="258" spans="1:5">
      <c r="A258" s="94">
        <v>43261</v>
      </c>
      <c r="B258" t="s">
        <v>852</v>
      </c>
      <c r="C258" t="s">
        <v>853</v>
      </c>
      <c r="D258">
        <v>2</v>
      </c>
      <c r="E258" s="95">
        <v>26</v>
      </c>
    </row>
    <row r="259" spans="1:5">
      <c r="A259" s="94">
        <v>43264</v>
      </c>
      <c r="B259" t="s">
        <v>855</v>
      </c>
      <c r="C259" t="s">
        <v>460</v>
      </c>
      <c r="D259">
        <v>7</v>
      </c>
      <c r="E259" s="95">
        <v>98</v>
      </c>
    </row>
    <row r="260" spans="1:5">
      <c r="A260" s="94">
        <v>43266</v>
      </c>
      <c r="B260" t="s">
        <v>850</v>
      </c>
      <c r="C260" t="s">
        <v>854</v>
      </c>
      <c r="D260">
        <v>2</v>
      </c>
      <c r="E260" s="95">
        <v>22</v>
      </c>
    </row>
    <row r="261" spans="1:5">
      <c r="A261" s="94">
        <v>43267</v>
      </c>
      <c r="B261" t="s">
        <v>852</v>
      </c>
      <c r="C261" t="s">
        <v>853</v>
      </c>
      <c r="D261">
        <v>5</v>
      </c>
      <c r="E261" s="95">
        <v>65</v>
      </c>
    </row>
    <row r="262" spans="1:5">
      <c r="A262" s="94">
        <v>43269</v>
      </c>
      <c r="B262" t="s">
        <v>855</v>
      </c>
      <c r="C262" t="s">
        <v>854</v>
      </c>
      <c r="D262">
        <v>3</v>
      </c>
      <c r="E262" s="95">
        <v>42</v>
      </c>
    </row>
    <row r="263" spans="1:5">
      <c r="A263" s="94">
        <v>43272</v>
      </c>
      <c r="B263" t="s">
        <v>855</v>
      </c>
      <c r="C263" t="s">
        <v>854</v>
      </c>
      <c r="D263">
        <v>8</v>
      </c>
      <c r="E263" s="95">
        <v>112</v>
      </c>
    </row>
    <row r="264" spans="1:5">
      <c r="A264" s="94">
        <v>43274</v>
      </c>
      <c r="B264" t="s">
        <v>852</v>
      </c>
      <c r="C264" t="s">
        <v>453</v>
      </c>
      <c r="D264">
        <v>6</v>
      </c>
      <c r="E264" s="95">
        <v>78</v>
      </c>
    </row>
    <row r="265" spans="1:5">
      <c r="A265" s="94">
        <v>43276</v>
      </c>
      <c r="B265" t="s">
        <v>855</v>
      </c>
      <c r="C265" t="s">
        <v>460</v>
      </c>
      <c r="D265">
        <v>5</v>
      </c>
      <c r="E265" s="95">
        <v>70</v>
      </c>
    </row>
    <row r="266" spans="1:5">
      <c r="A266" s="94">
        <v>43277</v>
      </c>
      <c r="B266" t="s">
        <v>855</v>
      </c>
      <c r="C266" t="s">
        <v>460</v>
      </c>
      <c r="D266">
        <v>1</v>
      </c>
      <c r="E266" s="95">
        <v>14</v>
      </c>
    </row>
    <row r="267" spans="1:5">
      <c r="A267" s="94">
        <v>43278</v>
      </c>
      <c r="B267" t="s">
        <v>851</v>
      </c>
      <c r="C267" t="s">
        <v>453</v>
      </c>
      <c r="D267">
        <v>3</v>
      </c>
      <c r="E267" s="95">
        <v>36</v>
      </c>
    </row>
    <row r="268" spans="1:5">
      <c r="A268" s="94">
        <v>43281</v>
      </c>
      <c r="B268" t="s">
        <v>855</v>
      </c>
      <c r="C268" t="s">
        <v>854</v>
      </c>
      <c r="D268">
        <v>1</v>
      </c>
      <c r="E268" s="95">
        <v>14</v>
      </c>
    </row>
    <row r="269" spans="1:5">
      <c r="A269" s="94">
        <v>43283</v>
      </c>
      <c r="B269" t="s">
        <v>851</v>
      </c>
      <c r="C269" t="s">
        <v>853</v>
      </c>
      <c r="D269">
        <v>4</v>
      </c>
      <c r="E269" s="95">
        <v>48</v>
      </c>
    </row>
    <row r="270" spans="1:5">
      <c r="A270" s="94">
        <v>43287</v>
      </c>
      <c r="B270" t="s">
        <v>855</v>
      </c>
      <c r="C270" t="s">
        <v>460</v>
      </c>
      <c r="D270">
        <v>6</v>
      </c>
      <c r="E270" s="95">
        <v>84</v>
      </c>
    </row>
    <row r="271" spans="1:5">
      <c r="A271" s="94">
        <v>43290</v>
      </c>
      <c r="B271" t="s">
        <v>850</v>
      </c>
      <c r="C271" t="s">
        <v>854</v>
      </c>
      <c r="D271">
        <v>1</v>
      </c>
      <c r="E271" s="95">
        <v>11</v>
      </c>
    </row>
    <row r="272" spans="1:5">
      <c r="A272" s="94">
        <v>43293</v>
      </c>
      <c r="B272" t="s">
        <v>855</v>
      </c>
      <c r="C272" t="s">
        <v>853</v>
      </c>
      <c r="D272">
        <v>4</v>
      </c>
      <c r="E272" s="95">
        <v>56</v>
      </c>
    </row>
    <row r="273" spans="1:5">
      <c r="A273" s="94">
        <v>43295</v>
      </c>
      <c r="B273" t="s">
        <v>850</v>
      </c>
      <c r="C273" t="s">
        <v>853</v>
      </c>
      <c r="D273">
        <v>3</v>
      </c>
      <c r="E273" s="95">
        <v>33</v>
      </c>
    </row>
    <row r="274" spans="1:5">
      <c r="A274" s="94">
        <v>43298</v>
      </c>
      <c r="B274" t="s">
        <v>850</v>
      </c>
      <c r="C274" t="s">
        <v>460</v>
      </c>
      <c r="D274">
        <v>8</v>
      </c>
      <c r="E274" s="95">
        <v>88</v>
      </c>
    </row>
    <row r="275" spans="1:5">
      <c r="A275" s="94">
        <v>43301</v>
      </c>
      <c r="B275" t="s">
        <v>852</v>
      </c>
      <c r="C275" t="s">
        <v>853</v>
      </c>
      <c r="D275">
        <v>4</v>
      </c>
      <c r="E275" s="95">
        <v>52</v>
      </c>
    </row>
    <row r="276" spans="1:5">
      <c r="A276" s="94">
        <v>43304</v>
      </c>
      <c r="B276" t="s">
        <v>855</v>
      </c>
      <c r="C276" t="s">
        <v>460</v>
      </c>
      <c r="D276">
        <v>6</v>
      </c>
      <c r="E276" s="95">
        <v>84</v>
      </c>
    </row>
    <row r="277" spans="1:5">
      <c r="A277" s="94">
        <v>43305</v>
      </c>
      <c r="B277" t="s">
        <v>850</v>
      </c>
      <c r="C277" t="s">
        <v>853</v>
      </c>
      <c r="D277">
        <v>6</v>
      </c>
      <c r="E277" s="95">
        <v>66</v>
      </c>
    </row>
    <row r="278" spans="1:5">
      <c r="A278" s="94">
        <v>43308</v>
      </c>
      <c r="B278" t="s">
        <v>850</v>
      </c>
      <c r="C278" t="s">
        <v>854</v>
      </c>
      <c r="D278">
        <v>5</v>
      </c>
      <c r="E278" s="95">
        <v>55</v>
      </c>
    </row>
    <row r="279" spans="1:5">
      <c r="A279" s="94">
        <v>43312</v>
      </c>
      <c r="B279" t="s">
        <v>855</v>
      </c>
      <c r="C279" t="s">
        <v>453</v>
      </c>
      <c r="D279">
        <v>1</v>
      </c>
      <c r="E279" s="95">
        <v>14</v>
      </c>
    </row>
    <row r="280" spans="1:5">
      <c r="A280" s="94">
        <v>43315</v>
      </c>
      <c r="B280" t="s">
        <v>850</v>
      </c>
      <c r="C280" t="s">
        <v>853</v>
      </c>
      <c r="D280">
        <v>3</v>
      </c>
      <c r="E280" s="95">
        <v>36</v>
      </c>
    </row>
    <row r="281" spans="1:5">
      <c r="A281" s="94">
        <v>43317</v>
      </c>
      <c r="B281" t="s">
        <v>855</v>
      </c>
      <c r="C281" t="s">
        <v>453</v>
      </c>
      <c r="D281">
        <v>3</v>
      </c>
      <c r="E281" s="95">
        <v>45</v>
      </c>
    </row>
    <row r="282" spans="1:5">
      <c r="A282" s="94">
        <v>43320</v>
      </c>
      <c r="B282" t="s">
        <v>855</v>
      </c>
      <c r="C282" t="s">
        <v>854</v>
      </c>
      <c r="D282">
        <v>3</v>
      </c>
      <c r="E282" s="95">
        <v>45</v>
      </c>
    </row>
    <row r="283" spans="1:5">
      <c r="A283" s="94">
        <v>43322</v>
      </c>
      <c r="B283" t="s">
        <v>850</v>
      </c>
      <c r="C283" t="s">
        <v>460</v>
      </c>
      <c r="D283">
        <v>5</v>
      </c>
      <c r="E283" s="95">
        <v>60</v>
      </c>
    </row>
    <row r="284" spans="1:5">
      <c r="A284" s="94">
        <v>43325</v>
      </c>
      <c r="B284" t="s">
        <v>850</v>
      </c>
      <c r="C284" t="s">
        <v>453</v>
      </c>
      <c r="D284">
        <v>2</v>
      </c>
      <c r="E284" s="95">
        <v>24</v>
      </c>
    </row>
    <row r="285" spans="1:5">
      <c r="A285" s="94">
        <v>43327</v>
      </c>
      <c r="B285" t="s">
        <v>850</v>
      </c>
      <c r="C285" t="s">
        <v>453</v>
      </c>
      <c r="D285">
        <v>3</v>
      </c>
      <c r="E285" s="95">
        <v>36</v>
      </c>
    </row>
    <row r="286" spans="1:5">
      <c r="A286" s="94">
        <v>43330</v>
      </c>
      <c r="B286" t="s">
        <v>851</v>
      </c>
      <c r="C286" t="s">
        <v>853</v>
      </c>
      <c r="D286">
        <v>6</v>
      </c>
      <c r="E286" s="95">
        <v>78</v>
      </c>
    </row>
    <row r="287" spans="1:5">
      <c r="A287" s="94">
        <v>43332</v>
      </c>
      <c r="B287" t="s">
        <v>851</v>
      </c>
      <c r="C287" t="s">
        <v>853</v>
      </c>
      <c r="D287">
        <v>7</v>
      </c>
      <c r="E287" s="95">
        <v>91</v>
      </c>
    </row>
    <row r="288" spans="1:5">
      <c r="A288" s="94">
        <v>43333</v>
      </c>
      <c r="B288" t="s">
        <v>855</v>
      </c>
      <c r="C288" t="s">
        <v>853</v>
      </c>
      <c r="D288">
        <v>2</v>
      </c>
      <c r="E288" s="95">
        <v>30</v>
      </c>
    </row>
    <row r="289" spans="1:5">
      <c r="A289" s="94">
        <v>43336</v>
      </c>
      <c r="B289" t="s">
        <v>855</v>
      </c>
      <c r="C289" t="s">
        <v>453</v>
      </c>
      <c r="D289">
        <v>7</v>
      </c>
      <c r="E289" s="95">
        <v>105</v>
      </c>
    </row>
    <row r="290" spans="1:5">
      <c r="A290" s="94">
        <v>43339</v>
      </c>
      <c r="B290" t="s">
        <v>855</v>
      </c>
      <c r="C290" t="s">
        <v>453</v>
      </c>
      <c r="D290">
        <v>7</v>
      </c>
      <c r="E290" s="95">
        <v>105</v>
      </c>
    </row>
    <row r="291" spans="1:5">
      <c r="A291" s="94">
        <v>43342</v>
      </c>
      <c r="B291" t="s">
        <v>850</v>
      </c>
      <c r="C291" t="s">
        <v>853</v>
      </c>
      <c r="D291">
        <v>1</v>
      </c>
      <c r="E291" s="95">
        <v>12</v>
      </c>
    </row>
    <row r="292" spans="1:5">
      <c r="A292" s="94">
        <v>43345</v>
      </c>
      <c r="B292" t="s">
        <v>850</v>
      </c>
      <c r="C292" t="s">
        <v>460</v>
      </c>
      <c r="D292">
        <v>7</v>
      </c>
      <c r="E292" s="95">
        <v>84</v>
      </c>
    </row>
    <row r="293" spans="1:5">
      <c r="A293" s="94">
        <v>43349</v>
      </c>
      <c r="B293" t="s">
        <v>851</v>
      </c>
      <c r="C293" t="s">
        <v>853</v>
      </c>
      <c r="D293">
        <v>4</v>
      </c>
      <c r="E293" s="95">
        <v>52</v>
      </c>
    </row>
    <row r="294" spans="1:5">
      <c r="A294" s="94">
        <v>43350</v>
      </c>
      <c r="B294" t="s">
        <v>855</v>
      </c>
      <c r="C294" t="s">
        <v>853</v>
      </c>
      <c r="D294">
        <v>7</v>
      </c>
      <c r="E294" s="95">
        <v>105</v>
      </c>
    </row>
    <row r="295" spans="1:5">
      <c r="A295" s="94">
        <v>43353</v>
      </c>
      <c r="B295" t="s">
        <v>850</v>
      </c>
      <c r="C295" t="s">
        <v>854</v>
      </c>
      <c r="D295">
        <v>7</v>
      </c>
      <c r="E295" s="95">
        <v>84</v>
      </c>
    </row>
    <row r="296" spans="1:5">
      <c r="A296" s="94">
        <v>43356</v>
      </c>
      <c r="B296" t="s">
        <v>850</v>
      </c>
      <c r="C296" t="s">
        <v>453</v>
      </c>
      <c r="D296">
        <v>4</v>
      </c>
      <c r="E296" s="95">
        <v>48</v>
      </c>
    </row>
    <row r="297" spans="1:5">
      <c r="A297" s="94">
        <v>43357</v>
      </c>
      <c r="B297" t="s">
        <v>851</v>
      </c>
      <c r="C297" t="s">
        <v>853</v>
      </c>
      <c r="D297">
        <v>8</v>
      </c>
      <c r="E297" s="95">
        <v>104</v>
      </c>
    </row>
    <row r="298" spans="1:5">
      <c r="A298" s="94">
        <v>43360</v>
      </c>
      <c r="B298" t="s">
        <v>855</v>
      </c>
      <c r="C298" t="s">
        <v>460</v>
      </c>
      <c r="D298">
        <v>8</v>
      </c>
      <c r="E298" s="95">
        <v>120</v>
      </c>
    </row>
    <row r="299" spans="1:5">
      <c r="A299" s="94">
        <v>43364</v>
      </c>
      <c r="B299" t="s">
        <v>850</v>
      </c>
      <c r="C299" t="s">
        <v>853</v>
      </c>
      <c r="D299">
        <v>5</v>
      </c>
      <c r="E299" s="95">
        <v>60</v>
      </c>
    </row>
    <row r="300" spans="1:5">
      <c r="A300" s="94">
        <v>43368</v>
      </c>
      <c r="B300" t="s">
        <v>855</v>
      </c>
      <c r="C300" t="s">
        <v>460</v>
      </c>
      <c r="D300">
        <v>3</v>
      </c>
      <c r="E300" s="95">
        <v>45</v>
      </c>
    </row>
    <row r="301" spans="1:5">
      <c r="A301" s="94">
        <v>43372</v>
      </c>
      <c r="B301" t="s">
        <v>852</v>
      </c>
      <c r="C301" t="s">
        <v>453</v>
      </c>
      <c r="D301">
        <v>2</v>
      </c>
      <c r="E301" s="95">
        <v>28</v>
      </c>
    </row>
    <row r="302" spans="1:5">
      <c r="A302" s="94">
        <v>43376</v>
      </c>
      <c r="B302" t="s">
        <v>855</v>
      </c>
      <c r="C302" t="s">
        <v>853</v>
      </c>
      <c r="D302">
        <v>5</v>
      </c>
      <c r="E302" s="95">
        <v>75</v>
      </c>
    </row>
    <row r="303" spans="1:5">
      <c r="A303" s="94">
        <v>43378</v>
      </c>
      <c r="B303" t="s">
        <v>850</v>
      </c>
      <c r="C303" t="s">
        <v>453</v>
      </c>
      <c r="D303">
        <v>5</v>
      </c>
      <c r="E303" s="95">
        <v>60</v>
      </c>
    </row>
    <row r="304" spans="1:5">
      <c r="A304" s="94">
        <v>43380</v>
      </c>
      <c r="B304" t="s">
        <v>852</v>
      </c>
      <c r="C304" t="s">
        <v>853</v>
      </c>
      <c r="D304">
        <v>7</v>
      </c>
      <c r="E304" s="95">
        <v>98</v>
      </c>
    </row>
    <row r="305" spans="1:5">
      <c r="A305" s="94">
        <v>43384</v>
      </c>
      <c r="B305" t="s">
        <v>850</v>
      </c>
      <c r="C305" t="s">
        <v>853</v>
      </c>
      <c r="D305">
        <v>8</v>
      </c>
      <c r="E305" s="95">
        <v>96</v>
      </c>
    </row>
    <row r="306" spans="1:5">
      <c r="A306" s="94">
        <v>43386</v>
      </c>
      <c r="B306" t="s">
        <v>851</v>
      </c>
      <c r="C306" t="s">
        <v>460</v>
      </c>
      <c r="D306">
        <v>1</v>
      </c>
      <c r="E306" s="95">
        <v>13</v>
      </c>
    </row>
    <row r="307" spans="1:5">
      <c r="A307" s="94">
        <v>43389</v>
      </c>
      <c r="B307" t="s">
        <v>852</v>
      </c>
      <c r="C307" t="s">
        <v>453</v>
      </c>
      <c r="D307">
        <v>5</v>
      </c>
      <c r="E307" s="95">
        <v>70</v>
      </c>
    </row>
    <row r="308" spans="1:5">
      <c r="A308" s="94">
        <v>43392</v>
      </c>
      <c r="B308" t="s">
        <v>855</v>
      </c>
      <c r="C308" t="s">
        <v>853</v>
      </c>
      <c r="D308">
        <v>7</v>
      </c>
      <c r="E308" s="95">
        <v>105</v>
      </c>
    </row>
    <row r="309" spans="1:5">
      <c r="A309" s="94">
        <v>43394</v>
      </c>
      <c r="B309" t="s">
        <v>855</v>
      </c>
      <c r="C309" t="s">
        <v>853</v>
      </c>
      <c r="D309">
        <v>7</v>
      </c>
      <c r="E309" s="95">
        <v>105</v>
      </c>
    </row>
    <row r="310" spans="1:5">
      <c r="A310" s="94">
        <v>43395</v>
      </c>
      <c r="B310" t="s">
        <v>851</v>
      </c>
      <c r="C310" t="s">
        <v>853</v>
      </c>
      <c r="D310">
        <v>4</v>
      </c>
      <c r="E310" s="95">
        <v>52</v>
      </c>
    </row>
    <row r="311" spans="1:5">
      <c r="A311" s="94">
        <v>43397</v>
      </c>
      <c r="B311" t="s">
        <v>855</v>
      </c>
      <c r="C311" t="s">
        <v>854</v>
      </c>
      <c r="D311">
        <v>3</v>
      </c>
      <c r="E311" s="95">
        <v>45</v>
      </c>
    </row>
    <row r="312" spans="1:5">
      <c r="A312" s="94">
        <v>43398</v>
      </c>
      <c r="B312" t="s">
        <v>851</v>
      </c>
      <c r="C312" t="s">
        <v>453</v>
      </c>
      <c r="D312">
        <v>1</v>
      </c>
      <c r="E312" s="95">
        <v>13</v>
      </c>
    </row>
    <row r="313" spans="1:5">
      <c r="A313" s="94">
        <v>43399</v>
      </c>
      <c r="B313" t="s">
        <v>852</v>
      </c>
      <c r="C313" t="s">
        <v>460</v>
      </c>
      <c r="D313">
        <v>5</v>
      </c>
      <c r="E313" s="95">
        <v>70</v>
      </c>
    </row>
    <row r="314" spans="1:5">
      <c r="A314" s="94">
        <v>43401</v>
      </c>
      <c r="B314" t="s">
        <v>851</v>
      </c>
      <c r="C314" t="s">
        <v>854</v>
      </c>
      <c r="D314">
        <v>1</v>
      </c>
      <c r="E314" s="95">
        <v>13</v>
      </c>
    </row>
    <row r="315" spans="1:5">
      <c r="A315" s="94">
        <v>43403</v>
      </c>
      <c r="B315" t="s">
        <v>850</v>
      </c>
      <c r="C315" t="s">
        <v>853</v>
      </c>
      <c r="D315">
        <v>5</v>
      </c>
      <c r="E315" s="95">
        <v>60</v>
      </c>
    </row>
    <row r="316" spans="1:5">
      <c r="A316" s="94">
        <v>43405</v>
      </c>
      <c r="B316" t="s">
        <v>851</v>
      </c>
      <c r="C316" t="s">
        <v>460</v>
      </c>
      <c r="D316">
        <v>5</v>
      </c>
      <c r="E316" s="95">
        <v>65</v>
      </c>
    </row>
    <row r="317" spans="1:5">
      <c r="A317" s="94">
        <v>43407</v>
      </c>
      <c r="B317" t="s">
        <v>851</v>
      </c>
      <c r="C317" t="s">
        <v>453</v>
      </c>
      <c r="D317">
        <v>2</v>
      </c>
      <c r="E317" s="95">
        <v>26</v>
      </c>
    </row>
    <row r="318" spans="1:5">
      <c r="A318" s="94">
        <v>43410</v>
      </c>
      <c r="B318" t="s">
        <v>852</v>
      </c>
      <c r="C318" t="s">
        <v>453</v>
      </c>
      <c r="D318">
        <v>7</v>
      </c>
      <c r="E318" s="95">
        <v>98</v>
      </c>
    </row>
    <row r="319" spans="1:5">
      <c r="A319" s="94">
        <v>43411</v>
      </c>
      <c r="B319" t="s">
        <v>855</v>
      </c>
      <c r="C319" t="s">
        <v>853</v>
      </c>
      <c r="D319">
        <v>8</v>
      </c>
      <c r="E319" s="95">
        <v>120</v>
      </c>
    </row>
    <row r="320" spans="1:5">
      <c r="A320" s="94">
        <v>43414</v>
      </c>
      <c r="B320" t="s">
        <v>855</v>
      </c>
      <c r="C320" t="s">
        <v>453</v>
      </c>
      <c r="D320">
        <v>4</v>
      </c>
      <c r="E320" s="95">
        <v>60</v>
      </c>
    </row>
    <row r="321" spans="1:5">
      <c r="A321" s="94">
        <v>43415</v>
      </c>
      <c r="B321" t="s">
        <v>855</v>
      </c>
      <c r="C321" t="s">
        <v>853</v>
      </c>
      <c r="D321">
        <v>4</v>
      </c>
      <c r="E321" s="95">
        <v>60</v>
      </c>
    </row>
    <row r="322" spans="1:5">
      <c r="A322" s="94">
        <v>43417</v>
      </c>
      <c r="B322" t="s">
        <v>855</v>
      </c>
      <c r="C322" t="s">
        <v>460</v>
      </c>
      <c r="D322">
        <v>7</v>
      </c>
      <c r="E322" s="95">
        <v>105</v>
      </c>
    </row>
    <row r="323" spans="1:5">
      <c r="A323" s="94">
        <v>43419</v>
      </c>
      <c r="B323" t="s">
        <v>850</v>
      </c>
      <c r="C323" t="s">
        <v>853</v>
      </c>
      <c r="D323">
        <v>2</v>
      </c>
      <c r="E323" s="95">
        <v>24</v>
      </c>
    </row>
    <row r="324" spans="1:5">
      <c r="A324" s="94">
        <v>43422</v>
      </c>
      <c r="B324" t="s">
        <v>851</v>
      </c>
      <c r="C324" t="s">
        <v>453</v>
      </c>
      <c r="D324">
        <v>3</v>
      </c>
      <c r="E324" s="95">
        <v>39</v>
      </c>
    </row>
    <row r="325" spans="1:5">
      <c r="A325" s="94">
        <v>43425</v>
      </c>
      <c r="B325" t="s">
        <v>851</v>
      </c>
      <c r="C325" t="s">
        <v>453</v>
      </c>
      <c r="D325">
        <v>5</v>
      </c>
      <c r="E325" s="95">
        <v>65</v>
      </c>
    </row>
    <row r="326" spans="1:5">
      <c r="A326" s="94">
        <v>43427</v>
      </c>
      <c r="B326" t="s">
        <v>850</v>
      </c>
      <c r="C326" t="s">
        <v>460</v>
      </c>
      <c r="D326">
        <v>1</v>
      </c>
      <c r="E326" s="95">
        <v>12</v>
      </c>
    </row>
    <row r="327" spans="1:5">
      <c r="A327" s="94">
        <v>43429</v>
      </c>
      <c r="B327" t="s">
        <v>850</v>
      </c>
      <c r="C327" t="s">
        <v>853</v>
      </c>
      <c r="D327">
        <v>4</v>
      </c>
      <c r="E327" s="95">
        <v>48</v>
      </c>
    </row>
    <row r="328" spans="1:5">
      <c r="A328" s="94">
        <v>43432</v>
      </c>
      <c r="B328" t="s">
        <v>850</v>
      </c>
      <c r="C328" t="s">
        <v>853</v>
      </c>
      <c r="D328">
        <v>7</v>
      </c>
      <c r="E328" s="95">
        <v>84</v>
      </c>
    </row>
    <row r="329" spans="1:5">
      <c r="A329" s="94">
        <v>43435</v>
      </c>
      <c r="B329" t="s">
        <v>850</v>
      </c>
      <c r="C329" t="s">
        <v>853</v>
      </c>
      <c r="D329">
        <v>7</v>
      </c>
      <c r="E329" s="95">
        <v>84</v>
      </c>
    </row>
    <row r="330" spans="1:5">
      <c r="A330" s="94">
        <v>43436</v>
      </c>
      <c r="B330" t="s">
        <v>855</v>
      </c>
      <c r="C330" t="s">
        <v>854</v>
      </c>
      <c r="D330">
        <v>3</v>
      </c>
      <c r="E330" s="95">
        <v>45</v>
      </c>
    </row>
    <row r="331" spans="1:5">
      <c r="A331" s="94">
        <v>43437</v>
      </c>
      <c r="B331" t="s">
        <v>852</v>
      </c>
      <c r="C331" t="s">
        <v>453</v>
      </c>
      <c r="D331">
        <v>4</v>
      </c>
      <c r="E331" s="95">
        <v>56</v>
      </c>
    </row>
    <row r="332" spans="1:5">
      <c r="A332" s="94">
        <v>43439</v>
      </c>
      <c r="B332" t="s">
        <v>852</v>
      </c>
      <c r="C332" t="s">
        <v>453</v>
      </c>
      <c r="D332">
        <v>7</v>
      </c>
      <c r="E332" s="95">
        <v>98</v>
      </c>
    </row>
    <row r="333" spans="1:5">
      <c r="A333" s="94">
        <v>43440</v>
      </c>
      <c r="B333" t="s">
        <v>855</v>
      </c>
      <c r="C333" t="s">
        <v>453</v>
      </c>
      <c r="D333">
        <v>5</v>
      </c>
      <c r="E333" s="95">
        <v>75</v>
      </c>
    </row>
    <row r="334" spans="1:5">
      <c r="A334" s="94">
        <v>43442</v>
      </c>
      <c r="B334" t="s">
        <v>850</v>
      </c>
      <c r="C334" t="s">
        <v>453</v>
      </c>
      <c r="D334">
        <v>3</v>
      </c>
      <c r="E334" s="95">
        <v>36</v>
      </c>
    </row>
    <row r="335" spans="1:5">
      <c r="A335" s="94">
        <v>43444</v>
      </c>
      <c r="B335" t="s">
        <v>850</v>
      </c>
      <c r="C335" t="s">
        <v>460</v>
      </c>
      <c r="D335">
        <v>5</v>
      </c>
      <c r="E335" s="95">
        <v>60</v>
      </c>
    </row>
    <row r="336" spans="1:5">
      <c r="A336" s="94">
        <v>43445</v>
      </c>
      <c r="B336" t="s">
        <v>855</v>
      </c>
      <c r="C336" t="s">
        <v>460</v>
      </c>
      <c r="D336">
        <v>5</v>
      </c>
      <c r="E336" s="95">
        <v>75</v>
      </c>
    </row>
    <row r="337" spans="1:5">
      <c r="A337" s="94">
        <v>43446</v>
      </c>
      <c r="B337" t="s">
        <v>855</v>
      </c>
      <c r="C337" t="s">
        <v>853</v>
      </c>
      <c r="D337">
        <v>7</v>
      </c>
      <c r="E337" s="95">
        <v>105</v>
      </c>
    </row>
    <row r="338" spans="1:5">
      <c r="A338" s="94">
        <v>43448</v>
      </c>
      <c r="B338" t="s">
        <v>855</v>
      </c>
      <c r="C338" t="s">
        <v>853</v>
      </c>
      <c r="D338">
        <v>8</v>
      </c>
      <c r="E338" s="95">
        <v>120</v>
      </c>
    </row>
    <row r="339" spans="1:5">
      <c r="A339" s="94">
        <v>43450</v>
      </c>
      <c r="B339" t="s">
        <v>850</v>
      </c>
      <c r="C339" t="s">
        <v>853</v>
      </c>
      <c r="D339">
        <v>4</v>
      </c>
      <c r="E339" s="95">
        <v>48</v>
      </c>
    </row>
    <row r="340" spans="1:5">
      <c r="A340" s="94">
        <v>43452</v>
      </c>
      <c r="B340" t="s">
        <v>850</v>
      </c>
      <c r="C340" t="s">
        <v>453</v>
      </c>
      <c r="D340">
        <v>6</v>
      </c>
      <c r="E340" s="95">
        <v>72</v>
      </c>
    </row>
    <row r="341" spans="1:5">
      <c r="A341" s="94">
        <v>43453</v>
      </c>
      <c r="B341" t="s">
        <v>855</v>
      </c>
      <c r="C341" t="s">
        <v>853</v>
      </c>
      <c r="D341">
        <v>3</v>
      </c>
      <c r="E341" s="95">
        <v>45</v>
      </c>
    </row>
    <row r="342" spans="1:5">
      <c r="A342" s="94">
        <v>43454</v>
      </c>
      <c r="B342" t="s">
        <v>851</v>
      </c>
      <c r="C342" t="s">
        <v>453</v>
      </c>
      <c r="D342">
        <v>4</v>
      </c>
      <c r="E342" s="95">
        <v>52</v>
      </c>
    </row>
    <row r="343" spans="1:5">
      <c r="A343" s="94">
        <v>43455</v>
      </c>
      <c r="B343" t="s">
        <v>852</v>
      </c>
      <c r="C343" t="s">
        <v>854</v>
      </c>
      <c r="D343">
        <v>5</v>
      </c>
      <c r="E343" s="95">
        <v>70</v>
      </c>
    </row>
    <row r="344" spans="1:5">
      <c r="A344" s="94">
        <v>43458</v>
      </c>
      <c r="B344" t="s">
        <v>855</v>
      </c>
      <c r="C344" t="s">
        <v>853</v>
      </c>
      <c r="D344">
        <v>2</v>
      </c>
      <c r="E344" s="95">
        <v>30</v>
      </c>
    </row>
    <row r="345" spans="1:5">
      <c r="A345" s="94">
        <v>43460</v>
      </c>
      <c r="B345" t="s">
        <v>855</v>
      </c>
      <c r="C345" t="s">
        <v>460</v>
      </c>
      <c r="D345">
        <v>2</v>
      </c>
      <c r="E345" s="95">
        <v>30</v>
      </c>
    </row>
    <row r="346" spans="1:5">
      <c r="A346" s="94">
        <v>43463</v>
      </c>
      <c r="B346" t="s">
        <v>855</v>
      </c>
      <c r="C346" t="s">
        <v>460</v>
      </c>
      <c r="D346">
        <v>1</v>
      </c>
      <c r="E346" s="95">
        <v>15</v>
      </c>
    </row>
    <row r="347" spans="1:5">
      <c r="A347" s="94">
        <v>43464</v>
      </c>
      <c r="B347" t="s">
        <v>851</v>
      </c>
      <c r="C347" t="s">
        <v>460</v>
      </c>
      <c r="D347">
        <v>8</v>
      </c>
      <c r="E347" s="95">
        <v>104</v>
      </c>
    </row>
    <row r="348" spans="1:5">
      <c r="A348" s="94">
        <v>43465</v>
      </c>
      <c r="B348" t="s">
        <v>852</v>
      </c>
      <c r="C348" t="s">
        <v>453</v>
      </c>
      <c r="D348">
        <v>1</v>
      </c>
      <c r="E348" s="95">
        <v>14</v>
      </c>
    </row>
    <row r="349" spans="1:5">
      <c r="A349" s="94">
        <v>43466</v>
      </c>
      <c r="B349" t="s">
        <v>855</v>
      </c>
      <c r="C349" t="s">
        <v>453</v>
      </c>
      <c r="D349">
        <v>7</v>
      </c>
      <c r="E349" s="95">
        <v>105</v>
      </c>
    </row>
    <row r="350" spans="1:5">
      <c r="A350" s="94">
        <v>43469</v>
      </c>
      <c r="B350" t="s">
        <v>855</v>
      </c>
      <c r="C350" t="s">
        <v>853</v>
      </c>
      <c r="D350">
        <v>4</v>
      </c>
      <c r="E350" s="95">
        <v>60</v>
      </c>
    </row>
    <row r="351" spans="1:5">
      <c r="A351" s="94">
        <v>43471</v>
      </c>
      <c r="B351" t="s">
        <v>850</v>
      </c>
      <c r="C351" t="s">
        <v>453</v>
      </c>
      <c r="D351">
        <v>3</v>
      </c>
      <c r="E351" s="95">
        <v>36</v>
      </c>
    </row>
    <row r="352" spans="1:5">
      <c r="A352" s="94">
        <v>43474</v>
      </c>
      <c r="B352" t="s">
        <v>851</v>
      </c>
      <c r="C352" t="s">
        <v>460</v>
      </c>
      <c r="D352">
        <v>2</v>
      </c>
      <c r="E352" s="95">
        <v>26</v>
      </c>
    </row>
    <row r="353" spans="1:5">
      <c r="A353" s="94">
        <v>43475</v>
      </c>
      <c r="B353" t="s">
        <v>855</v>
      </c>
      <c r="C353" t="s">
        <v>854</v>
      </c>
      <c r="D353">
        <v>6</v>
      </c>
      <c r="E353" s="95">
        <v>90</v>
      </c>
    </row>
    <row r="354" spans="1:5">
      <c r="A354" s="94">
        <v>43478</v>
      </c>
      <c r="B354" t="s">
        <v>852</v>
      </c>
      <c r="C354" t="s">
        <v>453</v>
      </c>
      <c r="D354">
        <v>5</v>
      </c>
      <c r="E354" s="95">
        <v>70</v>
      </c>
    </row>
    <row r="355" spans="1:5">
      <c r="A355" s="94">
        <v>43481</v>
      </c>
      <c r="B355" t="s">
        <v>855</v>
      </c>
      <c r="C355" t="s">
        <v>453</v>
      </c>
      <c r="D355">
        <v>7</v>
      </c>
      <c r="E355" s="95">
        <v>105</v>
      </c>
    </row>
    <row r="356" spans="1:5">
      <c r="A356" s="94">
        <v>43482</v>
      </c>
      <c r="B356" t="s">
        <v>852</v>
      </c>
      <c r="C356" t="s">
        <v>854</v>
      </c>
      <c r="D356">
        <v>7</v>
      </c>
      <c r="E356" s="95">
        <v>98</v>
      </c>
    </row>
    <row r="357" spans="1:5">
      <c r="A357" s="94">
        <v>43484</v>
      </c>
      <c r="B357" t="s">
        <v>852</v>
      </c>
      <c r="C357" t="s">
        <v>853</v>
      </c>
      <c r="D357">
        <v>1</v>
      </c>
      <c r="E357" s="95">
        <v>14</v>
      </c>
    </row>
    <row r="358" spans="1:5">
      <c r="A358" s="94">
        <v>43485</v>
      </c>
      <c r="B358" t="s">
        <v>851</v>
      </c>
      <c r="C358" t="s">
        <v>853</v>
      </c>
      <c r="D358">
        <v>2</v>
      </c>
      <c r="E358" s="95">
        <v>26</v>
      </c>
    </row>
    <row r="359" spans="1:5">
      <c r="A359" s="94">
        <v>43487</v>
      </c>
      <c r="B359" t="s">
        <v>852</v>
      </c>
      <c r="C359" t="s">
        <v>453</v>
      </c>
      <c r="D359">
        <v>3</v>
      </c>
      <c r="E359" s="95">
        <v>42</v>
      </c>
    </row>
    <row r="360" spans="1:5">
      <c r="A360" s="94">
        <v>43488</v>
      </c>
      <c r="B360" t="s">
        <v>855</v>
      </c>
      <c r="C360" t="s">
        <v>453</v>
      </c>
      <c r="D360">
        <v>7</v>
      </c>
      <c r="E360" s="95">
        <v>105</v>
      </c>
    </row>
    <row r="361" spans="1:5">
      <c r="A361" s="94">
        <v>43489</v>
      </c>
      <c r="B361" t="s">
        <v>852</v>
      </c>
      <c r="C361" t="s">
        <v>453</v>
      </c>
      <c r="D361">
        <v>7</v>
      </c>
      <c r="E361" s="95">
        <v>98</v>
      </c>
    </row>
    <row r="362" spans="1:5">
      <c r="A362" s="94">
        <v>43491</v>
      </c>
      <c r="B362" t="s">
        <v>852</v>
      </c>
      <c r="C362" t="s">
        <v>853</v>
      </c>
      <c r="D362">
        <v>3</v>
      </c>
      <c r="E362" s="95">
        <v>42</v>
      </c>
    </row>
    <row r="363" spans="1:5">
      <c r="A363" s="94">
        <v>43494</v>
      </c>
      <c r="B363" t="s">
        <v>851</v>
      </c>
      <c r="C363" t="s">
        <v>853</v>
      </c>
      <c r="D363">
        <v>5</v>
      </c>
      <c r="E363" s="95">
        <v>65</v>
      </c>
    </row>
    <row r="364" spans="1:5">
      <c r="A364" s="94">
        <v>43497</v>
      </c>
      <c r="B364" t="s">
        <v>852</v>
      </c>
      <c r="C364" t="s">
        <v>854</v>
      </c>
      <c r="D364">
        <v>3</v>
      </c>
      <c r="E364" s="95">
        <v>42</v>
      </c>
    </row>
    <row r="365" spans="1:5">
      <c r="A365" s="94">
        <v>43499</v>
      </c>
      <c r="B365" t="s">
        <v>851</v>
      </c>
      <c r="C365" t="s">
        <v>854</v>
      </c>
      <c r="D365">
        <v>4</v>
      </c>
      <c r="E365" s="95">
        <v>52</v>
      </c>
    </row>
    <row r="366" spans="1:5">
      <c r="A366" s="94">
        <v>43500</v>
      </c>
      <c r="B366" t="s">
        <v>855</v>
      </c>
      <c r="C366" t="s">
        <v>453</v>
      </c>
      <c r="D366">
        <v>1</v>
      </c>
      <c r="E366" s="95">
        <v>15</v>
      </c>
    </row>
    <row r="367" spans="1:5">
      <c r="A367" s="94">
        <v>43503</v>
      </c>
      <c r="B367" t="s">
        <v>855</v>
      </c>
      <c r="C367" t="s">
        <v>453</v>
      </c>
      <c r="D367">
        <v>8</v>
      </c>
      <c r="E367" s="95">
        <v>120</v>
      </c>
    </row>
    <row r="368" spans="1:5">
      <c r="A368" s="94">
        <v>43506</v>
      </c>
      <c r="B368" t="s">
        <v>850</v>
      </c>
      <c r="C368" t="s">
        <v>853</v>
      </c>
      <c r="D368">
        <v>7</v>
      </c>
      <c r="E368" s="95">
        <v>84</v>
      </c>
    </row>
    <row r="369" spans="1:5">
      <c r="A369" s="94">
        <v>43507</v>
      </c>
      <c r="B369" t="s">
        <v>850</v>
      </c>
      <c r="C369" t="s">
        <v>853</v>
      </c>
      <c r="D369">
        <v>4</v>
      </c>
      <c r="E369" s="95">
        <v>48</v>
      </c>
    </row>
    <row r="370" spans="1:5">
      <c r="A370" s="94">
        <v>43510</v>
      </c>
      <c r="B370" t="s">
        <v>855</v>
      </c>
      <c r="C370" t="s">
        <v>853</v>
      </c>
      <c r="D370">
        <v>7</v>
      </c>
      <c r="E370" s="95">
        <v>105</v>
      </c>
    </row>
    <row r="371" spans="1:5">
      <c r="A371" s="94">
        <v>43512</v>
      </c>
      <c r="B371" t="s">
        <v>851</v>
      </c>
      <c r="C371" t="s">
        <v>853</v>
      </c>
      <c r="D371">
        <v>8</v>
      </c>
      <c r="E371" s="95">
        <v>104</v>
      </c>
    </row>
    <row r="372" spans="1:5">
      <c r="A372" s="94">
        <v>43514</v>
      </c>
      <c r="B372" t="s">
        <v>851</v>
      </c>
      <c r="C372" t="s">
        <v>453</v>
      </c>
      <c r="D372">
        <v>8</v>
      </c>
      <c r="E372" s="95">
        <v>104</v>
      </c>
    </row>
    <row r="373" spans="1:5">
      <c r="A373" s="94">
        <v>43517</v>
      </c>
      <c r="B373" t="s">
        <v>855</v>
      </c>
      <c r="C373" t="s">
        <v>853</v>
      </c>
      <c r="D373">
        <v>6</v>
      </c>
      <c r="E373" s="95">
        <v>90</v>
      </c>
    </row>
    <row r="374" spans="1:5">
      <c r="A374" s="94">
        <v>43520</v>
      </c>
      <c r="B374" t="s">
        <v>855</v>
      </c>
      <c r="C374" t="s">
        <v>453</v>
      </c>
      <c r="D374">
        <v>5</v>
      </c>
      <c r="E374" s="95">
        <v>75</v>
      </c>
    </row>
    <row r="375" spans="1:5">
      <c r="A375" s="94">
        <v>43521</v>
      </c>
      <c r="B375" t="s">
        <v>851</v>
      </c>
      <c r="C375" t="s">
        <v>453</v>
      </c>
      <c r="D375">
        <v>4</v>
      </c>
      <c r="E375" s="95">
        <v>52</v>
      </c>
    </row>
    <row r="376" spans="1:5">
      <c r="A376" s="94">
        <v>43524</v>
      </c>
      <c r="B376" t="s">
        <v>852</v>
      </c>
      <c r="C376" t="s">
        <v>853</v>
      </c>
      <c r="D376">
        <v>7</v>
      </c>
      <c r="E376" s="95">
        <v>98</v>
      </c>
    </row>
    <row r="377" spans="1:5">
      <c r="A377" s="94">
        <v>43525</v>
      </c>
      <c r="B377" t="s">
        <v>852</v>
      </c>
      <c r="C377" t="s">
        <v>453</v>
      </c>
      <c r="D377">
        <v>8</v>
      </c>
      <c r="E377" s="95">
        <v>112</v>
      </c>
    </row>
    <row r="378" spans="1:5">
      <c r="A378" s="94">
        <v>43528</v>
      </c>
      <c r="B378" t="s">
        <v>852</v>
      </c>
      <c r="C378" t="s">
        <v>460</v>
      </c>
      <c r="D378">
        <v>8</v>
      </c>
      <c r="E378" s="95">
        <v>112</v>
      </c>
    </row>
    <row r="379" spans="1:5">
      <c r="A379" s="94">
        <v>43531</v>
      </c>
      <c r="B379" t="s">
        <v>851</v>
      </c>
      <c r="C379" t="s">
        <v>853</v>
      </c>
      <c r="D379">
        <v>2</v>
      </c>
      <c r="E379" s="95">
        <v>26</v>
      </c>
    </row>
    <row r="380" spans="1:5">
      <c r="A380" s="94">
        <v>43534</v>
      </c>
      <c r="B380" t="s">
        <v>850</v>
      </c>
      <c r="C380" t="s">
        <v>460</v>
      </c>
      <c r="D380">
        <v>1</v>
      </c>
      <c r="E380" s="95">
        <v>12</v>
      </c>
    </row>
    <row r="381" spans="1:5">
      <c r="A381" s="94">
        <v>43536</v>
      </c>
      <c r="B381" t="s">
        <v>851</v>
      </c>
      <c r="C381" t="s">
        <v>853</v>
      </c>
      <c r="D381">
        <v>6</v>
      </c>
      <c r="E381" s="95">
        <v>78</v>
      </c>
    </row>
    <row r="382" spans="1:5">
      <c r="A382" s="94">
        <v>43537</v>
      </c>
      <c r="B382" t="s">
        <v>855</v>
      </c>
      <c r="C382" t="s">
        <v>453</v>
      </c>
      <c r="D382">
        <v>1</v>
      </c>
      <c r="E382" s="95">
        <v>15</v>
      </c>
    </row>
    <row r="383" spans="1:5">
      <c r="A383" s="94">
        <v>43540</v>
      </c>
      <c r="B383" t="s">
        <v>855</v>
      </c>
      <c r="C383" t="s">
        <v>453</v>
      </c>
      <c r="D383">
        <v>6</v>
      </c>
      <c r="E383" s="95">
        <v>90</v>
      </c>
    </row>
    <row r="384" spans="1:5">
      <c r="A384" s="94">
        <v>43542</v>
      </c>
      <c r="B384" t="s">
        <v>851</v>
      </c>
      <c r="C384" t="s">
        <v>854</v>
      </c>
      <c r="D384">
        <v>4</v>
      </c>
      <c r="E384" s="95">
        <v>52</v>
      </c>
    </row>
    <row r="385" spans="1:5">
      <c r="A385" s="94">
        <v>43543</v>
      </c>
      <c r="B385" t="s">
        <v>852</v>
      </c>
      <c r="C385" t="s">
        <v>453</v>
      </c>
      <c r="D385">
        <v>8</v>
      </c>
      <c r="E385" s="95">
        <v>112</v>
      </c>
    </row>
    <row r="386" spans="1:5">
      <c r="A386" s="94">
        <v>43545</v>
      </c>
      <c r="B386" t="s">
        <v>850</v>
      </c>
      <c r="C386" t="s">
        <v>460</v>
      </c>
      <c r="D386">
        <v>6</v>
      </c>
      <c r="E386" s="95">
        <v>72</v>
      </c>
    </row>
    <row r="387" spans="1:5">
      <c r="A387" s="94">
        <v>43547</v>
      </c>
      <c r="B387" t="s">
        <v>855</v>
      </c>
      <c r="C387" t="s">
        <v>460</v>
      </c>
      <c r="D387">
        <v>3</v>
      </c>
      <c r="E387" s="95">
        <v>45</v>
      </c>
    </row>
    <row r="388" spans="1:5">
      <c r="A388" s="94">
        <v>43549</v>
      </c>
      <c r="B388" t="s">
        <v>852</v>
      </c>
      <c r="C388" t="s">
        <v>853</v>
      </c>
      <c r="D388">
        <v>1</v>
      </c>
      <c r="E388" s="95">
        <v>14</v>
      </c>
    </row>
    <row r="389" spans="1:5">
      <c r="A389" s="94">
        <v>43552</v>
      </c>
      <c r="B389" t="s">
        <v>855</v>
      </c>
      <c r="C389" t="s">
        <v>854</v>
      </c>
      <c r="D389">
        <v>3</v>
      </c>
      <c r="E389" s="95">
        <v>45</v>
      </c>
    </row>
    <row r="390" spans="1:5">
      <c r="A390" s="94">
        <v>43555</v>
      </c>
      <c r="B390" t="s">
        <v>851</v>
      </c>
      <c r="C390" t="s">
        <v>453</v>
      </c>
      <c r="D390">
        <v>3</v>
      </c>
      <c r="E390" s="95">
        <v>39</v>
      </c>
    </row>
    <row r="391" spans="1:5">
      <c r="A391" s="94">
        <v>43557</v>
      </c>
      <c r="B391" t="s">
        <v>855</v>
      </c>
      <c r="C391" t="s">
        <v>453</v>
      </c>
      <c r="D391">
        <v>4</v>
      </c>
      <c r="E391" s="95">
        <v>60</v>
      </c>
    </row>
    <row r="392" spans="1:5">
      <c r="A392" s="94">
        <v>43559</v>
      </c>
      <c r="B392" t="s">
        <v>852</v>
      </c>
      <c r="C392" t="s">
        <v>853</v>
      </c>
      <c r="D392">
        <v>7</v>
      </c>
      <c r="E392" s="95">
        <v>98</v>
      </c>
    </row>
    <row r="393" spans="1:5">
      <c r="A393" s="94">
        <v>43562</v>
      </c>
      <c r="B393" t="s">
        <v>855</v>
      </c>
      <c r="C393" t="s">
        <v>853</v>
      </c>
      <c r="D393">
        <v>8</v>
      </c>
      <c r="E393" s="95">
        <v>120</v>
      </c>
    </row>
    <row r="394" spans="1:5">
      <c r="A394" s="94">
        <v>43563</v>
      </c>
      <c r="B394" t="s">
        <v>850</v>
      </c>
      <c r="C394" t="s">
        <v>453</v>
      </c>
      <c r="D394">
        <v>2</v>
      </c>
      <c r="E394" s="95">
        <v>24</v>
      </c>
    </row>
    <row r="395" spans="1:5">
      <c r="A395" s="94">
        <v>43566</v>
      </c>
      <c r="B395" t="s">
        <v>855</v>
      </c>
      <c r="C395" t="s">
        <v>453</v>
      </c>
      <c r="D395">
        <v>2</v>
      </c>
      <c r="E395" s="95">
        <v>30</v>
      </c>
    </row>
    <row r="396" spans="1:5">
      <c r="A396" s="94">
        <v>43568</v>
      </c>
      <c r="B396" t="s">
        <v>851</v>
      </c>
      <c r="C396" t="s">
        <v>453</v>
      </c>
      <c r="D396">
        <v>7</v>
      </c>
      <c r="E396" s="95">
        <v>91</v>
      </c>
    </row>
    <row r="397" spans="1:5">
      <c r="A397" s="94">
        <v>43570</v>
      </c>
      <c r="B397" t="s">
        <v>855</v>
      </c>
      <c r="C397" t="s">
        <v>853</v>
      </c>
      <c r="D397">
        <v>6</v>
      </c>
      <c r="E397" s="95">
        <v>90</v>
      </c>
    </row>
    <row r="398" spans="1:5">
      <c r="A398" s="94">
        <v>43571</v>
      </c>
      <c r="B398" t="s">
        <v>850</v>
      </c>
      <c r="C398" t="s">
        <v>854</v>
      </c>
      <c r="D398">
        <v>8</v>
      </c>
      <c r="E398" s="95">
        <v>96</v>
      </c>
    </row>
    <row r="399" spans="1:5">
      <c r="A399" s="94">
        <v>43572</v>
      </c>
      <c r="B399" t="s">
        <v>852</v>
      </c>
      <c r="C399" t="s">
        <v>853</v>
      </c>
      <c r="D399">
        <v>6</v>
      </c>
      <c r="E399" s="95">
        <v>84</v>
      </c>
    </row>
    <row r="400" spans="1:5">
      <c r="A400" s="94">
        <v>43574</v>
      </c>
      <c r="B400" t="s">
        <v>855</v>
      </c>
      <c r="C400" t="s">
        <v>853</v>
      </c>
      <c r="D400">
        <v>8</v>
      </c>
      <c r="E400" s="95">
        <v>120</v>
      </c>
    </row>
    <row r="401" spans="1:5">
      <c r="A401" s="94">
        <v>43575</v>
      </c>
      <c r="B401" t="s">
        <v>852</v>
      </c>
      <c r="C401" t="s">
        <v>460</v>
      </c>
      <c r="D401">
        <v>1</v>
      </c>
      <c r="E401" s="95">
        <v>14</v>
      </c>
    </row>
    <row r="402" spans="1:5">
      <c r="A402" s="94">
        <v>43577</v>
      </c>
      <c r="B402" t="s">
        <v>855</v>
      </c>
      <c r="C402" t="s">
        <v>453</v>
      </c>
      <c r="D402">
        <v>7</v>
      </c>
      <c r="E402" s="95">
        <v>105</v>
      </c>
    </row>
    <row r="403" spans="1:5">
      <c r="A403" s="94">
        <v>43578</v>
      </c>
      <c r="B403" t="s">
        <v>851</v>
      </c>
      <c r="C403" t="s">
        <v>453</v>
      </c>
      <c r="D403">
        <v>5</v>
      </c>
      <c r="E403" s="95">
        <v>65</v>
      </c>
    </row>
    <row r="404" spans="1:5">
      <c r="A404" s="94">
        <v>43579</v>
      </c>
      <c r="B404" t="s">
        <v>855</v>
      </c>
      <c r="C404" t="s">
        <v>460</v>
      </c>
      <c r="D404">
        <v>1</v>
      </c>
      <c r="E404" s="95">
        <v>15</v>
      </c>
    </row>
    <row r="405" spans="1:5">
      <c r="A405" s="94">
        <v>43581</v>
      </c>
      <c r="B405" t="s">
        <v>855</v>
      </c>
      <c r="C405" t="s">
        <v>853</v>
      </c>
      <c r="D405">
        <v>8</v>
      </c>
      <c r="E405" s="95">
        <v>120</v>
      </c>
    </row>
    <row r="406" spans="1:5">
      <c r="A406" s="94">
        <v>43583</v>
      </c>
      <c r="B406" t="s">
        <v>851</v>
      </c>
      <c r="C406" t="s">
        <v>854</v>
      </c>
      <c r="D406">
        <v>6</v>
      </c>
      <c r="E406" s="95">
        <v>78</v>
      </c>
    </row>
    <row r="407" spans="1:5">
      <c r="A407" s="94">
        <v>43584</v>
      </c>
      <c r="B407" t="s">
        <v>855</v>
      </c>
      <c r="C407" t="s">
        <v>453</v>
      </c>
      <c r="D407">
        <v>6</v>
      </c>
      <c r="E407" s="95">
        <v>90</v>
      </c>
    </row>
    <row r="408" spans="1:5">
      <c r="A408" s="94">
        <v>43587</v>
      </c>
      <c r="B408" t="s">
        <v>852</v>
      </c>
      <c r="C408" t="s">
        <v>453</v>
      </c>
      <c r="D408">
        <v>5</v>
      </c>
      <c r="E408" s="95">
        <v>70</v>
      </c>
    </row>
    <row r="409" spans="1:5">
      <c r="A409" s="94">
        <v>43590</v>
      </c>
      <c r="B409" t="s">
        <v>855</v>
      </c>
      <c r="C409" t="s">
        <v>453</v>
      </c>
      <c r="D409">
        <v>5</v>
      </c>
      <c r="E409" s="95">
        <v>75</v>
      </c>
    </row>
    <row r="410" spans="1:5">
      <c r="A410" s="94">
        <v>43591</v>
      </c>
      <c r="B410" t="s">
        <v>852</v>
      </c>
      <c r="C410" t="s">
        <v>853</v>
      </c>
      <c r="D410">
        <v>1</v>
      </c>
      <c r="E410" s="95">
        <v>14</v>
      </c>
    </row>
    <row r="411" spans="1:5">
      <c r="A411" s="94">
        <v>43592</v>
      </c>
      <c r="B411" t="s">
        <v>851</v>
      </c>
      <c r="C411" t="s">
        <v>453</v>
      </c>
      <c r="D411">
        <v>7</v>
      </c>
      <c r="E411" s="95">
        <v>91</v>
      </c>
    </row>
    <row r="412" spans="1:5">
      <c r="A412" s="94">
        <v>43594</v>
      </c>
      <c r="B412" t="s">
        <v>852</v>
      </c>
      <c r="C412" t="s">
        <v>453</v>
      </c>
      <c r="D412">
        <v>5</v>
      </c>
      <c r="E412" s="95">
        <v>70</v>
      </c>
    </row>
    <row r="413" spans="1:5">
      <c r="A413" s="94">
        <v>43595</v>
      </c>
      <c r="B413" t="s">
        <v>851</v>
      </c>
      <c r="C413" t="s">
        <v>453</v>
      </c>
      <c r="D413">
        <v>5</v>
      </c>
      <c r="E413" s="95">
        <v>65</v>
      </c>
    </row>
    <row r="414" spans="1:5">
      <c r="A414" s="94">
        <v>43596</v>
      </c>
      <c r="B414" t="s">
        <v>850</v>
      </c>
      <c r="C414" t="s">
        <v>853</v>
      </c>
      <c r="D414">
        <v>5</v>
      </c>
      <c r="E414" s="95">
        <v>60</v>
      </c>
    </row>
    <row r="415" spans="1:5">
      <c r="A415" s="94">
        <v>43597</v>
      </c>
      <c r="B415" t="s">
        <v>855</v>
      </c>
      <c r="C415" t="s">
        <v>460</v>
      </c>
      <c r="D415">
        <v>4</v>
      </c>
      <c r="E415" s="95">
        <v>60</v>
      </c>
    </row>
    <row r="416" spans="1:5">
      <c r="A416" s="94">
        <v>43598</v>
      </c>
      <c r="B416" t="s">
        <v>850</v>
      </c>
      <c r="C416" t="s">
        <v>453</v>
      </c>
      <c r="D416">
        <v>6</v>
      </c>
      <c r="E416" s="95">
        <v>72</v>
      </c>
    </row>
    <row r="417" spans="1:5">
      <c r="A417" s="94">
        <v>43601</v>
      </c>
      <c r="B417" t="s">
        <v>852</v>
      </c>
      <c r="C417" t="s">
        <v>460</v>
      </c>
      <c r="D417">
        <v>5</v>
      </c>
      <c r="E417" s="95">
        <v>70</v>
      </c>
    </row>
    <row r="418" spans="1:5">
      <c r="A418" s="94">
        <v>43602</v>
      </c>
      <c r="B418" t="s">
        <v>855</v>
      </c>
      <c r="C418" t="s">
        <v>453</v>
      </c>
      <c r="D418">
        <v>8</v>
      </c>
      <c r="E418" s="95">
        <v>120</v>
      </c>
    </row>
    <row r="419" spans="1:5">
      <c r="A419" s="94">
        <v>43604</v>
      </c>
      <c r="B419" t="s">
        <v>855</v>
      </c>
      <c r="C419" t="s">
        <v>453</v>
      </c>
      <c r="D419">
        <v>5</v>
      </c>
      <c r="E419" s="95">
        <v>75</v>
      </c>
    </row>
    <row r="420" spans="1:5">
      <c r="A420" s="94">
        <v>43606</v>
      </c>
      <c r="B420" t="s">
        <v>852</v>
      </c>
      <c r="C420" t="s">
        <v>453</v>
      </c>
      <c r="D420">
        <v>8</v>
      </c>
      <c r="E420" s="95">
        <v>112</v>
      </c>
    </row>
    <row r="421" spans="1:5">
      <c r="A421" s="94">
        <v>43607</v>
      </c>
      <c r="B421" t="s">
        <v>850</v>
      </c>
      <c r="C421" t="s">
        <v>853</v>
      </c>
      <c r="D421">
        <v>3</v>
      </c>
      <c r="E421" s="95">
        <v>36</v>
      </c>
    </row>
    <row r="422" spans="1:5">
      <c r="A422" s="94">
        <v>43608</v>
      </c>
      <c r="B422" t="s">
        <v>851</v>
      </c>
      <c r="C422" t="s">
        <v>854</v>
      </c>
      <c r="D422">
        <v>2</v>
      </c>
      <c r="E422" s="95">
        <v>26</v>
      </c>
    </row>
    <row r="423" spans="1:5">
      <c r="A423" s="94">
        <v>43610</v>
      </c>
      <c r="B423" t="s">
        <v>855</v>
      </c>
      <c r="C423" t="s">
        <v>853</v>
      </c>
      <c r="D423">
        <v>3</v>
      </c>
      <c r="E423" s="95">
        <v>45</v>
      </c>
    </row>
    <row r="424" spans="1:5">
      <c r="A424" s="94">
        <v>43613</v>
      </c>
      <c r="B424" t="s">
        <v>850</v>
      </c>
      <c r="C424" t="s">
        <v>853</v>
      </c>
      <c r="D424">
        <v>3</v>
      </c>
      <c r="E424" s="95">
        <v>36</v>
      </c>
    </row>
    <row r="425" spans="1:5">
      <c r="A425" s="94">
        <v>43614</v>
      </c>
      <c r="B425" t="s">
        <v>855</v>
      </c>
      <c r="C425" t="s">
        <v>853</v>
      </c>
      <c r="D425">
        <v>8</v>
      </c>
      <c r="E425" s="95">
        <v>120</v>
      </c>
    </row>
    <row r="426" spans="1:5">
      <c r="A426" s="94">
        <v>43615</v>
      </c>
      <c r="B426" t="s">
        <v>855</v>
      </c>
      <c r="C426" t="s">
        <v>453</v>
      </c>
      <c r="D426">
        <v>2</v>
      </c>
      <c r="E426" s="95">
        <v>30</v>
      </c>
    </row>
    <row r="427" spans="1:5">
      <c r="A427" s="94">
        <v>43618</v>
      </c>
      <c r="B427" t="s">
        <v>855</v>
      </c>
      <c r="C427" t="s">
        <v>853</v>
      </c>
      <c r="D427">
        <v>7</v>
      </c>
      <c r="E427" s="95">
        <v>105</v>
      </c>
    </row>
    <row r="428" spans="1:5">
      <c r="A428" s="94">
        <v>43621</v>
      </c>
      <c r="B428" t="s">
        <v>855</v>
      </c>
      <c r="C428" t="s">
        <v>453</v>
      </c>
      <c r="D428">
        <v>4</v>
      </c>
      <c r="E428" s="95">
        <v>60</v>
      </c>
    </row>
    <row r="429" spans="1:5">
      <c r="A429" s="94">
        <v>43622</v>
      </c>
      <c r="B429" t="s">
        <v>850</v>
      </c>
      <c r="C429" t="s">
        <v>854</v>
      </c>
      <c r="D429">
        <v>1</v>
      </c>
      <c r="E429" s="95">
        <v>12</v>
      </c>
    </row>
    <row r="430" spans="1:5">
      <c r="A430" s="94">
        <v>43625</v>
      </c>
      <c r="B430" t="s">
        <v>855</v>
      </c>
      <c r="C430" t="s">
        <v>853</v>
      </c>
      <c r="D430">
        <v>3</v>
      </c>
      <c r="E430" s="95">
        <v>45</v>
      </c>
    </row>
    <row r="431" spans="1:5">
      <c r="A431" s="94">
        <v>43628</v>
      </c>
      <c r="B431" t="s">
        <v>855</v>
      </c>
      <c r="C431" t="s">
        <v>453</v>
      </c>
      <c r="D431">
        <v>7</v>
      </c>
      <c r="E431" s="95">
        <v>105</v>
      </c>
    </row>
    <row r="432" spans="1:5">
      <c r="A432" s="94">
        <v>43630</v>
      </c>
      <c r="B432" t="s">
        <v>850</v>
      </c>
      <c r="C432" t="s">
        <v>854</v>
      </c>
      <c r="D432">
        <v>2</v>
      </c>
      <c r="E432" s="95">
        <v>24</v>
      </c>
    </row>
    <row r="433" spans="1:5">
      <c r="A433" s="94">
        <v>43633</v>
      </c>
      <c r="B433" t="s">
        <v>850</v>
      </c>
      <c r="C433" t="s">
        <v>853</v>
      </c>
      <c r="D433">
        <v>3</v>
      </c>
      <c r="E433" s="95">
        <v>36</v>
      </c>
    </row>
    <row r="434" spans="1:5">
      <c r="A434" s="94">
        <v>43635</v>
      </c>
      <c r="B434" t="s">
        <v>852</v>
      </c>
      <c r="C434" t="s">
        <v>853</v>
      </c>
      <c r="D434">
        <v>7</v>
      </c>
      <c r="E434" s="95">
        <v>98</v>
      </c>
    </row>
    <row r="435" spans="1:5">
      <c r="A435" s="94">
        <v>43638</v>
      </c>
      <c r="B435" t="s">
        <v>855</v>
      </c>
      <c r="C435" t="s">
        <v>853</v>
      </c>
      <c r="D435">
        <v>7</v>
      </c>
      <c r="E435" s="95">
        <v>105</v>
      </c>
    </row>
    <row r="436" spans="1:5">
      <c r="A436" s="94">
        <v>43641</v>
      </c>
      <c r="B436" t="s">
        <v>852</v>
      </c>
      <c r="C436" t="s">
        <v>453</v>
      </c>
      <c r="D436">
        <v>4</v>
      </c>
      <c r="E436" s="95">
        <v>56</v>
      </c>
    </row>
    <row r="437" spans="1:5">
      <c r="A437" s="94">
        <v>43643</v>
      </c>
      <c r="B437" t="s">
        <v>851</v>
      </c>
      <c r="C437" t="s">
        <v>853</v>
      </c>
      <c r="D437">
        <v>6</v>
      </c>
      <c r="E437" s="95">
        <v>78</v>
      </c>
    </row>
    <row r="438" spans="1:5">
      <c r="A438" s="94">
        <v>43644</v>
      </c>
      <c r="B438" t="s">
        <v>851</v>
      </c>
      <c r="C438" t="s">
        <v>453</v>
      </c>
      <c r="D438">
        <v>1</v>
      </c>
      <c r="E438" s="95">
        <v>13</v>
      </c>
    </row>
    <row r="439" spans="1:5">
      <c r="A439" s="94">
        <v>43645</v>
      </c>
      <c r="B439" t="s">
        <v>850</v>
      </c>
      <c r="C439" t="s">
        <v>854</v>
      </c>
      <c r="D439">
        <v>3</v>
      </c>
      <c r="E439" s="95">
        <v>36</v>
      </c>
    </row>
    <row r="440" spans="1:5">
      <c r="A440" s="94">
        <v>43648</v>
      </c>
      <c r="B440" t="s">
        <v>851</v>
      </c>
      <c r="C440" t="s">
        <v>853</v>
      </c>
      <c r="D440">
        <v>1</v>
      </c>
      <c r="E440" s="95">
        <v>13</v>
      </c>
    </row>
    <row r="441" spans="1:5">
      <c r="A441" s="94">
        <v>43649</v>
      </c>
      <c r="B441" t="s">
        <v>855</v>
      </c>
      <c r="C441" t="s">
        <v>853</v>
      </c>
      <c r="D441">
        <v>7</v>
      </c>
      <c r="E441" s="95">
        <v>105</v>
      </c>
    </row>
    <row r="442" spans="1:5">
      <c r="A442" s="94">
        <v>43651</v>
      </c>
      <c r="B442" t="s">
        <v>851</v>
      </c>
      <c r="C442" t="s">
        <v>853</v>
      </c>
      <c r="D442">
        <v>7</v>
      </c>
      <c r="E442" s="95">
        <v>91</v>
      </c>
    </row>
    <row r="443" spans="1:5">
      <c r="A443" s="94">
        <v>43653</v>
      </c>
      <c r="B443" t="s">
        <v>855</v>
      </c>
      <c r="C443" t="s">
        <v>453</v>
      </c>
      <c r="D443">
        <v>3</v>
      </c>
      <c r="E443" s="95">
        <v>45</v>
      </c>
    </row>
    <row r="444" spans="1:5">
      <c r="A444" s="94">
        <v>43655</v>
      </c>
      <c r="B444" t="s">
        <v>852</v>
      </c>
      <c r="C444" t="s">
        <v>453</v>
      </c>
      <c r="D444">
        <v>1</v>
      </c>
      <c r="E444" s="95">
        <v>14</v>
      </c>
    </row>
    <row r="445" spans="1:5">
      <c r="A445" s="94">
        <v>43657</v>
      </c>
      <c r="B445" t="s">
        <v>851</v>
      </c>
      <c r="C445" t="s">
        <v>460</v>
      </c>
      <c r="D445">
        <v>8</v>
      </c>
      <c r="E445" s="95">
        <v>104</v>
      </c>
    </row>
    <row r="446" spans="1:5">
      <c r="A446" s="94">
        <v>43658</v>
      </c>
      <c r="B446" t="s">
        <v>850</v>
      </c>
      <c r="C446" t="s">
        <v>853</v>
      </c>
      <c r="D446">
        <v>2</v>
      </c>
      <c r="E446" s="95">
        <v>24</v>
      </c>
    </row>
    <row r="447" spans="1:5">
      <c r="A447" s="94">
        <v>43661</v>
      </c>
      <c r="B447" t="s">
        <v>852</v>
      </c>
      <c r="C447" t="s">
        <v>453</v>
      </c>
      <c r="D447">
        <v>7</v>
      </c>
      <c r="E447" s="95">
        <v>98</v>
      </c>
    </row>
    <row r="448" spans="1:5">
      <c r="A448" s="94">
        <v>43663</v>
      </c>
      <c r="B448" t="s">
        <v>850</v>
      </c>
      <c r="C448" t="s">
        <v>460</v>
      </c>
      <c r="D448">
        <v>1</v>
      </c>
      <c r="E448" s="95">
        <v>12</v>
      </c>
    </row>
    <row r="449" spans="1:5">
      <c r="A449" s="94">
        <v>43665</v>
      </c>
      <c r="B449" t="s">
        <v>855</v>
      </c>
      <c r="C449" t="s">
        <v>854</v>
      </c>
      <c r="D449">
        <v>7</v>
      </c>
      <c r="E449" s="95">
        <v>105</v>
      </c>
    </row>
    <row r="450" spans="1:5">
      <c r="A450" s="94">
        <v>43668</v>
      </c>
      <c r="B450" t="s">
        <v>855</v>
      </c>
      <c r="C450" t="s">
        <v>453</v>
      </c>
      <c r="D450">
        <v>6</v>
      </c>
      <c r="E450" s="95">
        <v>90</v>
      </c>
    </row>
    <row r="451" spans="1:5">
      <c r="A451" s="94">
        <v>43669</v>
      </c>
      <c r="B451" t="s">
        <v>855</v>
      </c>
      <c r="C451" t="s">
        <v>853</v>
      </c>
      <c r="D451">
        <v>7</v>
      </c>
      <c r="E451" s="95">
        <v>105</v>
      </c>
    </row>
    <row r="452" spans="1:5">
      <c r="A452" s="94">
        <v>43670</v>
      </c>
      <c r="B452" t="s">
        <v>855</v>
      </c>
      <c r="C452" t="s">
        <v>853</v>
      </c>
      <c r="D452">
        <v>4</v>
      </c>
      <c r="E452" s="95">
        <v>60</v>
      </c>
    </row>
    <row r="453" spans="1:5">
      <c r="A453" s="94">
        <v>43673</v>
      </c>
      <c r="B453" t="s">
        <v>855</v>
      </c>
      <c r="C453" t="s">
        <v>460</v>
      </c>
      <c r="D453">
        <v>3</v>
      </c>
      <c r="E453" s="95">
        <v>45</v>
      </c>
    </row>
    <row r="454" spans="1:5">
      <c r="A454" s="94">
        <v>43676</v>
      </c>
      <c r="B454" t="s">
        <v>855</v>
      </c>
      <c r="C454" t="s">
        <v>460</v>
      </c>
      <c r="D454">
        <v>6</v>
      </c>
      <c r="E454" s="95">
        <v>90</v>
      </c>
    </row>
    <row r="455" spans="1:5">
      <c r="A455" s="94">
        <v>43678</v>
      </c>
      <c r="B455" t="s">
        <v>850</v>
      </c>
      <c r="C455" t="s">
        <v>853</v>
      </c>
      <c r="D455">
        <v>8</v>
      </c>
      <c r="E455" s="95">
        <v>96</v>
      </c>
    </row>
    <row r="456" spans="1:5">
      <c r="A456" s="94">
        <v>43680</v>
      </c>
      <c r="B456" t="s">
        <v>851</v>
      </c>
      <c r="C456" t="s">
        <v>460</v>
      </c>
      <c r="D456">
        <v>6</v>
      </c>
      <c r="E456" s="95">
        <v>78</v>
      </c>
    </row>
  </sheetData>
  <pageMargins left="0.7" right="0.7" top="0.75" bottom="0.75" header="0.3" footer="0.3"/>
  <drawing r:id="rId3"/>
  <tableParts count="1">
    <tablePart r:id="rId4"/>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70C0"/>
  </sheetPr>
  <dimension ref="A1:R48"/>
  <sheetViews>
    <sheetView workbookViewId="0">
      <selection activeCell="J5" sqref="J5"/>
    </sheetView>
  </sheetViews>
  <sheetFormatPr defaultRowHeight="15"/>
  <cols>
    <col min="1" max="1" width="14.28515625" customWidth="1"/>
    <col min="12" max="12" width="15" bestFit="1" customWidth="1"/>
    <col min="13" max="13" width="12" bestFit="1" customWidth="1"/>
    <col min="14" max="14" width="12.42578125" bestFit="1" customWidth="1"/>
    <col min="15" max="15" width="12.7109375" bestFit="1" customWidth="1"/>
    <col min="16" max="16" width="12.28515625" bestFit="1" customWidth="1"/>
    <col min="17" max="17" width="12.5703125" bestFit="1" customWidth="1"/>
    <col min="18" max="18" width="12.140625" bestFit="1" customWidth="1"/>
    <col min="19" max="19" width="15.140625" bestFit="1" customWidth="1"/>
  </cols>
  <sheetData>
    <row r="1" spans="1:12" ht="26.25">
      <c r="A1" s="35" t="s">
        <v>89</v>
      </c>
      <c r="B1" s="1"/>
      <c r="C1" s="1"/>
      <c r="D1" s="1"/>
      <c r="E1" s="1"/>
      <c r="F1" s="1"/>
      <c r="G1" s="1"/>
    </row>
    <row r="2" spans="1:12" ht="21">
      <c r="A2" s="28" t="s">
        <v>1619</v>
      </c>
      <c r="B2" s="28"/>
      <c r="C2" s="28"/>
      <c r="D2" s="28"/>
      <c r="E2" s="28"/>
      <c r="F2" s="28"/>
      <c r="G2" s="28"/>
      <c r="H2" s="28"/>
      <c r="I2" s="28"/>
      <c r="K2" s="804" t="s">
        <v>1844</v>
      </c>
      <c r="L2" s="804"/>
    </row>
    <row r="3" spans="1:12" ht="21">
      <c r="A3" s="28" t="s">
        <v>1620</v>
      </c>
      <c r="B3" s="28"/>
      <c r="C3" s="28"/>
      <c r="D3" s="28"/>
      <c r="E3" s="28"/>
    </row>
    <row r="4" spans="1:12" ht="21">
      <c r="A4" s="28" t="s">
        <v>1621</v>
      </c>
      <c r="B4" s="28"/>
      <c r="C4" s="28"/>
      <c r="D4" s="28"/>
      <c r="E4" s="28"/>
      <c r="F4" s="37"/>
      <c r="G4" s="37"/>
      <c r="H4" s="37"/>
      <c r="I4" s="37"/>
    </row>
    <row r="5" spans="1:12" ht="18.75">
      <c r="A5" s="36"/>
      <c r="B5" s="37"/>
      <c r="C5" s="37"/>
      <c r="D5" s="37"/>
      <c r="E5" s="37"/>
      <c r="F5" s="37"/>
      <c r="G5" s="37"/>
      <c r="H5" s="37"/>
      <c r="I5" s="37"/>
    </row>
    <row r="6" spans="1:12">
      <c r="A6" s="38" t="s">
        <v>90</v>
      </c>
      <c r="B6" s="38" t="s">
        <v>91</v>
      </c>
      <c r="C6" s="39" t="s">
        <v>92</v>
      </c>
      <c r="D6" s="39" t="s">
        <v>93</v>
      </c>
      <c r="E6" s="39" t="s">
        <v>94</v>
      </c>
      <c r="F6" s="39" t="s">
        <v>95</v>
      </c>
      <c r="G6" s="39" t="s">
        <v>96</v>
      </c>
      <c r="H6" s="39" t="s">
        <v>97</v>
      </c>
      <c r="I6" s="39" t="s">
        <v>98</v>
      </c>
    </row>
    <row r="7" spans="1:12">
      <c r="A7" s="40" t="s">
        <v>99</v>
      </c>
      <c r="B7" s="41" t="s">
        <v>100</v>
      </c>
      <c r="C7" s="42">
        <v>15900</v>
      </c>
      <c r="D7" s="42">
        <v>5740</v>
      </c>
      <c r="E7" s="42">
        <v>26850</v>
      </c>
      <c r="F7" s="42">
        <v>28455</v>
      </c>
      <c r="G7" s="42">
        <v>3200</v>
      </c>
      <c r="H7" s="42">
        <v>7223</v>
      </c>
      <c r="I7" s="43">
        <f>SUM(C7:H7)</f>
        <v>87368</v>
      </c>
    </row>
    <row r="8" spans="1:12">
      <c r="A8" s="37"/>
      <c r="B8" s="41" t="s">
        <v>101</v>
      </c>
      <c r="C8" s="42">
        <v>24300</v>
      </c>
      <c r="D8" s="42">
        <v>15200</v>
      </c>
      <c r="E8" s="42">
        <v>6590</v>
      </c>
      <c r="F8" s="42">
        <v>5940</v>
      </c>
      <c r="G8" s="42">
        <v>7900</v>
      </c>
      <c r="H8" s="42">
        <v>43211</v>
      </c>
      <c r="I8" s="43">
        <f t="shared" ref="I8:I48" si="0">SUM(C8:H8)</f>
        <v>103141</v>
      </c>
    </row>
    <row r="9" spans="1:12">
      <c r="A9" s="37"/>
      <c r="B9" s="41" t="s">
        <v>102</v>
      </c>
      <c r="C9" s="42">
        <v>4500</v>
      </c>
      <c r="D9" s="42">
        <v>3420</v>
      </c>
      <c r="E9" s="42">
        <v>32700</v>
      </c>
      <c r="F9" s="42">
        <v>2540</v>
      </c>
      <c r="G9" s="42">
        <v>4300</v>
      </c>
      <c r="H9" s="42">
        <v>2050</v>
      </c>
      <c r="I9" s="43">
        <f t="shared" si="0"/>
        <v>49510</v>
      </c>
    </row>
    <row r="10" spans="1:12">
      <c r="A10" s="37"/>
      <c r="B10" s="41" t="s">
        <v>103</v>
      </c>
      <c r="C10" s="42">
        <v>9766</v>
      </c>
      <c r="D10" s="42">
        <v>3400</v>
      </c>
      <c r="E10" s="42">
        <v>4556</v>
      </c>
      <c r="F10" s="42">
        <v>15200</v>
      </c>
      <c r="G10" s="42">
        <v>6590</v>
      </c>
      <c r="H10" s="42">
        <v>47100</v>
      </c>
      <c r="I10" s="43">
        <f t="shared" si="0"/>
        <v>86612</v>
      </c>
    </row>
    <row r="11" spans="1:12">
      <c r="A11" s="37"/>
      <c r="B11" s="41" t="s">
        <v>104</v>
      </c>
      <c r="C11" s="42">
        <v>84500</v>
      </c>
      <c r="D11" s="42">
        <v>15400</v>
      </c>
      <c r="E11" s="42">
        <v>70300</v>
      </c>
      <c r="F11" s="42">
        <v>3420</v>
      </c>
      <c r="G11" s="42">
        <v>32700</v>
      </c>
      <c r="H11" s="42">
        <v>2300</v>
      </c>
      <c r="I11" s="43">
        <f t="shared" si="0"/>
        <v>208620</v>
      </c>
    </row>
    <row r="12" spans="1:12">
      <c r="A12" s="37"/>
      <c r="B12" s="41" t="s">
        <v>105</v>
      </c>
      <c r="C12" s="42">
        <v>11000</v>
      </c>
      <c r="D12" s="42">
        <v>6539</v>
      </c>
      <c r="E12" s="42">
        <v>8900</v>
      </c>
      <c r="F12" s="42">
        <v>2050</v>
      </c>
      <c r="G12" s="42">
        <v>5940</v>
      </c>
      <c r="H12" s="42">
        <v>4300</v>
      </c>
      <c r="I12" s="43">
        <f t="shared" si="0"/>
        <v>38729</v>
      </c>
    </row>
    <row r="13" spans="1:12">
      <c r="A13" s="37"/>
      <c r="B13" s="41" t="s">
        <v>106</v>
      </c>
      <c r="C13" s="42">
        <v>12400</v>
      </c>
      <c r="D13" s="42">
        <v>4500</v>
      </c>
      <c r="E13" s="42">
        <v>5900</v>
      </c>
      <c r="F13" s="42">
        <v>47100</v>
      </c>
      <c r="G13" s="42">
        <v>2540</v>
      </c>
      <c r="H13" s="42">
        <v>5600</v>
      </c>
      <c r="I13" s="43">
        <f t="shared" si="0"/>
        <v>78040</v>
      </c>
    </row>
    <row r="14" spans="1:12">
      <c r="A14" s="40" t="s">
        <v>107</v>
      </c>
      <c r="B14" s="41" t="s">
        <v>108</v>
      </c>
      <c r="C14" s="42">
        <v>7223</v>
      </c>
      <c r="D14" s="42">
        <v>4200</v>
      </c>
      <c r="E14" s="42">
        <v>8332</v>
      </c>
      <c r="F14" s="42">
        <v>23441</v>
      </c>
      <c r="G14" s="42">
        <v>4778</v>
      </c>
      <c r="H14" s="42">
        <v>4220</v>
      </c>
      <c r="I14" s="43">
        <f t="shared" si="0"/>
        <v>52194</v>
      </c>
    </row>
    <row r="15" spans="1:12">
      <c r="A15" s="37"/>
      <c r="B15" s="41" t="s">
        <v>109</v>
      </c>
      <c r="C15" s="42">
        <v>43211</v>
      </c>
      <c r="D15" s="42">
        <v>28455</v>
      </c>
      <c r="E15" s="42">
        <v>3200</v>
      </c>
      <c r="F15" s="42">
        <v>45300</v>
      </c>
      <c r="G15" s="42">
        <v>5220</v>
      </c>
      <c r="H15" s="42">
        <v>22800</v>
      </c>
      <c r="I15" s="43">
        <f t="shared" si="0"/>
        <v>148186</v>
      </c>
    </row>
    <row r="16" spans="1:12">
      <c r="A16" s="37"/>
      <c r="B16" s="41" t="s">
        <v>110</v>
      </c>
      <c r="C16" s="42">
        <v>2050</v>
      </c>
      <c r="D16" s="42">
        <v>5940</v>
      </c>
      <c r="E16" s="42">
        <v>7900</v>
      </c>
      <c r="F16" s="42">
        <v>12400</v>
      </c>
      <c r="G16" s="42">
        <v>4078</v>
      </c>
      <c r="H16" s="42">
        <v>21500</v>
      </c>
      <c r="I16" s="43">
        <f t="shared" si="0"/>
        <v>53868</v>
      </c>
    </row>
    <row r="17" spans="1:18">
      <c r="A17" s="37"/>
      <c r="B17" s="41" t="s">
        <v>111</v>
      </c>
      <c r="C17" s="42">
        <v>47100</v>
      </c>
      <c r="D17" s="42">
        <v>2540</v>
      </c>
      <c r="E17" s="42">
        <v>4300</v>
      </c>
      <c r="F17" s="42">
        <v>35400</v>
      </c>
      <c r="G17" s="42">
        <v>18900</v>
      </c>
      <c r="H17" s="42">
        <v>43900</v>
      </c>
      <c r="I17" s="43">
        <f t="shared" si="0"/>
        <v>152140</v>
      </c>
    </row>
    <row r="18" spans="1:18">
      <c r="A18" s="37"/>
      <c r="B18" s="41" t="s">
        <v>112</v>
      </c>
      <c r="C18" s="42">
        <v>23441</v>
      </c>
      <c r="D18" s="42">
        <v>4778</v>
      </c>
      <c r="E18" s="42">
        <v>5600</v>
      </c>
      <c r="F18" s="42">
        <v>4500</v>
      </c>
      <c r="G18" s="42">
        <v>4300</v>
      </c>
      <c r="H18" s="42">
        <v>9025</v>
      </c>
      <c r="I18" s="43">
        <f t="shared" si="0"/>
        <v>51644</v>
      </c>
    </row>
    <row r="19" spans="1:18">
      <c r="A19" s="37"/>
      <c r="B19" s="41" t="s">
        <v>113</v>
      </c>
      <c r="C19" s="42">
        <v>45300</v>
      </c>
      <c r="D19" s="42">
        <v>5220</v>
      </c>
      <c r="E19" s="42">
        <v>4220</v>
      </c>
      <c r="F19" s="42">
        <v>4200</v>
      </c>
      <c r="G19" s="42">
        <v>5900</v>
      </c>
      <c r="H19" s="42">
        <v>7223</v>
      </c>
      <c r="I19" s="43">
        <f t="shared" si="0"/>
        <v>72063</v>
      </c>
    </row>
    <row r="20" spans="1:18">
      <c r="A20" s="40" t="s">
        <v>114</v>
      </c>
      <c r="B20" s="41" t="s">
        <v>115</v>
      </c>
      <c r="C20" s="42">
        <v>12400</v>
      </c>
      <c r="D20" s="42">
        <v>4078</v>
      </c>
      <c r="E20" s="42">
        <v>22800</v>
      </c>
      <c r="F20" s="42">
        <v>28455</v>
      </c>
      <c r="G20" s="42">
        <v>8332</v>
      </c>
      <c r="H20" s="42">
        <v>43211</v>
      </c>
      <c r="I20" s="43">
        <f t="shared" si="0"/>
        <v>119276</v>
      </c>
    </row>
    <row r="21" spans="1:18">
      <c r="A21" s="37"/>
      <c r="B21" s="41" t="s">
        <v>116</v>
      </c>
      <c r="C21" s="42">
        <v>35400</v>
      </c>
      <c r="D21" s="42">
        <v>18900</v>
      </c>
      <c r="E21" s="42">
        <v>21500</v>
      </c>
      <c r="F21" s="42">
        <v>5940</v>
      </c>
      <c r="G21" s="42">
        <v>3200</v>
      </c>
      <c r="H21" s="42">
        <v>2050</v>
      </c>
      <c r="I21" s="43">
        <f t="shared" si="0"/>
        <v>86990</v>
      </c>
    </row>
    <row r="22" spans="1:18">
      <c r="A22" s="40" t="s">
        <v>117</v>
      </c>
      <c r="B22" s="41" t="s">
        <v>118</v>
      </c>
      <c r="C22" s="42">
        <v>34500</v>
      </c>
      <c r="D22" s="42">
        <v>42000</v>
      </c>
      <c r="E22" s="42">
        <v>43900</v>
      </c>
      <c r="F22" s="42">
        <v>2540</v>
      </c>
      <c r="G22" s="42">
        <v>7900</v>
      </c>
      <c r="H22" s="42">
        <v>47100</v>
      </c>
      <c r="I22" s="43">
        <f t="shared" si="0"/>
        <v>177940</v>
      </c>
    </row>
    <row r="23" spans="1:18">
      <c r="A23" s="40" t="s">
        <v>119</v>
      </c>
      <c r="B23" s="41" t="s">
        <v>120</v>
      </c>
      <c r="C23" s="42">
        <v>500</v>
      </c>
      <c r="D23" s="42">
        <v>4300</v>
      </c>
      <c r="E23" s="42">
        <v>9025</v>
      </c>
      <c r="F23" s="42">
        <v>4778</v>
      </c>
      <c r="G23" s="42">
        <v>4300</v>
      </c>
      <c r="H23" s="42">
        <v>2300</v>
      </c>
      <c r="I23" s="43">
        <f t="shared" si="0"/>
        <v>25203</v>
      </c>
    </row>
    <row r="24" spans="1:18">
      <c r="A24" s="37"/>
      <c r="B24" s="41" t="s">
        <v>121</v>
      </c>
      <c r="C24" s="42">
        <v>4500</v>
      </c>
      <c r="D24" s="42">
        <v>5900</v>
      </c>
      <c r="E24" s="42">
        <v>7223</v>
      </c>
      <c r="F24" s="42">
        <v>8332</v>
      </c>
      <c r="G24" s="42">
        <v>23441</v>
      </c>
      <c r="H24" s="42">
        <v>24600</v>
      </c>
      <c r="I24" s="43">
        <f t="shared" si="0"/>
        <v>73996</v>
      </c>
    </row>
    <row r="25" spans="1:18">
      <c r="A25" s="37"/>
      <c r="B25" s="41" t="s">
        <v>122</v>
      </c>
      <c r="C25" s="42">
        <v>4200</v>
      </c>
      <c r="D25" s="42">
        <v>8332</v>
      </c>
      <c r="E25" s="42">
        <v>43211</v>
      </c>
      <c r="F25" s="42">
        <v>3200</v>
      </c>
      <c r="G25" s="42">
        <v>45300</v>
      </c>
      <c r="H25" s="42">
        <v>52420</v>
      </c>
      <c r="I25" s="43">
        <f t="shared" si="0"/>
        <v>156663</v>
      </c>
      <c r="L25" s="83" t="s">
        <v>91</v>
      </c>
      <c r="M25" t="s">
        <v>162</v>
      </c>
    </row>
    <row r="26" spans="1:18">
      <c r="A26" s="37"/>
      <c r="B26" s="41" t="s">
        <v>123</v>
      </c>
      <c r="C26" s="42">
        <v>28455</v>
      </c>
      <c r="D26" s="42">
        <v>3200</v>
      </c>
      <c r="E26" s="42">
        <v>2050</v>
      </c>
      <c r="F26" s="42">
        <v>7900</v>
      </c>
      <c r="G26" s="42">
        <v>12400</v>
      </c>
      <c r="H26" s="42">
        <v>21200</v>
      </c>
      <c r="I26" s="43">
        <f t="shared" si="0"/>
        <v>75205</v>
      </c>
    </row>
    <row r="27" spans="1:18">
      <c r="A27" s="40" t="s">
        <v>124</v>
      </c>
      <c r="B27" s="41" t="s">
        <v>125</v>
      </c>
      <c r="C27" s="42">
        <v>5940</v>
      </c>
      <c r="D27" s="42">
        <v>7900</v>
      </c>
      <c r="E27" s="42">
        <v>47100</v>
      </c>
      <c r="F27" s="42">
        <v>4300</v>
      </c>
      <c r="G27" s="42">
        <v>35400</v>
      </c>
      <c r="H27" s="42">
        <v>5220</v>
      </c>
      <c r="I27" s="43">
        <f t="shared" si="0"/>
        <v>105860</v>
      </c>
      <c r="L27" s="83" t="s">
        <v>152</v>
      </c>
      <c r="M27" t="s">
        <v>155</v>
      </c>
      <c r="N27" t="s">
        <v>156</v>
      </c>
      <c r="O27" t="s">
        <v>157</v>
      </c>
      <c r="P27" t="s">
        <v>158</v>
      </c>
      <c r="Q27" t="s">
        <v>159</v>
      </c>
      <c r="R27" t="s">
        <v>160</v>
      </c>
    </row>
    <row r="28" spans="1:18">
      <c r="A28" s="37"/>
      <c r="B28" s="41" t="s">
        <v>126</v>
      </c>
      <c r="C28" s="42">
        <v>2540</v>
      </c>
      <c r="D28" s="42">
        <v>4300</v>
      </c>
      <c r="E28" s="42">
        <v>2300</v>
      </c>
      <c r="F28" s="42">
        <v>5600</v>
      </c>
      <c r="G28" s="42">
        <v>4500</v>
      </c>
      <c r="H28" s="42">
        <v>4078</v>
      </c>
      <c r="I28" s="43">
        <f t="shared" si="0"/>
        <v>23318</v>
      </c>
      <c r="L28" s="44" t="s">
        <v>99</v>
      </c>
      <c r="M28">
        <v>15900</v>
      </c>
      <c r="N28">
        <v>5740</v>
      </c>
      <c r="O28">
        <v>26850</v>
      </c>
      <c r="P28">
        <v>28455</v>
      </c>
      <c r="Q28">
        <v>3200</v>
      </c>
      <c r="R28">
        <v>7223</v>
      </c>
    </row>
    <row r="29" spans="1:18">
      <c r="A29" s="37"/>
      <c r="B29" s="41" t="s">
        <v>127</v>
      </c>
      <c r="C29" s="42">
        <v>15200</v>
      </c>
      <c r="D29" s="42">
        <v>6590</v>
      </c>
      <c r="E29" s="42">
        <v>24600</v>
      </c>
      <c r="F29" s="42">
        <v>4220</v>
      </c>
      <c r="G29" s="42">
        <v>4200</v>
      </c>
      <c r="H29" s="42">
        <v>18900</v>
      </c>
      <c r="I29" s="43">
        <f t="shared" si="0"/>
        <v>73710</v>
      </c>
      <c r="L29" s="44" t="s">
        <v>107</v>
      </c>
      <c r="M29">
        <v>7223</v>
      </c>
      <c r="N29">
        <v>4200</v>
      </c>
      <c r="O29">
        <v>8332</v>
      </c>
      <c r="P29">
        <v>23441</v>
      </c>
      <c r="Q29">
        <v>4778</v>
      </c>
      <c r="R29">
        <v>4220</v>
      </c>
    </row>
    <row r="30" spans="1:18">
      <c r="A30" s="40" t="s">
        <v>128</v>
      </c>
      <c r="B30" s="41" t="s">
        <v>129</v>
      </c>
      <c r="C30" s="42">
        <v>3420</v>
      </c>
      <c r="D30" s="42">
        <v>32700</v>
      </c>
      <c r="E30" s="42">
        <v>52420</v>
      </c>
      <c r="F30" s="42">
        <v>7900</v>
      </c>
      <c r="G30" s="42">
        <v>5900</v>
      </c>
      <c r="H30" s="42">
        <v>42000</v>
      </c>
      <c r="I30" s="43">
        <f t="shared" si="0"/>
        <v>144340</v>
      </c>
      <c r="L30" s="44" t="s">
        <v>114</v>
      </c>
      <c r="M30">
        <v>12400</v>
      </c>
      <c r="N30">
        <v>4078</v>
      </c>
      <c r="O30">
        <v>22800</v>
      </c>
      <c r="P30">
        <v>28455</v>
      </c>
      <c r="Q30">
        <v>8332</v>
      </c>
      <c r="R30">
        <v>43211</v>
      </c>
    </row>
    <row r="31" spans="1:18">
      <c r="A31" s="37"/>
      <c r="B31" s="41" t="s">
        <v>130</v>
      </c>
      <c r="C31" s="42">
        <v>3400</v>
      </c>
      <c r="D31" s="42">
        <v>4556</v>
      </c>
      <c r="E31" s="42">
        <v>21200</v>
      </c>
      <c r="F31" s="42">
        <v>4300</v>
      </c>
      <c r="G31" s="42">
        <v>8332</v>
      </c>
      <c r="H31" s="42">
        <v>10100</v>
      </c>
      <c r="I31" s="43">
        <f t="shared" si="0"/>
        <v>51888</v>
      </c>
      <c r="L31" s="44" t="s">
        <v>154</v>
      </c>
      <c r="M31">
        <v>35523</v>
      </c>
      <c r="N31">
        <v>14018</v>
      </c>
      <c r="O31">
        <v>57982</v>
      </c>
      <c r="P31">
        <v>80351</v>
      </c>
      <c r="Q31">
        <v>16310</v>
      </c>
      <c r="R31">
        <v>54654</v>
      </c>
    </row>
    <row r="32" spans="1:18">
      <c r="A32" s="37"/>
      <c r="B32" s="41" t="s">
        <v>131</v>
      </c>
      <c r="C32" s="42">
        <v>15400</v>
      </c>
      <c r="D32" s="42">
        <v>70300</v>
      </c>
      <c r="E32" s="42">
        <v>10800</v>
      </c>
      <c r="F32" s="42">
        <v>6590</v>
      </c>
      <c r="G32" s="42">
        <v>3200</v>
      </c>
      <c r="H32" s="42">
        <v>4500</v>
      </c>
      <c r="I32" s="43">
        <f t="shared" si="0"/>
        <v>110790</v>
      </c>
    </row>
    <row r="33" spans="1:9">
      <c r="A33" s="37"/>
      <c r="B33" s="41" t="s">
        <v>132</v>
      </c>
      <c r="C33" s="42">
        <v>6539</v>
      </c>
      <c r="D33" s="42">
        <v>8900</v>
      </c>
      <c r="E33" s="42">
        <v>15600</v>
      </c>
      <c r="F33" s="42">
        <v>32700</v>
      </c>
      <c r="G33" s="42">
        <v>5670</v>
      </c>
      <c r="H33" s="42">
        <v>4200</v>
      </c>
      <c r="I33" s="43">
        <f t="shared" si="0"/>
        <v>73609</v>
      </c>
    </row>
    <row r="34" spans="1:9">
      <c r="A34" s="40" t="s">
        <v>133</v>
      </c>
      <c r="B34" s="41" t="s">
        <v>134</v>
      </c>
      <c r="C34" s="42">
        <v>4500</v>
      </c>
      <c r="D34" s="42">
        <v>5900</v>
      </c>
      <c r="E34" s="42">
        <v>8532</v>
      </c>
      <c r="F34" s="42">
        <v>4556</v>
      </c>
      <c r="G34" s="42">
        <v>8332</v>
      </c>
      <c r="H34" s="42">
        <v>35400</v>
      </c>
      <c r="I34" s="43">
        <f t="shared" si="0"/>
        <v>67220</v>
      </c>
    </row>
    <row r="35" spans="1:9">
      <c r="A35" s="40" t="s">
        <v>135</v>
      </c>
      <c r="B35" s="41" t="s">
        <v>136</v>
      </c>
      <c r="C35" s="42">
        <v>4300</v>
      </c>
      <c r="D35" s="42">
        <v>14500</v>
      </c>
      <c r="E35" s="42">
        <v>32700</v>
      </c>
      <c r="F35" s="42">
        <v>4200</v>
      </c>
      <c r="G35" s="42">
        <v>3200</v>
      </c>
      <c r="H35" s="42">
        <v>4500</v>
      </c>
      <c r="I35" s="43">
        <f t="shared" si="0"/>
        <v>63400</v>
      </c>
    </row>
    <row r="36" spans="1:9">
      <c r="A36" s="37"/>
      <c r="B36" s="41" t="s">
        <v>137</v>
      </c>
      <c r="C36" s="42">
        <v>5900</v>
      </c>
      <c r="D36" s="42">
        <v>5999</v>
      </c>
      <c r="E36" s="42">
        <v>4556</v>
      </c>
      <c r="F36" s="42">
        <v>28455</v>
      </c>
      <c r="G36" s="42">
        <v>5670</v>
      </c>
      <c r="H36" s="42">
        <v>4200</v>
      </c>
      <c r="I36" s="43">
        <f t="shared" si="0"/>
        <v>54780</v>
      </c>
    </row>
    <row r="37" spans="1:9">
      <c r="A37" s="37"/>
      <c r="B37" s="41" t="s">
        <v>138</v>
      </c>
      <c r="C37" s="42">
        <v>8332</v>
      </c>
      <c r="D37" s="42">
        <v>10100</v>
      </c>
      <c r="E37" s="42">
        <v>70300</v>
      </c>
      <c r="F37" s="42">
        <v>5940</v>
      </c>
      <c r="G37" s="42">
        <v>52220</v>
      </c>
      <c r="H37" s="42">
        <v>28455</v>
      </c>
      <c r="I37" s="43">
        <f t="shared" si="0"/>
        <v>175347</v>
      </c>
    </row>
    <row r="38" spans="1:9">
      <c r="A38" s="37"/>
      <c r="B38" s="41" t="s">
        <v>139</v>
      </c>
      <c r="C38" s="42">
        <v>3200</v>
      </c>
      <c r="D38" s="42">
        <v>4500</v>
      </c>
      <c r="E38" s="42">
        <v>8332</v>
      </c>
      <c r="F38" s="42">
        <v>2500</v>
      </c>
      <c r="G38" s="42">
        <v>31250</v>
      </c>
      <c r="H38" s="42">
        <v>5940</v>
      </c>
      <c r="I38" s="43">
        <f t="shared" si="0"/>
        <v>55722</v>
      </c>
    </row>
    <row r="39" spans="1:9">
      <c r="A39" s="37"/>
      <c r="B39" s="41" t="s">
        <v>140</v>
      </c>
      <c r="C39" s="42">
        <v>5670</v>
      </c>
      <c r="D39" s="42">
        <v>4200</v>
      </c>
      <c r="E39" s="42">
        <v>3200</v>
      </c>
      <c r="F39" s="42">
        <v>4587</v>
      </c>
      <c r="G39" s="42">
        <v>23100</v>
      </c>
      <c r="H39" s="42">
        <v>2540</v>
      </c>
      <c r="I39" s="43">
        <f t="shared" si="0"/>
        <v>43297</v>
      </c>
    </row>
    <row r="40" spans="1:9">
      <c r="A40" s="40" t="s">
        <v>141</v>
      </c>
      <c r="B40" s="41" t="s">
        <v>142</v>
      </c>
      <c r="C40" s="42">
        <v>3900</v>
      </c>
      <c r="D40" s="42">
        <v>28455</v>
      </c>
      <c r="E40" s="42">
        <v>5670</v>
      </c>
      <c r="F40" s="42">
        <v>22800</v>
      </c>
      <c r="G40" s="42">
        <v>4200</v>
      </c>
      <c r="H40" s="42">
        <v>43900</v>
      </c>
      <c r="I40" s="43">
        <f t="shared" si="0"/>
        <v>108925</v>
      </c>
    </row>
    <row r="41" spans="1:9">
      <c r="A41" s="37"/>
      <c r="B41" s="41" t="s">
        <v>143</v>
      </c>
      <c r="C41" s="42">
        <v>12500</v>
      </c>
      <c r="D41" s="42">
        <v>5940</v>
      </c>
      <c r="E41" s="42">
        <v>52220</v>
      </c>
      <c r="F41" s="42">
        <v>4300</v>
      </c>
      <c r="G41" s="42">
        <v>35400</v>
      </c>
      <c r="H41" s="42">
        <v>9025</v>
      </c>
      <c r="I41" s="43">
        <f t="shared" si="0"/>
        <v>119385</v>
      </c>
    </row>
    <row r="42" spans="1:9">
      <c r="A42" s="37"/>
      <c r="B42" s="41" t="s">
        <v>144</v>
      </c>
      <c r="C42" s="42">
        <v>5800</v>
      </c>
      <c r="D42" s="42">
        <v>2500</v>
      </c>
      <c r="E42" s="42">
        <v>31250</v>
      </c>
      <c r="F42" s="42">
        <v>5600</v>
      </c>
      <c r="G42" s="42">
        <v>4500</v>
      </c>
      <c r="H42" s="42">
        <v>7223</v>
      </c>
      <c r="I42" s="43">
        <f t="shared" si="0"/>
        <v>56873</v>
      </c>
    </row>
    <row r="43" spans="1:9">
      <c r="A43" s="37"/>
      <c r="B43" s="41" t="s">
        <v>145</v>
      </c>
      <c r="C43" s="42">
        <v>19655</v>
      </c>
      <c r="D43" s="42">
        <v>4587</v>
      </c>
      <c r="E43" s="42">
        <v>23100</v>
      </c>
      <c r="F43" s="42">
        <v>4220</v>
      </c>
      <c r="G43" s="42">
        <v>4200</v>
      </c>
      <c r="H43" s="42">
        <v>43211</v>
      </c>
      <c r="I43" s="43">
        <f t="shared" si="0"/>
        <v>98973</v>
      </c>
    </row>
    <row r="44" spans="1:9">
      <c r="A44" s="37"/>
      <c r="B44" s="41" t="s">
        <v>146</v>
      </c>
      <c r="C44" s="42">
        <v>4078</v>
      </c>
      <c r="D44" s="42">
        <v>22800</v>
      </c>
      <c r="E44" s="42">
        <v>4200</v>
      </c>
      <c r="F44" s="42">
        <v>22800</v>
      </c>
      <c r="G44" s="42">
        <v>28455</v>
      </c>
      <c r="H44" s="42">
        <v>2050</v>
      </c>
      <c r="I44" s="43">
        <f t="shared" si="0"/>
        <v>84383</v>
      </c>
    </row>
    <row r="45" spans="1:9">
      <c r="A45" s="40" t="s">
        <v>147</v>
      </c>
      <c r="B45" s="41" t="s">
        <v>148</v>
      </c>
      <c r="C45" s="42">
        <v>18900</v>
      </c>
      <c r="D45" s="42">
        <v>21500</v>
      </c>
      <c r="E45" s="42">
        <v>6500</v>
      </c>
      <c r="F45" s="42">
        <v>21500</v>
      </c>
      <c r="G45" s="42">
        <v>5940</v>
      </c>
      <c r="H45" s="42">
        <v>47100</v>
      </c>
      <c r="I45" s="43">
        <f t="shared" si="0"/>
        <v>121440</v>
      </c>
    </row>
    <row r="46" spans="1:9">
      <c r="A46" s="37"/>
      <c r="B46" s="41" t="s">
        <v>149</v>
      </c>
      <c r="C46" s="42">
        <v>42000</v>
      </c>
      <c r="D46" s="42">
        <v>43900</v>
      </c>
      <c r="E46" s="42">
        <v>12500</v>
      </c>
      <c r="F46" s="42">
        <v>43900</v>
      </c>
      <c r="G46" s="42">
        <v>2540</v>
      </c>
      <c r="H46" s="42">
        <v>9025</v>
      </c>
      <c r="I46" s="43">
        <f t="shared" si="0"/>
        <v>153865</v>
      </c>
    </row>
    <row r="47" spans="1:9">
      <c r="A47" s="37"/>
      <c r="B47" s="41" t="s">
        <v>150</v>
      </c>
      <c r="C47" s="42">
        <v>4300</v>
      </c>
      <c r="D47" s="42">
        <v>9025</v>
      </c>
      <c r="E47" s="42">
        <v>23400</v>
      </c>
      <c r="F47" s="42">
        <v>9025</v>
      </c>
      <c r="G47" s="42">
        <v>4778</v>
      </c>
      <c r="H47" s="42">
        <v>7223</v>
      </c>
      <c r="I47" s="43">
        <f t="shared" si="0"/>
        <v>57751</v>
      </c>
    </row>
    <row r="48" spans="1:9">
      <c r="A48" s="37"/>
      <c r="B48" s="41" t="s">
        <v>151</v>
      </c>
      <c r="C48" s="42">
        <v>43200</v>
      </c>
      <c r="D48" s="42">
        <v>25400</v>
      </c>
      <c r="E48" s="42">
        <v>34222</v>
      </c>
      <c r="F48" s="42">
        <v>7223</v>
      </c>
      <c r="G48" s="42">
        <v>8332</v>
      </c>
      <c r="H48" s="42">
        <v>43211</v>
      </c>
      <c r="I48" s="43">
        <f t="shared" si="0"/>
        <v>161588</v>
      </c>
    </row>
  </sheetData>
  <mergeCells count="1">
    <mergeCell ref="K2:L2"/>
  </mergeCells>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70C0"/>
  </sheetPr>
  <dimension ref="A1:H16"/>
  <sheetViews>
    <sheetView workbookViewId="0">
      <selection activeCell="I10" sqref="I10"/>
    </sheetView>
  </sheetViews>
  <sheetFormatPr defaultRowHeight="15"/>
  <cols>
    <col min="1" max="1" width="15" bestFit="1" customWidth="1"/>
    <col min="2" max="2" width="12" bestFit="1" customWidth="1"/>
    <col min="3" max="3" width="12.42578125" bestFit="1" customWidth="1"/>
    <col min="4" max="4" width="12.7109375" bestFit="1" customWidth="1"/>
    <col min="5" max="5" width="12.28515625" bestFit="1" customWidth="1"/>
    <col min="6" max="6" width="12.5703125" bestFit="1" customWidth="1"/>
    <col min="7" max="7" width="12.140625" bestFit="1" customWidth="1"/>
    <col min="8" max="8" width="15.140625" bestFit="1" customWidth="1"/>
  </cols>
  <sheetData>
    <row r="1" spans="1:8">
      <c r="A1" s="83" t="s">
        <v>91</v>
      </c>
      <c r="B1" t="s">
        <v>162</v>
      </c>
    </row>
    <row r="3" spans="1:8">
      <c r="A3" s="46" t="s">
        <v>152</v>
      </c>
      <c r="B3" s="46" t="s">
        <v>155</v>
      </c>
      <c r="C3" s="46" t="s">
        <v>156</v>
      </c>
      <c r="D3" s="46" t="s">
        <v>157</v>
      </c>
      <c r="E3" s="46" t="s">
        <v>158</v>
      </c>
      <c r="F3" s="46" t="s">
        <v>159</v>
      </c>
      <c r="G3" s="46" t="s">
        <v>160</v>
      </c>
      <c r="H3" s="46" t="s">
        <v>161</v>
      </c>
    </row>
    <row r="4" spans="1:8">
      <c r="A4" s="44" t="s">
        <v>99</v>
      </c>
      <c r="B4" s="47">
        <v>15900</v>
      </c>
      <c r="C4" s="47">
        <v>5740</v>
      </c>
      <c r="D4" s="47">
        <v>26850</v>
      </c>
      <c r="E4" s="47">
        <v>28455</v>
      </c>
      <c r="F4" s="47">
        <v>3200</v>
      </c>
      <c r="G4" s="47">
        <v>7223</v>
      </c>
      <c r="H4" s="47">
        <v>87368</v>
      </c>
    </row>
    <row r="5" spans="1:8">
      <c r="A5" s="44" t="s">
        <v>107</v>
      </c>
      <c r="B5" s="47">
        <v>7223</v>
      </c>
      <c r="C5" s="47">
        <v>4200</v>
      </c>
      <c r="D5" s="47">
        <v>8332</v>
      </c>
      <c r="E5" s="47">
        <v>23441</v>
      </c>
      <c r="F5" s="47">
        <v>4778</v>
      </c>
      <c r="G5" s="47">
        <v>4220</v>
      </c>
      <c r="H5" s="47">
        <v>52194</v>
      </c>
    </row>
    <row r="6" spans="1:8">
      <c r="A6" s="44" t="s">
        <v>114</v>
      </c>
      <c r="B6" s="47">
        <v>12400</v>
      </c>
      <c r="C6" s="47">
        <v>4078</v>
      </c>
      <c r="D6" s="47">
        <v>22800</v>
      </c>
      <c r="E6" s="47">
        <v>28455</v>
      </c>
      <c r="F6" s="47">
        <v>8332</v>
      </c>
      <c r="G6" s="47">
        <v>43211</v>
      </c>
      <c r="H6" s="47">
        <v>119276</v>
      </c>
    </row>
    <row r="7" spans="1:8">
      <c r="A7" s="44" t="s">
        <v>117</v>
      </c>
      <c r="B7" s="47">
        <v>34500</v>
      </c>
      <c r="C7" s="47">
        <v>42000</v>
      </c>
      <c r="D7" s="47">
        <v>43900</v>
      </c>
      <c r="E7" s="47">
        <v>2540</v>
      </c>
      <c r="F7" s="47">
        <v>7900</v>
      </c>
      <c r="G7" s="47">
        <v>47100</v>
      </c>
      <c r="H7" s="47">
        <v>177940</v>
      </c>
    </row>
    <row r="8" spans="1:8">
      <c r="A8" s="44" t="s">
        <v>119</v>
      </c>
      <c r="B8" s="47">
        <v>500</v>
      </c>
      <c r="C8" s="47">
        <v>4300</v>
      </c>
      <c r="D8" s="47">
        <v>9025</v>
      </c>
      <c r="E8" s="47">
        <v>4778</v>
      </c>
      <c r="F8" s="47">
        <v>4300</v>
      </c>
      <c r="G8" s="47">
        <v>2300</v>
      </c>
      <c r="H8" s="47">
        <v>25203</v>
      </c>
    </row>
    <row r="9" spans="1:8">
      <c r="A9" s="44" t="s">
        <v>124</v>
      </c>
      <c r="B9" s="47">
        <v>5940</v>
      </c>
      <c r="C9" s="47">
        <v>7900</v>
      </c>
      <c r="D9" s="47">
        <v>47100</v>
      </c>
      <c r="E9" s="47">
        <v>4300</v>
      </c>
      <c r="F9" s="47">
        <v>35400</v>
      </c>
      <c r="G9" s="47">
        <v>5220</v>
      </c>
      <c r="H9" s="47">
        <v>105860</v>
      </c>
    </row>
    <row r="10" spans="1:8">
      <c r="A10" s="44" t="s">
        <v>128</v>
      </c>
      <c r="B10" s="47">
        <v>3420</v>
      </c>
      <c r="C10" s="47">
        <v>32700</v>
      </c>
      <c r="D10" s="47">
        <v>52420</v>
      </c>
      <c r="E10" s="47">
        <v>7900</v>
      </c>
      <c r="F10" s="47">
        <v>5900</v>
      </c>
      <c r="G10" s="47">
        <v>42000</v>
      </c>
      <c r="H10" s="47">
        <v>144340</v>
      </c>
    </row>
    <row r="11" spans="1:8">
      <c r="A11" s="44" t="s">
        <v>133</v>
      </c>
      <c r="B11" s="47">
        <v>4500</v>
      </c>
      <c r="C11" s="47">
        <v>5900</v>
      </c>
      <c r="D11" s="47">
        <v>8532</v>
      </c>
      <c r="E11" s="47">
        <v>4556</v>
      </c>
      <c r="F11" s="47">
        <v>8332</v>
      </c>
      <c r="G11" s="47">
        <v>35400</v>
      </c>
      <c r="H11" s="47">
        <v>67220</v>
      </c>
    </row>
    <row r="12" spans="1:8">
      <c r="A12" s="44" t="s">
        <v>135</v>
      </c>
      <c r="B12" s="47">
        <v>4300</v>
      </c>
      <c r="C12" s="47">
        <v>14500</v>
      </c>
      <c r="D12" s="47">
        <v>32700</v>
      </c>
      <c r="E12" s="47">
        <v>4200</v>
      </c>
      <c r="F12" s="47">
        <v>3200</v>
      </c>
      <c r="G12" s="47">
        <v>4500</v>
      </c>
      <c r="H12" s="47">
        <v>63400</v>
      </c>
    </row>
    <row r="13" spans="1:8">
      <c r="A13" s="44" t="s">
        <v>141</v>
      </c>
      <c r="B13" s="47">
        <v>3900</v>
      </c>
      <c r="C13" s="47">
        <v>28455</v>
      </c>
      <c r="D13" s="47">
        <v>5670</v>
      </c>
      <c r="E13" s="47">
        <v>22800</v>
      </c>
      <c r="F13" s="47">
        <v>4200</v>
      </c>
      <c r="G13" s="47">
        <v>43900</v>
      </c>
      <c r="H13" s="47">
        <v>108925</v>
      </c>
    </row>
    <row r="14" spans="1:8">
      <c r="A14" s="44" t="s">
        <v>147</v>
      </c>
      <c r="B14" s="47">
        <v>18900</v>
      </c>
      <c r="C14" s="47">
        <v>21500</v>
      </c>
      <c r="D14" s="47">
        <v>6500</v>
      </c>
      <c r="E14" s="47">
        <v>21500</v>
      </c>
      <c r="F14" s="47">
        <v>5940</v>
      </c>
      <c r="G14" s="47">
        <v>47100</v>
      </c>
      <c r="H14" s="47">
        <v>121440</v>
      </c>
    </row>
    <row r="15" spans="1:8">
      <c r="A15" s="44" t="s">
        <v>153</v>
      </c>
      <c r="B15" s="47">
        <v>577837</v>
      </c>
      <c r="C15" s="47">
        <v>365321</v>
      </c>
      <c r="D15" s="47">
        <v>569930</v>
      </c>
      <c r="E15" s="47">
        <v>395382</v>
      </c>
      <c r="F15" s="47">
        <v>409056</v>
      </c>
      <c r="G15" s="47">
        <v>513160</v>
      </c>
      <c r="H15" s="47">
        <v>2830686</v>
      </c>
    </row>
    <row r="16" spans="1:8">
      <c r="A16" s="45" t="s">
        <v>154</v>
      </c>
      <c r="B16" s="46">
        <v>689320</v>
      </c>
      <c r="C16" s="46">
        <v>536594</v>
      </c>
      <c r="D16" s="46">
        <v>833759</v>
      </c>
      <c r="E16" s="46">
        <v>548307</v>
      </c>
      <c r="F16" s="46">
        <v>500538</v>
      </c>
      <c r="G16" s="46">
        <v>795334</v>
      </c>
      <c r="H16" s="46">
        <v>3903852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5E9739-878D-415F-AAB5-C273176C639A}">
  <sheetPr>
    <tabColor theme="1"/>
  </sheetPr>
  <dimension ref="A1:O1001"/>
  <sheetViews>
    <sheetView workbookViewId="0">
      <selection activeCell="N2" sqref="N2:O2"/>
    </sheetView>
  </sheetViews>
  <sheetFormatPr defaultRowHeight="15"/>
  <cols>
    <col min="1" max="2" width="10.140625" bestFit="1" customWidth="1"/>
    <col min="3" max="3" width="15.7109375" bestFit="1" customWidth="1"/>
    <col min="4" max="4" width="16" bestFit="1" customWidth="1"/>
    <col min="5" max="5" width="10.85546875" bestFit="1" customWidth="1"/>
    <col min="6" max="6" width="11" bestFit="1" customWidth="1"/>
    <col min="7" max="7" width="7.42578125" bestFit="1" customWidth="1"/>
    <col min="9" max="9" width="17.28515625" bestFit="1" customWidth="1"/>
    <col min="10" max="10" width="17.85546875" bestFit="1" customWidth="1"/>
    <col min="11" max="11" width="10.140625" bestFit="1" customWidth="1"/>
    <col min="12" max="13" width="9" bestFit="1" customWidth="1"/>
    <col min="14" max="15" width="12.5703125" bestFit="1" customWidth="1"/>
    <col min="16" max="16" width="16.28515625" bestFit="1" customWidth="1"/>
    <col min="17" max="17" width="14.42578125" bestFit="1" customWidth="1"/>
    <col min="18" max="18" width="18.28515625" bestFit="1" customWidth="1"/>
    <col min="19" max="19" width="13" bestFit="1" customWidth="1"/>
    <col min="20" max="20" width="16.7109375" bestFit="1" customWidth="1"/>
    <col min="21" max="21" width="11.85546875" bestFit="1" customWidth="1"/>
    <col min="22" max="22" width="15.5703125" bestFit="1" customWidth="1"/>
    <col min="23" max="23" width="9.7109375" bestFit="1" customWidth="1"/>
    <col min="24" max="24" width="11.85546875" bestFit="1" customWidth="1"/>
    <col min="25" max="25" width="12.42578125" bestFit="1" customWidth="1"/>
    <col min="26" max="26" width="16.140625" bestFit="1" customWidth="1"/>
    <col min="27" max="27" width="14.140625" bestFit="1" customWidth="1"/>
    <col min="28" max="28" width="18" bestFit="1" customWidth="1"/>
    <col min="29" max="29" width="10.140625" bestFit="1" customWidth="1"/>
    <col min="30" max="30" width="12.85546875" bestFit="1" customWidth="1"/>
    <col min="31" max="31" width="9.7109375" bestFit="1" customWidth="1"/>
    <col min="32" max="32" width="12" bestFit="1" customWidth="1"/>
    <col min="33" max="33" width="17.85546875" bestFit="1" customWidth="1"/>
    <col min="34" max="34" width="21.7109375" bestFit="1" customWidth="1"/>
    <col min="35" max="35" width="12.42578125" bestFit="1" customWidth="1"/>
    <col min="36" max="36" width="16.140625" bestFit="1" customWidth="1"/>
    <col min="37" max="37" width="10.5703125" bestFit="1" customWidth="1"/>
    <col min="38" max="38" width="14.28515625" bestFit="1" customWidth="1"/>
    <col min="39" max="39" width="13" bestFit="1" customWidth="1"/>
    <col min="40" max="40" width="16.7109375" bestFit="1" customWidth="1"/>
    <col min="41" max="41" width="12.5703125" bestFit="1" customWidth="1"/>
  </cols>
  <sheetData>
    <row r="1" spans="1:15" ht="21">
      <c r="A1" s="163" t="s">
        <v>741</v>
      </c>
      <c r="B1" s="163" t="s">
        <v>742</v>
      </c>
      <c r="C1" s="163" t="s">
        <v>743</v>
      </c>
      <c r="D1" s="163" t="s">
        <v>744</v>
      </c>
      <c r="E1" s="163" t="s">
        <v>745</v>
      </c>
      <c r="F1" s="163" t="s">
        <v>746</v>
      </c>
      <c r="G1" s="163" t="s">
        <v>747</v>
      </c>
      <c r="I1" s="6" t="s">
        <v>1694</v>
      </c>
      <c r="J1" s="28"/>
      <c r="K1" s="28"/>
      <c r="L1" s="28"/>
      <c r="M1" s="28"/>
      <c r="N1" s="28"/>
      <c r="O1" s="28"/>
    </row>
    <row r="2" spans="1:15" ht="21">
      <c r="A2" s="87">
        <v>42370</v>
      </c>
      <c r="B2" s="88" t="s">
        <v>460</v>
      </c>
      <c r="C2" s="88" t="s">
        <v>748</v>
      </c>
      <c r="D2" s="88" t="s">
        <v>749</v>
      </c>
      <c r="E2" s="89">
        <v>1100</v>
      </c>
      <c r="F2" s="89">
        <v>22000</v>
      </c>
      <c r="G2" s="89">
        <v>7480</v>
      </c>
      <c r="I2" s="6" t="s">
        <v>1693</v>
      </c>
      <c r="N2" s="804" t="s">
        <v>1844</v>
      </c>
      <c r="O2" s="804"/>
    </row>
    <row r="3" spans="1:15">
      <c r="A3" s="87">
        <v>42370</v>
      </c>
      <c r="B3" s="88" t="s">
        <v>453</v>
      </c>
      <c r="C3" s="88" t="s">
        <v>750</v>
      </c>
      <c r="D3" s="88" t="s">
        <v>751</v>
      </c>
      <c r="E3" s="89">
        <v>1600</v>
      </c>
      <c r="F3" s="89">
        <v>123200</v>
      </c>
      <c r="G3" s="89">
        <v>43120</v>
      </c>
    </row>
    <row r="4" spans="1:15" ht="18.75">
      <c r="A4" s="87">
        <v>42370</v>
      </c>
      <c r="B4" s="88" t="s">
        <v>453</v>
      </c>
      <c r="C4" s="88" t="s">
        <v>748</v>
      </c>
      <c r="D4" s="88" t="s">
        <v>454</v>
      </c>
      <c r="E4" s="89">
        <v>1600</v>
      </c>
      <c r="F4" s="89">
        <v>44800</v>
      </c>
      <c r="G4" s="89">
        <v>11200</v>
      </c>
      <c r="I4" s="33" t="s">
        <v>1757</v>
      </c>
    </row>
    <row r="5" spans="1:15" ht="18.75">
      <c r="A5" s="87">
        <v>42371</v>
      </c>
      <c r="B5" s="88" t="s">
        <v>752</v>
      </c>
      <c r="C5" s="88" t="s">
        <v>753</v>
      </c>
      <c r="D5" s="88" t="s">
        <v>754</v>
      </c>
      <c r="E5" s="89">
        <v>1700</v>
      </c>
      <c r="F5" s="89">
        <v>93500</v>
      </c>
      <c r="G5" s="89">
        <v>31790</v>
      </c>
      <c r="I5" s="33" t="s">
        <v>1758</v>
      </c>
    </row>
    <row r="6" spans="1:15" ht="18.75">
      <c r="A6" s="87">
        <v>42371</v>
      </c>
      <c r="B6" s="88" t="s">
        <v>460</v>
      </c>
      <c r="C6" s="88" t="s">
        <v>753</v>
      </c>
      <c r="D6" s="88" t="s">
        <v>755</v>
      </c>
      <c r="E6" s="89">
        <v>800</v>
      </c>
      <c r="F6" s="89">
        <v>48800</v>
      </c>
      <c r="G6" s="89">
        <v>6832</v>
      </c>
      <c r="I6" s="33" t="s">
        <v>1845</v>
      </c>
    </row>
    <row r="7" spans="1:15">
      <c r="A7" s="87">
        <v>42371</v>
      </c>
      <c r="B7" s="88" t="s">
        <v>756</v>
      </c>
      <c r="C7" s="88" t="s">
        <v>748</v>
      </c>
      <c r="D7" s="88" t="s">
        <v>757</v>
      </c>
      <c r="E7" s="89">
        <v>400</v>
      </c>
      <c r="F7" s="89">
        <v>9200</v>
      </c>
      <c r="G7" s="89">
        <v>1288</v>
      </c>
    </row>
    <row r="8" spans="1:15">
      <c r="A8" s="87">
        <v>42372</v>
      </c>
      <c r="B8" s="88" t="s">
        <v>756</v>
      </c>
      <c r="C8" s="88" t="s">
        <v>748</v>
      </c>
      <c r="D8" s="88" t="s">
        <v>758</v>
      </c>
      <c r="E8" s="89">
        <v>300</v>
      </c>
      <c r="F8" s="89">
        <v>15000</v>
      </c>
      <c r="G8" s="89">
        <v>2100</v>
      </c>
    </row>
    <row r="9" spans="1:15">
      <c r="A9" s="87">
        <v>42372</v>
      </c>
      <c r="B9" s="88" t="s">
        <v>756</v>
      </c>
      <c r="C9" s="88" t="s">
        <v>748</v>
      </c>
      <c r="D9" s="88" t="s">
        <v>758</v>
      </c>
      <c r="E9" s="89">
        <v>500</v>
      </c>
      <c r="F9" s="89">
        <v>9500</v>
      </c>
      <c r="G9" s="89">
        <v>1710</v>
      </c>
    </row>
    <row r="10" spans="1:15">
      <c r="A10" s="87">
        <v>42374</v>
      </c>
      <c r="B10" s="88" t="s">
        <v>453</v>
      </c>
      <c r="C10" s="88" t="s">
        <v>750</v>
      </c>
      <c r="D10" s="88" t="s">
        <v>751</v>
      </c>
      <c r="E10" s="89">
        <v>1600</v>
      </c>
      <c r="F10" s="89">
        <v>56000</v>
      </c>
      <c r="G10" s="89">
        <v>14560</v>
      </c>
    </row>
    <row r="11" spans="1:15">
      <c r="A11" s="87">
        <v>42374</v>
      </c>
      <c r="B11" s="88" t="s">
        <v>756</v>
      </c>
      <c r="C11" s="88" t="s">
        <v>750</v>
      </c>
      <c r="D11" s="88" t="s">
        <v>759</v>
      </c>
      <c r="E11" s="89">
        <v>1300</v>
      </c>
      <c r="F11" s="89">
        <v>32500</v>
      </c>
      <c r="G11" s="89">
        <v>9425</v>
      </c>
    </row>
    <row r="12" spans="1:15">
      <c r="A12" s="87">
        <v>42374</v>
      </c>
      <c r="B12" s="88" t="s">
        <v>460</v>
      </c>
      <c r="C12" s="88" t="s">
        <v>750</v>
      </c>
      <c r="D12" s="88" t="s">
        <v>760</v>
      </c>
      <c r="E12" s="89">
        <v>1400</v>
      </c>
      <c r="F12" s="89">
        <v>106400</v>
      </c>
      <c r="G12" s="89">
        <v>20216</v>
      </c>
      <c r="I12" s="83" t="s">
        <v>1883</v>
      </c>
      <c r="J12" s="83" t="s">
        <v>694</v>
      </c>
    </row>
    <row r="13" spans="1:15">
      <c r="A13" s="87">
        <v>42374</v>
      </c>
      <c r="B13" s="88" t="s">
        <v>756</v>
      </c>
      <c r="C13" s="88" t="s">
        <v>748</v>
      </c>
      <c r="D13" s="88" t="s">
        <v>757</v>
      </c>
      <c r="E13" s="89">
        <v>900</v>
      </c>
      <c r="F13" s="89">
        <v>12600</v>
      </c>
      <c r="G13" s="89">
        <v>3780</v>
      </c>
      <c r="I13" s="83" t="s">
        <v>152</v>
      </c>
      <c r="J13" t="s">
        <v>756</v>
      </c>
      <c r="K13" t="s">
        <v>752</v>
      </c>
      <c r="L13" t="s">
        <v>460</v>
      </c>
      <c r="M13" t="s">
        <v>453</v>
      </c>
      <c r="N13" t="s">
        <v>154</v>
      </c>
    </row>
    <row r="14" spans="1:15">
      <c r="A14" s="87">
        <v>42375</v>
      </c>
      <c r="B14" s="88" t="s">
        <v>752</v>
      </c>
      <c r="C14" s="88" t="s">
        <v>753</v>
      </c>
      <c r="D14" s="88" t="s">
        <v>754</v>
      </c>
      <c r="E14" s="89">
        <v>1200</v>
      </c>
      <c r="F14" s="89">
        <v>14400</v>
      </c>
      <c r="G14" s="89">
        <v>3312</v>
      </c>
      <c r="I14" s="44" t="s">
        <v>758</v>
      </c>
      <c r="J14">
        <v>2915900</v>
      </c>
      <c r="N14">
        <v>2915900</v>
      </c>
    </row>
    <row r="15" spans="1:15">
      <c r="A15" s="87">
        <v>42375</v>
      </c>
      <c r="B15" s="88" t="s">
        <v>756</v>
      </c>
      <c r="C15" s="88" t="s">
        <v>750</v>
      </c>
      <c r="D15" s="88" t="s">
        <v>759</v>
      </c>
      <c r="E15" s="89">
        <v>1500</v>
      </c>
      <c r="F15" s="89">
        <v>58500</v>
      </c>
      <c r="G15" s="89">
        <v>21645</v>
      </c>
      <c r="I15" s="44" t="s">
        <v>454</v>
      </c>
      <c r="M15">
        <v>6629700</v>
      </c>
      <c r="N15">
        <v>6629700</v>
      </c>
    </row>
    <row r="16" spans="1:15">
      <c r="A16" s="87">
        <v>42375</v>
      </c>
      <c r="B16" s="88" t="s">
        <v>453</v>
      </c>
      <c r="C16" s="88" t="s">
        <v>750</v>
      </c>
      <c r="D16" s="88" t="s">
        <v>751</v>
      </c>
      <c r="E16" s="89">
        <v>200</v>
      </c>
      <c r="F16" s="89">
        <v>13400</v>
      </c>
      <c r="G16" s="89">
        <v>2412</v>
      </c>
      <c r="I16" s="44" t="s">
        <v>760</v>
      </c>
      <c r="L16">
        <v>2432900</v>
      </c>
      <c r="N16">
        <v>2432900</v>
      </c>
    </row>
    <row r="17" spans="1:14">
      <c r="A17" s="87">
        <v>42375</v>
      </c>
      <c r="B17" s="88" t="s">
        <v>756</v>
      </c>
      <c r="C17" s="88" t="s">
        <v>748</v>
      </c>
      <c r="D17" s="88" t="s">
        <v>758</v>
      </c>
      <c r="E17" s="89">
        <v>800</v>
      </c>
      <c r="F17" s="89">
        <v>23200</v>
      </c>
      <c r="G17" s="89">
        <v>6496</v>
      </c>
      <c r="I17" s="44" t="s">
        <v>762</v>
      </c>
      <c r="L17">
        <v>2821300</v>
      </c>
      <c r="N17">
        <v>2821300</v>
      </c>
    </row>
    <row r="18" spans="1:14">
      <c r="A18" s="87">
        <v>42376</v>
      </c>
      <c r="B18" s="88" t="s">
        <v>460</v>
      </c>
      <c r="C18" s="88" t="s">
        <v>750</v>
      </c>
      <c r="D18" s="88" t="s">
        <v>761</v>
      </c>
      <c r="E18" s="89">
        <v>1400</v>
      </c>
      <c r="F18" s="89">
        <v>28000</v>
      </c>
      <c r="G18" s="89">
        <v>5320</v>
      </c>
      <c r="I18" s="44" t="s">
        <v>761</v>
      </c>
      <c r="L18">
        <v>2673500</v>
      </c>
      <c r="N18">
        <v>2673500</v>
      </c>
    </row>
    <row r="19" spans="1:14">
      <c r="A19" s="87">
        <v>42376</v>
      </c>
      <c r="B19" s="88" t="s">
        <v>460</v>
      </c>
      <c r="C19" s="88" t="s">
        <v>750</v>
      </c>
      <c r="D19" s="88" t="s">
        <v>761</v>
      </c>
      <c r="E19" s="89">
        <v>700</v>
      </c>
      <c r="F19" s="89">
        <v>32900</v>
      </c>
      <c r="G19" s="89">
        <v>6580</v>
      </c>
      <c r="I19" s="44" t="s">
        <v>754</v>
      </c>
      <c r="K19">
        <v>2257800</v>
      </c>
      <c r="N19">
        <v>2257800</v>
      </c>
    </row>
    <row r="20" spans="1:14">
      <c r="A20" s="87">
        <v>42376</v>
      </c>
      <c r="B20" s="88" t="s">
        <v>460</v>
      </c>
      <c r="C20" s="88" t="s">
        <v>750</v>
      </c>
      <c r="D20" s="88" t="s">
        <v>762</v>
      </c>
      <c r="E20" s="89">
        <v>300</v>
      </c>
      <c r="F20" s="89">
        <v>18600</v>
      </c>
      <c r="G20" s="89">
        <v>2790</v>
      </c>
      <c r="I20" s="44" t="s">
        <v>763</v>
      </c>
      <c r="M20">
        <v>2394000</v>
      </c>
      <c r="N20">
        <v>2394000</v>
      </c>
    </row>
    <row r="21" spans="1:14">
      <c r="A21" s="87">
        <v>42377</v>
      </c>
      <c r="B21" s="88" t="s">
        <v>460</v>
      </c>
      <c r="C21" s="88" t="s">
        <v>748</v>
      </c>
      <c r="D21" s="88" t="s">
        <v>461</v>
      </c>
      <c r="E21" s="89">
        <v>1000</v>
      </c>
      <c r="F21" s="89">
        <v>66000</v>
      </c>
      <c r="G21" s="89">
        <v>14520</v>
      </c>
      <c r="I21" s="44" t="s">
        <v>759</v>
      </c>
      <c r="J21">
        <v>2397300</v>
      </c>
      <c r="N21">
        <v>2397300</v>
      </c>
    </row>
    <row r="22" spans="1:14">
      <c r="A22" s="87">
        <v>42377</v>
      </c>
      <c r="B22" s="88" t="s">
        <v>756</v>
      </c>
      <c r="C22" s="88" t="s">
        <v>750</v>
      </c>
      <c r="D22" s="88" t="s">
        <v>759</v>
      </c>
      <c r="E22" s="89">
        <v>1300</v>
      </c>
      <c r="F22" s="89">
        <v>16900</v>
      </c>
      <c r="G22" s="89">
        <v>4563</v>
      </c>
      <c r="I22" s="44" t="s">
        <v>751</v>
      </c>
      <c r="M22">
        <v>2647000</v>
      </c>
      <c r="N22">
        <v>2647000</v>
      </c>
    </row>
    <row r="23" spans="1:14">
      <c r="A23" s="87">
        <v>42377</v>
      </c>
      <c r="B23" s="88" t="s">
        <v>756</v>
      </c>
      <c r="C23" s="88" t="s">
        <v>748</v>
      </c>
      <c r="D23" s="88" t="s">
        <v>757</v>
      </c>
      <c r="E23" s="89">
        <v>1200</v>
      </c>
      <c r="F23" s="89">
        <v>70800</v>
      </c>
      <c r="G23" s="89">
        <v>7788</v>
      </c>
      <c r="I23" s="44" t="s">
        <v>764</v>
      </c>
      <c r="L23">
        <v>2810500</v>
      </c>
      <c r="N23">
        <v>2810500</v>
      </c>
    </row>
    <row r="24" spans="1:14">
      <c r="A24" s="87">
        <v>42378</v>
      </c>
      <c r="B24" s="88" t="s">
        <v>453</v>
      </c>
      <c r="C24" s="88" t="s">
        <v>748</v>
      </c>
      <c r="D24" s="88" t="s">
        <v>454</v>
      </c>
      <c r="E24" s="89">
        <v>1600</v>
      </c>
      <c r="F24" s="89">
        <v>108800</v>
      </c>
      <c r="G24" s="89">
        <v>26112</v>
      </c>
      <c r="I24" s="44" t="s">
        <v>765</v>
      </c>
      <c r="K24">
        <v>2905100</v>
      </c>
      <c r="N24">
        <v>2905100</v>
      </c>
    </row>
    <row r="25" spans="1:14">
      <c r="A25" s="87">
        <v>42378</v>
      </c>
      <c r="B25" s="88" t="s">
        <v>460</v>
      </c>
      <c r="C25" s="88" t="s">
        <v>748</v>
      </c>
      <c r="D25" s="88" t="s">
        <v>461</v>
      </c>
      <c r="E25" s="89">
        <v>1600</v>
      </c>
      <c r="F25" s="89">
        <v>123200</v>
      </c>
      <c r="G25" s="89">
        <v>34496</v>
      </c>
      <c r="I25" s="44" t="s">
        <v>757</v>
      </c>
      <c r="J25">
        <v>2977600</v>
      </c>
      <c r="N25">
        <v>2977600</v>
      </c>
    </row>
    <row r="26" spans="1:14">
      <c r="A26" s="87">
        <v>42378</v>
      </c>
      <c r="B26" s="88" t="s">
        <v>460</v>
      </c>
      <c r="C26" s="88" t="s">
        <v>748</v>
      </c>
      <c r="D26" s="88" t="s">
        <v>461</v>
      </c>
      <c r="E26" s="89">
        <v>1800</v>
      </c>
      <c r="F26" s="89">
        <v>131400</v>
      </c>
      <c r="G26" s="89">
        <v>32850</v>
      </c>
      <c r="I26" s="44" t="s">
        <v>755</v>
      </c>
      <c r="L26">
        <v>3004600</v>
      </c>
      <c r="N26">
        <v>3004600</v>
      </c>
    </row>
    <row r="27" spans="1:14">
      <c r="A27" s="87">
        <v>42380</v>
      </c>
      <c r="B27" s="88" t="s">
        <v>756</v>
      </c>
      <c r="C27" s="88" t="s">
        <v>748</v>
      </c>
      <c r="D27" s="88" t="s">
        <v>757</v>
      </c>
      <c r="E27" s="89">
        <v>1100</v>
      </c>
      <c r="F27" s="89">
        <v>52800</v>
      </c>
      <c r="G27" s="89">
        <v>11088</v>
      </c>
      <c r="I27" s="44" t="s">
        <v>766</v>
      </c>
      <c r="J27">
        <v>2608300</v>
      </c>
      <c r="N27">
        <v>2608300</v>
      </c>
    </row>
    <row r="28" spans="1:14">
      <c r="A28" s="87">
        <v>42380</v>
      </c>
      <c r="B28" s="88" t="s">
        <v>460</v>
      </c>
      <c r="C28" s="88" t="s">
        <v>750</v>
      </c>
      <c r="D28" s="88" t="s">
        <v>760</v>
      </c>
      <c r="E28" s="89">
        <v>700</v>
      </c>
      <c r="F28" s="89">
        <v>33600</v>
      </c>
      <c r="G28" s="89">
        <v>9744</v>
      </c>
      <c r="I28" s="44" t="s">
        <v>461</v>
      </c>
      <c r="L28">
        <v>4057000</v>
      </c>
      <c r="N28">
        <v>4057000</v>
      </c>
    </row>
    <row r="29" spans="1:14">
      <c r="A29" s="87">
        <v>42380</v>
      </c>
      <c r="B29" s="88" t="s">
        <v>453</v>
      </c>
      <c r="C29" s="88" t="s">
        <v>750</v>
      </c>
      <c r="D29" s="88" t="s">
        <v>751</v>
      </c>
      <c r="E29" s="89">
        <v>400</v>
      </c>
      <c r="F29" s="89">
        <v>24400</v>
      </c>
      <c r="G29" s="89">
        <v>3904</v>
      </c>
      <c r="I29" s="44" t="s">
        <v>749</v>
      </c>
      <c r="L29">
        <v>3426000</v>
      </c>
      <c r="N29">
        <v>3426000</v>
      </c>
    </row>
    <row r="30" spans="1:14">
      <c r="A30" s="87">
        <v>42381</v>
      </c>
      <c r="B30" s="88" t="s">
        <v>756</v>
      </c>
      <c r="C30" s="88" t="s">
        <v>748</v>
      </c>
      <c r="D30" s="88" t="s">
        <v>757</v>
      </c>
      <c r="E30" s="89">
        <v>1500</v>
      </c>
      <c r="F30" s="89">
        <v>49500</v>
      </c>
      <c r="G30" s="89">
        <v>7920</v>
      </c>
      <c r="I30" s="44" t="s">
        <v>154</v>
      </c>
      <c r="J30">
        <v>10899100</v>
      </c>
      <c r="K30">
        <v>5162900</v>
      </c>
      <c r="L30">
        <v>21225800</v>
      </c>
      <c r="M30">
        <v>11670700</v>
      </c>
      <c r="N30">
        <v>48958500</v>
      </c>
    </row>
    <row r="31" spans="1:14">
      <c r="A31" s="87">
        <v>42381</v>
      </c>
      <c r="B31" s="88" t="s">
        <v>752</v>
      </c>
      <c r="C31" s="88" t="s">
        <v>753</v>
      </c>
      <c r="D31" s="88" t="s">
        <v>754</v>
      </c>
      <c r="E31" s="89">
        <v>700</v>
      </c>
      <c r="F31" s="89">
        <v>58100</v>
      </c>
      <c r="G31" s="89">
        <v>11039</v>
      </c>
    </row>
    <row r="32" spans="1:14">
      <c r="A32" s="87">
        <v>42383</v>
      </c>
      <c r="B32" s="88" t="s">
        <v>460</v>
      </c>
      <c r="C32" s="88" t="s">
        <v>753</v>
      </c>
      <c r="D32" s="88" t="s">
        <v>755</v>
      </c>
      <c r="E32" s="89">
        <v>500</v>
      </c>
      <c r="F32" s="89">
        <v>37500</v>
      </c>
      <c r="G32" s="89">
        <v>4875</v>
      </c>
    </row>
    <row r="33" spans="1:7">
      <c r="A33" s="87">
        <v>42383</v>
      </c>
      <c r="B33" s="88" t="s">
        <v>453</v>
      </c>
      <c r="C33" s="88" t="s">
        <v>750</v>
      </c>
      <c r="D33" s="88" t="s">
        <v>763</v>
      </c>
      <c r="E33" s="89">
        <v>600</v>
      </c>
      <c r="F33" s="89">
        <v>16800</v>
      </c>
      <c r="G33" s="89">
        <v>5712</v>
      </c>
    </row>
    <row r="34" spans="1:7">
      <c r="A34" s="87">
        <v>42383</v>
      </c>
      <c r="B34" s="88" t="s">
        <v>460</v>
      </c>
      <c r="C34" s="88" t="s">
        <v>750</v>
      </c>
      <c r="D34" s="88" t="s">
        <v>762</v>
      </c>
      <c r="E34" s="89">
        <v>1100</v>
      </c>
      <c r="F34" s="89">
        <v>55000</v>
      </c>
      <c r="G34" s="89">
        <v>6050</v>
      </c>
    </row>
    <row r="35" spans="1:7">
      <c r="A35" s="87">
        <v>42383</v>
      </c>
      <c r="B35" s="88" t="s">
        <v>460</v>
      </c>
      <c r="C35" s="88" t="s">
        <v>753</v>
      </c>
      <c r="D35" s="88" t="s">
        <v>764</v>
      </c>
      <c r="E35" s="89">
        <v>1800</v>
      </c>
      <c r="F35" s="89">
        <v>104400</v>
      </c>
      <c r="G35" s="89">
        <v>20880</v>
      </c>
    </row>
    <row r="36" spans="1:7">
      <c r="A36" s="87">
        <v>42383</v>
      </c>
      <c r="B36" s="88" t="s">
        <v>752</v>
      </c>
      <c r="C36" s="88" t="s">
        <v>753</v>
      </c>
      <c r="D36" s="88" t="s">
        <v>765</v>
      </c>
      <c r="E36" s="89">
        <v>1800</v>
      </c>
      <c r="F36" s="89">
        <v>34200</v>
      </c>
      <c r="G36" s="89">
        <v>3420</v>
      </c>
    </row>
    <row r="37" spans="1:7">
      <c r="A37" s="87">
        <v>42384</v>
      </c>
      <c r="B37" s="88" t="s">
        <v>460</v>
      </c>
      <c r="C37" s="88" t="s">
        <v>750</v>
      </c>
      <c r="D37" s="88" t="s">
        <v>760</v>
      </c>
      <c r="E37" s="89">
        <v>1300</v>
      </c>
      <c r="F37" s="89">
        <v>62400</v>
      </c>
      <c r="G37" s="89">
        <v>23088</v>
      </c>
    </row>
    <row r="38" spans="1:7">
      <c r="A38" s="87">
        <v>42384</v>
      </c>
      <c r="B38" s="88" t="s">
        <v>756</v>
      </c>
      <c r="C38" s="88" t="s">
        <v>748</v>
      </c>
      <c r="D38" s="88" t="s">
        <v>758</v>
      </c>
      <c r="E38" s="89">
        <v>1400</v>
      </c>
      <c r="F38" s="89">
        <v>95200</v>
      </c>
      <c r="G38" s="89">
        <v>31416</v>
      </c>
    </row>
    <row r="39" spans="1:7">
      <c r="A39" s="87">
        <v>42384</v>
      </c>
      <c r="B39" s="88" t="s">
        <v>460</v>
      </c>
      <c r="C39" s="88" t="s">
        <v>750</v>
      </c>
      <c r="D39" s="88" t="s">
        <v>760</v>
      </c>
      <c r="E39" s="89">
        <v>1600</v>
      </c>
      <c r="F39" s="89">
        <v>120000</v>
      </c>
      <c r="G39" s="89">
        <v>30000</v>
      </c>
    </row>
    <row r="40" spans="1:7">
      <c r="A40" s="87">
        <v>42385</v>
      </c>
      <c r="B40" s="88" t="s">
        <v>756</v>
      </c>
      <c r="C40" s="88" t="s">
        <v>748</v>
      </c>
      <c r="D40" s="88" t="s">
        <v>766</v>
      </c>
      <c r="E40" s="89">
        <v>300</v>
      </c>
      <c r="F40" s="89">
        <v>20100</v>
      </c>
      <c r="G40" s="89">
        <v>2814</v>
      </c>
    </row>
    <row r="41" spans="1:7">
      <c r="A41" s="87">
        <v>42386</v>
      </c>
      <c r="B41" s="88" t="s">
        <v>460</v>
      </c>
      <c r="C41" s="88" t="s">
        <v>753</v>
      </c>
      <c r="D41" s="88" t="s">
        <v>755</v>
      </c>
      <c r="E41" s="89">
        <v>200</v>
      </c>
      <c r="F41" s="89">
        <v>14200</v>
      </c>
      <c r="G41" s="89">
        <v>3408</v>
      </c>
    </row>
    <row r="42" spans="1:7">
      <c r="A42" s="87">
        <v>42387</v>
      </c>
      <c r="B42" s="88" t="s">
        <v>752</v>
      </c>
      <c r="C42" s="88" t="s">
        <v>753</v>
      </c>
      <c r="D42" s="88" t="s">
        <v>754</v>
      </c>
      <c r="E42" s="89">
        <v>1100</v>
      </c>
      <c r="F42" s="89">
        <v>94600</v>
      </c>
      <c r="G42" s="89">
        <v>12298</v>
      </c>
    </row>
    <row r="43" spans="1:7">
      <c r="A43" s="87">
        <v>42387</v>
      </c>
      <c r="B43" s="88" t="s">
        <v>453</v>
      </c>
      <c r="C43" s="88" t="s">
        <v>750</v>
      </c>
      <c r="D43" s="88" t="s">
        <v>763</v>
      </c>
      <c r="E43" s="89">
        <v>300</v>
      </c>
      <c r="F43" s="89">
        <v>15600</v>
      </c>
      <c r="G43" s="89">
        <v>4836</v>
      </c>
    </row>
    <row r="44" spans="1:7">
      <c r="A44" s="87">
        <v>42387</v>
      </c>
      <c r="B44" s="88" t="s">
        <v>752</v>
      </c>
      <c r="C44" s="88" t="s">
        <v>753</v>
      </c>
      <c r="D44" s="88" t="s">
        <v>765</v>
      </c>
      <c r="E44" s="89">
        <v>400</v>
      </c>
      <c r="F44" s="89">
        <v>27200</v>
      </c>
      <c r="G44" s="89">
        <v>8160</v>
      </c>
    </row>
    <row r="45" spans="1:7">
      <c r="A45" s="87">
        <v>42388</v>
      </c>
      <c r="B45" s="88" t="s">
        <v>453</v>
      </c>
      <c r="C45" s="88" t="s">
        <v>748</v>
      </c>
      <c r="D45" s="88" t="s">
        <v>454</v>
      </c>
      <c r="E45" s="89">
        <v>900</v>
      </c>
      <c r="F45" s="89">
        <v>53100</v>
      </c>
      <c r="G45" s="89">
        <v>8496</v>
      </c>
    </row>
    <row r="46" spans="1:7">
      <c r="A46" s="87">
        <v>42388</v>
      </c>
      <c r="B46" s="88" t="s">
        <v>453</v>
      </c>
      <c r="C46" s="88" t="s">
        <v>748</v>
      </c>
      <c r="D46" s="88" t="s">
        <v>454</v>
      </c>
      <c r="E46" s="89">
        <v>1300</v>
      </c>
      <c r="F46" s="89">
        <v>16900</v>
      </c>
      <c r="G46" s="89">
        <v>1690</v>
      </c>
    </row>
    <row r="47" spans="1:7">
      <c r="A47" s="87">
        <v>42389</v>
      </c>
      <c r="B47" s="88" t="s">
        <v>453</v>
      </c>
      <c r="C47" s="88" t="s">
        <v>750</v>
      </c>
      <c r="D47" s="88" t="s">
        <v>751</v>
      </c>
      <c r="E47" s="89">
        <v>1000</v>
      </c>
      <c r="F47" s="89">
        <v>38000</v>
      </c>
      <c r="G47" s="89">
        <v>7980</v>
      </c>
    </row>
    <row r="48" spans="1:7">
      <c r="A48" s="87">
        <v>42390</v>
      </c>
      <c r="B48" s="88" t="s">
        <v>453</v>
      </c>
      <c r="C48" s="88" t="s">
        <v>750</v>
      </c>
      <c r="D48" s="88" t="s">
        <v>763</v>
      </c>
      <c r="E48" s="89">
        <v>1500</v>
      </c>
      <c r="F48" s="89">
        <v>126000</v>
      </c>
      <c r="G48" s="89">
        <v>45360</v>
      </c>
    </row>
    <row r="49" spans="1:7">
      <c r="A49" s="87">
        <v>42390</v>
      </c>
      <c r="B49" s="88" t="s">
        <v>752</v>
      </c>
      <c r="C49" s="88" t="s">
        <v>753</v>
      </c>
      <c r="D49" s="88" t="s">
        <v>765</v>
      </c>
      <c r="E49" s="89">
        <v>600</v>
      </c>
      <c r="F49" s="89">
        <v>43200</v>
      </c>
      <c r="G49" s="89">
        <v>14688</v>
      </c>
    </row>
    <row r="50" spans="1:7">
      <c r="A50" s="87">
        <v>42390</v>
      </c>
      <c r="B50" s="88" t="s">
        <v>756</v>
      </c>
      <c r="C50" s="88" t="s">
        <v>750</v>
      </c>
      <c r="D50" s="88" t="s">
        <v>759</v>
      </c>
      <c r="E50" s="89">
        <v>300</v>
      </c>
      <c r="F50" s="89">
        <v>25800</v>
      </c>
      <c r="G50" s="89">
        <v>9546</v>
      </c>
    </row>
    <row r="51" spans="1:7">
      <c r="A51" s="87">
        <v>42390</v>
      </c>
      <c r="B51" s="88" t="s">
        <v>460</v>
      </c>
      <c r="C51" s="88" t="s">
        <v>750</v>
      </c>
      <c r="D51" s="88" t="s">
        <v>761</v>
      </c>
      <c r="E51" s="89">
        <v>300</v>
      </c>
      <c r="F51" s="89">
        <v>3300</v>
      </c>
      <c r="G51" s="89">
        <v>1023</v>
      </c>
    </row>
    <row r="52" spans="1:7">
      <c r="A52" s="87">
        <v>42390</v>
      </c>
      <c r="B52" s="88" t="s">
        <v>756</v>
      </c>
      <c r="C52" s="88" t="s">
        <v>750</v>
      </c>
      <c r="D52" s="88" t="s">
        <v>759</v>
      </c>
      <c r="E52" s="89">
        <v>1400</v>
      </c>
      <c r="F52" s="89">
        <v>30800</v>
      </c>
      <c r="G52" s="89">
        <v>11088</v>
      </c>
    </row>
    <row r="53" spans="1:7">
      <c r="A53" s="87">
        <v>42391</v>
      </c>
      <c r="B53" s="88" t="s">
        <v>752</v>
      </c>
      <c r="C53" s="88" t="s">
        <v>753</v>
      </c>
      <c r="D53" s="88" t="s">
        <v>765</v>
      </c>
      <c r="E53" s="89">
        <v>1800</v>
      </c>
      <c r="F53" s="89">
        <v>118800</v>
      </c>
      <c r="G53" s="89">
        <v>17820</v>
      </c>
    </row>
    <row r="54" spans="1:7">
      <c r="A54" s="87">
        <v>42391</v>
      </c>
      <c r="B54" s="88" t="s">
        <v>460</v>
      </c>
      <c r="C54" s="88" t="s">
        <v>753</v>
      </c>
      <c r="D54" s="88" t="s">
        <v>764</v>
      </c>
      <c r="E54" s="89">
        <v>1200</v>
      </c>
      <c r="F54" s="89">
        <v>34800</v>
      </c>
      <c r="G54" s="89">
        <v>6960</v>
      </c>
    </row>
    <row r="55" spans="1:7">
      <c r="A55" s="87">
        <v>42391</v>
      </c>
      <c r="B55" s="88" t="s">
        <v>460</v>
      </c>
      <c r="C55" s="88" t="s">
        <v>750</v>
      </c>
      <c r="D55" s="88" t="s">
        <v>761</v>
      </c>
      <c r="E55" s="89">
        <v>1800</v>
      </c>
      <c r="F55" s="89">
        <v>41400</v>
      </c>
      <c r="G55" s="89">
        <v>9936</v>
      </c>
    </row>
    <row r="56" spans="1:7">
      <c r="A56" s="87">
        <v>42391</v>
      </c>
      <c r="B56" s="88" t="s">
        <v>752</v>
      </c>
      <c r="C56" s="88" t="s">
        <v>753</v>
      </c>
      <c r="D56" s="88" t="s">
        <v>765</v>
      </c>
      <c r="E56" s="89">
        <v>1200</v>
      </c>
      <c r="F56" s="89">
        <v>84000</v>
      </c>
      <c r="G56" s="89">
        <v>8400</v>
      </c>
    </row>
    <row r="57" spans="1:7">
      <c r="A57" s="87">
        <v>42391</v>
      </c>
      <c r="B57" s="88" t="s">
        <v>756</v>
      </c>
      <c r="C57" s="88" t="s">
        <v>748</v>
      </c>
      <c r="D57" s="88" t="s">
        <v>757</v>
      </c>
      <c r="E57" s="89">
        <v>1700</v>
      </c>
      <c r="F57" s="89">
        <v>39100</v>
      </c>
      <c r="G57" s="89">
        <v>13685</v>
      </c>
    </row>
    <row r="58" spans="1:7">
      <c r="A58" s="87">
        <v>42392</v>
      </c>
      <c r="B58" s="88" t="s">
        <v>460</v>
      </c>
      <c r="C58" s="88" t="s">
        <v>750</v>
      </c>
      <c r="D58" s="88" t="s">
        <v>762</v>
      </c>
      <c r="E58" s="89">
        <v>1400</v>
      </c>
      <c r="F58" s="89">
        <v>53200</v>
      </c>
      <c r="G58" s="89">
        <v>11172</v>
      </c>
    </row>
    <row r="59" spans="1:7">
      <c r="A59" s="87">
        <v>42393</v>
      </c>
      <c r="B59" s="88" t="s">
        <v>756</v>
      </c>
      <c r="C59" s="88" t="s">
        <v>750</v>
      </c>
      <c r="D59" s="88" t="s">
        <v>759</v>
      </c>
      <c r="E59" s="89">
        <v>300</v>
      </c>
      <c r="F59" s="89">
        <v>13800</v>
      </c>
      <c r="G59" s="89">
        <v>5106</v>
      </c>
    </row>
    <row r="60" spans="1:7">
      <c r="A60" s="87">
        <v>42394</v>
      </c>
      <c r="B60" s="88" t="s">
        <v>756</v>
      </c>
      <c r="C60" s="88" t="s">
        <v>748</v>
      </c>
      <c r="D60" s="88" t="s">
        <v>766</v>
      </c>
      <c r="E60" s="89">
        <v>1400</v>
      </c>
      <c r="F60" s="89">
        <v>25200</v>
      </c>
      <c r="G60" s="89">
        <v>8316</v>
      </c>
    </row>
    <row r="61" spans="1:7">
      <c r="A61" s="87">
        <v>42394</v>
      </c>
      <c r="B61" s="88" t="s">
        <v>460</v>
      </c>
      <c r="C61" s="88" t="s">
        <v>753</v>
      </c>
      <c r="D61" s="88" t="s">
        <v>764</v>
      </c>
      <c r="E61" s="89">
        <v>300</v>
      </c>
      <c r="F61" s="89">
        <v>3900</v>
      </c>
      <c r="G61" s="89">
        <v>1170</v>
      </c>
    </row>
    <row r="62" spans="1:7">
      <c r="A62" s="87">
        <v>42394</v>
      </c>
      <c r="B62" s="88" t="s">
        <v>752</v>
      </c>
      <c r="C62" s="88" t="s">
        <v>753</v>
      </c>
      <c r="D62" s="88" t="s">
        <v>765</v>
      </c>
      <c r="E62" s="89">
        <v>1000</v>
      </c>
      <c r="F62" s="89">
        <v>56000</v>
      </c>
      <c r="G62" s="89">
        <v>6160</v>
      </c>
    </row>
    <row r="63" spans="1:7">
      <c r="A63" s="87">
        <v>42395</v>
      </c>
      <c r="B63" s="88" t="s">
        <v>756</v>
      </c>
      <c r="C63" s="88" t="s">
        <v>748</v>
      </c>
      <c r="D63" s="88" t="s">
        <v>757</v>
      </c>
      <c r="E63" s="89">
        <v>400</v>
      </c>
      <c r="F63" s="89">
        <v>34000</v>
      </c>
      <c r="G63" s="89">
        <v>12580</v>
      </c>
    </row>
    <row r="64" spans="1:7">
      <c r="A64" s="87">
        <v>42396</v>
      </c>
      <c r="B64" s="88" t="s">
        <v>756</v>
      </c>
      <c r="C64" s="88" t="s">
        <v>750</v>
      </c>
      <c r="D64" s="88" t="s">
        <v>759</v>
      </c>
      <c r="E64" s="89">
        <v>400</v>
      </c>
      <c r="F64" s="89">
        <v>27600</v>
      </c>
      <c r="G64" s="89">
        <v>9384</v>
      </c>
    </row>
    <row r="65" spans="1:7">
      <c r="A65" s="87">
        <v>42396</v>
      </c>
      <c r="B65" s="88" t="s">
        <v>756</v>
      </c>
      <c r="C65" s="88" t="s">
        <v>748</v>
      </c>
      <c r="D65" s="88" t="s">
        <v>766</v>
      </c>
      <c r="E65" s="89">
        <v>600</v>
      </c>
      <c r="F65" s="89">
        <v>42600</v>
      </c>
      <c r="G65" s="89">
        <v>8946</v>
      </c>
    </row>
    <row r="66" spans="1:7">
      <c r="A66" s="87">
        <v>42396</v>
      </c>
      <c r="B66" s="88" t="s">
        <v>453</v>
      </c>
      <c r="C66" s="88" t="s">
        <v>750</v>
      </c>
      <c r="D66" s="88" t="s">
        <v>751</v>
      </c>
      <c r="E66" s="89">
        <v>1300</v>
      </c>
      <c r="F66" s="89">
        <v>89700</v>
      </c>
      <c r="G66" s="89">
        <v>11661</v>
      </c>
    </row>
    <row r="67" spans="1:7">
      <c r="A67" s="87">
        <v>42396</v>
      </c>
      <c r="B67" s="88" t="s">
        <v>453</v>
      </c>
      <c r="C67" s="88" t="s">
        <v>750</v>
      </c>
      <c r="D67" s="88" t="s">
        <v>751</v>
      </c>
      <c r="E67" s="89">
        <v>1800</v>
      </c>
      <c r="F67" s="89">
        <v>144000</v>
      </c>
      <c r="G67" s="89">
        <v>27360</v>
      </c>
    </row>
    <row r="68" spans="1:7">
      <c r="A68" s="87">
        <v>42396</v>
      </c>
      <c r="B68" s="88" t="s">
        <v>460</v>
      </c>
      <c r="C68" s="88" t="s">
        <v>748</v>
      </c>
      <c r="D68" s="88" t="s">
        <v>461</v>
      </c>
      <c r="E68" s="89">
        <v>500</v>
      </c>
      <c r="F68" s="89">
        <v>12000</v>
      </c>
      <c r="G68" s="89">
        <v>3960</v>
      </c>
    </row>
    <row r="69" spans="1:7">
      <c r="A69" s="87">
        <v>42397</v>
      </c>
      <c r="B69" s="88" t="s">
        <v>460</v>
      </c>
      <c r="C69" s="88" t="s">
        <v>753</v>
      </c>
      <c r="D69" s="88" t="s">
        <v>755</v>
      </c>
      <c r="E69" s="89">
        <v>1600</v>
      </c>
      <c r="F69" s="89">
        <v>70400</v>
      </c>
      <c r="G69" s="89">
        <v>24640</v>
      </c>
    </row>
    <row r="70" spans="1:7">
      <c r="A70" s="87">
        <v>42397</v>
      </c>
      <c r="B70" s="88" t="s">
        <v>453</v>
      </c>
      <c r="C70" s="88" t="s">
        <v>748</v>
      </c>
      <c r="D70" s="88" t="s">
        <v>454</v>
      </c>
      <c r="E70" s="89">
        <v>500</v>
      </c>
      <c r="F70" s="89">
        <v>21000</v>
      </c>
      <c r="G70" s="89">
        <v>6300</v>
      </c>
    </row>
    <row r="71" spans="1:7">
      <c r="A71" s="87">
        <v>42399</v>
      </c>
      <c r="B71" s="88" t="s">
        <v>453</v>
      </c>
      <c r="C71" s="88" t="s">
        <v>750</v>
      </c>
      <c r="D71" s="88" t="s">
        <v>751</v>
      </c>
      <c r="E71" s="89">
        <v>1700</v>
      </c>
      <c r="F71" s="89">
        <v>76500</v>
      </c>
      <c r="G71" s="89">
        <v>25245</v>
      </c>
    </row>
    <row r="72" spans="1:7">
      <c r="A72" s="87">
        <v>42399</v>
      </c>
      <c r="B72" s="88" t="s">
        <v>756</v>
      </c>
      <c r="C72" s="88" t="s">
        <v>748</v>
      </c>
      <c r="D72" s="88" t="s">
        <v>758</v>
      </c>
      <c r="E72" s="89">
        <v>600</v>
      </c>
      <c r="F72" s="89">
        <v>34800</v>
      </c>
      <c r="G72" s="89">
        <v>4176</v>
      </c>
    </row>
    <row r="73" spans="1:7">
      <c r="A73" s="87">
        <v>42400</v>
      </c>
      <c r="B73" s="88" t="s">
        <v>756</v>
      </c>
      <c r="C73" s="88" t="s">
        <v>748</v>
      </c>
      <c r="D73" s="88" t="s">
        <v>757</v>
      </c>
      <c r="E73" s="89">
        <v>1400</v>
      </c>
      <c r="F73" s="89">
        <v>86800</v>
      </c>
      <c r="G73" s="89">
        <v>32116</v>
      </c>
    </row>
    <row r="74" spans="1:7">
      <c r="A74" s="87">
        <v>42400</v>
      </c>
      <c r="B74" s="88" t="s">
        <v>460</v>
      </c>
      <c r="C74" s="88" t="s">
        <v>750</v>
      </c>
      <c r="D74" s="88" t="s">
        <v>761</v>
      </c>
      <c r="E74" s="89">
        <v>1300</v>
      </c>
      <c r="F74" s="89">
        <v>81900</v>
      </c>
      <c r="G74" s="89">
        <v>12285</v>
      </c>
    </row>
    <row r="75" spans="1:7">
      <c r="A75" s="87">
        <v>42401</v>
      </c>
      <c r="B75" s="88" t="s">
        <v>460</v>
      </c>
      <c r="C75" s="88" t="s">
        <v>753</v>
      </c>
      <c r="D75" s="88" t="s">
        <v>764</v>
      </c>
      <c r="E75" s="89">
        <v>700</v>
      </c>
      <c r="F75" s="89">
        <v>45500</v>
      </c>
      <c r="G75" s="89">
        <v>16380</v>
      </c>
    </row>
    <row r="76" spans="1:7">
      <c r="A76" s="87">
        <v>42401</v>
      </c>
      <c r="B76" s="88" t="s">
        <v>752</v>
      </c>
      <c r="C76" s="88" t="s">
        <v>753</v>
      </c>
      <c r="D76" s="88" t="s">
        <v>765</v>
      </c>
      <c r="E76" s="89">
        <v>300</v>
      </c>
      <c r="F76" s="89">
        <v>12600</v>
      </c>
      <c r="G76" s="89">
        <v>3402</v>
      </c>
    </row>
    <row r="77" spans="1:7">
      <c r="A77" s="87">
        <v>42401</v>
      </c>
      <c r="B77" s="88" t="s">
        <v>453</v>
      </c>
      <c r="C77" s="88" t="s">
        <v>750</v>
      </c>
      <c r="D77" s="88" t="s">
        <v>751</v>
      </c>
      <c r="E77" s="89">
        <v>300</v>
      </c>
      <c r="F77" s="89">
        <v>14700</v>
      </c>
      <c r="G77" s="89">
        <v>3675</v>
      </c>
    </row>
    <row r="78" spans="1:7">
      <c r="A78" s="87">
        <v>42402</v>
      </c>
      <c r="B78" s="88" t="s">
        <v>453</v>
      </c>
      <c r="C78" s="88" t="s">
        <v>750</v>
      </c>
      <c r="D78" s="88" t="s">
        <v>763</v>
      </c>
      <c r="E78" s="89">
        <v>1000</v>
      </c>
      <c r="F78" s="89">
        <v>71000</v>
      </c>
      <c r="G78" s="89">
        <v>7100</v>
      </c>
    </row>
    <row r="79" spans="1:7">
      <c r="A79" s="87">
        <v>42402</v>
      </c>
      <c r="B79" s="88" t="s">
        <v>752</v>
      </c>
      <c r="C79" s="88" t="s">
        <v>753</v>
      </c>
      <c r="D79" s="88" t="s">
        <v>754</v>
      </c>
      <c r="E79" s="89">
        <v>1800</v>
      </c>
      <c r="F79" s="89">
        <v>93600</v>
      </c>
      <c r="G79" s="89">
        <v>30888</v>
      </c>
    </row>
    <row r="80" spans="1:7">
      <c r="A80" s="87">
        <v>42402</v>
      </c>
      <c r="B80" s="88" t="s">
        <v>460</v>
      </c>
      <c r="C80" s="88" t="s">
        <v>753</v>
      </c>
      <c r="D80" s="88" t="s">
        <v>764</v>
      </c>
      <c r="E80" s="89">
        <v>900</v>
      </c>
      <c r="F80" s="89">
        <v>71100</v>
      </c>
      <c r="G80" s="89">
        <v>17775</v>
      </c>
    </row>
    <row r="81" spans="1:7">
      <c r="A81" s="87">
        <v>42402</v>
      </c>
      <c r="B81" s="88" t="s">
        <v>460</v>
      </c>
      <c r="C81" s="88" t="s">
        <v>748</v>
      </c>
      <c r="D81" s="88" t="s">
        <v>461</v>
      </c>
      <c r="E81" s="89">
        <v>800</v>
      </c>
      <c r="F81" s="89">
        <v>64000</v>
      </c>
      <c r="G81" s="89">
        <v>23040</v>
      </c>
    </row>
    <row r="82" spans="1:7">
      <c r="A82" s="87">
        <v>42403</v>
      </c>
      <c r="B82" s="88" t="s">
        <v>453</v>
      </c>
      <c r="C82" s="88" t="s">
        <v>748</v>
      </c>
      <c r="D82" s="88" t="s">
        <v>454</v>
      </c>
      <c r="E82" s="89">
        <v>300</v>
      </c>
      <c r="F82" s="89">
        <v>19200</v>
      </c>
      <c r="G82" s="89">
        <v>4224</v>
      </c>
    </row>
    <row r="83" spans="1:7">
      <c r="A83" s="87">
        <v>42403</v>
      </c>
      <c r="B83" s="88" t="s">
        <v>756</v>
      </c>
      <c r="C83" s="88" t="s">
        <v>750</v>
      </c>
      <c r="D83" s="88" t="s">
        <v>759</v>
      </c>
      <c r="E83" s="89">
        <v>1000</v>
      </c>
      <c r="F83" s="89">
        <v>74000</v>
      </c>
      <c r="G83" s="89">
        <v>12580</v>
      </c>
    </row>
    <row r="84" spans="1:7">
      <c r="A84" s="87">
        <v>42404</v>
      </c>
      <c r="B84" s="88" t="s">
        <v>756</v>
      </c>
      <c r="C84" s="88" t="s">
        <v>748</v>
      </c>
      <c r="D84" s="88" t="s">
        <v>757</v>
      </c>
      <c r="E84" s="89">
        <v>1100</v>
      </c>
      <c r="F84" s="89">
        <v>72600</v>
      </c>
      <c r="G84" s="89">
        <v>14520</v>
      </c>
    </row>
    <row r="85" spans="1:7">
      <c r="A85" s="87">
        <v>42404</v>
      </c>
      <c r="B85" s="88" t="s">
        <v>453</v>
      </c>
      <c r="C85" s="88" t="s">
        <v>748</v>
      </c>
      <c r="D85" s="88" t="s">
        <v>454</v>
      </c>
      <c r="E85" s="89">
        <v>1500</v>
      </c>
      <c r="F85" s="89">
        <v>97500</v>
      </c>
      <c r="G85" s="89">
        <v>18525</v>
      </c>
    </row>
    <row r="86" spans="1:7">
      <c r="A86" s="87">
        <v>42405</v>
      </c>
      <c r="B86" s="88" t="s">
        <v>756</v>
      </c>
      <c r="C86" s="88" t="s">
        <v>750</v>
      </c>
      <c r="D86" s="88" t="s">
        <v>759</v>
      </c>
      <c r="E86" s="89">
        <v>900</v>
      </c>
      <c r="F86" s="89">
        <v>51300</v>
      </c>
      <c r="G86" s="89">
        <v>17442</v>
      </c>
    </row>
    <row r="87" spans="1:7">
      <c r="A87" s="87">
        <v>42405</v>
      </c>
      <c r="B87" s="88" t="s">
        <v>460</v>
      </c>
      <c r="C87" s="88" t="s">
        <v>750</v>
      </c>
      <c r="D87" s="88" t="s">
        <v>761</v>
      </c>
      <c r="E87" s="89">
        <v>600</v>
      </c>
      <c r="F87" s="89">
        <v>52200</v>
      </c>
      <c r="G87" s="89">
        <v>17748</v>
      </c>
    </row>
    <row r="88" spans="1:7">
      <c r="A88" s="87">
        <v>42406</v>
      </c>
      <c r="B88" s="88" t="s">
        <v>752</v>
      </c>
      <c r="C88" s="88" t="s">
        <v>753</v>
      </c>
      <c r="D88" s="88" t="s">
        <v>754</v>
      </c>
      <c r="E88" s="89">
        <v>1300</v>
      </c>
      <c r="F88" s="89">
        <v>75400</v>
      </c>
      <c r="G88" s="89">
        <v>9048</v>
      </c>
    </row>
    <row r="89" spans="1:7">
      <c r="A89" s="87">
        <v>42407</v>
      </c>
      <c r="B89" s="88" t="s">
        <v>756</v>
      </c>
      <c r="C89" s="88" t="s">
        <v>748</v>
      </c>
      <c r="D89" s="88" t="s">
        <v>757</v>
      </c>
      <c r="E89" s="89">
        <v>1500</v>
      </c>
      <c r="F89" s="89">
        <v>100500</v>
      </c>
      <c r="G89" s="89">
        <v>26130</v>
      </c>
    </row>
    <row r="90" spans="1:7">
      <c r="A90" s="87">
        <v>42408</v>
      </c>
      <c r="B90" s="88" t="s">
        <v>453</v>
      </c>
      <c r="C90" s="88" t="s">
        <v>750</v>
      </c>
      <c r="D90" s="88" t="s">
        <v>763</v>
      </c>
      <c r="E90" s="89">
        <v>1800</v>
      </c>
      <c r="F90" s="89">
        <v>115200</v>
      </c>
      <c r="G90" s="89">
        <v>38016</v>
      </c>
    </row>
    <row r="91" spans="1:7">
      <c r="A91" s="87">
        <v>42409</v>
      </c>
      <c r="B91" s="88" t="s">
        <v>460</v>
      </c>
      <c r="C91" s="88" t="s">
        <v>753</v>
      </c>
      <c r="D91" s="88" t="s">
        <v>764</v>
      </c>
      <c r="E91" s="89">
        <v>900</v>
      </c>
      <c r="F91" s="89">
        <v>54900</v>
      </c>
      <c r="G91" s="89">
        <v>10980</v>
      </c>
    </row>
    <row r="92" spans="1:7">
      <c r="A92" s="87">
        <v>42409</v>
      </c>
      <c r="B92" s="88" t="s">
        <v>460</v>
      </c>
      <c r="C92" s="88" t="s">
        <v>750</v>
      </c>
      <c r="D92" s="88" t="s">
        <v>762</v>
      </c>
      <c r="E92" s="89">
        <v>1200</v>
      </c>
      <c r="F92" s="89">
        <v>14400</v>
      </c>
      <c r="G92" s="89">
        <v>3312</v>
      </c>
    </row>
    <row r="93" spans="1:7">
      <c r="A93" s="87">
        <v>42410</v>
      </c>
      <c r="B93" s="88" t="s">
        <v>460</v>
      </c>
      <c r="C93" s="88" t="s">
        <v>748</v>
      </c>
      <c r="D93" s="88" t="s">
        <v>461</v>
      </c>
      <c r="E93" s="89">
        <v>1500</v>
      </c>
      <c r="F93" s="89">
        <v>36000</v>
      </c>
      <c r="G93" s="89">
        <v>4680</v>
      </c>
    </row>
    <row r="94" spans="1:7">
      <c r="A94" s="87">
        <v>42410</v>
      </c>
      <c r="B94" s="88" t="s">
        <v>756</v>
      </c>
      <c r="C94" s="88" t="s">
        <v>748</v>
      </c>
      <c r="D94" s="88" t="s">
        <v>766</v>
      </c>
      <c r="E94" s="89">
        <v>400</v>
      </c>
      <c r="F94" s="89">
        <v>21200</v>
      </c>
      <c r="G94" s="89">
        <v>4876</v>
      </c>
    </row>
    <row r="95" spans="1:7">
      <c r="A95" s="87">
        <v>42410</v>
      </c>
      <c r="B95" s="88" t="s">
        <v>460</v>
      </c>
      <c r="C95" s="88" t="s">
        <v>750</v>
      </c>
      <c r="D95" s="88" t="s">
        <v>760</v>
      </c>
      <c r="E95" s="89">
        <v>1000</v>
      </c>
      <c r="F95" s="89">
        <v>53000</v>
      </c>
      <c r="G95" s="89">
        <v>5830</v>
      </c>
    </row>
    <row r="96" spans="1:7">
      <c r="A96" s="87">
        <v>42410</v>
      </c>
      <c r="B96" s="88" t="s">
        <v>460</v>
      </c>
      <c r="C96" s="88" t="s">
        <v>748</v>
      </c>
      <c r="D96" s="88" t="s">
        <v>749</v>
      </c>
      <c r="E96" s="89">
        <v>1600</v>
      </c>
      <c r="F96" s="89">
        <v>112000</v>
      </c>
      <c r="G96" s="89">
        <v>25760</v>
      </c>
    </row>
    <row r="97" spans="1:7">
      <c r="A97" s="87">
        <v>42411</v>
      </c>
      <c r="B97" s="88" t="s">
        <v>756</v>
      </c>
      <c r="C97" s="88" t="s">
        <v>748</v>
      </c>
      <c r="D97" s="88" t="s">
        <v>757</v>
      </c>
      <c r="E97" s="89">
        <v>800</v>
      </c>
      <c r="F97" s="89">
        <v>54400</v>
      </c>
      <c r="G97" s="89">
        <v>9248</v>
      </c>
    </row>
    <row r="98" spans="1:7">
      <c r="A98" s="87">
        <v>42411</v>
      </c>
      <c r="B98" s="88" t="s">
        <v>460</v>
      </c>
      <c r="C98" s="88" t="s">
        <v>753</v>
      </c>
      <c r="D98" s="88" t="s">
        <v>755</v>
      </c>
      <c r="E98" s="89">
        <v>1600</v>
      </c>
      <c r="F98" s="89">
        <v>86400</v>
      </c>
      <c r="G98" s="89">
        <v>27648</v>
      </c>
    </row>
    <row r="99" spans="1:7">
      <c r="A99" s="87">
        <v>42411</v>
      </c>
      <c r="B99" s="88" t="s">
        <v>453</v>
      </c>
      <c r="C99" s="88" t="s">
        <v>750</v>
      </c>
      <c r="D99" s="88" t="s">
        <v>763</v>
      </c>
      <c r="E99" s="89">
        <v>1800</v>
      </c>
      <c r="F99" s="89">
        <v>115200</v>
      </c>
      <c r="G99" s="89">
        <v>40320</v>
      </c>
    </row>
    <row r="100" spans="1:7">
      <c r="A100" s="87">
        <v>42412</v>
      </c>
      <c r="B100" s="88" t="s">
        <v>453</v>
      </c>
      <c r="C100" s="88" t="s">
        <v>748</v>
      </c>
      <c r="D100" s="88" t="s">
        <v>454</v>
      </c>
      <c r="E100" s="89">
        <v>1000</v>
      </c>
      <c r="F100" s="89">
        <v>22000</v>
      </c>
      <c r="G100" s="89">
        <v>4840</v>
      </c>
    </row>
    <row r="101" spans="1:7">
      <c r="A101" s="87">
        <v>42412</v>
      </c>
      <c r="B101" s="88" t="s">
        <v>453</v>
      </c>
      <c r="C101" s="88" t="s">
        <v>750</v>
      </c>
      <c r="D101" s="88" t="s">
        <v>763</v>
      </c>
      <c r="E101" s="89">
        <v>400</v>
      </c>
      <c r="F101" s="89">
        <v>18000</v>
      </c>
      <c r="G101" s="89">
        <v>2520</v>
      </c>
    </row>
    <row r="102" spans="1:7">
      <c r="A102" s="87">
        <v>42412</v>
      </c>
      <c r="B102" s="88" t="s">
        <v>756</v>
      </c>
      <c r="C102" s="88" t="s">
        <v>748</v>
      </c>
      <c r="D102" s="88" t="s">
        <v>758</v>
      </c>
      <c r="E102" s="89">
        <v>1100</v>
      </c>
      <c r="F102" s="89">
        <v>94600</v>
      </c>
      <c r="G102" s="89">
        <v>22704</v>
      </c>
    </row>
    <row r="103" spans="1:7">
      <c r="A103" s="87">
        <v>42413</v>
      </c>
      <c r="B103" s="88" t="s">
        <v>460</v>
      </c>
      <c r="C103" s="88" t="s">
        <v>750</v>
      </c>
      <c r="D103" s="88" t="s">
        <v>760</v>
      </c>
      <c r="E103" s="89">
        <v>1300</v>
      </c>
      <c r="F103" s="89">
        <v>28600</v>
      </c>
      <c r="G103" s="89">
        <v>6578</v>
      </c>
    </row>
    <row r="104" spans="1:7">
      <c r="A104" s="87">
        <v>42413</v>
      </c>
      <c r="B104" s="88" t="s">
        <v>460</v>
      </c>
      <c r="C104" s="88" t="s">
        <v>748</v>
      </c>
      <c r="D104" s="88" t="s">
        <v>749</v>
      </c>
      <c r="E104" s="89">
        <v>800</v>
      </c>
      <c r="F104" s="89">
        <v>47200</v>
      </c>
      <c r="G104" s="89">
        <v>7552</v>
      </c>
    </row>
    <row r="105" spans="1:7">
      <c r="A105" s="87">
        <v>42414</v>
      </c>
      <c r="B105" s="88" t="s">
        <v>752</v>
      </c>
      <c r="C105" s="88" t="s">
        <v>753</v>
      </c>
      <c r="D105" s="88" t="s">
        <v>754</v>
      </c>
      <c r="E105" s="89">
        <v>700</v>
      </c>
      <c r="F105" s="89">
        <v>48300</v>
      </c>
      <c r="G105" s="89">
        <v>6279</v>
      </c>
    </row>
    <row r="106" spans="1:7">
      <c r="A106" s="87">
        <v>42414</v>
      </c>
      <c r="B106" s="88" t="s">
        <v>453</v>
      </c>
      <c r="C106" s="88" t="s">
        <v>748</v>
      </c>
      <c r="D106" s="88" t="s">
        <v>454</v>
      </c>
      <c r="E106" s="89">
        <v>1300</v>
      </c>
      <c r="F106" s="89">
        <v>44200</v>
      </c>
      <c r="G106" s="89">
        <v>7072</v>
      </c>
    </row>
    <row r="107" spans="1:7">
      <c r="A107" s="87">
        <v>42414</v>
      </c>
      <c r="B107" s="88" t="s">
        <v>453</v>
      </c>
      <c r="C107" s="88" t="s">
        <v>748</v>
      </c>
      <c r="D107" s="88" t="s">
        <v>454</v>
      </c>
      <c r="E107" s="89">
        <v>1500</v>
      </c>
      <c r="F107" s="89">
        <v>87000</v>
      </c>
      <c r="G107" s="89">
        <v>9570</v>
      </c>
    </row>
    <row r="108" spans="1:7">
      <c r="A108" s="87">
        <v>42414</v>
      </c>
      <c r="B108" s="88" t="s">
        <v>453</v>
      </c>
      <c r="C108" s="88" t="s">
        <v>750</v>
      </c>
      <c r="D108" s="88" t="s">
        <v>763</v>
      </c>
      <c r="E108" s="89">
        <v>700</v>
      </c>
      <c r="F108" s="89">
        <v>22400</v>
      </c>
      <c r="G108" s="89">
        <v>7392</v>
      </c>
    </row>
    <row r="109" spans="1:7">
      <c r="A109" s="87">
        <v>42414</v>
      </c>
      <c r="B109" s="88" t="s">
        <v>453</v>
      </c>
      <c r="C109" s="88" t="s">
        <v>750</v>
      </c>
      <c r="D109" s="88" t="s">
        <v>763</v>
      </c>
      <c r="E109" s="89">
        <v>1500</v>
      </c>
      <c r="F109" s="89">
        <v>96000</v>
      </c>
      <c r="G109" s="89">
        <v>32640</v>
      </c>
    </row>
    <row r="110" spans="1:7">
      <c r="A110" s="87">
        <v>42415</v>
      </c>
      <c r="B110" s="88" t="s">
        <v>453</v>
      </c>
      <c r="C110" s="88" t="s">
        <v>750</v>
      </c>
      <c r="D110" s="88" t="s">
        <v>751</v>
      </c>
      <c r="E110" s="89">
        <v>200</v>
      </c>
      <c r="F110" s="89">
        <v>4400</v>
      </c>
      <c r="G110" s="89">
        <v>1012</v>
      </c>
    </row>
    <row r="111" spans="1:7">
      <c r="A111" s="87">
        <v>42416</v>
      </c>
      <c r="B111" s="88" t="s">
        <v>460</v>
      </c>
      <c r="C111" s="88" t="s">
        <v>748</v>
      </c>
      <c r="D111" s="88" t="s">
        <v>749</v>
      </c>
      <c r="E111" s="89">
        <v>1500</v>
      </c>
      <c r="F111" s="89">
        <v>129000</v>
      </c>
      <c r="G111" s="89">
        <v>29670</v>
      </c>
    </row>
    <row r="112" spans="1:7">
      <c r="A112" s="87">
        <v>42416</v>
      </c>
      <c r="B112" s="88" t="s">
        <v>756</v>
      </c>
      <c r="C112" s="88" t="s">
        <v>748</v>
      </c>
      <c r="D112" s="88" t="s">
        <v>757</v>
      </c>
      <c r="E112" s="89">
        <v>900</v>
      </c>
      <c r="F112" s="89">
        <v>47700</v>
      </c>
      <c r="G112" s="89">
        <v>11448</v>
      </c>
    </row>
    <row r="113" spans="1:7">
      <c r="A113" s="87">
        <v>42416</v>
      </c>
      <c r="B113" s="88" t="s">
        <v>756</v>
      </c>
      <c r="C113" s="88" t="s">
        <v>748</v>
      </c>
      <c r="D113" s="88" t="s">
        <v>758</v>
      </c>
      <c r="E113" s="89">
        <v>400</v>
      </c>
      <c r="F113" s="89">
        <v>24800</v>
      </c>
      <c r="G113" s="89">
        <v>4216</v>
      </c>
    </row>
    <row r="114" spans="1:7">
      <c r="A114" s="87">
        <v>42417</v>
      </c>
      <c r="B114" s="88" t="s">
        <v>756</v>
      </c>
      <c r="C114" s="88" t="s">
        <v>748</v>
      </c>
      <c r="D114" s="88" t="s">
        <v>757</v>
      </c>
      <c r="E114" s="89">
        <v>1200</v>
      </c>
      <c r="F114" s="89">
        <v>63600</v>
      </c>
      <c r="G114" s="89">
        <v>18444</v>
      </c>
    </row>
    <row r="115" spans="1:7">
      <c r="A115" s="87">
        <v>42418</v>
      </c>
      <c r="B115" s="88" t="s">
        <v>453</v>
      </c>
      <c r="C115" s="88" t="s">
        <v>748</v>
      </c>
      <c r="D115" s="88" t="s">
        <v>454</v>
      </c>
      <c r="E115" s="89">
        <v>1000</v>
      </c>
      <c r="F115" s="89">
        <v>66000</v>
      </c>
      <c r="G115" s="89">
        <v>9240</v>
      </c>
    </row>
    <row r="116" spans="1:7">
      <c r="A116" s="87">
        <v>42418</v>
      </c>
      <c r="B116" s="88" t="s">
        <v>756</v>
      </c>
      <c r="C116" s="88" t="s">
        <v>750</v>
      </c>
      <c r="D116" s="88" t="s">
        <v>759</v>
      </c>
      <c r="E116" s="89">
        <v>900</v>
      </c>
      <c r="F116" s="89">
        <v>57600</v>
      </c>
      <c r="G116" s="89">
        <v>14400</v>
      </c>
    </row>
    <row r="117" spans="1:7">
      <c r="A117" s="87">
        <v>42418</v>
      </c>
      <c r="B117" s="88" t="s">
        <v>752</v>
      </c>
      <c r="C117" s="88" t="s">
        <v>753</v>
      </c>
      <c r="D117" s="88" t="s">
        <v>765</v>
      </c>
      <c r="E117" s="89">
        <v>700</v>
      </c>
      <c r="F117" s="89">
        <v>31500</v>
      </c>
      <c r="G117" s="89">
        <v>6930</v>
      </c>
    </row>
    <row r="118" spans="1:7">
      <c r="A118" s="87">
        <v>42418</v>
      </c>
      <c r="B118" s="88" t="s">
        <v>460</v>
      </c>
      <c r="C118" s="88" t="s">
        <v>753</v>
      </c>
      <c r="D118" s="88" t="s">
        <v>755</v>
      </c>
      <c r="E118" s="89">
        <v>1600</v>
      </c>
      <c r="F118" s="89">
        <v>38400</v>
      </c>
      <c r="G118" s="89">
        <v>4224</v>
      </c>
    </row>
    <row r="119" spans="1:7">
      <c r="A119" s="87">
        <v>42420</v>
      </c>
      <c r="B119" s="88" t="s">
        <v>460</v>
      </c>
      <c r="C119" s="88" t="s">
        <v>750</v>
      </c>
      <c r="D119" s="88" t="s">
        <v>760</v>
      </c>
      <c r="E119" s="89">
        <v>300</v>
      </c>
      <c r="F119" s="89">
        <v>5400</v>
      </c>
      <c r="G119" s="89">
        <v>810</v>
      </c>
    </row>
    <row r="120" spans="1:7">
      <c r="A120" s="87">
        <v>42420</v>
      </c>
      <c r="B120" s="88" t="s">
        <v>756</v>
      </c>
      <c r="C120" s="88" t="s">
        <v>748</v>
      </c>
      <c r="D120" s="88" t="s">
        <v>758</v>
      </c>
      <c r="E120" s="89">
        <v>1500</v>
      </c>
      <c r="F120" s="89">
        <v>42000</v>
      </c>
      <c r="G120" s="89">
        <v>7140</v>
      </c>
    </row>
    <row r="121" spans="1:7">
      <c r="A121" s="87">
        <v>42421</v>
      </c>
      <c r="B121" s="88" t="s">
        <v>460</v>
      </c>
      <c r="C121" s="88" t="s">
        <v>753</v>
      </c>
      <c r="D121" s="88" t="s">
        <v>764</v>
      </c>
      <c r="E121" s="89">
        <v>800</v>
      </c>
      <c r="F121" s="89">
        <v>58400</v>
      </c>
      <c r="G121" s="89">
        <v>14600</v>
      </c>
    </row>
    <row r="122" spans="1:7">
      <c r="A122" s="87">
        <v>42421</v>
      </c>
      <c r="B122" s="88" t="s">
        <v>756</v>
      </c>
      <c r="C122" s="88" t="s">
        <v>748</v>
      </c>
      <c r="D122" s="88" t="s">
        <v>758</v>
      </c>
      <c r="E122" s="89">
        <v>300</v>
      </c>
      <c r="F122" s="89">
        <v>25500</v>
      </c>
      <c r="G122" s="89">
        <v>5100</v>
      </c>
    </row>
    <row r="123" spans="1:7">
      <c r="A123" s="87">
        <v>42421</v>
      </c>
      <c r="B123" s="88" t="s">
        <v>460</v>
      </c>
      <c r="C123" s="88" t="s">
        <v>750</v>
      </c>
      <c r="D123" s="88" t="s">
        <v>762</v>
      </c>
      <c r="E123" s="89">
        <v>400</v>
      </c>
      <c r="F123" s="89">
        <v>31600</v>
      </c>
      <c r="G123" s="89">
        <v>6004</v>
      </c>
    </row>
    <row r="124" spans="1:7">
      <c r="A124" s="87">
        <v>42422</v>
      </c>
      <c r="B124" s="88" t="s">
        <v>453</v>
      </c>
      <c r="C124" s="88" t="s">
        <v>748</v>
      </c>
      <c r="D124" s="88" t="s">
        <v>454</v>
      </c>
      <c r="E124" s="89">
        <v>1500</v>
      </c>
      <c r="F124" s="89">
        <v>31500</v>
      </c>
      <c r="G124" s="89">
        <v>8820</v>
      </c>
    </row>
    <row r="125" spans="1:7">
      <c r="A125" s="87">
        <v>42422</v>
      </c>
      <c r="B125" s="88" t="s">
        <v>756</v>
      </c>
      <c r="C125" s="88" t="s">
        <v>750</v>
      </c>
      <c r="D125" s="88" t="s">
        <v>759</v>
      </c>
      <c r="E125" s="89">
        <v>1100</v>
      </c>
      <c r="F125" s="89">
        <v>93500</v>
      </c>
      <c r="G125" s="89">
        <v>22440</v>
      </c>
    </row>
    <row r="126" spans="1:7">
      <c r="A126" s="87">
        <v>42422</v>
      </c>
      <c r="B126" s="88" t="s">
        <v>752</v>
      </c>
      <c r="C126" s="88" t="s">
        <v>753</v>
      </c>
      <c r="D126" s="88" t="s">
        <v>765</v>
      </c>
      <c r="E126" s="89">
        <v>1200</v>
      </c>
      <c r="F126" s="89">
        <v>75600</v>
      </c>
      <c r="G126" s="89">
        <v>15876</v>
      </c>
    </row>
    <row r="127" spans="1:7">
      <c r="A127" s="87">
        <v>42422</v>
      </c>
      <c r="B127" s="88" t="s">
        <v>756</v>
      </c>
      <c r="C127" s="88" t="s">
        <v>748</v>
      </c>
      <c r="D127" s="88" t="s">
        <v>766</v>
      </c>
      <c r="E127" s="89">
        <v>800</v>
      </c>
      <c r="F127" s="89">
        <v>47200</v>
      </c>
      <c r="G127" s="89">
        <v>5192</v>
      </c>
    </row>
    <row r="128" spans="1:7">
      <c r="A128" s="87">
        <v>42423</v>
      </c>
      <c r="B128" s="88" t="s">
        <v>453</v>
      </c>
      <c r="C128" s="88" t="s">
        <v>748</v>
      </c>
      <c r="D128" s="88" t="s">
        <v>454</v>
      </c>
      <c r="E128" s="89">
        <v>900</v>
      </c>
      <c r="F128" s="89">
        <v>49500</v>
      </c>
      <c r="G128" s="89">
        <v>7425</v>
      </c>
    </row>
    <row r="129" spans="1:7">
      <c r="A129" s="87">
        <v>42423</v>
      </c>
      <c r="B129" s="88" t="s">
        <v>752</v>
      </c>
      <c r="C129" s="88" t="s">
        <v>753</v>
      </c>
      <c r="D129" s="88" t="s">
        <v>765</v>
      </c>
      <c r="E129" s="89">
        <v>1300</v>
      </c>
      <c r="F129" s="89">
        <v>24700</v>
      </c>
      <c r="G129" s="89">
        <v>7163</v>
      </c>
    </row>
    <row r="130" spans="1:7">
      <c r="A130" s="87">
        <v>42423</v>
      </c>
      <c r="B130" s="88" t="s">
        <v>453</v>
      </c>
      <c r="C130" s="88" t="s">
        <v>748</v>
      </c>
      <c r="D130" s="88" t="s">
        <v>454</v>
      </c>
      <c r="E130" s="89">
        <v>300</v>
      </c>
      <c r="F130" s="89">
        <v>18600</v>
      </c>
      <c r="G130" s="89">
        <v>6882</v>
      </c>
    </row>
    <row r="131" spans="1:7">
      <c r="A131" s="87">
        <v>42423</v>
      </c>
      <c r="B131" s="88" t="s">
        <v>756</v>
      </c>
      <c r="C131" s="88" t="s">
        <v>748</v>
      </c>
      <c r="D131" s="88" t="s">
        <v>757</v>
      </c>
      <c r="E131" s="89">
        <v>900</v>
      </c>
      <c r="F131" s="89">
        <v>18000</v>
      </c>
      <c r="G131" s="89">
        <v>4680</v>
      </c>
    </row>
    <row r="132" spans="1:7">
      <c r="A132" s="87">
        <v>42424</v>
      </c>
      <c r="B132" s="88" t="s">
        <v>453</v>
      </c>
      <c r="C132" s="88" t="s">
        <v>748</v>
      </c>
      <c r="D132" s="88" t="s">
        <v>454</v>
      </c>
      <c r="E132" s="89">
        <v>600</v>
      </c>
      <c r="F132" s="89">
        <v>9600</v>
      </c>
      <c r="G132" s="89">
        <v>1728</v>
      </c>
    </row>
    <row r="133" spans="1:7">
      <c r="A133" s="87">
        <v>42424</v>
      </c>
      <c r="B133" s="88" t="s">
        <v>756</v>
      </c>
      <c r="C133" s="88" t="s">
        <v>748</v>
      </c>
      <c r="D133" s="88" t="s">
        <v>766</v>
      </c>
      <c r="E133" s="89">
        <v>600</v>
      </c>
      <c r="F133" s="89">
        <v>29400</v>
      </c>
      <c r="G133" s="89">
        <v>7056</v>
      </c>
    </row>
    <row r="134" spans="1:7">
      <c r="A134" s="87">
        <v>42425</v>
      </c>
      <c r="B134" s="88" t="s">
        <v>460</v>
      </c>
      <c r="C134" s="88" t="s">
        <v>750</v>
      </c>
      <c r="D134" s="88" t="s">
        <v>761</v>
      </c>
      <c r="E134" s="89">
        <v>800</v>
      </c>
      <c r="F134" s="89">
        <v>55200</v>
      </c>
      <c r="G134" s="89">
        <v>19320</v>
      </c>
    </row>
    <row r="135" spans="1:7">
      <c r="A135" s="87">
        <v>42425</v>
      </c>
      <c r="B135" s="88" t="s">
        <v>756</v>
      </c>
      <c r="C135" s="88" t="s">
        <v>748</v>
      </c>
      <c r="D135" s="88" t="s">
        <v>766</v>
      </c>
      <c r="E135" s="89">
        <v>400</v>
      </c>
      <c r="F135" s="89">
        <v>5600</v>
      </c>
      <c r="G135" s="89">
        <v>1904</v>
      </c>
    </row>
    <row r="136" spans="1:7">
      <c r="A136" s="87">
        <v>42425</v>
      </c>
      <c r="B136" s="88" t="s">
        <v>756</v>
      </c>
      <c r="C136" s="88" t="s">
        <v>750</v>
      </c>
      <c r="D136" s="88" t="s">
        <v>759</v>
      </c>
      <c r="E136" s="89">
        <v>1500</v>
      </c>
      <c r="F136" s="89">
        <v>109500</v>
      </c>
      <c r="G136" s="89">
        <v>14235</v>
      </c>
    </row>
    <row r="137" spans="1:7">
      <c r="A137" s="87">
        <v>42425</v>
      </c>
      <c r="B137" s="88" t="s">
        <v>460</v>
      </c>
      <c r="C137" s="88" t="s">
        <v>753</v>
      </c>
      <c r="D137" s="88" t="s">
        <v>764</v>
      </c>
      <c r="E137" s="89">
        <v>300</v>
      </c>
      <c r="F137" s="89">
        <v>9300</v>
      </c>
      <c r="G137" s="89">
        <v>2604</v>
      </c>
    </row>
    <row r="138" spans="1:7">
      <c r="A138" s="87">
        <v>42425</v>
      </c>
      <c r="B138" s="88" t="s">
        <v>756</v>
      </c>
      <c r="C138" s="88" t="s">
        <v>748</v>
      </c>
      <c r="D138" s="88" t="s">
        <v>766</v>
      </c>
      <c r="E138" s="89">
        <v>200</v>
      </c>
      <c r="F138" s="89">
        <v>17400</v>
      </c>
      <c r="G138" s="89">
        <v>4176</v>
      </c>
    </row>
    <row r="139" spans="1:7">
      <c r="A139" s="87">
        <v>42425</v>
      </c>
      <c r="B139" s="88" t="s">
        <v>460</v>
      </c>
      <c r="C139" s="88" t="s">
        <v>748</v>
      </c>
      <c r="D139" s="88" t="s">
        <v>749</v>
      </c>
      <c r="E139" s="89">
        <v>1700</v>
      </c>
      <c r="F139" s="89">
        <v>124100</v>
      </c>
      <c r="G139" s="89">
        <v>33507</v>
      </c>
    </row>
    <row r="140" spans="1:7">
      <c r="A140" s="87">
        <v>42426</v>
      </c>
      <c r="B140" s="88" t="s">
        <v>756</v>
      </c>
      <c r="C140" s="88" t="s">
        <v>750</v>
      </c>
      <c r="D140" s="88" t="s">
        <v>759</v>
      </c>
      <c r="E140" s="89">
        <v>600</v>
      </c>
      <c r="F140" s="89">
        <v>15600</v>
      </c>
      <c r="G140" s="89">
        <v>2964</v>
      </c>
    </row>
    <row r="141" spans="1:7">
      <c r="A141" s="87">
        <v>42426</v>
      </c>
      <c r="B141" s="88" t="s">
        <v>453</v>
      </c>
      <c r="C141" s="88" t="s">
        <v>750</v>
      </c>
      <c r="D141" s="88" t="s">
        <v>763</v>
      </c>
      <c r="E141" s="89">
        <v>1400</v>
      </c>
      <c r="F141" s="89">
        <v>53200</v>
      </c>
      <c r="G141" s="89">
        <v>12768</v>
      </c>
    </row>
    <row r="142" spans="1:7">
      <c r="A142" s="87">
        <v>42427</v>
      </c>
      <c r="B142" s="88" t="s">
        <v>460</v>
      </c>
      <c r="C142" s="88" t="s">
        <v>748</v>
      </c>
      <c r="D142" s="88" t="s">
        <v>461</v>
      </c>
      <c r="E142" s="89">
        <v>800</v>
      </c>
      <c r="F142" s="89">
        <v>41600</v>
      </c>
      <c r="G142" s="89">
        <v>14560</v>
      </c>
    </row>
    <row r="143" spans="1:7">
      <c r="A143" s="87">
        <v>42427</v>
      </c>
      <c r="B143" s="88" t="s">
        <v>752</v>
      </c>
      <c r="C143" s="88" t="s">
        <v>753</v>
      </c>
      <c r="D143" s="88" t="s">
        <v>765</v>
      </c>
      <c r="E143" s="89">
        <v>1700</v>
      </c>
      <c r="F143" s="89">
        <v>30600</v>
      </c>
      <c r="G143" s="89">
        <v>10098</v>
      </c>
    </row>
    <row r="144" spans="1:7">
      <c r="A144" s="87">
        <v>42427</v>
      </c>
      <c r="B144" s="88" t="s">
        <v>756</v>
      </c>
      <c r="C144" s="88" t="s">
        <v>750</v>
      </c>
      <c r="D144" s="88" t="s">
        <v>759</v>
      </c>
      <c r="E144" s="89">
        <v>1400</v>
      </c>
      <c r="F144" s="89">
        <v>109200</v>
      </c>
      <c r="G144" s="89">
        <v>25116</v>
      </c>
    </row>
    <row r="145" spans="1:7">
      <c r="A145" s="87">
        <v>42427</v>
      </c>
      <c r="B145" s="88" t="s">
        <v>453</v>
      </c>
      <c r="C145" s="88" t="s">
        <v>750</v>
      </c>
      <c r="D145" s="88" t="s">
        <v>751</v>
      </c>
      <c r="E145" s="89">
        <v>1200</v>
      </c>
      <c r="F145" s="89">
        <v>15600</v>
      </c>
      <c r="G145" s="89">
        <v>3744</v>
      </c>
    </row>
    <row r="146" spans="1:7">
      <c r="A146" s="87">
        <v>42428</v>
      </c>
      <c r="B146" s="88" t="s">
        <v>756</v>
      </c>
      <c r="C146" s="88" t="s">
        <v>748</v>
      </c>
      <c r="D146" s="88" t="s">
        <v>766</v>
      </c>
      <c r="E146" s="89">
        <v>300</v>
      </c>
      <c r="F146" s="89">
        <v>24300</v>
      </c>
      <c r="G146" s="89">
        <v>3888</v>
      </c>
    </row>
    <row r="147" spans="1:7">
      <c r="A147" s="87">
        <v>42428</v>
      </c>
      <c r="B147" s="88" t="s">
        <v>460</v>
      </c>
      <c r="C147" s="88" t="s">
        <v>748</v>
      </c>
      <c r="D147" s="88" t="s">
        <v>461</v>
      </c>
      <c r="E147" s="89">
        <v>1000</v>
      </c>
      <c r="F147" s="89">
        <v>77000</v>
      </c>
      <c r="G147" s="89">
        <v>17710</v>
      </c>
    </row>
    <row r="148" spans="1:7">
      <c r="A148" s="87">
        <v>42430</v>
      </c>
      <c r="B148" s="88" t="s">
        <v>756</v>
      </c>
      <c r="C148" s="88" t="s">
        <v>750</v>
      </c>
      <c r="D148" s="88" t="s">
        <v>759</v>
      </c>
      <c r="E148" s="89">
        <v>400</v>
      </c>
      <c r="F148" s="89">
        <v>32400</v>
      </c>
      <c r="G148" s="89">
        <v>8424</v>
      </c>
    </row>
    <row r="149" spans="1:7">
      <c r="A149" s="87">
        <v>42430</v>
      </c>
      <c r="B149" s="88" t="s">
        <v>460</v>
      </c>
      <c r="C149" s="88" t="s">
        <v>753</v>
      </c>
      <c r="D149" s="88" t="s">
        <v>755</v>
      </c>
      <c r="E149" s="89">
        <v>600</v>
      </c>
      <c r="F149" s="89">
        <v>18000</v>
      </c>
      <c r="G149" s="89">
        <v>4500</v>
      </c>
    </row>
    <row r="150" spans="1:7">
      <c r="A150" s="87">
        <v>42430</v>
      </c>
      <c r="B150" s="88" t="s">
        <v>453</v>
      </c>
      <c r="C150" s="88" t="s">
        <v>748</v>
      </c>
      <c r="D150" s="88" t="s">
        <v>454</v>
      </c>
      <c r="E150" s="89">
        <v>200</v>
      </c>
      <c r="F150" s="89">
        <v>11400</v>
      </c>
      <c r="G150" s="89">
        <v>2622</v>
      </c>
    </row>
    <row r="151" spans="1:7">
      <c r="A151" s="87">
        <v>42430</v>
      </c>
      <c r="B151" s="88" t="s">
        <v>752</v>
      </c>
      <c r="C151" s="88" t="s">
        <v>753</v>
      </c>
      <c r="D151" s="88" t="s">
        <v>765</v>
      </c>
      <c r="E151" s="89">
        <v>600</v>
      </c>
      <c r="F151" s="89">
        <v>36600</v>
      </c>
      <c r="G151" s="89">
        <v>4758</v>
      </c>
    </row>
    <row r="152" spans="1:7">
      <c r="A152" s="87">
        <v>42431</v>
      </c>
      <c r="B152" s="88" t="s">
        <v>453</v>
      </c>
      <c r="C152" s="88" t="s">
        <v>748</v>
      </c>
      <c r="D152" s="88" t="s">
        <v>454</v>
      </c>
      <c r="E152" s="89">
        <v>1500</v>
      </c>
      <c r="F152" s="89">
        <v>60000</v>
      </c>
      <c r="G152" s="89">
        <v>13800</v>
      </c>
    </row>
    <row r="153" spans="1:7">
      <c r="A153" s="87">
        <v>42431</v>
      </c>
      <c r="B153" s="88" t="s">
        <v>756</v>
      </c>
      <c r="C153" s="88" t="s">
        <v>748</v>
      </c>
      <c r="D153" s="88" t="s">
        <v>766</v>
      </c>
      <c r="E153" s="89">
        <v>1300</v>
      </c>
      <c r="F153" s="89">
        <v>39000</v>
      </c>
      <c r="G153" s="89">
        <v>3900</v>
      </c>
    </row>
    <row r="154" spans="1:7">
      <c r="A154" s="87">
        <v>42431</v>
      </c>
      <c r="B154" s="88" t="s">
        <v>460</v>
      </c>
      <c r="C154" s="88" t="s">
        <v>750</v>
      </c>
      <c r="D154" s="88" t="s">
        <v>760</v>
      </c>
      <c r="E154" s="89">
        <v>1600</v>
      </c>
      <c r="F154" s="89">
        <v>17600</v>
      </c>
      <c r="G154" s="89">
        <v>3520</v>
      </c>
    </row>
    <row r="155" spans="1:7">
      <c r="A155" s="87">
        <v>42431</v>
      </c>
      <c r="B155" s="88" t="s">
        <v>460</v>
      </c>
      <c r="C155" s="88" t="s">
        <v>748</v>
      </c>
      <c r="D155" s="88" t="s">
        <v>749</v>
      </c>
      <c r="E155" s="89">
        <v>400</v>
      </c>
      <c r="F155" s="89">
        <v>28800</v>
      </c>
      <c r="G155" s="89">
        <v>4608</v>
      </c>
    </row>
    <row r="156" spans="1:7">
      <c r="A156" s="87">
        <v>42431</v>
      </c>
      <c r="B156" s="88" t="s">
        <v>756</v>
      </c>
      <c r="C156" s="88" t="s">
        <v>748</v>
      </c>
      <c r="D156" s="88" t="s">
        <v>758</v>
      </c>
      <c r="E156" s="89">
        <v>700</v>
      </c>
      <c r="F156" s="89">
        <v>36400</v>
      </c>
      <c r="G156" s="89">
        <v>7280</v>
      </c>
    </row>
    <row r="157" spans="1:7">
      <c r="A157" s="87">
        <v>42432</v>
      </c>
      <c r="B157" s="88" t="s">
        <v>460</v>
      </c>
      <c r="C157" s="88" t="s">
        <v>750</v>
      </c>
      <c r="D157" s="88" t="s">
        <v>760</v>
      </c>
      <c r="E157" s="89">
        <v>1200</v>
      </c>
      <c r="F157" s="89">
        <v>51600</v>
      </c>
      <c r="G157" s="89">
        <v>8256</v>
      </c>
    </row>
    <row r="158" spans="1:7">
      <c r="A158" s="87">
        <v>42433</v>
      </c>
      <c r="B158" s="88" t="s">
        <v>453</v>
      </c>
      <c r="C158" s="88" t="s">
        <v>748</v>
      </c>
      <c r="D158" s="88" t="s">
        <v>454</v>
      </c>
      <c r="E158" s="89">
        <v>200</v>
      </c>
      <c r="F158" s="89">
        <v>16400</v>
      </c>
      <c r="G158" s="89">
        <v>2952</v>
      </c>
    </row>
    <row r="159" spans="1:7">
      <c r="A159" s="87">
        <v>42433</v>
      </c>
      <c r="B159" s="88" t="s">
        <v>453</v>
      </c>
      <c r="C159" s="88" t="s">
        <v>748</v>
      </c>
      <c r="D159" s="88" t="s">
        <v>454</v>
      </c>
      <c r="E159" s="89">
        <v>1200</v>
      </c>
      <c r="F159" s="89">
        <v>69600</v>
      </c>
      <c r="G159" s="89">
        <v>13920</v>
      </c>
    </row>
    <row r="160" spans="1:7">
      <c r="A160" s="87">
        <v>42433</v>
      </c>
      <c r="B160" s="88" t="s">
        <v>460</v>
      </c>
      <c r="C160" s="88" t="s">
        <v>753</v>
      </c>
      <c r="D160" s="88" t="s">
        <v>764</v>
      </c>
      <c r="E160" s="89">
        <v>200</v>
      </c>
      <c r="F160" s="89">
        <v>7600</v>
      </c>
      <c r="G160" s="89">
        <v>1596</v>
      </c>
    </row>
    <row r="161" spans="1:7">
      <c r="A161" s="87">
        <v>42433</v>
      </c>
      <c r="B161" s="88" t="s">
        <v>460</v>
      </c>
      <c r="C161" s="88" t="s">
        <v>750</v>
      </c>
      <c r="D161" s="88" t="s">
        <v>760</v>
      </c>
      <c r="E161" s="89">
        <v>700</v>
      </c>
      <c r="F161" s="89">
        <v>10500</v>
      </c>
      <c r="G161" s="89">
        <v>1260</v>
      </c>
    </row>
    <row r="162" spans="1:7">
      <c r="A162" s="87">
        <v>42433</v>
      </c>
      <c r="B162" s="88" t="s">
        <v>453</v>
      </c>
      <c r="C162" s="88" t="s">
        <v>750</v>
      </c>
      <c r="D162" s="88" t="s">
        <v>763</v>
      </c>
      <c r="E162" s="89">
        <v>600</v>
      </c>
      <c r="F162" s="89">
        <v>28200</v>
      </c>
      <c r="G162" s="89">
        <v>4512</v>
      </c>
    </row>
    <row r="163" spans="1:7">
      <c r="A163" s="87">
        <v>42433</v>
      </c>
      <c r="B163" s="88" t="s">
        <v>756</v>
      </c>
      <c r="C163" s="88" t="s">
        <v>748</v>
      </c>
      <c r="D163" s="88" t="s">
        <v>757</v>
      </c>
      <c r="E163" s="89">
        <v>200</v>
      </c>
      <c r="F163" s="89">
        <v>11400</v>
      </c>
      <c r="G163" s="89">
        <v>2166</v>
      </c>
    </row>
    <row r="164" spans="1:7">
      <c r="A164" s="87">
        <v>42433</v>
      </c>
      <c r="B164" s="88" t="s">
        <v>460</v>
      </c>
      <c r="C164" s="88" t="s">
        <v>750</v>
      </c>
      <c r="D164" s="88" t="s">
        <v>760</v>
      </c>
      <c r="E164" s="89">
        <v>1400</v>
      </c>
      <c r="F164" s="89">
        <v>75600</v>
      </c>
      <c r="G164" s="89">
        <v>8316</v>
      </c>
    </row>
    <row r="165" spans="1:7">
      <c r="A165" s="87">
        <v>42433</v>
      </c>
      <c r="B165" s="88" t="s">
        <v>460</v>
      </c>
      <c r="C165" s="88" t="s">
        <v>750</v>
      </c>
      <c r="D165" s="88" t="s">
        <v>760</v>
      </c>
      <c r="E165" s="89">
        <v>1700</v>
      </c>
      <c r="F165" s="89">
        <v>49300</v>
      </c>
      <c r="G165" s="89">
        <v>13311</v>
      </c>
    </row>
    <row r="166" spans="1:7">
      <c r="A166" s="87">
        <v>42433</v>
      </c>
      <c r="B166" s="88" t="s">
        <v>752</v>
      </c>
      <c r="C166" s="88" t="s">
        <v>753</v>
      </c>
      <c r="D166" s="88" t="s">
        <v>765</v>
      </c>
      <c r="E166" s="89">
        <v>1200</v>
      </c>
      <c r="F166" s="89">
        <v>34800</v>
      </c>
      <c r="G166" s="89">
        <v>6960</v>
      </c>
    </row>
    <row r="167" spans="1:7">
      <c r="A167" s="87">
        <v>42434</v>
      </c>
      <c r="B167" s="88" t="s">
        <v>756</v>
      </c>
      <c r="C167" s="88" t="s">
        <v>750</v>
      </c>
      <c r="D167" s="88" t="s">
        <v>759</v>
      </c>
      <c r="E167" s="89">
        <v>700</v>
      </c>
      <c r="F167" s="89">
        <v>44800</v>
      </c>
      <c r="G167" s="89">
        <v>5376</v>
      </c>
    </row>
    <row r="168" spans="1:7">
      <c r="A168" s="87">
        <v>42434</v>
      </c>
      <c r="B168" s="88" t="s">
        <v>756</v>
      </c>
      <c r="C168" s="88" t="s">
        <v>750</v>
      </c>
      <c r="D168" s="88" t="s">
        <v>759</v>
      </c>
      <c r="E168" s="89">
        <v>800</v>
      </c>
      <c r="F168" s="89">
        <v>15200</v>
      </c>
      <c r="G168" s="89">
        <v>3648</v>
      </c>
    </row>
    <row r="169" spans="1:7">
      <c r="A169" s="87">
        <v>42434</v>
      </c>
      <c r="B169" s="88" t="s">
        <v>453</v>
      </c>
      <c r="C169" s="88" t="s">
        <v>748</v>
      </c>
      <c r="D169" s="88" t="s">
        <v>454</v>
      </c>
      <c r="E169" s="89">
        <v>1600</v>
      </c>
      <c r="F169" s="89">
        <v>62400</v>
      </c>
      <c r="G169" s="89">
        <v>18096</v>
      </c>
    </row>
    <row r="170" spans="1:7">
      <c r="A170" s="87">
        <v>42434</v>
      </c>
      <c r="B170" s="88" t="s">
        <v>460</v>
      </c>
      <c r="C170" s="88" t="s">
        <v>753</v>
      </c>
      <c r="D170" s="88" t="s">
        <v>755</v>
      </c>
      <c r="E170" s="89">
        <v>1000</v>
      </c>
      <c r="F170" s="89">
        <v>32000</v>
      </c>
      <c r="G170" s="89">
        <v>4160</v>
      </c>
    </row>
    <row r="171" spans="1:7">
      <c r="A171" s="87">
        <v>42434</v>
      </c>
      <c r="B171" s="88" t="s">
        <v>460</v>
      </c>
      <c r="C171" s="88" t="s">
        <v>750</v>
      </c>
      <c r="D171" s="88" t="s">
        <v>761</v>
      </c>
      <c r="E171" s="89">
        <v>1400</v>
      </c>
      <c r="F171" s="89">
        <v>82600</v>
      </c>
      <c r="G171" s="89">
        <v>12390</v>
      </c>
    </row>
    <row r="172" spans="1:7">
      <c r="A172" s="87">
        <v>42435</v>
      </c>
      <c r="B172" s="88" t="s">
        <v>460</v>
      </c>
      <c r="C172" s="88" t="s">
        <v>750</v>
      </c>
      <c r="D172" s="88" t="s">
        <v>760</v>
      </c>
      <c r="E172" s="89">
        <v>1500</v>
      </c>
      <c r="F172" s="89">
        <v>57000</v>
      </c>
      <c r="G172" s="89">
        <v>11400</v>
      </c>
    </row>
    <row r="173" spans="1:7">
      <c r="A173" s="87">
        <v>42436</v>
      </c>
      <c r="B173" s="88" t="s">
        <v>460</v>
      </c>
      <c r="C173" s="88" t="s">
        <v>750</v>
      </c>
      <c r="D173" s="88" t="s">
        <v>762</v>
      </c>
      <c r="E173" s="89">
        <v>1600</v>
      </c>
      <c r="F173" s="89">
        <v>59200</v>
      </c>
      <c r="G173" s="89">
        <v>21904</v>
      </c>
    </row>
    <row r="174" spans="1:7">
      <c r="A174" s="87">
        <v>42436</v>
      </c>
      <c r="B174" s="88" t="s">
        <v>453</v>
      </c>
      <c r="C174" s="88" t="s">
        <v>748</v>
      </c>
      <c r="D174" s="88" t="s">
        <v>454</v>
      </c>
      <c r="E174" s="89">
        <v>1700</v>
      </c>
      <c r="F174" s="89">
        <v>68000</v>
      </c>
      <c r="G174" s="89">
        <v>11560</v>
      </c>
    </row>
    <row r="175" spans="1:7">
      <c r="A175" s="87">
        <v>42437</v>
      </c>
      <c r="B175" s="88" t="s">
        <v>453</v>
      </c>
      <c r="C175" s="88" t="s">
        <v>750</v>
      </c>
      <c r="D175" s="88" t="s">
        <v>751</v>
      </c>
      <c r="E175" s="89">
        <v>1000</v>
      </c>
      <c r="F175" s="89">
        <v>67000</v>
      </c>
      <c r="G175" s="89">
        <v>24120</v>
      </c>
    </row>
    <row r="176" spans="1:7">
      <c r="A176" s="87">
        <v>42438</v>
      </c>
      <c r="B176" s="88" t="s">
        <v>756</v>
      </c>
      <c r="C176" s="88" t="s">
        <v>748</v>
      </c>
      <c r="D176" s="88" t="s">
        <v>757</v>
      </c>
      <c r="E176" s="89">
        <v>400</v>
      </c>
      <c r="F176" s="89">
        <v>13600</v>
      </c>
      <c r="G176" s="89">
        <v>2856</v>
      </c>
    </row>
    <row r="177" spans="1:7">
      <c r="A177" s="87">
        <v>42438</v>
      </c>
      <c r="B177" s="88" t="s">
        <v>756</v>
      </c>
      <c r="C177" s="88" t="s">
        <v>748</v>
      </c>
      <c r="D177" s="88" t="s">
        <v>758</v>
      </c>
      <c r="E177" s="89">
        <v>200</v>
      </c>
      <c r="F177" s="89">
        <v>7800</v>
      </c>
      <c r="G177" s="89">
        <v>1482</v>
      </c>
    </row>
    <row r="178" spans="1:7">
      <c r="A178" s="87">
        <v>42438</v>
      </c>
      <c r="B178" s="88" t="s">
        <v>460</v>
      </c>
      <c r="C178" s="88" t="s">
        <v>748</v>
      </c>
      <c r="D178" s="88" t="s">
        <v>749</v>
      </c>
      <c r="E178" s="89">
        <v>1500</v>
      </c>
      <c r="F178" s="89">
        <v>25500</v>
      </c>
      <c r="G178" s="89">
        <v>3825</v>
      </c>
    </row>
    <row r="179" spans="1:7">
      <c r="A179" s="87">
        <v>42438</v>
      </c>
      <c r="B179" s="88" t="s">
        <v>460</v>
      </c>
      <c r="C179" s="88" t="s">
        <v>750</v>
      </c>
      <c r="D179" s="88" t="s">
        <v>761</v>
      </c>
      <c r="E179" s="89">
        <v>1100</v>
      </c>
      <c r="F179" s="89">
        <v>73700</v>
      </c>
      <c r="G179" s="89">
        <v>19162</v>
      </c>
    </row>
    <row r="180" spans="1:7">
      <c r="A180" s="87">
        <v>42438</v>
      </c>
      <c r="B180" s="88" t="s">
        <v>453</v>
      </c>
      <c r="C180" s="88" t="s">
        <v>750</v>
      </c>
      <c r="D180" s="88" t="s">
        <v>763</v>
      </c>
      <c r="E180" s="89">
        <v>900</v>
      </c>
      <c r="F180" s="89">
        <v>36000</v>
      </c>
      <c r="G180" s="89">
        <v>12960</v>
      </c>
    </row>
    <row r="181" spans="1:7">
      <c r="A181" s="87">
        <v>42439</v>
      </c>
      <c r="B181" s="88" t="s">
        <v>752</v>
      </c>
      <c r="C181" s="88" t="s">
        <v>753</v>
      </c>
      <c r="D181" s="88" t="s">
        <v>765</v>
      </c>
      <c r="E181" s="89">
        <v>1400</v>
      </c>
      <c r="F181" s="89">
        <v>25200</v>
      </c>
      <c r="G181" s="89">
        <v>3528</v>
      </c>
    </row>
    <row r="182" spans="1:7">
      <c r="A182" s="87">
        <v>42439</v>
      </c>
      <c r="B182" s="88" t="s">
        <v>460</v>
      </c>
      <c r="C182" s="88" t="s">
        <v>753</v>
      </c>
      <c r="D182" s="88" t="s">
        <v>755</v>
      </c>
      <c r="E182" s="89">
        <v>900</v>
      </c>
      <c r="F182" s="89">
        <v>45900</v>
      </c>
      <c r="G182" s="89">
        <v>14688</v>
      </c>
    </row>
    <row r="183" spans="1:7">
      <c r="A183" s="87">
        <v>42439</v>
      </c>
      <c r="B183" s="88" t="s">
        <v>460</v>
      </c>
      <c r="C183" s="88" t="s">
        <v>753</v>
      </c>
      <c r="D183" s="88" t="s">
        <v>764</v>
      </c>
      <c r="E183" s="89">
        <v>500</v>
      </c>
      <c r="F183" s="89">
        <v>14000</v>
      </c>
      <c r="G183" s="89">
        <v>1400</v>
      </c>
    </row>
    <row r="184" spans="1:7">
      <c r="A184" s="87">
        <v>42439</v>
      </c>
      <c r="B184" s="88" t="s">
        <v>460</v>
      </c>
      <c r="C184" s="88" t="s">
        <v>748</v>
      </c>
      <c r="D184" s="88" t="s">
        <v>461</v>
      </c>
      <c r="E184" s="89">
        <v>1600</v>
      </c>
      <c r="F184" s="89">
        <v>108800</v>
      </c>
      <c r="G184" s="89">
        <v>31552</v>
      </c>
    </row>
    <row r="185" spans="1:7">
      <c r="A185" s="87">
        <v>42440</v>
      </c>
      <c r="B185" s="88" t="s">
        <v>752</v>
      </c>
      <c r="C185" s="88" t="s">
        <v>753</v>
      </c>
      <c r="D185" s="88" t="s">
        <v>754</v>
      </c>
      <c r="E185" s="89">
        <v>1400</v>
      </c>
      <c r="F185" s="89">
        <v>81200</v>
      </c>
      <c r="G185" s="89">
        <v>10556</v>
      </c>
    </row>
    <row r="186" spans="1:7">
      <c r="A186" s="87">
        <v>42440</v>
      </c>
      <c r="B186" s="88" t="s">
        <v>756</v>
      </c>
      <c r="C186" s="88" t="s">
        <v>750</v>
      </c>
      <c r="D186" s="88" t="s">
        <v>759</v>
      </c>
      <c r="E186" s="89">
        <v>200</v>
      </c>
      <c r="F186" s="89">
        <v>16400</v>
      </c>
      <c r="G186" s="89">
        <v>4756</v>
      </c>
    </row>
    <row r="187" spans="1:7">
      <c r="A187" s="87">
        <v>42441</v>
      </c>
      <c r="B187" s="88" t="s">
        <v>460</v>
      </c>
      <c r="C187" s="88" t="s">
        <v>748</v>
      </c>
      <c r="D187" s="88" t="s">
        <v>461</v>
      </c>
      <c r="E187" s="89">
        <v>1100</v>
      </c>
      <c r="F187" s="89">
        <v>77000</v>
      </c>
      <c r="G187" s="89">
        <v>23870</v>
      </c>
    </row>
    <row r="188" spans="1:7">
      <c r="A188" s="87">
        <v>42441</v>
      </c>
      <c r="B188" s="88" t="s">
        <v>752</v>
      </c>
      <c r="C188" s="88" t="s">
        <v>753</v>
      </c>
      <c r="D188" s="88" t="s">
        <v>765</v>
      </c>
      <c r="E188" s="89">
        <v>700</v>
      </c>
      <c r="F188" s="89">
        <v>28700</v>
      </c>
      <c r="G188" s="89">
        <v>2870</v>
      </c>
    </row>
    <row r="189" spans="1:7">
      <c r="A189" s="87">
        <v>42442</v>
      </c>
      <c r="B189" s="88" t="s">
        <v>460</v>
      </c>
      <c r="C189" s="88" t="s">
        <v>753</v>
      </c>
      <c r="D189" s="88" t="s">
        <v>764</v>
      </c>
      <c r="E189" s="89">
        <v>1800</v>
      </c>
      <c r="F189" s="89">
        <v>108000</v>
      </c>
      <c r="G189" s="89">
        <v>16200</v>
      </c>
    </row>
    <row r="190" spans="1:7">
      <c r="A190" s="87">
        <v>42442</v>
      </c>
      <c r="B190" s="88" t="s">
        <v>460</v>
      </c>
      <c r="C190" s="88" t="s">
        <v>750</v>
      </c>
      <c r="D190" s="88" t="s">
        <v>761</v>
      </c>
      <c r="E190" s="89">
        <v>600</v>
      </c>
      <c r="F190" s="89">
        <v>15600</v>
      </c>
      <c r="G190" s="89">
        <v>3120</v>
      </c>
    </row>
    <row r="191" spans="1:7">
      <c r="A191" s="87">
        <v>42442</v>
      </c>
      <c r="B191" s="88" t="s">
        <v>460</v>
      </c>
      <c r="C191" s="88" t="s">
        <v>750</v>
      </c>
      <c r="D191" s="88" t="s">
        <v>761</v>
      </c>
      <c r="E191" s="89">
        <v>1700</v>
      </c>
      <c r="F191" s="89">
        <v>18700</v>
      </c>
      <c r="G191" s="89">
        <v>5423</v>
      </c>
    </row>
    <row r="192" spans="1:7">
      <c r="A192" s="87">
        <v>42442</v>
      </c>
      <c r="B192" s="88" t="s">
        <v>460</v>
      </c>
      <c r="C192" s="88" t="s">
        <v>750</v>
      </c>
      <c r="D192" s="88" t="s">
        <v>760</v>
      </c>
      <c r="E192" s="89">
        <v>1700</v>
      </c>
      <c r="F192" s="89">
        <v>73100</v>
      </c>
      <c r="G192" s="89">
        <v>16082</v>
      </c>
    </row>
    <row r="193" spans="1:7">
      <c r="A193" s="87">
        <v>42442</v>
      </c>
      <c r="B193" s="88" t="s">
        <v>460</v>
      </c>
      <c r="C193" s="88" t="s">
        <v>748</v>
      </c>
      <c r="D193" s="88" t="s">
        <v>749</v>
      </c>
      <c r="E193" s="89">
        <v>400</v>
      </c>
      <c r="F193" s="89">
        <v>17200</v>
      </c>
      <c r="G193" s="89">
        <v>4988</v>
      </c>
    </row>
    <row r="194" spans="1:7">
      <c r="A194" s="87">
        <v>42443</v>
      </c>
      <c r="B194" s="88" t="s">
        <v>752</v>
      </c>
      <c r="C194" s="88" t="s">
        <v>753</v>
      </c>
      <c r="D194" s="88" t="s">
        <v>765</v>
      </c>
      <c r="E194" s="89">
        <v>300</v>
      </c>
      <c r="F194" s="89">
        <v>24900</v>
      </c>
      <c r="G194" s="89">
        <v>6474</v>
      </c>
    </row>
    <row r="195" spans="1:7">
      <c r="A195" s="87">
        <v>42443</v>
      </c>
      <c r="B195" s="88" t="s">
        <v>756</v>
      </c>
      <c r="C195" s="88" t="s">
        <v>748</v>
      </c>
      <c r="D195" s="88" t="s">
        <v>757</v>
      </c>
      <c r="E195" s="89">
        <v>1800</v>
      </c>
      <c r="F195" s="89">
        <v>48600</v>
      </c>
      <c r="G195" s="89">
        <v>7290</v>
      </c>
    </row>
    <row r="196" spans="1:7">
      <c r="A196" s="87">
        <v>42443</v>
      </c>
      <c r="B196" s="88" t="s">
        <v>460</v>
      </c>
      <c r="C196" s="88" t="s">
        <v>748</v>
      </c>
      <c r="D196" s="88" t="s">
        <v>749</v>
      </c>
      <c r="E196" s="89">
        <v>900</v>
      </c>
      <c r="F196" s="89">
        <v>15300</v>
      </c>
      <c r="G196" s="89">
        <v>4437</v>
      </c>
    </row>
    <row r="197" spans="1:7">
      <c r="A197" s="87">
        <v>42443</v>
      </c>
      <c r="B197" s="88" t="s">
        <v>460</v>
      </c>
      <c r="C197" s="88" t="s">
        <v>748</v>
      </c>
      <c r="D197" s="88" t="s">
        <v>749</v>
      </c>
      <c r="E197" s="89">
        <v>1200</v>
      </c>
      <c r="F197" s="89">
        <v>64800</v>
      </c>
      <c r="G197" s="89">
        <v>11664</v>
      </c>
    </row>
    <row r="198" spans="1:7">
      <c r="A198" s="87">
        <v>42444</v>
      </c>
      <c r="B198" s="88" t="s">
        <v>460</v>
      </c>
      <c r="C198" s="88" t="s">
        <v>748</v>
      </c>
      <c r="D198" s="88" t="s">
        <v>461</v>
      </c>
      <c r="E198" s="89">
        <v>400</v>
      </c>
      <c r="F198" s="89">
        <v>6800</v>
      </c>
      <c r="G198" s="89">
        <v>952</v>
      </c>
    </row>
    <row r="199" spans="1:7">
      <c r="A199" s="87">
        <v>42444</v>
      </c>
      <c r="B199" s="88" t="s">
        <v>756</v>
      </c>
      <c r="C199" s="88" t="s">
        <v>748</v>
      </c>
      <c r="D199" s="88" t="s">
        <v>766</v>
      </c>
      <c r="E199" s="89">
        <v>400</v>
      </c>
      <c r="F199" s="89">
        <v>30400</v>
      </c>
      <c r="G199" s="89">
        <v>7296</v>
      </c>
    </row>
    <row r="200" spans="1:7">
      <c r="A200" s="87">
        <v>42444</v>
      </c>
      <c r="B200" s="88" t="s">
        <v>453</v>
      </c>
      <c r="C200" s="88" t="s">
        <v>748</v>
      </c>
      <c r="D200" s="88" t="s">
        <v>454</v>
      </c>
      <c r="E200" s="89">
        <v>1200</v>
      </c>
      <c r="F200" s="89">
        <v>57600</v>
      </c>
      <c r="G200" s="89">
        <v>16704</v>
      </c>
    </row>
    <row r="201" spans="1:7">
      <c r="A201" s="87">
        <v>42444</v>
      </c>
      <c r="B201" s="88" t="s">
        <v>460</v>
      </c>
      <c r="C201" s="88" t="s">
        <v>750</v>
      </c>
      <c r="D201" s="88" t="s">
        <v>762</v>
      </c>
      <c r="E201" s="89">
        <v>600</v>
      </c>
      <c r="F201" s="89">
        <v>45600</v>
      </c>
      <c r="G201" s="89">
        <v>10944</v>
      </c>
    </row>
    <row r="202" spans="1:7">
      <c r="A202" s="87">
        <v>42444</v>
      </c>
      <c r="B202" s="88" t="s">
        <v>453</v>
      </c>
      <c r="C202" s="88" t="s">
        <v>750</v>
      </c>
      <c r="D202" s="88" t="s">
        <v>751</v>
      </c>
      <c r="E202" s="89">
        <v>200</v>
      </c>
      <c r="F202" s="89">
        <v>7400</v>
      </c>
      <c r="G202" s="89">
        <v>1850</v>
      </c>
    </row>
    <row r="203" spans="1:7">
      <c r="A203" s="87">
        <v>42445</v>
      </c>
      <c r="B203" s="88" t="s">
        <v>453</v>
      </c>
      <c r="C203" s="88" t="s">
        <v>748</v>
      </c>
      <c r="D203" s="88" t="s">
        <v>454</v>
      </c>
      <c r="E203" s="89">
        <v>1600</v>
      </c>
      <c r="F203" s="89">
        <v>112000</v>
      </c>
      <c r="G203" s="89">
        <v>40320</v>
      </c>
    </row>
    <row r="204" spans="1:7">
      <c r="A204" s="87">
        <v>42445</v>
      </c>
      <c r="B204" s="88" t="s">
        <v>756</v>
      </c>
      <c r="C204" s="88" t="s">
        <v>748</v>
      </c>
      <c r="D204" s="88" t="s">
        <v>758</v>
      </c>
      <c r="E204" s="89">
        <v>1200</v>
      </c>
      <c r="F204" s="89">
        <v>88800</v>
      </c>
      <c r="G204" s="89">
        <v>11544</v>
      </c>
    </row>
    <row r="205" spans="1:7">
      <c r="A205" s="87">
        <v>42445</v>
      </c>
      <c r="B205" s="88" t="s">
        <v>460</v>
      </c>
      <c r="C205" s="88" t="s">
        <v>753</v>
      </c>
      <c r="D205" s="88" t="s">
        <v>764</v>
      </c>
      <c r="E205" s="89">
        <v>1000</v>
      </c>
      <c r="F205" s="89">
        <v>36000</v>
      </c>
      <c r="G205" s="89">
        <v>3600</v>
      </c>
    </row>
    <row r="206" spans="1:7">
      <c r="A206" s="87">
        <v>42446</v>
      </c>
      <c r="B206" s="88" t="s">
        <v>460</v>
      </c>
      <c r="C206" s="88" t="s">
        <v>750</v>
      </c>
      <c r="D206" s="88" t="s">
        <v>762</v>
      </c>
      <c r="E206" s="89">
        <v>1000</v>
      </c>
      <c r="F206" s="89">
        <v>26000</v>
      </c>
      <c r="G206" s="89">
        <v>8060</v>
      </c>
    </row>
    <row r="207" spans="1:7">
      <c r="A207" s="87">
        <v>42446</v>
      </c>
      <c r="B207" s="88" t="s">
        <v>460</v>
      </c>
      <c r="C207" s="88" t="s">
        <v>750</v>
      </c>
      <c r="D207" s="88" t="s">
        <v>762</v>
      </c>
      <c r="E207" s="89">
        <v>700</v>
      </c>
      <c r="F207" s="89">
        <v>27300</v>
      </c>
      <c r="G207" s="89">
        <v>7644</v>
      </c>
    </row>
    <row r="208" spans="1:7">
      <c r="A208" s="87">
        <v>42447</v>
      </c>
      <c r="B208" s="88" t="s">
        <v>756</v>
      </c>
      <c r="C208" s="88" t="s">
        <v>748</v>
      </c>
      <c r="D208" s="88" t="s">
        <v>757</v>
      </c>
      <c r="E208" s="89">
        <v>200</v>
      </c>
      <c r="F208" s="89">
        <v>10800</v>
      </c>
      <c r="G208" s="89">
        <v>2052</v>
      </c>
    </row>
    <row r="209" spans="1:7">
      <c r="A209" s="87">
        <v>42447</v>
      </c>
      <c r="B209" s="88" t="s">
        <v>460</v>
      </c>
      <c r="C209" s="88" t="s">
        <v>750</v>
      </c>
      <c r="D209" s="88" t="s">
        <v>761</v>
      </c>
      <c r="E209" s="89">
        <v>1100</v>
      </c>
      <c r="F209" s="89">
        <v>69300</v>
      </c>
      <c r="G209" s="89">
        <v>17325</v>
      </c>
    </row>
    <row r="210" spans="1:7">
      <c r="A210" s="87">
        <v>42448</v>
      </c>
      <c r="B210" s="88" t="s">
        <v>453</v>
      </c>
      <c r="C210" s="88" t="s">
        <v>748</v>
      </c>
      <c r="D210" s="88" t="s">
        <v>454</v>
      </c>
      <c r="E210" s="89">
        <v>800</v>
      </c>
      <c r="F210" s="89">
        <v>24000</v>
      </c>
      <c r="G210" s="89">
        <v>4080</v>
      </c>
    </row>
    <row r="211" spans="1:7">
      <c r="A211" s="87">
        <v>42448</v>
      </c>
      <c r="B211" s="88" t="s">
        <v>460</v>
      </c>
      <c r="C211" s="88" t="s">
        <v>750</v>
      </c>
      <c r="D211" s="88" t="s">
        <v>762</v>
      </c>
      <c r="E211" s="89">
        <v>500</v>
      </c>
      <c r="F211" s="89">
        <v>33500</v>
      </c>
      <c r="G211" s="89">
        <v>7370</v>
      </c>
    </row>
    <row r="212" spans="1:7">
      <c r="A212" s="87">
        <v>42449</v>
      </c>
      <c r="B212" s="88" t="s">
        <v>460</v>
      </c>
      <c r="C212" s="88" t="s">
        <v>753</v>
      </c>
      <c r="D212" s="88" t="s">
        <v>755</v>
      </c>
      <c r="E212" s="89">
        <v>1100</v>
      </c>
      <c r="F212" s="89">
        <v>77000</v>
      </c>
      <c r="G212" s="89">
        <v>25410</v>
      </c>
    </row>
    <row r="213" spans="1:7">
      <c r="A213" s="87">
        <v>42449</v>
      </c>
      <c r="B213" s="88" t="s">
        <v>460</v>
      </c>
      <c r="C213" s="88" t="s">
        <v>750</v>
      </c>
      <c r="D213" s="88" t="s">
        <v>761</v>
      </c>
      <c r="E213" s="89">
        <v>600</v>
      </c>
      <c r="F213" s="89">
        <v>29400</v>
      </c>
      <c r="G213" s="89">
        <v>2940</v>
      </c>
    </row>
    <row r="214" spans="1:7">
      <c r="A214" s="87">
        <v>42450</v>
      </c>
      <c r="B214" s="88" t="s">
        <v>453</v>
      </c>
      <c r="C214" s="88" t="s">
        <v>750</v>
      </c>
      <c r="D214" s="88" t="s">
        <v>751</v>
      </c>
      <c r="E214" s="89">
        <v>1400</v>
      </c>
      <c r="F214" s="89">
        <v>54600</v>
      </c>
      <c r="G214" s="89">
        <v>12558</v>
      </c>
    </row>
    <row r="215" spans="1:7">
      <c r="A215" s="87">
        <v>42450</v>
      </c>
      <c r="B215" s="88" t="s">
        <v>453</v>
      </c>
      <c r="C215" s="88" t="s">
        <v>748</v>
      </c>
      <c r="D215" s="88" t="s">
        <v>454</v>
      </c>
      <c r="E215" s="89">
        <v>1000</v>
      </c>
      <c r="F215" s="89">
        <v>19000</v>
      </c>
      <c r="G215" s="89">
        <v>2090</v>
      </c>
    </row>
    <row r="216" spans="1:7">
      <c r="A216" s="87">
        <v>42452</v>
      </c>
      <c r="B216" s="88" t="s">
        <v>460</v>
      </c>
      <c r="C216" s="88" t="s">
        <v>753</v>
      </c>
      <c r="D216" s="88" t="s">
        <v>764</v>
      </c>
      <c r="E216" s="89">
        <v>200</v>
      </c>
      <c r="F216" s="89">
        <v>12800</v>
      </c>
      <c r="G216" s="89">
        <v>3840</v>
      </c>
    </row>
    <row r="217" spans="1:7">
      <c r="A217" s="87">
        <v>42452</v>
      </c>
      <c r="B217" s="88" t="s">
        <v>752</v>
      </c>
      <c r="C217" s="88" t="s">
        <v>753</v>
      </c>
      <c r="D217" s="88" t="s">
        <v>765</v>
      </c>
      <c r="E217" s="89">
        <v>1500</v>
      </c>
      <c r="F217" s="89">
        <v>129000</v>
      </c>
      <c r="G217" s="89">
        <v>30960</v>
      </c>
    </row>
    <row r="218" spans="1:7">
      <c r="A218" s="87">
        <v>42452</v>
      </c>
      <c r="B218" s="88" t="s">
        <v>756</v>
      </c>
      <c r="C218" s="88" t="s">
        <v>748</v>
      </c>
      <c r="D218" s="88" t="s">
        <v>766</v>
      </c>
      <c r="E218" s="89">
        <v>700</v>
      </c>
      <c r="F218" s="89">
        <v>32200</v>
      </c>
      <c r="G218" s="89">
        <v>10304</v>
      </c>
    </row>
    <row r="219" spans="1:7">
      <c r="A219" s="87">
        <v>42452</v>
      </c>
      <c r="B219" s="88" t="s">
        <v>453</v>
      </c>
      <c r="C219" s="88" t="s">
        <v>750</v>
      </c>
      <c r="D219" s="88" t="s">
        <v>763</v>
      </c>
      <c r="E219" s="89">
        <v>1500</v>
      </c>
      <c r="F219" s="89">
        <v>33000</v>
      </c>
      <c r="G219" s="89">
        <v>5280</v>
      </c>
    </row>
    <row r="220" spans="1:7">
      <c r="A220" s="87">
        <v>42452</v>
      </c>
      <c r="B220" s="88" t="s">
        <v>756</v>
      </c>
      <c r="C220" s="88" t="s">
        <v>748</v>
      </c>
      <c r="D220" s="88" t="s">
        <v>758</v>
      </c>
      <c r="E220" s="89">
        <v>1800</v>
      </c>
      <c r="F220" s="89">
        <v>144000</v>
      </c>
      <c r="G220" s="89">
        <v>51840</v>
      </c>
    </row>
    <row r="221" spans="1:7">
      <c r="A221" s="87">
        <v>42453</v>
      </c>
      <c r="B221" s="88" t="s">
        <v>460</v>
      </c>
      <c r="C221" s="88" t="s">
        <v>748</v>
      </c>
      <c r="D221" s="88" t="s">
        <v>749</v>
      </c>
      <c r="E221" s="89">
        <v>1700</v>
      </c>
      <c r="F221" s="89">
        <v>103700</v>
      </c>
      <c r="G221" s="89">
        <v>15555</v>
      </c>
    </row>
    <row r="222" spans="1:7">
      <c r="A222" s="87">
        <v>42453</v>
      </c>
      <c r="B222" s="88" t="s">
        <v>460</v>
      </c>
      <c r="C222" s="88" t="s">
        <v>748</v>
      </c>
      <c r="D222" s="88" t="s">
        <v>749</v>
      </c>
      <c r="E222" s="89">
        <v>1000</v>
      </c>
      <c r="F222" s="89">
        <v>17000</v>
      </c>
      <c r="G222" s="89">
        <v>3060</v>
      </c>
    </row>
    <row r="223" spans="1:7">
      <c r="A223" s="87">
        <v>42454</v>
      </c>
      <c r="B223" s="88" t="s">
        <v>453</v>
      </c>
      <c r="C223" s="88" t="s">
        <v>748</v>
      </c>
      <c r="D223" s="88" t="s">
        <v>454</v>
      </c>
      <c r="E223" s="89">
        <v>200</v>
      </c>
      <c r="F223" s="89">
        <v>12000</v>
      </c>
      <c r="G223" s="89">
        <v>1560</v>
      </c>
    </row>
    <row r="224" spans="1:7">
      <c r="A224" s="87">
        <v>42454</v>
      </c>
      <c r="B224" s="88" t="s">
        <v>756</v>
      </c>
      <c r="C224" s="88" t="s">
        <v>748</v>
      </c>
      <c r="D224" s="88" t="s">
        <v>758</v>
      </c>
      <c r="E224" s="89">
        <v>700</v>
      </c>
      <c r="F224" s="89">
        <v>41300</v>
      </c>
      <c r="G224" s="89">
        <v>7847</v>
      </c>
    </row>
    <row r="225" spans="1:7">
      <c r="A225" s="87">
        <v>42454</v>
      </c>
      <c r="B225" s="88" t="s">
        <v>460</v>
      </c>
      <c r="C225" s="88" t="s">
        <v>753</v>
      </c>
      <c r="D225" s="88" t="s">
        <v>764</v>
      </c>
      <c r="E225" s="89">
        <v>1700</v>
      </c>
      <c r="F225" s="89">
        <v>44200</v>
      </c>
      <c r="G225" s="89">
        <v>12818</v>
      </c>
    </row>
    <row r="226" spans="1:7">
      <c r="A226" s="87">
        <v>42454</v>
      </c>
      <c r="B226" s="88" t="s">
        <v>460</v>
      </c>
      <c r="C226" s="88" t="s">
        <v>748</v>
      </c>
      <c r="D226" s="88" t="s">
        <v>749</v>
      </c>
      <c r="E226" s="89">
        <v>1700</v>
      </c>
      <c r="F226" s="89">
        <v>78200</v>
      </c>
      <c r="G226" s="89">
        <v>24242</v>
      </c>
    </row>
    <row r="227" spans="1:7">
      <c r="A227" s="87">
        <v>42455</v>
      </c>
      <c r="B227" s="88" t="s">
        <v>460</v>
      </c>
      <c r="C227" s="88" t="s">
        <v>748</v>
      </c>
      <c r="D227" s="88" t="s">
        <v>461</v>
      </c>
      <c r="E227" s="89">
        <v>800</v>
      </c>
      <c r="F227" s="89">
        <v>14400</v>
      </c>
      <c r="G227" s="89">
        <v>2880</v>
      </c>
    </row>
    <row r="228" spans="1:7">
      <c r="A228" s="87">
        <v>42455</v>
      </c>
      <c r="B228" s="88" t="s">
        <v>756</v>
      </c>
      <c r="C228" s="88" t="s">
        <v>750</v>
      </c>
      <c r="D228" s="88" t="s">
        <v>759</v>
      </c>
      <c r="E228" s="89">
        <v>1200</v>
      </c>
      <c r="F228" s="89">
        <v>15600</v>
      </c>
      <c r="G228" s="89">
        <v>5460</v>
      </c>
    </row>
    <row r="229" spans="1:7">
      <c r="A229" s="87">
        <v>42455</v>
      </c>
      <c r="B229" s="88" t="s">
        <v>756</v>
      </c>
      <c r="C229" s="88" t="s">
        <v>748</v>
      </c>
      <c r="D229" s="88" t="s">
        <v>766</v>
      </c>
      <c r="E229" s="89">
        <v>1800</v>
      </c>
      <c r="F229" s="89">
        <v>21600</v>
      </c>
      <c r="G229" s="89">
        <v>2376</v>
      </c>
    </row>
    <row r="230" spans="1:7">
      <c r="A230" s="87">
        <v>42455</v>
      </c>
      <c r="B230" s="88" t="s">
        <v>756</v>
      </c>
      <c r="C230" s="88" t="s">
        <v>750</v>
      </c>
      <c r="D230" s="88" t="s">
        <v>759</v>
      </c>
      <c r="E230" s="89">
        <v>700</v>
      </c>
      <c r="F230" s="89">
        <v>8400</v>
      </c>
      <c r="G230" s="89">
        <v>2520</v>
      </c>
    </row>
    <row r="231" spans="1:7">
      <c r="A231" s="87">
        <v>42456</v>
      </c>
      <c r="B231" s="88" t="s">
        <v>460</v>
      </c>
      <c r="C231" s="88" t="s">
        <v>750</v>
      </c>
      <c r="D231" s="88" t="s">
        <v>761</v>
      </c>
      <c r="E231" s="89">
        <v>1400</v>
      </c>
      <c r="F231" s="89">
        <v>16800</v>
      </c>
      <c r="G231" s="89">
        <v>6048</v>
      </c>
    </row>
    <row r="232" spans="1:7">
      <c r="A232" s="87">
        <v>42456</v>
      </c>
      <c r="B232" s="88" t="s">
        <v>460</v>
      </c>
      <c r="C232" s="88" t="s">
        <v>748</v>
      </c>
      <c r="D232" s="88" t="s">
        <v>749</v>
      </c>
      <c r="E232" s="89">
        <v>1000</v>
      </c>
      <c r="F232" s="89">
        <v>28000</v>
      </c>
      <c r="G232" s="89">
        <v>10360</v>
      </c>
    </row>
    <row r="233" spans="1:7">
      <c r="A233" s="87">
        <v>42457</v>
      </c>
      <c r="B233" s="88" t="s">
        <v>460</v>
      </c>
      <c r="C233" s="88" t="s">
        <v>753</v>
      </c>
      <c r="D233" s="88" t="s">
        <v>755</v>
      </c>
      <c r="E233" s="89">
        <v>1700</v>
      </c>
      <c r="F233" s="89">
        <v>81600</v>
      </c>
      <c r="G233" s="89">
        <v>17136</v>
      </c>
    </row>
    <row r="234" spans="1:7">
      <c r="A234" s="87">
        <v>42458</v>
      </c>
      <c r="B234" s="88" t="s">
        <v>756</v>
      </c>
      <c r="C234" s="88" t="s">
        <v>750</v>
      </c>
      <c r="D234" s="88" t="s">
        <v>759</v>
      </c>
      <c r="E234" s="89">
        <v>1700</v>
      </c>
      <c r="F234" s="89">
        <v>51000</v>
      </c>
      <c r="G234" s="89">
        <v>18870</v>
      </c>
    </row>
    <row r="235" spans="1:7">
      <c r="A235" s="87">
        <v>42458</v>
      </c>
      <c r="B235" s="88" t="s">
        <v>460</v>
      </c>
      <c r="C235" s="88" t="s">
        <v>748</v>
      </c>
      <c r="D235" s="88" t="s">
        <v>749</v>
      </c>
      <c r="E235" s="89">
        <v>1500</v>
      </c>
      <c r="F235" s="89">
        <v>63000</v>
      </c>
      <c r="G235" s="89">
        <v>11970</v>
      </c>
    </row>
    <row r="236" spans="1:7">
      <c r="A236" s="87">
        <v>42458</v>
      </c>
      <c r="B236" s="88" t="s">
        <v>752</v>
      </c>
      <c r="C236" s="88" t="s">
        <v>753</v>
      </c>
      <c r="D236" s="88" t="s">
        <v>754</v>
      </c>
      <c r="E236" s="89">
        <v>1000</v>
      </c>
      <c r="F236" s="89">
        <v>70000</v>
      </c>
      <c r="G236" s="89">
        <v>18900</v>
      </c>
    </row>
    <row r="237" spans="1:7">
      <c r="A237" s="87">
        <v>42458</v>
      </c>
      <c r="B237" s="88" t="s">
        <v>460</v>
      </c>
      <c r="C237" s="88" t="s">
        <v>750</v>
      </c>
      <c r="D237" s="88" t="s">
        <v>762</v>
      </c>
      <c r="E237" s="89">
        <v>1600</v>
      </c>
      <c r="F237" s="89">
        <v>128000</v>
      </c>
      <c r="G237" s="89">
        <v>33280</v>
      </c>
    </row>
    <row r="238" spans="1:7">
      <c r="A238" s="87">
        <v>42458</v>
      </c>
      <c r="B238" s="88" t="s">
        <v>752</v>
      </c>
      <c r="C238" s="88" t="s">
        <v>753</v>
      </c>
      <c r="D238" s="88" t="s">
        <v>754</v>
      </c>
      <c r="E238" s="89">
        <v>200</v>
      </c>
      <c r="F238" s="89">
        <v>8400</v>
      </c>
      <c r="G238" s="89">
        <v>2940</v>
      </c>
    </row>
    <row r="239" spans="1:7">
      <c r="A239" s="87">
        <v>42458</v>
      </c>
      <c r="B239" s="88" t="s">
        <v>453</v>
      </c>
      <c r="C239" s="88" t="s">
        <v>748</v>
      </c>
      <c r="D239" s="88" t="s">
        <v>454</v>
      </c>
      <c r="E239" s="89">
        <v>800</v>
      </c>
      <c r="F239" s="89">
        <v>48800</v>
      </c>
      <c r="G239" s="89">
        <v>6832</v>
      </c>
    </row>
    <row r="240" spans="1:7">
      <c r="A240" s="87">
        <v>42459</v>
      </c>
      <c r="B240" s="88" t="s">
        <v>756</v>
      </c>
      <c r="C240" s="88" t="s">
        <v>748</v>
      </c>
      <c r="D240" s="88" t="s">
        <v>757</v>
      </c>
      <c r="E240" s="89">
        <v>800</v>
      </c>
      <c r="F240" s="89">
        <v>59200</v>
      </c>
      <c r="G240" s="89">
        <v>11248</v>
      </c>
    </row>
    <row r="241" spans="1:7">
      <c r="A241" s="87">
        <v>42459</v>
      </c>
      <c r="B241" s="88" t="s">
        <v>756</v>
      </c>
      <c r="C241" s="88" t="s">
        <v>748</v>
      </c>
      <c r="D241" s="88" t="s">
        <v>758</v>
      </c>
      <c r="E241" s="89">
        <v>500</v>
      </c>
      <c r="F241" s="89">
        <v>40000</v>
      </c>
      <c r="G241" s="89">
        <v>14800</v>
      </c>
    </row>
    <row r="242" spans="1:7">
      <c r="A242" s="87">
        <v>42460</v>
      </c>
      <c r="B242" s="88" t="s">
        <v>460</v>
      </c>
      <c r="C242" s="88" t="s">
        <v>748</v>
      </c>
      <c r="D242" s="88" t="s">
        <v>461</v>
      </c>
      <c r="E242" s="89">
        <v>700</v>
      </c>
      <c r="F242" s="89">
        <v>57400</v>
      </c>
      <c r="G242" s="89">
        <v>14350</v>
      </c>
    </row>
    <row r="243" spans="1:7">
      <c r="A243" s="87">
        <v>42460</v>
      </c>
      <c r="B243" s="88" t="s">
        <v>756</v>
      </c>
      <c r="C243" s="88" t="s">
        <v>748</v>
      </c>
      <c r="D243" s="88" t="s">
        <v>757</v>
      </c>
      <c r="E243" s="89">
        <v>800</v>
      </c>
      <c r="F243" s="89">
        <v>12800</v>
      </c>
      <c r="G243" s="89">
        <v>2688</v>
      </c>
    </row>
    <row r="244" spans="1:7">
      <c r="A244" s="87">
        <v>42460</v>
      </c>
      <c r="B244" s="88" t="s">
        <v>756</v>
      </c>
      <c r="C244" s="88" t="s">
        <v>750</v>
      </c>
      <c r="D244" s="88" t="s">
        <v>759</v>
      </c>
      <c r="E244" s="89">
        <v>1600</v>
      </c>
      <c r="F244" s="89">
        <v>76800</v>
      </c>
      <c r="G244" s="89">
        <v>15360</v>
      </c>
    </row>
    <row r="245" spans="1:7">
      <c r="A245" s="87">
        <v>42461</v>
      </c>
      <c r="B245" s="88" t="s">
        <v>460</v>
      </c>
      <c r="C245" s="88" t="s">
        <v>748</v>
      </c>
      <c r="D245" s="88" t="s">
        <v>749</v>
      </c>
      <c r="E245" s="89">
        <v>200</v>
      </c>
      <c r="F245" s="89">
        <v>12200</v>
      </c>
      <c r="G245" s="89">
        <v>3904</v>
      </c>
    </row>
    <row r="246" spans="1:7">
      <c r="A246" s="87">
        <v>42461</v>
      </c>
      <c r="B246" s="88" t="s">
        <v>756</v>
      </c>
      <c r="C246" s="88" t="s">
        <v>748</v>
      </c>
      <c r="D246" s="88" t="s">
        <v>766</v>
      </c>
      <c r="E246" s="89">
        <v>1400</v>
      </c>
      <c r="F246" s="89">
        <v>91000</v>
      </c>
      <c r="G246" s="89">
        <v>17290</v>
      </c>
    </row>
    <row r="247" spans="1:7">
      <c r="A247" s="87">
        <v>42461</v>
      </c>
      <c r="B247" s="88" t="s">
        <v>453</v>
      </c>
      <c r="C247" s="88" t="s">
        <v>748</v>
      </c>
      <c r="D247" s="88" t="s">
        <v>454</v>
      </c>
      <c r="E247" s="89">
        <v>500</v>
      </c>
      <c r="F247" s="89">
        <v>20000</v>
      </c>
      <c r="G247" s="89">
        <v>5600</v>
      </c>
    </row>
    <row r="248" spans="1:7">
      <c r="A248" s="87">
        <v>42462</v>
      </c>
      <c r="B248" s="88" t="s">
        <v>460</v>
      </c>
      <c r="C248" s="88" t="s">
        <v>753</v>
      </c>
      <c r="D248" s="88" t="s">
        <v>764</v>
      </c>
      <c r="E248" s="89">
        <v>1200</v>
      </c>
      <c r="F248" s="89">
        <v>25200</v>
      </c>
      <c r="G248" s="89">
        <v>6048</v>
      </c>
    </row>
    <row r="249" spans="1:7">
      <c r="A249" s="87">
        <v>42462</v>
      </c>
      <c r="B249" s="88" t="s">
        <v>460</v>
      </c>
      <c r="C249" s="88" t="s">
        <v>748</v>
      </c>
      <c r="D249" s="88" t="s">
        <v>749</v>
      </c>
      <c r="E249" s="89">
        <v>1700</v>
      </c>
      <c r="F249" s="89">
        <v>47600</v>
      </c>
      <c r="G249" s="89">
        <v>17136</v>
      </c>
    </row>
    <row r="250" spans="1:7">
      <c r="A250" s="87">
        <v>42462</v>
      </c>
      <c r="B250" s="88" t="s">
        <v>756</v>
      </c>
      <c r="C250" s="88" t="s">
        <v>748</v>
      </c>
      <c r="D250" s="88" t="s">
        <v>766</v>
      </c>
      <c r="E250" s="89">
        <v>1700</v>
      </c>
      <c r="F250" s="89">
        <v>122400</v>
      </c>
      <c r="G250" s="89">
        <v>33048</v>
      </c>
    </row>
    <row r="251" spans="1:7">
      <c r="A251" s="87">
        <v>42462</v>
      </c>
      <c r="B251" s="88" t="s">
        <v>460</v>
      </c>
      <c r="C251" s="88" t="s">
        <v>748</v>
      </c>
      <c r="D251" s="88" t="s">
        <v>461</v>
      </c>
      <c r="E251" s="89">
        <v>1300</v>
      </c>
      <c r="F251" s="89">
        <v>61100</v>
      </c>
      <c r="G251" s="89">
        <v>12831</v>
      </c>
    </row>
    <row r="252" spans="1:7">
      <c r="A252" s="87">
        <v>42462</v>
      </c>
      <c r="B252" s="88" t="s">
        <v>460</v>
      </c>
      <c r="C252" s="88" t="s">
        <v>748</v>
      </c>
      <c r="D252" s="88" t="s">
        <v>461</v>
      </c>
      <c r="E252" s="89">
        <v>1000</v>
      </c>
      <c r="F252" s="89">
        <v>78000</v>
      </c>
      <c r="G252" s="89">
        <v>10140</v>
      </c>
    </row>
    <row r="253" spans="1:7">
      <c r="A253" s="87">
        <v>42462</v>
      </c>
      <c r="B253" s="88" t="s">
        <v>460</v>
      </c>
      <c r="C253" s="88" t="s">
        <v>753</v>
      </c>
      <c r="D253" s="88" t="s">
        <v>764</v>
      </c>
      <c r="E253" s="89">
        <v>600</v>
      </c>
      <c r="F253" s="89">
        <v>51600</v>
      </c>
      <c r="G253" s="89">
        <v>7740</v>
      </c>
    </row>
    <row r="254" spans="1:7">
      <c r="A254" s="87">
        <v>42463</v>
      </c>
      <c r="B254" s="88" t="s">
        <v>460</v>
      </c>
      <c r="C254" s="88" t="s">
        <v>750</v>
      </c>
      <c r="D254" s="88" t="s">
        <v>760</v>
      </c>
      <c r="E254" s="89">
        <v>1400</v>
      </c>
      <c r="F254" s="89">
        <v>65800</v>
      </c>
      <c r="G254" s="89">
        <v>22372</v>
      </c>
    </row>
    <row r="255" spans="1:7">
      <c r="A255" s="87">
        <v>42463</v>
      </c>
      <c r="B255" s="88" t="s">
        <v>453</v>
      </c>
      <c r="C255" s="88" t="s">
        <v>750</v>
      </c>
      <c r="D255" s="88" t="s">
        <v>751</v>
      </c>
      <c r="E255" s="89">
        <v>600</v>
      </c>
      <c r="F255" s="89">
        <v>20400</v>
      </c>
      <c r="G255" s="89">
        <v>2040</v>
      </c>
    </row>
    <row r="256" spans="1:7">
      <c r="A256" s="87">
        <v>42463</v>
      </c>
      <c r="B256" s="88" t="s">
        <v>460</v>
      </c>
      <c r="C256" s="88" t="s">
        <v>750</v>
      </c>
      <c r="D256" s="88" t="s">
        <v>761</v>
      </c>
      <c r="E256" s="89">
        <v>800</v>
      </c>
      <c r="F256" s="89">
        <v>58400</v>
      </c>
      <c r="G256" s="89">
        <v>6424</v>
      </c>
    </row>
    <row r="257" spans="1:7">
      <c r="A257" s="87">
        <v>42463</v>
      </c>
      <c r="B257" s="88" t="s">
        <v>460</v>
      </c>
      <c r="C257" s="88" t="s">
        <v>748</v>
      </c>
      <c r="D257" s="88" t="s">
        <v>461</v>
      </c>
      <c r="E257" s="89">
        <v>1200</v>
      </c>
      <c r="F257" s="89">
        <v>85200</v>
      </c>
      <c r="G257" s="89">
        <v>30672</v>
      </c>
    </row>
    <row r="258" spans="1:7">
      <c r="A258" s="87">
        <v>42464</v>
      </c>
      <c r="B258" s="88" t="s">
        <v>453</v>
      </c>
      <c r="C258" s="88" t="s">
        <v>748</v>
      </c>
      <c r="D258" s="88" t="s">
        <v>454</v>
      </c>
      <c r="E258" s="89">
        <v>1000</v>
      </c>
      <c r="F258" s="89">
        <v>51000</v>
      </c>
      <c r="G258" s="89">
        <v>13260</v>
      </c>
    </row>
    <row r="259" spans="1:7">
      <c r="A259" s="87">
        <v>42464</v>
      </c>
      <c r="B259" s="88" t="s">
        <v>756</v>
      </c>
      <c r="C259" s="88" t="s">
        <v>748</v>
      </c>
      <c r="D259" s="88" t="s">
        <v>757</v>
      </c>
      <c r="E259" s="89">
        <v>1600</v>
      </c>
      <c r="F259" s="89">
        <v>124800</v>
      </c>
      <c r="G259" s="89">
        <v>26208</v>
      </c>
    </row>
    <row r="260" spans="1:7">
      <c r="A260" s="87">
        <v>42464</v>
      </c>
      <c r="B260" s="88" t="s">
        <v>460</v>
      </c>
      <c r="C260" s="88" t="s">
        <v>748</v>
      </c>
      <c r="D260" s="88" t="s">
        <v>461</v>
      </c>
      <c r="E260" s="89">
        <v>1800</v>
      </c>
      <c r="F260" s="89">
        <v>145800</v>
      </c>
      <c r="G260" s="89">
        <v>40824</v>
      </c>
    </row>
    <row r="261" spans="1:7">
      <c r="A261" s="87">
        <v>42465</v>
      </c>
      <c r="B261" s="88" t="s">
        <v>752</v>
      </c>
      <c r="C261" s="88" t="s">
        <v>753</v>
      </c>
      <c r="D261" s="88" t="s">
        <v>754</v>
      </c>
      <c r="E261" s="89">
        <v>1200</v>
      </c>
      <c r="F261" s="89">
        <v>73200</v>
      </c>
      <c r="G261" s="89">
        <v>19764</v>
      </c>
    </row>
    <row r="262" spans="1:7">
      <c r="A262" s="87">
        <v>42465</v>
      </c>
      <c r="B262" s="88" t="s">
        <v>453</v>
      </c>
      <c r="C262" s="88" t="s">
        <v>750</v>
      </c>
      <c r="D262" s="88" t="s">
        <v>763</v>
      </c>
      <c r="E262" s="89">
        <v>900</v>
      </c>
      <c r="F262" s="89">
        <v>35100</v>
      </c>
      <c r="G262" s="89">
        <v>5967</v>
      </c>
    </row>
    <row r="263" spans="1:7">
      <c r="A263" s="87">
        <v>42466</v>
      </c>
      <c r="B263" s="88" t="s">
        <v>460</v>
      </c>
      <c r="C263" s="88" t="s">
        <v>748</v>
      </c>
      <c r="D263" s="88" t="s">
        <v>461</v>
      </c>
      <c r="E263" s="89">
        <v>800</v>
      </c>
      <c r="F263" s="89">
        <v>42400</v>
      </c>
      <c r="G263" s="89">
        <v>15688</v>
      </c>
    </row>
    <row r="264" spans="1:7">
      <c r="A264" s="87">
        <v>42466</v>
      </c>
      <c r="B264" s="88" t="s">
        <v>460</v>
      </c>
      <c r="C264" s="88" t="s">
        <v>748</v>
      </c>
      <c r="D264" s="88" t="s">
        <v>461</v>
      </c>
      <c r="E264" s="89">
        <v>1600</v>
      </c>
      <c r="F264" s="89">
        <v>121600</v>
      </c>
      <c r="G264" s="89">
        <v>40128</v>
      </c>
    </row>
    <row r="265" spans="1:7">
      <c r="A265" s="87">
        <v>42466</v>
      </c>
      <c r="B265" s="88" t="s">
        <v>756</v>
      </c>
      <c r="C265" s="88" t="s">
        <v>748</v>
      </c>
      <c r="D265" s="88" t="s">
        <v>757</v>
      </c>
      <c r="E265" s="89">
        <v>800</v>
      </c>
      <c r="F265" s="89">
        <v>54400</v>
      </c>
      <c r="G265" s="89">
        <v>11968</v>
      </c>
    </row>
    <row r="266" spans="1:7">
      <c r="A266" s="87">
        <v>42467</v>
      </c>
      <c r="B266" s="88" t="s">
        <v>756</v>
      </c>
      <c r="C266" s="88" t="s">
        <v>748</v>
      </c>
      <c r="D266" s="88" t="s">
        <v>757</v>
      </c>
      <c r="E266" s="89">
        <v>1700</v>
      </c>
      <c r="F266" s="89">
        <v>139400</v>
      </c>
      <c r="G266" s="89">
        <v>51578</v>
      </c>
    </row>
    <row r="267" spans="1:7">
      <c r="A267" s="87">
        <v>42467</v>
      </c>
      <c r="B267" s="88" t="s">
        <v>756</v>
      </c>
      <c r="C267" s="88" t="s">
        <v>748</v>
      </c>
      <c r="D267" s="88" t="s">
        <v>757</v>
      </c>
      <c r="E267" s="89">
        <v>1200</v>
      </c>
      <c r="F267" s="89">
        <v>22800</v>
      </c>
      <c r="G267" s="89">
        <v>3876</v>
      </c>
    </row>
    <row r="268" spans="1:7">
      <c r="A268" s="87">
        <v>42467</v>
      </c>
      <c r="B268" s="88" t="s">
        <v>460</v>
      </c>
      <c r="C268" s="88" t="s">
        <v>753</v>
      </c>
      <c r="D268" s="88" t="s">
        <v>755</v>
      </c>
      <c r="E268" s="89">
        <v>700</v>
      </c>
      <c r="F268" s="89">
        <v>37800</v>
      </c>
      <c r="G268" s="89">
        <v>6048</v>
      </c>
    </row>
    <row r="269" spans="1:7">
      <c r="A269" s="87">
        <v>42467</v>
      </c>
      <c r="B269" s="88" t="s">
        <v>460</v>
      </c>
      <c r="C269" s="88" t="s">
        <v>753</v>
      </c>
      <c r="D269" s="88" t="s">
        <v>755</v>
      </c>
      <c r="E269" s="89">
        <v>1000</v>
      </c>
      <c r="F269" s="89">
        <v>33000</v>
      </c>
      <c r="G269" s="89">
        <v>9240</v>
      </c>
    </row>
    <row r="270" spans="1:7">
      <c r="A270" s="87">
        <v>42468</v>
      </c>
      <c r="B270" s="88" t="s">
        <v>460</v>
      </c>
      <c r="C270" s="88" t="s">
        <v>750</v>
      </c>
      <c r="D270" s="88" t="s">
        <v>761</v>
      </c>
      <c r="E270" s="89">
        <v>1200</v>
      </c>
      <c r="F270" s="89">
        <v>102000</v>
      </c>
      <c r="G270" s="89">
        <v>26520</v>
      </c>
    </row>
    <row r="271" spans="1:7">
      <c r="A271" s="87">
        <v>42468</v>
      </c>
      <c r="B271" s="88" t="s">
        <v>460</v>
      </c>
      <c r="C271" s="88" t="s">
        <v>748</v>
      </c>
      <c r="D271" s="88" t="s">
        <v>749</v>
      </c>
      <c r="E271" s="89">
        <v>200</v>
      </c>
      <c r="F271" s="89">
        <v>14600</v>
      </c>
      <c r="G271" s="89">
        <v>2482</v>
      </c>
    </row>
    <row r="272" spans="1:7">
      <c r="A272" s="87">
        <v>42468</v>
      </c>
      <c r="B272" s="88" t="s">
        <v>453</v>
      </c>
      <c r="C272" s="88" t="s">
        <v>750</v>
      </c>
      <c r="D272" s="88" t="s">
        <v>751</v>
      </c>
      <c r="E272" s="89">
        <v>500</v>
      </c>
      <c r="F272" s="89">
        <v>22500</v>
      </c>
      <c r="G272" s="89">
        <v>2475</v>
      </c>
    </row>
    <row r="273" spans="1:7">
      <c r="A273" s="87">
        <v>42469</v>
      </c>
      <c r="B273" s="88" t="s">
        <v>756</v>
      </c>
      <c r="C273" s="88" t="s">
        <v>748</v>
      </c>
      <c r="D273" s="88" t="s">
        <v>766</v>
      </c>
      <c r="E273" s="89">
        <v>900</v>
      </c>
      <c r="F273" s="89">
        <v>55800</v>
      </c>
      <c r="G273" s="89">
        <v>8928</v>
      </c>
    </row>
    <row r="274" spans="1:7">
      <c r="A274" s="87">
        <v>42469</v>
      </c>
      <c r="B274" s="88" t="s">
        <v>460</v>
      </c>
      <c r="C274" s="88" t="s">
        <v>748</v>
      </c>
      <c r="D274" s="88" t="s">
        <v>461</v>
      </c>
      <c r="E274" s="89">
        <v>1300</v>
      </c>
      <c r="F274" s="89">
        <v>74100</v>
      </c>
      <c r="G274" s="89">
        <v>20748</v>
      </c>
    </row>
    <row r="275" spans="1:7">
      <c r="A275" s="87">
        <v>42470</v>
      </c>
      <c r="B275" s="88" t="s">
        <v>460</v>
      </c>
      <c r="C275" s="88" t="s">
        <v>748</v>
      </c>
      <c r="D275" s="88" t="s">
        <v>461</v>
      </c>
      <c r="E275" s="89">
        <v>800</v>
      </c>
      <c r="F275" s="89">
        <v>40000</v>
      </c>
      <c r="G275" s="89">
        <v>4800</v>
      </c>
    </row>
    <row r="276" spans="1:7">
      <c r="A276" s="87">
        <v>42470</v>
      </c>
      <c r="B276" s="88" t="s">
        <v>460</v>
      </c>
      <c r="C276" s="88" t="s">
        <v>750</v>
      </c>
      <c r="D276" s="88" t="s">
        <v>760</v>
      </c>
      <c r="E276" s="89">
        <v>600</v>
      </c>
      <c r="F276" s="89">
        <v>12000</v>
      </c>
      <c r="G276" s="89">
        <v>4320</v>
      </c>
    </row>
    <row r="277" spans="1:7">
      <c r="A277" s="87">
        <v>42470</v>
      </c>
      <c r="B277" s="88" t="s">
        <v>756</v>
      </c>
      <c r="C277" s="88" t="s">
        <v>748</v>
      </c>
      <c r="D277" s="88" t="s">
        <v>766</v>
      </c>
      <c r="E277" s="89">
        <v>1100</v>
      </c>
      <c r="F277" s="89">
        <v>31900</v>
      </c>
      <c r="G277" s="89">
        <v>4785</v>
      </c>
    </row>
    <row r="278" spans="1:7">
      <c r="A278" s="87">
        <v>42470</v>
      </c>
      <c r="B278" s="88" t="s">
        <v>453</v>
      </c>
      <c r="C278" s="88" t="s">
        <v>748</v>
      </c>
      <c r="D278" s="88" t="s">
        <v>454</v>
      </c>
      <c r="E278" s="89">
        <v>1000</v>
      </c>
      <c r="F278" s="89">
        <v>74000</v>
      </c>
      <c r="G278" s="89">
        <v>24420</v>
      </c>
    </row>
    <row r="279" spans="1:7">
      <c r="A279" s="87">
        <v>42470</v>
      </c>
      <c r="B279" s="88" t="s">
        <v>460</v>
      </c>
      <c r="C279" s="88" t="s">
        <v>753</v>
      </c>
      <c r="D279" s="88" t="s">
        <v>755</v>
      </c>
      <c r="E279" s="89">
        <v>1800</v>
      </c>
      <c r="F279" s="89">
        <v>126000</v>
      </c>
      <c r="G279" s="89">
        <v>17640</v>
      </c>
    </row>
    <row r="280" spans="1:7">
      <c r="A280" s="87">
        <v>42471</v>
      </c>
      <c r="B280" s="88" t="s">
        <v>460</v>
      </c>
      <c r="C280" s="88" t="s">
        <v>753</v>
      </c>
      <c r="D280" s="88" t="s">
        <v>755</v>
      </c>
      <c r="E280" s="89">
        <v>900</v>
      </c>
      <c r="F280" s="89">
        <v>55800</v>
      </c>
      <c r="G280" s="89">
        <v>17856</v>
      </c>
    </row>
    <row r="281" spans="1:7">
      <c r="A281" s="87">
        <v>42471</v>
      </c>
      <c r="B281" s="88" t="s">
        <v>460</v>
      </c>
      <c r="C281" s="88" t="s">
        <v>748</v>
      </c>
      <c r="D281" s="88" t="s">
        <v>749</v>
      </c>
      <c r="E281" s="89">
        <v>1700</v>
      </c>
      <c r="F281" s="89">
        <v>52700</v>
      </c>
      <c r="G281" s="89">
        <v>7378</v>
      </c>
    </row>
    <row r="282" spans="1:7">
      <c r="A282" s="87">
        <v>42471</v>
      </c>
      <c r="B282" s="88" t="s">
        <v>460</v>
      </c>
      <c r="C282" s="88" t="s">
        <v>748</v>
      </c>
      <c r="D282" s="88" t="s">
        <v>461</v>
      </c>
      <c r="E282" s="89">
        <v>1000</v>
      </c>
      <c r="F282" s="89">
        <v>76000</v>
      </c>
      <c r="G282" s="89">
        <v>8360</v>
      </c>
    </row>
    <row r="283" spans="1:7">
      <c r="A283" s="87">
        <v>42471</v>
      </c>
      <c r="B283" s="88" t="s">
        <v>460</v>
      </c>
      <c r="C283" s="88" t="s">
        <v>750</v>
      </c>
      <c r="D283" s="88" t="s">
        <v>761</v>
      </c>
      <c r="E283" s="89">
        <v>400</v>
      </c>
      <c r="F283" s="89">
        <v>17200</v>
      </c>
      <c r="G283" s="89">
        <v>3096</v>
      </c>
    </row>
    <row r="284" spans="1:7">
      <c r="A284" s="87">
        <v>42471</v>
      </c>
      <c r="B284" s="88" t="s">
        <v>752</v>
      </c>
      <c r="C284" s="88" t="s">
        <v>753</v>
      </c>
      <c r="D284" s="88" t="s">
        <v>754</v>
      </c>
      <c r="E284" s="89">
        <v>1700</v>
      </c>
      <c r="F284" s="89">
        <v>96900</v>
      </c>
      <c r="G284" s="89">
        <v>21318</v>
      </c>
    </row>
    <row r="285" spans="1:7">
      <c r="A285" s="87">
        <v>42472</v>
      </c>
      <c r="B285" s="88" t="s">
        <v>460</v>
      </c>
      <c r="C285" s="88" t="s">
        <v>748</v>
      </c>
      <c r="D285" s="88" t="s">
        <v>461</v>
      </c>
      <c r="E285" s="89">
        <v>1500</v>
      </c>
      <c r="F285" s="89">
        <v>73500</v>
      </c>
      <c r="G285" s="89">
        <v>20580</v>
      </c>
    </row>
    <row r="286" spans="1:7">
      <c r="A286" s="87">
        <v>42472</v>
      </c>
      <c r="B286" s="88" t="s">
        <v>453</v>
      </c>
      <c r="C286" s="88" t="s">
        <v>748</v>
      </c>
      <c r="D286" s="88" t="s">
        <v>454</v>
      </c>
      <c r="E286" s="89">
        <v>600</v>
      </c>
      <c r="F286" s="89">
        <v>49800</v>
      </c>
      <c r="G286" s="89">
        <v>6474</v>
      </c>
    </row>
    <row r="287" spans="1:7">
      <c r="A287" s="87">
        <v>42472</v>
      </c>
      <c r="B287" s="88" t="s">
        <v>453</v>
      </c>
      <c r="C287" s="88" t="s">
        <v>748</v>
      </c>
      <c r="D287" s="88" t="s">
        <v>454</v>
      </c>
      <c r="E287" s="89">
        <v>1400</v>
      </c>
      <c r="F287" s="89">
        <v>46200</v>
      </c>
      <c r="G287" s="89">
        <v>15246</v>
      </c>
    </row>
    <row r="288" spans="1:7">
      <c r="A288" s="87">
        <v>42472</v>
      </c>
      <c r="B288" s="88" t="s">
        <v>756</v>
      </c>
      <c r="C288" s="88" t="s">
        <v>750</v>
      </c>
      <c r="D288" s="88" t="s">
        <v>759</v>
      </c>
      <c r="E288" s="89">
        <v>1400</v>
      </c>
      <c r="F288" s="89">
        <v>28000</v>
      </c>
      <c r="G288" s="89">
        <v>2800</v>
      </c>
    </row>
    <row r="289" spans="1:7">
      <c r="A289" s="87">
        <v>42472</v>
      </c>
      <c r="B289" s="88" t="s">
        <v>460</v>
      </c>
      <c r="C289" s="88" t="s">
        <v>750</v>
      </c>
      <c r="D289" s="88" t="s">
        <v>761</v>
      </c>
      <c r="E289" s="89">
        <v>1300</v>
      </c>
      <c r="F289" s="89">
        <v>62400</v>
      </c>
      <c r="G289" s="89">
        <v>18720</v>
      </c>
    </row>
    <row r="290" spans="1:7">
      <c r="A290" s="87">
        <v>42473</v>
      </c>
      <c r="B290" s="88" t="s">
        <v>453</v>
      </c>
      <c r="C290" s="88" t="s">
        <v>748</v>
      </c>
      <c r="D290" s="88" t="s">
        <v>454</v>
      </c>
      <c r="E290" s="89">
        <v>1200</v>
      </c>
      <c r="F290" s="89">
        <v>58800</v>
      </c>
      <c r="G290" s="89">
        <v>9996</v>
      </c>
    </row>
    <row r="291" spans="1:7">
      <c r="A291" s="87">
        <v>42473</v>
      </c>
      <c r="B291" s="88" t="s">
        <v>453</v>
      </c>
      <c r="C291" s="88" t="s">
        <v>750</v>
      </c>
      <c r="D291" s="88" t="s">
        <v>751</v>
      </c>
      <c r="E291" s="89">
        <v>200</v>
      </c>
      <c r="F291" s="89">
        <v>11200</v>
      </c>
      <c r="G291" s="89">
        <v>1344</v>
      </c>
    </row>
    <row r="292" spans="1:7">
      <c r="A292" s="87">
        <v>42473</v>
      </c>
      <c r="B292" s="88" t="s">
        <v>460</v>
      </c>
      <c r="C292" s="88" t="s">
        <v>750</v>
      </c>
      <c r="D292" s="88" t="s">
        <v>761</v>
      </c>
      <c r="E292" s="89">
        <v>500</v>
      </c>
      <c r="F292" s="89">
        <v>16500</v>
      </c>
      <c r="G292" s="89">
        <v>4785</v>
      </c>
    </row>
    <row r="293" spans="1:7">
      <c r="A293" s="87">
        <v>42473</v>
      </c>
      <c r="B293" s="88" t="s">
        <v>460</v>
      </c>
      <c r="C293" s="88" t="s">
        <v>748</v>
      </c>
      <c r="D293" s="88" t="s">
        <v>749</v>
      </c>
      <c r="E293" s="89">
        <v>800</v>
      </c>
      <c r="F293" s="89">
        <v>64000</v>
      </c>
      <c r="G293" s="89">
        <v>15360</v>
      </c>
    </row>
    <row r="294" spans="1:7">
      <c r="A294" s="87">
        <v>42473</v>
      </c>
      <c r="B294" s="88" t="s">
        <v>460</v>
      </c>
      <c r="C294" s="88" t="s">
        <v>753</v>
      </c>
      <c r="D294" s="88" t="s">
        <v>764</v>
      </c>
      <c r="E294" s="89">
        <v>1800</v>
      </c>
      <c r="F294" s="89">
        <v>118800</v>
      </c>
      <c r="G294" s="89">
        <v>35640</v>
      </c>
    </row>
    <row r="295" spans="1:7">
      <c r="A295" s="87">
        <v>42474</v>
      </c>
      <c r="B295" s="88" t="s">
        <v>460</v>
      </c>
      <c r="C295" s="88" t="s">
        <v>753</v>
      </c>
      <c r="D295" s="88" t="s">
        <v>764</v>
      </c>
      <c r="E295" s="89">
        <v>400</v>
      </c>
      <c r="F295" s="89">
        <v>18000</v>
      </c>
      <c r="G295" s="89">
        <v>6660</v>
      </c>
    </row>
    <row r="296" spans="1:7">
      <c r="A296" s="87">
        <v>42474</v>
      </c>
      <c r="B296" s="88" t="s">
        <v>453</v>
      </c>
      <c r="C296" s="88" t="s">
        <v>748</v>
      </c>
      <c r="D296" s="88" t="s">
        <v>454</v>
      </c>
      <c r="E296" s="89">
        <v>1800</v>
      </c>
      <c r="F296" s="89">
        <v>25200</v>
      </c>
      <c r="G296" s="89">
        <v>5544</v>
      </c>
    </row>
    <row r="297" spans="1:7">
      <c r="A297" s="87">
        <v>42474</v>
      </c>
      <c r="B297" s="88" t="s">
        <v>453</v>
      </c>
      <c r="C297" s="88" t="s">
        <v>750</v>
      </c>
      <c r="D297" s="88" t="s">
        <v>751</v>
      </c>
      <c r="E297" s="89">
        <v>800</v>
      </c>
      <c r="F297" s="89">
        <v>30400</v>
      </c>
      <c r="G297" s="89">
        <v>3040</v>
      </c>
    </row>
    <row r="298" spans="1:7">
      <c r="A298" s="87">
        <v>42476</v>
      </c>
      <c r="B298" s="88" t="s">
        <v>460</v>
      </c>
      <c r="C298" s="88" t="s">
        <v>750</v>
      </c>
      <c r="D298" s="88" t="s">
        <v>761</v>
      </c>
      <c r="E298" s="89">
        <v>600</v>
      </c>
      <c r="F298" s="89">
        <v>43200</v>
      </c>
      <c r="G298" s="89">
        <v>7344</v>
      </c>
    </row>
    <row r="299" spans="1:7">
      <c r="A299" s="87">
        <v>42476</v>
      </c>
      <c r="B299" s="88" t="s">
        <v>756</v>
      </c>
      <c r="C299" s="88" t="s">
        <v>748</v>
      </c>
      <c r="D299" s="88" t="s">
        <v>757</v>
      </c>
      <c r="E299" s="89">
        <v>1000</v>
      </c>
      <c r="F299" s="89">
        <v>47000</v>
      </c>
      <c r="G299" s="89">
        <v>6110</v>
      </c>
    </row>
    <row r="300" spans="1:7">
      <c r="A300" s="87">
        <v>42476</v>
      </c>
      <c r="B300" s="88" t="s">
        <v>756</v>
      </c>
      <c r="C300" s="88" t="s">
        <v>748</v>
      </c>
      <c r="D300" s="88" t="s">
        <v>758</v>
      </c>
      <c r="E300" s="89">
        <v>1500</v>
      </c>
      <c r="F300" s="89">
        <v>127500</v>
      </c>
      <c r="G300" s="89">
        <v>24225</v>
      </c>
    </row>
    <row r="301" spans="1:7">
      <c r="A301" s="87">
        <v>42476</v>
      </c>
      <c r="B301" s="88" t="s">
        <v>460</v>
      </c>
      <c r="C301" s="88" t="s">
        <v>753</v>
      </c>
      <c r="D301" s="88" t="s">
        <v>755</v>
      </c>
      <c r="E301" s="89">
        <v>1800</v>
      </c>
      <c r="F301" s="89">
        <v>48600</v>
      </c>
      <c r="G301" s="89">
        <v>5346</v>
      </c>
    </row>
    <row r="302" spans="1:7">
      <c r="A302" s="87">
        <v>42476</v>
      </c>
      <c r="B302" s="88" t="s">
        <v>453</v>
      </c>
      <c r="C302" s="88" t="s">
        <v>748</v>
      </c>
      <c r="D302" s="88" t="s">
        <v>454</v>
      </c>
      <c r="E302" s="89">
        <v>600</v>
      </c>
      <c r="F302" s="89">
        <v>43800</v>
      </c>
      <c r="G302" s="89">
        <v>8322</v>
      </c>
    </row>
    <row r="303" spans="1:7">
      <c r="A303" s="87">
        <v>42476</v>
      </c>
      <c r="B303" s="88" t="s">
        <v>453</v>
      </c>
      <c r="C303" s="88" t="s">
        <v>748</v>
      </c>
      <c r="D303" s="88" t="s">
        <v>454</v>
      </c>
      <c r="E303" s="89">
        <v>1200</v>
      </c>
      <c r="F303" s="89">
        <v>51600</v>
      </c>
      <c r="G303" s="89">
        <v>15480</v>
      </c>
    </row>
    <row r="304" spans="1:7">
      <c r="A304" s="87">
        <v>42476</v>
      </c>
      <c r="B304" s="88" t="s">
        <v>756</v>
      </c>
      <c r="C304" s="88" t="s">
        <v>748</v>
      </c>
      <c r="D304" s="88" t="s">
        <v>758</v>
      </c>
      <c r="E304" s="89">
        <v>1100</v>
      </c>
      <c r="F304" s="89">
        <v>85800</v>
      </c>
      <c r="G304" s="89">
        <v>12870</v>
      </c>
    </row>
    <row r="305" spans="1:7">
      <c r="A305" s="87">
        <v>42476</v>
      </c>
      <c r="B305" s="88" t="s">
        <v>460</v>
      </c>
      <c r="C305" s="88" t="s">
        <v>750</v>
      </c>
      <c r="D305" s="88" t="s">
        <v>762</v>
      </c>
      <c r="E305" s="89">
        <v>400</v>
      </c>
      <c r="F305" s="89">
        <v>30000</v>
      </c>
      <c r="G305" s="89">
        <v>3300</v>
      </c>
    </row>
    <row r="306" spans="1:7">
      <c r="A306" s="87">
        <v>42477</v>
      </c>
      <c r="B306" s="88" t="s">
        <v>453</v>
      </c>
      <c r="C306" s="88" t="s">
        <v>748</v>
      </c>
      <c r="D306" s="88" t="s">
        <v>454</v>
      </c>
      <c r="E306" s="89">
        <v>1100</v>
      </c>
      <c r="F306" s="89">
        <v>41800</v>
      </c>
      <c r="G306" s="89">
        <v>10032</v>
      </c>
    </row>
    <row r="307" spans="1:7">
      <c r="A307" s="87">
        <v>42477</v>
      </c>
      <c r="B307" s="88" t="s">
        <v>460</v>
      </c>
      <c r="C307" s="88" t="s">
        <v>750</v>
      </c>
      <c r="D307" s="88" t="s">
        <v>760</v>
      </c>
      <c r="E307" s="89">
        <v>1600</v>
      </c>
      <c r="F307" s="89">
        <v>108800</v>
      </c>
      <c r="G307" s="89">
        <v>36992</v>
      </c>
    </row>
    <row r="308" spans="1:7">
      <c r="A308" s="87">
        <v>42477</v>
      </c>
      <c r="B308" s="88" t="s">
        <v>460</v>
      </c>
      <c r="C308" s="88" t="s">
        <v>748</v>
      </c>
      <c r="D308" s="88" t="s">
        <v>461</v>
      </c>
      <c r="E308" s="89">
        <v>1800</v>
      </c>
      <c r="F308" s="89">
        <v>34200</v>
      </c>
      <c r="G308" s="89">
        <v>6840</v>
      </c>
    </row>
    <row r="309" spans="1:7">
      <c r="A309" s="87">
        <v>42478</v>
      </c>
      <c r="B309" s="88" t="s">
        <v>460</v>
      </c>
      <c r="C309" s="88" t="s">
        <v>748</v>
      </c>
      <c r="D309" s="88" t="s">
        <v>749</v>
      </c>
      <c r="E309" s="89">
        <v>800</v>
      </c>
      <c r="F309" s="89">
        <v>69600</v>
      </c>
      <c r="G309" s="89">
        <v>23664</v>
      </c>
    </row>
    <row r="310" spans="1:7">
      <c r="A310" s="87">
        <v>42478</v>
      </c>
      <c r="B310" s="88" t="s">
        <v>460</v>
      </c>
      <c r="C310" s="88" t="s">
        <v>748</v>
      </c>
      <c r="D310" s="88" t="s">
        <v>461</v>
      </c>
      <c r="E310" s="89">
        <v>1100</v>
      </c>
      <c r="F310" s="89">
        <v>69300</v>
      </c>
      <c r="G310" s="89">
        <v>15939</v>
      </c>
    </row>
    <row r="311" spans="1:7">
      <c r="A311" s="87">
        <v>42479</v>
      </c>
      <c r="B311" s="88" t="s">
        <v>460</v>
      </c>
      <c r="C311" s="88" t="s">
        <v>748</v>
      </c>
      <c r="D311" s="88" t="s">
        <v>461</v>
      </c>
      <c r="E311" s="89">
        <v>1000</v>
      </c>
      <c r="F311" s="89">
        <v>14000</v>
      </c>
      <c r="G311" s="89">
        <v>1820</v>
      </c>
    </row>
    <row r="312" spans="1:7">
      <c r="A312" s="87">
        <v>42480</v>
      </c>
      <c r="B312" s="88" t="s">
        <v>460</v>
      </c>
      <c r="C312" s="88" t="s">
        <v>753</v>
      </c>
      <c r="D312" s="88" t="s">
        <v>755</v>
      </c>
      <c r="E312" s="89">
        <v>500</v>
      </c>
      <c r="F312" s="89">
        <v>39000</v>
      </c>
      <c r="G312" s="89">
        <v>4290</v>
      </c>
    </row>
    <row r="313" spans="1:7">
      <c r="A313" s="87">
        <v>42480</v>
      </c>
      <c r="B313" s="88" t="s">
        <v>460</v>
      </c>
      <c r="C313" s="88" t="s">
        <v>750</v>
      </c>
      <c r="D313" s="88" t="s">
        <v>761</v>
      </c>
      <c r="E313" s="89">
        <v>1100</v>
      </c>
      <c r="F313" s="89">
        <v>67100</v>
      </c>
      <c r="G313" s="89">
        <v>23485</v>
      </c>
    </row>
    <row r="314" spans="1:7">
      <c r="A314" s="87">
        <v>42480</v>
      </c>
      <c r="B314" s="88" t="s">
        <v>460</v>
      </c>
      <c r="C314" s="88" t="s">
        <v>753</v>
      </c>
      <c r="D314" s="88" t="s">
        <v>755</v>
      </c>
      <c r="E314" s="89">
        <v>1400</v>
      </c>
      <c r="F314" s="89">
        <v>119000</v>
      </c>
      <c r="G314" s="89">
        <v>41650</v>
      </c>
    </row>
    <row r="315" spans="1:7">
      <c r="A315" s="87">
        <v>42481</v>
      </c>
      <c r="B315" s="88" t="s">
        <v>460</v>
      </c>
      <c r="C315" s="88" t="s">
        <v>748</v>
      </c>
      <c r="D315" s="88" t="s">
        <v>749</v>
      </c>
      <c r="E315" s="89">
        <v>1400</v>
      </c>
      <c r="F315" s="89">
        <v>49000</v>
      </c>
      <c r="G315" s="89">
        <v>8330</v>
      </c>
    </row>
    <row r="316" spans="1:7">
      <c r="A316" s="87">
        <v>42481</v>
      </c>
      <c r="B316" s="88" t="s">
        <v>460</v>
      </c>
      <c r="C316" s="88" t="s">
        <v>750</v>
      </c>
      <c r="D316" s="88" t="s">
        <v>760</v>
      </c>
      <c r="E316" s="89">
        <v>1200</v>
      </c>
      <c r="F316" s="89">
        <v>92400</v>
      </c>
      <c r="G316" s="89">
        <v>14784</v>
      </c>
    </row>
    <row r="317" spans="1:7">
      <c r="A317" s="87">
        <v>42481</v>
      </c>
      <c r="B317" s="88" t="s">
        <v>453</v>
      </c>
      <c r="C317" s="88" t="s">
        <v>748</v>
      </c>
      <c r="D317" s="88" t="s">
        <v>454</v>
      </c>
      <c r="E317" s="89">
        <v>1800</v>
      </c>
      <c r="F317" s="89">
        <v>57600</v>
      </c>
      <c r="G317" s="89">
        <v>14976</v>
      </c>
    </row>
    <row r="318" spans="1:7">
      <c r="A318" s="87">
        <v>42481</v>
      </c>
      <c r="B318" s="88" t="s">
        <v>453</v>
      </c>
      <c r="C318" s="88" t="s">
        <v>750</v>
      </c>
      <c r="D318" s="88" t="s">
        <v>751</v>
      </c>
      <c r="E318" s="89">
        <v>1200</v>
      </c>
      <c r="F318" s="89">
        <v>52800</v>
      </c>
      <c r="G318" s="89">
        <v>7392</v>
      </c>
    </row>
    <row r="319" spans="1:7">
      <c r="A319" s="87">
        <v>42481</v>
      </c>
      <c r="B319" s="88" t="s">
        <v>752</v>
      </c>
      <c r="C319" s="88" t="s">
        <v>753</v>
      </c>
      <c r="D319" s="88" t="s">
        <v>765</v>
      </c>
      <c r="E319" s="89">
        <v>1700</v>
      </c>
      <c r="F319" s="89">
        <v>90100</v>
      </c>
      <c r="G319" s="89">
        <v>11713</v>
      </c>
    </row>
    <row r="320" spans="1:7">
      <c r="A320" s="87">
        <v>42482</v>
      </c>
      <c r="B320" s="88" t="s">
        <v>453</v>
      </c>
      <c r="C320" s="88" t="s">
        <v>748</v>
      </c>
      <c r="D320" s="88" t="s">
        <v>454</v>
      </c>
      <c r="E320" s="89">
        <v>1600</v>
      </c>
      <c r="F320" s="89">
        <v>86400</v>
      </c>
      <c r="G320" s="89">
        <v>8640</v>
      </c>
    </row>
    <row r="321" spans="1:7">
      <c r="A321" s="87">
        <v>42482</v>
      </c>
      <c r="B321" s="88" t="s">
        <v>756</v>
      </c>
      <c r="C321" s="88" t="s">
        <v>748</v>
      </c>
      <c r="D321" s="88" t="s">
        <v>757</v>
      </c>
      <c r="E321" s="89">
        <v>1000</v>
      </c>
      <c r="F321" s="89">
        <v>22000</v>
      </c>
      <c r="G321" s="89">
        <v>5500</v>
      </c>
    </row>
    <row r="322" spans="1:7">
      <c r="A322" s="87">
        <v>42482</v>
      </c>
      <c r="B322" s="88" t="s">
        <v>756</v>
      </c>
      <c r="C322" s="88" t="s">
        <v>750</v>
      </c>
      <c r="D322" s="88" t="s">
        <v>759</v>
      </c>
      <c r="E322" s="89">
        <v>1800</v>
      </c>
      <c r="F322" s="89">
        <v>127800</v>
      </c>
      <c r="G322" s="89">
        <v>16614</v>
      </c>
    </row>
    <row r="323" spans="1:7">
      <c r="A323" s="87">
        <v>42483</v>
      </c>
      <c r="B323" s="88" t="s">
        <v>460</v>
      </c>
      <c r="C323" s="88" t="s">
        <v>753</v>
      </c>
      <c r="D323" s="88" t="s">
        <v>764</v>
      </c>
      <c r="E323" s="89">
        <v>500</v>
      </c>
      <c r="F323" s="89">
        <v>16500</v>
      </c>
      <c r="G323" s="89">
        <v>4620</v>
      </c>
    </row>
    <row r="324" spans="1:7">
      <c r="A324" s="87">
        <v>42483</v>
      </c>
      <c r="B324" s="88" t="s">
        <v>453</v>
      </c>
      <c r="C324" s="88" t="s">
        <v>748</v>
      </c>
      <c r="D324" s="88" t="s">
        <v>454</v>
      </c>
      <c r="E324" s="89">
        <v>800</v>
      </c>
      <c r="F324" s="89">
        <v>10400</v>
      </c>
      <c r="G324" s="89">
        <v>3848</v>
      </c>
    </row>
    <row r="325" spans="1:7">
      <c r="A325" s="87">
        <v>42483</v>
      </c>
      <c r="B325" s="88" t="s">
        <v>453</v>
      </c>
      <c r="C325" s="88" t="s">
        <v>750</v>
      </c>
      <c r="D325" s="88" t="s">
        <v>763</v>
      </c>
      <c r="E325" s="89">
        <v>1400</v>
      </c>
      <c r="F325" s="89">
        <v>35000</v>
      </c>
      <c r="G325" s="89">
        <v>8050</v>
      </c>
    </row>
    <row r="326" spans="1:7">
      <c r="A326" s="87">
        <v>42483</v>
      </c>
      <c r="B326" s="88" t="s">
        <v>460</v>
      </c>
      <c r="C326" s="88" t="s">
        <v>753</v>
      </c>
      <c r="D326" s="88" t="s">
        <v>764</v>
      </c>
      <c r="E326" s="89">
        <v>600</v>
      </c>
      <c r="F326" s="89">
        <v>34200</v>
      </c>
      <c r="G326" s="89">
        <v>10602</v>
      </c>
    </row>
    <row r="327" spans="1:7">
      <c r="A327" s="87">
        <v>42485</v>
      </c>
      <c r="B327" s="88" t="s">
        <v>453</v>
      </c>
      <c r="C327" s="88" t="s">
        <v>748</v>
      </c>
      <c r="D327" s="88" t="s">
        <v>454</v>
      </c>
      <c r="E327" s="89">
        <v>1800</v>
      </c>
      <c r="F327" s="89">
        <v>140400</v>
      </c>
      <c r="G327" s="89">
        <v>44928</v>
      </c>
    </row>
    <row r="328" spans="1:7">
      <c r="A328" s="87">
        <v>42485</v>
      </c>
      <c r="B328" s="88" t="s">
        <v>453</v>
      </c>
      <c r="C328" s="88" t="s">
        <v>748</v>
      </c>
      <c r="D328" s="88" t="s">
        <v>454</v>
      </c>
      <c r="E328" s="89">
        <v>1300</v>
      </c>
      <c r="F328" s="89">
        <v>104000</v>
      </c>
      <c r="G328" s="89">
        <v>35360</v>
      </c>
    </row>
    <row r="329" spans="1:7">
      <c r="A329" s="87">
        <v>42485</v>
      </c>
      <c r="B329" s="88" t="s">
        <v>460</v>
      </c>
      <c r="C329" s="88" t="s">
        <v>750</v>
      </c>
      <c r="D329" s="88" t="s">
        <v>762</v>
      </c>
      <c r="E329" s="89">
        <v>500</v>
      </c>
      <c r="F329" s="89">
        <v>15000</v>
      </c>
      <c r="G329" s="89">
        <v>4350</v>
      </c>
    </row>
    <row r="330" spans="1:7">
      <c r="A330" s="87">
        <v>42486</v>
      </c>
      <c r="B330" s="88" t="s">
        <v>453</v>
      </c>
      <c r="C330" s="88" t="s">
        <v>748</v>
      </c>
      <c r="D330" s="88" t="s">
        <v>454</v>
      </c>
      <c r="E330" s="89">
        <v>1300</v>
      </c>
      <c r="F330" s="89">
        <v>26000</v>
      </c>
      <c r="G330" s="89">
        <v>9100</v>
      </c>
    </row>
    <row r="331" spans="1:7">
      <c r="A331" s="87">
        <v>42486</v>
      </c>
      <c r="B331" s="88" t="s">
        <v>453</v>
      </c>
      <c r="C331" s="88" t="s">
        <v>750</v>
      </c>
      <c r="D331" s="88" t="s">
        <v>763</v>
      </c>
      <c r="E331" s="89">
        <v>200</v>
      </c>
      <c r="F331" s="89">
        <v>3200</v>
      </c>
      <c r="G331" s="89">
        <v>320</v>
      </c>
    </row>
    <row r="332" spans="1:7">
      <c r="A332" s="87">
        <v>42486</v>
      </c>
      <c r="B332" s="88" t="s">
        <v>460</v>
      </c>
      <c r="C332" s="88" t="s">
        <v>748</v>
      </c>
      <c r="D332" s="88" t="s">
        <v>749</v>
      </c>
      <c r="E332" s="89">
        <v>1200</v>
      </c>
      <c r="F332" s="89">
        <v>51600</v>
      </c>
      <c r="G332" s="89">
        <v>17544</v>
      </c>
    </row>
    <row r="333" spans="1:7">
      <c r="A333" s="87">
        <v>42487</v>
      </c>
      <c r="B333" s="88" t="s">
        <v>752</v>
      </c>
      <c r="C333" s="88" t="s">
        <v>753</v>
      </c>
      <c r="D333" s="88" t="s">
        <v>754</v>
      </c>
      <c r="E333" s="89">
        <v>1400</v>
      </c>
      <c r="F333" s="89">
        <v>36400</v>
      </c>
      <c r="G333" s="89">
        <v>11648</v>
      </c>
    </row>
    <row r="334" spans="1:7">
      <c r="A334" s="87">
        <v>42487</v>
      </c>
      <c r="B334" s="88" t="s">
        <v>460</v>
      </c>
      <c r="C334" s="88" t="s">
        <v>750</v>
      </c>
      <c r="D334" s="88" t="s">
        <v>762</v>
      </c>
      <c r="E334" s="89">
        <v>1600</v>
      </c>
      <c r="F334" s="89">
        <v>60800</v>
      </c>
      <c r="G334" s="89">
        <v>14592</v>
      </c>
    </row>
    <row r="335" spans="1:7">
      <c r="A335" s="87">
        <v>42487</v>
      </c>
      <c r="B335" s="88" t="s">
        <v>453</v>
      </c>
      <c r="C335" s="88" t="s">
        <v>750</v>
      </c>
      <c r="D335" s="88" t="s">
        <v>763</v>
      </c>
      <c r="E335" s="89">
        <v>600</v>
      </c>
      <c r="F335" s="89">
        <v>37200</v>
      </c>
      <c r="G335" s="89">
        <v>5208</v>
      </c>
    </row>
    <row r="336" spans="1:7">
      <c r="A336" s="87">
        <v>42487</v>
      </c>
      <c r="B336" s="88" t="s">
        <v>752</v>
      </c>
      <c r="C336" s="88" t="s">
        <v>753</v>
      </c>
      <c r="D336" s="88" t="s">
        <v>765</v>
      </c>
      <c r="E336" s="89">
        <v>300</v>
      </c>
      <c r="F336" s="89">
        <v>10800</v>
      </c>
      <c r="G336" s="89">
        <v>1836</v>
      </c>
    </row>
    <row r="337" spans="1:7">
      <c r="A337" s="87">
        <v>42488</v>
      </c>
      <c r="B337" s="88" t="s">
        <v>453</v>
      </c>
      <c r="C337" s="88" t="s">
        <v>750</v>
      </c>
      <c r="D337" s="88" t="s">
        <v>763</v>
      </c>
      <c r="E337" s="89">
        <v>1100</v>
      </c>
      <c r="F337" s="89">
        <v>36300</v>
      </c>
      <c r="G337" s="89">
        <v>7623</v>
      </c>
    </row>
    <row r="338" spans="1:7">
      <c r="A338" s="87">
        <v>42488</v>
      </c>
      <c r="B338" s="88" t="s">
        <v>460</v>
      </c>
      <c r="C338" s="88" t="s">
        <v>753</v>
      </c>
      <c r="D338" s="88" t="s">
        <v>755</v>
      </c>
      <c r="E338" s="89">
        <v>800</v>
      </c>
      <c r="F338" s="89">
        <v>18400</v>
      </c>
      <c r="G338" s="89">
        <v>4968</v>
      </c>
    </row>
    <row r="339" spans="1:7">
      <c r="A339" s="87">
        <v>42488</v>
      </c>
      <c r="B339" s="88" t="s">
        <v>460</v>
      </c>
      <c r="C339" s="88" t="s">
        <v>753</v>
      </c>
      <c r="D339" s="88" t="s">
        <v>755</v>
      </c>
      <c r="E339" s="89">
        <v>1800</v>
      </c>
      <c r="F339" s="89">
        <v>77400</v>
      </c>
      <c r="G339" s="89">
        <v>18576</v>
      </c>
    </row>
    <row r="340" spans="1:7">
      <c r="A340" s="87">
        <v>42489</v>
      </c>
      <c r="B340" s="88" t="s">
        <v>453</v>
      </c>
      <c r="C340" s="88" t="s">
        <v>748</v>
      </c>
      <c r="D340" s="88" t="s">
        <v>454</v>
      </c>
      <c r="E340" s="89">
        <v>700</v>
      </c>
      <c r="F340" s="89">
        <v>37100</v>
      </c>
      <c r="G340" s="89">
        <v>13727</v>
      </c>
    </row>
    <row r="341" spans="1:7">
      <c r="A341" s="87">
        <v>42489</v>
      </c>
      <c r="B341" s="88" t="s">
        <v>460</v>
      </c>
      <c r="C341" s="88" t="s">
        <v>753</v>
      </c>
      <c r="D341" s="88" t="s">
        <v>755</v>
      </c>
      <c r="E341" s="89">
        <v>600</v>
      </c>
      <c r="F341" s="89">
        <v>28200</v>
      </c>
      <c r="G341" s="89">
        <v>5922</v>
      </c>
    </row>
    <row r="342" spans="1:7">
      <c r="A342" s="87">
        <v>42490</v>
      </c>
      <c r="B342" s="88" t="s">
        <v>752</v>
      </c>
      <c r="C342" s="88" t="s">
        <v>753</v>
      </c>
      <c r="D342" s="88" t="s">
        <v>765</v>
      </c>
      <c r="E342" s="89">
        <v>400</v>
      </c>
      <c r="F342" s="89">
        <v>12000</v>
      </c>
      <c r="G342" s="89">
        <v>2520</v>
      </c>
    </row>
    <row r="343" spans="1:7">
      <c r="A343" s="87">
        <v>42491</v>
      </c>
      <c r="B343" s="88" t="s">
        <v>460</v>
      </c>
      <c r="C343" s="88" t="s">
        <v>750</v>
      </c>
      <c r="D343" s="88" t="s">
        <v>760</v>
      </c>
      <c r="E343" s="89">
        <v>1500</v>
      </c>
      <c r="F343" s="89">
        <v>46500</v>
      </c>
      <c r="G343" s="89">
        <v>6045</v>
      </c>
    </row>
    <row r="344" spans="1:7">
      <c r="A344" s="87">
        <v>42491</v>
      </c>
      <c r="B344" s="88" t="s">
        <v>756</v>
      </c>
      <c r="C344" s="88" t="s">
        <v>750</v>
      </c>
      <c r="D344" s="88" t="s">
        <v>759</v>
      </c>
      <c r="E344" s="89">
        <v>1100</v>
      </c>
      <c r="F344" s="89">
        <v>91300</v>
      </c>
      <c r="G344" s="89">
        <v>25564</v>
      </c>
    </row>
    <row r="345" spans="1:7">
      <c r="A345" s="87">
        <v>42491</v>
      </c>
      <c r="B345" s="88" t="s">
        <v>453</v>
      </c>
      <c r="C345" s="88" t="s">
        <v>748</v>
      </c>
      <c r="D345" s="88" t="s">
        <v>454</v>
      </c>
      <c r="E345" s="89">
        <v>1400</v>
      </c>
      <c r="F345" s="89">
        <v>91000</v>
      </c>
      <c r="G345" s="89">
        <v>13650</v>
      </c>
    </row>
    <row r="346" spans="1:7">
      <c r="A346" s="87">
        <v>42491</v>
      </c>
      <c r="B346" s="88" t="s">
        <v>460</v>
      </c>
      <c r="C346" s="88" t="s">
        <v>750</v>
      </c>
      <c r="D346" s="88" t="s">
        <v>762</v>
      </c>
      <c r="E346" s="89">
        <v>1600</v>
      </c>
      <c r="F346" s="89">
        <v>137600</v>
      </c>
      <c r="G346" s="89">
        <v>17888</v>
      </c>
    </row>
    <row r="347" spans="1:7">
      <c r="A347" s="87">
        <v>42491</v>
      </c>
      <c r="B347" s="88" t="s">
        <v>453</v>
      </c>
      <c r="C347" s="88" t="s">
        <v>750</v>
      </c>
      <c r="D347" s="88" t="s">
        <v>751</v>
      </c>
      <c r="E347" s="89">
        <v>1600</v>
      </c>
      <c r="F347" s="89">
        <v>131200</v>
      </c>
      <c r="G347" s="89">
        <v>30176</v>
      </c>
    </row>
    <row r="348" spans="1:7">
      <c r="A348" s="87">
        <v>42492</v>
      </c>
      <c r="B348" s="88" t="s">
        <v>460</v>
      </c>
      <c r="C348" s="88" t="s">
        <v>753</v>
      </c>
      <c r="D348" s="88" t="s">
        <v>755</v>
      </c>
      <c r="E348" s="89">
        <v>600</v>
      </c>
      <c r="F348" s="89">
        <v>19200</v>
      </c>
      <c r="G348" s="89">
        <v>3072</v>
      </c>
    </row>
    <row r="349" spans="1:7">
      <c r="A349" s="87">
        <v>42493</v>
      </c>
      <c r="B349" s="88" t="s">
        <v>756</v>
      </c>
      <c r="C349" s="88" t="s">
        <v>748</v>
      </c>
      <c r="D349" s="88" t="s">
        <v>766</v>
      </c>
      <c r="E349" s="89">
        <v>1400</v>
      </c>
      <c r="F349" s="89">
        <v>116200</v>
      </c>
      <c r="G349" s="89">
        <v>22078</v>
      </c>
    </row>
    <row r="350" spans="1:7">
      <c r="A350" s="87">
        <v>42493</v>
      </c>
      <c r="B350" s="88" t="s">
        <v>453</v>
      </c>
      <c r="C350" s="88" t="s">
        <v>750</v>
      </c>
      <c r="D350" s="88" t="s">
        <v>763</v>
      </c>
      <c r="E350" s="89">
        <v>800</v>
      </c>
      <c r="F350" s="89">
        <v>34400</v>
      </c>
      <c r="G350" s="89">
        <v>3440</v>
      </c>
    </row>
    <row r="351" spans="1:7">
      <c r="A351" s="87">
        <v>42494</v>
      </c>
      <c r="B351" s="88" t="s">
        <v>756</v>
      </c>
      <c r="C351" s="88" t="s">
        <v>748</v>
      </c>
      <c r="D351" s="88" t="s">
        <v>766</v>
      </c>
      <c r="E351" s="89">
        <v>900</v>
      </c>
      <c r="F351" s="89">
        <v>53100</v>
      </c>
      <c r="G351" s="89">
        <v>14868</v>
      </c>
    </row>
    <row r="352" spans="1:7">
      <c r="A352" s="87">
        <v>42494</v>
      </c>
      <c r="B352" s="88" t="s">
        <v>752</v>
      </c>
      <c r="C352" s="88" t="s">
        <v>753</v>
      </c>
      <c r="D352" s="88" t="s">
        <v>765</v>
      </c>
      <c r="E352" s="89">
        <v>1500</v>
      </c>
      <c r="F352" s="89">
        <v>106500</v>
      </c>
      <c r="G352" s="89">
        <v>34080</v>
      </c>
    </row>
    <row r="353" spans="1:7">
      <c r="A353" s="87">
        <v>42494</v>
      </c>
      <c r="B353" s="88" t="s">
        <v>460</v>
      </c>
      <c r="C353" s="88" t="s">
        <v>750</v>
      </c>
      <c r="D353" s="88" t="s">
        <v>762</v>
      </c>
      <c r="E353" s="89">
        <v>800</v>
      </c>
      <c r="F353" s="89">
        <v>15200</v>
      </c>
      <c r="G353" s="89">
        <v>1824</v>
      </c>
    </row>
    <row r="354" spans="1:7">
      <c r="A354" s="87">
        <v>42494</v>
      </c>
      <c r="B354" s="88" t="s">
        <v>756</v>
      </c>
      <c r="C354" s="88" t="s">
        <v>750</v>
      </c>
      <c r="D354" s="88" t="s">
        <v>759</v>
      </c>
      <c r="E354" s="89">
        <v>1100</v>
      </c>
      <c r="F354" s="89">
        <v>57200</v>
      </c>
      <c r="G354" s="89">
        <v>12012</v>
      </c>
    </row>
    <row r="355" spans="1:7">
      <c r="A355" s="87">
        <v>42494</v>
      </c>
      <c r="B355" s="88" t="s">
        <v>756</v>
      </c>
      <c r="C355" s="88" t="s">
        <v>748</v>
      </c>
      <c r="D355" s="88" t="s">
        <v>766</v>
      </c>
      <c r="E355" s="89">
        <v>1000</v>
      </c>
      <c r="F355" s="89">
        <v>87000</v>
      </c>
      <c r="G355" s="89">
        <v>17400</v>
      </c>
    </row>
    <row r="356" spans="1:7">
      <c r="A356" s="87">
        <v>42494</v>
      </c>
      <c r="B356" s="88" t="s">
        <v>756</v>
      </c>
      <c r="C356" s="88" t="s">
        <v>748</v>
      </c>
      <c r="D356" s="88" t="s">
        <v>766</v>
      </c>
      <c r="E356" s="89">
        <v>300</v>
      </c>
      <c r="F356" s="89">
        <v>5400</v>
      </c>
      <c r="G356" s="89">
        <v>1026</v>
      </c>
    </row>
    <row r="357" spans="1:7">
      <c r="A357" s="87">
        <v>42495</v>
      </c>
      <c r="B357" s="88" t="s">
        <v>752</v>
      </c>
      <c r="C357" s="88" t="s">
        <v>753</v>
      </c>
      <c r="D357" s="88" t="s">
        <v>765</v>
      </c>
      <c r="E357" s="89">
        <v>800</v>
      </c>
      <c r="F357" s="89">
        <v>61600</v>
      </c>
      <c r="G357" s="89">
        <v>16016</v>
      </c>
    </row>
    <row r="358" spans="1:7">
      <c r="A358" s="87">
        <v>42495</v>
      </c>
      <c r="B358" s="88" t="s">
        <v>460</v>
      </c>
      <c r="C358" s="88" t="s">
        <v>753</v>
      </c>
      <c r="D358" s="88" t="s">
        <v>755</v>
      </c>
      <c r="E358" s="89">
        <v>500</v>
      </c>
      <c r="F358" s="89">
        <v>20500</v>
      </c>
      <c r="G358" s="89">
        <v>4715</v>
      </c>
    </row>
    <row r="359" spans="1:7">
      <c r="A359" s="87">
        <v>42495</v>
      </c>
      <c r="B359" s="88" t="s">
        <v>453</v>
      </c>
      <c r="C359" s="88" t="s">
        <v>748</v>
      </c>
      <c r="D359" s="88" t="s">
        <v>454</v>
      </c>
      <c r="E359" s="89">
        <v>800</v>
      </c>
      <c r="F359" s="89">
        <v>31200</v>
      </c>
      <c r="G359" s="89">
        <v>3120</v>
      </c>
    </row>
    <row r="360" spans="1:7">
      <c r="A360" s="87">
        <v>42495</v>
      </c>
      <c r="B360" s="88" t="s">
        <v>752</v>
      </c>
      <c r="C360" s="88" t="s">
        <v>753</v>
      </c>
      <c r="D360" s="88" t="s">
        <v>754</v>
      </c>
      <c r="E360" s="89">
        <v>1100</v>
      </c>
      <c r="F360" s="89">
        <v>35200</v>
      </c>
      <c r="G360" s="89">
        <v>10912</v>
      </c>
    </row>
    <row r="361" spans="1:7">
      <c r="A361" s="87">
        <v>42495</v>
      </c>
      <c r="B361" s="88" t="s">
        <v>756</v>
      </c>
      <c r="C361" s="88" t="s">
        <v>748</v>
      </c>
      <c r="D361" s="88" t="s">
        <v>758</v>
      </c>
      <c r="E361" s="89">
        <v>600</v>
      </c>
      <c r="F361" s="89">
        <v>30600</v>
      </c>
      <c r="G361" s="89">
        <v>8568</v>
      </c>
    </row>
    <row r="362" spans="1:7">
      <c r="A362" s="87">
        <v>42496</v>
      </c>
      <c r="B362" s="88" t="s">
        <v>756</v>
      </c>
      <c r="C362" s="88" t="s">
        <v>748</v>
      </c>
      <c r="D362" s="88" t="s">
        <v>758</v>
      </c>
      <c r="E362" s="89">
        <v>1500</v>
      </c>
      <c r="F362" s="89">
        <v>84000</v>
      </c>
      <c r="G362" s="89">
        <v>21840</v>
      </c>
    </row>
    <row r="363" spans="1:7">
      <c r="A363" s="87">
        <v>42496</v>
      </c>
      <c r="B363" s="88" t="s">
        <v>752</v>
      </c>
      <c r="C363" s="88" t="s">
        <v>753</v>
      </c>
      <c r="D363" s="88" t="s">
        <v>754</v>
      </c>
      <c r="E363" s="89">
        <v>500</v>
      </c>
      <c r="F363" s="89">
        <v>20000</v>
      </c>
      <c r="G363" s="89">
        <v>7200</v>
      </c>
    </row>
    <row r="364" spans="1:7">
      <c r="A364" s="87">
        <v>42497</v>
      </c>
      <c r="B364" s="88" t="s">
        <v>460</v>
      </c>
      <c r="C364" s="88" t="s">
        <v>753</v>
      </c>
      <c r="D364" s="88" t="s">
        <v>755</v>
      </c>
      <c r="E364" s="89">
        <v>900</v>
      </c>
      <c r="F364" s="89">
        <v>51300</v>
      </c>
      <c r="G364" s="89">
        <v>7695</v>
      </c>
    </row>
    <row r="365" spans="1:7">
      <c r="A365" s="87">
        <v>42497</v>
      </c>
      <c r="B365" s="88" t="s">
        <v>756</v>
      </c>
      <c r="C365" s="88" t="s">
        <v>748</v>
      </c>
      <c r="D365" s="88" t="s">
        <v>758</v>
      </c>
      <c r="E365" s="89">
        <v>300</v>
      </c>
      <c r="F365" s="89">
        <v>11700</v>
      </c>
      <c r="G365" s="89">
        <v>1521</v>
      </c>
    </row>
    <row r="366" spans="1:7">
      <c r="A366" s="87">
        <v>42497</v>
      </c>
      <c r="B366" s="88" t="s">
        <v>453</v>
      </c>
      <c r="C366" s="88" t="s">
        <v>748</v>
      </c>
      <c r="D366" s="88" t="s">
        <v>454</v>
      </c>
      <c r="E366" s="89">
        <v>1300</v>
      </c>
      <c r="F366" s="89">
        <v>52000</v>
      </c>
      <c r="G366" s="89">
        <v>10400</v>
      </c>
    </row>
    <row r="367" spans="1:7">
      <c r="A367" s="87">
        <v>42498</v>
      </c>
      <c r="B367" s="88" t="s">
        <v>756</v>
      </c>
      <c r="C367" s="88" t="s">
        <v>748</v>
      </c>
      <c r="D367" s="88" t="s">
        <v>758</v>
      </c>
      <c r="E367" s="89">
        <v>500</v>
      </c>
      <c r="F367" s="89">
        <v>9000</v>
      </c>
      <c r="G367" s="89">
        <v>1620</v>
      </c>
    </row>
    <row r="368" spans="1:7">
      <c r="A368" s="87">
        <v>42499</v>
      </c>
      <c r="B368" s="88" t="s">
        <v>756</v>
      </c>
      <c r="C368" s="88" t="s">
        <v>750</v>
      </c>
      <c r="D368" s="88" t="s">
        <v>759</v>
      </c>
      <c r="E368" s="89">
        <v>200</v>
      </c>
      <c r="F368" s="89">
        <v>6000</v>
      </c>
      <c r="G368" s="89">
        <v>1800</v>
      </c>
    </row>
    <row r="369" spans="1:7">
      <c r="A369" s="87">
        <v>42499</v>
      </c>
      <c r="B369" s="88" t="s">
        <v>460</v>
      </c>
      <c r="C369" s="88" t="s">
        <v>748</v>
      </c>
      <c r="D369" s="88" t="s">
        <v>749</v>
      </c>
      <c r="E369" s="89">
        <v>500</v>
      </c>
      <c r="F369" s="89">
        <v>18500</v>
      </c>
      <c r="G369" s="89">
        <v>6660</v>
      </c>
    </row>
    <row r="370" spans="1:7">
      <c r="A370" s="87">
        <v>42500</v>
      </c>
      <c r="B370" s="88" t="s">
        <v>460</v>
      </c>
      <c r="C370" s="88" t="s">
        <v>748</v>
      </c>
      <c r="D370" s="88" t="s">
        <v>749</v>
      </c>
      <c r="E370" s="89">
        <v>400</v>
      </c>
      <c r="F370" s="89">
        <v>10400</v>
      </c>
      <c r="G370" s="89">
        <v>3328</v>
      </c>
    </row>
    <row r="371" spans="1:7">
      <c r="A371" s="87">
        <v>42500</v>
      </c>
      <c r="B371" s="88" t="s">
        <v>460</v>
      </c>
      <c r="C371" s="88" t="s">
        <v>750</v>
      </c>
      <c r="D371" s="88" t="s">
        <v>762</v>
      </c>
      <c r="E371" s="89">
        <v>1200</v>
      </c>
      <c r="F371" s="89">
        <v>49200</v>
      </c>
      <c r="G371" s="89">
        <v>9840</v>
      </c>
    </row>
    <row r="372" spans="1:7">
      <c r="A372" s="87">
        <v>42500</v>
      </c>
      <c r="B372" s="88" t="s">
        <v>756</v>
      </c>
      <c r="C372" s="88" t="s">
        <v>750</v>
      </c>
      <c r="D372" s="88" t="s">
        <v>759</v>
      </c>
      <c r="E372" s="89">
        <v>500</v>
      </c>
      <c r="F372" s="89">
        <v>10000</v>
      </c>
      <c r="G372" s="89">
        <v>3100</v>
      </c>
    </row>
    <row r="373" spans="1:7">
      <c r="A373" s="87">
        <v>42500</v>
      </c>
      <c r="B373" s="88" t="s">
        <v>752</v>
      </c>
      <c r="C373" s="88" t="s">
        <v>753</v>
      </c>
      <c r="D373" s="88" t="s">
        <v>754</v>
      </c>
      <c r="E373" s="89">
        <v>500</v>
      </c>
      <c r="F373" s="89">
        <v>41000</v>
      </c>
      <c r="G373" s="89">
        <v>9840</v>
      </c>
    </row>
    <row r="374" spans="1:7">
      <c r="A374" s="87">
        <v>42500</v>
      </c>
      <c r="B374" s="88" t="s">
        <v>756</v>
      </c>
      <c r="C374" s="88" t="s">
        <v>748</v>
      </c>
      <c r="D374" s="88" t="s">
        <v>757</v>
      </c>
      <c r="E374" s="89">
        <v>600</v>
      </c>
      <c r="F374" s="89">
        <v>14400</v>
      </c>
      <c r="G374" s="89">
        <v>2592</v>
      </c>
    </row>
    <row r="375" spans="1:7">
      <c r="A375" s="87">
        <v>42501</v>
      </c>
      <c r="B375" s="88" t="s">
        <v>460</v>
      </c>
      <c r="C375" s="88" t="s">
        <v>748</v>
      </c>
      <c r="D375" s="88" t="s">
        <v>461</v>
      </c>
      <c r="E375" s="89">
        <v>1400</v>
      </c>
      <c r="F375" s="89">
        <v>47600</v>
      </c>
      <c r="G375" s="89">
        <v>9996</v>
      </c>
    </row>
    <row r="376" spans="1:7">
      <c r="A376" s="87">
        <v>42501</v>
      </c>
      <c r="B376" s="88" t="s">
        <v>453</v>
      </c>
      <c r="C376" s="88" t="s">
        <v>748</v>
      </c>
      <c r="D376" s="88" t="s">
        <v>454</v>
      </c>
      <c r="E376" s="89">
        <v>200</v>
      </c>
      <c r="F376" s="89">
        <v>8800</v>
      </c>
      <c r="G376" s="89">
        <v>1584</v>
      </c>
    </row>
    <row r="377" spans="1:7">
      <c r="A377" s="87">
        <v>42501</v>
      </c>
      <c r="B377" s="88" t="s">
        <v>453</v>
      </c>
      <c r="C377" s="88" t="s">
        <v>748</v>
      </c>
      <c r="D377" s="88" t="s">
        <v>454</v>
      </c>
      <c r="E377" s="89">
        <v>1800</v>
      </c>
      <c r="F377" s="89">
        <v>145800</v>
      </c>
      <c r="G377" s="89">
        <v>37908</v>
      </c>
    </row>
    <row r="378" spans="1:7">
      <c r="A378" s="87">
        <v>42501</v>
      </c>
      <c r="B378" s="88" t="s">
        <v>460</v>
      </c>
      <c r="C378" s="88" t="s">
        <v>753</v>
      </c>
      <c r="D378" s="88" t="s">
        <v>755</v>
      </c>
      <c r="E378" s="89">
        <v>1500</v>
      </c>
      <c r="F378" s="89">
        <v>88500</v>
      </c>
      <c r="G378" s="89">
        <v>21240</v>
      </c>
    </row>
    <row r="379" spans="1:7">
      <c r="A379" s="87">
        <v>42501</v>
      </c>
      <c r="B379" s="88" t="s">
        <v>460</v>
      </c>
      <c r="C379" s="88" t="s">
        <v>748</v>
      </c>
      <c r="D379" s="88" t="s">
        <v>461</v>
      </c>
      <c r="E379" s="89">
        <v>1400</v>
      </c>
      <c r="F379" s="89">
        <v>57400</v>
      </c>
      <c r="G379" s="89">
        <v>13202</v>
      </c>
    </row>
    <row r="380" spans="1:7">
      <c r="A380" s="87">
        <v>42502</v>
      </c>
      <c r="B380" s="88" t="s">
        <v>752</v>
      </c>
      <c r="C380" s="88" t="s">
        <v>753</v>
      </c>
      <c r="D380" s="88" t="s">
        <v>765</v>
      </c>
      <c r="E380" s="89">
        <v>1000</v>
      </c>
      <c r="F380" s="89">
        <v>49000</v>
      </c>
      <c r="G380" s="89">
        <v>12250</v>
      </c>
    </row>
    <row r="381" spans="1:7">
      <c r="A381" s="87">
        <v>42504</v>
      </c>
      <c r="B381" s="88" t="s">
        <v>460</v>
      </c>
      <c r="C381" s="88" t="s">
        <v>753</v>
      </c>
      <c r="D381" s="88" t="s">
        <v>755</v>
      </c>
      <c r="E381" s="89">
        <v>1600</v>
      </c>
      <c r="F381" s="89">
        <v>78400</v>
      </c>
      <c r="G381" s="89">
        <v>21952</v>
      </c>
    </row>
    <row r="382" spans="1:7">
      <c r="A382" s="87">
        <v>42504</v>
      </c>
      <c r="B382" s="88" t="s">
        <v>460</v>
      </c>
      <c r="C382" s="88" t="s">
        <v>753</v>
      </c>
      <c r="D382" s="88" t="s">
        <v>764</v>
      </c>
      <c r="E382" s="89">
        <v>1800</v>
      </c>
      <c r="F382" s="89">
        <v>68400</v>
      </c>
      <c r="G382" s="89">
        <v>11628</v>
      </c>
    </row>
    <row r="383" spans="1:7">
      <c r="A383" s="87">
        <v>42504</v>
      </c>
      <c r="B383" s="88" t="s">
        <v>460</v>
      </c>
      <c r="C383" s="88" t="s">
        <v>750</v>
      </c>
      <c r="D383" s="88" t="s">
        <v>762</v>
      </c>
      <c r="E383" s="89">
        <v>800</v>
      </c>
      <c r="F383" s="89">
        <v>60800</v>
      </c>
      <c r="G383" s="89">
        <v>16416</v>
      </c>
    </row>
    <row r="384" spans="1:7">
      <c r="A384" s="87">
        <v>42504</v>
      </c>
      <c r="B384" s="88" t="s">
        <v>752</v>
      </c>
      <c r="C384" s="88" t="s">
        <v>753</v>
      </c>
      <c r="D384" s="88" t="s">
        <v>765</v>
      </c>
      <c r="E384" s="89">
        <v>1600</v>
      </c>
      <c r="F384" s="89">
        <v>116800</v>
      </c>
      <c r="G384" s="89">
        <v>14016</v>
      </c>
    </row>
    <row r="385" spans="1:7">
      <c r="A385" s="87">
        <v>42505</v>
      </c>
      <c r="B385" s="88" t="s">
        <v>752</v>
      </c>
      <c r="C385" s="88" t="s">
        <v>753</v>
      </c>
      <c r="D385" s="88" t="s">
        <v>765</v>
      </c>
      <c r="E385" s="89">
        <v>500</v>
      </c>
      <c r="F385" s="89">
        <v>32500</v>
      </c>
      <c r="G385" s="89">
        <v>11700</v>
      </c>
    </row>
    <row r="386" spans="1:7">
      <c r="A386" s="87">
        <v>42505</v>
      </c>
      <c r="B386" s="88" t="s">
        <v>756</v>
      </c>
      <c r="C386" s="88" t="s">
        <v>748</v>
      </c>
      <c r="D386" s="88" t="s">
        <v>766</v>
      </c>
      <c r="E386" s="89">
        <v>1400</v>
      </c>
      <c r="F386" s="89">
        <v>28000</v>
      </c>
      <c r="G386" s="89">
        <v>9240</v>
      </c>
    </row>
    <row r="387" spans="1:7">
      <c r="A387" s="87">
        <v>42506</v>
      </c>
      <c r="B387" s="88" t="s">
        <v>453</v>
      </c>
      <c r="C387" s="88" t="s">
        <v>750</v>
      </c>
      <c r="D387" s="88" t="s">
        <v>751</v>
      </c>
      <c r="E387" s="89">
        <v>500</v>
      </c>
      <c r="F387" s="89">
        <v>13500</v>
      </c>
      <c r="G387" s="89">
        <v>2160</v>
      </c>
    </row>
    <row r="388" spans="1:7">
      <c r="A388" s="87">
        <v>42506</v>
      </c>
      <c r="B388" s="88" t="s">
        <v>460</v>
      </c>
      <c r="C388" s="88" t="s">
        <v>753</v>
      </c>
      <c r="D388" s="88" t="s">
        <v>755</v>
      </c>
      <c r="E388" s="89">
        <v>1700</v>
      </c>
      <c r="F388" s="89">
        <v>81600</v>
      </c>
      <c r="G388" s="89">
        <v>30192</v>
      </c>
    </row>
    <row r="389" spans="1:7">
      <c r="A389" s="87">
        <v>42506</v>
      </c>
      <c r="B389" s="88" t="s">
        <v>460</v>
      </c>
      <c r="C389" s="88" t="s">
        <v>753</v>
      </c>
      <c r="D389" s="88" t="s">
        <v>764</v>
      </c>
      <c r="E389" s="89">
        <v>1600</v>
      </c>
      <c r="F389" s="89">
        <v>136000</v>
      </c>
      <c r="G389" s="89">
        <v>31280</v>
      </c>
    </row>
    <row r="390" spans="1:7">
      <c r="A390" s="87">
        <v>42506</v>
      </c>
      <c r="B390" s="88" t="s">
        <v>756</v>
      </c>
      <c r="C390" s="88" t="s">
        <v>748</v>
      </c>
      <c r="D390" s="88" t="s">
        <v>758</v>
      </c>
      <c r="E390" s="89">
        <v>1300</v>
      </c>
      <c r="F390" s="89">
        <v>57200</v>
      </c>
      <c r="G390" s="89">
        <v>6292</v>
      </c>
    </row>
    <row r="391" spans="1:7">
      <c r="A391" s="87">
        <v>42506</v>
      </c>
      <c r="B391" s="88" t="s">
        <v>453</v>
      </c>
      <c r="C391" s="88" t="s">
        <v>748</v>
      </c>
      <c r="D391" s="88" t="s">
        <v>454</v>
      </c>
      <c r="E391" s="89">
        <v>1300</v>
      </c>
      <c r="F391" s="89">
        <v>85800</v>
      </c>
      <c r="G391" s="89">
        <v>30030</v>
      </c>
    </row>
    <row r="392" spans="1:7">
      <c r="A392" s="87">
        <v>42507</v>
      </c>
      <c r="B392" s="88" t="s">
        <v>460</v>
      </c>
      <c r="C392" s="88" t="s">
        <v>748</v>
      </c>
      <c r="D392" s="88" t="s">
        <v>461</v>
      </c>
      <c r="E392" s="89">
        <v>900</v>
      </c>
      <c r="F392" s="89">
        <v>21600</v>
      </c>
      <c r="G392" s="89">
        <v>2808</v>
      </c>
    </row>
    <row r="393" spans="1:7">
      <c r="A393" s="87">
        <v>42507</v>
      </c>
      <c r="B393" s="88" t="s">
        <v>460</v>
      </c>
      <c r="C393" s="88" t="s">
        <v>753</v>
      </c>
      <c r="D393" s="88" t="s">
        <v>755</v>
      </c>
      <c r="E393" s="89">
        <v>1100</v>
      </c>
      <c r="F393" s="89">
        <v>33000</v>
      </c>
      <c r="G393" s="89">
        <v>7590</v>
      </c>
    </row>
    <row r="394" spans="1:7">
      <c r="A394" s="87">
        <v>42507</v>
      </c>
      <c r="B394" s="88" t="s">
        <v>453</v>
      </c>
      <c r="C394" s="88" t="s">
        <v>748</v>
      </c>
      <c r="D394" s="88" t="s">
        <v>454</v>
      </c>
      <c r="E394" s="89">
        <v>1300</v>
      </c>
      <c r="F394" s="89">
        <v>98800</v>
      </c>
      <c r="G394" s="89">
        <v>34580</v>
      </c>
    </row>
    <row r="395" spans="1:7">
      <c r="A395" s="87">
        <v>42507</v>
      </c>
      <c r="B395" s="88" t="s">
        <v>453</v>
      </c>
      <c r="C395" s="88" t="s">
        <v>748</v>
      </c>
      <c r="D395" s="88" t="s">
        <v>454</v>
      </c>
      <c r="E395" s="89">
        <v>300</v>
      </c>
      <c r="F395" s="89">
        <v>21600</v>
      </c>
      <c r="G395" s="89">
        <v>3024</v>
      </c>
    </row>
    <row r="396" spans="1:7">
      <c r="A396" s="87">
        <v>42508</v>
      </c>
      <c r="B396" s="88" t="s">
        <v>453</v>
      </c>
      <c r="C396" s="88" t="s">
        <v>750</v>
      </c>
      <c r="D396" s="88" t="s">
        <v>751</v>
      </c>
      <c r="E396" s="89">
        <v>1300</v>
      </c>
      <c r="F396" s="89">
        <v>50700</v>
      </c>
      <c r="G396" s="89">
        <v>7605</v>
      </c>
    </row>
    <row r="397" spans="1:7">
      <c r="A397" s="87">
        <v>42508</v>
      </c>
      <c r="B397" s="88" t="s">
        <v>460</v>
      </c>
      <c r="C397" s="88" t="s">
        <v>750</v>
      </c>
      <c r="D397" s="88" t="s">
        <v>761</v>
      </c>
      <c r="E397" s="89">
        <v>600</v>
      </c>
      <c r="F397" s="89">
        <v>40200</v>
      </c>
      <c r="G397" s="89">
        <v>10050</v>
      </c>
    </row>
    <row r="398" spans="1:7">
      <c r="A398" s="87">
        <v>42508</v>
      </c>
      <c r="B398" s="88" t="s">
        <v>460</v>
      </c>
      <c r="C398" s="88" t="s">
        <v>753</v>
      </c>
      <c r="D398" s="88" t="s">
        <v>764</v>
      </c>
      <c r="E398" s="89">
        <v>1000</v>
      </c>
      <c r="F398" s="89">
        <v>36000</v>
      </c>
      <c r="G398" s="89">
        <v>6120</v>
      </c>
    </row>
    <row r="399" spans="1:7">
      <c r="A399" s="87">
        <v>42509</v>
      </c>
      <c r="B399" s="88" t="s">
        <v>752</v>
      </c>
      <c r="C399" s="88" t="s">
        <v>753</v>
      </c>
      <c r="D399" s="88" t="s">
        <v>754</v>
      </c>
      <c r="E399" s="89">
        <v>1100</v>
      </c>
      <c r="F399" s="89">
        <v>63800</v>
      </c>
      <c r="G399" s="89">
        <v>14674</v>
      </c>
    </row>
    <row r="400" spans="1:7">
      <c r="A400" s="87">
        <v>42511</v>
      </c>
      <c r="B400" s="88" t="s">
        <v>460</v>
      </c>
      <c r="C400" s="88" t="s">
        <v>748</v>
      </c>
      <c r="D400" s="88" t="s">
        <v>749</v>
      </c>
      <c r="E400" s="89">
        <v>400</v>
      </c>
      <c r="F400" s="89">
        <v>23600</v>
      </c>
      <c r="G400" s="89">
        <v>5900</v>
      </c>
    </row>
    <row r="401" spans="1:7">
      <c r="A401" s="87">
        <v>42511</v>
      </c>
      <c r="B401" s="88" t="s">
        <v>453</v>
      </c>
      <c r="C401" s="88" t="s">
        <v>748</v>
      </c>
      <c r="D401" s="88" t="s">
        <v>454</v>
      </c>
      <c r="E401" s="89">
        <v>500</v>
      </c>
      <c r="F401" s="89">
        <v>26000</v>
      </c>
      <c r="G401" s="89">
        <v>8320</v>
      </c>
    </row>
    <row r="402" spans="1:7">
      <c r="A402" s="87">
        <v>42511</v>
      </c>
      <c r="B402" s="88" t="s">
        <v>756</v>
      </c>
      <c r="C402" s="88" t="s">
        <v>748</v>
      </c>
      <c r="D402" s="88" t="s">
        <v>766</v>
      </c>
      <c r="E402" s="89">
        <v>300</v>
      </c>
      <c r="F402" s="89">
        <v>11400</v>
      </c>
      <c r="G402" s="89">
        <v>4104</v>
      </c>
    </row>
    <row r="403" spans="1:7">
      <c r="A403" s="87">
        <v>42511</v>
      </c>
      <c r="B403" s="88" t="s">
        <v>756</v>
      </c>
      <c r="C403" s="88" t="s">
        <v>750</v>
      </c>
      <c r="D403" s="88" t="s">
        <v>759</v>
      </c>
      <c r="E403" s="89">
        <v>1200</v>
      </c>
      <c r="F403" s="89">
        <v>66000</v>
      </c>
      <c r="G403" s="89">
        <v>6600</v>
      </c>
    </row>
    <row r="404" spans="1:7">
      <c r="A404" s="87">
        <v>42511</v>
      </c>
      <c r="B404" s="88" t="s">
        <v>756</v>
      </c>
      <c r="C404" s="88" t="s">
        <v>750</v>
      </c>
      <c r="D404" s="88" t="s">
        <v>759</v>
      </c>
      <c r="E404" s="89">
        <v>1100</v>
      </c>
      <c r="F404" s="89">
        <v>49500</v>
      </c>
      <c r="G404" s="89">
        <v>15345</v>
      </c>
    </row>
    <row r="405" spans="1:7">
      <c r="A405" s="87">
        <v>42512</v>
      </c>
      <c r="B405" s="88" t="s">
        <v>460</v>
      </c>
      <c r="C405" s="88" t="s">
        <v>753</v>
      </c>
      <c r="D405" s="88" t="s">
        <v>755</v>
      </c>
      <c r="E405" s="89">
        <v>1300</v>
      </c>
      <c r="F405" s="89">
        <v>76700</v>
      </c>
      <c r="G405" s="89">
        <v>24544</v>
      </c>
    </row>
    <row r="406" spans="1:7">
      <c r="A406" s="87">
        <v>42512</v>
      </c>
      <c r="B406" s="88" t="s">
        <v>460</v>
      </c>
      <c r="C406" s="88" t="s">
        <v>750</v>
      </c>
      <c r="D406" s="88" t="s">
        <v>760</v>
      </c>
      <c r="E406" s="89">
        <v>1300</v>
      </c>
      <c r="F406" s="89">
        <v>37700</v>
      </c>
      <c r="G406" s="89">
        <v>8294</v>
      </c>
    </row>
    <row r="407" spans="1:7">
      <c r="A407" s="87">
        <v>42512</v>
      </c>
      <c r="B407" s="88" t="s">
        <v>756</v>
      </c>
      <c r="C407" s="88" t="s">
        <v>750</v>
      </c>
      <c r="D407" s="88" t="s">
        <v>759</v>
      </c>
      <c r="E407" s="89">
        <v>1600</v>
      </c>
      <c r="F407" s="89">
        <v>59200</v>
      </c>
      <c r="G407" s="89">
        <v>13616</v>
      </c>
    </row>
    <row r="408" spans="1:7">
      <c r="A408" s="87">
        <v>42513</v>
      </c>
      <c r="B408" s="88" t="s">
        <v>460</v>
      </c>
      <c r="C408" s="88" t="s">
        <v>753</v>
      </c>
      <c r="D408" s="88" t="s">
        <v>755</v>
      </c>
      <c r="E408" s="89">
        <v>1800</v>
      </c>
      <c r="F408" s="89">
        <v>45000</v>
      </c>
      <c r="G408" s="89">
        <v>14850</v>
      </c>
    </row>
    <row r="409" spans="1:7">
      <c r="A409" s="87">
        <v>42513</v>
      </c>
      <c r="B409" s="88" t="s">
        <v>756</v>
      </c>
      <c r="C409" s="88" t="s">
        <v>748</v>
      </c>
      <c r="D409" s="88" t="s">
        <v>758</v>
      </c>
      <c r="E409" s="89">
        <v>1300</v>
      </c>
      <c r="F409" s="89">
        <v>33800</v>
      </c>
      <c r="G409" s="89">
        <v>9464</v>
      </c>
    </row>
    <row r="410" spans="1:7">
      <c r="A410" s="87">
        <v>42514</v>
      </c>
      <c r="B410" s="88" t="s">
        <v>756</v>
      </c>
      <c r="C410" s="88" t="s">
        <v>748</v>
      </c>
      <c r="D410" s="88" t="s">
        <v>757</v>
      </c>
      <c r="E410" s="89">
        <v>800</v>
      </c>
      <c r="F410" s="89">
        <v>21600</v>
      </c>
      <c r="G410" s="89">
        <v>2808</v>
      </c>
    </row>
    <row r="411" spans="1:7">
      <c r="A411" s="87">
        <v>42514</v>
      </c>
      <c r="B411" s="88" t="s">
        <v>756</v>
      </c>
      <c r="C411" s="88" t="s">
        <v>748</v>
      </c>
      <c r="D411" s="88" t="s">
        <v>757</v>
      </c>
      <c r="E411" s="89">
        <v>1100</v>
      </c>
      <c r="F411" s="89">
        <v>69300</v>
      </c>
      <c r="G411" s="89">
        <v>18711</v>
      </c>
    </row>
    <row r="412" spans="1:7">
      <c r="A412" s="87">
        <v>42515</v>
      </c>
      <c r="B412" s="88" t="s">
        <v>752</v>
      </c>
      <c r="C412" s="88" t="s">
        <v>753</v>
      </c>
      <c r="D412" s="88" t="s">
        <v>765</v>
      </c>
      <c r="E412" s="89">
        <v>600</v>
      </c>
      <c r="F412" s="89">
        <v>35400</v>
      </c>
      <c r="G412" s="89">
        <v>6726</v>
      </c>
    </row>
    <row r="413" spans="1:7">
      <c r="A413" s="87">
        <v>42515</v>
      </c>
      <c r="B413" s="88" t="s">
        <v>460</v>
      </c>
      <c r="C413" s="88" t="s">
        <v>748</v>
      </c>
      <c r="D413" s="88" t="s">
        <v>749</v>
      </c>
      <c r="E413" s="89">
        <v>1400</v>
      </c>
      <c r="F413" s="89">
        <v>18200</v>
      </c>
      <c r="G413" s="89">
        <v>5278</v>
      </c>
    </row>
    <row r="414" spans="1:7">
      <c r="A414" s="87">
        <v>42515</v>
      </c>
      <c r="B414" s="88" t="s">
        <v>756</v>
      </c>
      <c r="C414" s="88" t="s">
        <v>748</v>
      </c>
      <c r="D414" s="88" t="s">
        <v>758</v>
      </c>
      <c r="E414" s="89">
        <v>1000</v>
      </c>
      <c r="F414" s="89">
        <v>25000</v>
      </c>
      <c r="G414" s="89">
        <v>8750</v>
      </c>
    </row>
    <row r="415" spans="1:7">
      <c r="A415" s="87">
        <v>42516</v>
      </c>
      <c r="B415" s="88" t="s">
        <v>756</v>
      </c>
      <c r="C415" s="88" t="s">
        <v>748</v>
      </c>
      <c r="D415" s="88" t="s">
        <v>766</v>
      </c>
      <c r="E415" s="89">
        <v>1600</v>
      </c>
      <c r="F415" s="89">
        <v>56000</v>
      </c>
      <c r="G415" s="89">
        <v>11760</v>
      </c>
    </row>
    <row r="416" spans="1:7">
      <c r="A416" s="87">
        <v>42516</v>
      </c>
      <c r="B416" s="88" t="s">
        <v>460</v>
      </c>
      <c r="C416" s="88" t="s">
        <v>748</v>
      </c>
      <c r="D416" s="88" t="s">
        <v>749</v>
      </c>
      <c r="E416" s="89">
        <v>600</v>
      </c>
      <c r="F416" s="89">
        <v>38400</v>
      </c>
      <c r="G416" s="89">
        <v>12672</v>
      </c>
    </row>
    <row r="417" spans="1:7">
      <c r="A417" s="87">
        <v>42516</v>
      </c>
      <c r="B417" s="88" t="s">
        <v>756</v>
      </c>
      <c r="C417" s="88" t="s">
        <v>748</v>
      </c>
      <c r="D417" s="88" t="s">
        <v>766</v>
      </c>
      <c r="E417" s="89">
        <v>400</v>
      </c>
      <c r="F417" s="89">
        <v>15200</v>
      </c>
      <c r="G417" s="89">
        <v>5624</v>
      </c>
    </row>
    <row r="418" spans="1:7">
      <c r="A418" s="87">
        <v>42516</v>
      </c>
      <c r="B418" s="88" t="s">
        <v>460</v>
      </c>
      <c r="C418" s="88" t="s">
        <v>750</v>
      </c>
      <c r="D418" s="88" t="s">
        <v>762</v>
      </c>
      <c r="E418" s="89">
        <v>1200</v>
      </c>
      <c r="F418" s="89">
        <v>26400</v>
      </c>
      <c r="G418" s="89">
        <v>5280</v>
      </c>
    </row>
    <row r="419" spans="1:7">
      <c r="A419" s="87">
        <v>42516</v>
      </c>
      <c r="B419" s="88" t="s">
        <v>756</v>
      </c>
      <c r="C419" s="88" t="s">
        <v>748</v>
      </c>
      <c r="D419" s="88" t="s">
        <v>766</v>
      </c>
      <c r="E419" s="89">
        <v>1000</v>
      </c>
      <c r="F419" s="89">
        <v>55000</v>
      </c>
      <c r="G419" s="89">
        <v>7700</v>
      </c>
    </row>
    <row r="420" spans="1:7">
      <c r="A420" s="87">
        <v>42516</v>
      </c>
      <c r="B420" s="88" t="s">
        <v>460</v>
      </c>
      <c r="C420" s="88" t="s">
        <v>748</v>
      </c>
      <c r="D420" s="88" t="s">
        <v>461</v>
      </c>
      <c r="E420" s="89">
        <v>1300</v>
      </c>
      <c r="F420" s="89">
        <v>58500</v>
      </c>
      <c r="G420" s="89">
        <v>12870</v>
      </c>
    </row>
    <row r="421" spans="1:7">
      <c r="A421" s="87">
        <v>42516</v>
      </c>
      <c r="B421" s="88" t="s">
        <v>460</v>
      </c>
      <c r="C421" s="88" t="s">
        <v>748</v>
      </c>
      <c r="D421" s="88" t="s">
        <v>749</v>
      </c>
      <c r="E421" s="89">
        <v>900</v>
      </c>
      <c r="F421" s="89">
        <v>74700</v>
      </c>
      <c r="G421" s="89">
        <v>14940</v>
      </c>
    </row>
    <row r="422" spans="1:7">
      <c r="A422" s="87">
        <v>42517</v>
      </c>
      <c r="B422" s="88" t="s">
        <v>752</v>
      </c>
      <c r="C422" s="88" t="s">
        <v>753</v>
      </c>
      <c r="D422" s="88" t="s">
        <v>754</v>
      </c>
      <c r="E422" s="89">
        <v>200</v>
      </c>
      <c r="F422" s="89">
        <v>17000</v>
      </c>
      <c r="G422" s="89">
        <v>2720</v>
      </c>
    </row>
    <row r="423" spans="1:7">
      <c r="A423" s="87">
        <v>42517</v>
      </c>
      <c r="B423" s="88" t="s">
        <v>460</v>
      </c>
      <c r="C423" s="88" t="s">
        <v>750</v>
      </c>
      <c r="D423" s="88" t="s">
        <v>762</v>
      </c>
      <c r="E423" s="89">
        <v>500</v>
      </c>
      <c r="F423" s="89">
        <v>19500</v>
      </c>
      <c r="G423" s="89">
        <v>3900</v>
      </c>
    </row>
    <row r="424" spans="1:7">
      <c r="A424" s="87">
        <v>42518</v>
      </c>
      <c r="B424" s="88" t="s">
        <v>460</v>
      </c>
      <c r="C424" s="88" t="s">
        <v>753</v>
      </c>
      <c r="D424" s="88" t="s">
        <v>755</v>
      </c>
      <c r="E424" s="89">
        <v>600</v>
      </c>
      <c r="F424" s="89">
        <v>36600</v>
      </c>
      <c r="G424" s="89">
        <v>10248</v>
      </c>
    </row>
    <row r="425" spans="1:7">
      <c r="A425" s="87">
        <v>42518</v>
      </c>
      <c r="B425" s="88" t="s">
        <v>453</v>
      </c>
      <c r="C425" s="88" t="s">
        <v>750</v>
      </c>
      <c r="D425" s="88" t="s">
        <v>751</v>
      </c>
      <c r="E425" s="89">
        <v>1200</v>
      </c>
      <c r="F425" s="89">
        <v>81600</v>
      </c>
      <c r="G425" s="89">
        <v>13056</v>
      </c>
    </row>
    <row r="426" spans="1:7">
      <c r="A426" s="87">
        <v>42518</v>
      </c>
      <c r="B426" s="88" t="s">
        <v>453</v>
      </c>
      <c r="C426" s="88" t="s">
        <v>748</v>
      </c>
      <c r="D426" s="88" t="s">
        <v>454</v>
      </c>
      <c r="E426" s="89">
        <v>1400</v>
      </c>
      <c r="F426" s="89">
        <v>113400</v>
      </c>
      <c r="G426" s="89">
        <v>18144</v>
      </c>
    </row>
    <row r="427" spans="1:7">
      <c r="A427" s="87">
        <v>42518</v>
      </c>
      <c r="B427" s="88" t="s">
        <v>460</v>
      </c>
      <c r="C427" s="88" t="s">
        <v>753</v>
      </c>
      <c r="D427" s="88" t="s">
        <v>764</v>
      </c>
      <c r="E427" s="89">
        <v>900</v>
      </c>
      <c r="F427" s="89">
        <v>25200</v>
      </c>
      <c r="G427" s="89">
        <v>8316</v>
      </c>
    </row>
    <row r="428" spans="1:7">
      <c r="A428" s="87">
        <v>42518</v>
      </c>
      <c r="B428" s="88" t="s">
        <v>752</v>
      </c>
      <c r="C428" s="88" t="s">
        <v>753</v>
      </c>
      <c r="D428" s="88" t="s">
        <v>765</v>
      </c>
      <c r="E428" s="89">
        <v>1800</v>
      </c>
      <c r="F428" s="89">
        <v>117000</v>
      </c>
      <c r="G428" s="89">
        <v>25740</v>
      </c>
    </row>
    <row r="429" spans="1:7">
      <c r="A429" s="87">
        <v>42519</v>
      </c>
      <c r="B429" s="88" t="s">
        <v>752</v>
      </c>
      <c r="C429" s="88" t="s">
        <v>753</v>
      </c>
      <c r="D429" s="88" t="s">
        <v>754</v>
      </c>
      <c r="E429" s="89">
        <v>1600</v>
      </c>
      <c r="F429" s="89">
        <v>33600</v>
      </c>
      <c r="G429" s="89">
        <v>4368</v>
      </c>
    </row>
    <row r="430" spans="1:7">
      <c r="A430" s="87">
        <v>42519</v>
      </c>
      <c r="B430" s="88" t="s">
        <v>460</v>
      </c>
      <c r="C430" s="88" t="s">
        <v>748</v>
      </c>
      <c r="D430" s="88" t="s">
        <v>461</v>
      </c>
      <c r="E430" s="89">
        <v>600</v>
      </c>
      <c r="F430" s="89">
        <v>39000</v>
      </c>
      <c r="G430" s="89">
        <v>8580</v>
      </c>
    </row>
    <row r="431" spans="1:7">
      <c r="A431" s="87">
        <v>42519</v>
      </c>
      <c r="B431" s="88" t="s">
        <v>756</v>
      </c>
      <c r="C431" s="88" t="s">
        <v>750</v>
      </c>
      <c r="D431" s="88" t="s">
        <v>759</v>
      </c>
      <c r="E431" s="89">
        <v>900</v>
      </c>
      <c r="F431" s="89">
        <v>34200</v>
      </c>
      <c r="G431" s="89">
        <v>5472</v>
      </c>
    </row>
    <row r="432" spans="1:7">
      <c r="A432" s="87">
        <v>42520</v>
      </c>
      <c r="B432" s="88" t="s">
        <v>460</v>
      </c>
      <c r="C432" s="88" t="s">
        <v>750</v>
      </c>
      <c r="D432" s="88" t="s">
        <v>760</v>
      </c>
      <c r="E432" s="89">
        <v>1000</v>
      </c>
      <c r="F432" s="89">
        <v>31000</v>
      </c>
      <c r="G432" s="89">
        <v>4650</v>
      </c>
    </row>
    <row r="433" spans="1:7">
      <c r="A433" s="87">
        <v>42520</v>
      </c>
      <c r="B433" s="88" t="s">
        <v>460</v>
      </c>
      <c r="C433" s="88" t="s">
        <v>748</v>
      </c>
      <c r="D433" s="88" t="s">
        <v>461</v>
      </c>
      <c r="E433" s="89">
        <v>1800</v>
      </c>
      <c r="F433" s="89">
        <v>102600</v>
      </c>
      <c r="G433" s="89">
        <v>28728</v>
      </c>
    </row>
    <row r="434" spans="1:7">
      <c r="A434" s="87">
        <v>42520</v>
      </c>
      <c r="B434" s="88" t="s">
        <v>460</v>
      </c>
      <c r="C434" s="88" t="s">
        <v>753</v>
      </c>
      <c r="D434" s="88" t="s">
        <v>755</v>
      </c>
      <c r="E434" s="89">
        <v>900</v>
      </c>
      <c r="F434" s="89">
        <v>33300</v>
      </c>
      <c r="G434" s="89">
        <v>10989</v>
      </c>
    </row>
    <row r="435" spans="1:7">
      <c r="A435" s="87">
        <v>42521</v>
      </c>
      <c r="B435" s="88" t="s">
        <v>756</v>
      </c>
      <c r="C435" s="88" t="s">
        <v>748</v>
      </c>
      <c r="D435" s="88" t="s">
        <v>766</v>
      </c>
      <c r="E435" s="89">
        <v>900</v>
      </c>
      <c r="F435" s="89">
        <v>41400</v>
      </c>
      <c r="G435" s="89">
        <v>12420</v>
      </c>
    </row>
    <row r="436" spans="1:7">
      <c r="A436" s="87">
        <v>42521</v>
      </c>
      <c r="B436" s="88" t="s">
        <v>460</v>
      </c>
      <c r="C436" s="88" t="s">
        <v>753</v>
      </c>
      <c r="D436" s="88" t="s">
        <v>764</v>
      </c>
      <c r="E436" s="89">
        <v>300</v>
      </c>
      <c r="F436" s="89">
        <v>11700</v>
      </c>
      <c r="G436" s="89">
        <v>3627</v>
      </c>
    </row>
    <row r="437" spans="1:7">
      <c r="A437" s="87">
        <v>42522</v>
      </c>
      <c r="B437" s="88" t="s">
        <v>460</v>
      </c>
      <c r="C437" s="88" t="s">
        <v>750</v>
      </c>
      <c r="D437" s="88" t="s">
        <v>760</v>
      </c>
      <c r="E437" s="89">
        <v>1300</v>
      </c>
      <c r="F437" s="89">
        <v>59800</v>
      </c>
      <c r="G437" s="89">
        <v>20930</v>
      </c>
    </row>
    <row r="438" spans="1:7">
      <c r="A438" s="87">
        <v>42523</v>
      </c>
      <c r="B438" s="88" t="s">
        <v>460</v>
      </c>
      <c r="C438" s="88" t="s">
        <v>750</v>
      </c>
      <c r="D438" s="88" t="s">
        <v>762</v>
      </c>
      <c r="E438" s="89">
        <v>1400</v>
      </c>
      <c r="F438" s="89">
        <v>121800</v>
      </c>
      <c r="G438" s="89">
        <v>29232</v>
      </c>
    </row>
    <row r="439" spans="1:7">
      <c r="A439" s="87">
        <v>42524</v>
      </c>
      <c r="B439" s="88" t="s">
        <v>453</v>
      </c>
      <c r="C439" s="88" t="s">
        <v>748</v>
      </c>
      <c r="D439" s="88" t="s">
        <v>454</v>
      </c>
      <c r="E439" s="89">
        <v>700</v>
      </c>
      <c r="F439" s="89">
        <v>58800</v>
      </c>
      <c r="G439" s="89">
        <v>13524</v>
      </c>
    </row>
    <row r="440" spans="1:7">
      <c r="A440" s="87">
        <v>42524</v>
      </c>
      <c r="B440" s="88" t="s">
        <v>453</v>
      </c>
      <c r="C440" s="88" t="s">
        <v>748</v>
      </c>
      <c r="D440" s="88" t="s">
        <v>454</v>
      </c>
      <c r="E440" s="89">
        <v>1300</v>
      </c>
      <c r="F440" s="89">
        <v>54600</v>
      </c>
      <c r="G440" s="89">
        <v>12558</v>
      </c>
    </row>
    <row r="441" spans="1:7">
      <c r="A441" s="87">
        <v>42524</v>
      </c>
      <c r="B441" s="88" t="s">
        <v>460</v>
      </c>
      <c r="C441" s="88" t="s">
        <v>750</v>
      </c>
      <c r="D441" s="88" t="s">
        <v>761</v>
      </c>
      <c r="E441" s="89">
        <v>1000</v>
      </c>
      <c r="F441" s="89">
        <v>15000</v>
      </c>
      <c r="G441" s="89">
        <v>3150</v>
      </c>
    </row>
    <row r="442" spans="1:7">
      <c r="A442" s="87">
        <v>42524</v>
      </c>
      <c r="B442" s="88" t="s">
        <v>752</v>
      </c>
      <c r="C442" s="88" t="s">
        <v>753</v>
      </c>
      <c r="D442" s="88" t="s">
        <v>765</v>
      </c>
      <c r="E442" s="89">
        <v>1300</v>
      </c>
      <c r="F442" s="89">
        <v>63700</v>
      </c>
      <c r="G442" s="89">
        <v>8918</v>
      </c>
    </row>
    <row r="443" spans="1:7">
      <c r="A443" s="87">
        <v>42524</v>
      </c>
      <c r="B443" s="88" t="s">
        <v>460</v>
      </c>
      <c r="C443" s="88" t="s">
        <v>748</v>
      </c>
      <c r="D443" s="88" t="s">
        <v>749</v>
      </c>
      <c r="E443" s="89">
        <v>800</v>
      </c>
      <c r="F443" s="89">
        <v>17600</v>
      </c>
      <c r="G443" s="89">
        <v>3872</v>
      </c>
    </row>
    <row r="444" spans="1:7">
      <c r="A444" s="87">
        <v>42525</v>
      </c>
      <c r="B444" s="88" t="s">
        <v>460</v>
      </c>
      <c r="C444" s="88" t="s">
        <v>753</v>
      </c>
      <c r="D444" s="88" t="s">
        <v>755</v>
      </c>
      <c r="E444" s="89">
        <v>500</v>
      </c>
      <c r="F444" s="89">
        <v>38000</v>
      </c>
      <c r="G444" s="89">
        <v>9500</v>
      </c>
    </row>
    <row r="445" spans="1:7">
      <c r="A445" s="87">
        <v>42525</v>
      </c>
      <c r="B445" s="88" t="s">
        <v>460</v>
      </c>
      <c r="C445" s="88" t="s">
        <v>750</v>
      </c>
      <c r="D445" s="88" t="s">
        <v>761</v>
      </c>
      <c r="E445" s="89">
        <v>500</v>
      </c>
      <c r="F445" s="89">
        <v>21500</v>
      </c>
      <c r="G445" s="89">
        <v>3655</v>
      </c>
    </row>
    <row r="446" spans="1:7">
      <c r="A446" s="87">
        <v>42526</v>
      </c>
      <c r="B446" s="88" t="s">
        <v>756</v>
      </c>
      <c r="C446" s="88" t="s">
        <v>750</v>
      </c>
      <c r="D446" s="88" t="s">
        <v>759</v>
      </c>
      <c r="E446" s="89">
        <v>1400</v>
      </c>
      <c r="F446" s="89">
        <v>81200</v>
      </c>
      <c r="G446" s="89">
        <v>26796</v>
      </c>
    </row>
    <row r="447" spans="1:7">
      <c r="A447" s="87">
        <v>42526</v>
      </c>
      <c r="B447" s="88" t="s">
        <v>460</v>
      </c>
      <c r="C447" s="88" t="s">
        <v>750</v>
      </c>
      <c r="D447" s="88" t="s">
        <v>760</v>
      </c>
      <c r="E447" s="89">
        <v>1300</v>
      </c>
      <c r="F447" s="89">
        <v>22100</v>
      </c>
      <c r="G447" s="89">
        <v>6630</v>
      </c>
    </row>
    <row r="448" spans="1:7">
      <c r="A448" s="87">
        <v>42526</v>
      </c>
      <c r="B448" s="88" t="s">
        <v>460</v>
      </c>
      <c r="C448" s="88" t="s">
        <v>748</v>
      </c>
      <c r="D448" s="88" t="s">
        <v>461</v>
      </c>
      <c r="E448" s="89">
        <v>500</v>
      </c>
      <c r="F448" s="89">
        <v>41500</v>
      </c>
      <c r="G448" s="89">
        <v>9545</v>
      </c>
    </row>
    <row r="449" spans="1:7">
      <c r="A449" s="87">
        <v>42526</v>
      </c>
      <c r="B449" s="88" t="s">
        <v>453</v>
      </c>
      <c r="C449" s="88" t="s">
        <v>748</v>
      </c>
      <c r="D449" s="88" t="s">
        <v>454</v>
      </c>
      <c r="E449" s="89">
        <v>1500</v>
      </c>
      <c r="F449" s="89">
        <v>61500</v>
      </c>
      <c r="G449" s="89">
        <v>17835</v>
      </c>
    </row>
    <row r="450" spans="1:7">
      <c r="A450" s="87">
        <v>42526</v>
      </c>
      <c r="B450" s="88" t="s">
        <v>453</v>
      </c>
      <c r="C450" s="88" t="s">
        <v>750</v>
      </c>
      <c r="D450" s="88" t="s">
        <v>763</v>
      </c>
      <c r="E450" s="89">
        <v>1100</v>
      </c>
      <c r="F450" s="89">
        <v>39600</v>
      </c>
      <c r="G450" s="89">
        <v>14652</v>
      </c>
    </row>
    <row r="451" spans="1:7">
      <c r="A451" s="87">
        <v>42527</v>
      </c>
      <c r="B451" s="88" t="s">
        <v>453</v>
      </c>
      <c r="C451" s="88" t="s">
        <v>748</v>
      </c>
      <c r="D451" s="88" t="s">
        <v>454</v>
      </c>
      <c r="E451" s="89">
        <v>1000</v>
      </c>
      <c r="F451" s="89">
        <v>24000</v>
      </c>
      <c r="G451" s="89">
        <v>6000</v>
      </c>
    </row>
    <row r="452" spans="1:7">
      <c r="A452" s="87">
        <v>42527</v>
      </c>
      <c r="B452" s="88" t="s">
        <v>752</v>
      </c>
      <c r="C452" s="88" t="s">
        <v>753</v>
      </c>
      <c r="D452" s="88" t="s">
        <v>754</v>
      </c>
      <c r="E452" s="89">
        <v>400</v>
      </c>
      <c r="F452" s="89">
        <v>11200</v>
      </c>
      <c r="G452" s="89">
        <v>2912</v>
      </c>
    </row>
    <row r="453" spans="1:7">
      <c r="A453" s="87">
        <v>42527</v>
      </c>
      <c r="B453" s="88" t="s">
        <v>756</v>
      </c>
      <c r="C453" s="88" t="s">
        <v>748</v>
      </c>
      <c r="D453" s="88" t="s">
        <v>758</v>
      </c>
      <c r="E453" s="89">
        <v>1600</v>
      </c>
      <c r="F453" s="89">
        <v>100800</v>
      </c>
      <c r="G453" s="89">
        <v>34272</v>
      </c>
    </row>
    <row r="454" spans="1:7">
      <c r="A454" s="87">
        <v>42527</v>
      </c>
      <c r="B454" s="88" t="s">
        <v>460</v>
      </c>
      <c r="C454" s="88" t="s">
        <v>753</v>
      </c>
      <c r="D454" s="88" t="s">
        <v>755</v>
      </c>
      <c r="E454" s="89">
        <v>500</v>
      </c>
      <c r="F454" s="89">
        <v>37000</v>
      </c>
      <c r="G454" s="89">
        <v>9250</v>
      </c>
    </row>
    <row r="455" spans="1:7">
      <c r="A455" s="87">
        <v>42528</v>
      </c>
      <c r="B455" s="88" t="s">
        <v>756</v>
      </c>
      <c r="C455" s="88" t="s">
        <v>748</v>
      </c>
      <c r="D455" s="88" t="s">
        <v>758</v>
      </c>
      <c r="E455" s="89">
        <v>600</v>
      </c>
      <c r="F455" s="89">
        <v>35400</v>
      </c>
      <c r="G455" s="89">
        <v>6372</v>
      </c>
    </row>
    <row r="456" spans="1:7">
      <c r="A456" s="87">
        <v>42528</v>
      </c>
      <c r="B456" s="88" t="s">
        <v>453</v>
      </c>
      <c r="C456" s="88" t="s">
        <v>748</v>
      </c>
      <c r="D456" s="88" t="s">
        <v>454</v>
      </c>
      <c r="E456" s="89">
        <v>500</v>
      </c>
      <c r="F456" s="89">
        <v>21000</v>
      </c>
      <c r="G456" s="89">
        <v>3360</v>
      </c>
    </row>
    <row r="457" spans="1:7">
      <c r="A457" s="87">
        <v>42528</v>
      </c>
      <c r="B457" s="88" t="s">
        <v>460</v>
      </c>
      <c r="C457" s="88" t="s">
        <v>748</v>
      </c>
      <c r="D457" s="88" t="s">
        <v>461</v>
      </c>
      <c r="E457" s="89">
        <v>500</v>
      </c>
      <c r="F457" s="89">
        <v>39000</v>
      </c>
      <c r="G457" s="89">
        <v>8970</v>
      </c>
    </row>
    <row r="458" spans="1:7">
      <c r="A458" s="87">
        <v>42528</v>
      </c>
      <c r="B458" s="88" t="s">
        <v>752</v>
      </c>
      <c r="C458" s="88" t="s">
        <v>753</v>
      </c>
      <c r="D458" s="88" t="s">
        <v>765</v>
      </c>
      <c r="E458" s="89">
        <v>1000</v>
      </c>
      <c r="F458" s="89">
        <v>77000</v>
      </c>
      <c r="G458" s="89">
        <v>26180</v>
      </c>
    </row>
    <row r="459" spans="1:7">
      <c r="A459" s="87">
        <v>42528</v>
      </c>
      <c r="B459" s="88" t="s">
        <v>460</v>
      </c>
      <c r="C459" s="88" t="s">
        <v>750</v>
      </c>
      <c r="D459" s="88" t="s">
        <v>762</v>
      </c>
      <c r="E459" s="89">
        <v>200</v>
      </c>
      <c r="F459" s="89">
        <v>10600</v>
      </c>
      <c r="G459" s="89">
        <v>3180</v>
      </c>
    </row>
    <row r="460" spans="1:7">
      <c r="A460" s="87">
        <v>42528</v>
      </c>
      <c r="B460" s="88" t="s">
        <v>460</v>
      </c>
      <c r="C460" s="88" t="s">
        <v>750</v>
      </c>
      <c r="D460" s="88" t="s">
        <v>761</v>
      </c>
      <c r="E460" s="89">
        <v>500</v>
      </c>
      <c r="F460" s="89">
        <v>36000</v>
      </c>
      <c r="G460" s="89">
        <v>7200</v>
      </c>
    </row>
    <row r="461" spans="1:7">
      <c r="A461" s="87">
        <v>42529</v>
      </c>
      <c r="B461" s="88" t="s">
        <v>460</v>
      </c>
      <c r="C461" s="88" t="s">
        <v>748</v>
      </c>
      <c r="D461" s="88" t="s">
        <v>749</v>
      </c>
      <c r="E461" s="89">
        <v>600</v>
      </c>
      <c r="F461" s="89">
        <v>31200</v>
      </c>
      <c r="G461" s="89">
        <v>9672</v>
      </c>
    </row>
    <row r="462" spans="1:7">
      <c r="A462" s="87">
        <v>42529</v>
      </c>
      <c r="B462" s="88" t="s">
        <v>756</v>
      </c>
      <c r="C462" s="88" t="s">
        <v>748</v>
      </c>
      <c r="D462" s="88" t="s">
        <v>758</v>
      </c>
      <c r="E462" s="89">
        <v>1600</v>
      </c>
      <c r="F462" s="89">
        <v>108800</v>
      </c>
      <c r="G462" s="89">
        <v>16320</v>
      </c>
    </row>
    <row r="463" spans="1:7">
      <c r="A463" s="87">
        <v>42529</v>
      </c>
      <c r="B463" s="88" t="s">
        <v>756</v>
      </c>
      <c r="C463" s="88" t="s">
        <v>748</v>
      </c>
      <c r="D463" s="88" t="s">
        <v>766</v>
      </c>
      <c r="E463" s="89">
        <v>1200</v>
      </c>
      <c r="F463" s="89">
        <v>30000</v>
      </c>
      <c r="G463" s="89">
        <v>3000</v>
      </c>
    </row>
    <row r="464" spans="1:7">
      <c r="A464" s="87">
        <v>42529</v>
      </c>
      <c r="B464" s="88" t="s">
        <v>460</v>
      </c>
      <c r="C464" s="88" t="s">
        <v>748</v>
      </c>
      <c r="D464" s="88" t="s">
        <v>749</v>
      </c>
      <c r="E464" s="89">
        <v>1800</v>
      </c>
      <c r="F464" s="89">
        <v>129600</v>
      </c>
      <c r="G464" s="89">
        <v>32400</v>
      </c>
    </row>
    <row r="465" spans="1:7">
      <c r="A465" s="87">
        <v>42530</v>
      </c>
      <c r="B465" s="88" t="s">
        <v>453</v>
      </c>
      <c r="C465" s="88" t="s">
        <v>750</v>
      </c>
      <c r="D465" s="88" t="s">
        <v>751</v>
      </c>
      <c r="E465" s="89">
        <v>400</v>
      </c>
      <c r="F465" s="89">
        <v>12800</v>
      </c>
      <c r="G465" s="89">
        <v>1280</v>
      </c>
    </row>
    <row r="466" spans="1:7">
      <c r="A466" s="87">
        <v>42531</v>
      </c>
      <c r="B466" s="88" t="s">
        <v>453</v>
      </c>
      <c r="C466" s="88" t="s">
        <v>748</v>
      </c>
      <c r="D466" s="88" t="s">
        <v>454</v>
      </c>
      <c r="E466" s="89">
        <v>1800</v>
      </c>
      <c r="F466" s="89">
        <v>50400</v>
      </c>
      <c r="G466" s="89">
        <v>14112</v>
      </c>
    </row>
    <row r="467" spans="1:7">
      <c r="A467" s="87">
        <v>42531</v>
      </c>
      <c r="B467" s="88" t="s">
        <v>756</v>
      </c>
      <c r="C467" s="88" t="s">
        <v>748</v>
      </c>
      <c r="D467" s="88" t="s">
        <v>758</v>
      </c>
      <c r="E467" s="89">
        <v>1400</v>
      </c>
      <c r="F467" s="89">
        <v>60200</v>
      </c>
      <c r="G467" s="89">
        <v>20468</v>
      </c>
    </row>
    <row r="468" spans="1:7">
      <c r="A468" s="87">
        <v>42532</v>
      </c>
      <c r="B468" s="88" t="s">
        <v>756</v>
      </c>
      <c r="C468" s="88" t="s">
        <v>748</v>
      </c>
      <c r="D468" s="88" t="s">
        <v>766</v>
      </c>
      <c r="E468" s="89">
        <v>200</v>
      </c>
      <c r="F468" s="89">
        <v>11000</v>
      </c>
      <c r="G468" s="89">
        <v>1430</v>
      </c>
    </row>
    <row r="469" spans="1:7">
      <c r="A469" s="87">
        <v>42532</v>
      </c>
      <c r="B469" s="88" t="s">
        <v>460</v>
      </c>
      <c r="C469" s="88" t="s">
        <v>750</v>
      </c>
      <c r="D469" s="88" t="s">
        <v>761</v>
      </c>
      <c r="E469" s="89">
        <v>700</v>
      </c>
      <c r="F469" s="89">
        <v>50400</v>
      </c>
      <c r="G469" s="89">
        <v>17136</v>
      </c>
    </row>
    <row r="470" spans="1:7">
      <c r="A470" s="87">
        <v>42533</v>
      </c>
      <c r="B470" s="88" t="s">
        <v>460</v>
      </c>
      <c r="C470" s="88" t="s">
        <v>753</v>
      </c>
      <c r="D470" s="88" t="s">
        <v>755</v>
      </c>
      <c r="E470" s="89">
        <v>1500</v>
      </c>
      <c r="F470" s="89">
        <v>69000</v>
      </c>
      <c r="G470" s="89">
        <v>24840</v>
      </c>
    </row>
    <row r="471" spans="1:7">
      <c r="A471" s="87">
        <v>42533</v>
      </c>
      <c r="B471" s="88" t="s">
        <v>756</v>
      </c>
      <c r="C471" s="88" t="s">
        <v>748</v>
      </c>
      <c r="D471" s="88" t="s">
        <v>757</v>
      </c>
      <c r="E471" s="89">
        <v>1700</v>
      </c>
      <c r="F471" s="89">
        <v>22100</v>
      </c>
      <c r="G471" s="89">
        <v>3315</v>
      </c>
    </row>
    <row r="472" spans="1:7">
      <c r="A472" s="87">
        <v>42533</v>
      </c>
      <c r="B472" s="88" t="s">
        <v>756</v>
      </c>
      <c r="C472" s="88" t="s">
        <v>748</v>
      </c>
      <c r="D472" s="88" t="s">
        <v>757</v>
      </c>
      <c r="E472" s="89">
        <v>1600</v>
      </c>
      <c r="F472" s="89">
        <v>137600</v>
      </c>
      <c r="G472" s="89">
        <v>50912</v>
      </c>
    </row>
    <row r="473" spans="1:7">
      <c r="A473" s="87">
        <v>42533</v>
      </c>
      <c r="B473" s="88" t="s">
        <v>453</v>
      </c>
      <c r="C473" s="88" t="s">
        <v>748</v>
      </c>
      <c r="D473" s="88" t="s">
        <v>454</v>
      </c>
      <c r="E473" s="89">
        <v>1800</v>
      </c>
      <c r="F473" s="89">
        <v>111600</v>
      </c>
      <c r="G473" s="89">
        <v>23436</v>
      </c>
    </row>
    <row r="474" spans="1:7">
      <c r="A474" s="87">
        <v>42534</v>
      </c>
      <c r="B474" s="88" t="s">
        <v>453</v>
      </c>
      <c r="C474" s="88" t="s">
        <v>750</v>
      </c>
      <c r="D474" s="88" t="s">
        <v>763</v>
      </c>
      <c r="E474" s="89">
        <v>200</v>
      </c>
      <c r="F474" s="89">
        <v>11800</v>
      </c>
      <c r="G474" s="89">
        <v>4012</v>
      </c>
    </row>
    <row r="475" spans="1:7">
      <c r="A475" s="87">
        <v>42534</v>
      </c>
      <c r="B475" s="88" t="s">
        <v>752</v>
      </c>
      <c r="C475" s="88" t="s">
        <v>753</v>
      </c>
      <c r="D475" s="88" t="s">
        <v>765</v>
      </c>
      <c r="E475" s="89">
        <v>1600</v>
      </c>
      <c r="F475" s="89">
        <v>59200</v>
      </c>
      <c r="G475" s="89">
        <v>20720</v>
      </c>
    </row>
    <row r="476" spans="1:7">
      <c r="A476" s="87">
        <v>42534</v>
      </c>
      <c r="B476" s="88" t="s">
        <v>756</v>
      </c>
      <c r="C476" s="88" t="s">
        <v>748</v>
      </c>
      <c r="D476" s="88" t="s">
        <v>757</v>
      </c>
      <c r="E476" s="89">
        <v>200</v>
      </c>
      <c r="F476" s="89">
        <v>3400</v>
      </c>
      <c r="G476" s="89">
        <v>1190</v>
      </c>
    </row>
    <row r="477" spans="1:7">
      <c r="A477" s="87">
        <v>42534</v>
      </c>
      <c r="B477" s="88" t="s">
        <v>460</v>
      </c>
      <c r="C477" s="88" t="s">
        <v>748</v>
      </c>
      <c r="D477" s="88" t="s">
        <v>461</v>
      </c>
      <c r="E477" s="89">
        <v>300</v>
      </c>
      <c r="F477" s="89">
        <v>4500</v>
      </c>
      <c r="G477" s="89">
        <v>990</v>
      </c>
    </row>
    <row r="478" spans="1:7">
      <c r="A478" s="87">
        <v>42535</v>
      </c>
      <c r="B478" s="88" t="s">
        <v>460</v>
      </c>
      <c r="C478" s="88" t="s">
        <v>750</v>
      </c>
      <c r="D478" s="88" t="s">
        <v>761</v>
      </c>
      <c r="E478" s="89">
        <v>1000</v>
      </c>
      <c r="F478" s="89">
        <v>67000</v>
      </c>
      <c r="G478" s="89">
        <v>24120</v>
      </c>
    </row>
    <row r="479" spans="1:7">
      <c r="A479" s="87">
        <v>42536</v>
      </c>
      <c r="B479" s="88" t="s">
        <v>756</v>
      </c>
      <c r="C479" s="88" t="s">
        <v>750</v>
      </c>
      <c r="D479" s="88" t="s">
        <v>759</v>
      </c>
      <c r="E479" s="89">
        <v>1700</v>
      </c>
      <c r="F479" s="89">
        <v>39100</v>
      </c>
      <c r="G479" s="89">
        <v>6647</v>
      </c>
    </row>
    <row r="480" spans="1:7">
      <c r="A480" s="87">
        <v>42536</v>
      </c>
      <c r="B480" s="88" t="s">
        <v>453</v>
      </c>
      <c r="C480" s="88" t="s">
        <v>750</v>
      </c>
      <c r="D480" s="88" t="s">
        <v>763</v>
      </c>
      <c r="E480" s="89">
        <v>800</v>
      </c>
      <c r="F480" s="89">
        <v>48000</v>
      </c>
      <c r="G480" s="89">
        <v>6720</v>
      </c>
    </row>
    <row r="481" spans="1:7">
      <c r="A481" s="87">
        <v>42536</v>
      </c>
      <c r="B481" s="88" t="s">
        <v>756</v>
      </c>
      <c r="C481" s="88" t="s">
        <v>748</v>
      </c>
      <c r="D481" s="88" t="s">
        <v>766</v>
      </c>
      <c r="E481" s="89">
        <v>1800</v>
      </c>
      <c r="F481" s="89">
        <v>73800</v>
      </c>
      <c r="G481" s="89">
        <v>11808</v>
      </c>
    </row>
    <row r="482" spans="1:7">
      <c r="A482" s="87">
        <v>42537</v>
      </c>
      <c r="B482" s="88" t="s">
        <v>453</v>
      </c>
      <c r="C482" s="88" t="s">
        <v>750</v>
      </c>
      <c r="D482" s="88" t="s">
        <v>763</v>
      </c>
      <c r="E482" s="89">
        <v>500</v>
      </c>
      <c r="F482" s="89">
        <v>21000</v>
      </c>
      <c r="G482" s="89">
        <v>7770</v>
      </c>
    </row>
    <row r="483" spans="1:7">
      <c r="A483" s="87">
        <v>42537</v>
      </c>
      <c r="B483" s="88" t="s">
        <v>460</v>
      </c>
      <c r="C483" s="88" t="s">
        <v>753</v>
      </c>
      <c r="D483" s="88" t="s">
        <v>755</v>
      </c>
      <c r="E483" s="89">
        <v>1100</v>
      </c>
      <c r="F483" s="89">
        <v>36300</v>
      </c>
      <c r="G483" s="89">
        <v>3993</v>
      </c>
    </row>
    <row r="484" spans="1:7">
      <c r="A484" s="87">
        <v>42537</v>
      </c>
      <c r="B484" s="88" t="s">
        <v>460</v>
      </c>
      <c r="C484" s="88" t="s">
        <v>750</v>
      </c>
      <c r="D484" s="88" t="s">
        <v>762</v>
      </c>
      <c r="E484" s="89">
        <v>1800</v>
      </c>
      <c r="F484" s="89">
        <v>48600</v>
      </c>
      <c r="G484" s="89">
        <v>17010</v>
      </c>
    </row>
    <row r="485" spans="1:7">
      <c r="A485" s="87">
        <v>42537</v>
      </c>
      <c r="B485" s="88" t="s">
        <v>453</v>
      </c>
      <c r="C485" s="88" t="s">
        <v>748</v>
      </c>
      <c r="D485" s="88" t="s">
        <v>454</v>
      </c>
      <c r="E485" s="89">
        <v>1500</v>
      </c>
      <c r="F485" s="89">
        <v>37500</v>
      </c>
      <c r="G485" s="89">
        <v>13125</v>
      </c>
    </row>
    <row r="486" spans="1:7">
      <c r="A486" s="87">
        <v>42538</v>
      </c>
      <c r="B486" s="88" t="s">
        <v>756</v>
      </c>
      <c r="C486" s="88" t="s">
        <v>750</v>
      </c>
      <c r="D486" s="88" t="s">
        <v>759</v>
      </c>
      <c r="E486" s="89">
        <v>1700</v>
      </c>
      <c r="F486" s="89">
        <v>68000</v>
      </c>
      <c r="G486" s="89">
        <v>20400</v>
      </c>
    </row>
    <row r="487" spans="1:7">
      <c r="A487" s="87">
        <v>42538</v>
      </c>
      <c r="B487" s="88" t="s">
        <v>752</v>
      </c>
      <c r="C487" s="88" t="s">
        <v>753</v>
      </c>
      <c r="D487" s="88" t="s">
        <v>754</v>
      </c>
      <c r="E487" s="89">
        <v>600</v>
      </c>
      <c r="F487" s="89">
        <v>36600</v>
      </c>
      <c r="G487" s="89">
        <v>4026</v>
      </c>
    </row>
    <row r="488" spans="1:7">
      <c r="A488" s="87">
        <v>42538</v>
      </c>
      <c r="B488" s="88" t="s">
        <v>460</v>
      </c>
      <c r="C488" s="88" t="s">
        <v>753</v>
      </c>
      <c r="D488" s="88" t="s">
        <v>764</v>
      </c>
      <c r="E488" s="89">
        <v>1600</v>
      </c>
      <c r="F488" s="89">
        <v>84800</v>
      </c>
      <c r="G488" s="89">
        <v>18656</v>
      </c>
    </row>
    <row r="489" spans="1:7">
      <c r="A489" s="87">
        <v>42540</v>
      </c>
      <c r="B489" s="88" t="s">
        <v>453</v>
      </c>
      <c r="C489" s="88" t="s">
        <v>748</v>
      </c>
      <c r="D489" s="88" t="s">
        <v>454</v>
      </c>
      <c r="E489" s="89">
        <v>300</v>
      </c>
      <c r="F489" s="89">
        <v>18300</v>
      </c>
      <c r="G489" s="89">
        <v>2379</v>
      </c>
    </row>
    <row r="490" spans="1:7">
      <c r="A490" s="87">
        <v>42541</v>
      </c>
      <c r="B490" s="88" t="s">
        <v>756</v>
      </c>
      <c r="C490" s="88" t="s">
        <v>748</v>
      </c>
      <c r="D490" s="88" t="s">
        <v>766</v>
      </c>
      <c r="E490" s="89">
        <v>400</v>
      </c>
      <c r="F490" s="89">
        <v>24000</v>
      </c>
      <c r="G490" s="89">
        <v>5520</v>
      </c>
    </row>
    <row r="491" spans="1:7">
      <c r="A491" s="87">
        <v>42541</v>
      </c>
      <c r="B491" s="88" t="s">
        <v>752</v>
      </c>
      <c r="C491" s="88" t="s">
        <v>753</v>
      </c>
      <c r="D491" s="88" t="s">
        <v>754</v>
      </c>
      <c r="E491" s="89">
        <v>700</v>
      </c>
      <c r="F491" s="89">
        <v>53900</v>
      </c>
      <c r="G491" s="89">
        <v>16709</v>
      </c>
    </row>
    <row r="492" spans="1:7">
      <c r="A492" s="87">
        <v>42541</v>
      </c>
      <c r="B492" s="88" t="s">
        <v>460</v>
      </c>
      <c r="C492" s="88" t="s">
        <v>748</v>
      </c>
      <c r="D492" s="88" t="s">
        <v>749</v>
      </c>
      <c r="E492" s="89">
        <v>800</v>
      </c>
      <c r="F492" s="89">
        <v>56800</v>
      </c>
      <c r="G492" s="89">
        <v>20448</v>
      </c>
    </row>
    <row r="493" spans="1:7">
      <c r="A493" s="87">
        <v>42542</v>
      </c>
      <c r="B493" s="88" t="s">
        <v>460</v>
      </c>
      <c r="C493" s="88" t="s">
        <v>750</v>
      </c>
      <c r="D493" s="88" t="s">
        <v>760</v>
      </c>
      <c r="E493" s="89">
        <v>400</v>
      </c>
      <c r="F493" s="89">
        <v>6800</v>
      </c>
      <c r="G493" s="89">
        <v>1700</v>
      </c>
    </row>
    <row r="494" spans="1:7">
      <c r="A494" s="87">
        <v>42542</v>
      </c>
      <c r="B494" s="88" t="s">
        <v>756</v>
      </c>
      <c r="C494" s="88" t="s">
        <v>748</v>
      </c>
      <c r="D494" s="88" t="s">
        <v>757</v>
      </c>
      <c r="E494" s="89">
        <v>400</v>
      </c>
      <c r="F494" s="89">
        <v>8800</v>
      </c>
      <c r="G494" s="89">
        <v>1144</v>
      </c>
    </row>
    <row r="495" spans="1:7">
      <c r="A495" s="87">
        <v>42542</v>
      </c>
      <c r="B495" s="88" t="s">
        <v>460</v>
      </c>
      <c r="C495" s="88" t="s">
        <v>748</v>
      </c>
      <c r="D495" s="88" t="s">
        <v>749</v>
      </c>
      <c r="E495" s="89">
        <v>400</v>
      </c>
      <c r="F495" s="89">
        <v>30000</v>
      </c>
      <c r="G495" s="89">
        <v>6000</v>
      </c>
    </row>
    <row r="496" spans="1:7">
      <c r="A496" s="87">
        <v>42542</v>
      </c>
      <c r="B496" s="88" t="s">
        <v>453</v>
      </c>
      <c r="C496" s="88" t="s">
        <v>748</v>
      </c>
      <c r="D496" s="88" t="s">
        <v>454</v>
      </c>
      <c r="E496" s="89">
        <v>200</v>
      </c>
      <c r="F496" s="89">
        <v>17000</v>
      </c>
      <c r="G496" s="89">
        <v>1700</v>
      </c>
    </row>
    <row r="497" spans="1:7">
      <c r="A497" s="87">
        <v>42542</v>
      </c>
      <c r="B497" s="88" t="s">
        <v>460</v>
      </c>
      <c r="C497" s="88" t="s">
        <v>748</v>
      </c>
      <c r="D497" s="88" t="s">
        <v>749</v>
      </c>
      <c r="E497" s="89">
        <v>1800</v>
      </c>
      <c r="F497" s="89">
        <v>64800</v>
      </c>
      <c r="G497" s="89">
        <v>14904</v>
      </c>
    </row>
    <row r="498" spans="1:7">
      <c r="A498" s="87">
        <v>42543</v>
      </c>
      <c r="B498" s="88" t="s">
        <v>453</v>
      </c>
      <c r="C498" s="88" t="s">
        <v>748</v>
      </c>
      <c r="D498" s="88" t="s">
        <v>454</v>
      </c>
      <c r="E498" s="89">
        <v>1800</v>
      </c>
      <c r="F498" s="89">
        <v>131400</v>
      </c>
      <c r="G498" s="89">
        <v>35478</v>
      </c>
    </row>
    <row r="499" spans="1:7">
      <c r="A499" s="87">
        <v>42543</v>
      </c>
      <c r="B499" s="88" t="s">
        <v>460</v>
      </c>
      <c r="C499" s="88" t="s">
        <v>750</v>
      </c>
      <c r="D499" s="88" t="s">
        <v>762</v>
      </c>
      <c r="E499" s="89">
        <v>1800</v>
      </c>
      <c r="F499" s="89">
        <v>88200</v>
      </c>
      <c r="G499" s="89">
        <v>20286</v>
      </c>
    </row>
    <row r="500" spans="1:7">
      <c r="A500" s="87">
        <v>42544</v>
      </c>
      <c r="B500" s="88" t="s">
        <v>756</v>
      </c>
      <c r="C500" s="88" t="s">
        <v>748</v>
      </c>
      <c r="D500" s="88" t="s">
        <v>758</v>
      </c>
      <c r="E500" s="89">
        <v>1300</v>
      </c>
      <c r="F500" s="89">
        <v>46800</v>
      </c>
      <c r="G500" s="89">
        <v>8892</v>
      </c>
    </row>
    <row r="501" spans="1:7">
      <c r="A501" s="87">
        <v>42544</v>
      </c>
      <c r="B501" s="88" t="s">
        <v>752</v>
      </c>
      <c r="C501" s="88" t="s">
        <v>753</v>
      </c>
      <c r="D501" s="88" t="s">
        <v>765</v>
      </c>
      <c r="E501" s="89">
        <v>300</v>
      </c>
      <c r="F501" s="89">
        <v>9600</v>
      </c>
      <c r="G501" s="89">
        <v>2784</v>
      </c>
    </row>
    <row r="502" spans="1:7">
      <c r="A502" s="87">
        <v>42544</v>
      </c>
      <c r="B502" s="88" t="s">
        <v>453</v>
      </c>
      <c r="C502" s="88" t="s">
        <v>750</v>
      </c>
      <c r="D502" s="88" t="s">
        <v>763</v>
      </c>
      <c r="E502" s="89">
        <v>700</v>
      </c>
      <c r="F502" s="89">
        <v>10500</v>
      </c>
      <c r="G502" s="89">
        <v>3570</v>
      </c>
    </row>
    <row r="503" spans="1:7">
      <c r="A503" s="87">
        <v>42544</v>
      </c>
      <c r="B503" s="88" t="s">
        <v>756</v>
      </c>
      <c r="C503" s="88" t="s">
        <v>748</v>
      </c>
      <c r="D503" s="88" t="s">
        <v>757</v>
      </c>
      <c r="E503" s="89">
        <v>300</v>
      </c>
      <c r="F503" s="89">
        <v>24300</v>
      </c>
      <c r="G503" s="89">
        <v>8991</v>
      </c>
    </row>
    <row r="504" spans="1:7">
      <c r="A504" s="87">
        <v>42546</v>
      </c>
      <c r="B504" s="88" t="s">
        <v>460</v>
      </c>
      <c r="C504" s="88" t="s">
        <v>753</v>
      </c>
      <c r="D504" s="88" t="s">
        <v>755</v>
      </c>
      <c r="E504" s="89">
        <v>600</v>
      </c>
      <c r="F504" s="89">
        <v>29400</v>
      </c>
      <c r="G504" s="89">
        <v>3528</v>
      </c>
    </row>
    <row r="505" spans="1:7">
      <c r="A505" s="87">
        <v>42546</v>
      </c>
      <c r="B505" s="88" t="s">
        <v>460</v>
      </c>
      <c r="C505" s="88" t="s">
        <v>753</v>
      </c>
      <c r="D505" s="88" t="s">
        <v>755</v>
      </c>
      <c r="E505" s="89">
        <v>1600</v>
      </c>
      <c r="F505" s="89">
        <v>116800</v>
      </c>
      <c r="G505" s="89">
        <v>22192</v>
      </c>
    </row>
    <row r="506" spans="1:7">
      <c r="A506" s="87">
        <v>42547</v>
      </c>
      <c r="B506" s="88" t="s">
        <v>453</v>
      </c>
      <c r="C506" s="88" t="s">
        <v>750</v>
      </c>
      <c r="D506" s="88" t="s">
        <v>751</v>
      </c>
      <c r="E506" s="89">
        <v>1000</v>
      </c>
      <c r="F506" s="89">
        <v>20000</v>
      </c>
      <c r="G506" s="89">
        <v>3000</v>
      </c>
    </row>
    <row r="507" spans="1:7">
      <c r="A507" s="87">
        <v>42547</v>
      </c>
      <c r="B507" s="88" t="s">
        <v>752</v>
      </c>
      <c r="C507" s="88" t="s">
        <v>753</v>
      </c>
      <c r="D507" s="88" t="s">
        <v>754</v>
      </c>
      <c r="E507" s="89">
        <v>1500</v>
      </c>
      <c r="F507" s="89">
        <v>55500</v>
      </c>
      <c r="G507" s="89">
        <v>13320</v>
      </c>
    </row>
    <row r="508" spans="1:7">
      <c r="A508" s="87">
        <v>42547</v>
      </c>
      <c r="B508" s="88" t="s">
        <v>453</v>
      </c>
      <c r="C508" s="88" t="s">
        <v>750</v>
      </c>
      <c r="D508" s="88" t="s">
        <v>763</v>
      </c>
      <c r="E508" s="89">
        <v>500</v>
      </c>
      <c r="F508" s="89">
        <v>34000</v>
      </c>
      <c r="G508" s="89">
        <v>6120</v>
      </c>
    </row>
    <row r="509" spans="1:7">
      <c r="A509" s="87">
        <v>42547</v>
      </c>
      <c r="B509" s="88" t="s">
        <v>460</v>
      </c>
      <c r="C509" s="88" t="s">
        <v>748</v>
      </c>
      <c r="D509" s="88" t="s">
        <v>461</v>
      </c>
      <c r="E509" s="89">
        <v>700</v>
      </c>
      <c r="F509" s="89">
        <v>37800</v>
      </c>
      <c r="G509" s="89">
        <v>6426</v>
      </c>
    </row>
    <row r="510" spans="1:7">
      <c r="A510" s="87">
        <v>42548</v>
      </c>
      <c r="B510" s="88" t="s">
        <v>752</v>
      </c>
      <c r="C510" s="88" t="s">
        <v>753</v>
      </c>
      <c r="D510" s="88" t="s">
        <v>765</v>
      </c>
      <c r="E510" s="89">
        <v>600</v>
      </c>
      <c r="F510" s="89">
        <v>7200</v>
      </c>
      <c r="G510" s="89">
        <v>1800</v>
      </c>
    </row>
    <row r="511" spans="1:7">
      <c r="A511" s="87">
        <v>42548</v>
      </c>
      <c r="B511" s="88" t="s">
        <v>756</v>
      </c>
      <c r="C511" s="88" t="s">
        <v>750</v>
      </c>
      <c r="D511" s="88" t="s">
        <v>759</v>
      </c>
      <c r="E511" s="89">
        <v>200</v>
      </c>
      <c r="F511" s="89">
        <v>12200</v>
      </c>
      <c r="G511" s="89">
        <v>4148</v>
      </c>
    </row>
    <row r="512" spans="1:7">
      <c r="A512" s="87">
        <v>42549</v>
      </c>
      <c r="B512" s="88" t="s">
        <v>756</v>
      </c>
      <c r="C512" s="88" t="s">
        <v>748</v>
      </c>
      <c r="D512" s="88" t="s">
        <v>757</v>
      </c>
      <c r="E512" s="89">
        <v>600</v>
      </c>
      <c r="F512" s="89">
        <v>42600</v>
      </c>
      <c r="G512" s="89">
        <v>11076</v>
      </c>
    </row>
    <row r="513" spans="1:7">
      <c r="A513" s="87">
        <v>42549</v>
      </c>
      <c r="B513" s="88" t="s">
        <v>453</v>
      </c>
      <c r="C513" s="88" t="s">
        <v>748</v>
      </c>
      <c r="D513" s="88" t="s">
        <v>454</v>
      </c>
      <c r="E513" s="89">
        <v>1200</v>
      </c>
      <c r="F513" s="89">
        <v>103200</v>
      </c>
      <c r="G513" s="89">
        <v>15480</v>
      </c>
    </row>
    <row r="514" spans="1:7">
      <c r="A514" s="87">
        <v>42549</v>
      </c>
      <c r="B514" s="88" t="s">
        <v>756</v>
      </c>
      <c r="C514" s="88" t="s">
        <v>748</v>
      </c>
      <c r="D514" s="88" t="s">
        <v>758</v>
      </c>
      <c r="E514" s="89">
        <v>1600</v>
      </c>
      <c r="F514" s="89">
        <v>52800</v>
      </c>
      <c r="G514" s="89">
        <v>11088</v>
      </c>
    </row>
    <row r="515" spans="1:7">
      <c r="A515" s="87">
        <v>42549</v>
      </c>
      <c r="B515" s="88" t="s">
        <v>460</v>
      </c>
      <c r="C515" s="88" t="s">
        <v>750</v>
      </c>
      <c r="D515" s="88" t="s">
        <v>761</v>
      </c>
      <c r="E515" s="89">
        <v>1000</v>
      </c>
      <c r="F515" s="89">
        <v>65000</v>
      </c>
      <c r="G515" s="89">
        <v>15600</v>
      </c>
    </row>
    <row r="516" spans="1:7">
      <c r="A516" s="87">
        <v>42549</v>
      </c>
      <c r="B516" s="88" t="s">
        <v>460</v>
      </c>
      <c r="C516" s="88" t="s">
        <v>750</v>
      </c>
      <c r="D516" s="88" t="s">
        <v>760</v>
      </c>
      <c r="E516" s="89">
        <v>1300</v>
      </c>
      <c r="F516" s="89">
        <v>52000</v>
      </c>
      <c r="G516" s="89">
        <v>16640</v>
      </c>
    </row>
    <row r="517" spans="1:7">
      <c r="A517" s="87">
        <v>42551</v>
      </c>
      <c r="B517" s="88" t="s">
        <v>453</v>
      </c>
      <c r="C517" s="88" t="s">
        <v>748</v>
      </c>
      <c r="D517" s="88" t="s">
        <v>454</v>
      </c>
      <c r="E517" s="89">
        <v>1200</v>
      </c>
      <c r="F517" s="89">
        <v>80400</v>
      </c>
      <c r="G517" s="89">
        <v>27336</v>
      </c>
    </row>
    <row r="518" spans="1:7">
      <c r="A518" s="87">
        <v>42551</v>
      </c>
      <c r="B518" s="88" t="s">
        <v>756</v>
      </c>
      <c r="C518" s="88" t="s">
        <v>748</v>
      </c>
      <c r="D518" s="88" t="s">
        <v>766</v>
      </c>
      <c r="E518" s="89">
        <v>1000</v>
      </c>
      <c r="F518" s="89">
        <v>84000</v>
      </c>
      <c r="G518" s="89">
        <v>8400</v>
      </c>
    </row>
    <row r="519" spans="1:7">
      <c r="A519" s="87">
        <v>42551</v>
      </c>
      <c r="B519" s="88" t="s">
        <v>756</v>
      </c>
      <c r="C519" s="88" t="s">
        <v>748</v>
      </c>
      <c r="D519" s="88" t="s">
        <v>758</v>
      </c>
      <c r="E519" s="89">
        <v>900</v>
      </c>
      <c r="F519" s="89">
        <v>76500</v>
      </c>
      <c r="G519" s="89">
        <v>19890</v>
      </c>
    </row>
    <row r="520" spans="1:7">
      <c r="A520" s="87">
        <v>42552</v>
      </c>
      <c r="B520" s="88" t="s">
        <v>752</v>
      </c>
      <c r="C520" s="88" t="s">
        <v>753</v>
      </c>
      <c r="D520" s="88" t="s">
        <v>754</v>
      </c>
      <c r="E520" s="89">
        <v>800</v>
      </c>
      <c r="F520" s="89">
        <v>20000</v>
      </c>
      <c r="G520" s="89">
        <v>2600</v>
      </c>
    </row>
    <row r="521" spans="1:7">
      <c r="A521" s="87">
        <v>42552</v>
      </c>
      <c r="B521" s="88" t="s">
        <v>460</v>
      </c>
      <c r="C521" s="88" t="s">
        <v>748</v>
      </c>
      <c r="D521" s="88" t="s">
        <v>461</v>
      </c>
      <c r="E521" s="89">
        <v>1800</v>
      </c>
      <c r="F521" s="89">
        <v>126000</v>
      </c>
      <c r="G521" s="89">
        <v>12600</v>
      </c>
    </row>
    <row r="522" spans="1:7">
      <c r="A522" s="87">
        <v>42553</v>
      </c>
      <c r="B522" s="88" t="s">
        <v>756</v>
      </c>
      <c r="C522" s="88" t="s">
        <v>748</v>
      </c>
      <c r="D522" s="88" t="s">
        <v>766</v>
      </c>
      <c r="E522" s="89">
        <v>1200</v>
      </c>
      <c r="F522" s="89">
        <v>18000</v>
      </c>
      <c r="G522" s="89">
        <v>3780</v>
      </c>
    </row>
    <row r="523" spans="1:7">
      <c r="A523" s="87">
        <v>42554</v>
      </c>
      <c r="B523" s="88" t="s">
        <v>460</v>
      </c>
      <c r="C523" s="88" t="s">
        <v>750</v>
      </c>
      <c r="D523" s="88" t="s">
        <v>761</v>
      </c>
      <c r="E523" s="89">
        <v>1300</v>
      </c>
      <c r="F523" s="89">
        <v>33800</v>
      </c>
      <c r="G523" s="89">
        <v>10140</v>
      </c>
    </row>
    <row r="524" spans="1:7">
      <c r="A524" s="87">
        <v>42554</v>
      </c>
      <c r="B524" s="88" t="s">
        <v>453</v>
      </c>
      <c r="C524" s="88" t="s">
        <v>750</v>
      </c>
      <c r="D524" s="88" t="s">
        <v>763</v>
      </c>
      <c r="E524" s="89">
        <v>1000</v>
      </c>
      <c r="F524" s="89">
        <v>46000</v>
      </c>
      <c r="G524" s="89">
        <v>5520</v>
      </c>
    </row>
    <row r="525" spans="1:7">
      <c r="A525" s="87">
        <v>42554</v>
      </c>
      <c r="B525" s="88" t="s">
        <v>453</v>
      </c>
      <c r="C525" s="88" t="s">
        <v>748</v>
      </c>
      <c r="D525" s="88" t="s">
        <v>454</v>
      </c>
      <c r="E525" s="89">
        <v>1500</v>
      </c>
      <c r="F525" s="89">
        <v>75000</v>
      </c>
      <c r="G525" s="89">
        <v>24750</v>
      </c>
    </row>
    <row r="526" spans="1:7">
      <c r="A526" s="87">
        <v>42554</v>
      </c>
      <c r="B526" s="88" t="s">
        <v>460</v>
      </c>
      <c r="C526" s="88" t="s">
        <v>753</v>
      </c>
      <c r="D526" s="88" t="s">
        <v>764</v>
      </c>
      <c r="E526" s="89">
        <v>300</v>
      </c>
      <c r="F526" s="89">
        <v>13200</v>
      </c>
      <c r="G526" s="89">
        <v>1452</v>
      </c>
    </row>
    <row r="527" spans="1:7">
      <c r="A527" s="87">
        <v>42554</v>
      </c>
      <c r="B527" s="88" t="s">
        <v>460</v>
      </c>
      <c r="C527" s="88" t="s">
        <v>750</v>
      </c>
      <c r="D527" s="88" t="s">
        <v>760</v>
      </c>
      <c r="E527" s="89">
        <v>1500</v>
      </c>
      <c r="F527" s="89">
        <v>39000</v>
      </c>
      <c r="G527" s="89">
        <v>7800</v>
      </c>
    </row>
    <row r="528" spans="1:7">
      <c r="A528" s="87">
        <v>42554</v>
      </c>
      <c r="B528" s="88" t="s">
        <v>460</v>
      </c>
      <c r="C528" s="88" t="s">
        <v>748</v>
      </c>
      <c r="D528" s="88" t="s">
        <v>749</v>
      </c>
      <c r="E528" s="89">
        <v>900</v>
      </c>
      <c r="F528" s="89">
        <v>45900</v>
      </c>
      <c r="G528" s="89">
        <v>16065</v>
      </c>
    </row>
    <row r="529" spans="1:7">
      <c r="A529" s="87">
        <v>42554</v>
      </c>
      <c r="B529" s="88" t="s">
        <v>460</v>
      </c>
      <c r="C529" s="88" t="s">
        <v>753</v>
      </c>
      <c r="D529" s="88" t="s">
        <v>764</v>
      </c>
      <c r="E529" s="89">
        <v>1500</v>
      </c>
      <c r="F529" s="89">
        <v>108000</v>
      </c>
      <c r="G529" s="89">
        <v>39960</v>
      </c>
    </row>
    <row r="530" spans="1:7">
      <c r="A530" s="87">
        <v>42555</v>
      </c>
      <c r="B530" s="88" t="s">
        <v>460</v>
      </c>
      <c r="C530" s="88" t="s">
        <v>753</v>
      </c>
      <c r="D530" s="88" t="s">
        <v>764</v>
      </c>
      <c r="E530" s="89">
        <v>1600</v>
      </c>
      <c r="F530" s="89">
        <v>129600</v>
      </c>
      <c r="G530" s="89">
        <v>44064</v>
      </c>
    </row>
    <row r="531" spans="1:7">
      <c r="A531" s="87">
        <v>42555</v>
      </c>
      <c r="B531" s="88" t="s">
        <v>460</v>
      </c>
      <c r="C531" s="88" t="s">
        <v>750</v>
      </c>
      <c r="D531" s="88" t="s">
        <v>761</v>
      </c>
      <c r="E531" s="89">
        <v>500</v>
      </c>
      <c r="F531" s="89">
        <v>15000</v>
      </c>
      <c r="G531" s="89">
        <v>3000</v>
      </c>
    </row>
    <row r="532" spans="1:7">
      <c r="A532" s="87">
        <v>42556</v>
      </c>
      <c r="B532" s="88" t="s">
        <v>453</v>
      </c>
      <c r="C532" s="88" t="s">
        <v>750</v>
      </c>
      <c r="D532" s="88" t="s">
        <v>751</v>
      </c>
      <c r="E532" s="89">
        <v>1100</v>
      </c>
      <c r="F532" s="89">
        <v>18700</v>
      </c>
      <c r="G532" s="89">
        <v>5610</v>
      </c>
    </row>
    <row r="533" spans="1:7">
      <c r="A533" s="87">
        <v>42556</v>
      </c>
      <c r="B533" s="88" t="s">
        <v>453</v>
      </c>
      <c r="C533" s="88" t="s">
        <v>748</v>
      </c>
      <c r="D533" s="88" t="s">
        <v>454</v>
      </c>
      <c r="E533" s="89">
        <v>400</v>
      </c>
      <c r="F533" s="89">
        <v>8400</v>
      </c>
      <c r="G533" s="89">
        <v>1176</v>
      </c>
    </row>
    <row r="534" spans="1:7">
      <c r="A534" s="87">
        <v>42556</v>
      </c>
      <c r="B534" s="88" t="s">
        <v>453</v>
      </c>
      <c r="C534" s="88" t="s">
        <v>748</v>
      </c>
      <c r="D534" s="88" t="s">
        <v>454</v>
      </c>
      <c r="E534" s="89">
        <v>1500</v>
      </c>
      <c r="F534" s="89">
        <v>73500</v>
      </c>
      <c r="G534" s="89">
        <v>19110</v>
      </c>
    </row>
    <row r="535" spans="1:7">
      <c r="A535" s="87">
        <v>42557</v>
      </c>
      <c r="B535" s="88" t="s">
        <v>460</v>
      </c>
      <c r="C535" s="88" t="s">
        <v>753</v>
      </c>
      <c r="D535" s="88" t="s">
        <v>755</v>
      </c>
      <c r="E535" s="89">
        <v>700</v>
      </c>
      <c r="F535" s="89">
        <v>56000</v>
      </c>
      <c r="G535" s="89">
        <v>8960</v>
      </c>
    </row>
    <row r="536" spans="1:7">
      <c r="A536" s="87">
        <v>42557</v>
      </c>
      <c r="B536" s="88" t="s">
        <v>756</v>
      </c>
      <c r="C536" s="88" t="s">
        <v>748</v>
      </c>
      <c r="D536" s="88" t="s">
        <v>758</v>
      </c>
      <c r="E536" s="89">
        <v>1600</v>
      </c>
      <c r="F536" s="89">
        <v>128000</v>
      </c>
      <c r="G536" s="89">
        <v>35840</v>
      </c>
    </row>
    <row r="537" spans="1:7">
      <c r="A537" s="87">
        <v>42558</v>
      </c>
      <c r="B537" s="88" t="s">
        <v>756</v>
      </c>
      <c r="C537" s="88" t="s">
        <v>748</v>
      </c>
      <c r="D537" s="88" t="s">
        <v>757</v>
      </c>
      <c r="E537" s="89">
        <v>1400</v>
      </c>
      <c r="F537" s="89">
        <v>29400</v>
      </c>
      <c r="G537" s="89">
        <v>7938</v>
      </c>
    </row>
    <row r="538" spans="1:7">
      <c r="A538" s="87">
        <v>42559</v>
      </c>
      <c r="B538" s="88" t="s">
        <v>460</v>
      </c>
      <c r="C538" s="88" t="s">
        <v>748</v>
      </c>
      <c r="D538" s="88" t="s">
        <v>461</v>
      </c>
      <c r="E538" s="89">
        <v>600</v>
      </c>
      <c r="F538" s="89">
        <v>52200</v>
      </c>
      <c r="G538" s="89">
        <v>16704</v>
      </c>
    </row>
    <row r="539" spans="1:7">
      <c r="A539" s="87">
        <v>42560</v>
      </c>
      <c r="B539" s="88" t="s">
        <v>460</v>
      </c>
      <c r="C539" s="88" t="s">
        <v>753</v>
      </c>
      <c r="D539" s="88" t="s">
        <v>755</v>
      </c>
      <c r="E539" s="89">
        <v>1100</v>
      </c>
      <c r="F539" s="89">
        <v>66000</v>
      </c>
      <c r="G539" s="89">
        <v>10560</v>
      </c>
    </row>
    <row r="540" spans="1:7">
      <c r="A540" s="87">
        <v>42561</v>
      </c>
      <c r="B540" s="88" t="s">
        <v>460</v>
      </c>
      <c r="C540" s="88" t="s">
        <v>753</v>
      </c>
      <c r="D540" s="88" t="s">
        <v>764</v>
      </c>
      <c r="E540" s="89">
        <v>600</v>
      </c>
      <c r="F540" s="89">
        <v>44400</v>
      </c>
      <c r="G540" s="89">
        <v>7992</v>
      </c>
    </row>
    <row r="541" spans="1:7">
      <c r="A541" s="87">
        <v>42562</v>
      </c>
      <c r="B541" s="88" t="s">
        <v>756</v>
      </c>
      <c r="C541" s="88" t="s">
        <v>748</v>
      </c>
      <c r="D541" s="88" t="s">
        <v>766</v>
      </c>
      <c r="E541" s="89">
        <v>200</v>
      </c>
      <c r="F541" s="89">
        <v>14400</v>
      </c>
      <c r="G541" s="89">
        <v>4320</v>
      </c>
    </row>
    <row r="542" spans="1:7">
      <c r="A542" s="87">
        <v>42563</v>
      </c>
      <c r="B542" s="88" t="s">
        <v>460</v>
      </c>
      <c r="C542" s="88" t="s">
        <v>750</v>
      </c>
      <c r="D542" s="88" t="s">
        <v>760</v>
      </c>
      <c r="E542" s="89">
        <v>700</v>
      </c>
      <c r="F542" s="89">
        <v>24500</v>
      </c>
      <c r="G542" s="89">
        <v>5145</v>
      </c>
    </row>
    <row r="543" spans="1:7">
      <c r="A543" s="87">
        <v>42564</v>
      </c>
      <c r="B543" s="88" t="s">
        <v>453</v>
      </c>
      <c r="C543" s="88" t="s">
        <v>750</v>
      </c>
      <c r="D543" s="88" t="s">
        <v>763</v>
      </c>
      <c r="E543" s="89">
        <v>1500</v>
      </c>
      <c r="F543" s="89">
        <v>52500</v>
      </c>
      <c r="G543" s="89">
        <v>16275</v>
      </c>
    </row>
    <row r="544" spans="1:7">
      <c r="A544" s="87">
        <v>42564</v>
      </c>
      <c r="B544" s="88" t="s">
        <v>453</v>
      </c>
      <c r="C544" s="88" t="s">
        <v>748</v>
      </c>
      <c r="D544" s="88" t="s">
        <v>454</v>
      </c>
      <c r="E544" s="89">
        <v>1800</v>
      </c>
      <c r="F544" s="89">
        <v>77400</v>
      </c>
      <c r="G544" s="89">
        <v>13158</v>
      </c>
    </row>
    <row r="545" spans="1:7">
      <c r="A545" s="87">
        <v>42564</v>
      </c>
      <c r="B545" s="88" t="s">
        <v>453</v>
      </c>
      <c r="C545" s="88" t="s">
        <v>750</v>
      </c>
      <c r="D545" s="88" t="s">
        <v>751</v>
      </c>
      <c r="E545" s="89">
        <v>1800</v>
      </c>
      <c r="F545" s="89">
        <v>118800</v>
      </c>
      <c r="G545" s="89">
        <v>21384</v>
      </c>
    </row>
    <row r="546" spans="1:7">
      <c r="A546" s="87">
        <v>42564</v>
      </c>
      <c r="B546" s="88" t="s">
        <v>460</v>
      </c>
      <c r="C546" s="88" t="s">
        <v>748</v>
      </c>
      <c r="D546" s="88" t="s">
        <v>749</v>
      </c>
      <c r="E546" s="89">
        <v>1600</v>
      </c>
      <c r="F546" s="89">
        <v>128000</v>
      </c>
      <c r="G546" s="89">
        <v>19200</v>
      </c>
    </row>
    <row r="547" spans="1:7">
      <c r="A547" s="87">
        <v>42565</v>
      </c>
      <c r="B547" s="88" t="s">
        <v>453</v>
      </c>
      <c r="C547" s="88" t="s">
        <v>748</v>
      </c>
      <c r="D547" s="88" t="s">
        <v>454</v>
      </c>
      <c r="E547" s="89">
        <v>1700</v>
      </c>
      <c r="F547" s="89">
        <v>110500</v>
      </c>
      <c r="G547" s="89">
        <v>18785</v>
      </c>
    </row>
    <row r="548" spans="1:7">
      <c r="A548" s="87">
        <v>42565</v>
      </c>
      <c r="B548" s="88" t="s">
        <v>460</v>
      </c>
      <c r="C548" s="88" t="s">
        <v>748</v>
      </c>
      <c r="D548" s="88" t="s">
        <v>749</v>
      </c>
      <c r="E548" s="89">
        <v>900</v>
      </c>
      <c r="F548" s="89">
        <v>46800</v>
      </c>
      <c r="G548" s="89">
        <v>6084</v>
      </c>
    </row>
    <row r="549" spans="1:7">
      <c r="A549" s="87">
        <v>42565</v>
      </c>
      <c r="B549" s="88" t="s">
        <v>453</v>
      </c>
      <c r="C549" s="88" t="s">
        <v>750</v>
      </c>
      <c r="D549" s="88" t="s">
        <v>751</v>
      </c>
      <c r="E549" s="89">
        <v>1200</v>
      </c>
      <c r="F549" s="89">
        <v>30000</v>
      </c>
      <c r="G549" s="89">
        <v>6600</v>
      </c>
    </row>
    <row r="550" spans="1:7">
      <c r="A550" s="87">
        <v>42566</v>
      </c>
      <c r="B550" s="88" t="s">
        <v>460</v>
      </c>
      <c r="C550" s="88" t="s">
        <v>748</v>
      </c>
      <c r="D550" s="88" t="s">
        <v>749</v>
      </c>
      <c r="E550" s="89">
        <v>1600</v>
      </c>
      <c r="F550" s="89">
        <v>113600</v>
      </c>
      <c r="G550" s="89">
        <v>22720</v>
      </c>
    </row>
    <row r="551" spans="1:7">
      <c r="A551" s="87">
        <v>42566</v>
      </c>
      <c r="B551" s="88" t="s">
        <v>453</v>
      </c>
      <c r="C551" s="88" t="s">
        <v>750</v>
      </c>
      <c r="D551" s="88" t="s">
        <v>763</v>
      </c>
      <c r="E551" s="89">
        <v>500</v>
      </c>
      <c r="F551" s="89">
        <v>19500</v>
      </c>
      <c r="G551" s="89">
        <v>2925</v>
      </c>
    </row>
    <row r="552" spans="1:7">
      <c r="A552" s="87">
        <v>42567</v>
      </c>
      <c r="B552" s="88" t="s">
        <v>756</v>
      </c>
      <c r="C552" s="88" t="s">
        <v>748</v>
      </c>
      <c r="D552" s="88" t="s">
        <v>766</v>
      </c>
      <c r="E552" s="89">
        <v>1500</v>
      </c>
      <c r="F552" s="89">
        <v>42000</v>
      </c>
      <c r="G552" s="89">
        <v>14280</v>
      </c>
    </row>
    <row r="553" spans="1:7">
      <c r="A553" s="87">
        <v>42567</v>
      </c>
      <c r="B553" s="88" t="s">
        <v>453</v>
      </c>
      <c r="C553" s="88" t="s">
        <v>748</v>
      </c>
      <c r="D553" s="88" t="s">
        <v>454</v>
      </c>
      <c r="E553" s="89">
        <v>1300</v>
      </c>
      <c r="F553" s="89">
        <v>109200</v>
      </c>
      <c r="G553" s="89">
        <v>14196</v>
      </c>
    </row>
    <row r="554" spans="1:7">
      <c r="A554" s="87">
        <v>42567</v>
      </c>
      <c r="B554" s="88" t="s">
        <v>756</v>
      </c>
      <c r="C554" s="88" t="s">
        <v>748</v>
      </c>
      <c r="D554" s="88" t="s">
        <v>757</v>
      </c>
      <c r="E554" s="89">
        <v>400</v>
      </c>
      <c r="F554" s="89">
        <v>34000</v>
      </c>
      <c r="G554" s="89">
        <v>5100</v>
      </c>
    </row>
    <row r="555" spans="1:7">
      <c r="A555" s="87">
        <v>42568</v>
      </c>
      <c r="B555" s="88" t="s">
        <v>453</v>
      </c>
      <c r="C555" s="88" t="s">
        <v>750</v>
      </c>
      <c r="D555" s="88" t="s">
        <v>763</v>
      </c>
      <c r="E555" s="89">
        <v>400</v>
      </c>
      <c r="F555" s="89">
        <v>12800</v>
      </c>
      <c r="G555" s="89">
        <v>3200</v>
      </c>
    </row>
    <row r="556" spans="1:7">
      <c r="A556" s="87">
        <v>42568</v>
      </c>
      <c r="B556" s="88" t="s">
        <v>460</v>
      </c>
      <c r="C556" s="88" t="s">
        <v>750</v>
      </c>
      <c r="D556" s="88" t="s">
        <v>760</v>
      </c>
      <c r="E556" s="89">
        <v>500</v>
      </c>
      <c r="F556" s="89">
        <v>22000</v>
      </c>
      <c r="G556" s="89">
        <v>4400</v>
      </c>
    </row>
    <row r="557" spans="1:7">
      <c r="A557" s="87">
        <v>42568</v>
      </c>
      <c r="B557" s="88" t="s">
        <v>460</v>
      </c>
      <c r="C557" s="88" t="s">
        <v>753</v>
      </c>
      <c r="D557" s="88" t="s">
        <v>755</v>
      </c>
      <c r="E557" s="89">
        <v>300</v>
      </c>
      <c r="F557" s="89">
        <v>6300</v>
      </c>
      <c r="G557" s="89">
        <v>1953</v>
      </c>
    </row>
    <row r="558" spans="1:7">
      <c r="A558" s="87">
        <v>42569</v>
      </c>
      <c r="B558" s="88" t="s">
        <v>453</v>
      </c>
      <c r="C558" s="88" t="s">
        <v>748</v>
      </c>
      <c r="D558" s="88" t="s">
        <v>454</v>
      </c>
      <c r="E558" s="89">
        <v>1800</v>
      </c>
      <c r="F558" s="89">
        <v>72000</v>
      </c>
      <c r="G558" s="89">
        <v>19440</v>
      </c>
    </row>
    <row r="559" spans="1:7">
      <c r="A559" s="87">
        <v>42570</v>
      </c>
      <c r="B559" s="88" t="s">
        <v>453</v>
      </c>
      <c r="C559" s="88" t="s">
        <v>748</v>
      </c>
      <c r="D559" s="88" t="s">
        <v>454</v>
      </c>
      <c r="E559" s="89">
        <v>1000</v>
      </c>
      <c r="F559" s="89">
        <v>58000</v>
      </c>
      <c r="G559" s="89">
        <v>16820</v>
      </c>
    </row>
    <row r="560" spans="1:7">
      <c r="A560" s="87">
        <v>42571</v>
      </c>
      <c r="B560" s="88" t="s">
        <v>460</v>
      </c>
      <c r="C560" s="88" t="s">
        <v>750</v>
      </c>
      <c r="D560" s="88" t="s">
        <v>761</v>
      </c>
      <c r="E560" s="89">
        <v>500</v>
      </c>
      <c r="F560" s="89">
        <v>11000</v>
      </c>
      <c r="G560" s="89">
        <v>1320</v>
      </c>
    </row>
    <row r="561" spans="1:7">
      <c r="A561" s="87">
        <v>42572</v>
      </c>
      <c r="B561" s="88" t="s">
        <v>756</v>
      </c>
      <c r="C561" s="88" t="s">
        <v>748</v>
      </c>
      <c r="D561" s="88" t="s">
        <v>757</v>
      </c>
      <c r="E561" s="89">
        <v>1600</v>
      </c>
      <c r="F561" s="89">
        <v>89600</v>
      </c>
      <c r="G561" s="89">
        <v>20608</v>
      </c>
    </row>
    <row r="562" spans="1:7">
      <c r="A562" s="87">
        <v>42572</v>
      </c>
      <c r="B562" s="88" t="s">
        <v>460</v>
      </c>
      <c r="C562" s="88" t="s">
        <v>750</v>
      </c>
      <c r="D562" s="88" t="s">
        <v>762</v>
      </c>
      <c r="E562" s="89">
        <v>1300</v>
      </c>
      <c r="F562" s="89">
        <v>18200</v>
      </c>
      <c r="G562" s="89">
        <v>6006</v>
      </c>
    </row>
    <row r="563" spans="1:7">
      <c r="A563" s="87">
        <v>42572</v>
      </c>
      <c r="B563" s="88" t="s">
        <v>453</v>
      </c>
      <c r="C563" s="88" t="s">
        <v>748</v>
      </c>
      <c r="D563" s="88" t="s">
        <v>454</v>
      </c>
      <c r="E563" s="89">
        <v>200</v>
      </c>
      <c r="F563" s="89">
        <v>15400</v>
      </c>
      <c r="G563" s="89">
        <v>2618</v>
      </c>
    </row>
    <row r="564" spans="1:7">
      <c r="A564" s="87">
        <v>42573</v>
      </c>
      <c r="B564" s="88" t="s">
        <v>756</v>
      </c>
      <c r="C564" s="88" t="s">
        <v>748</v>
      </c>
      <c r="D564" s="88" t="s">
        <v>758</v>
      </c>
      <c r="E564" s="89">
        <v>600</v>
      </c>
      <c r="F564" s="89">
        <v>48600</v>
      </c>
      <c r="G564" s="89">
        <v>5832</v>
      </c>
    </row>
    <row r="565" spans="1:7">
      <c r="A565" s="87">
        <v>42573</v>
      </c>
      <c r="B565" s="88" t="s">
        <v>460</v>
      </c>
      <c r="C565" s="88" t="s">
        <v>750</v>
      </c>
      <c r="D565" s="88" t="s">
        <v>762</v>
      </c>
      <c r="E565" s="89">
        <v>1800</v>
      </c>
      <c r="F565" s="89">
        <v>45000</v>
      </c>
      <c r="G565" s="89">
        <v>5850</v>
      </c>
    </row>
    <row r="566" spans="1:7">
      <c r="A566" s="87">
        <v>42573</v>
      </c>
      <c r="B566" s="88" t="s">
        <v>453</v>
      </c>
      <c r="C566" s="88" t="s">
        <v>748</v>
      </c>
      <c r="D566" s="88" t="s">
        <v>454</v>
      </c>
      <c r="E566" s="89">
        <v>400</v>
      </c>
      <c r="F566" s="89">
        <v>29200</v>
      </c>
      <c r="G566" s="89">
        <v>10220</v>
      </c>
    </row>
    <row r="567" spans="1:7">
      <c r="A567" s="87">
        <v>42574</v>
      </c>
      <c r="B567" s="88" t="s">
        <v>460</v>
      </c>
      <c r="C567" s="88" t="s">
        <v>753</v>
      </c>
      <c r="D567" s="88" t="s">
        <v>755</v>
      </c>
      <c r="E567" s="89">
        <v>700</v>
      </c>
      <c r="F567" s="89">
        <v>22400</v>
      </c>
      <c r="G567" s="89">
        <v>3360</v>
      </c>
    </row>
    <row r="568" spans="1:7">
      <c r="A568" s="87">
        <v>42574</v>
      </c>
      <c r="B568" s="88" t="s">
        <v>453</v>
      </c>
      <c r="C568" s="88" t="s">
        <v>748</v>
      </c>
      <c r="D568" s="88" t="s">
        <v>454</v>
      </c>
      <c r="E568" s="89">
        <v>300</v>
      </c>
      <c r="F568" s="89">
        <v>16500</v>
      </c>
      <c r="G568" s="89">
        <v>4290</v>
      </c>
    </row>
    <row r="569" spans="1:7">
      <c r="A569" s="87">
        <v>42574</v>
      </c>
      <c r="B569" s="88" t="s">
        <v>453</v>
      </c>
      <c r="C569" s="88" t="s">
        <v>750</v>
      </c>
      <c r="D569" s="88" t="s">
        <v>751</v>
      </c>
      <c r="E569" s="89">
        <v>900</v>
      </c>
      <c r="F569" s="89">
        <v>19800</v>
      </c>
      <c r="G569" s="89">
        <v>3762</v>
      </c>
    </row>
    <row r="570" spans="1:7">
      <c r="A570" s="87">
        <v>42574</v>
      </c>
      <c r="B570" s="88" t="s">
        <v>460</v>
      </c>
      <c r="C570" s="88" t="s">
        <v>748</v>
      </c>
      <c r="D570" s="88" t="s">
        <v>749</v>
      </c>
      <c r="E570" s="89">
        <v>1600</v>
      </c>
      <c r="F570" s="89">
        <v>38400</v>
      </c>
      <c r="G570" s="89">
        <v>11136</v>
      </c>
    </row>
    <row r="571" spans="1:7">
      <c r="A571" s="87">
        <v>42574</v>
      </c>
      <c r="B571" s="88" t="s">
        <v>460</v>
      </c>
      <c r="C571" s="88" t="s">
        <v>750</v>
      </c>
      <c r="D571" s="88" t="s">
        <v>762</v>
      </c>
      <c r="E571" s="89">
        <v>1700</v>
      </c>
      <c r="F571" s="89">
        <v>125800</v>
      </c>
      <c r="G571" s="89">
        <v>28934</v>
      </c>
    </row>
    <row r="572" spans="1:7">
      <c r="A572" s="87">
        <v>42574</v>
      </c>
      <c r="B572" s="88" t="s">
        <v>453</v>
      </c>
      <c r="C572" s="88" t="s">
        <v>748</v>
      </c>
      <c r="D572" s="88" t="s">
        <v>454</v>
      </c>
      <c r="E572" s="89">
        <v>700</v>
      </c>
      <c r="F572" s="89">
        <v>28700</v>
      </c>
      <c r="G572" s="89">
        <v>9471</v>
      </c>
    </row>
    <row r="573" spans="1:7">
      <c r="A573" s="87">
        <v>42574</v>
      </c>
      <c r="B573" s="88" t="s">
        <v>460</v>
      </c>
      <c r="C573" s="88" t="s">
        <v>750</v>
      </c>
      <c r="D573" s="88" t="s">
        <v>762</v>
      </c>
      <c r="E573" s="89">
        <v>1300</v>
      </c>
      <c r="F573" s="89">
        <v>35100</v>
      </c>
      <c r="G573" s="89">
        <v>11232</v>
      </c>
    </row>
    <row r="574" spans="1:7">
      <c r="A574" s="87">
        <v>42574</v>
      </c>
      <c r="B574" s="88" t="s">
        <v>460</v>
      </c>
      <c r="C574" s="88" t="s">
        <v>750</v>
      </c>
      <c r="D574" s="88" t="s">
        <v>762</v>
      </c>
      <c r="E574" s="89">
        <v>1800</v>
      </c>
      <c r="F574" s="89">
        <v>93600</v>
      </c>
      <c r="G574" s="89">
        <v>25272</v>
      </c>
    </row>
    <row r="575" spans="1:7">
      <c r="A575" s="87">
        <v>42574</v>
      </c>
      <c r="B575" s="88" t="s">
        <v>460</v>
      </c>
      <c r="C575" s="88" t="s">
        <v>750</v>
      </c>
      <c r="D575" s="88" t="s">
        <v>760</v>
      </c>
      <c r="E575" s="89">
        <v>700</v>
      </c>
      <c r="F575" s="89">
        <v>9800</v>
      </c>
      <c r="G575" s="89">
        <v>2352</v>
      </c>
    </row>
    <row r="576" spans="1:7">
      <c r="A576" s="87">
        <v>42575</v>
      </c>
      <c r="B576" s="88" t="s">
        <v>460</v>
      </c>
      <c r="C576" s="88" t="s">
        <v>748</v>
      </c>
      <c r="D576" s="88" t="s">
        <v>749</v>
      </c>
      <c r="E576" s="89">
        <v>1400</v>
      </c>
      <c r="F576" s="89">
        <v>78400</v>
      </c>
      <c r="G576" s="89">
        <v>22736</v>
      </c>
    </row>
    <row r="577" spans="1:7">
      <c r="A577" s="87">
        <v>42575</v>
      </c>
      <c r="B577" s="88" t="s">
        <v>460</v>
      </c>
      <c r="C577" s="88" t="s">
        <v>750</v>
      </c>
      <c r="D577" s="88" t="s">
        <v>761</v>
      </c>
      <c r="E577" s="89">
        <v>800</v>
      </c>
      <c r="F577" s="89">
        <v>19200</v>
      </c>
      <c r="G577" s="89">
        <v>4416</v>
      </c>
    </row>
    <row r="578" spans="1:7">
      <c r="A578" s="87">
        <v>42575</v>
      </c>
      <c r="B578" s="88" t="s">
        <v>453</v>
      </c>
      <c r="C578" s="88" t="s">
        <v>750</v>
      </c>
      <c r="D578" s="88" t="s">
        <v>763</v>
      </c>
      <c r="E578" s="89">
        <v>900</v>
      </c>
      <c r="F578" s="89">
        <v>49500</v>
      </c>
      <c r="G578" s="89">
        <v>12375</v>
      </c>
    </row>
    <row r="579" spans="1:7">
      <c r="A579" s="87">
        <v>42575</v>
      </c>
      <c r="B579" s="88" t="s">
        <v>460</v>
      </c>
      <c r="C579" s="88" t="s">
        <v>753</v>
      </c>
      <c r="D579" s="88" t="s">
        <v>764</v>
      </c>
      <c r="E579" s="89">
        <v>1800</v>
      </c>
      <c r="F579" s="89">
        <v>131400</v>
      </c>
      <c r="G579" s="89">
        <v>14454</v>
      </c>
    </row>
    <row r="580" spans="1:7">
      <c r="A580" s="87">
        <v>42575</v>
      </c>
      <c r="B580" s="88" t="s">
        <v>756</v>
      </c>
      <c r="C580" s="88" t="s">
        <v>748</v>
      </c>
      <c r="D580" s="88" t="s">
        <v>766</v>
      </c>
      <c r="E580" s="89">
        <v>200</v>
      </c>
      <c r="F580" s="89">
        <v>14600</v>
      </c>
      <c r="G580" s="89">
        <v>4672</v>
      </c>
    </row>
    <row r="581" spans="1:7">
      <c r="A581" s="87">
        <v>42576</v>
      </c>
      <c r="B581" s="88" t="s">
        <v>460</v>
      </c>
      <c r="C581" s="88" t="s">
        <v>748</v>
      </c>
      <c r="D581" s="88" t="s">
        <v>749</v>
      </c>
      <c r="E581" s="89">
        <v>1700</v>
      </c>
      <c r="F581" s="89">
        <v>124100</v>
      </c>
      <c r="G581" s="89">
        <v>14892</v>
      </c>
    </row>
    <row r="582" spans="1:7">
      <c r="A582" s="87">
        <v>42576</v>
      </c>
      <c r="B582" s="88" t="s">
        <v>453</v>
      </c>
      <c r="C582" s="88" t="s">
        <v>750</v>
      </c>
      <c r="D582" s="88" t="s">
        <v>763</v>
      </c>
      <c r="E582" s="89">
        <v>1700</v>
      </c>
      <c r="F582" s="89">
        <v>112200</v>
      </c>
      <c r="G582" s="89">
        <v>38148</v>
      </c>
    </row>
    <row r="583" spans="1:7">
      <c r="A583" s="87">
        <v>42576</v>
      </c>
      <c r="B583" s="88" t="s">
        <v>460</v>
      </c>
      <c r="C583" s="88" t="s">
        <v>753</v>
      </c>
      <c r="D583" s="88" t="s">
        <v>755</v>
      </c>
      <c r="E583" s="89">
        <v>900</v>
      </c>
      <c r="F583" s="89">
        <v>13500</v>
      </c>
      <c r="G583" s="89">
        <v>2835</v>
      </c>
    </row>
    <row r="584" spans="1:7">
      <c r="A584" s="87">
        <v>42578</v>
      </c>
      <c r="B584" s="88" t="s">
        <v>752</v>
      </c>
      <c r="C584" s="88" t="s">
        <v>753</v>
      </c>
      <c r="D584" s="88" t="s">
        <v>765</v>
      </c>
      <c r="E584" s="89">
        <v>900</v>
      </c>
      <c r="F584" s="89">
        <v>19800</v>
      </c>
      <c r="G584" s="89">
        <v>6336</v>
      </c>
    </row>
    <row r="585" spans="1:7">
      <c r="A585" s="87">
        <v>42578</v>
      </c>
      <c r="B585" s="88" t="s">
        <v>460</v>
      </c>
      <c r="C585" s="88" t="s">
        <v>750</v>
      </c>
      <c r="D585" s="88" t="s">
        <v>760</v>
      </c>
      <c r="E585" s="89">
        <v>1200</v>
      </c>
      <c r="F585" s="89">
        <v>69600</v>
      </c>
      <c r="G585" s="89">
        <v>24360</v>
      </c>
    </row>
    <row r="586" spans="1:7">
      <c r="A586" s="87">
        <v>42578</v>
      </c>
      <c r="B586" s="88" t="s">
        <v>453</v>
      </c>
      <c r="C586" s="88" t="s">
        <v>750</v>
      </c>
      <c r="D586" s="88" t="s">
        <v>751</v>
      </c>
      <c r="E586" s="89">
        <v>1400</v>
      </c>
      <c r="F586" s="89">
        <v>58800</v>
      </c>
      <c r="G586" s="89">
        <v>7056</v>
      </c>
    </row>
    <row r="587" spans="1:7">
      <c r="A587" s="87">
        <v>42578</v>
      </c>
      <c r="B587" s="88" t="s">
        <v>460</v>
      </c>
      <c r="C587" s="88" t="s">
        <v>750</v>
      </c>
      <c r="D587" s="88" t="s">
        <v>760</v>
      </c>
      <c r="E587" s="89">
        <v>1800</v>
      </c>
      <c r="F587" s="89">
        <v>108000</v>
      </c>
      <c r="G587" s="89">
        <v>15120</v>
      </c>
    </row>
    <row r="588" spans="1:7">
      <c r="A588" s="87">
        <v>42579</v>
      </c>
      <c r="B588" s="88" t="s">
        <v>460</v>
      </c>
      <c r="C588" s="88" t="s">
        <v>750</v>
      </c>
      <c r="D588" s="88" t="s">
        <v>760</v>
      </c>
      <c r="E588" s="89">
        <v>1300</v>
      </c>
      <c r="F588" s="89">
        <v>61100</v>
      </c>
      <c r="G588" s="89">
        <v>17108</v>
      </c>
    </row>
    <row r="589" spans="1:7">
      <c r="A589" s="87">
        <v>42579</v>
      </c>
      <c r="B589" s="88" t="s">
        <v>453</v>
      </c>
      <c r="C589" s="88" t="s">
        <v>748</v>
      </c>
      <c r="D589" s="88" t="s">
        <v>454</v>
      </c>
      <c r="E589" s="89">
        <v>1100</v>
      </c>
      <c r="F589" s="89">
        <v>71500</v>
      </c>
      <c r="G589" s="89">
        <v>9295</v>
      </c>
    </row>
    <row r="590" spans="1:7">
      <c r="A590" s="87">
        <v>42580</v>
      </c>
      <c r="B590" s="88" t="s">
        <v>460</v>
      </c>
      <c r="C590" s="88" t="s">
        <v>753</v>
      </c>
      <c r="D590" s="88" t="s">
        <v>755</v>
      </c>
      <c r="E590" s="89">
        <v>900</v>
      </c>
      <c r="F590" s="89">
        <v>68400</v>
      </c>
      <c r="G590" s="89">
        <v>25308</v>
      </c>
    </row>
    <row r="591" spans="1:7">
      <c r="A591" s="87">
        <v>42580</v>
      </c>
      <c r="B591" s="88" t="s">
        <v>756</v>
      </c>
      <c r="C591" s="88" t="s">
        <v>748</v>
      </c>
      <c r="D591" s="88" t="s">
        <v>757</v>
      </c>
      <c r="E591" s="89">
        <v>1000</v>
      </c>
      <c r="F591" s="89">
        <v>41000</v>
      </c>
      <c r="G591" s="89">
        <v>9430</v>
      </c>
    </row>
    <row r="592" spans="1:7">
      <c r="A592" s="87">
        <v>42580</v>
      </c>
      <c r="B592" s="88" t="s">
        <v>460</v>
      </c>
      <c r="C592" s="88" t="s">
        <v>753</v>
      </c>
      <c r="D592" s="88" t="s">
        <v>764</v>
      </c>
      <c r="E592" s="89">
        <v>700</v>
      </c>
      <c r="F592" s="89">
        <v>18200</v>
      </c>
      <c r="G592" s="89">
        <v>3276</v>
      </c>
    </row>
    <row r="593" spans="1:7">
      <c r="A593" s="87">
        <v>42580</v>
      </c>
      <c r="B593" s="88" t="s">
        <v>460</v>
      </c>
      <c r="C593" s="88" t="s">
        <v>748</v>
      </c>
      <c r="D593" s="88" t="s">
        <v>461</v>
      </c>
      <c r="E593" s="89">
        <v>1300</v>
      </c>
      <c r="F593" s="89">
        <v>113100</v>
      </c>
      <c r="G593" s="89">
        <v>31668</v>
      </c>
    </row>
    <row r="594" spans="1:7">
      <c r="A594" s="87">
        <v>42580</v>
      </c>
      <c r="B594" s="88" t="s">
        <v>460</v>
      </c>
      <c r="C594" s="88" t="s">
        <v>753</v>
      </c>
      <c r="D594" s="88" t="s">
        <v>755</v>
      </c>
      <c r="E594" s="89">
        <v>800</v>
      </c>
      <c r="F594" s="89">
        <v>61600</v>
      </c>
      <c r="G594" s="89">
        <v>9856</v>
      </c>
    </row>
    <row r="595" spans="1:7">
      <c r="A595" s="87">
        <v>42581</v>
      </c>
      <c r="B595" s="88" t="s">
        <v>453</v>
      </c>
      <c r="C595" s="88" t="s">
        <v>750</v>
      </c>
      <c r="D595" s="88" t="s">
        <v>763</v>
      </c>
      <c r="E595" s="89">
        <v>1100</v>
      </c>
      <c r="F595" s="89">
        <v>30800</v>
      </c>
      <c r="G595" s="89">
        <v>10472</v>
      </c>
    </row>
    <row r="596" spans="1:7">
      <c r="A596" s="87">
        <v>42582</v>
      </c>
      <c r="B596" s="88" t="s">
        <v>752</v>
      </c>
      <c r="C596" s="88" t="s">
        <v>753</v>
      </c>
      <c r="D596" s="88" t="s">
        <v>754</v>
      </c>
      <c r="E596" s="89">
        <v>1100</v>
      </c>
      <c r="F596" s="89">
        <v>90200</v>
      </c>
      <c r="G596" s="89">
        <v>20746</v>
      </c>
    </row>
    <row r="597" spans="1:7">
      <c r="A597" s="87">
        <v>42583</v>
      </c>
      <c r="B597" s="88" t="s">
        <v>453</v>
      </c>
      <c r="C597" s="88" t="s">
        <v>748</v>
      </c>
      <c r="D597" s="88" t="s">
        <v>454</v>
      </c>
      <c r="E597" s="89">
        <v>200</v>
      </c>
      <c r="F597" s="89">
        <v>11800</v>
      </c>
      <c r="G597" s="89">
        <v>4130</v>
      </c>
    </row>
    <row r="598" spans="1:7">
      <c r="A598" s="87">
        <v>42583</v>
      </c>
      <c r="B598" s="88" t="s">
        <v>453</v>
      </c>
      <c r="C598" s="88" t="s">
        <v>748</v>
      </c>
      <c r="D598" s="88" t="s">
        <v>454</v>
      </c>
      <c r="E598" s="89">
        <v>800</v>
      </c>
      <c r="F598" s="89">
        <v>61600</v>
      </c>
      <c r="G598" s="89">
        <v>10472</v>
      </c>
    </row>
    <row r="599" spans="1:7">
      <c r="A599" s="87">
        <v>42584</v>
      </c>
      <c r="B599" s="88" t="s">
        <v>756</v>
      </c>
      <c r="C599" s="88" t="s">
        <v>748</v>
      </c>
      <c r="D599" s="88" t="s">
        <v>757</v>
      </c>
      <c r="E599" s="89">
        <v>800</v>
      </c>
      <c r="F599" s="89">
        <v>39200</v>
      </c>
      <c r="G599" s="89">
        <v>5096</v>
      </c>
    </row>
    <row r="600" spans="1:7">
      <c r="A600" s="87">
        <v>42584</v>
      </c>
      <c r="B600" s="88" t="s">
        <v>460</v>
      </c>
      <c r="C600" s="88" t="s">
        <v>750</v>
      </c>
      <c r="D600" s="88" t="s">
        <v>761</v>
      </c>
      <c r="E600" s="89">
        <v>1300</v>
      </c>
      <c r="F600" s="89">
        <v>107900</v>
      </c>
      <c r="G600" s="89">
        <v>23738</v>
      </c>
    </row>
    <row r="601" spans="1:7">
      <c r="A601" s="87">
        <v>42585</v>
      </c>
      <c r="B601" s="88" t="s">
        <v>756</v>
      </c>
      <c r="C601" s="88" t="s">
        <v>748</v>
      </c>
      <c r="D601" s="88" t="s">
        <v>757</v>
      </c>
      <c r="E601" s="89">
        <v>400</v>
      </c>
      <c r="F601" s="89">
        <v>18400</v>
      </c>
      <c r="G601" s="89">
        <v>6072</v>
      </c>
    </row>
    <row r="602" spans="1:7">
      <c r="A602" s="87">
        <v>42585</v>
      </c>
      <c r="B602" s="88" t="s">
        <v>453</v>
      </c>
      <c r="C602" s="88" t="s">
        <v>750</v>
      </c>
      <c r="D602" s="88" t="s">
        <v>763</v>
      </c>
      <c r="E602" s="89">
        <v>1600</v>
      </c>
      <c r="F602" s="89">
        <v>36800</v>
      </c>
      <c r="G602" s="89">
        <v>6256</v>
      </c>
    </row>
    <row r="603" spans="1:7">
      <c r="A603" s="87">
        <v>42585</v>
      </c>
      <c r="B603" s="88" t="s">
        <v>460</v>
      </c>
      <c r="C603" s="88" t="s">
        <v>753</v>
      </c>
      <c r="D603" s="88" t="s">
        <v>764</v>
      </c>
      <c r="E603" s="89">
        <v>1400</v>
      </c>
      <c r="F603" s="89">
        <v>43400</v>
      </c>
      <c r="G603" s="89">
        <v>13020</v>
      </c>
    </row>
    <row r="604" spans="1:7">
      <c r="A604" s="87">
        <v>42586</v>
      </c>
      <c r="B604" s="88" t="s">
        <v>453</v>
      </c>
      <c r="C604" s="88" t="s">
        <v>748</v>
      </c>
      <c r="D604" s="88" t="s">
        <v>454</v>
      </c>
      <c r="E604" s="89">
        <v>200</v>
      </c>
      <c r="F604" s="89">
        <v>11600</v>
      </c>
      <c r="G604" s="89">
        <v>1508</v>
      </c>
    </row>
    <row r="605" spans="1:7">
      <c r="A605" s="87">
        <v>42587</v>
      </c>
      <c r="B605" s="88" t="s">
        <v>460</v>
      </c>
      <c r="C605" s="88" t="s">
        <v>753</v>
      </c>
      <c r="D605" s="88" t="s">
        <v>764</v>
      </c>
      <c r="E605" s="89">
        <v>1400</v>
      </c>
      <c r="F605" s="89">
        <v>33600</v>
      </c>
      <c r="G605" s="89">
        <v>11088</v>
      </c>
    </row>
    <row r="606" spans="1:7">
      <c r="A606" s="87">
        <v>42588</v>
      </c>
      <c r="B606" s="88" t="s">
        <v>460</v>
      </c>
      <c r="C606" s="88" t="s">
        <v>753</v>
      </c>
      <c r="D606" s="88" t="s">
        <v>764</v>
      </c>
      <c r="E606" s="89">
        <v>800</v>
      </c>
      <c r="F606" s="89">
        <v>45600</v>
      </c>
      <c r="G606" s="89">
        <v>7296</v>
      </c>
    </row>
    <row r="607" spans="1:7">
      <c r="A607" s="87">
        <v>42588</v>
      </c>
      <c r="B607" s="88" t="s">
        <v>460</v>
      </c>
      <c r="C607" s="88" t="s">
        <v>750</v>
      </c>
      <c r="D607" s="88" t="s">
        <v>761</v>
      </c>
      <c r="E607" s="89">
        <v>1300</v>
      </c>
      <c r="F607" s="89">
        <v>18200</v>
      </c>
      <c r="G607" s="89">
        <v>2912</v>
      </c>
    </row>
    <row r="608" spans="1:7">
      <c r="A608" s="87">
        <v>42588</v>
      </c>
      <c r="B608" s="88" t="s">
        <v>460</v>
      </c>
      <c r="C608" s="88" t="s">
        <v>748</v>
      </c>
      <c r="D608" s="88" t="s">
        <v>461</v>
      </c>
      <c r="E608" s="89">
        <v>1300</v>
      </c>
      <c r="F608" s="89">
        <v>89700</v>
      </c>
      <c r="G608" s="89">
        <v>22425</v>
      </c>
    </row>
    <row r="609" spans="1:7">
      <c r="A609" s="87">
        <v>42589</v>
      </c>
      <c r="B609" s="88" t="s">
        <v>460</v>
      </c>
      <c r="C609" s="88" t="s">
        <v>750</v>
      </c>
      <c r="D609" s="88" t="s">
        <v>760</v>
      </c>
      <c r="E609" s="89">
        <v>200</v>
      </c>
      <c r="F609" s="89">
        <v>10600</v>
      </c>
      <c r="G609" s="89">
        <v>3180</v>
      </c>
    </row>
    <row r="610" spans="1:7">
      <c r="A610" s="87">
        <v>42589</v>
      </c>
      <c r="B610" s="88" t="s">
        <v>453</v>
      </c>
      <c r="C610" s="88" t="s">
        <v>748</v>
      </c>
      <c r="D610" s="88" t="s">
        <v>454</v>
      </c>
      <c r="E610" s="89">
        <v>700</v>
      </c>
      <c r="F610" s="89">
        <v>11200</v>
      </c>
      <c r="G610" s="89">
        <v>3920</v>
      </c>
    </row>
    <row r="611" spans="1:7">
      <c r="A611" s="87">
        <v>42590</v>
      </c>
      <c r="B611" s="88" t="s">
        <v>756</v>
      </c>
      <c r="C611" s="88" t="s">
        <v>748</v>
      </c>
      <c r="D611" s="88" t="s">
        <v>766</v>
      </c>
      <c r="E611" s="89">
        <v>1700</v>
      </c>
      <c r="F611" s="89">
        <v>110500</v>
      </c>
      <c r="G611" s="89">
        <v>40885</v>
      </c>
    </row>
    <row r="612" spans="1:7">
      <c r="A612" s="87">
        <v>42590</v>
      </c>
      <c r="B612" s="88" t="s">
        <v>460</v>
      </c>
      <c r="C612" s="88" t="s">
        <v>753</v>
      </c>
      <c r="D612" s="88" t="s">
        <v>764</v>
      </c>
      <c r="E612" s="89">
        <v>1600</v>
      </c>
      <c r="F612" s="89">
        <v>62400</v>
      </c>
      <c r="G612" s="89">
        <v>11856</v>
      </c>
    </row>
    <row r="613" spans="1:7">
      <c r="A613" s="87">
        <v>42591</v>
      </c>
      <c r="B613" s="88" t="s">
        <v>460</v>
      </c>
      <c r="C613" s="88" t="s">
        <v>748</v>
      </c>
      <c r="D613" s="88" t="s">
        <v>749</v>
      </c>
      <c r="E613" s="89">
        <v>1500</v>
      </c>
      <c r="F613" s="89">
        <v>91500</v>
      </c>
      <c r="G613" s="89">
        <v>32025</v>
      </c>
    </row>
    <row r="614" spans="1:7">
      <c r="A614" s="87">
        <v>42591</v>
      </c>
      <c r="B614" s="88" t="s">
        <v>460</v>
      </c>
      <c r="C614" s="88" t="s">
        <v>750</v>
      </c>
      <c r="D614" s="88" t="s">
        <v>762</v>
      </c>
      <c r="E614" s="89">
        <v>500</v>
      </c>
      <c r="F614" s="89">
        <v>15000</v>
      </c>
      <c r="G614" s="89">
        <v>3450</v>
      </c>
    </row>
    <row r="615" spans="1:7">
      <c r="A615" s="87">
        <v>42591</v>
      </c>
      <c r="B615" s="88" t="s">
        <v>756</v>
      </c>
      <c r="C615" s="88" t="s">
        <v>748</v>
      </c>
      <c r="D615" s="88" t="s">
        <v>766</v>
      </c>
      <c r="E615" s="89">
        <v>1600</v>
      </c>
      <c r="F615" s="89">
        <v>32000</v>
      </c>
      <c r="G615" s="89">
        <v>4800</v>
      </c>
    </row>
    <row r="616" spans="1:7">
      <c r="A616" s="87">
        <v>42591</v>
      </c>
      <c r="B616" s="88" t="s">
        <v>453</v>
      </c>
      <c r="C616" s="88" t="s">
        <v>748</v>
      </c>
      <c r="D616" s="88" t="s">
        <v>454</v>
      </c>
      <c r="E616" s="89">
        <v>1100</v>
      </c>
      <c r="F616" s="89">
        <v>82500</v>
      </c>
      <c r="G616" s="89">
        <v>26400</v>
      </c>
    </row>
    <row r="617" spans="1:7">
      <c r="A617" s="87">
        <v>42591</v>
      </c>
      <c r="B617" s="88" t="s">
        <v>460</v>
      </c>
      <c r="C617" s="88" t="s">
        <v>748</v>
      </c>
      <c r="D617" s="88" t="s">
        <v>461</v>
      </c>
      <c r="E617" s="89">
        <v>300</v>
      </c>
      <c r="F617" s="89">
        <v>22800</v>
      </c>
      <c r="G617" s="89">
        <v>2964</v>
      </c>
    </row>
    <row r="618" spans="1:7">
      <c r="A618" s="87">
        <v>42592</v>
      </c>
      <c r="B618" s="88" t="s">
        <v>453</v>
      </c>
      <c r="C618" s="88" t="s">
        <v>750</v>
      </c>
      <c r="D618" s="88" t="s">
        <v>751</v>
      </c>
      <c r="E618" s="89">
        <v>1800</v>
      </c>
      <c r="F618" s="89">
        <v>64800</v>
      </c>
      <c r="G618" s="89">
        <v>20736</v>
      </c>
    </row>
    <row r="619" spans="1:7">
      <c r="A619" s="87">
        <v>42592</v>
      </c>
      <c r="B619" s="88" t="s">
        <v>460</v>
      </c>
      <c r="C619" s="88" t="s">
        <v>750</v>
      </c>
      <c r="D619" s="88" t="s">
        <v>761</v>
      </c>
      <c r="E619" s="89">
        <v>900</v>
      </c>
      <c r="F619" s="89">
        <v>16200</v>
      </c>
      <c r="G619" s="89">
        <v>4374</v>
      </c>
    </row>
    <row r="620" spans="1:7">
      <c r="A620" s="87">
        <v>42592</v>
      </c>
      <c r="B620" s="88" t="s">
        <v>756</v>
      </c>
      <c r="C620" s="88" t="s">
        <v>748</v>
      </c>
      <c r="D620" s="88" t="s">
        <v>757</v>
      </c>
      <c r="E620" s="89">
        <v>600</v>
      </c>
      <c r="F620" s="89">
        <v>33000</v>
      </c>
      <c r="G620" s="89">
        <v>6600</v>
      </c>
    </row>
    <row r="621" spans="1:7">
      <c r="A621" s="87">
        <v>42592</v>
      </c>
      <c r="B621" s="88" t="s">
        <v>453</v>
      </c>
      <c r="C621" s="88" t="s">
        <v>748</v>
      </c>
      <c r="D621" s="88" t="s">
        <v>454</v>
      </c>
      <c r="E621" s="89">
        <v>1100</v>
      </c>
      <c r="F621" s="89">
        <v>50600</v>
      </c>
      <c r="G621" s="89">
        <v>11132</v>
      </c>
    </row>
    <row r="622" spans="1:7">
      <c r="A622" s="87">
        <v>42593</v>
      </c>
      <c r="B622" s="88" t="s">
        <v>756</v>
      </c>
      <c r="C622" s="88" t="s">
        <v>748</v>
      </c>
      <c r="D622" s="88" t="s">
        <v>766</v>
      </c>
      <c r="E622" s="89">
        <v>900</v>
      </c>
      <c r="F622" s="89">
        <v>12600</v>
      </c>
      <c r="G622" s="89">
        <v>2016</v>
      </c>
    </row>
    <row r="623" spans="1:7">
      <c r="A623" s="87">
        <v>42593</v>
      </c>
      <c r="B623" s="88" t="s">
        <v>752</v>
      </c>
      <c r="C623" s="88" t="s">
        <v>753</v>
      </c>
      <c r="D623" s="88" t="s">
        <v>765</v>
      </c>
      <c r="E623" s="89">
        <v>1000</v>
      </c>
      <c r="F623" s="89">
        <v>26000</v>
      </c>
      <c r="G623" s="89">
        <v>5200</v>
      </c>
    </row>
    <row r="624" spans="1:7">
      <c r="A624" s="87">
        <v>42593</v>
      </c>
      <c r="B624" s="88" t="s">
        <v>460</v>
      </c>
      <c r="C624" s="88" t="s">
        <v>750</v>
      </c>
      <c r="D624" s="88" t="s">
        <v>762</v>
      </c>
      <c r="E624" s="89">
        <v>1800</v>
      </c>
      <c r="F624" s="89">
        <v>126000</v>
      </c>
      <c r="G624" s="89">
        <v>22680</v>
      </c>
    </row>
    <row r="625" spans="1:7">
      <c r="A625" s="87">
        <v>42594</v>
      </c>
      <c r="B625" s="88" t="s">
        <v>756</v>
      </c>
      <c r="C625" s="88" t="s">
        <v>748</v>
      </c>
      <c r="D625" s="88" t="s">
        <v>757</v>
      </c>
      <c r="E625" s="89">
        <v>1200</v>
      </c>
      <c r="F625" s="89">
        <v>50400</v>
      </c>
      <c r="G625" s="89">
        <v>6048</v>
      </c>
    </row>
    <row r="626" spans="1:7">
      <c r="A626" s="87">
        <v>42594</v>
      </c>
      <c r="B626" s="88" t="s">
        <v>756</v>
      </c>
      <c r="C626" s="88" t="s">
        <v>750</v>
      </c>
      <c r="D626" s="88" t="s">
        <v>759</v>
      </c>
      <c r="E626" s="89">
        <v>300</v>
      </c>
      <c r="F626" s="89">
        <v>4800</v>
      </c>
      <c r="G626" s="89">
        <v>528</v>
      </c>
    </row>
    <row r="627" spans="1:7">
      <c r="A627" s="87">
        <v>42595</v>
      </c>
      <c r="B627" s="88" t="s">
        <v>756</v>
      </c>
      <c r="C627" s="88" t="s">
        <v>748</v>
      </c>
      <c r="D627" s="88" t="s">
        <v>757</v>
      </c>
      <c r="E627" s="89">
        <v>700</v>
      </c>
      <c r="F627" s="89">
        <v>53200</v>
      </c>
      <c r="G627" s="89">
        <v>14364</v>
      </c>
    </row>
    <row r="628" spans="1:7">
      <c r="A628" s="87">
        <v>42596</v>
      </c>
      <c r="B628" s="88" t="s">
        <v>453</v>
      </c>
      <c r="C628" s="88" t="s">
        <v>750</v>
      </c>
      <c r="D628" s="88" t="s">
        <v>751</v>
      </c>
      <c r="E628" s="89">
        <v>1600</v>
      </c>
      <c r="F628" s="89">
        <v>115200</v>
      </c>
      <c r="G628" s="89">
        <v>33408</v>
      </c>
    </row>
    <row r="629" spans="1:7">
      <c r="A629" s="87">
        <v>42597</v>
      </c>
      <c r="B629" s="88" t="s">
        <v>460</v>
      </c>
      <c r="C629" s="88" t="s">
        <v>748</v>
      </c>
      <c r="D629" s="88" t="s">
        <v>749</v>
      </c>
      <c r="E629" s="89">
        <v>1400</v>
      </c>
      <c r="F629" s="89">
        <v>82600</v>
      </c>
      <c r="G629" s="89">
        <v>9912</v>
      </c>
    </row>
    <row r="630" spans="1:7">
      <c r="A630" s="87">
        <v>42597</v>
      </c>
      <c r="B630" s="88" t="s">
        <v>460</v>
      </c>
      <c r="C630" s="88" t="s">
        <v>748</v>
      </c>
      <c r="D630" s="88" t="s">
        <v>749</v>
      </c>
      <c r="E630" s="89">
        <v>300</v>
      </c>
      <c r="F630" s="89">
        <v>12600</v>
      </c>
      <c r="G630" s="89">
        <v>1890</v>
      </c>
    </row>
    <row r="631" spans="1:7">
      <c r="A631" s="87">
        <v>42598</v>
      </c>
      <c r="B631" s="88" t="s">
        <v>756</v>
      </c>
      <c r="C631" s="88" t="s">
        <v>748</v>
      </c>
      <c r="D631" s="88" t="s">
        <v>758</v>
      </c>
      <c r="E631" s="89">
        <v>1200</v>
      </c>
      <c r="F631" s="89">
        <v>86400</v>
      </c>
      <c r="G631" s="89">
        <v>31968</v>
      </c>
    </row>
    <row r="632" spans="1:7">
      <c r="A632" s="87">
        <v>42598</v>
      </c>
      <c r="B632" s="88" t="s">
        <v>453</v>
      </c>
      <c r="C632" s="88" t="s">
        <v>748</v>
      </c>
      <c r="D632" s="88" t="s">
        <v>454</v>
      </c>
      <c r="E632" s="89">
        <v>500</v>
      </c>
      <c r="F632" s="89">
        <v>34000</v>
      </c>
      <c r="G632" s="89">
        <v>8840</v>
      </c>
    </row>
    <row r="633" spans="1:7">
      <c r="A633" s="87">
        <v>42599</v>
      </c>
      <c r="B633" s="88" t="s">
        <v>756</v>
      </c>
      <c r="C633" s="88" t="s">
        <v>748</v>
      </c>
      <c r="D633" s="88" t="s">
        <v>758</v>
      </c>
      <c r="E633" s="89">
        <v>200</v>
      </c>
      <c r="F633" s="89">
        <v>8000</v>
      </c>
      <c r="G633" s="89">
        <v>2160</v>
      </c>
    </row>
    <row r="634" spans="1:7">
      <c r="A634" s="87">
        <v>42601</v>
      </c>
      <c r="B634" s="88" t="s">
        <v>756</v>
      </c>
      <c r="C634" s="88" t="s">
        <v>748</v>
      </c>
      <c r="D634" s="88" t="s">
        <v>758</v>
      </c>
      <c r="E634" s="89">
        <v>1700</v>
      </c>
      <c r="F634" s="89">
        <v>139400</v>
      </c>
      <c r="G634" s="89">
        <v>15334</v>
      </c>
    </row>
    <row r="635" spans="1:7">
      <c r="A635" s="87">
        <v>42601</v>
      </c>
      <c r="B635" s="88" t="s">
        <v>460</v>
      </c>
      <c r="C635" s="88" t="s">
        <v>750</v>
      </c>
      <c r="D635" s="88" t="s">
        <v>760</v>
      </c>
      <c r="E635" s="89">
        <v>700</v>
      </c>
      <c r="F635" s="89">
        <v>35000</v>
      </c>
      <c r="G635" s="89">
        <v>7000</v>
      </c>
    </row>
    <row r="636" spans="1:7">
      <c r="A636" s="87">
        <v>42601</v>
      </c>
      <c r="B636" s="88" t="s">
        <v>756</v>
      </c>
      <c r="C636" s="88" t="s">
        <v>748</v>
      </c>
      <c r="D636" s="88" t="s">
        <v>766</v>
      </c>
      <c r="E636" s="89">
        <v>1700</v>
      </c>
      <c r="F636" s="89">
        <v>40800</v>
      </c>
      <c r="G636" s="89">
        <v>8160</v>
      </c>
    </row>
    <row r="637" spans="1:7">
      <c r="A637" s="87">
        <v>42602</v>
      </c>
      <c r="B637" s="88" t="s">
        <v>453</v>
      </c>
      <c r="C637" s="88" t="s">
        <v>748</v>
      </c>
      <c r="D637" s="88" t="s">
        <v>454</v>
      </c>
      <c r="E637" s="89">
        <v>400</v>
      </c>
      <c r="F637" s="89">
        <v>8000</v>
      </c>
      <c r="G637" s="89">
        <v>2160</v>
      </c>
    </row>
    <row r="638" spans="1:7">
      <c r="A638" s="87">
        <v>42602</v>
      </c>
      <c r="B638" s="88" t="s">
        <v>460</v>
      </c>
      <c r="C638" s="88" t="s">
        <v>750</v>
      </c>
      <c r="D638" s="88" t="s">
        <v>762</v>
      </c>
      <c r="E638" s="89">
        <v>800</v>
      </c>
      <c r="F638" s="89">
        <v>30400</v>
      </c>
      <c r="G638" s="89">
        <v>10336</v>
      </c>
    </row>
    <row r="639" spans="1:7">
      <c r="A639" s="87">
        <v>42602</v>
      </c>
      <c r="B639" s="88" t="s">
        <v>460</v>
      </c>
      <c r="C639" s="88" t="s">
        <v>753</v>
      </c>
      <c r="D639" s="88" t="s">
        <v>764</v>
      </c>
      <c r="E639" s="89">
        <v>1300</v>
      </c>
      <c r="F639" s="89">
        <v>45500</v>
      </c>
      <c r="G639" s="89">
        <v>12740</v>
      </c>
    </row>
    <row r="640" spans="1:7">
      <c r="A640" s="87">
        <v>42603</v>
      </c>
      <c r="B640" s="88" t="s">
        <v>460</v>
      </c>
      <c r="C640" s="88" t="s">
        <v>753</v>
      </c>
      <c r="D640" s="88" t="s">
        <v>764</v>
      </c>
      <c r="E640" s="89">
        <v>1000</v>
      </c>
      <c r="F640" s="89">
        <v>85000</v>
      </c>
      <c r="G640" s="89">
        <v>28900</v>
      </c>
    </row>
    <row r="641" spans="1:7">
      <c r="A641" s="87">
        <v>42603</v>
      </c>
      <c r="B641" s="88" t="s">
        <v>453</v>
      </c>
      <c r="C641" s="88" t="s">
        <v>750</v>
      </c>
      <c r="D641" s="88" t="s">
        <v>751</v>
      </c>
      <c r="E641" s="89">
        <v>300</v>
      </c>
      <c r="F641" s="89">
        <v>7200</v>
      </c>
      <c r="G641" s="89">
        <v>2664</v>
      </c>
    </row>
    <row r="642" spans="1:7">
      <c r="A642" s="87">
        <v>42603</v>
      </c>
      <c r="B642" s="88" t="s">
        <v>460</v>
      </c>
      <c r="C642" s="88" t="s">
        <v>750</v>
      </c>
      <c r="D642" s="88" t="s">
        <v>762</v>
      </c>
      <c r="E642" s="89">
        <v>400</v>
      </c>
      <c r="F642" s="89">
        <v>5200</v>
      </c>
      <c r="G642" s="89">
        <v>1248</v>
      </c>
    </row>
    <row r="643" spans="1:7">
      <c r="A643" s="87">
        <v>42603</v>
      </c>
      <c r="B643" s="88" t="s">
        <v>453</v>
      </c>
      <c r="C643" s="88" t="s">
        <v>750</v>
      </c>
      <c r="D643" s="88" t="s">
        <v>751</v>
      </c>
      <c r="E643" s="89">
        <v>200</v>
      </c>
      <c r="F643" s="89">
        <v>4400</v>
      </c>
      <c r="G643" s="89">
        <v>660</v>
      </c>
    </row>
    <row r="644" spans="1:7">
      <c r="A644" s="87">
        <v>42604</v>
      </c>
      <c r="B644" s="88" t="s">
        <v>460</v>
      </c>
      <c r="C644" s="88" t="s">
        <v>753</v>
      </c>
      <c r="D644" s="88" t="s">
        <v>764</v>
      </c>
      <c r="E644" s="89">
        <v>700</v>
      </c>
      <c r="F644" s="89">
        <v>32900</v>
      </c>
      <c r="G644" s="89">
        <v>3290</v>
      </c>
    </row>
    <row r="645" spans="1:7">
      <c r="A645" s="87">
        <v>42604</v>
      </c>
      <c r="B645" s="88" t="s">
        <v>756</v>
      </c>
      <c r="C645" s="88" t="s">
        <v>748</v>
      </c>
      <c r="D645" s="88" t="s">
        <v>766</v>
      </c>
      <c r="E645" s="89">
        <v>700</v>
      </c>
      <c r="F645" s="89">
        <v>39900</v>
      </c>
      <c r="G645" s="89">
        <v>6384</v>
      </c>
    </row>
    <row r="646" spans="1:7">
      <c r="A646" s="87">
        <v>42605</v>
      </c>
      <c r="B646" s="88" t="s">
        <v>460</v>
      </c>
      <c r="C646" s="88" t="s">
        <v>753</v>
      </c>
      <c r="D646" s="88" t="s">
        <v>764</v>
      </c>
      <c r="E646" s="89">
        <v>900</v>
      </c>
      <c r="F646" s="89">
        <v>41400</v>
      </c>
      <c r="G646" s="89">
        <v>5382</v>
      </c>
    </row>
    <row r="647" spans="1:7">
      <c r="A647" s="87">
        <v>42605</v>
      </c>
      <c r="B647" s="88" t="s">
        <v>756</v>
      </c>
      <c r="C647" s="88" t="s">
        <v>750</v>
      </c>
      <c r="D647" s="88" t="s">
        <v>759</v>
      </c>
      <c r="E647" s="89">
        <v>1100</v>
      </c>
      <c r="F647" s="89">
        <v>80300</v>
      </c>
      <c r="G647" s="89">
        <v>13651</v>
      </c>
    </row>
    <row r="648" spans="1:7">
      <c r="A648" s="87">
        <v>42605</v>
      </c>
      <c r="B648" s="88" t="s">
        <v>453</v>
      </c>
      <c r="C648" s="88" t="s">
        <v>748</v>
      </c>
      <c r="D648" s="88" t="s">
        <v>454</v>
      </c>
      <c r="E648" s="89">
        <v>1600</v>
      </c>
      <c r="F648" s="89">
        <v>108800</v>
      </c>
      <c r="G648" s="89">
        <v>29376</v>
      </c>
    </row>
    <row r="649" spans="1:7">
      <c r="A649" s="87">
        <v>42606</v>
      </c>
      <c r="B649" s="88" t="s">
        <v>752</v>
      </c>
      <c r="C649" s="88" t="s">
        <v>753</v>
      </c>
      <c r="D649" s="88" t="s">
        <v>765</v>
      </c>
      <c r="E649" s="89">
        <v>1400</v>
      </c>
      <c r="F649" s="89">
        <v>44800</v>
      </c>
      <c r="G649" s="89">
        <v>14336</v>
      </c>
    </row>
    <row r="650" spans="1:7">
      <c r="A650" s="87">
        <v>42606</v>
      </c>
      <c r="B650" s="88" t="s">
        <v>756</v>
      </c>
      <c r="C650" s="88" t="s">
        <v>748</v>
      </c>
      <c r="D650" s="88" t="s">
        <v>757</v>
      </c>
      <c r="E650" s="89">
        <v>1400</v>
      </c>
      <c r="F650" s="89">
        <v>60200</v>
      </c>
      <c r="G650" s="89">
        <v>6020</v>
      </c>
    </row>
    <row r="651" spans="1:7">
      <c r="A651" s="87">
        <v>42606</v>
      </c>
      <c r="B651" s="88" t="s">
        <v>756</v>
      </c>
      <c r="C651" s="88" t="s">
        <v>748</v>
      </c>
      <c r="D651" s="88" t="s">
        <v>757</v>
      </c>
      <c r="E651" s="89">
        <v>1100</v>
      </c>
      <c r="F651" s="89">
        <v>50600</v>
      </c>
      <c r="G651" s="89">
        <v>10120</v>
      </c>
    </row>
    <row r="652" spans="1:7">
      <c r="A652" s="87">
        <v>42606</v>
      </c>
      <c r="B652" s="88" t="s">
        <v>460</v>
      </c>
      <c r="C652" s="88" t="s">
        <v>750</v>
      </c>
      <c r="D652" s="88" t="s">
        <v>760</v>
      </c>
      <c r="E652" s="89">
        <v>1100</v>
      </c>
      <c r="F652" s="89">
        <v>88000</v>
      </c>
      <c r="G652" s="89">
        <v>30800</v>
      </c>
    </row>
    <row r="653" spans="1:7">
      <c r="A653" s="87">
        <v>42608</v>
      </c>
      <c r="B653" s="88" t="s">
        <v>460</v>
      </c>
      <c r="C653" s="88" t="s">
        <v>750</v>
      </c>
      <c r="D653" s="88" t="s">
        <v>761</v>
      </c>
      <c r="E653" s="89">
        <v>800</v>
      </c>
      <c r="F653" s="89">
        <v>12800</v>
      </c>
      <c r="G653" s="89">
        <v>1920</v>
      </c>
    </row>
    <row r="654" spans="1:7">
      <c r="A654" s="87">
        <v>42608</v>
      </c>
      <c r="B654" s="88" t="s">
        <v>460</v>
      </c>
      <c r="C654" s="88" t="s">
        <v>748</v>
      </c>
      <c r="D654" s="88" t="s">
        <v>461</v>
      </c>
      <c r="E654" s="89">
        <v>700</v>
      </c>
      <c r="F654" s="89">
        <v>55300</v>
      </c>
      <c r="G654" s="89">
        <v>11060</v>
      </c>
    </row>
    <row r="655" spans="1:7">
      <c r="A655" s="87">
        <v>42609</v>
      </c>
      <c r="B655" s="88" t="s">
        <v>460</v>
      </c>
      <c r="C655" s="88" t="s">
        <v>750</v>
      </c>
      <c r="D655" s="88" t="s">
        <v>761</v>
      </c>
      <c r="E655" s="89">
        <v>400</v>
      </c>
      <c r="F655" s="89">
        <v>14400</v>
      </c>
      <c r="G655" s="89">
        <v>1584</v>
      </c>
    </row>
    <row r="656" spans="1:7">
      <c r="A656" s="87">
        <v>42610</v>
      </c>
      <c r="B656" s="88" t="s">
        <v>453</v>
      </c>
      <c r="C656" s="88" t="s">
        <v>748</v>
      </c>
      <c r="D656" s="88" t="s">
        <v>454</v>
      </c>
      <c r="E656" s="89">
        <v>1500</v>
      </c>
      <c r="F656" s="89">
        <v>97500</v>
      </c>
      <c r="G656" s="89">
        <v>30225</v>
      </c>
    </row>
    <row r="657" spans="1:7">
      <c r="A657" s="87">
        <v>42611</v>
      </c>
      <c r="B657" s="88" t="s">
        <v>756</v>
      </c>
      <c r="C657" s="88" t="s">
        <v>748</v>
      </c>
      <c r="D657" s="88" t="s">
        <v>757</v>
      </c>
      <c r="E657" s="89">
        <v>1700</v>
      </c>
      <c r="F657" s="89">
        <v>66300</v>
      </c>
      <c r="G657" s="89">
        <v>13260</v>
      </c>
    </row>
    <row r="658" spans="1:7">
      <c r="A658" s="87">
        <v>42611</v>
      </c>
      <c r="B658" s="88" t="s">
        <v>460</v>
      </c>
      <c r="C658" s="88" t="s">
        <v>750</v>
      </c>
      <c r="D658" s="88" t="s">
        <v>760</v>
      </c>
      <c r="E658" s="89">
        <v>200</v>
      </c>
      <c r="F658" s="89">
        <v>3400</v>
      </c>
      <c r="G658" s="89">
        <v>884</v>
      </c>
    </row>
    <row r="659" spans="1:7">
      <c r="A659" s="87">
        <v>42612</v>
      </c>
      <c r="B659" s="88" t="s">
        <v>756</v>
      </c>
      <c r="C659" s="88" t="s">
        <v>748</v>
      </c>
      <c r="D659" s="88" t="s">
        <v>766</v>
      </c>
      <c r="E659" s="89">
        <v>1500</v>
      </c>
      <c r="F659" s="89">
        <v>22500</v>
      </c>
      <c r="G659" s="89">
        <v>5400</v>
      </c>
    </row>
    <row r="660" spans="1:7">
      <c r="A660" s="87">
        <v>42612</v>
      </c>
      <c r="B660" s="88" t="s">
        <v>752</v>
      </c>
      <c r="C660" s="88" t="s">
        <v>753</v>
      </c>
      <c r="D660" s="88" t="s">
        <v>754</v>
      </c>
      <c r="E660" s="89">
        <v>300</v>
      </c>
      <c r="F660" s="89">
        <v>22200</v>
      </c>
      <c r="G660" s="89">
        <v>6216</v>
      </c>
    </row>
    <row r="661" spans="1:7">
      <c r="A661" s="87">
        <v>42612</v>
      </c>
      <c r="B661" s="88" t="s">
        <v>453</v>
      </c>
      <c r="C661" s="88" t="s">
        <v>748</v>
      </c>
      <c r="D661" s="88" t="s">
        <v>454</v>
      </c>
      <c r="E661" s="89">
        <v>1200</v>
      </c>
      <c r="F661" s="89">
        <v>81600</v>
      </c>
      <c r="G661" s="89">
        <v>30192</v>
      </c>
    </row>
    <row r="662" spans="1:7">
      <c r="A662" s="87">
        <v>42614</v>
      </c>
      <c r="B662" s="88" t="s">
        <v>756</v>
      </c>
      <c r="C662" s="88" t="s">
        <v>750</v>
      </c>
      <c r="D662" s="88" t="s">
        <v>759</v>
      </c>
      <c r="E662" s="89">
        <v>1300</v>
      </c>
      <c r="F662" s="89">
        <v>41600</v>
      </c>
      <c r="G662" s="89">
        <v>15392</v>
      </c>
    </row>
    <row r="663" spans="1:7">
      <c r="A663" s="87">
        <v>42615</v>
      </c>
      <c r="B663" s="88" t="s">
        <v>752</v>
      </c>
      <c r="C663" s="88" t="s">
        <v>753</v>
      </c>
      <c r="D663" s="88" t="s">
        <v>754</v>
      </c>
      <c r="E663" s="89">
        <v>800</v>
      </c>
      <c r="F663" s="89">
        <v>20000</v>
      </c>
      <c r="G663" s="89">
        <v>2400</v>
      </c>
    </row>
    <row r="664" spans="1:7">
      <c r="A664" s="87">
        <v>42615</v>
      </c>
      <c r="B664" s="88" t="s">
        <v>460</v>
      </c>
      <c r="C664" s="88" t="s">
        <v>748</v>
      </c>
      <c r="D664" s="88" t="s">
        <v>461</v>
      </c>
      <c r="E664" s="89">
        <v>1800</v>
      </c>
      <c r="F664" s="89">
        <v>111600</v>
      </c>
      <c r="G664" s="89">
        <v>18972</v>
      </c>
    </row>
    <row r="665" spans="1:7">
      <c r="A665" s="87">
        <v>42615</v>
      </c>
      <c r="B665" s="88" t="s">
        <v>453</v>
      </c>
      <c r="C665" s="88" t="s">
        <v>750</v>
      </c>
      <c r="D665" s="88" t="s">
        <v>751</v>
      </c>
      <c r="E665" s="89">
        <v>1200</v>
      </c>
      <c r="F665" s="89">
        <v>96000</v>
      </c>
      <c r="G665" s="89">
        <v>28800</v>
      </c>
    </row>
    <row r="666" spans="1:7">
      <c r="A666" s="87">
        <v>42615</v>
      </c>
      <c r="B666" s="88" t="s">
        <v>460</v>
      </c>
      <c r="C666" s="88" t="s">
        <v>748</v>
      </c>
      <c r="D666" s="88" t="s">
        <v>461</v>
      </c>
      <c r="E666" s="89">
        <v>1100</v>
      </c>
      <c r="F666" s="89">
        <v>42900</v>
      </c>
      <c r="G666" s="89">
        <v>15873</v>
      </c>
    </row>
    <row r="667" spans="1:7">
      <c r="A667" s="87">
        <v>42615</v>
      </c>
      <c r="B667" s="88" t="s">
        <v>460</v>
      </c>
      <c r="C667" s="88" t="s">
        <v>753</v>
      </c>
      <c r="D667" s="88" t="s">
        <v>755</v>
      </c>
      <c r="E667" s="89">
        <v>1200</v>
      </c>
      <c r="F667" s="89">
        <v>92400</v>
      </c>
      <c r="G667" s="89">
        <v>26796</v>
      </c>
    </row>
    <row r="668" spans="1:7">
      <c r="A668" s="87">
        <v>42615</v>
      </c>
      <c r="B668" s="88" t="s">
        <v>460</v>
      </c>
      <c r="C668" s="88" t="s">
        <v>750</v>
      </c>
      <c r="D668" s="88" t="s">
        <v>760</v>
      </c>
      <c r="E668" s="89">
        <v>200</v>
      </c>
      <c r="F668" s="89">
        <v>6400</v>
      </c>
      <c r="G668" s="89">
        <v>1408</v>
      </c>
    </row>
    <row r="669" spans="1:7">
      <c r="A669" s="87">
        <v>42617</v>
      </c>
      <c r="B669" s="88" t="s">
        <v>453</v>
      </c>
      <c r="C669" s="88" t="s">
        <v>748</v>
      </c>
      <c r="D669" s="88" t="s">
        <v>454</v>
      </c>
      <c r="E669" s="89">
        <v>200</v>
      </c>
      <c r="F669" s="89">
        <v>14800</v>
      </c>
      <c r="G669" s="89">
        <v>2664</v>
      </c>
    </row>
    <row r="670" spans="1:7">
      <c r="A670" s="87">
        <v>42617</v>
      </c>
      <c r="B670" s="88" t="s">
        <v>756</v>
      </c>
      <c r="C670" s="88" t="s">
        <v>748</v>
      </c>
      <c r="D670" s="88" t="s">
        <v>766</v>
      </c>
      <c r="E670" s="89">
        <v>200</v>
      </c>
      <c r="F670" s="89">
        <v>10600</v>
      </c>
      <c r="G670" s="89">
        <v>3710</v>
      </c>
    </row>
    <row r="671" spans="1:7">
      <c r="A671" s="87">
        <v>42617</v>
      </c>
      <c r="B671" s="88" t="s">
        <v>460</v>
      </c>
      <c r="C671" s="88" t="s">
        <v>750</v>
      </c>
      <c r="D671" s="88" t="s">
        <v>760</v>
      </c>
      <c r="E671" s="89">
        <v>900</v>
      </c>
      <c r="F671" s="89">
        <v>12600</v>
      </c>
      <c r="G671" s="89">
        <v>3654</v>
      </c>
    </row>
    <row r="672" spans="1:7">
      <c r="A672" s="87">
        <v>42618</v>
      </c>
      <c r="B672" s="88" t="s">
        <v>752</v>
      </c>
      <c r="C672" s="88" t="s">
        <v>753</v>
      </c>
      <c r="D672" s="88" t="s">
        <v>765</v>
      </c>
      <c r="E672" s="89">
        <v>800</v>
      </c>
      <c r="F672" s="89">
        <v>26400</v>
      </c>
      <c r="G672" s="89">
        <v>4488</v>
      </c>
    </row>
    <row r="673" spans="1:7">
      <c r="A673" s="87">
        <v>42618</v>
      </c>
      <c r="B673" s="88" t="s">
        <v>453</v>
      </c>
      <c r="C673" s="88" t="s">
        <v>748</v>
      </c>
      <c r="D673" s="88" t="s">
        <v>454</v>
      </c>
      <c r="E673" s="89">
        <v>600</v>
      </c>
      <c r="F673" s="89">
        <v>7800</v>
      </c>
      <c r="G673" s="89">
        <v>2340</v>
      </c>
    </row>
    <row r="674" spans="1:7">
      <c r="A674" s="87">
        <v>42618</v>
      </c>
      <c r="B674" s="88" t="s">
        <v>460</v>
      </c>
      <c r="C674" s="88" t="s">
        <v>750</v>
      </c>
      <c r="D674" s="88" t="s">
        <v>762</v>
      </c>
      <c r="E674" s="89">
        <v>900</v>
      </c>
      <c r="F674" s="89">
        <v>44100</v>
      </c>
      <c r="G674" s="89">
        <v>14112</v>
      </c>
    </row>
    <row r="675" spans="1:7">
      <c r="A675" s="87">
        <v>42619</v>
      </c>
      <c r="B675" s="88" t="s">
        <v>756</v>
      </c>
      <c r="C675" s="88" t="s">
        <v>748</v>
      </c>
      <c r="D675" s="88" t="s">
        <v>766</v>
      </c>
      <c r="E675" s="89">
        <v>500</v>
      </c>
      <c r="F675" s="89">
        <v>32000</v>
      </c>
      <c r="G675" s="89">
        <v>5760</v>
      </c>
    </row>
    <row r="676" spans="1:7">
      <c r="A676" s="87">
        <v>42619</v>
      </c>
      <c r="B676" s="88" t="s">
        <v>752</v>
      </c>
      <c r="C676" s="88" t="s">
        <v>753</v>
      </c>
      <c r="D676" s="88" t="s">
        <v>765</v>
      </c>
      <c r="E676" s="89">
        <v>600</v>
      </c>
      <c r="F676" s="89">
        <v>15600</v>
      </c>
      <c r="G676" s="89">
        <v>3744</v>
      </c>
    </row>
    <row r="677" spans="1:7">
      <c r="A677" s="87">
        <v>42619</v>
      </c>
      <c r="B677" s="88" t="s">
        <v>460</v>
      </c>
      <c r="C677" s="88" t="s">
        <v>750</v>
      </c>
      <c r="D677" s="88" t="s">
        <v>762</v>
      </c>
      <c r="E677" s="89">
        <v>1200</v>
      </c>
      <c r="F677" s="89">
        <v>15600</v>
      </c>
      <c r="G677" s="89">
        <v>3744</v>
      </c>
    </row>
    <row r="678" spans="1:7">
      <c r="A678" s="87">
        <v>42619</v>
      </c>
      <c r="B678" s="88" t="s">
        <v>460</v>
      </c>
      <c r="C678" s="88" t="s">
        <v>748</v>
      </c>
      <c r="D678" s="88" t="s">
        <v>461</v>
      </c>
      <c r="E678" s="89">
        <v>700</v>
      </c>
      <c r="F678" s="89">
        <v>47600</v>
      </c>
      <c r="G678" s="89">
        <v>17136</v>
      </c>
    </row>
    <row r="679" spans="1:7">
      <c r="A679" s="87">
        <v>42620</v>
      </c>
      <c r="B679" s="88" t="s">
        <v>460</v>
      </c>
      <c r="C679" s="88" t="s">
        <v>750</v>
      </c>
      <c r="D679" s="88" t="s">
        <v>762</v>
      </c>
      <c r="E679" s="89">
        <v>700</v>
      </c>
      <c r="F679" s="89">
        <v>12600</v>
      </c>
      <c r="G679" s="89">
        <v>3402</v>
      </c>
    </row>
    <row r="680" spans="1:7">
      <c r="A680" s="87">
        <v>42620</v>
      </c>
      <c r="B680" s="88" t="s">
        <v>460</v>
      </c>
      <c r="C680" s="88" t="s">
        <v>750</v>
      </c>
      <c r="D680" s="88" t="s">
        <v>762</v>
      </c>
      <c r="E680" s="89">
        <v>1500</v>
      </c>
      <c r="F680" s="89">
        <v>117000</v>
      </c>
      <c r="G680" s="89">
        <v>14040</v>
      </c>
    </row>
    <row r="681" spans="1:7">
      <c r="A681" s="87">
        <v>42620</v>
      </c>
      <c r="B681" s="88" t="s">
        <v>756</v>
      </c>
      <c r="C681" s="88" t="s">
        <v>748</v>
      </c>
      <c r="D681" s="88" t="s">
        <v>766</v>
      </c>
      <c r="E681" s="89">
        <v>1300</v>
      </c>
      <c r="F681" s="89">
        <v>107900</v>
      </c>
      <c r="G681" s="89">
        <v>17264</v>
      </c>
    </row>
    <row r="682" spans="1:7">
      <c r="A682" s="87">
        <v>42620</v>
      </c>
      <c r="B682" s="88" t="s">
        <v>752</v>
      </c>
      <c r="C682" s="88" t="s">
        <v>753</v>
      </c>
      <c r="D682" s="88" t="s">
        <v>765</v>
      </c>
      <c r="E682" s="89">
        <v>800</v>
      </c>
      <c r="F682" s="89">
        <v>16000</v>
      </c>
      <c r="G682" s="89">
        <v>2400</v>
      </c>
    </row>
    <row r="683" spans="1:7">
      <c r="A683" s="87">
        <v>42620</v>
      </c>
      <c r="B683" s="88" t="s">
        <v>460</v>
      </c>
      <c r="C683" s="88" t="s">
        <v>753</v>
      </c>
      <c r="D683" s="88" t="s">
        <v>755</v>
      </c>
      <c r="E683" s="89">
        <v>700</v>
      </c>
      <c r="F683" s="89">
        <v>29400</v>
      </c>
      <c r="G683" s="89">
        <v>4410</v>
      </c>
    </row>
    <row r="684" spans="1:7">
      <c r="A684" s="87">
        <v>42621</v>
      </c>
      <c r="B684" s="88" t="s">
        <v>756</v>
      </c>
      <c r="C684" s="88" t="s">
        <v>748</v>
      </c>
      <c r="D684" s="88" t="s">
        <v>758</v>
      </c>
      <c r="E684" s="89">
        <v>800</v>
      </c>
      <c r="F684" s="89">
        <v>49600</v>
      </c>
      <c r="G684" s="89">
        <v>15376</v>
      </c>
    </row>
    <row r="685" spans="1:7">
      <c r="A685" s="87">
        <v>42621</v>
      </c>
      <c r="B685" s="88" t="s">
        <v>756</v>
      </c>
      <c r="C685" s="88" t="s">
        <v>750</v>
      </c>
      <c r="D685" s="88" t="s">
        <v>759</v>
      </c>
      <c r="E685" s="89">
        <v>400</v>
      </c>
      <c r="F685" s="89">
        <v>34800</v>
      </c>
      <c r="G685" s="89">
        <v>9396</v>
      </c>
    </row>
    <row r="686" spans="1:7">
      <c r="A686" s="87">
        <v>42622</v>
      </c>
      <c r="B686" s="88" t="s">
        <v>460</v>
      </c>
      <c r="C686" s="88" t="s">
        <v>748</v>
      </c>
      <c r="D686" s="88" t="s">
        <v>461</v>
      </c>
      <c r="E686" s="89">
        <v>1400</v>
      </c>
      <c r="F686" s="89">
        <v>103600</v>
      </c>
      <c r="G686" s="89">
        <v>10360</v>
      </c>
    </row>
    <row r="687" spans="1:7">
      <c r="A687" s="87">
        <v>42622</v>
      </c>
      <c r="B687" s="88" t="s">
        <v>453</v>
      </c>
      <c r="C687" s="88" t="s">
        <v>748</v>
      </c>
      <c r="D687" s="88" t="s">
        <v>454</v>
      </c>
      <c r="E687" s="89">
        <v>200</v>
      </c>
      <c r="F687" s="89">
        <v>3600</v>
      </c>
      <c r="G687" s="89">
        <v>1296</v>
      </c>
    </row>
    <row r="688" spans="1:7">
      <c r="A688" s="87">
        <v>42625</v>
      </c>
      <c r="B688" s="88" t="s">
        <v>756</v>
      </c>
      <c r="C688" s="88" t="s">
        <v>748</v>
      </c>
      <c r="D688" s="88" t="s">
        <v>757</v>
      </c>
      <c r="E688" s="89">
        <v>200</v>
      </c>
      <c r="F688" s="89">
        <v>5000</v>
      </c>
      <c r="G688" s="89">
        <v>1150</v>
      </c>
    </row>
    <row r="689" spans="1:7">
      <c r="A689" s="87">
        <v>42625</v>
      </c>
      <c r="B689" s="88" t="s">
        <v>453</v>
      </c>
      <c r="C689" s="88" t="s">
        <v>748</v>
      </c>
      <c r="D689" s="88" t="s">
        <v>454</v>
      </c>
      <c r="E689" s="89">
        <v>400</v>
      </c>
      <c r="F689" s="89">
        <v>20000</v>
      </c>
      <c r="G689" s="89">
        <v>4600</v>
      </c>
    </row>
    <row r="690" spans="1:7">
      <c r="A690" s="87">
        <v>42625</v>
      </c>
      <c r="B690" s="88" t="s">
        <v>460</v>
      </c>
      <c r="C690" s="88" t="s">
        <v>753</v>
      </c>
      <c r="D690" s="88" t="s">
        <v>755</v>
      </c>
      <c r="E690" s="89">
        <v>200</v>
      </c>
      <c r="F690" s="89">
        <v>12800</v>
      </c>
      <c r="G690" s="89">
        <v>4352</v>
      </c>
    </row>
    <row r="691" spans="1:7">
      <c r="A691" s="87">
        <v>42626</v>
      </c>
      <c r="B691" s="88" t="s">
        <v>460</v>
      </c>
      <c r="C691" s="88" t="s">
        <v>753</v>
      </c>
      <c r="D691" s="88" t="s">
        <v>764</v>
      </c>
      <c r="E691" s="89">
        <v>1200</v>
      </c>
      <c r="F691" s="89">
        <v>87600</v>
      </c>
      <c r="G691" s="89">
        <v>23652</v>
      </c>
    </row>
    <row r="692" spans="1:7">
      <c r="A692" s="87">
        <v>42626</v>
      </c>
      <c r="B692" s="88" t="s">
        <v>453</v>
      </c>
      <c r="C692" s="88" t="s">
        <v>748</v>
      </c>
      <c r="D692" s="88" t="s">
        <v>454</v>
      </c>
      <c r="E692" s="89">
        <v>1000</v>
      </c>
      <c r="F692" s="89">
        <v>12000</v>
      </c>
      <c r="G692" s="89">
        <v>3360</v>
      </c>
    </row>
    <row r="693" spans="1:7">
      <c r="A693" s="87">
        <v>42626</v>
      </c>
      <c r="B693" s="88" t="s">
        <v>453</v>
      </c>
      <c r="C693" s="88" t="s">
        <v>748</v>
      </c>
      <c r="D693" s="88" t="s">
        <v>454</v>
      </c>
      <c r="E693" s="89">
        <v>400</v>
      </c>
      <c r="F693" s="89">
        <v>22000</v>
      </c>
      <c r="G693" s="89">
        <v>5280</v>
      </c>
    </row>
    <row r="694" spans="1:7">
      <c r="A694" s="87">
        <v>42626</v>
      </c>
      <c r="B694" s="88" t="s">
        <v>460</v>
      </c>
      <c r="C694" s="88" t="s">
        <v>750</v>
      </c>
      <c r="D694" s="88" t="s">
        <v>762</v>
      </c>
      <c r="E694" s="89">
        <v>1200</v>
      </c>
      <c r="F694" s="89">
        <v>68400</v>
      </c>
      <c r="G694" s="89">
        <v>14364</v>
      </c>
    </row>
    <row r="695" spans="1:7">
      <c r="A695" s="87">
        <v>42626</v>
      </c>
      <c r="B695" s="88" t="s">
        <v>460</v>
      </c>
      <c r="C695" s="88" t="s">
        <v>748</v>
      </c>
      <c r="D695" s="88" t="s">
        <v>461</v>
      </c>
      <c r="E695" s="89">
        <v>1400</v>
      </c>
      <c r="F695" s="89">
        <v>112000</v>
      </c>
      <c r="G695" s="89">
        <v>14560</v>
      </c>
    </row>
    <row r="696" spans="1:7">
      <c r="A696" s="87">
        <v>42626</v>
      </c>
      <c r="B696" s="88" t="s">
        <v>756</v>
      </c>
      <c r="C696" s="88" t="s">
        <v>750</v>
      </c>
      <c r="D696" s="88" t="s">
        <v>759</v>
      </c>
      <c r="E696" s="89">
        <v>300</v>
      </c>
      <c r="F696" s="89">
        <v>6600</v>
      </c>
      <c r="G696" s="89">
        <v>2376</v>
      </c>
    </row>
    <row r="697" spans="1:7">
      <c r="A697" s="87">
        <v>42626</v>
      </c>
      <c r="B697" s="88" t="s">
        <v>752</v>
      </c>
      <c r="C697" s="88" t="s">
        <v>753</v>
      </c>
      <c r="D697" s="88" t="s">
        <v>765</v>
      </c>
      <c r="E697" s="89">
        <v>1300</v>
      </c>
      <c r="F697" s="89">
        <v>28600</v>
      </c>
      <c r="G697" s="89">
        <v>8580</v>
      </c>
    </row>
    <row r="698" spans="1:7">
      <c r="A698" s="87">
        <v>42627</v>
      </c>
      <c r="B698" s="88" t="s">
        <v>460</v>
      </c>
      <c r="C698" s="88" t="s">
        <v>750</v>
      </c>
      <c r="D698" s="88" t="s">
        <v>761</v>
      </c>
      <c r="E698" s="89">
        <v>1000</v>
      </c>
      <c r="F698" s="89">
        <v>80000</v>
      </c>
      <c r="G698" s="89">
        <v>19200</v>
      </c>
    </row>
    <row r="699" spans="1:7">
      <c r="A699" s="87">
        <v>42627</v>
      </c>
      <c r="B699" s="88" t="s">
        <v>756</v>
      </c>
      <c r="C699" s="88" t="s">
        <v>748</v>
      </c>
      <c r="D699" s="88" t="s">
        <v>757</v>
      </c>
      <c r="E699" s="89">
        <v>800</v>
      </c>
      <c r="F699" s="89">
        <v>64800</v>
      </c>
      <c r="G699" s="89">
        <v>7128</v>
      </c>
    </row>
    <row r="700" spans="1:7">
      <c r="A700" s="87">
        <v>42627</v>
      </c>
      <c r="B700" s="88" t="s">
        <v>460</v>
      </c>
      <c r="C700" s="88" t="s">
        <v>750</v>
      </c>
      <c r="D700" s="88" t="s">
        <v>761</v>
      </c>
      <c r="E700" s="89">
        <v>1500</v>
      </c>
      <c r="F700" s="89">
        <v>97500</v>
      </c>
      <c r="G700" s="89">
        <v>31200</v>
      </c>
    </row>
    <row r="701" spans="1:7">
      <c r="A701" s="87">
        <v>42627</v>
      </c>
      <c r="B701" s="88" t="s">
        <v>453</v>
      </c>
      <c r="C701" s="88" t="s">
        <v>748</v>
      </c>
      <c r="D701" s="88" t="s">
        <v>454</v>
      </c>
      <c r="E701" s="89">
        <v>700</v>
      </c>
      <c r="F701" s="89">
        <v>21000</v>
      </c>
      <c r="G701" s="89">
        <v>3780</v>
      </c>
    </row>
    <row r="702" spans="1:7">
      <c r="A702" s="87">
        <v>42628</v>
      </c>
      <c r="B702" s="88" t="s">
        <v>756</v>
      </c>
      <c r="C702" s="88" t="s">
        <v>750</v>
      </c>
      <c r="D702" s="88" t="s">
        <v>759</v>
      </c>
      <c r="E702" s="89">
        <v>1700</v>
      </c>
      <c r="F702" s="89">
        <v>79900</v>
      </c>
      <c r="G702" s="89">
        <v>21573</v>
      </c>
    </row>
    <row r="703" spans="1:7">
      <c r="A703" s="87">
        <v>42628</v>
      </c>
      <c r="B703" s="88" t="s">
        <v>756</v>
      </c>
      <c r="C703" s="88" t="s">
        <v>748</v>
      </c>
      <c r="D703" s="88" t="s">
        <v>766</v>
      </c>
      <c r="E703" s="89">
        <v>1000</v>
      </c>
      <c r="F703" s="89">
        <v>15000</v>
      </c>
      <c r="G703" s="89">
        <v>4050</v>
      </c>
    </row>
    <row r="704" spans="1:7">
      <c r="A704" s="87">
        <v>42628</v>
      </c>
      <c r="B704" s="88" t="s">
        <v>756</v>
      </c>
      <c r="C704" s="88" t="s">
        <v>748</v>
      </c>
      <c r="D704" s="88" t="s">
        <v>757</v>
      </c>
      <c r="E704" s="89">
        <v>900</v>
      </c>
      <c r="F704" s="89">
        <v>36000</v>
      </c>
      <c r="G704" s="89">
        <v>12240</v>
      </c>
    </row>
    <row r="705" spans="1:7">
      <c r="A705" s="87">
        <v>42629</v>
      </c>
      <c r="B705" s="88" t="s">
        <v>756</v>
      </c>
      <c r="C705" s="88" t="s">
        <v>748</v>
      </c>
      <c r="D705" s="88" t="s">
        <v>758</v>
      </c>
      <c r="E705" s="89">
        <v>1500</v>
      </c>
      <c r="F705" s="89">
        <v>19500</v>
      </c>
      <c r="G705" s="89">
        <v>2145</v>
      </c>
    </row>
    <row r="706" spans="1:7">
      <c r="A706" s="87">
        <v>42629</v>
      </c>
      <c r="B706" s="88" t="s">
        <v>453</v>
      </c>
      <c r="C706" s="88" t="s">
        <v>750</v>
      </c>
      <c r="D706" s="88" t="s">
        <v>751</v>
      </c>
      <c r="E706" s="89">
        <v>500</v>
      </c>
      <c r="F706" s="89">
        <v>33500</v>
      </c>
      <c r="G706" s="89">
        <v>5695</v>
      </c>
    </row>
    <row r="707" spans="1:7">
      <c r="A707" s="87">
        <v>42629</v>
      </c>
      <c r="B707" s="88" t="s">
        <v>756</v>
      </c>
      <c r="C707" s="88" t="s">
        <v>750</v>
      </c>
      <c r="D707" s="88" t="s">
        <v>759</v>
      </c>
      <c r="E707" s="89">
        <v>700</v>
      </c>
      <c r="F707" s="89">
        <v>32200</v>
      </c>
      <c r="G707" s="89">
        <v>5474</v>
      </c>
    </row>
    <row r="708" spans="1:7">
      <c r="A708" s="87">
        <v>42630</v>
      </c>
      <c r="B708" s="88" t="s">
        <v>460</v>
      </c>
      <c r="C708" s="88" t="s">
        <v>753</v>
      </c>
      <c r="D708" s="88" t="s">
        <v>764</v>
      </c>
      <c r="E708" s="89">
        <v>1100</v>
      </c>
      <c r="F708" s="89">
        <v>84700</v>
      </c>
      <c r="G708" s="89">
        <v>22869</v>
      </c>
    </row>
    <row r="709" spans="1:7">
      <c r="A709" s="87">
        <v>42630</v>
      </c>
      <c r="B709" s="88" t="s">
        <v>453</v>
      </c>
      <c r="C709" s="88" t="s">
        <v>750</v>
      </c>
      <c r="D709" s="88" t="s">
        <v>751</v>
      </c>
      <c r="E709" s="89">
        <v>500</v>
      </c>
      <c r="F709" s="89">
        <v>9000</v>
      </c>
      <c r="G709" s="89">
        <v>900</v>
      </c>
    </row>
    <row r="710" spans="1:7">
      <c r="A710" s="87">
        <v>42630</v>
      </c>
      <c r="B710" s="88" t="s">
        <v>752</v>
      </c>
      <c r="C710" s="88" t="s">
        <v>753</v>
      </c>
      <c r="D710" s="88" t="s">
        <v>765</v>
      </c>
      <c r="E710" s="89">
        <v>1400</v>
      </c>
      <c r="F710" s="89">
        <v>25200</v>
      </c>
      <c r="G710" s="89">
        <v>7308</v>
      </c>
    </row>
    <row r="711" spans="1:7">
      <c r="A711" s="87">
        <v>42631</v>
      </c>
      <c r="B711" s="88" t="s">
        <v>756</v>
      </c>
      <c r="C711" s="88" t="s">
        <v>748</v>
      </c>
      <c r="D711" s="88" t="s">
        <v>757</v>
      </c>
      <c r="E711" s="89">
        <v>900</v>
      </c>
      <c r="F711" s="89">
        <v>54000</v>
      </c>
      <c r="G711" s="89">
        <v>16740</v>
      </c>
    </row>
    <row r="712" spans="1:7">
      <c r="A712" s="87">
        <v>42631</v>
      </c>
      <c r="B712" s="88" t="s">
        <v>756</v>
      </c>
      <c r="C712" s="88" t="s">
        <v>748</v>
      </c>
      <c r="D712" s="88" t="s">
        <v>757</v>
      </c>
      <c r="E712" s="89">
        <v>1700</v>
      </c>
      <c r="F712" s="89">
        <v>134300</v>
      </c>
      <c r="G712" s="89">
        <v>25517</v>
      </c>
    </row>
    <row r="713" spans="1:7">
      <c r="A713" s="87">
        <v>42631</v>
      </c>
      <c r="B713" s="88" t="s">
        <v>460</v>
      </c>
      <c r="C713" s="88" t="s">
        <v>753</v>
      </c>
      <c r="D713" s="88" t="s">
        <v>764</v>
      </c>
      <c r="E713" s="89">
        <v>1800</v>
      </c>
      <c r="F713" s="89">
        <v>54000</v>
      </c>
      <c r="G713" s="89">
        <v>16740</v>
      </c>
    </row>
    <row r="714" spans="1:7">
      <c r="A714" s="87">
        <v>42633</v>
      </c>
      <c r="B714" s="88" t="s">
        <v>453</v>
      </c>
      <c r="C714" s="88" t="s">
        <v>748</v>
      </c>
      <c r="D714" s="88" t="s">
        <v>454</v>
      </c>
      <c r="E714" s="89">
        <v>900</v>
      </c>
      <c r="F714" s="89">
        <v>49500</v>
      </c>
      <c r="G714" s="89">
        <v>15345</v>
      </c>
    </row>
    <row r="715" spans="1:7">
      <c r="A715" s="87">
        <v>42633</v>
      </c>
      <c r="B715" s="88" t="s">
        <v>752</v>
      </c>
      <c r="C715" s="88" t="s">
        <v>753</v>
      </c>
      <c r="D715" s="88" t="s">
        <v>765</v>
      </c>
      <c r="E715" s="89">
        <v>900</v>
      </c>
      <c r="F715" s="89">
        <v>32400</v>
      </c>
      <c r="G715" s="89">
        <v>9396</v>
      </c>
    </row>
    <row r="716" spans="1:7">
      <c r="A716" s="87">
        <v>42633</v>
      </c>
      <c r="B716" s="88" t="s">
        <v>460</v>
      </c>
      <c r="C716" s="88" t="s">
        <v>750</v>
      </c>
      <c r="D716" s="88" t="s">
        <v>762</v>
      </c>
      <c r="E716" s="89">
        <v>300</v>
      </c>
      <c r="F716" s="89">
        <v>26100</v>
      </c>
      <c r="G716" s="89">
        <v>3654</v>
      </c>
    </row>
    <row r="717" spans="1:7">
      <c r="A717" s="87">
        <v>42633</v>
      </c>
      <c r="B717" s="88" t="s">
        <v>752</v>
      </c>
      <c r="C717" s="88" t="s">
        <v>753</v>
      </c>
      <c r="D717" s="88" t="s">
        <v>765</v>
      </c>
      <c r="E717" s="89">
        <v>1600</v>
      </c>
      <c r="F717" s="89">
        <v>52800</v>
      </c>
      <c r="G717" s="89">
        <v>17952</v>
      </c>
    </row>
    <row r="718" spans="1:7">
      <c r="A718" s="87">
        <v>42633</v>
      </c>
      <c r="B718" s="88" t="s">
        <v>460</v>
      </c>
      <c r="C718" s="88" t="s">
        <v>748</v>
      </c>
      <c r="D718" s="88" t="s">
        <v>749</v>
      </c>
      <c r="E718" s="89">
        <v>1000</v>
      </c>
      <c r="F718" s="89">
        <v>12000</v>
      </c>
      <c r="G718" s="89">
        <v>3720</v>
      </c>
    </row>
    <row r="719" spans="1:7">
      <c r="A719" s="87">
        <v>42633</v>
      </c>
      <c r="B719" s="88" t="s">
        <v>756</v>
      </c>
      <c r="C719" s="88" t="s">
        <v>748</v>
      </c>
      <c r="D719" s="88" t="s">
        <v>766</v>
      </c>
      <c r="E719" s="89">
        <v>400</v>
      </c>
      <c r="F719" s="89">
        <v>22800</v>
      </c>
      <c r="G719" s="89">
        <v>5928</v>
      </c>
    </row>
    <row r="720" spans="1:7">
      <c r="A720" s="87">
        <v>42633</v>
      </c>
      <c r="B720" s="88" t="s">
        <v>460</v>
      </c>
      <c r="C720" s="88" t="s">
        <v>753</v>
      </c>
      <c r="D720" s="88" t="s">
        <v>755</v>
      </c>
      <c r="E720" s="89">
        <v>1000</v>
      </c>
      <c r="F720" s="89">
        <v>73000</v>
      </c>
      <c r="G720" s="89">
        <v>18250</v>
      </c>
    </row>
    <row r="721" spans="1:7">
      <c r="A721" s="87">
        <v>42634</v>
      </c>
      <c r="B721" s="88" t="s">
        <v>453</v>
      </c>
      <c r="C721" s="88" t="s">
        <v>750</v>
      </c>
      <c r="D721" s="88" t="s">
        <v>751</v>
      </c>
      <c r="E721" s="89">
        <v>1300</v>
      </c>
      <c r="F721" s="89">
        <v>18200</v>
      </c>
      <c r="G721" s="89">
        <v>2002</v>
      </c>
    </row>
    <row r="722" spans="1:7">
      <c r="A722" s="87">
        <v>42634</v>
      </c>
      <c r="B722" s="88" t="s">
        <v>756</v>
      </c>
      <c r="C722" s="88" t="s">
        <v>748</v>
      </c>
      <c r="D722" s="88" t="s">
        <v>758</v>
      </c>
      <c r="E722" s="89">
        <v>600</v>
      </c>
      <c r="F722" s="89">
        <v>15000</v>
      </c>
      <c r="G722" s="89">
        <v>5400</v>
      </c>
    </row>
    <row r="723" spans="1:7">
      <c r="A723" s="87">
        <v>42634</v>
      </c>
      <c r="B723" s="88" t="s">
        <v>752</v>
      </c>
      <c r="C723" s="88" t="s">
        <v>753</v>
      </c>
      <c r="D723" s="88" t="s">
        <v>754</v>
      </c>
      <c r="E723" s="89">
        <v>500</v>
      </c>
      <c r="F723" s="89">
        <v>31000</v>
      </c>
      <c r="G723" s="89">
        <v>4030</v>
      </c>
    </row>
    <row r="724" spans="1:7">
      <c r="A724" s="87">
        <v>42634</v>
      </c>
      <c r="B724" s="88" t="s">
        <v>460</v>
      </c>
      <c r="C724" s="88" t="s">
        <v>750</v>
      </c>
      <c r="D724" s="88" t="s">
        <v>760</v>
      </c>
      <c r="E724" s="89">
        <v>500</v>
      </c>
      <c r="F724" s="89">
        <v>6000</v>
      </c>
      <c r="G724" s="89">
        <v>1980</v>
      </c>
    </row>
    <row r="725" spans="1:7">
      <c r="A725" s="87">
        <v>42634</v>
      </c>
      <c r="B725" s="88" t="s">
        <v>756</v>
      </c>
      <c r="C725" s="88" t="s">
        <v>750</v>
      </c>
      <c r="D725" s="88" t="s">
        <v>759</v>
      </c>
      <c r="E725" s="89">
        <v>1200</v>
      </c>
      <c r="F725" s="89">
        <v>87600</v>
      </c>
      <c r="G725" s="89">
        <v>28908</v>
      </c>
    </row>
    <row r="726" spans="1:7">
      <c r="A726" s="87">
        <v>42635</v>
      </c>
      <c r="B726" s="88" t="s">
        <v>453</v>
      </c>
      <c r="C726" s="88" t="s">
        <v>750</v>
      </c>
      <c r="D726" s="88" t="s">
        <v>751</v>
      </c>
      <c r="E726" s="89">
        <v>600</v>
      </c>
      <c r="F726" s="89">
        <v>31800</v>
      </c>
      <c r="G726" s="89">
        <v>3816</v>
      </c>
    </row>
    <row r="727" spans="1:7">
      <c r="A727" s="87">
        <v>42636</v>
      </c>
      <c r="B727" s="88" t="s">
        <v>460</v>
      </c>
      <c r="C727" s="88" t="s">
        <v>753</v>
      </c>
      <c r="D727" s="88" t="s">
        <v>755</v>
      </c>
      <c r="E727" s="89">
        <v>1100</v>
      </c>
      <c r="F727" s="89">
        <v>80300</v>
      </c>
      <c r="G727" s="89">
        <v>10439</v>
      </c>
    </row>
    <row r="728" spans="1:7">
      <c r="A728" s="87">
        <v>42636</v>
      </c>
      <c r="B728" s="88" t="s">
        <v>460</v>
      </c>
      <c r="C728" s="88" t="s">
        <v>750</v>
      </c>
      <c r="D728" s="88" t="s">
        <v>760</v>
      </c>
      <c r="E728" s="89">
        <v>1700</v>
      </c>
      <c r="F728" s="89">
        <v>20400</v>
      </c>
      <c r="G728" s="89">
        <v>2652</v>
      </c>
    </row>
    <row r="729" spans="1:7">
      <c r="A729" s="87">
        <v>42637</v>
      </c>
      <c r="B729" s="88" t="s">
        <v>453</v>
      </c>
      <c r="C729" s="88" t="s">
        <v>750</v>
      </c>
      <c r="D729" s="88" t="s">
        <v>751</v>
      </c>
      <c r="E729" s="89">
        <v>800</v>
      </c>
      <c r="F729" s="89">
        <v>33600</v>
      </c>
      <c r="G729" s="89">
        <v>11424</v>
      </c>
    </row>
    <row r="730" spans="1:7">
      <c r="A730" s="87">
        <v>42637</v>
      </c>
      <c r="B730" s="88" t="s">
        <v>460</v>
      </c>
      <c r="C730" s="88" t="s">
        <v>748</v>
      </c>
      <c r="D730" s="88" t="s">
        <v>461</v>
      </c>
      <c r="E730" s="89">
        <v>800</v>
      </c>
      <c r="F730" s="89">
        <v>19200</v>
      </c>
      <c r="G730" s="89">
        <v>5760</v>
      </c>
    </row>
    <row r="731" spans="1:7">
      <c r="A731" s="87">
        <v>42637</v>
      </c>
      <c r="B731" s="88" t="s">
        <v>453</v>
      </c>
      <c r="C731" s="88" t="s">
        <v>748</v>
      </c>
      <c r="D731" s="88" t="s">
        <v>454</v>
      </c>
      <c r="E731" s="89">
        <v>1800</v>
      </c>
      <c r="F731" s="89">
        <v>54000</v>
      </c>
      <c r="G731" s="89">
        <v>17820</v>
      </c>
    </row>
    <row r="732" spans="1:7">
      <c r="A732" s="87">
        <v>42639</v>
      </c>
      <c r="B732" s="88" t="s">
        <v>453</v>
      </c>
      <c r="C732" s="88" t="s">
        <v>748</v>
      </c>
      <c r="D732" s="88" t="s">
        <v>454</v>
      </c>
      <c r="E732" s="89">
        <v>500</v>
      </c>
      <c r="F732" s="89">
        <v>19000</v>
      </c>
      <c r="G732" s="89">
        <v>5130</v>
      </c>
    </row>
    <row r="733" spans="1:7">
      <c r="A733" s="87">
        <v>42639</v>
      </c>
      <c r="B733" s="88" t="s">
        <v>453</v>
      </c>
      <c r="C733" s="88" t="s">
        <v>750</v>
      </c>
      <c r="D733" s="88" t="s">
        <v>751</v>
      </c>
      <c r="E733" s="89">
        <v>1600</v>
      </c>
      <c r="F733" s="89">
        <v>134400</v>
      </c>
      <c r="G733" s="89">
        <v>36288</v>
      </c>
    </row>
    <row r="734" spans="1:7">
      <c r="A734" s="87">
        <v>42639</v>
      </c>
      <c r="B734" s="88" t="s">
        <v>460</v>
      </c>
      <c r="C734" s="88" t="s">
        <v>753</v>
      </c>
      <c r="D734" s="88" t="s">
        <v>764</v>
      </c>
      <c r="E734" s="89">
        <v>700</v>
      </c>
      <c r="F734" s="89">
        <v>9100</v>
      </c>
      <c r="G734" s="89">
        <v>1001</v>
      </c>
    </row>
    <row r="735" spans="1:7">
      <c r="A735" s="87">
        <v>42639</v>
      </c>
      <c r="B735" s="88" t="s">
        <v>752</v>
      </c>
      <c r="C735" s="88" t="s">
        <v>753</v>
      </c>
      <c r="D735" s="88" t="s">
        <v>754</v>
      </c>
      <c r="E735" s="89">
        <v>500</v>
      </c>
      <c r="F735" s="89">
        <v>8500</v>
      </c>
      <c r="G735" s="89">
        <v>2040</v>
      </c>
    </row>
    <row r="736" spans="1:7">
      <c r="A736" s="87">
        <v>42639</v>
      </c>
      <c r="B736" s="88" t="s">
        <v>752</v>
      </c>
      <c r="C736" s="88" t="s">
        <v>753</v>
      </c>
      <c r="D736" s="88" t="s">
        <v>754</v>
      </c>
      <c r="E736" s="89">
        <v>1100</v>
      </c>
      <c r="F736" s="89">
        <v>18700</v>
      </c>
      <c r="G736" s="89">
        <v>2805</v>
      </c>
    </row>
    <row r="737" spans="1:7">
      <c r="A737" s="87">
        <v>42640</v>
      </c>
      <c r="B737" s="88" t="s">
        <v>756</v>
      </c>
      <c r="C737" s="88" t="s">
        <v>748</v>
      </c>
      <c r="D737" s="88" t="s">
        <v>757</v>
      </c>
      <c r="E737" s="89">
        <v>1600</v>
      </c>
      <c r="F737" s="89">
        <v>60800</v>
      </c>
      <c r="G737" s="89">
        <v>12160</v>
      </c>
    </row>
    <row r="738" spans="1:7">
      <c r="A738" s="87">
        <v>42641</v>
      </c>
      <c r="B738" s="88" t="s">
        <v>460</v>
      </c>
      <c r="C738" s="88" t="s">
        <v>748</v>
      </c>
      <c r="D738" s="88" t="s">
        <v>461</v>
      </c>
      <c r="E738" s="89">
        <v>400</v>
      </c>
      <c r="F738" s="89">
        <v>14800</v>
      </c>
      <c r="G738" s="89">
        <v>3552</v>
      </c>
    </row>
    <row r="739" spans="1:7">
      <c r="A739" s="87">
        <v>42641</v>
      </c>
      <c r="B739" s="88" t="s">
        <v>460</v>
      </c>
      <c r="C739" s="88" t="s">
        <v>748</v>
      </c>
      <c r="D739" s="88" t="s">
        <v>461</v>
      </c>
      <c r="E739" s="89">
        <v>1300</v>
      </c>
      <c r="F739" s="89">
        <v>16900</v>
      </c>
      <c r="G739" s="89">
        <v>4225</v>
      </c>
    </row>
    <row r="740" spans="1:7">
      <c r="A740" s="87">
        <v>42641</v>
      </c>
      <c r="B740" s="88" t="s">
        <v>453</v>
      </c>
      <c r="C740" s="88" t="s">
        <v>748</v>
      </c>
      <c r="D740" s="88" t="s">
        <v>454</v>
      </c>
      <c r="E740" s="89">
        <v>400</v>
      </c>
      <c r="F740" s="89">
        <v>6000</v>
      </c>
      <c r="G740" s="89">
        <v>1620</v>
      </c>
    </row>
    <row r="741" spans="1:7">
      <c r="A741" s="87">
        <v>42642</v>
      </c>
      <c r="B741" s="88" t="s">
        <v>453</v>
      </c>
      <c r="C741" s="88" t="s">
        <v>750</v>
      </c>
      <c r="D741" s="88" t="s">
        <v>763</v>
      </c>
      <c r="E741" s="89">
        <v>500</v>
      </c>
      <c r="F741" s="89">
        <v>13000</v>
      </c>
      <c r="G741" s="89">
        <v>1300</v>
      </c>
    </row>
    <row r="742" spans="1:7">
      <c r="A742" s="87">
        <v>42642</v>
      </c>
      <c r="B742" s="88" t="s">
        <v>453</v>
      </c>
      <c r="C742" s="88" t="s">
        <v>748</v>
      </c>
      <c r="D742" s="88" t="s">
        <v>454</v>
      </c>
      <c r="E742" s="89">
        <v>200</v>
      </c>
      <c r="F742" s="89">
        <v>8600</v>
      </c>
      <c r="G742" s="89">
        <v>1634</v>
      </c>
    </row>
    <row r="743" spans="1:7">
      <c r="A743" s="87">
        <v>42642</v>
      </c>
      <c r="B743" s="88" t="s">
        <v>453</v>
      </c>
      <c r="C743" s="88" t="s">
        <v>748</v>
      </c>
      <c r="D743" s="88" t="s">
        <v>454</v>
      </c>
      <c r="E743" s="89">
        <v>300</v>
      </c>
      <c r="F743" s="89">
        <v>12300</v>
      </c>
      <c r="G743" s="89">
        <v>3198</v>
      </c>
    </row>
    <row r="744" spans="1:7">
      <c r="A744" s="87">
        <v>42643</v>
      </c>
      <c r="B744" s="88" t="s">
        <v>460</v>
      </c>
      <c r="C744" s="88" t="s">
        <v>748</v>
      </c>
      <c r="D744" s="88" t="s">
        <v>461</v>
      </c>
      <c r="E744" s="89">
        <v>1200</v>
      </c>
      <c r="F744" s="89">
        <v>74400</v>
      </c>
      <c r="G744" s="89">
        <v>23064</v>
      </c>
    </row>
    <row r="745" spans="1:7">
      <c r="A745" s="87">
        <v>42643</v>
      </c>
      <c r="B745" s="88" t="s">
        <v>460</v>
      </c>
      <c r="C745" s="88" t="s">
        <v>748</v>
      </c>
      <c r="D745" s="88" t="s">
        <v>749</v>
      </c>
      <c r="E745" s="89">
        <v>900</v>
      </c>
      <c r="F745" s="89">
        <v>54000</v>
      </c>
      <c r="G745" s="89">
        <v>16200</v>
      </c>
    </row>
    <row r="746" spans="1:7">
      <c r="A746" s="87">
        <v>42643</v>
      </c>
      <c r="B746" s="88" t="s">
        <v>453</v>
      </c>
      <c r="C746" s="88" t="s">
        <v>750</v>
      </c>
      <c r="D746" s="88" t="s">
        <v>763</v>
      </c>
      <c r="E746" s="89">
        <v>1200</v>
      </c>
      <c r="F746" s="89">
        <v>87600</v>
      </c>
      <c r="G746" s="89">
        <v>23652</v>
      </c>
    </row>
    <row r="747" spans="1:7">
      <c r="A747" s="87">
        <v>42644</v>
      </c>
      <c r="B747" s="88" t="s">
        <v>460</v>
      </c>
      <c r="C747" s="88" t="s">
        <v>753</v>
      </c>
      <c r="D747" s="88" t="s">
        <v>755</v>
      </c>
      <c r="E747" s="89">
        <v>800</v>
      </c>
      <c r="F747" s="89">
        <v>56800</v>
      </c>
      <c r="G747" s="89">
        <v>18744</v>
      </c>
    </row>
    <row r="748" spans="1:7">
      <c r="A748" s="87">
        <v>42644</v>
      </c>
      <c r="B748" s="88" t="s">
        <v>460</v>
      </c>
      <c r="C748" s="88" t="s">
        <v>748</v>
      </c>
      <c r="D748" s="88" t="s">
        <v>749</v>
      </c>
      <c r="E748" s="89">
        <v>1100</v>
      </c>
      <c r="F748" s="89">
        <v>95700</v>
      </c>
      <c r="G748" s="89">
        <v>26796</v>
      </c>
    </row>
    <row r="749" spans="1:7">
      <c r="A749" s="87">
        <v>42644</v>
      </c>
      <c r="B749" s="88" t="s">
        <v>460</v>
      </c>
      <c r="C749" s="88" t="s">
        <v>753</v>
      </c>
      <c r="D749" s="88" t="s">
        <v>764</v>
      </c>
      <c r="E749" s="89">
        <v>200</v>
      </c>
      <c r="F749" s="89">
        <v>4000</v>
      </c>
      <c r="G749" s="89">
        <v>1080</v>
      </c>
    </row>
    <row r="750" spans="1:7">
      <c r="A750" s="87">
        <v>42644</v>
      </c>
      <c r="B750" s="88" t="s">
        <v>460</v>
      </c>
      <c r="C750" s="88" t="s">
        <v>750</v>
      </c>
      <c r="D750" s="88" t="s">
        <v>760</v>
      </c>
      <c r="E750" s="89">
        <v>400</v>
      </c>
      <c r="F750" s="89">
        <v>5600</v>
      </c>
      <c r="G750" s="89">
        <v>1344</v>
      </c>
    </row>
    <row r="751" spans="1:7">
      <c r="A751" s="87">
        <v>42645</v>
      </c>
      <c r="B751" s="88" t="s">
        <v>756</v>
      </c>
      <c r="C751" s="88" t="s">
        <v>748</v>
      </c>
      <c r="D751" s="88" t="s">
        <v>757</v>
      </c>
      <c r="E751" s="89">
        <v>800</v>
      </c>
      <c r="F751" s="89">
        <v>32000</v>
      </c>
      <c r="G751" s="89">
        <v>10880</v>
      </c>
    </row>
    <row r="752" spans="1:7">
      <c r="A752" s="87">
        <v>42645</v>
      </c>
      <c r="B752" s="88" t="s">
        <v>460</v>
      </c>
      <c r="C752" s="88" t="s">
        <v>748</v>
      </c>
      <c r="D752" s="88" t="s">
        <v>749</v>
      </c>
      <c r="E752" s="89">
        <v>1300</v>
      </c>
      <c r="F752" s="89">
        <v>28600</v>
      </c>
      <c r="G752" s="89">
        <v>6578</v>
      </c>
    </row>
    <row r="753" spans="1:7">
      <c r="A753" s="87">
        <v>42645</v>
      </c>
      <c r="B753" s="88" t="s">
        <v>453</v>
      </c>
      <c r="C753" s="88" t="s">
        <v>748</v>
      </c>
      <c r="D753" s="88" t="s">
        <v>454</v>
      </c>
      <c r="E753" s="89">
        <v>900</v>
      </c>
      <c r="F753" s="89">
        <v>23400</v>
      </c>
      <c r="G753" s="89">
        <v>6552</v>
      </c>
    </row>
    <row r="754" spans="1:7">
      <c r="A754" s="87">
        <v>42645</v>
      </c>
      <c r="B754" s="88" t="s">
        <v>460</v>
      </c>
      <c r="C754" s="88" t="s">
        <v>750</v>
      </c>
      <c r="D754" s="88" t="s">
        <v>761</v>
      </c>
      <c r="E754" s="89">
        <v>1100</v>
      </c>
      <c r="F754" s="89">
        <v>36300</v>
      </c>
      <c r="G754" s="89">
        <v>10890</v>
      </c>
    </row>
    <row r="755" spans="1:7">
      <c r="A755" s="87">
        <v>42645</v>
      </c>
      <c r="B755" s="88" t="s">
        <v>460</v>
      </c>
      <c r="C755" s="88" t="s">
        <v>753</v>
      </c>
      <c r="D755" s="88" t="s">
        <v>755</v>
      </c>
      <c r="E755" s="89">
        <v>1300</v>
      </c>
      <c r="F755" s="89">
        <v>39000</v>
      </c>
      <c r="G755" s="89">
        <v>5850</v>
      </c>
    </row>
    <row r="756" spans="1:7">
      <c r="A756" s="87">
        <v>42645</v>
      </c>
      <c r="B756" s="88" t="s">
        <v>460</v>
      </c>
      <c r="C756" s="88" t="s">
        <v>748</v>
      </c>
      <c r="D756" s="88" t="s">
        <v>461</v>
      </c>
      <c r="E756" s="89">
        <v>600</v>
      </c>
      <c r="F756" s="89">
        <v>23400</v>
      </c>
      <c r="G756" s="89">
        <v>2340</v>
      </c>
    </row>
    <row r="757" spans="1:7">
      <c r="A757" s="87">
        <v>42645</v>
      </c>
      <c r="B757" s="88" t="s">
        <v>460</v>
      </c>
      <c r="C757" s="88" t="s">
        <v>748</v>
      </c>
      <c r="D757" s="88" t="s">
        <v>461</v>
      </c>
      <c r="E757" s="89">
        <v>1700</v>
      </c>
      <c r="F757" s="89">
        <v>42500</v>
      </c>
      <c r="G757" s="89">
        <v>8925</v>
      </c>
    </row>
    <row r="758" spans="1:7">
      <c r="A758" s="87">
        <v>42646</v>
      </c>
      <c r="B758" s="88" t="s">
        <v>752</v>
      </c>
      <c r="C758" s="88" t="s">
        <v>753</v>
      </c>
      <c r="D758" s="88" t="s">
        <v>754</v>
      </c>
      <c r="E758" s="89">
        <v>400</v>
      </c>
      <c r="F758" s="89">
        <v>25200</v>
      </c>
      <c r="G758" s="89">
        <v>7308</v>
      </c>
    </row>
    <row r="759" spans="1:7">
      <c r="A759" s="87">
        <v>42647</v>
      </c>
      <c r="B759" s="88" t="s">
        <v>460</v>
      </c>
      <c r="C759" s="88" t="s">
        <v>750</v>
      </c>
      <c r="D759" s="88" t="s">
        <v>760</v>
      </c>
      <c r="E759" s="89">
        <v>1700</v>
      </c>
      <c r="F759" s="89">
        <v>73100</v>
      </c>
      <c r="G759" s="89">
        <v>17544</v>
      </c>
    </row>
    <row r="760" spans="1:7">
      <c r="A760" s="87">
        <v>42647</v>
      </c>
      <c r="B760" s="88" t="s">
        <v>460</v>
      </c>
      <c r="C760" s="88" t="s">
        <v>750</v>
      </c>
      <c r="D760" s="88" t="s">
        <v>762</v>
      </c>
      <c r="E760" s="89">
        <v>1200</v>
      </c>
      <c r="F760" s="89">
        <v>46800</v>
      </c>
      <c r="G760" s="89">
        <v>4680</v>
      </c>
    </row>
    <row r="761" spans="1:7">
      <c r="A761" s="87">
        <v>42647</v>
      </c>
      <c r="B761" s="88" t="s">
        <v>460</v>
      </c>
      <c r="C761" s="88" t="s">
        <v>748</v>
      </c>
      <c r="D761" s="88" t="s">
        <v>749</v>
      </c>
      <c r="E761" s="89">
        <v>900</v>
      </c>
      <c r="F761" s="89">
        <v>15300</v>
      </c>
      <c r="G761" s="89">
        <v>2601</v>
      </c>
    </row>
    <row r="762" spans="1:7">
      <c r="A762" s="87">
        <v>42648</v>
      </c>
      <c r="B762" s="88" t="s">
        <v>453</v>
      </c>
      <c r="C762" s="88" t="s">
        <v>750</v>
      </c>
      <c r="D762" s="88" t="s">
        <v>763</v>
      </c>
      <c r="E762" s="89">
        <v>900</v>
      </c>
      <c r="F762" s="89">
        <v>78300</v>
      </c>
      <c r="G762" s="89">
        <v>16443</v>
      </c>
    </row>
    <row r="763" spans="1:7">
      <c r="A763" s="87">
        <v>42648</v>
      </c>
      <c r="B763" s="88" t="s">
        <v>453</v>
      </c>
      <c r="C763" s="88" t="s">
        <v>748</v>
      </c>
      <c r="D763" s="88" t="s">
        <v>454</v>
      </c>
      <c r="E763" s="89">
        <v>1300</v>
      </c>
      <c r="F763" s="89">
        <v>71500</v>
      </c>
      <c r="G763" s="89">
        <v>14300</v>
      </c>
    </row>
    <row r="764" spans="1:7">
      <c r="A764" s="87">
        <v>42648</v>
      </c>
      <c r="B764" s="88" t="s">
        <v>453</v>
      </c>
      <c r="C764" s="88" t="s">
        <v>750</v>
      </c>
      <c r="D764" s="88" t="s">
        <v>763</v>
      </c>
      <c r="E764" s="89">
        <v>1800</v>
      </c>
      <c r="F764" s="89">
        <v>81000</v>
      </c>
      <c r="G764" s="89">
        <v>28350</v>
      </c>
    </row>
    <row r="765" spans="1:7">
      <c r="A765" s="87">
        <v>42649</v>
      </c>
      <c r="B765" s="88" t="s">
        <v>752</v>
      </c>
      <c r="C765" s="88" t="s">
        <v>753</v>
      </c>
      <c r="D765" s="88" t="s">
        <v>754</v>
      </c>
      <c r="E765" s="89">
        <v>1000</v>
      </c>
      <c r="F765" s="89">
        <v>71000</v>
      </c>
      <c r="G765" s="89">
        <v>26270</v>
      </c>
    </row>
    <row r="766" spans="1:7">
      <c r="A766" s="87">
        <v>42649</v>
      </c>
      <c r="B766" s="88" t="s">
        <v>460</v>
      </c>
      <c r="C766" s="88" t="s">
        <v>753</v>
      </c>
      <c r="D766" s="88" t="s">
        <v>764</v>
      </c>
      <c r="E766" s="89">
        <v>300</v>
      </c>
      <c r="F766" s="89">
        <v>10800</v>
      </c>
      <c r="G766" s="89">
        <v>2592</v>
      </c>
    </row>
    <row r="767" spans="1:7">
      <c r="A767" s="87">
        <v>42649</v>
      </c>
      <c r="B767" s="88" t="s">
        <v>460</v>
      </c>
      <c r="C767" s="88" t="s">
        <v>748</v>
      </c>
      <c r="D767" s="88" t="s">
        <v>461</v>
      </c>
      <c r="E767" s="89">
        <v>1400</v>
      </c>
      <c r="F767" s="89">
        <v>64400</v>
      </c>
      <c r="G767" s="89">
        <v>14168</v>
      </c>
    </row>
    <row r="768" spans="1:7">
      <c r="A768" s="87">
        <v>42649</v>
      </c>
      <c r="B768" s="88" t="s">
        <v>460</v>
      </c>
      <c r="C768" s="88" t="s">
        <v>750</v>
      </c>
      <c r="D768" s="88" t="s">
        <v>761</v>
      </c>
      <c r="E768" s="89">
        <v>1300</v>
      </c>
      <c r="F768" s="89">
        <v>27300</v>
      </c>
      <c r="G768" s="89">
        <v>2730</v>
      </c>
    </row>
    <row r="769" spans="1:7">
      <c r="A769" s="87">
        <v>42649</v>
      </c>
      <c r="B769" s="88" t="s">
        <v>453</v>
      </c>
      <c r="C769" s="88" t="s">
        <v>750</v>
      </c>
      <c r="D769" s="88" t="s">
        <v>751</v>
      </c>
      <c r="E769" s="89">
        <v>1400</v>
      </c>
      <c r="F769" s="89">
        <v>102200</v>
      </c>
      <c r="G769" s="89">
        <v>14308</v>
      </c>
    </row>
    <row r="770" spans="1:7">
      <c r="A770" s="87">
        <v>42649</v>
      </c>
      <c r="B770" s="88" t="s">
        <v>453</v>
      </c>
      <c r="C770" s="88" t="s">
        <v>750</v>
      </c>
      <c r="D770" s="88" t="s">
        <v>751</v>
      </c>
      <c r="E770" s="89">
        <v>1200</v>
      </c>
      <c r="F770" s="89">
        <v>74400</v>
      </c>
      <c r="G770" s="89">
        <v>23808</v>
      </c>
    </row>
    <row r="771" spans="1:7">
      <c r="A771" s="87">
        <v>42649</v>
      </c>
      <c r="B771" s="88" t="s">
        <v>460</v>
      </c>
      <c r="C771" s="88" t="s">
        <v>750</v>
      </c>
      <c r="D771" s="88" t="s">
        <v>762</v>
      </c>
      <c r="E771" s="89">
        <v>1000</v>
      </c>
      <c r="F771" s="89">
        <v>35000</v>
      </c>
      <c r="G771" s="89">
        <v>5950</v>
      </c>
    </row>
    <row r="772" spans="1:7">
      <c r="A772" s="87">
        <v>42649</v>
      </c>
      <c r="B772" s="88" t="s">
        <v>453</v>
      </c>
      <c r="C772" s="88" t="s">
        <v>748</v>
      </c>
      <c r="D772" s="88" t="s">
        <v>454</v>
      </c>
      <c r="E772" s="89">
        <v>600</v>
      </c>
      <c r="F772" s="89">
        <v>13200</v>
      </c>
      <c r="G772" s="89">
        <v>3300</v>
      </c>
    </row>
    <row r="773" spans="1:7">
      <c r="A773" s="87">
        <v>42649</v>
      </c>
      <c r="B773" s="88" t="s">
        <v>752</v>
      </c>
      <c r="C773" s="88" t="s">
        <v>753</v>
      </c>
      <c r="D773" s="88" t="s">
        <v>754</v>
      </c>
      <c r="E773" s="89">
        <v>1300</v>
      </c>
      <c r="F773" s="89">
        <v>98800</v>
      </c>
      <c r="G773" s="89">
        <v>27664</v>
      </c>
    </row>
    <row r="774" spans="1:7">
      <c r="A774" s="87">
        <v>42650</v>
      </c>
      <c r="B774" s="88" t="s">
        <v>752</v>
      </c>
      <c r="C774" s="88" t="s">
        <v>753</v>
      </c>
      <c r="D774" s="88" t="s">
        <v>765</v>
      </c>
      <c r="E774" s="89">
        <v>1300</v>
      </c>
      <c r="F774" s="89">
        <v>87100</v>
      </c>
      <c r="G774" s="89">
        <v>11323</v>
      </c>
    </row>
    <row r="775" spans="1:7">
      <c r="A775" s="87">
        <v>42650</v>
      </c>
      <c r="B775" s="88" t="s">
        <v>460</v>
      </c>
      <c r="C775" s="88" t="s">
        <v>750</v>
      </c>
      <c r="D775" s="88" t="s">
        <v>760</v>
      </c>
      <c r="E775" s="89">
        <v>1500</v>
      </c>
      <c r="F775" s="89">
        <v>96000</v>
      </c>
      <c r="G775" s="89">
        <v>9600</v>
      </c>
    </row>
    <row r="776" spans="1:7">
      <c r="A776" s="87">
        <v>42650</v>
      </c>
      <c r="B776" s="88" t="s">
        <v>453</v>
      </c>
      <c r="C776" s="88" t="s">
        <v>750</v>
      </c>
      <c r="D776" s="88" t="s">
        <v>751</v>
      </c>
      <c r="E776" s="89">
        <v>900</v>
      </c>
      <c r="F776" s="89">
        <v>52200</v>
      </c>
      <c r="G776" s="89">
        <v>6264</v>
      </c>
    </row>
    <row r="777" spans="1:7">
      <c r="A777" s="87">
        <v>42651</v>
      </c>
      <c r="B777" s="88" t="s">
        <v>460</v>
      </c>
      <c r="C777" s="88" t="s">
        <v>750</v>
      </c>
      <c r="D777" s="88" t="s">
        <v>760</v>
      </c>
      <c r="E777" s="89">
        <v>1200</v>
      </c>
      <c r="F777" s="89">
        <v>30000</v>
      </c>
      <c r="G777" s="89">
        <v>10800</v>
      </c>
    </row>
    <row r="778" spans="1:7">
      <c r="A778" s="87">
        <v>42651</v>
      </c>
      <c r="B778" s="88" t="s">
        <v>756</v>
      </c>
      <c r="C778" s="88" t="s">
        <v>748</v>
      </c>
      <c r="D778" s="88" t="s">
        <v>766</v>
      </c>
      <c r="E778" s="89">
        <v>500</v>
      </c>
      <c r="F778" s="89">
        <v>24500</v>
      </c>
      <c r="G778" s="89">
        <v>7350</v>
      </c>
    </row>
    <row r="779" spans="1:7">
      <c r="A779" s="87">
        <v>42651</v>
      </c>
      <c r="B779" s="88" t="s">
        <v>453</v>
      </c>
      <c r="C779" s="88" t="s">
        <v>748</v>
      </c>
      <c r="D779" s="88" t="s">
        <v>454</v>
      </c>
      <c r="E779" s="89">
        <v>200</v>
      </c>
      <c r="F779" s="89">
        <v>6600</v>
      </c>
      <c r="G779" s="89">
        <v>1254</v>
      </c>
    </row>
    <row r="780" spans="1:7">
      <c r="A780" s="87">
        <v>42651</v>
      </c>
      <c r="B780" s="88" t="s">
        <v>752</v>
      </c>
      <c r="C780" s="88" t="s">
        <v>753</v>
      </c>
      <c r="D780" s="88" t="s">
        <v>765</v>
      </c>
      <c r="E780" s="89">
        <v>1100</v>
      </c>
      <c r="F780" s="89">
        <v>74800</v>
      </c>
      <c r="G780" s="89">
        <v>24684</v>
      </c>
    </row>
    <row r="781" spans="1:7">
      <c r="A781" s="87">
        <v>42651</v>
      </c>
      <c r="B781" s="88" t="s">
        <v>460</v>
      </c>
      <c r="C781" s="88" t="s">
        <v>748</v>
      </c>
      <c r="D781" s="88" t="s">
        <v>461</v>
      </c>
      <c r="E781" s="89">
        <v>900</v>
      </c>
      <c r="F781" s="89">
        <v>21600</v>
      </c>
      <c r="G781" s="89">
        <v>5832</v>
      </c>
    </row>
    <row r="782" spans="1:7">
      <c r="A782" s="87">
        <v>42651</v>
      </c>
      <c r="B782" s="88" t="s">
        <v>460</v>
      </c>
      <c r="C782" s="88" t="s">
        <v>748</v>
      </c>
      <c r="D782" s="88" t="s">
        <v>749</v>
      </c>
      <c r="E782" s="89">
        <v>900</v>
      </c>
      <c r="F782" s="89">
        <v>62100</v>
      </c>
      <c r="G782" s="89">
        <v>19872</v>
      </c>
    </row>
    <row r="783" spans="1:7">
      <c r="A783" s="87">
        <v>42651</v>
      </c>
      <c r="B783" s="88" t="s">
        <v>460</v>
      </c>
      <c r="C783" s="88" t="s">
        <v>748</v>
      </c>
      <c r="D783" s="88" t="s">
        <v>749</v>
      </c>
      <c r="E783" s="89">
        <v>1700</v>
      </c>
      <c r="F783" s="89">
        <v>112200</v>
      </c>
      <c r="G783" s="89">
        <v>28050</v>
      </c>
    </row>
    <row r="784" spans="1:7">
      <c r="A784" s="87">
        <v>42651</v>
      </c>
      <c r="B784" s="88" t="s">
        <v>460</v>
      </c>
      <c r="C784" s="88" t="s">
        <v>750</v>
      </c>
      <c r="D784" s="88" t="s">
        <v>761</v>
      </c>
      <c r="E784" s="89">
        <v>1400</v>
      </c>
      <c r="F784" s="89">
        <v>26600</v>
      </c>
      <c r="G784" s="89">
        <v>9044</v>
      </c>
    </row>
    <row r="785" spans="1:7">
      <c r="A785" s="87">
        <v>42651</v>
      </c>
      <c r="B785" s="88" t="s">
        <v>453</v>
      </c>
      <c r="C785" s="88" t="s">
        <v>748</v>
      </c>
      <c r="D785" s="88" t="s">
        <v>454</v>
      </c>
      <c r="E785" s="89">
        <v>1800</v>
      </c>
      <c r="F785" s="89">
        <v>84600</v>
      </c>
      <c r="G785" s="89">
        <v>17766</v>
      </c>
    </row>
    <row r="786" spans="1:7">
      <c r="A786" s="87">
        <v>42652</v>
      </c>
      <c r="B786" s="88" t="s">
        <v>460</v>
      </c>
      <c r="C786" s="88" t="s">
        <v>750</v>
      </c>
      <c r="D786" s="88" t="s">
        <v>762</v>
      </c>
      <c r="E786" s="89">
        <v>400</v>
      </c>
      <c r="F786" s="89">
        <v>18400</v>
      </c>
      <c r="G786" s="89">
        <v>6808</v>
      </c>
    </row>
    <row r="787" spans="1:7">
      <c r="A787" s="87">
        <v>42652</v>
      </c>
      <c r="B787" s="88" t="s">
        <v>460</v>
      </c>
      <c r="C787" s="88" t="s">
        <v>748</v>
      </c>
      <c r="D787" s="88" t="s">
        <v>461</v>
      </c>
      <c r="E787" s="89">
        <v>1300</v>
      </c>
      <c r="F787" s="89">
        <v>68900</v>
      </c>
      <c r="G787" s="89">
        <v>24115</v>
      </c>
    </row>
    <row r="788" spans="1:7">
      <c r="A788" s="87">
        <v>42652</v>
      </c>
      <c r="B788" s="88" t="s">
        <v>460</v>
      </c>
      <c r="C788" s="88" t="s">
        <v>750</v>
      </c>
      <c r="D788" s="88" t="s">
        <v>760</v>
      </c>
      <c r="E788" s="89">
        <v>1800</v>
      </c>
      <c r="F788" s="89">
        <v>30600</v>
      </c>
      <c r="G788" s="89">
        <v>7038</v>
      </c>
    </row>
    <row r="789" spans="1:7">
      <c r="A789" s="87">
        <v>42652</v>
      </c>
      <c r="B789" s="88" t="s">
        <v>756</v>
      </c>
      <c r="C789" s="88" t="s">
        <v>748</v>
      </c>
      <c r="D789" s="88" t="s">
        <v>766</v>
      </c>
      <c r="E789" s="89">
        <v>300</v>
      </c>
      <c r="F789" s="89">
        <v>3600</v>
      </c>
      <c r="G789" s="89">
        <v>540</v>
      </c>
    </row>
    <row r="790" spans="1:7">
      <c r="A790" s="87">
        <v>42653</v>
      </c>
      <c r="B790" s="88" t="s">
        <v>756</v>
      </c>
      <c r="C790" s="88" t="s">
        <v>748</v>
      </c>
      <c r="D790" s="88" t="s">
        <v>757</v>
      </c>
      <c r="E790" s="89">
        <v>800</v>
      </c>
      <c r="F790" s="89">
        <v>25600</v>
      </c>
      <c r="G790" s="89">
        <v>7680</v>
      </c>
    </row>
    <row r="791" spans="1:7">
      <c r="A791" s="87">
        <v>42653</v>
      </c>
      <c r="B791" s="88" t="s">
        <v>460</v>
      </c>
      <c r="C791" s="88" t="s">
        <v>750</v>
      </c>
      <c r="D791" s="88" t="s">
        <v>762</v>
      </c>
      <c r="E791" s="89">
        <v>1700</v>
      </c>
      <c r="F791" s="89">
        <v>81600</v>
      </c>
      <c r="G791" s="89">
        <v>26928</v>
      </c>
    </row>
    <row r="792" spans="1:7">
      <c r="A792" s="87">
        <v>42653</v>
      </c>
      <c r="B792" s="88" t="s">
        <v>453</v>
      </c>
      <c r="C792" s="88" t="s">
        <v>748</v>
      </c>
      <c r="D792" s="88" t="s">
        <v>454</v>
      </c>
      <c r="E792" s="89">
        <v>700</v>
      </c>
      <c r="F792" s="89">
        <v>56000</v>
      </c>
      <c r="G792" s="89">
        <v>15680</v>
      </c>
    </row>
    <row r="793" spans="1:7">
      <c r="A793" s="87">
        <v>42653</v>
      </c>
      <c r="B793" s="88" t="s">
        <v>460</v>
      </c>
      <c r="C793" s="88" t="s">
        <v>750</v>
      </c>
      <c r="D793" s="88" t="s">
        <v>762</v>
      </c>
      <c r="E793" s="89">
        <v>700</v>
      </c>
      <c r="F793" s="89">
        <v>41300</v>
      </c>
      <c r="G793" s="89">
        <v>10325</v>
      </c>
    </row>
    <row r="794" spans="1:7">
      <c r="A794" s="87">
        <v>42653</v>
      </c>
      <c r="B794" s="88" t="s">
        <v>752</v>
      </c>
      <c r="C794" s="88" t="s">
        <v>753</v>
      </c>
      <c r="D794" s="88" t="s">
        <v>754</v>
      </c>
      <c r="E794" s="89">
        <v>500</v>
      </c>
      <c r="F794" s="89">
        <v>24000</v>
      </c>
      <c r="G794" s="89">
        <v>3360</v>
      </c>
    </row>
    <row r="795" spans="1:7">
      <c r="A795" s="87">
        <v>42654</v>
      </c>
      <c r="B795" s="88" t="s">
        <v>752</v>
      </c>
      <c r="C795" s="88" t="s">
        <v>753</v>
      </c>
      <c r="D795" s="88" t="s">
        <v>765</v>
      </c>
      <c r="E795" s="89">
        <v>1000</v>
      </c>
      <c r="F795" s="89">
        <v>58000</v>
      </c>
      <c r="G795" s="89">
        <v>18560</v>
      </c>
    </row>
    <row r="796" spans="1:7">
      <c r="A796" s="87">
        <v>42654</v>
      </c>
      <c r="B796" s="88" t="s">
        <v>756</v>
      </c>
      <c r="C796" s="88" t="s">
        <v>748</v>
      </c>
      <c r="D796" s="88" t="s">
        <v>758</v>
      </c>
      <c r="E796" s="89">
        <v>1300</v>
      </c>
      <c r="F796" s="89">
        <v>29900</v>
      </c>
      <c r="G796" s="89">
        <v>5382</v>
      </c>
    </row>
    <row r="797" spans="1:7">
      <c r="A797" s="87">
        <v>42654</v>
      </c>
      <c r="B797" s="88" t="s">
        <v>460</v>
      </c>
      <c r="C797" s="88" t="s">
        <v>750</v>
      </c>
      <c r="D797" s="88" t="s">
        <v>762</v>
      </c>
      <c r="E797" s="89">
        <v>500</v>
      </c>
      <c r="F797" s="89">
        <v>8500</v>
      </c>
      <c r="G797" s="89">
        <v>1955</v>
      </c>
    </row>
    <row r="798" spans="1:7">
      <c r="A798" s="87">
        <v>42654</v>
      </c>
      <c r="B798" s="88" t="s">
        <v>453</v>
      </c>
      <c r="C798" s="88" t="s">
        <v>748</v>
      </c>
      <c r="D798" s="88" t="s">
        <v>454</v>
      </c>
      <c r="E798" s="89">
        <v>1200</v>
      </c>
      <c r="F798" s="89">
        <v>30000</v>
      </c>
      <c r="G798" s="89">
        <v>7200</v>
      </c>
    </row>
    <row r="799" spans="1:7">
      <c r="A799" s="87">
        <v>42655</v>
      </c>
      <c r="B799" s="88" t="s">
        <v>752</v>
      </c>
      <c r="C799" s="88" t="s">
        <v>753</v>
      </c>
      <c r="D799" s="88" t="s">
        <v>765</v>
      </c>
      <c r="E799" s="89">
        <v>900</v>
      </c>
      <c r="F799" s="89">
        <v>53100</v>
      </c>
      <c r="G799" s="89">
        <v>11151</v>
      </c>
    </row>
    <row r="800" spans="1:7">
      <c r="A800" s="87">
        <v>42655</v>
      </c>
      <c r="B800" s="88" t="s">
        <v>453</v>
      </c>
      <c r="C800" s="88" t="s">
        <v>750</v>
      </c>
      <c r="D800" s="88" t="s">
        <v>751</v>
      </c>
      <c r="E800" s="89">
        <v>300</v>
      </c>
      <c r="F800" s="89">
        <v>7200</v>
      </c>
      <c r="G800" s="89">
        <v>1440</v>
      </c>
    </row>
    <row r="801" spans="1:7">
      <c r="A801" s="87">
        <v>42655</v>
      </c>
      <c r="B801" s="88" t="s">
        <v>460</v>
      </c>
      <c r="C801" s="88" t="s">
        <v>753</v>
      </c>
      <c r="D801" s="88" t="s">
        <v>755</v>
      </c>
      <c r="E801" s="89">
        <v>1400</v>
      </c>
      <c r="F801" s="89">
        <v>49000</v>
      </c>
      <c r="G801" s="89">
        <v>15680</v>
      </c>
    </row>
    <row r="802" spans="1:7">
      <c r="A802" s="87">
        <v>42655</v>
      </c>
      <c r="B802" s="88" t="s">
        <v>453</v>
      </c>
      <c r="C802" s="88" t="s">
        <v>750</v>
      </c>
      <c r="D802" s="88" t="s">
        <v>763</v>
      </c>
      <c r="E802" s="89">
        <v>1200</v>
      </c>
      <c r="F802" s="89">
        <v>80400</v>
      </c>
      <c r="G802" s="89">
        <v>28140</v>
      </c>
    </row>
    <row r="803" spans="1:7">
      <c r="A803" s="87">
        <v>42655</v>
      </c>
      <c r="B803" s="88" t="s">
        <v>460</v>
      </c>
      <c r="C803" s="88" t="s">
        <v>750</v>
      </c>
      <c r="D803" s="88" t="s">
        <v>761</v>
      </c>
      <c r="E803" s="89">
        <v>600</v>
      </c>
      <c r="F803" s="89">
        <v>47400</v>
      </c>
      <c r="G803" s="89">
        <v>6162</v>
      </c>
    </row>
    <row r="804" spans="1:7">
      <c r="A804" s="87">
        <v>42656</v>
      </c>
      <c r="B804" s="88" t="s">
        <v>460</v>
      </c>
      <c r="C804" s="88" t="s">
        <v>750</v>
      </c>
      <c r="D804" s="88" t="s">
        <v>761</v>
      </c>
      <c r="E804" s="89">
        <v>1100</v>
      </c>
      <c r="F804" s="89">
        <v>77000</v>
      </c>
      <c r="G804" s="89">
        <v>21560</v>
      </c>
    </row>
    <row r="805" spans="1:7">
      <c r="A805" s="87">
        <v>42657</v>
      </c>
      <c r="B805" s="88" t="s">
        <v>460</v>
      </c>
      <c r="C805" s="88" t="s">
        <v>750</v>
      </c>
      <c r="D805" s="88" t="s">
        <v>761</v>
      </c>
      <c r="E805" s="89">
        <v>1300</v>
      </c>
      <c r="F805" s="89">
        <v>106600</v>
      </c>
      <c r="G805" s="89">
        <v>25584</v>
      </c>
    </row>
    <row r="806" spans="1:7">
      <c r="A806" s="87">
        <v>42657</v>
      </c>
      <c r="B806" s="88" t="s">
        <v>756</v>
      </c>
      <c r="C806" s="88" t="s">
        <v>748</v>
      </c>
      <c r="D806" s="88" t="s">
        <v>758</v>
      </c>
      <c r="E806" s="89">
        <v>800</v>
      </c>
      <c r="F806" s="89">
        <v>10400</v>
      </c>
      <c r="G806" s="89">
        <v>1768</v>
      </c>
    </row>
    <row r="807" spans="1:7">
      <c r="A807" s="87">
        <v>42657</v>
      </c>
      <c r="B807" s="88" t="s">
        <v>756</v>
      </c>
      <c r="C807" s="88" t="s">
        <v>750</v>
      </c>
      <c r="D807" s="88" t="s">
        <v>759</v>
      </c>
      <c r="E807" s="89">
        <v>500</v>
      </c>
      <c r="F807" s="89">
        <v>39000</v>
      </c>
      <c r="G807" s="89">
        <v>7800</v>
      </c>
    </row>
    <row r="808" spans="1:7">
      <c r="A808" s="87">
        <v>42658</v>
      </c>
      <c r="B808" s="88" t="s">
        <v>453</v>
      </c>
      <c r="C808" s="88" t="s">
        <v>748</v>
      </c>
      <c r="D808" s="88" t="s">
        <v>454</v>
      </c>
      <c r="E808" s="89">
        <v>1400</v>
      </c>
      <c r="F808" s="89">
        <v>61600</v>
      </c>
      <c r="G808" s="89">
        <v>17864</v>
      </c>
    </row>
    <row r="809" spans="1:7">
      <c r="A809" s="87">
        <v>42658</v>
      </c>
      <c r="B809" s="88" t="s">
        <v>460</v>
      </c>
      <c r="C809" s="88" t="s">
        <v>753</v>
      </c>
      <c r="D809" s="88" t="s">
        <v>755</v>
      </c>
      <c r="E809" s="89">
        <v>700</v>
      </c>
      <c r="F809" s="89">
        <v>18200</v>
      </c>
      <c r="G809" s="89">
        <v>3640</v>
      </c>
    </row>
    <row r="810" spans="1:7">
      <c r="A810" s="87">
        <v>42659</v>
      </c>
      <c r="B810" s="88" t="s">
        <v>756</v>
      </c>
      <c r="C810" s="88" t="s">
        <v>748</v>
      </c>
      <c r="D810" s="88" t="s">
        <v>758</v>
      </c>
      <c r="E810" s="89">
        <v>1800</v>
      </c>
      <c r="F810" s="89">
        <v>154800</v>
      </c>
      <c r="G810" s="89">
        <v>46440</v>
      </c>
    </row>
    <row r="811" spans="1:7">
      <c r="A811" s="87">
        <v>42659</v>
      </c>
      <c r="B811" s="88" t="s">
        <v>460</v>
      </c>
      <c r="C811" s="88" t="s">
        <v>750</v>
      </c>
      <c r="D811" s="88" t="s">
        <v>762</v>
      </c>
      <c r="E811" s="89">
        <v>1000</v>
      </c>
      <c r="F811" s="89">
        <v>80000</v>
      </c>
      <c r="G811" s="89">
        <v>16800</v>
      </c>
    </row>
    <row r="812" spans="1:7">
      <c r="A812" s="87">
        <v>42659</v>
      </c>
      <c r="B812" s="88" t="s">
        <v>756</v>
      </c>
      <c r="C812" s="88" t="s">
        <v>748</v>
      </c>
      <c r="D812" s="88" t="s">
        <v>757</v>
      </c>
      <c r="E812" s="89">
        <v>700</v>
      </c>
      <c r="F812" s="89">
        <v>53900</v>
      </c>
      <c r="G812" s="89">
        <v>8085</v>
      </c>
    </row>
    <row r="813" spans="1:7">
      <c r="A813" s="87">
        <v>42660</v>
      </c>
      <c r="B813" s="88" t="s">
        <v>460</v>
      </c>
      <c r="C813" s="88" t="s">
        <v>748</v>
      </c>
      <c r="D813" s="88" t="s">
        <v>461</v>
      </c>
      <c r="E813" s="89">
        <v>1100</v>
      </c>
      <c r="F813" s="89">
        <v>20900</v>
      </c>
      <c r="G813" s="89">
        <v>3762</v>
      </c>
    </row>
    <row r="814" spans="1:7">
      <c r="A814" s="87">
        <v>42660</v>
      </c>
      <c r="B814" s="88" t="s">
        <v>756</v>
      </c>
      <c r="C814" s="88" t="s">
        <v>748</v>
      </c>
      <c r="D814" s="88" t="s">
        <v>758</v>
      </c>
      <c r="E814" s="89">
        <v>200</v>
      </c>
      <c r="F814" s="89">
        <v>8800</v>
      </c>
      <c r="G814" s="89">
        <v>968</v>
      </c>
    </row>
    <row r="815" spans="1:7">
      <c r="A815" s="87">
        <v>42660</v>
      </c>
      <c r="B815" s="88" t="s">
        <v>460</v>
      </c>
      <c r="C815" s="88" t="s">
        <v>750</v>
      </c>
      <c r="D815" s="88" t="s">
        <v>760</v>
      </c>
      <c r="E815" s="89">
        <v>500</v>
      </c>
      <c r="F815" s="89">
        <v>8500</v>
      </c>
      <c r="G815" s="89">
        <v>3060</v>
      </c>
    </row>
    <row r="816" spans="1:7">
      <c r="A816" s="87">
        <v>42660</v>
      </c>
      <c r="B816" s="88" t="s">
        <v>453</v>
      </c>
      <c r="C816" s="88" t="s">
        <v>748</v>
      </c>
      <c r="D816" s="88" t="s">
        <v>454</v>
      </c>
      <c r="E816" s="89">
        <v>1800</v>
      </c>
      <c r="F816" s="89">
        <v>61200</v>
      </c>
      <c r="G816" s="89">
        <v>18360</v>
      </c>
    </row>
    <row r="817" spans="1:7">
      <c r="A817" s="87">
        <v>42660</v>
      </c>
      <c r="B817" s="88" t="s">
        <v>756</v>
      </c>
      <c r="C817" s="88" t="s">
        <v>748</v>
      </c>
      <c r="D817" s="88" t="s">
        <v>758</v>
      </c>
      <c r="E817" s="89">
        <v>1800</v>
      </c>
      <c r="F817" s="89">
        <v>135000</v>
      </c>
      <c r="G817" s="89">
        <v>14850</v>
      </c>
    </row>
    <row r="818" spans="1:7">
      <c r="A818" s="87">
        <v>42661</v>
      </c>
      <c r="B818" s="88" t="s">
        <v>460</v>
      </c>
      <c r="C818" s="88" t="s">
        <v>748</v>
      </c>
      <c r="D818" s="88" t="s">
        <v>461</v>
      </c>
      <c r="E818" s="89">
        <v>600</v>
      </c>
      <c r="F818" s="89">
        <v>28800</v>
      </c>
      <c r="G818" s="89">
        <v>6624</v>
      </c>
    </row>
    <row r="819" spans="1:7">
      <c r="A819" s="87">
        <v>42661</v>
      </c>
      <c r="B819" s="88" t="s">
        <v>460</v>
      </c>
      <c r="C819" s="88" t="s">
        <v>748</v>
      </c>
      <c r="D819" s="88" t="s">
        <v>461</v>
      </c>
      <c r="E819" s="89">
        <v>1100</v>
      </c>
      <c r="F819" s="89">
        <v>18700</v>
      </c>
      <c r="G819" s="89">
        <v>2244</v>
      </c>
    </row>
    <row r="820" spans="1:7">
      <c r="A820" s="87">
        <v>42662</v>
      </c>
      <c r="B820" s="88" t="s">
        <v>756</v>
      </c>
      <c r="C820" s="88" t="s">
        <v>748</v>
      </c>
      <c r="D820" s="88" t="s">
        <v>757</v>
      </c>
      <c r="E820" s="89">
        <v>1400</v>
      </c>
      <c r="F820" s="89">
        <v>54600</v>
      </c>
      <c r="G820" s="89">
        <v>9828</v>
      </c>
    </row>
    <row r="821" spans="1:7">
      <c r="A821" s="87">
        <v>42662</v>
      </c>
      <c r="B821" s="88" t="s">
        <v>752</v>
      </c>
      <c r="C821" s="88" t="s">
        <v>753</v>
      </c>
      <c r="D821" s="88" t="s">
        <v>765</v>
      </c>
      <c r="E821" s="89">
        <v>1700</v>
      </c>
      <c r="F821" s="89">
        <v>147900</v>
      </c>
      <c r="G821" s="89">
        <v>29580</v>
      </c>
    </row>
    <row r="822" spans="1:7">
      <c r="A822" s="87">
        <v>42662</v>
      </c>
      <c r="B822" s="88" t="s">
        <v>752</v>
      </c>
      <c r="C822" s="88" t="s">
        <v>753</v>
      </c>
      <c r="D822" s="88" t="s">
        <v>765</v>
      </c>
      <c r="E822" s="89">
        <v>600</v>
      </c>
      <c r="F822" s="89">
        <v>37200</v>
      </c>
      <c r="G822" s="89">
        <v>11160</v>
      </c>
    </row>
    <row r="823" spans="1:7">
      <c r="A823" s="87">
        <v>42662</v>
      </c>
      <c r="B823" s="88" t="s">
        <v>460</v>
      </c>
      <c r="C823" s="88" t="s">
        <v>750</v>
      </c>
      <c r="D823" s="88" t="s">
        <v>761</v>
      </c>
      <c r="E823" s="89">
        <v>1600</v>
      </c>
      <c r="F823" s="89">
        <v>124800</v>
      </c>
      <c r="G823" s="89">
        <v>37440</v>
      </c>
    </row>
    <row r="824" spans="1:7">
      <c r="A824" s="87">
        <v>42662</v>
      </c>
      <c r="B824" s="88" t="s">
        <v>752</v>
      </c>
      <c r="C824" s="88" t="s">
        <v>753</v>
      </c>
      <c r="D824" s="88" t="s">
        <v>765</v>
      </c>
      <c r="E824" s="89">
        <v>900</v>
      </c>
      <c r="F824" s="89">
        <v>54000</v>
      </c>
      <c r="G824" s="89">
        <v>9720</v>
      </c>
    </row>
    <row r="825" spans="1:7">
      <c r="A825" s="87">
        <v>42663</v>
      </c>
      <c r="B825" s="88" t="s">
        <v>460</v>
      </c>
      <c r="C825" s="88" t="s">
        <v>750</v>
      </c>
      <c r="D825" s="88" t="s">
        <v>762</v>
      </c>
      <c r="E825" s="89">
        <v>1700</v>
      </c>
      <c r="F825" s="89">
        <v>68000</v>
      </c>
      <c r="G825" s="89">
        <v>21760</v>
      </c>
    </row>
    <row r="826" spans="1:7">
      <c r="A826" s="87">
        <v>42663</v>
      </c>
      <c r="B826" s="88" t="s">
        <v>460</v>
      </c>
      <c r="C826" s="88" t="s">
        <v>750</v>
      </c>
      <c r="D826" s="88" t="s">
        <v>762</v>
      </c>
      <c r="E826" s="89">
        <v>1400</v>
      </c>
      <c r="F826" s="89">
        <v>81200</v>
      </c>
      <c r="G826" s="89">
        <v>15428</v>
      </c>
    </row>
    <row r="827" spans="1:7">
      <c r="A827" s="87">
        <v>42664</v>
      </c>
      <c r="B827" s="88" t="s">
        <v>460</v>
      </c>
      <c r="C827" s="88" t="s">
        <v>748</v>
      </c>
      <c r="D827" s="88" t="s">
        <v>461</v>
      </c>
      <c r="E827" s="89">
        <v>1300</v>
      </c>
      <c r="F827" s="89">
        <v>76700</v>
      </c>
      <c r="G827" s="89">
        <v>27612</v>
      </c>
    </row>
    <row r="828" spans="1:7">
      <c r="A828" s="87">
        <v>42665</v>
      </c>
      <c r="B828" s="88" t="s">
        <v>756</v>
      </c>
      <c r="C828" s="88" t="s">
        <v>748</v>
      </c>
      <c r="D828" s="88" t="s">
        <v>758</v>
      </c>
      <c r="E828" s="89">
        <v>1800</v>
      </c>
      <c r="F828" s="89">
        <v>25200</v>
      </c>
      <c r="G828" s="89">
        <v>5796</v>
      </c>
    </row>
    <row r="829" spans="1:7">
      <c r="A829" s="87">
        <v>42665</v>
      </c>
      <c r="B829" s="88" t="s">
        <v>756</v>
      </c>
      <c r="C829" s="88" t="s">
        <v>748</v>
      </c>
      <c r="D829" s="88" t="s">
        <v>766</v>
      </c>
      <c r="E829" s="89">
        <v>1800</v>
      </c>
      <c r="F829" s="89">
        <v>86400</v>
      </c>
      <c r="G829" s="89">
        <v>17280</v>
      </c>
    </row>
    <row r="830" spans="1:7">
      <c r="A830" s="87">
        <v>42666</v>
      </c>
      <c r="B830" s="88" t="s">
        <v>453</v>
      </c>
      <c r="C830" s="88" t="s">
        <v>748</v>
      </c>
      <c r="D830" s="88" t="s">
        <v>454</v>
      </c>
      <c r="E830" s="89">
        <v>1600</v>
      </c>
      <c r="F830" s="89">
        <v>94400</v>
      </c>
      <c r="G830" s="89">
        <v>28320</v>
      </c>
    </row>
    <row r="831" spans="1:7">
      <c r="A831" s="87">
        <v>42666</v>
      </c>
      <c r="B831" s="88" t="s">
        <v>756</v>
      </c>
      <c r="C831" s="88" t="s">
        <v>750</v>
      </c>
      <c r="D831" s="88" t="s">
        <v>759</v>
      </c>
      <c r="E831" s="89">
        <v>300</v>
      </c>
      <c r="F831" s="89">
        <v>21900</v>
      </c>
      <c r="G831" s="89">
        <v>2409</v>
      </c>
    </row>
    <row r="832" spans="1:7">
      <c r="A832" s="87">
        <v>42666</v>
      </c>
      <c r="B832" s="88" t="s">
        <v>453</v>
      </c>
      <c r="C832" s="88" t="s">
        <v>750</v>
      </c>
      <c r="D832" s="88" t="s">
        <v>763</v>
      </c>
      <c r="E832" s="89">
        <v>300</v>
      </c>
      <c r="F832" s="89">
        <v>9900</v>
      </c>
      <c r="G832" s="89">
        <v>2376</v>
      </c>
    </row>
    <row r="833" spans="1:7">
      <c r="A833" s="87">
        <v>42666</v>
      </c>
      <c r="B833" s="88" t="s">
        <v>756</v>
      </c>
      <c r="C833" s="88" t="s">
        <v>750</v>
      </c>
      <c r="D833" s="88" t="s">
        <v>759</v>
      </c>
      <c r="E833" s="89">
        <v>300</v>
      </c>
      <c r="F833" s="89">
        <v>24900</v>
      </c>
      <c r="G833" s="89">
        <v>7221</v>
      </c>
    </row>
    <row r="834" spans="1:7">
      <c r="A834" s="87">
        <v>42667</v>
      </c>
      <c r="B834" s="88" t="s">
        <v>453</v>
      </c>
      <c r="C834" s="88" t="s">
        <v>750</v>
      </c>
      <c r="D834" s="88" t="s">
        <v>763</v>
      </c>
      <c r="E834" s="89">
        <v>600</v>
      </c>
      <c r="F834" s="89">
        <v>32400</v>
      </c>
      <c r="G834" s="89">
        <v>9072</v>
      </c>
    </row>
    <row r="835" spans="1:7">
      <c r="A835" s="87">
        <v>42668</v>
      </c>
      <c r="B835" s="88" t="s">
        <v>460</v>
      </c>
      <c r="C835" s="88" t="s">
        <v>748</v>
      </c>
      <c r="D835" s="88" t="s">
        <v>749</v>
      </c>
      <c r="E835" s="89">
        <v>900</v>
      </c>
      <c r="F835" s="89">
        <v>33300</v>
      </c>
      <c r="G835" s="89">
        <v>11988</v>
      </c>
    </row>
    <row r="836" spans="1:7">
      <c r="A836" s="87">
        <v>42668</v>
      </c>
      <c r="B836" s="88" t="s">
        <v>460</v>
      </c>
      <c r="C836" s="88" t="s">
        <v>753</v>
      </c>
      <c r="D836" s="88" t="s">
        <v>764</v>
      </c>
      <c r="E836" s="89">
        <v>1100</v>
      </c>
      <c r="F836" s="89">
        <v>59400</v>
      </c>
      <c r="G836" s="89">
        <v>8910</v>
      </c>
    </row>
    <row r="837" spans="1:7">
      <c r="A837" s="87">
        <v>42669</v>
      </c>
      <c r="B837" s="88" t="s">
        <v>756</v>
      </c>
      <c r="C837" s="88" t="s">
        <v>748</v>
      </c>
      <c r="D837" s="88" t="s">
        <v>758</v>
      </c>
      <c r="E837" s="89">
        <v>1000</v>
      </c>
      <c r="F837" s="89">
        <v>54000</v>
      </c>
      <c r="G837" s="89">
        <v>18360</v>
      </c>
    </row>
    <row r="838" spans="1:7">
      <c r="A838" s="87">
        <v>42669</v>
      </c>
      <c r="B838" s="88" t="s">
        <v>460</v>
      </c>
      <c r="C838" s="88" t="s">
        <v>750</v>
      </c>
      <c r="D838" s="88" t="s">
        <v>761</v>
      </c>
      <c r="E838" s="89">
        <v>1600</v>
      </c>
      <c r="F838" s="89">
        <v>65600</v>
      </c>
      <c r="G838" s="89">
        <v>16400</v>
      </c>
    </row>
    <row r="839" spans="1:7">
      <c r="A839" s="87">
        <v>42670</v>
      </c>
      <c r="B839" s="88" t="s">
        <v>460</v>
      </c>
      <c r="C839" s="88" t="s">
        <v>748</v>
      </c>
      <c r="D839" s="88" t="s">
        <v>749</v>
      </c>
      <c r="E839" s="89">
        <v>600</v>
      </c>
      <c r="F839" s="89">
        <v>39000</v>
      </c>
      <c r="G839" s="89">
        <v>11310</v>
      </c>
    </row>
    <row r="840" spans="1:7">
      <c r="A840" s="87">
        <v>42671</v>
      </c>
      <c r="B840" s="88" t="s">
        <v>756</v>
      </c>
      <c r="C840" s="88" t="s">
        <v>748</v>
      </c>
      <c r="D840" s="88" t="s">
        <v>758</v>
      </c>
      <c r="E840" s="89">
        <v>500</v>
      </c>
      <c r="F840" s="89">
        <v>25500</v>
      </c>
      <c r="G840" s="89">
        <v>7650</v>
      </c>
    </row>
    <row r="841" spans="1:7">
      <c r="A841" s="87">
        <v>42672</v>
      </c>
      <c r="B841" s="88" t="s">
        <v>752</v>
      </c>
      <c r="C841" s="88" t="s">
        <v>753</v>
      </c>
      <c r="D841" s="88" t="s">
        <v>765</v>
      </c>
      <c r="E841" s="89">
        <v>1200</v>
      </c>
      <c r="F841" s="89">
        <v>33600</v>
      </c>
      <c r="G841" s="89">
        <v>6048</v>
      </c>
    </row>
    <row r="842" spans="1:7">
      <c r="A842" s="87">
        <v>42672</v>
      </c>
      <c r="B842" s="88" t="s">
        <v>756</v>
      </c>
      <c r="C842" s="88" t="s">
        <v>748</v>
      </c>
      <c r="D842" s="88" t="s">
        <v>757</v>
      </c>
      <c r="E842" s="89">
        <v>1400</v>
      </c>
      <c r="F842" s="89">
        <v>82600</v>
      </c>
      <c r="G842" s="89">
        <v>29736</v>
      </c>
    </row>
    <row r="843" spans="1:7">
      <c r="A843" s="87">
        <v>42673</v>
      </c>
      <c r="B843" s="88" t="s">
        <v>756</v>
      </c>
      <c r="C843" s="88" t="s">
        <v>748</v>
      </c>
      <c r="D843" s="88" t="s">
        <v>757</v>
      </c>
      <c r="E843" s="89">
        <v>200</v>
      </c>
      <c r="F843" s="89">
        <v>3000</v>
      </c>
      <c r="G843" s="89">
        <v>330</v>
      </c>
    </row>
    <row r="844" spans="1:7">
      <c r="A844" s="87">
        <v>42674</v>
      </c>
      <c r="B844" s="88" t="s">
        <v>460</v>
      </c>
      <c r="C844" s="88" t="s">
        <v>748</v>
      </c>
      <c r="D844" s="88" t="s">
        <v>749</v>
      </c>
      <c r="E844" s="89">
        <v>200</v>
      </c>
      <c r="F844" s="89">
        <v>17000</v>
      </c>
      <c r="G844" s="89">
        <v>3910</v>
      </c>
    </row>
    <row r="845" spans="1:7">
      <c r="A845" s="87">
        <v>42675</v>
      </c>
      <c r="B845" s="88" t="s">
        <v>453</v>
      </c>
      <c r="C845" s="88" t="s">
        <v>750</v>
      </c>
      <c r="D845" s="88" t="s">
        <v>763</v>
      </c>
      <c r="E845" s="89">
        <v>800</v>
      </c>
      <c r="F845" s="89">
        <v>36800</v>
      </c>
      <c r="G845" s="89">
        <v>4048</v>
      </c>
    </row>
    <row r="846" spans="1:7">
      <c r="A846" s="87">
        <v>42676</v>
      </c>
      <c r="B846" s="88" t="s">
        <v>756</v>
      </c>
      <c r="C846" s="88" t="s">
        <v>748</v>
      </c>
      <c r="D846" s="88" t="s">
        <v>758</v>
      </c>
      <c r="E846" s="89">
        <v>1600</v>
      </c>
      <c r="F846" s="89">
        <v>105600</v>
      </c>
      <c r="G846" s="89">
        <v>31680</v>
      </c>
    </row>
    <row r="847" spans="1:7">
      <c r="A847" s="87">
        <v>42676</v>
      </c>
      <c r="B847" s="88" t="s">
        <v>756</v>
      </c>
      <c r="C847" s="88" t="s">
        <v>750</v>
      </c>
      <c r="D847" s="88" t="s">
        <v>759</v>
      </c>
      <c r="E847" s="89">
        <v>1100</v>
      </c>
      <c r="F847" s="89">
        <v>24200</v>
      </c>
      <c r="G847" s="89">
        <v>2662</v>
      </c>
    </row>
    <row r="848" spans="1:7">
      <c r="A848" s="87">
        <v>42677</v>
      </c>
      <c r="B848" s="88" t="s">
        <v>756</v>
      </c>
      <c r="C848" s="88" t="s">
        <v>748</v>
      </c>
      <c r="D848" s="88" t="s">
        <v>766</v>
      </c>
      <c r="E848" s="89">
        <v>600</v>
      </c>
      <c r="F848" s="89">
        <v>22200</v>
      </c>
      <c r="G848" s="89">
        <v>6660</v>
      </c>
    </row>
    <row r="849" spans="1:7">
      <c r="A849" s="87">
        <v>42678</v>
      </c>
      <c r="B849" s="88" t="s">
        <v>752</v>
      </c>
      <c r="C849" s="88" t="s">
        <v>753</v>
      </c>
      <c r="D849" s="88" t="s">
        <v>765</v>
      </c>
      <c r="E849" s="89">
        <v>300</v>
      </c>
      <c r="F849" s="89">
        <v>21300</v>
      </c>
      <c r="G849" s="89">
        <v>3195</v>
      </c>
    </row>
    <row r="850" spans="1:7">
      <c r="A850" s="87">
        <v>42678</v>
      </c>
      <c r="B850" s="88" t="s">
        <v>756</v>
      </c>
      <c r="C850" s="88" t="s">
        <v>748</v>
      </c>
      <c r="D850" s="88" t="s">
        <v>766</v>
      </c>
      <c r="E850" s="89">
        <v>1100</v>
      </c>
      <c r="F850" s="89">
        <v>34100</v>
      </c>
      <c r="G850" s="89">
        <v>5115</v>
      </c>
    </row>
    <row r="851" spans="1:7">
      <c r="A851" s="87">
        <v>42678</v>
      </c>
      <c r="B851" s="88" t="s">
        <v>756</v>
      </c>
      <c r="C851" s="88" t="s">
        <v>750</v>
      </c>
      <c r="D851" s="88" t="s">
        <v>759</v>
      </c>
      <c r="E851" s="89">
        <v>800</v>
      </c>
      <c r="F851" s="89">
        <v>20800</v>
      </c>
      <c r="G851" s="89">
        <v>2288</v>
      </c>
    </row>
    <row r="852" spans="1:7">
      <c r="A852" s="87">
        <v>42678</v>
      </c>
      <c r="B852" s="88" t="s">
        <v>460</v>
      </c>
      <c r="C852" s="88" t="s">
        <v>750</v>
      </c>
      <c r="D852" s="88" t="s">
        <v>762</v>
      </c>
      <c r="E852" s="89">
        <v>1400</v>
      </c>
      <c r="F852" s="89">
        <v>109200</v>
      </c>
      <c r="G852" s="89">
        <v>29484</v>
      </c>
    </row>
    <row r="853" spans="1:7">
      <c r="A853" s="87">
        <v>42678</v>
      </c>
      <c r="B853" s="88" t="s">
        <v>460</v>
      </c>
      <c r="C853" s="88" t="s">
        <v>748</v>
      </c>
      <c r="D853" s="88" t="s">
        <v>749</v>
      </c>
      <c r="E853" s="89">
        <v>700</v>
      </c>
      <c r="F853" s="89">
        <v>49700</v>
      </c>
      <c r="G853" s="89">
        <v>16898</v>
      </c>
    </row>
    <row r="854" spans="1:7">
      <c r="A854" s="87">
        <v>42679</v>
      </c>
      <c r="B854" s="88" t="s">
        <v>752</v>
      </c>
      <c r="C854" s="88" t="s">
        <v>753</v>
      </c>
      <c r="D854" s="88" t="s">
        <v>754</v>
      </c>
      <c r="E854" s="89">
        <v>600</v>
      </c>
      <c r="F854" s="89">
        <v>25800</v>
      </c>
      <c r="G854" s="89">
        <v>5160</v>
      </c>
    </row>
    <row r="855" spans="1:7">
      <c r="A855" s="87">
        <v>42680</v>
      </c>
      <c r="B855" s="88" t="s">
        <v>460</v>
      </c>
      <c r="C855" s="88" t="s">
        <v>748</v>
      </c>
      <c r="D855" s="88" t="s">
        <v>461</v>
      </c>
      <c r="E855" s="89">
        <v>800</v>
      </c>
      <c r="F855" s="89">
        <v>64000</v>
      </c>
      <c r="G855" s="89">
        <v>19840</v>
      </c>
    </row>
    <row r="856" spans="1:7">
      <c r="A856" s="87">
        <v>42681</v>
      </c>
      <c r="B856" s="88" t="s">
        <v>460</v>
      </c>
      <c r="C856" s="88" t="s">
        <v>750</v>
      </c>
      <c r="D856" s="88" t="s">
        <v>760</v>
      </c>
      <c r="E856" s="89">
        <v>1300</v>
      </c>
      <c r="F856" s="89">
        <v>57200</v>
      </c>
      <c r="G856" s="89">
        <v>8008</v>
      </c>
    </row>
    <row r="857" spans="1:7">
      <c r="A857" s="87">
        <v>42681</v>
      </c>
      <c r="B857" s="88" t="s">
        <v>453</v>
      </c>
      <c r="C857" s="88" t="s">
        <v>750</v>
      </c>
      <c r="D857" s="88" t="s">
        <v>763</v>
      </c>
      <c r="E857" s="89">
        <v>700</v>
      </c>
      <c r="F857" s="89">
        <v>60200</v>
      </c>
      <c r="G857" s="89">
        <v>19264</v>
      </c>
    </row>
    <row r="858" spans="1:7">
      <c r="A858" s="87">
        <v>42681</v>
      </c>
      <c r="B858" s="88" t="s">
        <v>460</v>
      </c>
      <c r="C858" s="88" t="s">
        <v>748</v>
      </c>
      <c r="D858" s="88" t="s">
        <v>749</v>
      </c>
      <c r="E858" s="89">
        <v>1100</v>
      </c>
      <c r="F858" s="89">
        <v>33000</v>
      </c>
      <c r="G858" s="89">
        <v>7590</v>
      </c>
    </row>
    <row r="859" spans="1:7">
      <c r="A859" s="87">
        <v>42682</v>
      </c>
      <c r="B859" s="88" t="s">
        <v>453</v>
      </c>
      <c r="C859" s="88" t="s">
        <v>750</v>
      </c>
      <c r="D859" s="88" t="s">
        <v>763</v>
      </c>
      <c r="E859" s="89">
        <v>1000</v>
      </c>
      <c r="F859" s="89">
        <v>71000</v>
      </c>
      <c r="G859" s="89">
        <v>17750</v>
      </c>
    </row>
    <row r="860" spans="1:7">
      <c r="A860" s="87">
        <v>42682</v>
      </c>
      <c r="B860" s="88" t="s">
        <v>460</v>
      </c>
      <c r="C860" s="88" t="s">
        <v>750</v>
      </c>
      <c r="D860" s="88" t="s">
        <v>761</v>
      </c>
      <c r="E860" s="89">
        <v>900</v>
      </c>
      <c r="F860" s="89">
        <v>45900</v>
      </c>
      <c r="G860" s="89">
        <v>9639</v>
      </c>
    </row>
    <row r="861" spans="1:7">
      <c r="A861" s="87">
        <v>42684</v>
      </c>
      <c r="B861" s="88" t="s">
        <v>756</v>
      </c>
      <c r="C861" s="88" t="s">
        <v>748</v>
      </c>
      <c r="D861" s="88" t="s">
        <v>766</v>
      </c>
      <c r="E861" s="89">
        <v>700</v>
      </c>
      <c r="F861" s="89">
        <v>48300</v>
      </c>
      <c r="G861" s="89">
        <v>7245</v>
      </c>
    </row>
    <row r="862" spans="1:7">
      <c r="A862" s="87">
        <v>42684</v>
      </c>
      <c r="B862" s="88" t="s">
        <v>453</v>
      </c>
      <c r="C862" s="88" t="s">
        <v>750</v>
      </c>
      <c r="D862" s="88" t="s">
        <v>751</v>
      </c>
      <c r="E862" s="89">
        <v>1100</v>
      </c>
      <c r="F862" s="89">
        <v>75900</v>
      </c>
      <c r="G862" s="89">
        <v>8349</v>
      </c>
    </row>
    <row r="863" spans="1:7">
      <c r="A863" s="87">
        <v>42684</v>
      </c>
      <c r="B863" s="88" t="s">
        <v>752</v>
      </c>
      <c r="C863" s="88" t="s">
        <v>753</v>
      </c>
      <c r="D863" s="88" t="s">
        <v>754</v>
      </c>
      <c r="E863" s="89">
        <v>1000</v>
      </c>
      <c r="F863" s="89">
        <v>59000</v>
      </c>
      <c r="G863" s="89">
        <v>18880</v>
      </c>
    </row>
    <row r="864" spans="1:7">
      <c r="A864" s="87">
        <v>42685</v>
      </c>
      <c r="B864" s="88" t="s">
        <v>756</v>
      </c>
      <c r="C864" s="88" t="s">
        <v>748</v>
      </c>
      <c r="D864" s="88" t="s">
        <v>757</v>
      </c>
      <c r="E864" s="89">
        <v>400</v>
      </c>
      <c r="F864" s="89">
        <v>30800</v>
      </c>
      <c r="G864" s="89">
        <v>10164</v>
      </c>
    </row>
    <row r="865" spans="1:7">
      <c r="A865" s="87">
        <v>42685</v>
      </c>
      <c r="B865" s="88" t="s">
        <v>453</v>
      </c>
      <c r="C865" s="88" t="s">
        <v>748</v>
      </c>
      <c r="D865" s="88" t="s">
        <v>454</v>
      </c>
      <c r="E865" s="89">
        <v>400</v>
      </c>
      <c r="F865" s="89">
        <v>5200</v>
      </c>
      <c r="G865" s="89">
        <v>1300</v>
      </c>
    </row>
    <row r="866" spans="1:7">
      <c r="A866" s="87">
        <v>42686</v>
      </c>
      <c r="B866" s="88" t="s">
        <v>460</v>
      </c>
      <c r="C866" s="88" t="s">
        <v>753</v>
      </c>
      <c r="D866" s="88" t="s">
        <v>755</v>
      </c>
      <c r="E866" s="89">
        <v>900</v>
      </c>
      <c r="F866" s="89">
        <v>73800</v>
      </c>
      <c r="G866" s="89">
        <v>7380</v>
      </c>
    </row>
    <row r="867" spans="1:7">
      <c r="A867" s="87">
        <v>42686</v>
      </c>
      <c r="B867" s="88" t="s">
        <v>460</v>
      </c>
      <c r="C867" s="88" t="s">
        <v>748</v>
      </c>
      <c r="D867" s="88" t="s">
        <v>749</v>
      </c>
      <c r="E867" s="89">
        <v>1200</v>
      </c>
      <c r="F867" s="89">
        <v>90000</v>
      </c>
      <c r="G867" s="89">
        <v>24300</v>
      </c>
    </row>
    <row r="868" spans="1:7">
      <c r="A868" s="87">
        <v>42686</v>
      </c>
      <c r="B868" s="88" t="s">
        <v>460</v>
      </c>
      <c r="C868" s="88" t="s">
        <v>753</v>
      </c>
      <c r="D868" s="88" t="s">
        <v>755</v>
      </c>
      <c r="E868" s="89">
        <v>200</v>
      </c>
      <c r="F868" s="89">
        <v>13800</v>
      </c>
      <c r="G868" s="89">
        <v>4830</v>
      </c>
    </row>
    <row r="869" spans="1:7">
      <c r="A869" s="87">
        <v>42686</v>
      </c>
      <c r="B869" s="88" t="s">
        <v>453</v>
      </c>
      <c r="C869" s="88" t="s">
        <v>750</v>
      </c>
      <c r="D869" s="88" t="s">
        <v>751</v>
      </c>
      <c r="E869" s="89">
        <v>400</v>
      </c>
      <c r="F869" s="89">
        <v>28000</v>
      </c>
      <c r="G869" s="89">
        <v>8400</v>
      </c>
    </row>
    <row r="870" spans="1:7">
      <c r="A870" s="87">
        <v>42686</v>
      </c>
      <c r="B870" s="88" t="s">
        <v>756</v>
      </c>
      <c r="C870" s="88" t="s">
        <v>748</v>
      </c>
      <c r="D870" s="88" t="s">
        <v>766</v>
      </c>
      <c r="E870" s="89">
        <v>500</v>
      </c>
      <c r="F870" s="89">
        <v>20500</v>
      </c>
      <c r="G870" s="89">
        <v>3280</v>
      </c>
    </row>
    <row r="871" spans="1:7">
      <c r="A871" s="87">
        <v>42686</v>
      </c>
      <c r="B871" s="88" t="s">
        <v>460</v>
      </c>
      <c r="C871" s="88" t="s">
        <v>753</v>
      </c>
      <c r="D871" s="88" t="s">
        <v>764</v>
      </c>
      <c r="E871" s="89">
        <v>1000</v>
      </c>
      <c r="F871" s="89">
        <v>76000</v>
      </c>
      <c r="G871" s="89">
        <v>12920</v>
      </c>
    </row>
    <row r="872" spans="1:7">
      <c r="A872" s="87">
        <v>42687</v>
      </c>
      <c r="B872" s="88" t="s">
        <v>460</v>
      </c>
      <c r="C872" s="88" t="s">
        <v>750</v>
      </c>
      <c r="D872" s="88" t="s">
        <v>761</v>
      </c>
      <c r="E872" s="89">
        <v>1200</v>
      </c>
      <c r="F872" s="89">
        <v>46800</v>
      </c>
      <c r="G872" s="89">
        <v>6084</v>
      </c>
    </row>
    <row r="873" spans="1:7">
      <c r="A873" s="87">
        <v>42687</v>
      </c>
      <c r="B873" s="88" t="s">
        <v>752</v>
      </c>
      <c r="C873" s="88" t="s">
        <v>753</v>
      </c>
      <c r="D873" s="88" t="s">
        <v>754</v>
      </c>
      <c r="E873" s="89">
        <v>800</v>
      </c>
      <c r="F873" s="89">
        <v>47200</v>
      </c>
      <c r="G873" s="89">
        <v>7080</v>
      </c>
    </row>
    <row r="874" spans="1:7">
      <c r="A874" s="87">
        <v>42687</v>
      </c>
      <c r="B874" s="88" t="s">
        <v>460</v>
      </c>
      <c r="C874" s="88" t="s">
        <v>750</v>
      </c>
      <c r="D874" s="88" t="s">
        <v>762</v>
      </c>
      <c r="E874" s="89">
        <v>1700</v>
      </c>
      <c r="F874" s="89">
        <v>44200</v>
      </c>
      <c r="G874" s="89">
        <v>8398</v>
      </c>
    </row>
    <row r="875" spans="1:7">
      <c r="A875" s="87">
        <v>42688</v>
      </c>
      <c r="B875" s="88" t="s">
        <v>752</v>
      </c>
      <c r="C875" s="88" t="s">
        <v>753</v>
      </c>
      <c r="D875" s="88" t="s">
        <v>754</v>
      </c>
      <c r="E875" s="89">
        <v>1300</v>
      </c>
      <c r="F875" s="89">
        <v>89700</v>
      </c>
      <c r="G875" s="89">
        <v>22425</v>
      </c>
    </row>
    <row r="876" spans="1:7">
      <c r="A876" s="87">
        <v>42688</v>
      </c>
      <c r="B876" s="88" t="s">
        <v>756</v>
      </c>
      <c r="C876" s="88" t="s">
        <v>748</v>
      </c>
      <c r="D876" s="88" t="s">
        <v>758</v>
      </c>
      <c r="E876" s="89">
        <v>1200</v>
      </c>
      <c r="F876" s="89">
        <v>102000</v>
      </c>
      <c r="G876" s="89">
        <v>35700</v>
      </c>
    </row>
    <row r="877" spans="1:7">
      <c r="A877" s="87">
        <v>42688</v>
      </c>
      <c r="B877" s="88" t="s">
        <v>756</v>
      </c>
      <c r="C877" s="88" t="s">
        <v>748</v>
      </c>
      <c r="D877" s="88" t="s">
        <v>757</v>
      </c>
      <c r="E877" s="89">
        <v>300</v>
      </c>
      <c r="F877" s="89">
        <v>15300</v>
      </c>
      <c r="G877" s="89">
        <v>1989</v>
      </c>
    </row>
    <row r="878" spans="1:7">
      <c r="A878" s="87">
        <v>42688</v>
      </c>
      <c r="B878" s="88" t="s">
        <v>453</v>
      </c>
      <c r="C878" s="88" t="s">
        <v>748</v>
      </c>
      <c r="D878" s="88" t="s">
        <v>454</v>
      </c>
      <c r="E878" s="89">
        <v>700</v>
      </c>
      <c r="F878" s="89">
        <v>51800</v>
      </c>
      <c r="G878" s="89">
        <v>15022</v>
      </c>
    </row>
    <row r="879" spans="1:7">
      <c r="A879" s="87">
        <v>42689</v>
      </c>
      <c r="B879" s="88" t="s">
        <v>460</v>
      </c>
      <c r="C879" s="88" t="s">
        <v>748</v>
      </c>
      <c r="D879" s="88" t="s">
        <v>749</v>
      </c>
      <c r="E879" s="89">
        <v>1300</v>
      </c>
      <c r="F879" s="89">
        <v>18200</v>
      </c>
      <c r="G879" s="89">
        <v>3822</v>
      </c>
    </row>
    <row r="880" spans="1:7">
      <c r="A880" s="87">
        <v>42691</v>
      </c>
      <c r="B880" s="88" t="s">
        <v>453</v>
      </c>
      <c r="C880" s="88" t="s">
        <v>750</v>
      </c>
      <c r="D880" s="88" t="s">
        <v>751</v>
      </c>
      <c r="E880" s="89">
        <v>1700</v>
      </c>
      <c r="F880" s="89">
        <v>100300</v>
      </c>
      <c r="G880" s="89">
        <v>26078</v>
      </c>
    </row>
    <row r="881" spans="1:7">
      <c r="A881" s="87">
        <v>42691</v>
      </c>
      <c r="B881" s="88" t="s">
        <v>752</v>
      </c>
      <c r="C881" s="88" t="s">
        <v>753</v>
      </c>
      <c r="D881" s="88" t="s">
        <v>765</v>
      </c>
      <c r="E881" s="89">
        <v>1300</v>
      </c>
      <c r="F881" s="89">
        <v>75400</v>
      </c>
      <c r="G881" s="89">
        <v>18096</v>
      </c>
    </row>
    <row r="882" spans="1:7">
      <c r="A882" s="87">
        <v>42692</v>
      </c>
      <c r="B882" s="88" t="s">
        <v>756</v>
      </c>
      <c r="C882" s="88" t="s">
        <v>748</v>
      </c>
      <c r="D882" s="88" t="s">
        <v>758</v>
      </c>
      <c r="E882" s="89">
        <v>900</v>
      </c>
      <c r="F882" s="89">
        <v>31500</v>
      </c>
      <c r="G882" s="89">
        <v>6615</v>
      </c>
    </row>
    <row r="883" spans="1:7">
      <c r="A883" s="87">
        <v>42692</v>
      </c>
      <c r="B883" s="88" t="s">
        <v>460</v>
      </c>
      <c r="C883" s="88" t="s">
        <v>748</v>
      </c>
      <c r="D883" s="88" t="s">
        <v>461</v>
      </c>
      <c r="E883" s="89">
        <v>400</v>
      </c>
      <c r="F883" s="89">
        <v>26400</v>
      </c>
      <c r="G883" s="89">
        <v>2904</v>
      </c>
    </row>
    <row r="884" spans="1:7">
      <c r="A884" s="87">
        <v>42692</v>
      </c>
      <c r="B884" s="88" t="s">
        <v>756</v>
      </c>
      <c r="C884" s="88" t="s">
        <v>748</v>
      </c>
      <c r="D884" s="88" t="s">
        <v>758</v>
      </c>
      <c r="E884" s="89">
        <v>200</v>
      </c>
      <c r="F884" s="89">
        <v>8400</v>
      </c>
      <c r="G884" s="89">
        <v>2772</v>
      </c>
    </row>
    <row r="885" spans="1:7">
      <c r="A885" s="87">
        <v>42692</v>
      </c>
      <c r="B885" s="88" t="s">
        <v>460</v>
      </c>
      <c r="C885" s="88" t="s">
        <v>748</v>
      </c>
      <c r="D885" s="88" t="s">
        <v>749</v>
      </c>
      <c r="E885" s="89">
        <v>400</v>
      </c>
      <c r="F885" s="89">
        <v>34000</v>
      </c>
      <c r="G885" s="89">
        <v>11900</v>
      </c>
    </row>
    <row r="886" spans="1:7">
      <c r="A886" s="87">
        <v>42692</v>
      </c>
      <c r="B886" s="88" t="s">
        <v>453</v>
      </c>
      <c r="C886" s="88" t="s">
        <v>748</v>
      </c>
      <c r="D886" s="88" t="s">
        <v>454</v>
      </c>
      <c r="E886" s="89">
        <v>200</v>
      </c>
      <c r="F886" s="89">
        <v>5600</v>
      </c>
      <c r="G886" s="89">
        <v>560</v>
      </c>
    </row>
    <row r="887" spans="1:7">
      <c r="A887" s="87">
        <v>42694</v>
      </c>
      <c r="B887" s="88" t="s">
        <v>453</v>
      </c>
      <c r="C887" s="88" t="s">
        <v>750</v>
      </c>
      <c r="D887" s="88" t="s">
        <v>751</v>
      </c>
      <c r="E887" s="89">
        <v>1800</v>
      </c>
      <c r="F887" s="89">
        <v>23400</v>
      </c>
      <c r="G887" s="89">
        <v>3978</v>
      </c>
    </row>
    <row r="888" spans="1:7">
      <c r="A888" s="87">
        <v>42694</v>
      </c>
      <c r="B888" s="88" t="s">
        <v>453</v>
      </c>
      <c r="C888" s="88" t="s">
        <v>748</v>
      </c>
      <c r="D888" s="88" t="s">
        <v>454</v>
      </c>
      <c r="E888" s="89">
        <v>1800</v>
      </c>
      <c r="F888" s="89">
        <v>140400</v>
      </c>
      <c r="G888" s="89">
        <v>37908</v>
      </c>
    </row>
    <row r="889" spans="1:7">
      <c r="A889" s="87">
        <v>42695</v>
      </c>
      <c r="B889" s="88" t="s">
        <v>460</v>
      </c>
      <c r="C889" s="88" t="s">
        <v>753</v>
      </c>
      <c r="D889" s="88" t="s">
        <v>755</v>
      </c>
      <c r="E889" s="89">
        <v>1400</v>
      </c>
      <c r="F889" s="89">
        <v>56000</v>
      </c>
      <c r="G889" s="89">
        <v>10080</v>
      </c>
    </row>
    <row r="890" spans="1:7">
      <c r="A890" s="87">
        <v>42695</v>
      </c>
      <c r="B890" s="88" t="s">
        <v>453</v>
      </c>
      <c r="C890" s="88" t="s">
        <v>750</v>
      </c>
      <c r="D890" s="88" t="s">
        <v>763</v>
      </c>
      <c r="E890" s="89">
        <v>1200</v>
      </c>
      <c r="F890" s="89">
        <v>25200</v>
      </c>
      <c r="G890" s="89">
        <v>7560</v>
      </c>
    </row>
    <row r="891" spans="1:7">
      <c r="A891" s="87">
        <v>42696</v>
      </c>
      <c r="B891" s="88" t="s">
        <v>460</v>
      </c>
      <c r="C891" s="88" t="s">
        <v>753</v>
      </c>
      <c r="D891" s="88" t="s">
        <v>764</v>
      </c>
      <c r="E891" s="89">
        <v>1600</v>
      </c>
      <c r="F891" s="89">
        <v>41600</v>
      </c>
      <c r="G891" s="89">
        <v>4160</v>
      </c>
    </row>
    <row r="892" spans="1:7">
      <c r="A892" s="87">
        <v>42696</v>
      </c>
      <c r="B892" s="88" t="s">
        <v>460</v>
      </c>
      <c r="C892" s="88" t="s">
        <v>750</v>
      </c>
      <c r="D892" s="88" t="s">
        <v>761</v>
      </c>
      <c r="E892" s="89">
        <v>1400</v>
      </c>
      <c r="F892" s="89">
        <v>21000</v>
      </c>
      <c r="G892" s="89">
        <v>2940</v>
      </c>
    </row>
    <row r="893" spans="1:7">
      <c r="A893" s="87">
        <v>42696</v>
      </c>
      <c r="B893" s="88" t="s">
        <v>460</v>
      </c>
      <c r="C893" s="88" t="s">
        <v>750</v>
      </c>
      <c r="D893" s="88" t="s">
        <v>761</v>
      </c>
      <c r="E893" s="89">
        <v>700</v>
      </c>
      <c r="F893" s="89">
        <v>58800</v>
      </c>
      <c r="G893" s="89">
        <v>11760</v>
      </c>
    </row>
    <row r="894" spans="1:7">
      <c r="A894" s="87">
        <v>42697</v>
      </c>
      <c r="B894" s="88" t="s">
        <v>756</v>
      </c>
      <c r="C894" s="88" t="s">
        <v>750</v>
      </c>
      <c r="D894" s="88" t="s">
        <v>759</v>
      </c>
      <c r="E894" s="89">
        <v>200</v>
      </c>
      <c r="F894" s="89">
        <v>2800</v>
      </c>
      <c r="G894" s="89">
        <v>644</v>
      </c>
    </row>
    <row r="895" spans="1:7">
      <c r="A895" s="87">
        <v>42697</v>
      </c>
      <c r="B895" s="88" t="s">
        <v>756</v>
      </c>
      <c r="C895" s="88" t="s">
        <v>748</v>
      </c>
      <c r="D895" s="88" t="s">
        <v>766</v>
      </c>
      <c r="E895" s="89">
        <v>600</v>
      </c>
      <c r="F895" s="89">
        <v>49200</v>
      </c>
      <c r="G895" s="89">
        <v>7872</v>
      </c>
    </row>
    <row r="896" spans="1:7">
      <c r="A896" s="87">
        <v>42697</v>
      </c>
      <c r="B896" s="88" t="s">
        <v>460</v>
      </c>
      <c r="C896" s="88" t="s">
        <v>750</v>
      </c>
      <c r="D896" s="88" t="s">
        <v>762</v>
      </c>
      <c r="E896" s="89">
        <v>1400</v>
      </c>
      <c r="F896" s="89">
        <v>58800</v>
      </c>
      <c r="G896" s="89">
        <v>19404</v>
      </c>
    </row>
    <row r="897" spans="1:7">
      <c r="A897" s="87">
        <v>42697</v>
      </c>
      <c r="B897" s="88" t="s">
        <v>756</v>
      </c>
      <c r="C897" s="88" t="s">
        <v>750</v>
      </c>
      <c r="D897" s="88" t="s">
        <v>759</v>
      </c>
      <c r="E897" s="89">
        <v>400</v>
      </c>
      <c r="F897" s="89">
        <v>11200</v>
      </c>
      <c r="G897" s="89">
        <v>2352</v>
      </c>
    </row>
    <row r="898" spans="1:7">
      <c r="A898" s="87">
        <v>42698</v>
      </c>
      <c r="B898" s="88" t="s">
        <v>460</v>
      </c>
      <c r="C898" s="88" t="s">
        <v>753</v>
      </c>
      <c r="D898" s="88" t="s">
        <v>764</v>
      </c>
      <c r="E898" s="89">
        <v>1100</v>
      </c>
      <c r="F898" s="89">
        <v>36300</v>
      </c>
      <c r="G898" s="89">
        <v>11979</v>
      </c>
    </row>
    <row r="899" spans="1:7">
      <c r="A899" s="87">
        <v>42698</v>
      </c>
      <c r="B899" s="88" t="s">
        <v>460</v>
      </c>
      <c r="C899" s="88" t="s">
        <v>750</v>
      </c>
      <c r="D899" s="88" t="s">
        <v>762</v>
      </c>
      <c r="E899" s="89">
        <v>300</v>
      </c>
      <c r="F899" s="89">
        <v>23100</v>
      </c>
      <c r="G899" s="89">
        <v>5313</v>
      </c>
    </row>
    <row r="900" spans="1:7">
      <c r="A900" s="87">
        <v>42698</v>
      </c>
      <c r="B900" s="88" t="s">
        <v>460</v>
      </c>
      <c r="C900" s="88" t="s">
        <v>753</v>
      </c>
      <c r="D900" s="88" t="s">
        <v>755</v>
      </c>
      <c r="E900" s="89">
        <v>300</v>
      </c>
      <c r="F900" s="89">
        <v>8400</v>
      </c>
      <c r="G900" s="89">
        <v>2940</v>
      </c>
    </row>
    <row r="901" spans="1:7">
      <c r="A901" s="87">
        <v>42698</v>
      </c>
      <c r="B901" s="88" t="s">
        <v>453</v>
      </c>
      <c r="C901" s="88" t="s">
        <v>748</v>
      </c>
      <c r="D901" s="88" t="s">
        <v>454</v>
      </c>
      <c r="E901" s="89">
        <v>800</v>
      </c>
      <c r="F901" s="89">
        <v>67200</v>
      </c>
      <c r="G901" s="89">
        <v>20160</v>
      </c>
    </row>
    <row r="902" spans="1:7">
      <c r="A902" s="87">
        <v>42699</v>
      </c>
      <c r="B902" s="88" t="s">
        <v>460</v>
      </c>
      <c r="C902" s="88" t="s">
        <v>750</v>
      </c>
      <c r="D902" s="88" t="s">
        <v>762</v>
      </c>
      <c r="E902" s="89">
        <v>1100</v>
      </c>
      <c r="F902" s="89">
        <v>31900</v>
      </c>
      <c r="G902" s="89">
        <v>7018</v>
      </c>
    </row>
    <row r="903" spans="1:7">
      <c r="A903" s="87">
        <v>42699</v>
      </c>
      <c r="B903" s="88" t="s">
        <v>756</v>
      </c>
      <c r="C903" s="88" t="s">
        <v>748</v>
      </c>
      <c r="D903" s="88" t="s">
        <v>766</v>
      </c>
      <c r="E903" s="89">
        <v>900</v>
      </c>
      <c r="F903" s="89">
        <v>69300</v>
      </c>
      <c r="G903" s="89">
        <v>22176</v>
      </c>
    </row>
    <row r="904" spans="1:7">
      <c r="A904" s="87">
        <v>42699</v>
      </c>
      <c r="B904" s="88" t="s">
        <v>752</v>
      </c>
      <c r="C904" s="88" t="s">
        <v>753</v>
      </c>
      <c r="D904" s="88" t="s">
        <v>765</v>
      </c>
      <c r="E904" s="89">
        <v>400</v>
      </c>
      <c r="F904" s="89">
        <v>25600</v>
      </c>
      <c r="G904" s="89">
        <v>7168</v>
      </c>
    </row>
    <row r="905" spans="1:7">
      <c r="A905" s="87">
        <v>42700</v>
      </c>
      <c r="B905" s="88" t="s">
        <v>453</v>
      </c>
      <c r="C905" s="88" t="s">
        <v>750</v>
      </c>
      <c r="D905" s="88" t="s">
        <v>763</v>
      </c>
      <c r="E905" s="89">
        <v>1100</v>
      </c>
      <c r="F905" s="89">
        <v>13200</v>
      </c>
      <c r="G905" s="89">
        <v>3036</v>
      </c>
    </row>
    <row r="906" spans="1:7">
      <c r="A906" s="87">
        <v>42700</v>
      </c>
      <c r="B906" s="88" t="s">
        <v>453</v>
      </c>
      <c r="C906" s="88" t="s">
        <v>750</v>
      </c>
      <c r="D906" s="88" t="s">
        <v>751</v>
      </c>
      <c r="E906" s="89">
        <v>1800</v>
      </c>
      <c r="F906" s="89">
        <v>59400</v>
      </c>
      <c r="G906" s="89">
        <v>20196</v>
      </c>
    </row>
    <row r="907" spans="1:7">
      <c r="A907" s="87">
        <v>42700</v>
      </c>
      <c r="B907" s="88" t="s">
        <v>453</v>
      </c>
      <c r="C907" s="88" t="s">
        <v>750</v>
      </c>
      <c r="D907" s="88" t="s">
        <v>751</v>
      </c>
      <c r="E907" s="89">
        <v>1500</v>
      </c>
      <c r="F907" s="89">
        <v>61500</v>
      </c>
      <c r="G907" s="89">
        <v>7380</v>
      </c>
    </row>
    <row r="908" spans="1:7">
      <c r="A908" s="87">
        <v>42701</v>
      </c>
      <c r="B908" s="88" t="s">
        <v>460</v>
      </c>
      <c r="C908" s="88" t="s">
        <v>748</v>
      </c>
      <c r="D908" s="88" t="s">
        <v>749</v>
      </c>
      <c r="E908" s="89">
        <v>600</v>
      </c>
      <c r="F908" s="89">
        <v>10800</v>
      </c>
      <c r="G908" s="89">
        <v>2700</v>
      </c>
    </row>
    <row r="909" spans="1:7">
      <c r="A909" s="87">
        <v>42702</v>
      </c>
      <c r="B909" s="88" t="s">
        <v>752</v>
      </c>
      <c r="C909" s="88" t="s">
        <v>753</v>
      </c>
      <c r="D909" s="88" t="s">
        <v>754</v>
      </c>
      <c r="E909" s="89">
        <v>600</v>
      </c>
      <c r="F909" s="89">
        <v>11400</v>
      </c>
      <c r="G909" s="89">
        <v>3876</v>
      </c>
    </row>
    <row r="910" spans="1:7">
      <c r="A910" s="87">
        <v>42702</v>
      </c>
      <c r="B910" s="88" t="s">
        <v>756</v>
      </c>
      <c r="C910" s="88" t="s">
        <v>748</v>
      </c>
      <c r="D910" s="88" t="s">
        <v>757</v>
      </c>
      <c r="E910" s="89">
        <v>300</v>
      </c>
      <c r="F910" s="89">
        <v>8400</v>
      </c>
      <c r="G910" s="89">
        <v>1176</v>
      </c>
    </row>
    <row r="911" spans="1:7">
      <c r="A911" s="87">
        <v>42702</v>
      </c>
      <c r="B911" s="88" t="s">
        <v>756</v>
      </c>
      <c r="C911" s="88" t="s">
        <v>748</v>
      </c>
      <c r="D911" s="88" t="s">
        <v>766</v>
      </c>
      <c r="E911" s="89">
        <v>1300</v>
      </c>
      <c r="F911" s="89">
        <v>93600</v>
      </c>
      <c r="G911" s="89">
        <v>11232</v>
      </c>
    </row>
    <row r="912" spans="1:7">
      <c r="A912" s="87">
        <v>42702</v>
      </c>
      <c r="B912" s="88" t="s">
        <v>453</v>
      </c>
      <c r="C912" s="88" t="s">
        <v>750</v>
      </c>
      <c r="D912" s="88" t="s">
        <v>763</v>
      </c>
      <c r="E912" s="89">
        <v>1500</v>
      </c>
      <c r="F912" s="89">
        <v>88500</v>
      </c>
      <c r="G912" s="89">
        <v>14160</v>
      </c>
    </row>
    <row r="913" spans="1:7">
      <c r="A913" s="87">
        <v>42702</v>
      </c>
      <c r="B913" s="88" t="s">
        <v>453</v>
      </c>
      <c r="C913" s="88" t="s">
        <v>748</v>
      </c>
      <c r="D913" s="88" t="s">
        <v>454</v>
      </c>
      <c r="E913" s="89">
        <v>1000</v>
      </c>
      <c r="F913" s="89">
        <v>60000</v>
      </c>
      <c r="G913" s="89">
        <v>16200</v>
      </c>
    </row>
    <row r="914" spans="1:7">
      <c r="A914" s="87">
        <v>42703</v>
      </c>
      <c r="B914" s="88" t="s">
        <v>460</v>
      </c>
      <c r="C914" s="88" t="s">
        <v>748</v>
      </c>
      <c r="D914" s="88" t="s">
        <v>461</v>
      </c>
      <c r="E914" s="89">
        <v>600</v>
      </c>
      <c r="F914" s="89">
        <v>50400</v>
      </c>
      <c r="G914" s="89">
        <v>8064</v>
      </c>
    </row>
    <row r="915" spans="1:7">
      <c r="A915" s="87">
        <v>42703</v>
      </c>
      <c r="B915" s="88" t="s">
        <v>752</v>
      </c>
      <c r="C915" s="88" t="s">
        <v>753</v>
      </c>
      <c r="D915" s="88" t="s">
        <v>754</v>
      </c>
      <c r="E915" s="89">
        <v>900</v>
      </c>
      <c r="F915" s="89">
        <v>72900</v>
      </c>
      <c r="G915" s="89">
        <v>11664</v>
      </c>
    </row>
    <row r="916" spans="1:7">
      <c r="A916" s="87">
        <v>42703</v>
      </c>
      <c r="B916" s="88" t="s">
        <v>756</v>
      </c>
      <c r="C916" s="88" t="s">
        <v>748</v>
      </c>
      <c r="D916" s="88" t="s">
        <v>766</v>
      </c>
      <c r="E916" s="89">
        <v>1000</v>
      </c>
      <c r="F916" s="89">
        <v>87000</v>
      </c>
      <c r="G916" s="89">
        <v>22620</v>
      </c>
    </row>
    <row r="917" spans="1:7">
      <c r="A917" s="87">
        <v>42704</v>
      </c>
      <c r="B917" s="88" t="s">
        <v>460</v>
      </c>
      <c r="C917" s="88" t="s">
        <v>753</v>
      </c>
      <c r="D917" s="88" t="s">
        <v>764</v>
      </c>
      <c r="E917" s="89">
        <v>200</v>
      </c>
      <c r="F917" s="89">
        <v>10800</v>
      </c>
      <c r="G917" s="89">
        <v>1620</v>
      </c>
    </row>
    <row r="918" spans="1:7">
      <c r="A918" s="87">
        <v>42705</v>
      </c>
      <c r="B918" s="88" t="s">
        <v>756</v>
      </c>
      <c r="C918" s="88" t="s">
        <v>748</v>
      </c>
      <c r="D918" s="88" t="s">
        <v>757</v>
      </c>
      <c r="E918" s="89">
        <v>1800</v>
      </c>
      <c r="F918" s="89">
        <v>19800</v>
      </c>
      <c r="G918" s="89">
        <v>5346</v>
      </c>
    </row>
    <row r="919" spans="1:7">
      <c r="A919" s="87">
        <v>42705</v>
      </c>
      <c r="B919" s="88" t="s">
        <v>756</v>
      </c>
      <c r="C919" s="88" t="s">
        <v>748</v>
      </c>
      <c r="D919" s="88" t="s">
        <v>757</v>
      </c>
      <c r="E919" s="89">
        <v>800</v>
      </c>
      <c r="F919" s="89">
        <v>34400</v>
      </c>
      <c r="G919" s="89">
        <v>7568</v>
      </c>
    </row>
    <row r="920" spans="1:7">
      <c r="A920" s="87">
        <v>42706</v>
      </c>
      <c r="B920" s="88" t="s">
        <v>460</v>
      </c>
      <c r="C920" s="88" t="s">
        <v>750</v>
      </c>
      <c r="D920" s="88" t="s">
        <v>761</v>
      </c>
      <c r="E920" s="89">
        <v>600</v>
      </c>
      <c r="F920" s="89">
        <v>50400</v>
      </c>
      <c r="G920" s="89">
        <v>16632</v>
      </c>
    </row>
    <row r="921" spans="1:7">
      <c r="A921" s="87">
        <v>42706</v>
      </c>
      <c r="B921" s="88" t="s">
        <v>453</v>
      </c>
      <c r="C921" s="88" t="s">
        <v>750</v>
      </c>
      <c r="D921" s="88" t="s">
        <v>763</v>
      </c>
      <c r="E921" s="89">
        <v>400</v>
      </c>
      <c r="F921" s="89">
        <v>21600</v>
      </c>
      <c r="G921" s="89">
        <v>4968</v>
      </c>
    </row>
    <row r="922" spans="1:7">
      <c r="A922" s="87">
        <v>42706</v>
      </c>
      <c r="B922" s="88" t="s">
        <v>756</v>
      </c>
      <c r="C922" s="88" t="s">
        <v>748</v>
      </c>
      <c r="D922" s="88" t="s">
        <v>766</v>
      </c>
      <c r="E922" s="89">
        <v>800</v>
      </c>
      <c r="F922" s="89">
        <v>51200</v>
      </c>
      <c r="G922" s="89">
        <v>10752</v>
      </c>
    </row>
    <row r="923" spans="1:7">
      <c r="A923" s="87">
        <v>42706</v>
      </c>
      <c r="B923" s="88" t="s">
        <v>453</v>
      </c>
      <c r="C923" s="88" t="s">
        <v>748</v>
      </c>
      <c r="D923" s="88" t="s">
        <v>454</v>
      </c>
      <c r="E923" s="89">
        <v>900</v>
      </c>
      <c r="F923" s="89">
        <v>23400</v>
      </c>
      <c r="G923" s="89">
        <v>4680</v>
      </c>
    </row>
    <row r="924" spans="1:7">
      <c r="A924" s="87">
        <v>42706</v>
      </c>
      <c r="B924" s="88" t="s">
        <v>756</v>
      </c>
      <c r="C924" s="88" t="s">
        <v>748</v>
      </c>
      <c r="D924" s="88" t="s">
        <v>766</v>
      </c>
      <c r="E924" s="89">
        <v>200</v>
      </c>
      <c r="F924" s="89">
        <v>12000</v>
      </c>
      <c r="G924" s="89">
        <v>2880</v>
      </c>
    </row>
    <row r="925" spans="1:7">
      <c r="A925" s="87">
        <v>42707</v>
      </c>
      <c r="B925" s="88" t="s">
        <v>460</v>
      </c>
      <c r="C925" s="88" t="s">
        <v>753</v>
      </c>
      <c r="D925" s="88" t="s">
        <v>764</v>
      </c>
      <c r="E925" s="89">
        <v>1000</v>
      </c>
      <c r="F925" s="89">
        <v>64000</v>
      </c>
      <c r="G925" s="89">
        <v>19200</v>
      </c>
    </row>
    <row r="926" spans="1:7">
      <c r="A926" s="87">
        <v>42707</v>
      </c>
      <c r="B926" s="88" t="s">
        <v>460</v>
      </c>
      <c r="C926" s="88" t="s">
        <v>748</v>
      </c>
      <c r="D926" s="88" t="s">
        <v>749</v>
      </c>
      <c r="E926" s="89">
        <v>1300</v>
      </c>
      <c r="F926" s="89">
        <v>55900</v>
      </c>
      <c r="G926" s="89">
        <v>10062</v>
      </c>
    </row>
    <row r="927" spans="1:7">
      <c r="A927" s="87">
        <v>42707</v>
      </c>
      <c r="B927" s="88" t="s">
        <v>460</v>
      </c>
      <c r="C927" s="88" t="s">
        <v>750</v>
      </c>
      <c r="D927" s="88" t="s">
        <v>760</v>
      </c>
      <c r="E927" s="89">
        <v>500</v>
      </c>
      <c r="F927" s="89">
        <v>43000</v>
      </c>
      <c r="G927" s="89">
        <v>5160</v>
      </c>
    </row>
    <row r="928" spans="1:7">
      <c r="A928" s="87">
        <v>42708</v>
      </c>
      <c r="B928" s="88" t="s">
        <v>453</v>
      </c>
      <c r="C928" s="88" t="s">
        <v>748</v>
      </c>
      <c r="D928" s="88" t="s">
        <v>454</v>
      </c>
      <c r="E928" s="89">
        <v>700</v>
      </c>
      <c r="F928" s="89">
        <v>39900</v>
      </c>
      <c r="G928" s="89">
        <v>13566</v>
      </c>
    </row>
    <row r="929" spans="1:7">
      <c r="A929" s="87">
        <v>42709</v>
      </c>
      <c r="B929" s="88" t="s">
        <v>752</v>
      </c>
      <c r="C929" s="88" t="s">
        <v>753</v>
      </c>
      <c r="D929" s="88" t="s">
        <v>765</v>
      </c>
      <c r="E929" s="89">
        <v>200</v>
      </c>
      <c r="F929" s="89">
        <v>13000</v>
      </c>
      <c r="G929" s="89">
        <v>2990</v>
      </c>
    </row>
    <row r="930" spans="1:7">
      <c r="A930" s="87">
        <v>42709</v>
      </c>
      <c r="B930" s="88" t="s">
        <v>460</v>
      </c>
      <c r="C930" s="88" t="s">
        <v>748</v>
      </c>
      <c r="D930" s="88" t="s">
        <v>749</v>
      </c>
      <c r="E930" s="89">
        <v>300</v>
      </c>
      <c r="F930" s="89">
        <v>16200</v>
      </c>
      <c r="G930" s="89">
        <v>1944</v>
      </c>
    </row>
    <row r="931" spans="1:7">
      <c r="A931" s="87">
        <v>42710</v>
      </c>
      <c r="B931" s="88" t="s">
        <v>453</v>
      </c>
      <c r="C931" s="88" t="s">
        <v>748</v>
      </c>
      <c r="D931" s="88" t="s">
        <v>454</v>
      </c>
      <c r="E931" s="89">
        <v>1000</v>
      </c>
      <c r="F931" s="89">
        <v>62000</v>
      </c>
      <c r="G931" s="89">
        <v>21700</v>
      </c>
    </row>
    <row r="932" spans="1:7">
      <c r="A932" s="87">
        <v>42710</v>
      </c>
      <c r="B932" s="88" t="s">
        <v>453</v>
      </c>
      <c r="C932" s="88" t="s">
        <v>748</v>
      </c>
      <c r="D932" s="88" t="s">
        <v>454</v>
      </c>
      <c r="E932" s="89">
        <v>800</v>
      </c>
      <c r="F932" s="89">
        <v>21600</v>
      </c>
      <c r="G932" s="89">
        <v>2808</v>
      </c>
    </row>
    <row r="933" spans="1:7">
      <c r="A933" s="87">
        <v>42710</v>
      </c>
      <c r="B933" s="88" t="s">
        <v>453</v>
      </c>
      <c r="C933" s="88" t="s">
        <v>750</v>
      </c>
      <c r="D933" s="88" t="s">
        <v>751</v>
      </c>
      <c r="E933" s="89">
        <v>400</v>
      </c>
      <c r="F933" s="89">
        <v>6000</v>
      </c>
      <c r="G933" s="89">
        <v>2100</v>
      </c>
    </row>
    <row r="934" spans="1:7">
      <c r="A934" s="87">
        <v>42710</v>
      </c>
      <c r="B934" s="88" t="s">
        <v>460</v>
      </c>
      <c r="C934" s="88" t="s">
        <v>750</v>
      </c>
      <c r="D934" s="88" t="s">
        <v>760</v>
      </c>
      <c r="E934" s="89">
        <v>1800</v>
      </c>
      <c r="F934" s="89">
        <v>21600</v>
      </c>
      <c r="G934" s="89">
        <v>3672</v>
      </c>
    </row>
    <row r="935" spans="1:7">
      <c r="A935" s="87">
        <v>42711</v>
      </c>
      <c r="B935" s="88" t="s">
        <v>752</v>
      </c>
      <c r="C935" s="88" t="s">
        <v>753</v>
      </c>
      <c r="D935" s="88" t="s">
        <v>754</v>
      </c>
      <c r="E935" s="89">
        <v>600</v>
      </c>
      <c r="F935" s="89">
        <v>36000</v>
      </c>
      <c r="G935" s="89">
        <v>5400</v>
      </c>
    </row>
    <row r="936" spans="1:7">
      <c r="A936" s="87">
        <v>42712</v>
      </c>
      <c r="B936" s="88" t="s">
        <v>453</v>
      </c>
      <c r="C936" s="88" t="s">
        <v>748</v>
      </c>
      <c r="D936" s="88" t="s">
        <v>454</v>
      </c>
      <c r="E936" s="89">
        <v>1600</v>
      </c>
      <c r="F936" s="89">
        <v>131200</v>
      </c>
      <c r="G936" s="89">
        <v>26240</v>
      </c>
    </row>
    <row r="937" spans="1:7">
      <c r="A937" s="87">
        <v>42712</v>
      </c>
      <c r="B937" s="88" t="s">
        <v>460</v>
      </c>
      <c r="C937" s="88" t="s">
        <v>750</v>
      </c>
      <c r="D937" s="88" t="s">
        <v>761</v>
      </c>
      <c r="E937" s="89">
        <v>1200</v>
      </c>
      <c r="F937" s="89">
        <v>36000</v>
      </c>
      <c r="G937" s="89">
        <v>7200</v>
      </c>
    </row>
    <row r="938" spans="1:7">
      <c r="A938" s="87">
        <v>42713</v>
      </c>
      <c r="B938" s="88" t="s">
        <v>460</v>
      </c>
      <c r="C938" s="88" t="s">
        <v>750</v>
      </c>
      <c r="D938" s="88" t="s">
        <v>761</v>
      </c>
      <c r="E938" s="89">
        <v>500</v>
      </c>
      <c r="F938" s="89">
        <v>27500</v>
      </c>
      <c r="G938" s="89">
        <v>6600</v>
      </c>
    </row>
    <row r="939" spans="1:7">
      <c r="A939" s="87">
        <v>42713</v>
      </c>
      <c r="B939" s="88" t="s">
        <v>453</v>
      </c>
      <c r="C939" s="88" t="s">
        <v>750</v>
      </c>
      <c r="D939" s="88" t="s">
        <v>751</v>
      </c>
      <c r="E939" s="89">
        <v>1400</v>
      </c>
      <c r="F939" s="89">
        <v>32200</v>
      </c>
      <c r="G939" s="89">
        <v>11592</v>
      </c>
    </row>
    <row r="940" spans="1:7">
      <c r="A940" s="87">
        <v>42714</v>
      </c>
      <c r="B940" s="88" t="s">
        <v>460</v>
      </c>
      <c r="C940" s="88" t="s">
        <v>750</v>
      </c>
      <c r="D940" s="88" t="s">
        <v>762</v>
      </c>
      <c r="E940" s="89">
        <v>300</v>
      </c>
      <c r="F940" s="89">
        <v>5400</v>
      </c>
      <c r="G940" s="89">
        <v>1782</v>
      </c>
    </row>
    <row r="941" spans="1:7">
      <c r="A941" s="87">
        <v>42714</v>
      </c>
      <c r="B941" s="88" t="s">
        <v>460</v>
      </c>
      <c r="C941" s="88" t="s">
        <v>750</v>
      </c>
      <c r="D941" s="88" t="s">
        <v>762</v>
      </c>
      <c r="E941" s="89">
        <v>1700</v>
      </c>
      <c r="F941" s="89">
        <v>113900</v>
      </c>
      <c r="G941" s="89">
        <v>26197</v>
      </c>
    </row>
    <row r="942" spans="1:7">
      <c r="A942" s="87">
        <v>42714</v>
      </c>
      <c r="B942" s="88" t="s">
        <v>453</v>
      </c>
      <c r="C942" s="88" t="s">
        <v>748</v>
      </c>
      <c r="D942" s="88" t="s">
        <v>454</v>
      </c>
      <c r="E942" s="89">
        <v>1400</v>
      </c>
      <c r="F942" s="89">
        <v>68600</v>
      </c>
      <c r="G942" s="89">
        <v>22638</v>
      </c>
    </row>
    <row r="943" spans="1:7">
      <c r="A943" s="87">
        <v>42714</v>
      </c>
      <c r="B943" s="88" t="s">
        <v>453</v>
      </c>
      <c r="C943" s="88" t="s">
        <v>748</v>
      </c>
      <c r="D943" s="88" t="s">
        <v>454</v>
      </c>
      <c r="E943" s="89">
        <v>600</v>
      </c>
      <c r="F943" s="89">
        <v>32400</v>
      </c>
      <c r="G943" s="89">
        <v>5184</v>
      </c>
    </row>
    <row r="944" spans="1:7">
      <c r="A944" s="87">
        <v>42714</v>
      </c>
      <c r="B944" s="88" t="s">
        <v>453</v>
      </c>
      <c r="C944" s="88" t="s">
        <v>748</v>
      </c>
      <c r="D944" s="88" t="s">
        <v>454</v>
      </c>
      <c r="E944" s="89">
        <v>1400</v>
      </c>
      <c r="F944" s="89">
        <v>36400</v>
      </c>
      <c r="G944" s="89">
        <v>9100</v>
      </c>
    </row>
    <row r="945" spans="1:7">
      <c r="A945" s="87">
        <v>42714</v>
      </c>
      <c r="B945" s="88" t="s">
        <v>756</v>
      </c>
      <c r="C945" s="88" t="s">
        <v>750</v>
      </c>
      <c r="D945" s="88" t="s">
        <v>759</v>
      </c>
      <c r="E945" s="89">
        <v>700</v>
      </c>
      <c r="F945" s="89">
        <v>43400</v>
      </c>
      <c r="G945" s="89">
        <v>14756</v>
      </c>
    </row>
    <row r="946" spans="1:7">
      <c r="A946" s="87">
        <v>42715</v>
      </c>
      <c r="B946" s="88" t="s">
        <v>453</v>
      </c>
      <c r="C946" s="88" t="s">
        <v>748</v>
      </c>
      <c r="D946" s="88" t="s">
        <v>454</v>
      </c>
      <c r="E946" s="89">
        <v>1500</v>
      </c>
      <c r="F946" s="89">
        <v>108000</v>
      </c>
      <c r="G946" s="89">
        <v>20520</v>
      </c>
    </row>
    <row r="947" spans="1:7">
      <c r="A947" s="87">
        <v>42715</v>
      </c>
      <c r="B947" s="88" t="s">
        <v>460</v>
      </c>
      <c r="C947" s="88" t="s">
        <v>750</v>
      </c>
      <c r="D947" s="88" t="s">
        <v>760</v>
      </c>
      <c r="E947" s="89">
        <v>1300</v>
      </c>
      <c r="F947" s="89">
        <v>92300</v>
      </c>
      <c r="G947" s="89">
        <v>13845</v>
      </c>
    </row>
    <row r="948" spans="1:7">
      <c r="A948" s="87">
        <v>42716</v>
      </c>
      <c r="B948" s="88" t="s">
        <v>453</v>
      </c>
      <c r="C948" s="88" t="s">
        <v>750</v>
      </c>
      <c r="D948" s="88" t="s">
        <v>763</v>
      </c>
      <c r="E948" s="89">
        <v>1600</v>
      </c>
      <c r="F948" s="89">
        <v>100800</v>
      </c>
      <c r="G948" s="89">
        <v>17136</v>
      </c>
    </row>
    <row r="949" spans="1:7">
      <c r="A949" s="87">
        <v>42716</v>
      </c>
      <c r="B949" s="88" t="s">
        <v>460</v>
      </c>
      <c r="C949" s="88" t="s">
        <v>753</v>
      </c>
      <c r="D949" s="88" t="s">
        <v>764</v>
      </c>
      <c r="E949" s="89">
        <v>1300</v>
      </c>
      <c r="F949" s="89">
        <v>78000</v>
      </c>
      <c r="G949" s="89">
        <v>27300</v>
      </c>
    </row>
    <row r="950" spans="1:7">
      <c r="A950" s="87">
        <v>42717</v>
      </c>
      <c r="B950" s="88" t="s">
        <v>453</v>
      </c>
      <c r="C950" s="88" t="s">
        <v>750</v>
      </c>
      <c r="D950" s="88" t="s">
        <v>763</v>
      </c>
      <c r="E950" s="89">
        <v>600</v>
      </c>
      <c r="F950" s="89">
        <v>34200</v>
      </c>
      <c r="G950" s="89">
        <v>4104</v>
      </c>
    </row>
    <row r="951" spans="1:7">
      <c r="A951" s="87">
        <v>42717</v>
      </c>
      <c r="B951" s="88" t="s">
        <v>460</v>
      </c>
      <c r="C951" s="88" t="s">
        <v>748</v>
      </c>
      <c r="D951" s="88" t="s">
        <v>461</v>
      </c>
      <c r="E951" s="89">
        <v>1800</v>
      </c>
      <c r="F951" s="89">
        <v>151200</v>
      </c>
      <c r="G951" s="89">
        <v>49896</v>
      </c>
    </row>
    <row r="952" spans="1:7">
      <c r="A952" s="87">
        <v>42718</v>
      </c>
      <c r="B952" s="88" t="s">
        <v>752</v>
      </c>
      <c r="C952" s="88" t="s">
        <v>753</v>
      </c>
      <c r="D952" s="88" t="s">
        <v>754</v>
      </c>
      <c r="E952" s="89">
        <v>300</v>
      </c>
      <c r="F952" s="89">
        <v>24300</v>
      </c>
      <c r="G952" s="89">
        <v>7047</v>
      </c>
    </row>
    <row r="953" spans="1:7">
      <c r="A953" s="87">
        <v>42718</v>
      </c>
      <c r="B953" s="88" t="s">
        <v>756</v>
      </c>
      <c r="C953" s="88" t="s">
        <v>750</v>
      </c>
      <c r="D953" s="88" t="s">
        <v>759</v>
      </c>
      <c r="E953" s="89">
        <v>1100</v>
      </c>
      <c r="F953" s="89">
        <v>52800</v>
      </c>
      <c r="G953" s="89">
        <v>14256</v>
      </c>
    </row>
    <row r="954" spans="1:7">
      <c r="A954" s="87">
        <v>42718</v>
      </c>
      <c r="B954" s="88" t="s">
        <v>460</v>
      </c>
      <c r="C954" s="88" t="s">
        <v>753</v>
      </c>
      <c r="D954" s="88" t="s">
        <v>764</v>
      </c>
      <c r="E954" s="89">
        <v>1000</v>
      </c>
      <c r="F954" s="89">
        <v>57000</v>
      </c>
      <c r="G954" s="89">
        <v>18810</v>
      </c>
    </row>
    <row r="955" spans="1:7">
      <c r="A955" s="87">
        <v>42718</v>
      </c>
      <c r="B955" s="88" t="s">
        <v>756</v>
      </c>
      <c r="C955" s="88" t="s">
        <v>748</v>
      </c>
      <c r="D955" s="88" t="s">
        <v>758</v>
      </c>
      <c r="E955" s="89">
        <v>1200</v>
      </c>
      <c r="F955" s="89">
        <v>18000</v>
      </c>
      <c r="G955" s="89">
        <v>6480</v>
      </c>
    </row>
    <row r="956" spans="1:7">
      <c r="A956" s="87">
        <v>42719</v>
      </c>
      <c r="B956" s="88" t="s">
        <v>460</v>
      </c>
      <c r="C956" s="88" t="s">
        <v>750</v>
      </c>
      <c r="D956" s="88" t="s">
        <v>760</v>
      </c>
      <c r="E956" s="89">
        <v>400</v>
      </c>
      <c r="F956" s="89">
        <v>18400</v>
      </c>
      <c r="G956" s="89">
        <v>4968</v>
      </c>
    </row>
    <row r="957" spans="1:7">
      <c r="A957" s="87">
        <v>42719</v>
      </c>
      <c r="B957" s="88" t="s">
        <v>453</v>
      </c>
      <c r="C957" s="88" t="s">
        <v>750</v>
      </c>
      <c r="D957" s="88" t="s">
        <v>751</v>
      </c>
      <c r="E957" s="89">
        <v>900</v>
      </c>
      <c r="F957" s="89">
        <v>9900</v>
      </c>
      <c r="G957" s="89">
        <v>1089</v>
      </c>
    </row>
    <row r="958" spans="1:7">
      <c r="A958" s="87">
        <v>42720</v>
      </c>
      <c r="B958" s="88" t="s">
        <v>460</v>
      </c>
      <c r="C958" s="88" t="s">
        <v>750</v>
      </c>
      <c r="D958" s="88" t="s">
        <v>761</v>
      </c>
      <c r="E958" s="89">
        <v>1200</v>
      </c>
      <c r="F958" s="89">
        <v>81600</v>
      </c>
      <c r="G958" s="89">
        <v>8160</v>
      </c>
    </row>
    <row r="959" spans="1:7">
      <c r="A959" s="87">
        <v>42721</v>
      </c>
      <c r="B959" s="88" t="s">
        <v>752</v>
      </c>
      <c r="C959" s="88" t="s">
        <v>753</v>
      </c>
      <c r="D959" s="88" t="s">
        <v>765</v>
      </c>
      <c r="E959" s="89">
        <v>1700</v>
      </c>
      <c r="F959" s="89">
        <v>73100</v>
      </c>
      <c r="G959" s="89">
        <v>24854</v>
      </c>
    </row>
    <row r="960" spans="1:7">
      <c r="A960" s="87">
        <v>42721</v>
      </c>
      <c r="B960" s="88" t="s">
        <v>752</v>
      </c>
      <c r="C960" s="88" t="s">
        <v>753</v>
      </c>
      <c r="D960" s="88" t="s">
        <v>765</v>
      </c>
      <c r="E960" s="89">
        <v>1700</v>
      </c>
      <c r="F960" s="89">
        <v>132600</v>
      </c>
      <c r="G960" s="89">
        <v>42432</v>
      </c>
    </row>
    <row r="961" spans="1:7">
      <c r="A961" s="87">
        <v>42721</v>
      </c>
      <c r="B961" s="88" t="s">
        <v>460</v>
      </c>
      <c r="C961" s="88" t="s">
        <v>748</v>
      </c>
      <c r="D961" s="88" t="s">
        <v>461</v>
      </c>
      <c r="E961" s="89">
        <v>1200</v>
      </c>
      <c r="F961" s="89">
        <v>100800</v>
      </c>
      <c r="G961" s="89">
        <v>17136</v>
      </c>
    </row>
    <row r="962" spans="1:7">
      <c r="A962" s="87">
        <v>42722</v>
      </c>
      <c r="B962" s="88" t="s">
        <v>752</v>
      </c>
      <c r="C962" s="88" t="s">
        <v>753</v>
      </c>
      <c r="D962" s="88" t="s">
        <v>754</v>
      </c>
      <c r="E962" s="89">
        <v>400</v>
      </c>
      <c r="F962" s="89">
        <v>18000</v>
      </c>
      <c r="G962" s="89">
        <v>2160</v>
      </c>
    </row>
    <row r="963" spans="1:7">
      <c r="A963" s="87">
        <v>42722</v>
      </c>
      <c r="B963" s="88" t="s">
        <v>460</v>
      </c>
      <c r="C963" s="88" t="s">
        <v>750</v>
      </c>
      <c r="D963" s="88" t="s">
        <v>761</v>
      </c>
      <c r="E963" s="89">
        <v>700</v>
      </c>
      <c r="F963" s="89">
        <v>14000</v>
      </c>
      <c r="G963" s="89">
        <v>3220</v>
      </c>
    </row>
    <row r="964" spans="1:7">
      <c r="A964" s="87">
        <v>42722</v>
      </c>
      <c r="B964" s="88" t="s">
        <v>752</v>
      </c>
      <c r="C964" s="88" t="s">
        <v>753</v>
      </c>
      <c r="D964" s="88" t="s">
        <v>754</v>
      </c>
      <c r="E964" s="89">
        <v>600</v>
      </c>
      <c r="F964" s="89">
        <v>48000</v>
      </c>
      <c r="G964" s="89">
        <v>14880</v>
      </c>
    </row>
    <row r="965" spans="1:7">
      <c r="A965" s="87">
        <v>42722</v>
      </c>
      <c r="B965" s="88" t="s">
        <v>756</v>
      </c>
      <c r="C965" s="88" t="s">
        <v>748</v>
      </c>
      <c r="D965" s="88" t="s">
        <v>766</v>
      </c>
      <c r="E965" s="89">
        <v>1600</v>
      </c>
      <c r="F965" s="89">
        <v>89600</v>
      </c>
      <c r="G965" s="89">
        <v>12544</v>
      </c>
    </row>
    <row r="966" spans="1:7">
      <c r="A966" s="87">
        <v>42722</v>
      </c>
      <c r="B966" s="88" t="s">
        <v>460</v>
      </c>
      <c r="C966" s="88" t="s">
        <v>753</v>
      </c>
      <c r="D966" s="88" t="s">
        <v>755</v>
      </c>
      <c r="E966" s="89">
        <v>300</v>
      </c>
      <c r="F966" s="89">
        <v>26100</v>
      </c>
      <c r="G966" s="89">
        <v>5481</v>
      </c>
    </row>
    <row r="967" spans="1:7">
      <c r="A967" s="87">
        <v>42723</v>
      </c>
      <c r="B967" s="88" t="s">
        <v>460</v>
      </c>
      <c r="C967" s="88" t="s">
        <v>750</v>
      </c>
      <c r="D967" s="88" t="s">
        <v>762</v>
      </c>
      <c r="E967" s="89">
        <v>1100</v>
      </c>
      <c r="F967" s="89">
        <v>19800</v>
      </c>
      <c r="G967" s="89">
        <v>2772</v>
      </c>
    </row>
    <row r="968" spans="1:7">
      <c r="A968" s="87">
        <v>42723</v>
      </c>
      <c r="B968" s="88" t="s">
        <v>756</v>
      </c>
      <c r="C968" s="88" t="s">
        <v>748</v>
      </c>
      <c r="D968" s="88" t="s">
        <v>758</v>
      </c>
      <c r="E968" s="89">
        <v>300</v>
      </c>
      <c r="F968" s="89">
        <v>23700</v>
      </c>
      <c r="G968" s="89">
        <v>5214</v>
      </c>
    </row>
    <row r="969" spans="1:7">
      <c r="A969" s="87">
        <v>42725</v>
      </c>
      <c r="B969" s="88" t="s">
        <v>460</v>
      </c>
      <c r="C969" s="88" t="s">
        <v>750</v>
      </c>
      <c r="D969" s="88" t="s">
        <v>760</v>
      </c>
      <c r="E969" s="89">
        <v>500</v>
      </c>
      <c r="F969" s="89">
        <v>29000</v>
      </c>
      <c r="G969" s="89">
        <v>4060</v>
      </c>
    </row>
    <row r="970" spans="1:7">
      <c r="A970" s="87">
        <v>42725</v>
      </c>
      <c r="B970" s="88" t="s">
        <v>756</v>
      </c>
      <c r="C970" s="88" t="s">
        <v>748</v>
      </c>
      <c r="D970" s="88" t="s">
        <v>766</v>
      </c>
      <c r="E970" s="89">
        <v>1200</v>
      </c>
      <c r="F970" s="89">
        <v>32400</v>
      </c>
      <c r="G970" s="89">
        <v>5184</v>
      </c>
    </row>
    <row r="971" spans="1:7">
      <c r="A971" s="87">
        <v>42726</v>
      </c>
      <c r="B971" s="88" t="s">
        <v>453</v>
      </c>
      <c r="C971" s="88" t="s">
        <v>750</v>
      </c>
      <c r="D971" s="88" t="s">
        <v>763</v>
      </c>
      <c r="E971" s="89">
        <v>300</v>
      </c>
      <c r="F971" s="89">
        <v>19200</v>
      </c>
      <c r="G971" s="89">
        <v>5952</v>
      </c>
    </row>
    <row r="972" spans="1:7">
      <c r="A972" s="87">
        <v>42726</v>
      </c>
      <c r="B972" s="88" t="s">
        <v>460</v>
      </c>
      <c r="C972" s="88" t="s">
        <v>750</v>
      </c>
      <c r="D972" s="88" t="s">
        <v>760</v>
      </c>
      <c r="E972" s="89">
        <v>200</v>
      </c>
      <c r="F972" s="89">
        <v>9000</v>
      </c>
      <c r="G972" s="89">
        <v>3060</v>
      </c>
    </row>
    <row r="973" spans="1:7">
      <c r="A973" s="87">
        <v>42726</v>
      </c>
      <c r="B973" s="88" t="s">
        <v>460</v>
      </c>
      <c r="C973" s="88" t="s">
        <v>750</v>
      </c>
      <c r="D973" s="88" t="s">
        <v>760</v>
      </c>
      <c r="E973" s="89">
        <v>1300</v>
      </c>
      <c r="F973" s="89">
        <v>109200</v>
      </c>
      <c r="G973" s="89">
        <v>39312</v>
      </c>
    </row>
    <row r="974" spans="1:7">
      <c r="A974" s="87">
        <v>42727</v>
      </c>
      <c r="B974" s="88" t="s">
        <v>752</v>
      </c>
      <c r="C974" s="88" t="s">
        <v>753</v>
      </c>
      <c r="D974" s="88" t="s">
        <v>765</v>
      </c>
      <c r="E974" s="89">
        <v>800</v>
      </c>
      <c r="F974" s="89">
        <v>49600</v>
      </c>
      <c r="G974" s="89">
        <v>12400</v>
      </c>
    </row>
    <row r="975" spans="1:7">
      <c r="A975" s="87">
        <v>42727</v>
      </c>
      <c r="B975" s="88" t="s">
        <v>460</v>
      </c>
      <c r="C975" s="88" t="s">
        <v>753</v>
      </c>
      <c r="D975" s="88" t="s">
        <v>764</v>
      </c>
      <c r="E975" s="89">
        <v>1100</v>
      </c>
      <c r="F975" s="89">
        <v>38500</v>
      </c>
      <c r="G975" s="89">
        <v>8470</v>
      </c>
    </row>
    <row r="976" spans="1:7">
      <c r="A976" s="87">
        <v>42727</v>
      </c>
      <c r="B976" s="88" t="s">
        <v>752</v>
      </c>
      <c r="C976" s="88" t="s">
        <v>753</v>
      </c>
      <c r="D976" s="88" t="s">
        <v>754</v>
      </c>
      <c r="E976" s="89">
        <v>1600</v>
      </c>
      <c r="F976" s="89">
        <v>36800</v>
      </c>
      <c r="G976" s="89">
        <v>6992</v>
      </c>
    </row>
    <row r="977" spans="1:7">
      <c r="A977" s="87">
        <v>42728</v>
      </c>
      <c r="B977" s="88" t="s">
        <v>453</v>
      </c>
      <c r="C977" s="88" t="s">
        <v>750</v>
      </c>
      <c r="D977" s="88" t="s">
        <v>751</v>
      </c>
      <c r="E977" s="89">
        <v>1300</v>
      </c>
      <c r="F977" s="89">
        <v>44200</v>
      </c>
      <c r="G977" s="89">
        <v>7956</v>
      </c>
    </row>
    <row r="978" spans="1:7">
      <c r="A978" s="87">
        <v>42729</v>
      </c>
      <c r="B978" s="88" t="s">
        <v>460</v>
      </c>
      <c r="C978" s="88" t="s">
        <v>748</v>
      </c>
      <c r="D978" s="88" t="s">
        <v>749</v>
      </c>
      <c r="E978" s="89">
        <v>1300</v>
      </c>
      <c r="F978" s="89">
        <v>62400</v>
      </c>
      <c r="G978" s="89">
        <v>19968</v>
      </c>
    </row>
    <row r="979" spans="1:7">
      <c r="A979" s="87">
        <v>42729</v>
      </c>
      <c r="B979" s="88" t="s">
        <v>756</v>
      </c>
      <c r="C979" s="88" t="s">
        <v>748</v>
      </c>
      <c r="D979" s="88" t="s">
        <v>758</v>
      </c>
      <c r="E979" s="89">
        <v>600</v>
      </c>
      <c r="F979" s="89">
        <v>19800</v>
      </c>
      <c r="G979" s="89">
        <v>3168</v>
      </c>
    </row>
    <row r="980" spans="1:7">
      <c r="A980" s="87">
        <v>42730</v>
      </c>
      <c r="B980" s="88" t="s">
        <v>756</v>
      </c>
      <c r="C980" s="88" t="s">
        <v>750</v>
      </c>
      <c r="D980" s="88" t="s">
        <v>759</v>
      </c>
      <c r="E980" s="89">
        <v>1700</v>
      </c>
      <c r="F980" s="89">
        <v>81600</v>
      </c>
      <c r="G980" s="89">
        <v>26112</v>
      </c>
    </row>
    <row r="981" spans="1:7">
      <c r="A981" s="87">
        <v>42730</v>
      </c>
      <c r="B981" s="88" t="s">
        <v>460</v>
      </c>
      <c r="C981" s="88" t="s">
        <v>748</v>
      </c>
      <c r="D981" s="88" t="s">
        <v>461</v>
      </c>
      <c r="E981" s="89">
        <v>300</v>
      </c>
      <c r="F981" s="89">
        <v>18600</v>
      </c>
      <c r="G981" s="89">
        <v>6138</v>
      </c>
    </row>
    <row r="982" spans="1:7">
      <c r="A982" s="87">
        <v>42731</v>
      </c>
      <c r="B982" s="88" t="s">
        <v>460</v>
      </c>
      <c r="C982" s="88" t="s">
        <v>753</v>
      </c>
      <c r="D982" s="88" t="s">
        <v>755</v>
      </c>
      <c r="E982" s="89">
        <v>1300</v>
      </c>
      <c r="F982" s="89">
        <v>23400</v>
      </c>
      <c r="G982" s="89">
        <v>6318</v>
      </c>
    </row>
    <row r="983" spans="1:7">
      <c r="A983" s="87">
        <v>42731</v>
      </c>
      <c r="B983" s="88" t="s">
        <v>756</v>
      </c>
      <c r="C983" s="88" t="s">
        <v>748</v>
      </c>
      <c r="D983" s="88" t="s">
        <v>757</v>
      </c>
      <c r="E983" s="89">
        <v>1300</v>
      </c>
      <c r="F983" s="89">
        <v>28600</v>
      </c>
      <c r="G983" s="89">
        <v>10296</v>
      </c>
    </row>
    <row r="984" spans="1:7">
      <c r="A984" s="87">
        <v>42731</v>
      </c>
      <c r="B984" s="88" t="s">
        <v>453</v>
      </c>
      <c r="C984" s="88" t="s">
        <v>748</v>
      </c>
      <c r="D984" s="88" t="s">
        <v>454</v>
      </c>
      <c r="E984" s="89">
        <v>500</v>
      </c>
      <c r="F984" s="89">
        <v>43500</v>
      </c>
      <c r="G984" s="89">
        <v>8265</v>
      </c>
    </row>
    <row r="985" spans="1:7">
      <c r="A985" s="87">
        <v>42731</v>
      </c>
      <c r="B985" s="88" t="s">
        <v>752</v>
      </c>
      <c r="C985" s="88" t="s">
        <v>753</v>
      </c>
      <c r="D985" s="88" t="s">
        <v>754</v>
      </c>
      <c r="E985" s="89">
        <v>300</v>
      </c>
      <c r="F985" s="89">
        <v>10500</v>
      </c>
      <c r="G985" s="89">
        <v>3045</v>
      </c>
    </row>
    <row r="986" spans="1:7">
      <c r="A986" s="87">
        <v>42731</v>
      </c>
      <c r="B986" s="88" t="s">
        <v>460</v>
      </c>
      <c r="C986" s="88" t="s">
        <v>753</v>
      </c>
      <c r="D986" s="88" t="s">
        <v>764</v>
      </c>
      <c r="E986" s="89">
        <v>400</v>
      </c>
      <c r="F986" s="89">
        <v>32800</v>
      </c>
      <c r="G986" s="89">
        <v>10168</v>
      </c>
    </row>
    <row r="987" spans="1:7">
      <c r="A987" s="87">
        <v>42731</v>
      </c>
      <c r="B987" s="88" t="s">
        <v>752</v>
      </c>
      <c r="C987" s="88" t="s">
        <v>753</v>
      </c>
      <c r="D987" s="88" t="s">
        <v>754</v>
      </c>
      <c r="E987" s="89">
        <v>600</v>
      </c>
      <c r="F987" s="89">
        <v>7200</v>
      </c>
      <c r="G987" s="89">
        <v>1440</v>
      </c>
    </row>
    <row r="988" spans="1:7">
      <c r="A988" s="87">
        <v>42732</v>
      </c>
      <c r="B988" s="88" t="s">
        <v>460</v>
      </c>
      <c r="C988" s="88" t="s">
        <v>748</v>
      </c>
      <c r="D988" s="88" t="s">
        <v>461</v>
      </c>
      <c r="E988" s="89">
        <v>700</v>
      </c>
      <c r="F988" s="89">
        <v>58100</v>
      </c>
      <c r="G988" s="89">
        <v>19754</v>
      </c>
    </row>
    <row r="989" spans="1:7">
      <c r="A989" s="87">
        <v>42732</v>
      </c>
      <c r="B989" s="88" t="s">
        <v>460</v>
      </c>
      <c r="C989" s="88" t="s">
        <v>748</v>
      </c>
      <c r="D989" s="88" t="s">
        <v>461</v>
      </c>
      <c r="E989" s="89">
        <v>1400</v>
      </c>
      <c r="F989" s="89">
        <v>39200</v>
      </c>
      <c r="G989" s="89">
        <v>5488</v>
      </c>
    </row>
    <row r="990" spans="1:7">
      <c r="A990" s="87">
        <v>42732</v>
      </c>
      <c r="B990" s="88" t="s">
        <v>460</v>
      </c>
      <c r="C990" s="88" t="s">
        <v>748</v>
      </c>
      <c r="D990" s="88" t="s">
        <v>749</v>
      </c>
      <c r="E990" s="89">
        <v>1800</v>
      </c>
      <c r="F990" s="89">
        <v>73800</v>
      </c>
      <c r="G990" s="89">
        <v>24354</v>
      </c>
    </row>
    <row r="991" spans="1:7">
      <c r="A991" s="87">
        <v>42732</v>
      </c>
      <c r="B991" s="88" t="s">
        <v>460</v>
      </c>
      <c r="C991" s="88" t="s">
        <v>750</v>
      </c>
      <c r="D991" s="88" t="s">
        <v>761</v>
      </c>
      <c r="E991" s="89">
        <v>1700</v>
      </c>
      <c r="F991" s="89">
        <v>59500</v>
      </c>
      <c r="G991" s="89">
        <v>5950</v>
      </c>
    </row>
    <row r="992" spans="1:7">
      <c r="A992" s="87">
        <v>42733</v>
      </c>
      <c r="B992" s="88" t="s">
        <v>453</v>
      </c>
      <c r="C992" s="88" t="s">
        <v>750</v>
      </c>
      <c r="D992" s="88" t="s">
        <v>763</v>
      </c>
      <c r="E992" s="89">
        <v>1000</v>
      </c>
      <c r="F992" s="89">
        <v>76000</v>
      </c>
      <c r="G992" s="89">
        <v>27360</v>
      </c>
    </row>
    <row r="993" spans="1:7">
      <c r="A993" s="87">
        <v>42733</v>
      </c>
      <c r="B993" s="88" t="s">
        <v>460</v>
      </c>
      <c r="C993" s="88" t="s">
        <v>750</v>
      </c>
      <c r="D993" s="88" t="s">
        <v>760</v>
      </c>
      <c r="E993" s="89">
        <v>700</v>
      </c>
      <c r="F993" s="89">
        <v>14000</v>
      </c>
      <c r="G993" s="89">
        <v>4340</v>
      </c>
    </row>
    <row r="994" spans="1:7">
      <c r="A994" s="87">
        <v>42733</v>
      </c>
      <c r="B994" s="88" t="s">
        <v>460</v>
      </c>
      <c r="C994" s="88" t="s">
        <v>750</v>
      </c>
      <c r="D994" s="88" t="s">
        <v>761</v>
      </c>
      <c r="E994" s="89">
        <v>500</v>
      </c>
      <c r="F994" s="89">
        <v>31500</v>
      </c>
      <c r="G994" s="89">
        <v>5670</v>
      </c>
    </row>
    <row r="995" spans="1:7">
      <c r="A995" s="87">
        <v>42734</v>
      </c>
      <c r="B995" s="88" t="s">
        <v>752</v>
      </c>
      <c r="C995" s="88" t="s">
        <v>753</v>
      </c>
      <c r="D995" s="88" t="s">
        <v>765</v>
      </c>
      <c r="E995" s="89">
        <v>400</v>
      </c>
      <c r="F995" s="89">
        <v>15200</v>
      </c>
      <c r="G995" s="89">
        <v>4560</v>
      </c>
    </row>
    <row r="996" spans="1:7">
      <c r="A996" s="87">
        <v>42734</v>
      </c>
      <c r="B996" s="88" t="s">
        <v>453</v>
      </c>
      <c r="C996" s="88" t="s">
        <v>748</v>
      </c>
      <c r="D996" s="88" t="s">
        <v>454</v>
      </c>
      <c r="E996" s="89">
        <v>1200</v>
      </c>
      <c r="F996" s="89">
        <v>28800</v>
      </c>
      <c r="G996" s="89">
        <v>8352</v>
      </c>
    </row>
    <row r="997" spans="1:7">
      <c r="A997" s="87">
        <v>42734</v>
      </c>
      <c r="B997" s="88" t="s">
        <v>756</v>
      </c>
      <c r="C997" s="88" t="s">
        <v>748</v>
      </c>
      <c r="D997" s="88" t="s">
        <v>757</v>
      </c>
      <c r="E997" s="89">
        <v>1700</v>
      </c>
      <c r="F997" s="89">
        <v>45900</v>
      </c>
      <c r="G997" s="89">
        <v>8721</v>
      </c>
    </row>
    <row r="998" spans="1:7">
      <c r="A998" s="87">
        <v>42734</v>
      </c>
      <c r="B998" s="88" t="s">
        <v>460</v>
      </c>
      <c r="C998" s="88" t="s">
        <v>753</v>
      </c>
      <c r="D998" s="88" t="s">
        <v>755</v>
      </c>
      <c r="E998" s="89">
        <v>1700</v>
      </c>
      <c r="F998" s="89">
        <v>34000</v>
      </c>
      <c r="G998" s="89">
        <v>7820</v>
      </c>
    </row>
    <row r="999" spans="1:7">
      <c r="A999" s="87">
        <v>42734</v>
      </c>
      <c r="B999" s="88" t="s">
        <v>752</v>
      </c>
      <c r="C999" s="88" t="s">
        <v>753</v>
      </c>
      <c r="D999" s="88" t="s">
        <v>754</v>
      </c>
      <c r="E999" s="89">
        <v>1600</v>
      </c>
      <c r="F999" s="89">
        <v>129600</v>
      </c>
      <c r="G999" s="89">
        <v>41472</v>
      </c>
    </row>
    <row r="1000" spans="1:7">
      <c r="A1000" s="87">
        <v>42735</v>
      </c>
      <c r="B1000" s="88" t="s">
        <v>453</v>
      </c>
      <c r="C1000" s="88" t="s">
        <v>750</v>
      </c>
      <c r="D1000" s="88" t="s">
        <v>763</v>
      </c>
      <c r="E1000" s="89">
        <v>700</v>
      </c>
      <c r="F1000" s="89">
        <v>11900</v>
      </c>
      <c r="G1000" s="89">
        <v>2856</v>
      </c>
    </row>
    <row r="1001" spans="1:7">
      <c r="A1001" s="87">
        <v>42735</v>
      </c>
      <c r="B1001" s="88" t="s">
        <v>453</v>
      </c>
      <c r="C1001" s="88" t="s">
        <v>748</v>
      </c>
      <c r="D1001" s="88" t="s">
        <v>454</v>
      </c>
      <c r="E1001" s="89">
        <v>900</v>
      </c>
      <c r="F1001" s="89">
        <v>27000</v>
      </c>
      <c r="G1001" s="89">
        <v>3240</v>
      </c>
    </row>
  </sheetData>
  <mergeCells count="1">
    <mergeCell ref="N2:O2"/>
  </mergeCell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54924-9426-46A6-85F7-069FF316D669}">
  <sheetPr>
    <tabColor rgb="FF002060"/>
  </sheetPr>
  <dimension ref="A1:M5001"/>
  <sheetViews>
    <sheetView workbookViewId="0">
      <selection activeCell="L2" sqref="L2:M2"/>
    </sheetView>
  </sheetViews>
  <sheetFormatPr defaultRowHeight="15"/>
  <cols>
    <col min="1" max="1" width="15.5703125" bestFit="1" customWidth="1"/>
    <col min="3" max="3" width="16.7109375" bestFit="1" customWidth="1"/>
    <col min="4" max="4" width="9.42578125" bestFit="1" customWidth="1"/>
    <col min="6" max="6" width="17.5703125" bestFit="1" customWidth="1"/>
    <col min="7" max="7" width="17.85546875" bestFit="1" customWidth="1"/>
    <col min="8" max="8" width="6.5703125" bestFit="1" customWidth="1"/>
    <col min="9" max="9" width="10.140625" bestFit="1" customWidth="1"/>
    <col min="10" max="10" width="7.5703125" bestFit="1" customWidth="1"/>
    <col min="11" max="11" width="17" bestFit="1" customWidth="1"/>
    <col min="12" max="12" width="12.5703125" bestFit="1" customWidth="1"/>
    <col min="13" max="13" width="14.7109375" bestFit="1" customWidth="1"/>
    <col min="14" max="14" width="6.5703125" bestFit="1" customWidth="1"/>
    <col min="15" max="15" width="10.140625" bestFit="1" customWidth="1"/>
    <col min="16" max="16" width="7.5703125" bestFit="1" customWidth="1"/>
    <col min="17" max="17" width="17" bestFit="1" customWidth="1"/>
    <col min="18" max="18" width="9.85546875" bestFit="1" customWidth="1"/>
    <col min="19" max="19" width="14.7109375" bestFit="1" customWidth="1"/>
    <col min="20" max="20" width="6.5703125" bestFit="1" customWidth="1"/>
    <col min="21" max="21" width="10.140625" bestFit="1" customWidth="1"/>
    <col min="22" max="22" width="7.5703125" bestFit="1" customWidth="1"/>
    <col min="23" max="23" width="17" bestFit="1" customWidth="1"/>
    <col min="24" max="24" width="11.5703125" bestFit="1" customWidth="1"/>
    <col min="25" max="25" width="14.7109375" bestFit="1" customWidth="1"/>
    <col min="26" max="26" width="6.5703125" bestFit="1" customWidth="1"/>
    <col min="27" max="27" width="10.140625" bestFit="1" customWidth="1"/>
    <col min="28" max="28" width="7.5703125" bestFit="1" customWidth="1"/>
    <col min="29" max="29" width="17" bestFit="1" customWidth="1"/>
    <col min="30" max="30" width="10.7109375" bestFit="1" customWidth="1"/>
    <col min="31" max="31" width="14.7109375" bestFit="1" customWidth="1"/>
    <col min="32" max="32" width="6.5703125" bestFit="1" customWidth="1"/>
    <col min="33" max="33" width="10.140625" bestFit="1" customWidth="1"/>
    <col min="34" max="34" width="7.5703125" bestFit="1" customWidth="1"/>
    <col min="35" max="35" width="17" bestFit="1" customWidth="1"/>
    <col min="36" max="36" width="9.42578125" bestFit="1" customWidth="1"/>
    <col min="37" max="37" width="14.7109375" bestFit="1" customWidth="1"/>
    <col min="38" max="38" width="6.5703125" bestFit="1" customWidth="1"/>
    <col min="39" max="39" width="10.140625" bestFit="1" customWidth="1"/>
    <col min="40" max="40" width="7.5703125" bestFit="1" customWidth="1"/>
    <col min="41" max="41" width="17" bestFit="1" customWidth="1"/>
    <col min="42" max="42" width="9.42578125" bestFit="1" customWidth="1"/>
    <col min="43" max="43" width="14.7109375" bestFit="1" customWidth="1"/>
    <col min="44" max="44" width="6.5703125" bestFit="1" customWidth="1"/>
    <col min="45" max="45" width="10.140625" bestFit="1" customWidth="1"/>
    <col min="46" max="46" width="7.5703125" bestFit="1" customWidth="1"/>
    <col min="47" max="47" width="17" bestFit="1" customWidth="1"/>
    <col min="48" max="48" width="12.85546875" bestFit="1" customWidth="1"/>
    <col min="49" max="49" width="14.7109375" bestFit="1" customWidth="1"/>
    <col min="50" max="50" width="6.5703125" bestFit="1" customWidth="1"/>
    <col min="51" max="51" width="10.140625" bestFit="1" customWidth="1"/>
    <col min="52" max="52" width="7.5703125" bestFit="1" customWidth="1"/>
    <col min="53" max="53" width="17" bestFit="1" customWidth="1"/>
    <col min="54" max="54" width="13.42578125" bestFit="1" customWidth="1"/>
    <col min="55" max="55" width="12.5703125" bestFit="1" customWidth="1"/>
  </cols>
  <sheetData>
    <row r="1" spans="1:13" ht="21">
      <c r="A1" s="164" t="s">
        <v>741</v>
      </c>
      <c r="B1" s="164" t="s">
        <v>1695</v>
      </c>
      <c r="C1" s="164" t="s">
        <v>1696</v>
      </c>
      <c r="D1" s="164" t="s">
        <v>1697</v>
      </c>
      <c r="F1" s="6" t="s">
        <v>4175</v>
      </c>
      <c r="G1" s="28"/>
      <c r="H1" s="28"/>
      <c r="I1" s="28"/>
      <c r="J1" s="28"/>
      <c r="K1" s="28"/>
      <c r="L1" s="28"/>
      <c r="M1" s="28"/>
    </row>
    <row r="2" spans="1:13">
      <c r="A2" s="148">
        <v>42005.384004629632</v>
      </c>
      <c r="B2" s="149" t="s">
        <v>1698</v>
      </c>
      <c r="C2" s="150" t="s">
        <v>1699</v>
      </c>
      <c r="D2" s="150">
        <v>1</v>
      </c>
      <c r="L2" s="804" t="s">
        <v>1844</v>
      </c>
      <c r="M2" s="804"/>
    </row>
    <row r="3" spans="1:13">
      <c r="A3" s="148">
        <v>42005.383999999998</v>
      </c>
      <c r="B3" s="149" t="s">
        <v>1700</v>
      </c>
      <c r="C3" s="150" t="s">
        <v>1701</v>
      </c>
      <c r="D3" s="150">
        <v>0</v>
      </c>
    </row>
    <row r="4" spans="1:13">
      <c r="A4" s="148">
        <v>42005.408000000003</v>
      </c>
      <c r="B4" s="149" t="s">
        <v>1702</v>
      </c>
      <c r="C4" s="150" t="s">
        <v>1699</v>
      </c>
      <c r="D4" s="150">
        <v>1</v>
      </c>
    </row>
    <row r="5" spans="1:13">
      <c r="A5" s="148">
        <v>42005.408000000003</v>
      </c>
      <c r="B5" s="149" t="s">
        <v>1704</v>
      </c>
      <c r="C5" s="150" t="s">
        <v>1699</v>
      </c>
      <c r="D5" s="150">
        <v>1</v>
      </c>
    </row>
    <row r="6" spans="1:13">
      <c r="A6" s="148">
        <v>42005.417000000001</v>
      </c>
      <c r="B6" s="149" t="s">
        <v>1700</v>
      </c>
      <c r="C6" s="150" t="s">
        <v>1708</v>
      </c>
      <c r="D6" s="150">
        <v>1</v>
      </c>
    </row>
    <row r="7" spans="1:13">
      <c r="A7" s="148">
        <v>42005.417000000001</v>
      </c>
      <c r="B7" s="149" t="s">
        <v>1702</v>
      </c>
      <c r="C7" s="150" t="s">
        <v>1701</v>
      </c>
      <c r="D7" s="150">
        <v>0</v>
      </c>
    </row>
    <row r="8" spans="1:13">
      <c r="A8" s="148">
        <v>42005.432000000001</v>
      </c>
      <c r="B8" s="149" t="s">
        <v>1698</v>
      </c>
      <c r="C8" s="150" t="s">
        <v>1708</v>
      </c>
      <c r="D8" s="150">
        <v>1</v>
      </c>
    </row>
    <row r="9" spans="1:13">
      <c r="A9" s="148">
        <v>42005.432000000001</v>
      </c>
      <c r="B9" s="149" t="s">
        <v>1698</v>
      </c>
      <c r="C9" s="150" t="s">
        <v>1708</v>
      </c>
      <c r="D9" s="150">
        <v>1</v>
      </c>
    </row>
    <row r="10" spans="1:13">
      <c r="A10" s="148">
        <v>42005.468000000001</v>
      </c>
      <c r="B10" s="149" t="s">
        <v>1704</v>
      </c>
      <c r="C10" s="150" t="s">
        <v>1709</v>
      </c>
      <c r="D10" s="150">
        <v>1</v>
      </c>
    </row>
    <row r="11" spans="1:13">
      <c r="A11" s="148">
        <v>42005.468000000001</v>
      </c>
      <c r="B11" s="149" t="s">
        <v>1705</v>
      </c>
      <c r="C11" s="150" t="s">
        <v>1710</v>
      </c>
      <c r="D11" s="150">
        <v>1</v>
      </c>
    </row>
    <row r="12" spans="1:13">
      <c r="A12" s="148">
        <v>42005.468999999997</v>
      </c>
      <c r="B12" s="149" t="s">
        <v>1706</v>
      </c>
      <c r="C12" s="150" t="s">
        <v>1708</v>
      </c>
      <c r="D12" s="150">
        <v>0</v>
      </c>
    </row>
    <row r="13" spans="1:13">
      <c r="A13" s="148">
        <v>42005.468999999997</v>
      </c>
      <c r="B13" s="149" t="s">
        <v>1704</v>
      </c>
      <c r="C13" s="150" t="s">
        <v>1708</v>
      </c>
      <c r="D13" s="150">
        <v>1</v>
      </c>
    </row>
    <row r="14" spans="1:13">
      <c r="A14" s="148">
        <v>42005.495000000003</v>
      </c>
      <c r="B14" s="149" t="s">
        <v>1706</v>
      </c>
      <c r="C14" s="150" t="s">
        <v>1708</v>
      </c>
      <c r="D14" s="150">
        <v>1</v>
      </c>
    </row>
    <row r="15" spans="1:13">
      <c r="A15" s="148">
        <v>42005.495000000003</v>
      </c>
      <c r="B15" s="149" t="s">
        <v>1707</v>
      </c>
      <c r="C15" s="150" t="s">
        <v>1699</v>
      </c>
      <c r="D15" s="150">
        <v>1</v>
      </c>
    </row>
    <row r="16" spans="1:13">
      <c r="A16" s="148">
        <v>42005.497000000003</v>
      </c>
      <c r="B16" s="149" t="s">
        <v>1700</v>
      </c>
      <c r="C16" s="150" t="s">
        <v>1709</v>
      </c>
      <c r="D16" s="150">
        <v>1</v>
      </c>
    </row>
    <row r="17" spans="1:12">
      <c r="A17" s="148">
        <v>42005.497000000003</v>
      </c>
      <c r="B17" s="149" t="s">
        <v>1700</v>
      </c>
      <c r="C17" s="150" t="s">
        <v>1709</v>
      </c>
      <c r="D17" s="150">
        <v>1</v>
      </c>
    </row>
    <row r="18" spans="1:12">
      <c r="A18" s="148">
        <v>42005.498</v>
      </c>
      <c r="B18" s="149" t="s">
        <v>1704</v>
      </c>
      <c r="C18" s="150" t="s">
        <v>1701</v>
      </c>
      <c r="D18" s="150">
        <v>1</v>
      </c>
    </row>
    <row r="19" spans="1:12">
      <c r="A19" s="148">
        <v>42005.498</v>
      </c>
      <c r="B19" s="149" t="s">
        <v>1700</v>
      </c>
      <c r="C19" s="150" t="s">
        <v>1709</v>
      </c>
      <c r="D19" s="150">
        <v>0</v>
      </c>
    </row>
    <row r="20" spans="1:12">
      <c r="A20" s="148">
        <v>42005.500999999997</v>
      </c>
      <c r="B20" s="149" t="s">
        <v>1705</v>
      </c>
      <c r="C20" s="150" t="s">
        <v>1710</v>
      </c>
      <c r="D20" s="150">
        <v>0</v>
      </c>
    </row>
    <row r="21" spans="1:12">
      <c r="A21" s="148">
        <v>42005.500999999997</v>
      </c>
      <c r="B21" s="149" t="s">
        <v>1705</v>
      </c>
      <c r="C21" s="150" t="s">
        <v>1699</v>
      </c>
      <c r="D21" s="150">
        <v>1</v>
      </c>
    </row>
    <row r="22" spans="1:12">
      <c r="A22" s="148">
        <v>42005.502</v>
      </c>
      <c r="B22" s="149" t="s">
        <v>1705</v>
      </c>
      <c r="C22" s="150" t="s">
        <v>1701</v>
      </c>
      <c r="D22" s="150">
        <v>1</v>
      </c>
    </row>
    <row r="23" spans="1:12">
      <c r="A23" s="148">
        <v>42005.502</v>
      </c>
      <c r="B23" s="149" t="s">
        <v>1703</v>
      </c>
      <c r="C23" s="150" t="s">
        <v>1709</v>
      </c>
      <c r="D23" s="150">
        <v>1</v>
      </c>
    </row>
    <row r="24" spans="1:12">
      <c r="A24" s="148">
        <v>42005.502</v>
      </c>
      <c r="B24" s="149" t="s">
        <v>1707</v>
      </c>
      <c r="C24" s="150" t="s">
        <v>1701</v>
      </c>
      <c r="D24" s="150">
        <v>0</v>
      </c>
    </row>
    <row r="25" spans="1:12">
      <c r="A25" s="148">
        <v>42005.502</v>
      </c>
      <c r="B25" s="149" t="s">
        <v>1706</v>
      </c>
      <c r="C25" s="150" t="s">
        <v>1701</v>
      </c>
      <c r="D25" s="150">
        <v>1</v>
      </c>
    </row>
    <row r="26" spans="1:12">
      <c r="A26" s="148">
        <v>42005.521000000001</v>
      </c>
      <c r="B26" s="149" t="s">
        <v>1698</v>
      </c>
      <c r="C26" s="150" t="s">
        <v>1710</v>
      </c>
      <c r="D26" s="150">
        <v>1</v>
      </c>
    </row>
    <row r="27" spans="1:12">
      <c r="A27" s="148">
        <v>42005.521000000001</v>
      </c>
      <c r="B27" s="149" t="s">
        <v>1703</v>
      </c>
      <c r="C27" s="150" t="s">
        <v>1708</v>
      </c>
      <c r="D27" s="150">
        <v>0</v>
      </c>
      <c r="F27" s="83" t="s">
        <v>1892</v>
      </c>
      <c r="G27" s="83" t="s">
        <v>694</v>
      </c>
    </row>
    <row r="28" spans="1:12">
      <c r="A28" s="148">
        <v>42005.527999999998</v>
      </c>
      <c r="B28" s="149" t="s">
        <v>1706</v>
      </c>
      <c r="C28" s="150" t="s">
        <v>1710</v>
      </c>
      <c r="D28" s="150">
        <v>1</v>
      </c>
      <c r="F28" s="83" t="s">
        <v>152</v>
      </c>
      <c r="G28" t="s">
        <v>1701</v>
      </c>
      <c r="H28" t="s">
        <v>1709</v>
      </c>
      <c r="I28" t="s">
        <v>1710</v>
      </c>
      <c r="J28" t="s">
        <v>1708</v>
      </c>
      <c r="K28" t="s">
        <v>1699</v>
      </c>
      <c r="L28" t="s">
        <v>154</v>
      </c>
    </row>
    <row r="29" spans="1:12">
      <c r="A29" s="148">
        <v>42005.527999999998</v>
      </c>
      <c r="B29" s="149" t="s">
        <v>1707</v>
      </c>
      <c r="C29" s="150" t="s">
        <v>1699</v>
      </c>
      <c r="D29" s="150">
        <v>1</v>
      </c>
      <c r="F29" s="44" t="s">
        <v>1700</v>
      </c>
      <c r="G29">
        <v>90</v>
      </c>
      <c r="H29">
        <v>90</v>
      </c>
      <c r="I29">
        <v>105</v>
      </c>
      <c r="J29">
        <v>99</v>
      </c>
      <c r="K29">
        <v>78</v>
      </c>
      <c r="L29">
        <v>462</v>
      </c>
    </row>
    <row r="30" spans="1:12">
      <c r="A30" s="148">
        <v>42005.527999999998</v>
      </c>
      <c r="B30" s="149" t="s">
        <v>1706</v>
      </c>
      <c r="C30" s="150" t="s">
        <v>1701</v>
      </c>
      <c r="D30" s="150">
        <v>1</v>
      </c>
      <c r="F30" s="44" t="s">
        <v>1703</v>
      </c>
      <c r="G30">
        <v>106</v>
      </c>
      <c r="H30">
        <v>80</v>
      </c>
      <c r="I30">
        <v>101</v>
      </c>
      <c r="J30">
        <v>93</v>
      </c>
      <c r="K30">
        <v>91</v>
      </c>
      <c r="L30">
        <v>471</v>
      </c>
    </row>
    <row r="31" spans="1:12">
      <c r="A31" s="148">
        <v>42005.527999999998</v>
      </c>
      <c r="B31" s="149" t="s">
        <v>1702</v>
      </c>
      <c r="C31" s="150" t="s">
        <v>1710</v>
      </c>
      <c r="D31" s="150">
        <v>1</v>
      </c>
      <c r="F31" s="44" t="s">
        <v>1698</v>
      </c>
      <c r="G31">
        <v>86</v>
      </c>
      <c r="H31">
        <v>103</v>
      </c>
      <c r="I31">
        <v>96</v>
      </c>
      <c r="J31">
        <v>85</v>
      </c>
      <c r="K31">
        <v>82</v>
      </c>
      <c r="L31">
        <v>452</v>
      </c>
    </row>
    <row r="32" spans="1:12">
      <c r="A32" s="148">
        <v>42005.559000000001</v>
      </c>
      <c r="B32" s="149" t="s">
        <v>1706</v>
      </c>
      <c r="C32" s="150" t="s">
        <v>1709</v>
      </c>
      <c r="D32" s="150">
        <v>1</v>
      </c>
      <c r="F32" s="44" t="s">
        <v>1704</v>
      </c>
      <c r="G32">
        <v>79</v>
      </c>
      <c r="H32">
        <v>94</v>
      </c>
      <c r="I32">
        <v>100</v>
      </c>
      <c r="J32">
        <v>99</v>
      </c>
      <c r="K32">
        <v>83</v>
      </c>
      <c r="L32">
        <v>455</v>
      </c>
    </row>
    <row r="33" spans="1:12">
      <c r="A33" s="148">
        <v>42005.559000000001</v>
      </c>
      <c r="B33" s="149" t="s">
        <v>1706</v>
      </c>
      <c r="C33" s="150" t="s">
        <v>1710</v>
      </c>
      <c r="D33" s="150">
        <v>1</v>
      </c>
      <c r="F33" s="44" t="s">
        <v>1705</v>
      </c>
      <c r="G33">
        <v>97</v>
      </c>
      <c r="H33">
        <v>106</v>
      </c>
      <c r="I33">
        <v>91</v>
      </c>
      <c r="J33">
        <v>81</v>
      </c>
      <c r="K33">
        <v>110</v>
      </c>
      <c r="L33">
        <v>485</v>
      </c>
    </row>
    <row r="34" spans="1:12">
      <c r="A34" s="148">
        <v>42005.565000000002</v>
      </c>
      <c r="B34" s="149" t="s">
        <v>1698</v>
      </c>
      <c r="C34" s="150" t="s">
        <v>1701</v>
      </c>
      <c r="D34" s="150">
        <v>1</v>
      </c>
      <c r="F34" s="44" t="s">
        <v>1706</v>
      </c>
      <c r="G34">
        <v>91</v>
      </c>
      <c r="H34">
        <v>87</v>
      </c>
      <c r="I34">
        <v>92</v>
      </c>
      <c r="J34">
        <v>91</v>
      </c>
      <c r="K34">
        <v>75</v>
      </c>
      <c r="L34">
        <v>436</v>
      </c>
    </row>
    <row r="35" spans="1:12">
      <c r="A35" s="148">
        <v>42005.565000000002</v>
      </c>
      <c r="B35" s="149" t="s">
        <v>1705</v>
      </c>
      <c r="C35" s="150" t="s">
        <v>1708</v>
      </c>
      <c r="D35" s="150">
        <v>0</v>
      </c>
      <c r="F35" s="44" t="s">
        <v>1707</v>
      </c>
      <c r="G35">
        <v>94</v>
      </c>
      <c r="H35">
        <v>83</v>
      </c>
      <c r="I35">
        <v>87</v>
      </c>
      <c r="J35">
        <v>99</v>
      </c>
      <c r="K35">
        <v>98</v>
      </c>
      <c r="L35">
        <v>461</v>
      </c>
    </row>
    <row r="36" spans="1:12">
      <c r="A36" s="148">
        <v>42005.571000000004</v>
      </c>
      <c r="B36" s="149" t="s">
        <v>1700</v>
      </c>
      <c r="C36" s="150" t="s">
        <v>1710</v>
      </c>
      <c r="D36" s="150">
        <v>1</v>
      </c>
      <c r="F36" s="44" t="s">
        <v>1702</v>
      </c>
      <c r="G36">
        <v>93</v>
      </c>
      <c r="H36">
        <v>80</v>
      </c>
      <c r="I36">
        <v>77</v>
      </c>
      <c r="J36">
        <v>82</v>
      </c>
      <c r="K36">
        <v>92</v>
      </c>
      <c r="L36">
        <v>424</v>
      </c>
    </row>
    <row r="37" spans="1:12">
      <c r="A37" s="148">
        <v>42005.571000000004</v>
      </c>
      <c r="B37" s="149" t="s">
        <v>1698</v>
      </c>
      <c r="C37" s="150" t="s">
        <v>1710</v>
      </c>
      <c r="D37" s="150">
        <v>0</v>
      </c>
      <c r="F37" s="44" t="s">
        <v>154</v>
      </c>
      <c r="G37">
        <v>736</v>
      </c>
      <c r="H37">
        <v>723</v>
      </c>
      <c r="I37">
        <v>749</v>
      </c>
      <c r="J37">
        <v>729</v>
      </c>
      <c r="K37">
        <v>709</v>
      </c>
      <c r="L37">
        <v>3646</v>
      </c>
    </row>
    <row r="38" spans="1:12">
      <c r="A38" s="148">
        <v>42005.571000000004</v>
      </c>
      <c r="B38" s="149" t="s">
        <v>1707</v>
      </c>
      <c r="C38" s="150" t="s">
        <v>1701</v>
      </c>
      <c r="D38" s="150">
        <v>0</v>
      </c>
    </row>
    <row r="39" spans="1:12">
      <c r="A39" s="148">
        <v>42005.571000000004</v>
      </c>
      <c r="B39" s="149" t="s">
        <v>1706</v>
      </c>
      <c r="C39" s="150" t="s">
        <v>1701</v>
      </c>
      <c r="D39" s="150">
        <v>1</v>
      </c>
    </row>
    <row r="40" spans="1:12">
      <c r="A40" s="148">
        <v>42005.61</v>
      </c>
      <c r="B40" s="149" t="s">
        <v>1702</v>
      </c>
      <c r="C40" s="150" t="s">
        <v>1699</v>
      </c>
      <c r="D40" s="150">
        <v>1</v>
      </c>
    </row>
    <row r="41" spans="1:12">
      <c r="A41" s="148">
        <v>42005.61</v>
      </c>
      <c r="B41" s="149" t="s">
        <v>1704</v>
      </c>
      <c r="C41" s="150" t="s">
        <v>1701</v>
      </c>
      <c r="D41" s="150">
        <v>1</v>
      </c>
    </row>
    <row r="42" spans="1:12">
      <c r="A42" s="148">
        <v>42005.616000000002</v>
      </c>
      <c r="B42" s="149" t="s">
        <v>1705</v>
      </c>
      <c r="C42" s="150" t="s">
        <v>1701</v>
      </c>
      <c r="D42" s="150">
        <v>1</v>
      </c>
    </row>
    <row r="43" spans="1:12">
      <c r="A43" s="148">
        <v>42005.616000000002</v>
      </c>
      <c r="B43" s="149" t="s">
        <v>1704</v>
      </c>
      <c r="C43" s="150" t="s">
        <v>1699</v>
      </c>
      <c r="D43" s="150">
        <v>1</v>
      </c>
    </row>
    <row r="44" spans="1:12">
      <c r="A44" s="148">
        <v>42005.616000000002</v>
      </c>
      <c r="B44" s="149" t="s">
        <v>1698</v>
      </c>
      <c r="C44" s="150" t="s">
        <v>1701</v>
      </c>
      <c r="D44" s="150">
        <v>1</v>
      </c>
    </row>
    <row r="45" spans="1:12">
      <c r="A45" s="148">
        <v>42005.616000000002</v>
      </c>
      <c r="B45" s="149" t="s">
        <v>1700</v>
      </c>
      <c r="C45" s="150" t="s">
        <v>1708</v>
      </c>
      <c r="D45" s="150">
        <v>1</v>
      </c>
    </row>
    <row r="46" spans="1:12">
      <c r="A46" s="148">
        <v>42005.656000000003</v>
      </c>
      <c r="B46" s="149" t="s">
        <v>1698</v>
      </c>
      <c r="C46" s="150" t="s">
        <v>1709</v>
      </c>
      <c r="D46" s="150">
        <v>1</v>
      </c>
    </row>
    <row r="47" spans="1:12">
      <c r="A47" s="148">
        <v>42005.656000000003</v>
      </c>
      <c r="B47" s="149" t="s">
        <v>1705</v>
      </c>
      <c r="C47" s="150" t="s">
        <v>1699</v>
      </c>
      <c r="D47" s="150">
        <v>0</v>
      </c>
    </row>
    <row r="48" spans="1:12">
      <c r="A48" s="148">
        <v>42005.718000000001</v>
      </c>
      <c r="B48" s="149" t="s">
        <v>1703</v>
      </c>
      <c r="C48" s="150" t="s">
        <v>1709</v>
      </c>
      <c r="D48" s="150">
        <v>1</v>
      </c>
    </row>
    <row r="49" spans="1:4">
      <c r="A49" s="148">
        <v>42005.718000000001</v>
      </c>
      <c r="B49" s="149" t="s">
        <v>1707</v>
      </c>
      <c r="C49" s="150" t="s">
        <v>1699</v>
      </c>
      <c r="D49" s="150">
        <v>0</v>
      </c>
    </row>
    <row r="50" spans="1:4">
      <c r="A50" s="148">
        <v>42005.726000000002</v>
      </c>
      <c r="B50" s="149" t="s">
        <v>1706</v>
      </c>
      <c r="C50" s="150" t="s">
        <v>1701</v>
      </c>
      <c r="D50" s="150">
        <v>1</v>
      </c>
    </row>
    <row r="51" spans="1:4">
      <c r="A51" s="148">
        <v>42005.726000000002</v>
      </c>
      <c r="B51" s="149" t="s">
        <v>1703</v>
      </c>
      <c r="C51" s="150" t="s">
        <v>1701</v>
      </c>
      <c r="D51" s="150">
        <v>0</v>
      </c>
    </row>
    <row r="52" spans="1:4">
      <c r="A52" s="148">
        <v>42005.733</v>
      </c>
      <c r="B52" s="149" t="s">
        <v>1707</v>
      </c>
      <c r="C52" s="150" t="s">
        <v>1699</v>
      </c>
      <c r="D52" s="150">
        <v>0</v>
      </c>
    </row>
    <row r="53" spans="1:4">
      <c r="A53" s="148">
        <v>42005.733</v>
      </c>
      <c r="B53" s="149" t="s">
        <v>1705</v>
      </c>
      <c r="C53" s="150" t="s">
        <v>1709</v>
      </c>
      <c r="D53" s="150">
        <v>0</v>
      </c>
    </row>
    <row r="54" spans="1:4">
      <c r="A54" s="148">
        <v>42005.733999999997</v>
      </c>
      <c r="B54" s="149" t="s">
        <v>1702</v>
      </c>
      <c r="C54" s="150" t="s">
        <v>1708</v>
      </c>
      <c r="D54" s="150">
        <v>1</v>
      </c>
    </row>
    <row r="55" spans="1:4">
      <c r="A55" s="148">
        <v>42005.733999999997</v>
      </c>
      <c r="B55" s="149" t="s">
        <v>1703</v>
      </c>
      <c r="C55" s="150" t="s">
        <v>1708</v>
      </c>
      <c r="D55" s="150">
        <v>1</v>
      </c>
    </row>
    <row r="56" spans="1:4">
      <c r="A56" s="148">
        <v>42005.739000000001</v>
      </c>
      <c r="B56" s="149" t="s">
        <v>1700</v>
      </c>
      <c r="C56" s="150" t="s">
        <v>1710</v>
      </c>
      <c r="D56" s="150">
        <v>1</v>
      </c>
    </row>
    <row r="57" spans="1:4">
      <c r="A57" s="148">
        <v>42005.739000000001</v>
      </c>
      <c r="B57" s="149" t="s">
        <v>1703</v>
      </c>
      <c r="C57" s="150" t="s">
        <v>1710</v>
      </c>
      <c r="D57" s="150">
        <v>1</v>
      </c>
    </row>
    <row r="58" spans="1:4">
      <c r="A58" s="148">
        <v>42005.748</v>
      </c>
      <c r="B58" s="149" t="s">
        <v>1705</v>
      </c>
      <c r="C58" s="150" t="s">
        <v>1701</v>
      </c>
      <c r="D58" s="150">
        <v>1</v>
      </c>
    </row>
    <row r="59" spans="1:4">
      <c r="A59" s="148">
        <v>42005.748</v>
      </c>
      <c r="B59" s="149" t="s">
        <v>1702</v>
      </c>
      <c r="C59" s="150" t="s">
        <v>1709</v>
      </c>
      <c r="D59" s="150">
        <v>1</v>
      </c>
    </row>
    <row r="60" spans="1:4">
      <c r="A60" s="148">
        <v>42006.379000000001</v>
      </c>
      <c r="B60" s="149" t="s">
        <v>1703</v>
      </c>
      <c r="C60" s="150" t="s">
        <v>1701</v>
      </c>
      <c r="D60" s="150">
        <v>1</v>
      </c>
    </row>
    <row r="61" spans="1:4">
      <c r="A61" s="148">
        <v>42006.379000000001</v>
      </c>
      <c r="B61" s="149" t="s">
        <v>1703</v>
      </c>
      <c r="C61" s="150" t="s">
        <v>1699</v>
      </c>
      <c r="D61" s="150">
        <v>1</v>
      </c>
    </row>
    <row r="62" spans="1:4">
      <c r="A62" s="148">
        <v>42006.387999999999</v>
      </c>
      <c r="B62" s="149" t="s">
        <v>1698</v>
      </c>
      <c r="C62" s="150" t="s">
        <v>1710</v>
      </c>
      <c r="D62" s="150">
        <v>1</v>
      </c>
    </row>
    <row r="63" spans="1:4">
      <c r="A63" s="148">
        <v>42006.387999999999</v>
      </c>
      <c r="B63" s="149" t="s">
        <v>1706</v>
      </c>
      <c r="C63" s="150" t="s">
        <v>1701</v>
      </c>
      <c r="D63" s="150">
        <v>0</v>
      </c>
    </row>
    <row r="64" spans="1:4">
      <c r="A64" s="148">
        <v>42006.389000000003</v>
      </c>
      <c r="B64" s="149" t="s">
        <v>1703</v>
      </c>
      <c r="C64" s="150" t="s">
        <v>1710</v>
      </c>
      <c r="D64" s="150">
        <v>1</v>
      </c>
    </row>
    <row r="65" spans="1:4">
      <c r="A65" s="148">
        <v>42006.389000000003</v>
      </c>
      <c r="B65" s="149" t="s">
        <v>1702</v>
      </c>
      <c r="C65" s="150" t="s">
        <v>1710</v>
      </c>
      <c r="D65" s="150">
        <v>1</v>
      </c>
    </row>
    <row r="66" spans="1:4">
      <c r="A66" s="148">
        <v>42006.402000000002</v>
      </c>
      <c r="B66" s="149" t="s">
        <v>1705</v>
      </c>
      <c r="C66" s="150" t="s">
        <v>1699</v>
      </c>
      <c r="D66" s="150">
        <v>1</v>
      </c>
    </row>
    <row r="67" spans="1:4">
      <c r="A67" s="148">
        <v>42006.402000000002</v>
      </c>
      <c r="B67" s="149" t="s">
        <v>1698</v>
      </c>
      <c r="C67" s="150" t="s">
        <v>1701</v>
      </c>
      <c r="D67" s="150">
        <v>0</v>
      </c>
    </row>
    <row r="68" spans="1:4">
      <c r="A68" s="148">
        <v>42006.42</v>
      </c>
      <c r="B68" s="149" t="s">
        <v>1705</v>
      </c>
      <c r="C68" s="150" t="s">
        <v>1699</v>
      </c>
      <c r="D68" s="150">
        <v>1</v>
      </c>
    </row>
    <row r="69" spans="1:4">
      <c r="A69" s="148">
        <v>42006.42</v>
      </c>
      <c r="B69" s="149" t="s">
        <v>1705</v>
      </c>
      <c r="C69" s="150" t="s">
        <v>1699</v>
      </c>
      <c r="D69" s="150">
        <v>1</v>
      </c>
    </row>
    <row r="70" spans="1:4">
      <c r="A70" s="148">
        <v>42006.44</v>
      </c>
      <c r="B70" s="149" t="s">
        <v>1698</v>
      </c>
      <c r="C70" s="150" t="s">
        <v>1699</v>
      </c>
      <c r="D70" s="150">
        <v>1</v>
      </c>
    </row>
    <row r="71" spans="1:4">
      <c r="A71" s="148">
        <v>42006.44</v>
      </c>
      <c r="B71" s="149" t="s">
        <v>1698</v>
      </c>
      <c r="C71" s="150" t="s">
        <v>1709</v>
      </c>
      <c r="D71" s="150">
        <v>0</v>
      </c>
    </row>
    <row r="72" spans="1:4">
      <c r="A72" s="148">
        <v>42006.464</v>
      </c>
      <c r="B72" s="149" t="s">
        <v>1706</v>
      </c>
      <c r="C72" s="150" t="s">
        <v>1701</v>
      </c>
      <c r="D72" s="150">
        <v>1</v>
      </c>
    </row>
    <row r="73" spans="1:4">
      <c r="A73" s="148">
        <v>42006.464</v>
      </c>
      <c r="B73" s="149" t="s">
        <v>1702</v>
      </c>
      <c r="C73" s="150" t="s">
        <v>1709</v>
      </c>
      <c r="D73" s="150">
        <v>1</v>
      </c>
    </row>
    <row r="74" spans="1:4">
      <c r="A74" s="148">
        <v>42006.476999999999</v>
      </c>
      <c r="B74" s="149" t="s">
        <v>1704</v>
      </c>
      <c r="C74" s="150" t="s">
        <v>1708</v>
      </c>
      <c r="D74" s="150">
        <v>0</v>
      </c>
    </row>
    <row r="75" spans="1:4">
      <c r="A75" s="148">
        <v>42006.476999999999</v>
      </c>
      <c r="B75" s="149" t="s">
        <v>1700</v>
      </c>
      <c r="C75" s="150" t="s">
        <v>1699</v>
      </c>
      <c r="D75" s="150">
        <v>1</v>
      </c>
    </row>
    <row r="76" spans="1:4">
      <c r="A76" s="148">
        <v>42006.487999999998</v>
      </c>
      <c r="B76" s="149" t="s">
        <v>1702</v>
      </c>
      <c r="C76" s="150" t="s">
        <v>1701</v>
      </c>
      <c r="D76" s="150">
        <v>0</v>
      </c>
    </row>
    <row r="77" spans="1:4">
      <c r="A77" s="148">
        <v>42006.487999999998</v>
      </c>
      <c r="B77" s="149" t="s">
        <v>1698</v>
      </c>
      <c r="C77" s="150" t="s">
        <v>1709</v>
      </c>
      <c r="D77" s="150">
        <v>0</v>
      </c>
    </row>
    <row r="78" spans="1:4">
      <c r="A78" s="148">
        <v>42006.491000000002</v>
      </c>
      <c r="B78" s="149" t="s">
        <v>1707</v>
      </c>
      <c r="C78" s="150" t="s">
        <v>1701</v>
      </c>
      <c r="D78" s="150">
        <v>1</v>
      </c>
    </row>
    <row r="79" spans="1:4">
      <c r="A79" s="148">
        <v>42006.491000000002</v>
      </c>
      <c r="B79" s="149" t="s">
        <v>1703</v>
      </c>
      <c r="C79" s="150" t="s">
        <v>1699</v>
      </c>
      <c r="D79" s="150">
        <v>1</v>
      </c>
    </row>
    <row r="80" spans="1:4">
      <c r="A80" s="148">
        <v>42006.495999999999</v>
      </c>
      <c r="B80" s="149" t="s">
        <v>1700</v>
      </c>
      <c r="C80" s="150" t="s">
        <v>1699</v>
      </c>
      <c r="D80" s="150">
        <v>1</v>
      </c>
    </row>
    <row r="81" spans="1:4">
      <c r="A81" s="148">
        <v>42006.495999999999</v>
      </c>
      <c r="B81" s="149" t="s">
        <v>1703</v>
      </c>
      <c r="C81" s="150" t="s">
        <v>1709</v>
      </c>
      <c r="D81" s="150">
        <v>1</v>
      </c>
    </row>
    <row r="82" spans="1:4">
      <c r="A82" s="148">
        <v>42006.5</v>
      </c>
      <c r="B82" s="149" t="s">
        <v>1698</v>
      </c>
      <c r="C82" s="150" t="s">
        <v>1709</v>
      </c>
      <c r="D82" s="150">
        <v>1</v>
      </c>
    </row>
    <row r="83" spans="1:4">
      <c r="A83" s="148">
        <v>42006.5</v>
      </c>
      <c r="B83" s="149" t="s">
        <v>1704</v>
      </c>
      <c r="C83" s="150" t="s">
        <v>1708</v>
      </c>
      <c r="D83" s="150">
        <v>1</v>
      </c>
    </row>
    <row r="84" spans="1:4">
      <c r="A84" s="148">
        <v>42006.514000000003</v>
      </c>
      <c r="B84" s="149" t="s">
        <v>1702</v>
      </c>
      <c r="C84" s="150" t="s">
        <v>1709</v>
      </c>
      <c r="D84" s="150">
        <v>1</v>
      </c>
    </row>
    <row r="85" spans="1:4">
      <c r="A85" s="148">
        <v>42006.514000000003</v>
      </c>
      <c r="B85" s="149" t="s">
        <v>1703</v>
      </c>
      <c r="C85" s="150" t="s">
        <v>1699</v>
      </c>
      <c r="D85" s="150">
        <v>1</v>
      </c>
    </row>
    <row r="86" spans="1:4">
      <c r="A86" s="148">
        <v>42006.529000000002</v>
      </c>
      <c r="B86" s="149" t="s">
        <v>1700</v>
      </c>
      <c r="C86" s="150" t="s">
        <v>1701</v>
      </c>
      <c r="D86" s="150">
        <v>1</v>
      </c>
    </row>
    <row r="87" spans="1:4">
      <c r="A87" s="148">
        <v>42006.529000000002</v>
      </c>
      <c r="B87" s="149" t="s">
        <v>1707</v>
      </c>
      <c r="C87" s="150" t="s">
        <v>1701</v>
      </c>
      <c r="D87" s="150">
        <v>1</v>
      </c>
    </row>
    <row r="88" spans="1:4">
      <c r="A88" s="148">
        <v>42006.531000000003</v>
      </c>
      <c r="B88" s="149" t="s">
        <v>1705</v>
      </c>
      <c r="C88" s="150" t="s">
        <v>1708</v>
      </c>
      <c r="D88" s="150">
        <v>0</v>
      </c>
    </row>
    <row r="89" spans="1:4">
      <c r="A89" s="148">
        <v>42006.531000000003</v>
      </c>
      <c r="B89" s="149" t="s">
        <v>1707</v>
      </c>
      <c r="C89" s="150" t="s">
        <v>1709</v>
      </c>
      <c r="D89" s="150">
        <v>0</v>
      </c>
    </row>
    <row r="90" spans="1:4">
      <c r="A90" s="148">
        <v>42006.540999999997</v>
      </c>
      <c r="B90" s="149" t="s">
        <v>1706</v>
      </c>
      <c r="C90" s="150" t="s">
        <v>1701</v>
      </c>
      <c r="D90" s="150">
        <v>1</v>
      </c>
    </row>
    <row r="91" spans="1:4">
      <c r="A91" s="148">
        <v>42006.540999999997</v>
      </c>
      <c r="B91" s="149" t="s">
        <v>1703</v>
      </c>
      <c r="C91" s="150" t="s">
        <v>1710</v>
      </c>
      <c r="D91" s="150">
        <v>0</v>
      </c>
    </row>
    <row r="92" spans="1:4">
      <c r="A92" s="148">
        <v>42006.544000000002</v>
      </c>
      <c r="B92" s="149" t="s">
        <v>1705</v>
      </c>
      <c r="C92" s="150" t="s">
        <v>1699</v>
      </c>
      <c r="D92" s="150">
        <v>1</v>
      </c>
    </row>
    <row r="93" spans="1:4">
      <c r="A93" s="148">
        <v>42006.544000000002</v>
      </c>
      <c r="B93" s="149" t="s">
        <v>1702</v>
      </c>
      <c r="C93" s="150" t="s">
        <v>1701</v>
      </c>
      <c r="D93" s="150">
        <v>1</v>
      </c>
    </row>
    <row r="94" spans="1:4">
      <c r="A94" s="148">
        <v>42006.544999999998</v>
      </c>
      <c r="B94" s="149" t="s">
        <v>1705</v>
      </c>
      <c r="C94" s="150" t="s">
        <v>1701</v>
      </c>
      <c r="D94" s="150">
        <v>1</v>
      </c>
    </row>
    <row r="95" spans="1:4">
      <c r="A95" s="148">
        <v>42006.544999999998</v>
      </c>
      <c r="B95" s="149" t="s">
        <v>1700</v>
      </c>
      <c r="C95" s="150" t="s">
        <v>1701</v>
      </c>
      <c r="D95" s="150">
        <v>1</v>
      </c>
    </row>
    <row r="96" spans="1:4">
      <c r="A96" s="148">
        <v>42006.550999999999</v>
      </c>
      <c r="B96" s="149" t="s">
        <v>1698</v>
      </c>
      <c r="C96" s="150" t="s">
        <v>1710</v>
      </c>
      <c r="D96" s="150">
        <v>1</v>
      </c>
    </row>
    <row r="97" spans="1:4">
      <c r="A97" s="148">
        <v>42006.550999999999</v>
      </c>
      <c r="B97" s="149" t="s">
        <v>1702</v>
      </c>
      <c r="C97" s="150" t="s">
        <v>1708</v>
      </c>
      <c r="D97" s="150">
        <v>1</v>
      </c>
    </row>
    <row r="98" spans="1:4">
      <c r="A98" s="148">
        <v>42006.555999999997</v>
      </c>
      <c r="B98" s="149" t="s">
        <v>1704</v>
      </c>
      <c r="C98" s="150" t="s">
        <v>1699</v>
      </c>
      <c r="D98" s="150">
        <v>1</v>
      </c>
    </row>
    <row r="99" spans="1:4">
      <c r="A99" s="148">
        <v>42006.555999999997</v>
      </c>
      <c r="B99" s="149" t="s">
        <v>1707</v>
      </c>
      <c r="C99" s="150" t="s">
        <v>1710</v>
      </c>
      <c r="D99" s="150">
        <v>0</v>
      </c>
    </row>
    <row r="100" spans="1:4">
      <c r="A100" s="148">
        <v>42006.555999999997</v>
      </c>
      <c r="B100" s="149" t="s">
        <v>1703</v>
      </c>
      <c r="C100" s="150" t="s">
        <v>1699</v>
      </c>
      <c r="D100" s="150">
        <v>1</v>
      </c>
    </row>
    <row r="101" spans="1:4">
      <c r="A101" s="148">
        <v>42006.555999999997</v>
      </c>
      <c r="B101" s="149" t="s">
        <v>1698</v>
      </c>
      <c r="C101" s="150" t="s">
        <v>1701</v>
      </c>
      <c r="D101" s="150">
        <v>1</v>
      </c>
    </row>
    <row r="102" spans="1:4">
      <c r="A102" s="148">
        <v>42006.572999999997</v>
      </c>
      <c r="B102" s="149" t="s">
        <v>1700</v>
      </c>
      <c r="C102" s="150" t="s">
        <v>1701</v>
      </c>
      <c r="D102" s="150">
        <v>0</v>
      </c>
    </row>
    <row r="103" spans="1:4">
      <c r="A103" s="148">
        <v>42006.572999999997</v>
      </c>
      <c r="B103" s="149" t="s">
        <v>1707</v>
      </c>
      <c r="C103" s="150" t="s">
        <v>1701</v>
      </c>
      <c r="D103" s="150">
        <v>0</v>
      </c>
    </row>
    <row r="104" spans="1:4">
      <c r="A104" s="148">
        <v>42006.576000000001</v>
      </c>
      <c r="B104" s="149" t="s">
        <v>1698</v>
      </c>
      <c r="C104" s="150" t="s">
        <v>1708</v>
      </c>
      <c r="D104" s="150">
        <v>1</v>
      </c>
    </row>
    <row r="105" spans="1:4">
      <c r="A105" s="148">
        <v>42006.576000000001</v>
      </c>
      <c r="B105" s="149" t="s">
        <v>1707</v>
      </c>
      <c r="C105" s="150" t="s">
        <v>1699</v>
      </c>
      <c r="D105" s="150">
        <v>1</v>
      </c>
    </row>
    <row r="106" spans="1:4">
      <c r="A106" s="148">
        <v>42006.578999999998</v>
      </c>
      <c r="B106" s="149" t="s">
        <v>1700</v>
      </c>
      <c r="C106" s="150" t="s">
        <v>1701</v>
      </c>
      <c r="D106" s="150">
        <v>1</v>
      </c>
    </row>
    <row r="107" spans="1:4">
      <c r="A107" s="148">
        <v>42006.578999999998</v>
      </c>
      <c r="B107" s="149" t="s">
        <v>1700</v>
      </c>
      <c r="C107" s="150" t="s">
        <v>1708</v>
      </c>
      <c r="D107" s="150">
        <v>1</v>
      </c>
    </row>
    <row r="108" spans="1:4">
      <c r="A108" s="148">
        <v>42006.599000000002</v>
      </c>
      <c r="B108" s="149" t="s">
        <v>1706</v>
      </c>
      <c r="C108" s="150" t="s">
        <v>1710</v>
      </c>
      <c r="D108" s="150">
        <v>0</v>
      </c>
    </row>
    <row r="109" spans="1:4">
      <c r="A109" s="148">
        <v>42006.599000000002</v>
      </c>
      <c r="B109" s="149" t="s">
        <v>1700</v>
      </c>
      <c r="C109" s="150" t="s">
        <v>1699</v>
      </c>
      <c r="D109" s="150">
        <v>0</v>
      </c>
    </row>
    <row r="110" spans="1:4">
      <c r="A110" s="148">
        <v>42006.62</v>
      </c>
      <c r="B110" s="149" t="s">
        <v>1702</v>
      </c>
      <c r="C110" s="150" t="s">
        <v>1709</v>
      </c>
      <c r="D110" s="150">
        <v>0</v>
      </c>
    </row>
    <row r="111" spans="1:4">
      <c r="A111" s="148">
        <v>42006.62</v>
      </c>
      <c r="B111" s="149" t="s">
        <v>1706</v>
      </c>
      <c r="C111" s="150" t="s">
        <v>1710</v>
      </c>
      <c r="D111" s="150">
        <v>1</v>
      </c>
    </row>
    <row r="112" spans="1:4">
      <c r="A112" s="148">
        <v>42006.631999999998</v>
      </c>
      <c r="B112" s="149" t="s">
        <v>1700</v>
      </c>
      <c r="C112" s="150" t="s">
        <v>1701</v>
      </c>
      <c r="D112" s="150">
        <v>1</v>
      </c>
    </row>
    <row r="113" spans="1:4">
      <c r="A113" s="148">
        <v>42006.631999999998</v>
      </c>
      <c r="B113" s="149" t="s">
        <v>1698</v>
      </c>
      <c r="C113" s="150" t="s">
        <v>1701</v>
      </c>
      <c r="D113" s="150">
        <v>1</v>
      </c>
    </row>
    <row r="114" spans="1:4">
      <c r="A114" s="148">
        <v>42006.65</v>
      </c>
      <c r="B114" s="149" t="s">
        <v>1707</v>
      </c>
      <c r="C114" s="150" t="s">
        <v>1710</v>
      </c>
      <c r="D114" s="150">
        <v>1</v>
      </c>
    </row>
    <row r="115" spans="1:4">
      <c r="A115" s="148">
        <v>42006.65</v>
      </c>
      <c r="B115" s="149" t="s">
        <v>1702</v>
      </c>
      <c r="C115" s="150" t="s">
        <v>1701</v>
      </c>
      <c r="D115" s="150">
        <v>0</v>
      </c>
    </row>
    <row r="116" spans="1:4">
      <c r="A116" s="148">
        <v>42006.733999999997</v>
      </c>
      <c r="B116" s="149" t="s">
        <v>1705</v>
      </c>
      <c r="C116" s="150" t="s">
        <v>1701</v>
      </c>
      <c r="D116" s="150">
        <v>1</v>
      </c>
    </row>
    <row r="117" spans="1:4">
      <c r="A117" s="148">
        <v>42006.733999999997</v>
      </c>
      <c r="B117" s="149" t="s">
        <v>1704</v>
      </c>
      <c r="C117" s="150" t="s">
        <v>1708</v>
      </c>
      <c r="D117" s="150">
        <v>0</v>
      </c>
    </row>
    <row r="118" spans="1:4">
      <c r="A118" s="148">
        <v>42006.741000000002</v>
      </c>
      <c r="B118" s="149" t="s">
        <v>1698</v>
      </c>
      <c r="C118" s="150" t="s">
        <v>1710</v>
      </c>
      <c r="D118" s="150">
        <v>0</v>
      </c>
    </row>
    <row r="119" spans="1:4">
      <c r="A119" s="148">
        <v>42006.741000000002</v>
      </c>
      <c r="B119" s="149" t="s">
        <v>1707</v>
      </c>
      <c r="C119" s="150" t="s">
        <v>1710</v>
      </c>
      <c r="D119" s="150">
        <v>1</v>
      </c>
    </row>
    <row r="120" spans="1:4">
      <c r="A120" s="148">
        <v>42007.381999999998</v>
      </c>
      <c r="B120" s="149" t="s">
        <v>1703</v>
      </c>
      <c r="C120" s="150" t="s">
        <v>1708</v>
      </c>
      <c r="D120" s="150">
        <v>0</v>
      </c>
    </row>
    <row r="121" spans="1:4">
      <c r="A121" s="148">
        <v>42007.381999999998</v>
      </c>
      <c r="B121" s="149" t="s">
        <v>1703</v>
      </c>
      <c r="C121" s="150" t="s">
        <v>1699</v>
      </c>
      <c r="D121" s="150">
        <v>0</v>
      </c>
    </row>
    <row r="122" spans="1:4">
      <c r="A122" s="148">
        <v>42007.408000000003</v>
      </c>
      <c r="B122" s="149" t="s">
        <v>1703</v>
      </c>
      <c r="C122" s="150" t="s">
        <v>1701</v>
      </c>
      <c r="D122" s="150">
        <v>1</v>
      </c>
    </row>
    <row r="123" spans="1:4">
      <c r="A123" s="148">
        <v>42007.408000000003</v>
      </c>
      <c r="B123" s="149" t="s">
        <v>1707</v>
      </c>
      <c r="C123" s="150" t="s">
        <v>1699</v>
      </c>
      <c r="D123" s="150">
        <v>1</v>
      </c>
    </row>
    <row r="124" spans="1:4">
      <c r="A124" s="148">
        <v>42007.436999999998</v>
      </c>
      <c r="B124" s="149" t="s">
        <v>1706</v>
      </c>
      <c r="C124" s="150" t="s">
        <v>1710</v>
      </c>
      <c r="D124" s="150">
        <v>1</v>
      </c>
    </row>
    <row r="125" spans="1:4">
      <c r="A125" s="148">
        <v>42007.436999999998</v>
      </c>
      <c r="B125" s="149" t="s">
        <v>1707</v>
      </c>
      <c r="C125" s="150" t="s">
        <v>1701</v>
      </c>
      <c r="D125" s="150">
        <v>1</v>
      </c>
    </row>
    <row r="126" spans="1:4">
      <c r="A126" s="148">
        <v>42007.442999999999</v>
      </c>
      <c r="B126" s="149" t="s">
        <v>1707</v>
      </c>
      <c r="C126" s="150" t="s">
        <v>1701</v>
      </c>
      <c r="D126" s="150">
        <v>0</v>
      </c>
    </row>
    <row r="127" spans="1:4">
      <c r="A127" s="148">
        <v>42007.442999999999</v>
      </c>
      <c r="B127" s="149" t="s">
        <v>1698</v>
      </c>
      <c r="C127" s="150" t="s">
        <v>1708</v>
      </c>
      <c r="D127" s="150">
        <v>1</v>
      </c>
    </row>
    <row r="128" spans="1:4">
      <c r="A128" s="148">
        <v>42007.453000000001</v>
      </c>
      <c r="B128" s="149" t="s">
        <v>1707</v>
      </c>
      <c r="C128" s="150" t="s">
        <v>1709</v>
      </c>
      <c r="D128" s="150">
        <v>1</v>
      </c>
    </row>
    <row r="129" spans="1:4">
      <c r="A129" s="148">
        <v>42007.453000000001</v>
      </c>
      <c r="B129" s="149" t="s">
        <v>1700</v>
      </c>
      <c r="C129" s="150" t="s">
        <v>1709</v>
      </c>
      <c r="D129" s="150">
        <v>1</v>
      </c>
    </row>
    <row r="130" spans="1:4">
      <c r="A130" s="148">
        <v>42007.453000000001</v>
      </c>
      <c r="B130" s="149" t="s">
        <v>1705</v>
      </c>
      <c r="C130" s="150" t="s">
        <v>1699</v>
      </c>
      <c r="D130" s="150">
        <v>1</v>
      </c>
    </row>
    <row r="131" spans="1:4">
      <c r="A131" s="148">
        <v>42007.453000000001</v>
      </c>
      <c r="B131" s="149" t="s">
        <v>1705</v>
      </c>
      <c r="C131" s="150" t="s">
        <v>1709</v>
      </c>
      <c r="D131" s="150">
        <v>1</v>
      </c>
    </row>
    <row r="132" spans="1:4">
      <c r="A132" s="148">
        <v>42007.457000000002</v>
      </c>
      <c r="B132" s="149" t="s">
        <v>1700</v>
      </c>
      <c r="C132" s="150" t="s">
        <v>1709</v>
      </c>
      <c r="D132" s="150">
        <v>0</v>
      </c>
    </row>
    <row r="133" spans="1:4">
      <c r="A133" s="148">
        <v>42007.457000000002</v>
      </c>
      <c r="B133" s="149" t="s">
        <v>1698</v>
      </c>
      <c r="C133" s="150" t="s">
        <v>1708</v>
      </c>
      <c r="D133" s="150">
        <v>1</v>
      </c>
    </row>
    <row r="134" spans="1:4">
      <c r="A134" s="148">
        <v>42007.46</v>
      </c>
      <c r="B134" s="149" t="s">
        <v>1703</v>
      </c>
      <c r="C134" s="150" t="s">
        <v>1709</v>
      </c>
      <c r="D134" s="150">
        <v>1</v>
      </c>
    </row>
    <row r="135" spans="1:4">
      <c r="A135" s="148">
        <v>42007.46</v>
      </c>
      <c r="B135" s="149" t="s">
        <v>1705</v>
      </c>
      <c r="C135" s="150" t="s">
        <v>1701</v>
      </c>
      <c r="D135" s="150">
        <v>0</v>
      </c>
    </row>
    <row r="136" spans="1:4">
      <c r="A136" s="148">
        <v>42007.461000000003</v>
      </c>
      <c r="B136" s="149" t="s">
        <v>1703</v>
      </c>
      <c r="C136" s="150" t="s">
        <v>1708</v>
      </c>
      <c r="D136" s="150">
        <v>1</v>
      </c>
    </row>
    <row r="137" spans="1:4">
      <c r="A137" s="148">
        <v>42007.461000000003</v>
      </c>
      <c r="B137" s="149" t="s">
        <v>1704</v>
      </c>
      <c r="C137" s="150" t="s">
        <v>1701</v>
      </c>
      <c r="D137" s="150">
        <v>0</v>
      </c>
    </row>
    <row r="138" spans="1:4">
      <c r="A138" s="148">
        <v>42007.463000000003</v>
      </c>
      <c r="B138" s="149" t="s">
        <v>1702</v>
      </c>
      <c r="C138" s="150" t="s">
        <v>1699</v>
      </c>
      <c r="D138" s="150">
        <v>0</v>
      </c>
    </row>
    <row r="139" spans="1:4">
      <c r="A139" s="148">
        <v>42007.463000000003</v>
      </c>
      <c r="B139" s="149" t="s">
        <v>1707</v>
      </c>
      <c r="C139" s="150" t="s">
        <v>1699</v>
      </c>
      <c r="D139" s="150">
        <v>0</v>
      </c>
    </row>
    <row r="140" spans="1:4">
      <c r="A140" s="148">
        <v>42007.47</v>
      </c>
      <c r="B140" s="149" t="s">
        <v>1700</v>
      </c>
      <c r="C140" s="150" t="s">
        <v>1701</v>
      </c>
      <c r="D140" s="150">
        <v>1</v>
      </c>
    </row>
    <row r="141" spans="1:4">
      <c r="A141" s="148">
        <v>42007.47</v>
      </c>
      <c r="B141" s="149" t="s">
        <v>1706</v>
      </c>
      <c r="C141" s="150" t="s">
        <v>1708</v>
      </c>
      <c r="D141" s="150">
        <v>1</v>
      </c>
    </row>
    <row r="142" spans="1:4">
      <c r="A142" s="148">
        <v>42007.476999999999</v>
      </c>
      <c r="B142" s="149" t="s">
        <v>1704</v>
      </c>
      <c r="C142" s="150" t="s">
        <v>1701</v>
      </c>
      <c r="D142" s="150">
        <v>1</v>
      </c>
    </row>
    <row r="143" spans="1:4">
      <c r="A143" s="148">
        <v>42007.476999999999</v>
      </c>
      <c r="B143" s="149" t="s">
        <v>1705</v>
      </c>
      <c r="C143" s="150" t="s">
        <v>1699</v>
      </c>
      <c r="D143" s="150">
        <v>1</v>
      </c>
    </row>
    <row r="144" spans="1:4">
      <c r="A144" s="148">
        <v>42007.485000000001</v>
      </c>
      <c r="B144" s="149" t="s">
        <v>1704</v>
      </c>
      <c r="C144" s="150" t="s">
        <v>1710</v>
      </c>
      <c r="D144" s="150">
        <v>1</v>
      </c>
    </row>
    <row r="145" spans="1:4">
      <c r="A145" s="148">
        <v>42007.485000000001</v>
      </c>
      <c r="B145" s="149" t="s">
        <v>1698</v>
      </c>
      <c r="C145" s="150" t="s">
        <v>1701</v>
      </c>
      <c r="D145" s="150">
        <v>1</v>
      </c>
    </row>
    <row r="146" spans="1:4">
      <c r="A146" s="148">
        <v>42007.495000000003</v>
      </c>
      <c r="B146" s="149" t="s">
        <v>1705</v>
      </c>
      <c r="C146" s="150" t="s">
        <v>1699</v>
      </c>
      <c r="D146" s="150">
        <v>1</v>
      </c>
    </row>
    <row r="147" spans="1:4">
      <c r="A147" s="148">
        <v>42007.495000000003</v>
      </c>
      <c r="B147" s="149" t="s">
        <v>1706</v>
      </c>
      <c r="C147" s="150" t="s">
        <v>1699</v>
      </c>
      <c r="D147" s="150">
        <v>0</v>
      </c>
    </row>
    <row r="148" spans="1:4">
      <c r="A148" s="148">
        <v>42007.497000000003</v>
      </c>
      <c r="B148" s="149" t="s">
        <v>1706</v>
      </c>
      <c r="C148" s="150" t="s">
        <v>1708</v>
      </c>
      <c r="D148" s="150">
        <v>1</v>
      </c>
    </row>
    <row r="149" spans="1:4">
      <c r="A149" s="148">
        <v>42007.497000000003</v>
      </c>
      <c r="B149" s="149" t="s">
        <v>1705</v>
      </c>
      <c r="C149" s="150" t="s">
        <v>1708</v>
      </c>
      <c r="D149" s="150">
        <v>1</v>
      </c>
    </row>
    <row r="150" spans="1:4">
      <c r="A150" s="148">
        <v>42007.499000000003</v>
      </c>
      <c r="B150" s="149" t="s">
        <v>1702</v>
      </c>
      <c r="C150" s="150" t="s">
        <v>1709</v>
      </c>
      <c r="D150" s="150">
        <v>1</v>
      </c>
    </row>
    <row r="151" spans="1:4">
      <c r="A151" s="148">
        <v>42007.499000000003</v>
      </c>
      <c r="B151" s="149" t="s">
        <v>1698</v>
      </c>
      <c r="C151" s="150" t="s">
        <v>1708</v>
      </c>
      <c r="D151" s="150">
        <v>1</v>
      </c>
    </row>
    <row r="152" spans="1:4">
      <c r="A152" s="148">
        <v>42007.523000000001</v>
      </c>
      <c r="B152" s="149" t="s">
        <v>1706</v>
      </c>
      <c r="C152" s="150" t="s">
        <v>1701</v>
      </c>
      <c r="D152" s="150">
        <v>1</v>
      </c>
    </row>
    <row r="153" spans="1:4">
      <c r="A153" s="148">
        <v>42007.523000000001</v>
      </c>
      <c r="B153" s="149" t="s">
        <v>1702</v>
      </c>
      <c r="C153" s="150" t="s">
        <v>1699</v>
      </c>
      <c r="D153" s="150">
        <v>0</v>
      </c>
    </row>
    <row r="154" spans="1:4">
      <c r="A154" s="148">
        <v>42007.538</v>
      </c>
      <c r="B154" s="149" t="s">
        <v>1707</v>
      </c>
      <c r="C154" s="150" t="s">
        <v>1708</v>
      </c>
      <c r="D154" s="150">
        <v>0</v>
      </c>
    </row>
    <row r="155" spans="1:4">
      <c r="A155" s="148">
        <v>42007.538</v>
      </c>
      <c r="B155" s="149" t="s">
        <v>1706</v>
      </c>
      <c r="C155" s="150" t="s">
        <v>1709</v>
      </c>
      <c r="D155" s="150">
        <v>1</v>
      </c>
    </row>
    <row r="156" spans="1:4">
      <c r="A156" s="148">
        <v>42007.55</v>
      </c>
      <c r="B156" s="149" t="s">
        <v>1707</v>
      </c>
      <c r="C156" s="150" t="s">
        <v>1708</v>
      </c>
      <c r="D156" s="150">
        <v>1</v>
      </c>
    </row>
    <row r="157" spans="1:4">
      <c r="A157" s="148">
        <v>42007.55</v>
      </c>
      <c r="B157" s="149" t="s">
        <v>1703</v>
      </c>
      <c r="C157" s="150" t="s">
        <v>1709</v>
      </c>
      <c r="D157" s="150">
        <v>1</v>
      </c>
    </row>
    <row r="158" spans="1:4">
      <c r="A158" s="148">
        <v>42007.552000000003</v>
      </c>
      <c r="B158" s="149" t="s">
        <v>1705</v>
      </c>
      <c r="C158" s="150" t="s">
        <v>1701</v>
      </c>
      <c r="D158" s="150">
        <v>0</v>
      </c>
    </row>
    <row r="159" spans="1:4">
      <c r="A159" s="148">
        <v>42007.552000000003</v>
      </c>
      <c r="B159" s="149" t="s">
        <v>1706</v>
      </c>
      <c r="C159" s="150" t="s">
        <v>1701</v>
      </c>
      <c r="D159" s="150">
        <v>1</v>
      </c>
    </row>
    <row r="160" spans="1:4">
      <c r="A160" s="148">
        <v>42007.561000000002</v>
      </c>
      <c r="B160" s="149" t="s">
        <v>1700</v>
      </c>
      <c r="C160" s="150" t="s">
        <v>1709</v>
      </c>
      <c r="D160" s="150">
        <v>1</v>
      </c>
    </row>
    <row r="161" spans="1:4">
      <c r="A161" s="148">
        <v>42007.561000000002</v>
      </c>
      <c r="B161" s="149" t="s">
        <v>1700</v>
      </c>
      <c r="C161" s="150" t="s">
        <v>1710</v>
      </c>
      <c r="D161" s="150">
        <v>0</v>
      </c>
    </row>
    <row r="162" spans="1:4">
      <c r="A162" s="148">
        <v>42007.565999999999</v>
      </c>
      <c r="B162" s="149" t="s">
        <v>1704</v>
      </c>
      <c r="C162" s="150" t="s">
        <v>1709</v>
      </c>
      <c r="D162" s="150">
        <v>1</v>
      </c>
    </row>
    <row r="163" spans="1:4">
      <c r="A163" s="148">
        <v>42007.565999999999</v>
      </c>
      <c r="B163" s="149" t="s">
        <v>1704</v>
      </c>
      <c r="C163" s="150" t="s">
        <v>1708</v>
      </c>
      <c r="D163" s="150">
        <v>1</v>
      </c>
    </row>
    <row r="164" spans="1:4">
      <c r="A164" s="148">
        <v>42007.582000000002</v>
      </c>
      <c r="B164" s="149" t="s">
        <v>1703</v>
      </c>
      <c r="C164" s="150" t="s">
        <v>1699</v>
      </c>
      <c r="D164" s="150">
        <v>1</v>
      </c>
    </row>
    <row r="165" spans="1:4">
      <c r="A165" s="148">
        <v>42007.582000000002</v>
      </c>
      <c r="B165" s="149" t="s">
        <v>1706</v>
      </c>
      <c r="C165" s="150" t="s">
        <v>1710</v>
      </c>
      <c r="D165" s="150">
        <v>1</v>
      </c>
    </row>
    <row r="166" spans="1:4">
      <c r="A166" s="148">
        <v>42007.582000000002</v>
      </c>
      <c r="B166" s="149" t="s">
        <v>1706</v>
      </c>
      <c r="C166" s="150" t="s">
        <v>1710</v>
      </c>
      <c r="D166" s="150">
        <v>0</v>
      </c>
    </row>
    <row r="167" spans="1:4">
      <c r="A167" s="148">
        <v>42007.582000000002</v>
      </c>
      <c r="B167" s="149" t="s">
        <v>1702</v>
      </c>
      <c r="C167" s="150" t="s">
        <v>1708</v>
      </c>
      <c r="D167" s="150">
        <v>0</v>
      </c>
    </row>
    <row r="168" spans="1:4">
      <c r="A168" s="148">
        <v>42007.586000000003</v>
      </c>
      <c r="B168" s="149" t="s">
        <v>1706</v>
      </c>
      <c r="C168" s="150" t="s">
        <v>1708</v>
      </c>
      <c r="D168" s="150">
        <v>1</v>
      </c>
    </row>
    <row r="169" spans="1:4">
      <c r="A169" s="148">
        <v>42007.586000000003</v>
      </c>
      <c r="B169" s="149" t="s">
        <v>1698</v>
      </c>
      <c r="C169" s="150" t="s">
        <v>1710</v>
      </c>
      <c r="D169" s="150">
        <v>1</v>
      </c>
    </row>
    <row r="170" spans="1:4">
      <c r="A170" s="148">
        <v>42007.616000000002</v>
      </c>
      <c r="B170" s="149" t="s">
        <v>1706</v>
      </c>
      <c r="C170" s="150" t="s">
        <v>1710</v>
      </c>
      <c r="D170" s="150">
        <v>1</v>
      </c>
    </row>
    <row r="171" spans="1:4">
      <c r="A171" s="148">
        <v>42007.616000000002</v>
      </c>
      <c r="B171" s="149" t="s">
        <v>1703</v>
      </c>
      <c r="C171" s="150" t="s">
        <v>1710</v>
      </c>
      <c r="D171" s="150">
        <v>1</v>
      </c>
    </row>
    <row r="172" spans="1:4">
      <c r="A172" s="148">
        <v>42007.648999999998</v>
      </c>
      <c r="B172" s="149" t="s">
        <v>1707</v>
      </c>
      <c r="C172" s="150" t="s">
        <v>1710</v>
      </c>
      <c r="D172" s="150">
        <v>0</v>
      </c>
    </row>
    <row r="173" spans="1:4">
      <c r="A173" s="148">
        <v>42007.648999999998</v>
      </c>
      <c r="B173" s="149" t="s">
        <v>1703</v>
      </c>
      <c r="C173" s="150" t="s">
        <v>1699</v>
      </c>
      <c r="D173" s="150">
        <v>0</v>
      </c>
    </row>
    <row r="174" spans="1:4">
      <c r="A174" s="148">
        <v>42007.686999999998</v>
      </c>
      <c r="B174" s="149" t="s">
        <v>1698</v>
      </c>
      <c r="C174" s="150" t="s">
        <v>1701</v>
      </c>
      <c r="D174" s="150">
        <v>0</v>
      </c>
    </row>
    <row r="175" spans="1:4">
      <c r="A175" s="148">
        <v>42007.686999999998</v>
      </c>
      <c r="B175" s="149" t="s">
        <v>1706</v>
      </c>
      <c r="C175" s="150" t="s">
        <v>1708</v>
      </c>
      <c r="D175" s="150">
        <v>1</v>
      </c>
    </row>
    <row r="176" spans="1:4">
      <c r="A176" s="148">
        <v>42007.73</v>
      </c>
      <c r="B176" s="149" t="s">
        <v>1702</v>
      </c>
      <c r="C176" s="150" t="s">
        <v>1708</v>
      </c>
      <c r="D176" s="150">
        <v>0</v>
      </c>
    </row>
    <row r="177" spans="1:4">
      <c r="A177" s="148">
        <v>42007.73</v>
      </c>
      <c r="B177" s="149" t="s">
        <v>1707</v>
      </c>
      <c r="C177" s="150" t="s">
        <v>1701</v>
      </c>
      <c r="D177" s="150">
        <v>1</v>
      </c>
    </row>
    <row r="178" spans="1:4">
      <c r="A178" s="148">
        <v>42008.375999999997</v>
      </c>
      <c r="B178" s="149" t="s">
        <v>1707</v>
      </c>
      <c r="C178" s="150" t="s">
        <v>1699</v>
      </c>
      <c r="D178" s="150">
        <v>0</v>
      </c>
    </row>
    <row r="179" spans="1:4">
      <c r="A179" s="148">
        <v>42008.375999999997</v>
      </c>
      <c r="B179" s="149" t="s">
        <v>1698</v>
      </c>
      <c r="C179" s="150" t="s">
        <v>1710</v>
      </c>
      <c r="D179" s="150">
        <v>1</v>
      </c>
    </row>
    <row r="180" spans="1:4">
      <c r="A180" s="148">
        <v>42008.396999999997</v>
      </c>
      <c r="B180" s="149" t="s">
        <v>1707</v>
      </c>
      <c r="C180" s="150" t="s">
        <v>1708</v>
      </c>
      <c r="D180" s="150">
        <v>1</v>
      </c>
    </row>
    <row r="181" spans="1:4">
      <c r="A181" s="148">
        <v>42008.396999999997</v>
      </c>
      <c r="B181" s="149" t="s">
        <v>1706</v>
      </c>
      <c r="C181" s="150" t="s">
        <v>1710</v>
      </c>
      <c r="D181" s="150">
        <v>0</v>
      </c>
    </row>
    <row r="182" spans="1:4">
      <c r="A182" s="148">
        <v>42008.404999999999</v>
      </c>
      <c r="B182" s="149" t="s">
        <v>1703</v>
      </c>
      <c r="C182" s="150" t="s">
        <v>1699</v>
      </c>
      <c r="D182" s="150">
        <v>1</v>
      </c>
    </row>
    <row r="183" spans="1:4">
      <c r="A183" s="148">
        <v>42008.404999999999</v>
      </c>
      <c r="B183" s="149" t="s">
        <v>1704</v>
      </c>
      <c r="C183" s="150" t="s">
        <v>1710</v>
      </c>
      <c r="D183" s="150">
        <v>0</v>
      </c>
    </row>
    <row r="184" spans="1:4">
      <c r="A184" s="148">
        <v>42008.419000000002</v>
      </c>
      <c r="B184" s="149" t="s">
        <v>1707</v>
      </c>
      <c r="C184" s="150" t="s">
        <v>1701</v>
      </c>
      <c r="D184" s="150">
        <v>1</v>
      </c>
    </row>
    <row r="185" spans="1:4">
      <c r="A185" s="148">
        <v>42008.419000000002</v>
      </c>
      <c r="B185" s="149" t="s">
        <v>1702</v>
      </c>
      <c r="C185" s="150" t="s">
        <v>1701</v>
      </c>
      <c r="D185" s="150">
        <v>1</v>
      </c>
    </row>
    <row r="186" spans="1:4">
      <c r="A186" s="148">
        <v>42008.436000000002</v>
      </c>
      <c r="B186" s="149" t="s">
        <v>1705</v>
      </c>
      <c r="C186" s="150" t="s">
        <v>1710</v>
      </c>
      <c r="D186" s="150">
        <v>1</v>
      </c>
    </row>
    <row r="187" spans="1:4">
      <c r="A187" s="148">
        <v>42008.436000000002</v>
      </c>
      <c r="B187" s="149" t="s">
        <v>1698</v>
      </c>
      <c r="C187" s="150" t="s">
        <v>1701</v>
      </c>
      <c r="D187" s="150">
        <v>0</v>
      </c>
    </row>
    <row r="188" spans="1:4">
      <c r="A188" s="148">
        <v>42008.464999999997</v>
      </c>
      <c r="B188" s="149" t="s">
        <v>1700</v>
      </c>
      <c r="C188" s="150" t="s">
        <v>1710</v>
      </c>
      <c r="D188" s="150">
        <v>0</v>
      </c>
    </row>
    <row r="189" spans="1:4">
      <c r="A189" s="148">
        <v>42008.464999999997</v>
      </c>
      <c r="B189" s="149" t="s">
        <v>1698</v>
      </c>
      <c r="C189" s="150" t="s">
        <v>1709</v>
      </c>
      <c r="D189" s="150">
        <v>0</v>
      </c>
    </row>
    <row r="190" spans="1:4">
      <c r="A190" s="148">
        <v>42008.468000000001</v>
      </c>
      <c r="B190" s="149" t="s">
        <v>1705</v>
      </c>
      <c r="C190" s="150" t="s">
        <v>1709</v>
      </c>
      <c r="D190" s="150">
        <v>1</v>
      </c>
    </row>
    <row r="191" spans="1:4">
      <c r="A191" s="148">
        <v>42008.468000000001</v>
      </c>
      <c r="B191" s="149" t="s">
        <v>1707</v>
      </c>
      <c r="C191" s="150" t="s">
        <v>1708</v>
      </c>
      <c r="D191" s="150">
        <v>1</v>
      </c>
    </row>
    <row r="192" spans="1:4">
      <c r="A192" s="148">
        <v>42008.470999999998</v>
      </c>
      <c r="B192" s="149" t="s">
        <v>1700</v>
      </c>
      <c r="C192" s="150" t="s">
        <v>1699</v>
      </c>
      <c r="D192" s="150">
        <v>1</v>
      </c>
    </row>
    <row r="193" spans="1:4">
      <c r="A193" s="148">
        <v>42008.470999999998</v>
      </c>
      <c r="B193" s="149" t="s">
        <v>1707</v>
      </c>
      <c r="C193" s="150" t="s">
        <v>1701</v>
      </c>
      <c r="D193" s="150">
        <v>0</v>
      </c>
    </row>
    <row r="194" spans="1:4">
      <c r="A194" s="148">
        <v>42008.474000000002</v>
      </c>
      <c r="B194" s="149" t="s">
        <v>1703</v>
      </c>
      <c r="C194" s="150" t="s">
        <v>1708</v>
      </c>
      <c r="D194" s="150">
        <v>1</v>
      </c>
    </row>
    <row r="195" spans="1:4">
      <c r="A195" s="148">
        <v>42008.474000000002</v>
      </c>
      <c r="B195" s="149" t="s">
        <v>1706</v>
      </c>
      <c r="C195" s="150" t="s">
        <v>1710</v>
      </c>
      <c r="D195" s="150">
        <v>0</v>
      </c>
    </row>
    <row r="196" spans="1:4">
      <c r="A196" s="148">
        <v>42008.481</v>
      </c>
      <c r="B196" s="149" t="s">
        <v>1706</v>
      </c>
      <c r="C196" s="150" t="s">
        <v>1699</v>
      </c>
      <c r="D196" s="150">
        <v>1</v>
      </c>
    </row>
    <row r="197" spans="1:4">
      <c r="A197" s="148">
        <v>42008.481</v>
      </c>
      <c r="B197" s="149" t="s">
        <v>1707</v>
      </c>
      <c r="C197" s="150" t="s">
        <v>1710</v>
      </c>
      <c r="D197" s="150">
        <v>1</v>
      </c>
    </row>
    <row r="198" spans="1:4">
      <c r="A198" s="148">
        <v>42008.502</v>
      </c>
      <c r="B198" s="149" t="s">
        <v>1703</v>
      </c>
      <c r="C198" s="150" t="s">
        <v>1701</v>
      </c>
      <c r="D198" s="150">
        <v>1</v>
      </c>
    </row>
    <row r="199" spans="1:4">
      <c r="A199" s="148">
        <v>42008.502</v>
      </c>
      <c r="B199" s="149" t="s">
        <v>1707</v>
      </c>
      <c r="C199" s="150" t="s">
        <v>1709</v>
      </c>
      <c r="D199" s="150">
        <v>1</v>
      </c>
    </row>
    <row r="200" spans="1:4">
      <c r="A200" s="148">
        <v>42008.510999999999</v>
      </c>
      <c r="B200" s="149" t="s">
        <v>1705</v>
      </c>
      <c r="C200" s="150" t="s">
        <v>1710</v>
      </c>
      <c r="D200" s="150">
        <v>0</v>
      </c>
    </row>
    <row r="201" spans="1:4">
      <c r="A201" s="148">
        <v>42008.510999999999</v>
      </c>
      <c r="B201" s="149" t="s">
        <v>1706</v>
      </c>
      <c r="C201" s="150" t="s">
        <v>1701</v>
      </c>
      <c r="D201" s="150">
        <v>1</v>
      </c>
    </row>
    <row r="202" spans="1:4">
      <c r="A202" s="148">
        <v>42008.510999999999</v>
      </c>
      <c r="B202" s="149" t="s">
        <v>1700</v>
      </c>
      <c r="C202" s="150" t="s">
        <v>1701</v>
      </c>
      <c r="D202" s="150">
        <v>0</v>
      </c>
    </row>
    <row r="203" spans="1:4">
      <c r="A203" s="148">
        <v>42008.510999999999</v>
      </c>
      <c r="B203" s="149" t="s">
        <v>1706</v>
      </c>
      <c r="C203" s="150" t="s">
        <v>1709</v>
      </c>
      <c r="D203" s="150">
        <v>1</v>
      </c>
    </row>
    <row r="204" spans="1:4">
      <c r="A204" s="148">
        <v>42008.563999999998</v>
      </c>
      <c r="B204" s="149" t="s">
        <v>1704</v>
      </c>
      <c r="C204" s="150" t="s">
        <v>1709</v>
      </c>
      <c r="D204" s="150">
        <v>1</v>
      </c>
    </row>
    <row r="205" spans="1:4">
      <c r="A205" s="148">
        <v>42008.563999999998</v>
      </c>
      <c r="B205" s="149" t="s">
        <v>1698</v>
      </c>
      <c r="C205" s="150" t="s">
        <v>1709</v>
      </c>
      <c r="D205" s="150">
        <v>1</v>
      </c>
    </row>
    <row r="206" spans="1:4">
      <c r="A206" s="148">
        <v>42008.572999999997</v>
      </c>
      <c r="B206" s="149" t="s">
        <v>1702</v>
      </c>
      <c r="C206" s="150" t="s">
        <v>1710</v>
      </c>
      <c r="D206" s="150">
        <v>1</v>
      </c>
    </row>
    <row r="207" spans="1:4">
      <c r="A207" s="148">
        <v>42008.572999999997</v>
      </c>
      <c r="B207" s="149" t="s">
        <v>1705</v>
      </c>
      <c r="C207" s="150" t="s">
        <v>1701</v>
      </c>
      <c r="D207" s="150">
        <v>1</v>
      </c>
    </row>
    <row r="208" spans="1:4">
      <c r="A208" s="148">
        <v>42008.580999999998</v>
      </c>
      <c r="B208" s="149" t="s">
        <v>1705</v>
      </c>
      <c r="C208" s="150" t="s">
        <v>1709</v>
      </c>
      <c r="D208" s="150">
        <v>1</v>
      </c>
    </row>
    <row r="209" spans="1:4">
      <c r="A209" s="148">
        <v>42008.580999999998</v>
      </c>
      <c r="B209" s="149" t="s">
        <v>1703</v>
      </c>
      <c r="C209" s="150" t="s">
        <v>1709</v>
      </c>
      <c r="D209" s="150">
        <v>1</v>
      </c>
    </row>
    <row r="210" spans="1:4">
      <c r="A210" s="148">
        <v>42008.601000000002</v>
      </c>
      <c r="B210" s="149" t="s">
        <v>1704</v>
      </c>
      <c r="C210" s="150" t="s">
        <v>1701</v>
      </c>
      <c r="D210" s="150">
        <v>1</v>
      </c>
    </row>
    <row r="211" spans="1:4">
      <c r="A211" s="148">
        <v>42008.601000000002</v>
      </c>
      <c r="B211" s="149" t="s">
        <v>1707</v>
      </c>
      <c r="C211" s="150" t="s">
        <v>1710</v>
      </c>
      <c r="D211" s="150">
        <v>1</v>
      </c>
    </row>
    <row r="212" spans="1:4">
      <c r="A212" s="148">
        <v>42008.603000000003</v>
      </c>
      <c r="B212" s="149" t="s">
        <v>1705</v>
      </c>
      <c r="C212" s="150" t="s">
        <v>1701</v>
      </c>
      <c r="D212" s="150">
        <v>0</v>
      </c>
    </row>
    <row r="213" spans="1:4">
      <c r="A213" s="148">
        <v>42008.603000000003</v>
      </c>
      <c r="B213" s="149" t="s">
        <v>1706</v>
      </c>
      <c r="C213" s="150" t="s">
        <v>1708</v>
      </c>
      <c r="D213" s="150">
        <v>1</v>
      </c>
    </row>
    <row r="214" spans="1:4">
      <c r="A214" s="148">
        <v>42008.605000000003</v>
      </c>
      <c r="B214" s="149" t="s">
        <v>1706</v>
      </c>
      <c r="C214" s="150" t="s">
        <v>1708</v>
      </c>
      <c r="D214" s="150">
        <v>1</v>
      </c>
    </row>
    <row r="215" spans="1:4">
      <c r="A215" s="148">
        <v>42008.605000000003</v>
      </c>
      <c r="B215" s="149" t="s">
        <v>1707</v>
      </c>
      <c r="C215" s="150" t="s">
        <v>1701</v>
      </c>
      <c r="D215" s="150">
        <v>1</v>
      </c>
    </row>
    <row r="216" spans="1:4">
      <c r="A216" s="148">
        <v>42008.618000000002</v>
      </c>
      <c r="B216" s="149" t="s">
        <v>1705</v>
      </c>
      <c r="C216" s="150" t="s">
        <v>1699</v>
      </c>
      <c r="D216" s="150">
        <v>1</v>
      </c>
    </row>
    <row r="217" spans="1:4">
      <c r="A217" s="148">
        <v>42008.618000000002</v>
      </c>
      <c r="B217" s="149" t="s">
        <v>1700</v>
      </c>
      <c r="C217" s="150" t="s">
        <v>1701</v>
      </c>
      <c r="D217" s="150">
        <v>0</v>
      </c>
    </row>
    <row r="218" spans="1:4">
      <c r="A218" s="148">
        <v>42008.641000000003</v>
      </c>
      <c r="B218" s="149" t="s">
        <v>1704</v>
      </c>
      <c r="C218" s="150" t="s">
        <v>1710</v>
      </c>
      <c r="D218" s="150">
        <v>1</v>
      </c>
    </row>
    <row r="219" spans="1:4">
      <c r="A219" s="148">
        <v>42008.641000000003</v>
      </c>
      <c r="B219" s="149" t="s">
        <v>1702</v>
      </c>
      <c r="C219" s="150" t="s">
        <v>1709</v>
      </c>
      <c r="D219" s="150">
        <v>1</v>
      </c>
    </row>
    <row r="220" spans="1:4">
      <c r="A220" s="148">
        <v>42008.659</v>
      </c>
      <c r="B220" s="149" t="s">
        <v>1702</v>
      </c>
      <c r="C220" s="150" t="s">
        <v>1709</v>
      </c>
      <c r="D220" s="150">
        <v>1</v>
      </c>
    </row>
    <row r="221" spans="1:4">
      <c r="A221" s="148">
        <v>42008.659</v>
      </c>
      <c r="B221" s="149" t="s">
        <v>1698</v>
      </c>
      <c r="C221" s="150" t="s">
        <v>1708</v>
      </c>
      <c r="D221" s="150">
        <v>1</v>
      </c>
    </row>
    <row r="222" spans="1:4">
      <c r="A222" s="148">
        <v>42008.7</v>
      </c>
      <c r="B222" s="149" t="s">
        <v>1707</v>
      </c>
      <c r="C222" s="150" t="s">
        <v>1708</v>
      </c>
      <c r="D222" s="150">
        <v>1</v>
      </c>
    </row>
    <row r="223" spans="1:4">
      <c r="A223" s="148">
        <v>42008.7</v>
      </c>
      <c r="B223" s="149" t="s">
        <v>1705</v>
      </c>
      <c r="C223" s="150" t="s">
        <v>1710</v>
      </c>
      <c r="D223" s="150">
        <v>0</v>
      </c>
    </row>
    <row r="224" spans="1:4">
      <c r="A224" s="148">
        <v>42008.701000000001</v>
      </c>
      <c r="B224" s="149" t="s">
        <v>1707</v>
      </c>
      <c r="C224" s="150" t="s">
        <v>1699</v>
      </c>
      <c r="D224" s="150">
        <v>1</v>
      </c>
    </row>
    <row r="225" spans="1:4">
      <c r="A225" s="148">
        <v>42008.701000000001</v>
      </c>
      <c r="B225" s="149" t="s">
        <v>1702</v>
      </c>
      <c r="C225" s="150" t="s">
        <v>1708</v>
      </c>
      <c r="D225" s="150">
        <v>1</v>
      </c>
    </row>
    <row r="226" spans="1:4">
      <c r="A226" s="148">
        <v>42008.701000000001</v>
      </c>
      <c r="B226" s="149" t="s">
        <v>1707</v>
      </c>
      <c r="C226" s="150" t="s">
        <v>1701</v>
      </c>
      <c r="D226" s="150">
        <v>1</v>
      </c>
    </row>
    <row r="227" spans="1:4">
      <c r="A227" s="148">
        <v>42008.701000000001</v>
      </c>
      <c r="B227" s="149" t="s">
        <v>1706</v>
      </c>
      <c r="C227" s="150" t="s">
        <v>1710</v>
      </c>
      <c r="D227" s="150">
        <v>1</v>
      </c>
    </row>
    <row r="228" spans="1:4">
      <c r="A228" s="148">
        <v>42008.733</v>
      </c>
      <c r="B228" s="149" t="s">
        <v>1702</v>
      </c>
      <c r="C228" s="150" t="s">
        <v>1709</v>
      </c>
      <c r="D228" s="150">
        <v>1</v>
      </c>
    </row>
    <row r="229" spans="1:4">
      <c r="A229" s="148">
        <v>42008.733</v>
      </c>
      <c r="B229" s="149" t="s">
        <v>1705</v>
      </c>
      <c r="C229" s="150" t="s">
        <v>1701</v>
      </c>
      <c r="D229" s="150">
        <v>1</v>
      </c>
    </row>
    <row r="230" spans="1:4">
      <c r="A230" s="148">
        <v>42008.735999999997</v>
      </c>
      <c r="B230" s="149" t="s">
        <v>1707</v>
      </c>
      <c r="C230" s="150" t="s">
        <v>1709</v>
      </c>
      <c r="D230" s="150">
        <v>0</v>
      </c>
    </row>
    <row r="231" spans="1:4">
      <c r="A231" s="148">
        <v>42008.735999999997</v>
      </c>
      <c r="B231" s="149" t="s">
        <v>1700</v>
      </c>
      <c r="C231" s="150" t="s">
        <v>1709</v>
      </c>
      <c r="D231" s="150">
        <v>1</v>
      </c>
    </row>
    <row r="232" spans="1:4">
      <c r="A232" s="148">
        <v>42009.381000000001</v>
      </c>
      <c r="B232" s="149" t="s">
        <v>1706</v>
      </c>
      <c r="C232" s="150" t="s">
        <v>1710</v>
      </c>
      <c r="D232" s="150">
        <v>1</v>
      </c>
    </row>
    <row r="233" spans="1:4">
      <c r="A233" s="148">
        <v>42009.381000000001</v>
      </c>
      <c r="B233" s="149" t="s">
        <v>1706</v>
      </c>
      <c r="C233" s="150" t="s">
        <v>1710</v>
      </c>
      <c r="D233" s="150">
        <v>1</v>
      </c>
    </row>
    <row r="234" spans="1:4">
      <c r="A234" s="148">
        <v>42009.392999999996</v>
      </c>
      <c r="B234" s="149" t="s">
        <v>1702</v>
      </c>
      <c r="C234" s="150" t="s">
        <v>1699</v>
      </c>
      <c r="D234" s="150">
        <v>0</v>
      </c>
    </row>
    <row r="235" spans="1:4">
      <c r="A235" s="148">
        <v>42009.392999999996</v>
      </c>
      <c r="B235" s="149" t="s">
        <v>1704</v>
      </c>
      <c r="C235" s="150" t="s">
        <v>1708</v>
      </c>
      <c r="D235" s="150">
        <v>1</v>
      </c>
    </row>
    <row r="236" spans="1:4">
      <c r="A236" s="148">
        <v>42009.398000000001</v>
      </c>
      <c r="B236" s="149" t="s">
        <v>1706</v>
      </c>
      <c r="C236" s="150" t="s">
        <v>1701</v>
      </c>
      <c r="D236" s="150">
        <v>1</v>
      </c>
    </row>
    <row r="237" spans="1:4">
      <c r="A237" s="148">
        <v>42009.398000000001</v>
      </c>
      <c r="B237" s="149" t="s">
        <v>1702</v>
      </c>
      <c r="C237" s="150" t="s">
        <v>1710</v>
      </c>
      <c r="D237" s="150">
        <v>0</v>
      </c>
    </row>
    <row r="238" spans="1:4">
      <c r="A238" s="148">
        <v>42009.417000000001</v>
      </c>
      <c r="B238" s="149" t="s">
        <v>1700</v>
      </c>
      <c r="C238" s="150" t="s">
        <v>1701</v>
      </c>
      <c r="D238" s="150">
        <v>1</v>
      </c>
    </row>
    <row r="239" spans="1:4">
      <c r="A239" s="148">
        <v>42009.417000000001</v>
      </c>
      <c r="B239" s="149" t="s">
        <v>1703</v>
      </c>
      <c r="C239" s="150" t="s">
        <v>1699</v>
      </c>
      <c r="D239" s="150">
        <v>1</v>
      </c>
    </row>
    <row r="240" spans="1:4">
      <c r="A240" s="148">
        <v>42009.451000000001</v>
      </c>
      <c r="B240" s="149" t="s">
        <v>1704</v>
      </c>
      <c r="C240" s="150" t="s">
        <v>1699</v>
      </c>
      <c r="D240" s="150">
        <v>1</v>
      </c>
    </row>
    <row r="241" spans="1:4">
      <c r="A241" s="148">
        <v>42009.451000000001</v>
      </c>
      <c r="B241" s="149" t="s">
        <v>1706</v>
      </c>
      <c r="C241" s="150" t="s">
        <v>1710</v>
      </c>
      <c r="D241" s="150">
        <v>1</v>
      </c>
    </row>
    <row r="242" spans="1:4">
      <c r="A242" s="148">
        <v>42009.48</v>
      </c>
      <c r="B242" s="149" t="s">
        <v>1706</v>
      </c>
      <c r="C242" s="150" t="s">
        <v>1710</v>
      </c>
      <c r="D242" s="150">
        <v>0</v>
      </c>
    </row>
    <row r="243" spans="1:4">
      <c r="A243" s="148">
        <v>42009.48</v>
      </c>
      <c r="B243" s="149" t="s">
        <v>1704</v>
      </c>
      <c r="C243" s="150" t="s">
        <v>1708</v>
      </c>
      <c r="D243" s="150">
        <v>1</v>
      </c>
    </row>
    <row r="244" spans="1:4">
      <c r="A244" s="148">
        <v>42009.487000000001</v>
      </c>
      <c r="B244" s="149" t="s">
        <v>1704</v>
      </c>
      <c r="C244" s="150" t="s">
        <v>1699</v>
      </c>
      <c r="D244" s="150">
        <v>1</v>
      </c>
    </row>
    <row r="245" spans="1:4">
      <c r="A245" s="148">
        <v>42009.487000000001</v>
      </c>
      <c r="B245" s="149" t="s">
        <v>1703</v>
      </c>
      <c r="C245" s="150" t="s">
        <v>1709</v>
      </c>
      <c r="D245" s="150">
        <v>1</v>
      </c>
    </row>
    <row r="246" spans="1:4">
      <c r="A246" s="148">
        <v>42009.493000000002</v>
      </c>
      <c r="B246" s="149" t="s">
        <v>1707</v>
      </c>
      <c r="C246" s="150" t="s">
        <v>1708</v>
      </c>
      <c r="D246" s="150">
        <v>1</v>
      </c>
    </row>
    <row r="247" spans="1:4">
      <c r="A247" s="148">
        <v>42009.493000000002</v>
      </c>
      <c r="B247" s="149" t="s">
        <v>1703</v>
      </c>
      <c r="C247" s="150" t="s">
        <v>1710</v>
      </c>
      <c r="D247" s="150">
        <v>0</v>
      </c>
    </row>
    <row r="248" spans="1:4">
      <c r="A248" s="148">
        <v>42009.493000000002</v>
      </c>
      <c r="B248" s="149" t="s">
        <v>1700</v>
      </c>
      <c r="C248" s="150" t="s">
        <v>1709</v>
      </c>
      <c r="D248" s="150">
        <v>1</v>
      </c>
    </row>
    <row r="249" spans="1:4">
      <c r="A249" s="148">
        <v>42009.493000000002</v>
      </c>
      <c r="B249" s="149" t="s">
        <v>1704</v>
      </c>
      <c r="C249" s="150" t="s">
        <v>1699</v>
      </c>
      <c r="D249" s="150">
        <v>1</v>
      </c>
    </row>
    <row r="250" spans="1:4">
      <c r="A250" s="148">
        <v>42009.5</v>
      </c>
      <c r="B250" s="149" t="s">
        <v>1700</v>
      </c>
      <c r="C250" s="150" t="s">
        <v>1710</v>
      </c>
      <c r="D250" s="150">
        <v>1</v>
      </c>
    </row>
    <row r="251" spans="1:4">
      <c r="A251" s="148">
        <v>42009.5</v>
      </c>
      <c r="B251" s="149" t="s">
        <v>1707</v>
      </c>
      <c r="C251" s="150" t="s">
        <v>1709</v>
      </c>
      <c r="D251" s="150">
        <v>1</v>
      </c>
    </row>
    <row r="252" spans="1:4">
      <c r="A252" s="148">
        <v>42009.508999999998</v>
      </c>
      <c r="B252" s="149" t="s">
        <v>1698</v>
      </c>
      <c r="C252" s="150" t="s">
        <v>1708</v>
      </c>
      <c r="D252" s="150">
        <v>1</v>
      </c>
    </row>
    <row r="253" spans="1:4">
      <c r="A253" s="148">
        <v>42009.508999999998</v>
      </c>
      <c r="B253" s="149" t="s">
        <v>1704</v>
      </c>
      <c r="C253" s="150" t="s">
        <v>1710</v>
      </c>
      <c r="D253" s="150">
        <v>1</v>
      </c>
    </row>
    <row r="254" spans="1:4">
      <c r="A254" s="148">
        <v>42009.544999999998</v>
      </c>
      <c r="B254" s="149" t="s">
        <v>1706</v>
      </c>
      <c r="C254" s="150" t="s">
        <v>1708</v>
      </c>
      <c r="D254" s="150">
        <v>1</v>
      </c>
    </row>
    <row r="255" spans="1:4">
      <c r="A255" s="148">
        <v>42009.544999999998</v>
      </c>
      <c r="B255" s="149" t="s">
        <v>1706</v>
      </c>
      <c r="C255" s="150" t="s">
        <v>1709</v>
      </c>
      <c r="D255" s="150">
        <v>1</v>
      </c>
    </row>
    <row r="256" spans="1:4">
      <c r="A256" s="148">
        <v>42009.582999999999</v>
      </c>
      <c r="B256" s="149" t="s">
        <v>1704</v>
      </c>
      <c r="C256" s="150" t="s">
        <v>1709</v>
      </c>
      <c r="D256" s="150">
        <v>0</v>
      </c>
    </row>
    <row r="257" spans="1:4">
      <c r="A257" s="148">
        <v>42009.582999999999</v>
      </c>
      <c r="B257" s="149" t="s">
        <v>1706</v>
      </c>
      <c r="C257" s="150" t="s">
        <v>1701</v>
      </c>
      <c r="D257" s="150">
        <v>1</v>
      </c>
    </row>
    <row r="258" spans="1:4">
      <c r="A258" s="148">
        <v>42009.612999999998</v>
      </c>
      <c r="B258" s="149" t="s">
        <v>1698</v>
      </c>
      <c r="C258" s="150" t="s">
        <v>1709</v>
      </c>
      <c r="D258" s="150">
        <v>1</v>
      </c>
    </row>
    <row r="259" spans="1:4">
      <c r="A259" s="148">
        <v>42009.612999999998</v>
      </c>
      <c r="B259" s="149" t="s">
        <v>1705</v>
      </c>
      <c r="C259" s="150" t="s">
        <v>1710</v>
      </c>
      <c r="D259" s="150">
        <v>0</v>
      </c>
    </row>
    <row r="260" spans="1:4">
      <c r="A260" s="148">
        <v>42009.637999999999</v>
      </c>
      <c r="B260" s="149" t="s">
        <v>1703</v>
      </c>
      <c r="C260" s="150" t="s">
        <v>1701</v>
      </c>
      <c r="D260" s="150">
        <v>1</v>
      </c>
    </row>
    <row r="261" spans="1:4">
      <c r="A261" s="148">
        <v>42009.637999999999</v>
      </c>
      <c r="B261" s="149" t="s">
        <v>1700</v>
      </c>
      <c r="C261" s="150" t="s">
        <v>1709</v>
      </c>
      <c r="D261" s="150">
        <v>1</v>
      </c>
    </row>
    <row r="262" spans="1:4">
      <c r="A262" s="148">
        <v>42009.639000000003</v>
      </c>
      <c r="B262" s="149" t="s">
        <v>1698</v>
      </c>
      <c r="C262" s="150" t="s">
        <v>1699</v>
      </c>
      <c r="D262" s="150">
        <v>1</v>
      </c>
    </row>
    <row r="263" spans="1:4">
      <c r="A263" s="148">
        <v>42009.639000000003</v>
      </c>
      <c r="B263" s="149" t="s">
        <v>1704</v>
      </c>
      <c r="C263" s="150" t="s">
        <v>1709</v>
      </c>
      <c r="D263" s="150">
        <v>1</v>
      </c>
    </row>
    <row r="264" spans="1:4">
      <c r="A264" s="148">
        <v>42009.646999999997</v>
      </c>
      <c r="B264" s="149" t="s">
        <v>1704</v>
      </c>
      <c r="C264" s="150" t="s">
        <v>1710</v>
      </c>
      <c r="D264" s="150">
        <v>1</v>
      </c>
    </row>
    <row r="265" spans="1:4">
      <c r="A265" s="148">
        <v>42009.646999999997</v>
      </c>
      <c r="B265" s="149" t="s">
        <v>1698</v>
      </c>
      <c r="C265" s="150" t="s">
        <v>1710</v>
      </c>
      <c r="D265" s="150">
        <v>1</v>
      </c>
    </row>
    <row r="266" spans="1:4">
      <c r="A266" s="148">
        <v>42009.646999999997</v>
      </c>
      <c r="B266" s="149" t="s">
        <v>1700</v>
      </c>
      <c r="C266" s="150" t="s">
        <v>1699</v>
      </c>
      <c r="D266" s="150">
        <v>1</v>
      </c>
    </row>
    <row r="267" spans="1:4">
      <c r="A267" s="148">
        <v>42009.646999999997</v>
      </c>
      <c r="B267" s="149" t="s">
        <v>1706</v>
      </c>
      <c r="C267" s="150" t="s">
        <v>1708</v>
      </c>
      <c r="D267" s="150">
        <v>1</v>
      </c>
    </row>
    <row r="268" spans="1:4">
      <c r="A268" s="148">
        <v>42009.650999999998</v>
      </c>
      <c r="B268" s="149" t="s">
        <v>1706</v>
      </c>
      <c r="C268" s="150" t="s">
        <v>1710</v>
      </c>
      <c r="D268" s="150">
        <v>1</v>
      </c>
    </row>
    <row r="269" spans="1:4">
      <c r="A269" s="148">
        <v>42009.650999999998</v>
      </c>
      <c r="B269" s="149" t="s">
        <v>1703</v>
      </c>
      <c r="C269" s="150" t="s">
        <v>1708</v>
      </c>
      <c r="D269" s="150">
        <v>1</v>
      </c>
    </row>
    <row r="270" spans="1:4">
      <c r="A270" s="148">
        <v>42009.656000000003</v>
      </c>
      <c r="B270" s="149" t="s">
        <v>1705</v>
      </c>
      <c r="C270" s="150" t="s">
        <v>1709</v>
      </c>
      <c r="D270" s="150">
        <v>1</v>
      </c>
    </row>
    <row r="271" spans="1:4">
      <c r="A271" s="148">
        <v>42009.656000000003</v>
      </c>
      <c r="B271" s="149" t="s">
        <v>1707</v>
      </c>
      <c r="C271" s="150" t="s">
        <v>1708</v>
      </c>
      <c r="D271" s="150">
        <v>1</v>
      </c>
    </row>
    <row r="272" spans="1:4">
      <c r="A272" s="148">
        <v>42009.671000000002</v>
      </c>
      <c r="B272" s="149" t="s">
        <v>1703</v>
      </c>
      <c r="C272" s="150" t="s">
        <v>1710</v>
      </c>
      <c r="D272" s="150">
        <v>1</v>
      </c>
    </row>
    <row r="273" spans="1:4">
      <c r="A273" s="148">
        <v>42009.671000000002</v>
      </c>
      <c r="B273" s="149" t="s">
        <v>1707</v>
      </c>
      <c r="C273" s="150" t="s">
        <v>1701</v>
      </c>
      <c r="D273" s="150">
        <v>1</v>
      </c>
    </row>
    <row r="274" spans="1:4">
      <c r="A274" s="148">
        <v>42009.678</v>
      </c>
      <c r="B274" s="149" t="s">
        <v>1707</v>
      </c>
      <c r="C274" s="150" t="s">
        <v>1709</v>
      </c>
      <c r="D274" s="150">
        <v>0</v>
      </c>
    </row>
    <row r="275" spans="1:4">
      <c r="A275" s="148">
        <v>42009.678</v>
      </c>
      <c r="B275" s="149" t="s">
        <v>1707</v>
      </c>
      <c r="C275" s="150" t="s">
        <v>1709</v>
      </c>
      <c r="D275" s="150">
        <v>0</v>
      </c>
    </row>
    <row r="276" spans="1:4">
      <c r="A276" s="148">
        <v>42009.686000000002</v>
      </c>
      <c r="B276" s="149" t="s">
        <v>1698</v>
      </c>
      <c r="C276" s="150" t="s">
        <v>1701</v>
      </c>
      <c r="D276" s="150">
        <v>1</v>
      </c>
    </row>
    <row r="277" spans="1:4">
      <c r="A277" s="148">
        <v>42009.686000000002</v>
      </c>
      <c r="B277" s="149" t="s">
        <v>1698</v>
      </c>
      <c r="C277" s="150" t="s">
        <v>1699</v>
      </c>
      <c r="D277" s="150">
        <v>1</v>
      </c>
    </row>
    <row r="278" spans="1:4">
      <c r="A278" s="148">
        <v>42009.726000000002</v>
      </c>
      <c r="B278" s="149" t="s">
        <v>1702</v>
      </c>
      <c r="C278" s="150" t="s">
        <v>1701</v>
      </c>
      <c r="D278" s="150">
        <v>0</v>
      </c>
    </row>
    <row r="279" spans="1:4">
      <c r="A279" s="148">
        <v>42009.726000000002</v>
      </c>
      <c r="B279" s="149" t="s">
        <v>1704</v>
      </c>
      <c r="C279" s="150" t="s">
        <v>1708</v>
      </c>
      <c r="D279" s="150">
        <v>0</v>
      </c>
    </row>
    <row r="280" spans="1:4">
      <c r="A280" s="148">
        <v>42009.728999999999</v>
      </c>
      <c r="B280" s="149" t="s">
        <v>1706</v>
      </c>
      <c r="C280" s="150" t="s">
        <v>1701</v>
      </c>
      <c r="D280" s="150">
        <v>0</v>
      </c>
    </row>
    <row r="281" spans="1:4">
      <c r="A281" s="148">
        <v>42009.728999999999</v>
      </c>
      <c r="B281" s="149" t="s">
        <v>1703</v>
      </c>
      <c r="C281" s="150" t="s">
        <v>1699</v>
      </c>
      <c r="D281" s="150">
        <v>1</v>
      </c>
    </row>
    <row r="282" spans="1:4">
      <c r="A282" s="148">
        <v>42009.735000000001</v>
      </c>
      <c r="B282" s="149" t="s">
        <v>1698</v>
      </c>
      <c r="C282" s="150" t="s">
        <v>1701</v>
      </c>
      <c r="D282" s="150">
        <v>1</v>
      </c>
    </row>
    <row r="283" spans="1:4">
      <c r="A283" s="148">
        <v>42009.735000000001</v>
      </c>
      <c r="B283" s="149" t="s">
        <v>1706</v>
      </c>
      <c r="C283" s="150" t="s">
        <v>1710</v>
      </c>
      <c r="D283" s="150">
        <v>1</v>
      </c>
    </row>
    <row r="284" spans="1:4">
      <c r="A284" s="148">
        <v>42009.739000000001</v>
      </c>
      <c r="B284" s="149" t="s">
        <v>1707</v>
      </c>
      <c r="C284" s="150" t="s">
        <v>1710</v>
      </c>
      <c r="D284" s="150">
        <v>1</v>
      </c>
    </row>
    <row r="285" spans="1:4">
      <c r="A285" s="148">
        <v>42009.739000000001</v>
      </c>
      <c r="B285" s="149" t="s">
        <v>1707</v>
      </c>
      <c r="C285" s="150" t="s">
        <v>1701</v>
      </c>
      <c r="D285" s="150">
        <v>0</v>
      </c>
    </row>
    <row r="286" spans="1:4">
      <c r="A286" s="148">
        <v>42009.748</v>
      </c>
      <c r="B286" s="149" t="s">
        <v>1707</v>
      </c>
      <c r="C286" s="150" t="s">
        <v>1701</v>
      </c>
      <c r="D286" s="150">
        <v>1</v>
      </c>
    </row>
    <row r="287" spans="1:4">
      <c r="A287" s="148">
        <v>42009.748</v>
      </c>
      <c r="B287" s="149" t="s">
        <v>1698</v>
      </c>
      <c r="C287" s="150" t="s">
        <v>1710</v>
      </c>
      <c r="D287" s="150">
        <v>1</v>
      </c>
    </row>
    <row r="288" spans="1:4">
      <c r="A288" s="148">
        <v>42010.381000000001</v>
      </c>
      <c r="B288" s="149" t="s">
        <v>1704</v>
      </c>
      <c r="C288" s="150" t="s">
        <v>1701</v>
      </c>
      <c r="D288" s="150">
        <v>0</v>
      </c>
    </row>
    <row r="289" spans="1:4">
      <c r="A289" s="148">
        <v>42010.381000000001</v>
      </c>
      <c r="B289" s="149" t="s">
        <v>1702</v>
      </c>
      <c r="C289" s="150" t="s">
        <v>1708</v>
      </c>
      <c r="D289" s="150">
        <v>1</v>
      </c>
    </row>
    <row r="290" spans="1:4">
      <c r="A290" s="148">
        <v>42010.421000000002</v>
      </c>
      <c r="B290" s="149" t="s">
        <v>1702</v>
      </c>
      <c r="C290" s="150" t="s">
        <v>1701</v>
      </c>
      <c r="D290" s="150">
        <v>1</v>
      </c>
    </row>
    <row r="291" spans="1:4">
      <c r="A291" s="148">
        <v>42010.421000000002</v>
      </c>
      <c r="B291" s="149" t="s">
        <v>1702</v>
      </c>
      <c r="C291" s="150" t="s">
        <v>1699</v>
      </c>
      <c r="D291" s="150">
        <v>1</v>
      </c>
    </row>
    <row r="292" spans="1:4">
      <c r="A292" s="148">
        <v>42010.421999999999</v>
      </c>
      <c r="B292" s="149" t="s">
        <v>1706</v>
      </c>
      <c r="C292" s="150" t="s">
        <v>1708</v>
      </c>
      <c r="D292" s="150">
        <v>0</v>
      </c>
    </row>
    <row r="293" spans="1:4">
      <c r="A293" s="148">
        <v>42010.421999999999</v>
      </c>
      <c r="B293" s="149" t="s">
        <v>1705</v>
      </c>
      <c r="C293" s="150" t="s">
        <v>1699</v>
      </c>
      <c r="D293" s="150">
        <v>1</v>
      </c>
    </row>
    <row r="294" spans="1:4">
      <c r="A294" s="148">
        <v>42010.438999999998</v>
      </c>
      <c r="B294" s="149" t="s">
        <v>1702</v>
      </c>
      <c r="C294" s="150" t="s">
        <v>1699</v>
      </c>
      <c r="D294" s="150">
        <v>1</v>
      </c>
    </row>
    <row r="295" spans="1:4">
      <c r="A295" s="148">
        <v>42010.438999999998</v>
      </c>
      <c r="B295" s="149" t="s">
        <v>1705</v>
      </c>
      <c r="C295" s="150" t="s">
        <v>1701</v>
      </c>
      <c r="D295" s="150">
        <v>1</v>
      </c>
    </row>
    <row r="296" spans="1:4">
      <c r="A296" s="148">
        <v>42010.446000000004</v>
      </c>
      <c r="B296" s="149" t="s">
        <v>1702</v>
      </c>
      <c r="C296" s="150" t="s">
        <v>1710</v>
      </c>
      <c r="D296" s="150">
        <v>1</v>
      </c>
    </row>
    <row r="297" spans="1:4">
      <c r="A297" s="148">
        <v>42010.446000000004</v>
      </c>
      <c r="B297" s="149" t="s">
        <v>1702</v>
      </c>
      <c r="C297" s="150" t="s">
        <v>1709</v>
      </c>
      <c r="D297" s="150">
        <v>1</v>
      </c>
    </row>
    <row r="298" spans="1:4">
      <c r="A298" s="148">
        <v>42010.466999999997</v>
      </c>
      <c r="B298" s="149" t="s">
        <v>1703</v>
      </c>
      <c r="C298" s="150" t="s">
        <v>1708</v>
      </c>
      <c r="D298" s="150">
        <v>1</v>
      </c>
    </row>
    <row r="299" spans="1:4">
      <c r="A299" s="148">
        <v>42010.466999999997</v>
      </c>
      <c r="B299" s="149" t="s">
        <v>1700</v>
      </c>
      <c r="C299" s="150" t="s">
        <v>1710</v>
      </c>
      <c r="D299" s="150">
        <v>0</v>
      </c>
    </row>
    <row r="300" spans="1:4">
      <c r="A300" s="148">
        <v>42010.478999999999</v>
      </c>
      <c r="B300" s="149" t="s">
        <v>1707</v>
      </c>
      <c r="C300" s="150" t="s">
        <v>1701</v>
      </c>
      <c r="D300" s="150">
        <v>1</v>
      </c>
    </row>
    <row r="301" spans="1:4">
      <c r="A301" s="148">
        <v>42010.478999999999</v>
      </c>
      <c r="B301" s="149" t="s">
        <v>1698</v>
      </c>
      <c r="C301" s="150" t="s">
        <v>1708</v>
      </c>
      <c r="D301" s="150">
        <v>1</v>
      </c>
    </row>
    <row r="302" spans="1:4">
      <c r="A302" s="148">
        <v>42010.485000000001</v>
      </c>
      <c r="B302" s="149" t="s">
        <v>1703</v>
      </c>
      <c r="C302" s="150" t="s">
        <v>1708</v>
      </c>
      <c r="D302" s="150">
        <v>0</v>
      </c>
    </row>
    <row r="303" spans="1:4">
      <c r="A303" s="148">
        <v>42010.485000000001</v>
      </c>
      <c r="B303" s="149" t="s">
        <v>1706</v>
      </c>
      <c r="C303" s="150" t="s">
        <v>1699</v>
      </c>
      <c r="D303" s="150">
        <v>1</v>
      </c>
    </row>
    <row r="304" spans="1:4">
      <c r="A304" s="148">
        <v>42010.49</v>
      </c>
      <c r="B304" s="149" t="s">
        <v>1702</v>
      </c>
      <c r="C304" s="150" t="s">
        <v>1708</v>
      </c>
      <c r="D304" s="150">
        <v>1</v>
      </c>
    </row>
    <row r="305" spans="1:4">
      <c r="A305" s="148">
        <v>42010.49</v>
      </c>
      <c r="B305" s="149" t="s">
        <v>1704</v>
      </c>
      <c r="C305" s="150" t="s">
        <v>1701</v>
      </c>
      <c r="D305" s="150">
        <v>0</v>
      </c>
    </row>
    <row r="306" spans="1:4">
      <c r="A306" s="148">
        <v>42010.504000000001</v>
      </c>
      <c r="B306" s="149" t="s">
        <v>1706</v>
      </c>
      <c r="C306" s="150" t="s">
        <v>1709</v>
      </c>
      <c r="D306" s="150">
        <v>1</v>
      </c>
    </row>
    <row r="307" spans="1:4">
      <c r="A307" s="148">
        <v>42010.504000000001</v>
      </c>
      <c r="B307" s="149" t="s">
        <v>1703</v>
      </c>
      <c r="C307" s="150" t="s">
        <v>1709</v>
      </c>
      <c r="D307" s="150">
        <v>0</v>
      </c>
    </row>
    <row r="308" spans="1:4">
      <c r="A308" s="148">
        <v>42010.504999999997</v>
      </c>
      <c r="B308" s="149" t="s">
        <v>1700</v>
      </c>
      <c r="C308" s="150" t="s">
        <v>1710</v>
      </c>
      <c r="D308" s="150">
        <v>0</v>
      </c>
    </row>
    <row r="309" spans="1:4">
      <c r="A309" s="148">
        <v>42010.504999999997</v>
      </c>
      <c r="B309" s="149" t="s">
        <v>1705</v>
      </c>
      <c r="C309" s="150" t="s">
        <v>1709</v>
      </c>
      <c r="D309" s="150">
        <v>1</v>
      </c>
    </row>
    <row r="310" spans="1:4">
      <c r="A310" s="148">
        <v>42010.563000000002</v>
      </c>
      <c r="B310" s="149" t="s">
        <v>1704</v>
      </c>
      <c r="C310" s="150" t="s">
        <v>1710</v>
      </c>
      <c r="D310" s="150">
        <v>1</v>
      </c>
    </row>
    <row r="311" spans="1:4">
      <c r="A311" s="148">
        <v>42010.563000000002</v>
      </c>
      <c r="B311" s="149" t="s">
        <v>1698</v>
      </c>
      <c r="C311" s="150" t="s">
        <v>1709</v>
      </c>
      <c r="D311" s="150">
        <v>0</v>
      </c>
    </row>
    <row r="312" spans="1:4">
      <c r="A312" s="148">
        <v>42010.582000000002</v>
      </c>
      <c r="B312" s="149" t="s">
        <v>1702</v>
      </c>
      <c r="C312" s="150" t="s">
        <v>1708</v>
      </c>
      <c r="D312" s="150">
        <v>1</v>
      </c>
    </row>
    <row r="313" spans="1:4">
      <c r="A313" s="148">
        <v>42010.582000000002</v>
      </c>
      <c r="B313" s="149" t="s">
        <v>1707</v>
      </c>
      <c r="C313" s="150" t="s">
        <v>1710</v>
      </c>
      <c r="D313" s="150">
        <v>0</v>
      </c>
    </row>
    <row r="314" spans="1:4">
      <c r="A314" s="148">
        <v>42010.586000000003</v>
      </c>
      <c r="B314" s="149" t="s">
        <v>1706</v>
      </c>
      <c r="C314" s="150" t="s">
        <v>1708</v>
      </c>
      <c r="D314" s="150">
        <v>1</v>
      </c>
    </row>
    <row r="315" spans="1:4">
      <c r="A315" s="148">
        <v>42010.586000000003</v>
      </c>
      <c r="B315" s="149" t="s">
        <v>1704</v>
      </c>
      <c r="C315" s="150" t="s">
        <v>1708</v>
      </c>
      <c r="D315" s="150">
        <v>1</v>
      </c>
    </row>
    <row r="316" spans="1:4">
      <c r="A316" s="148">
        <v>42010.593000000001</v>
      </c>
      <c r="B316" s="149" t="s">
        <v>1706</v>
      </c>
      <c r="C316" s="150" t="s">
        <v>1701</v>
      </c>
      <c r="D316" s="150">
        <v>1</v>
      </c>
    </row>
    <row r="317" spans="1:4">
      <c r="A317" s="148">
        <v>42010.593000000001</v>
      </c>
      <c r="B317" s="149" t="s">
        <v>1707</v>
      </c>
      <c r="C317" s="150" t="s">
        <v>1701</v>
      </c>
      <c r="D317" s="150">
        <v>1</v>
      </c>
    </row>
    <row r="318" spans="1:4">
      <c r="A318" s="148">
        <v>42010.606</v>
      </c>
      <c r="B318" s="149" t="s">
        <v>1707</v>
      </c>
      <c r="C318" s="150" t="s">
        <v>1710</v>
      </c>
      <c r="D318" s="150">
        <v>0</v>
      </c>
    </row>
    <row r="319" spans="1:4">
      <c r="A319" s="148">
        <v>42010.606</v>
      </c>
      <c r="B319" s="149" t="s">
        <v>1698</v>
      </c>
      <c r="C319" s="150" t="s">
        <v>1710</v>
      </c>
      <c r="D319" s="150">
        <v>1</v>
      </c>
    </row>
    <row r="320" spans="1:4">
      <c r="A320" s="148">
        <v>42010.623</v>
      </c>
      <c r="B320" s="149" t="s">
        <v>1702</v>
      </c>
      <c r="C320" s="150" t="s">
        <v>1708</v>
      </c>
      <c r="D320" s="150">
        <v>1</v>
      </c>
    </row>
    <row r="321" spans="1:4">
      <c r="A321" s="148">
        <v>42010.623</v>
      </c>
      <c r="B321" s="149" t="s">
        <v>1702</v>
      </c>
      <c r="C321" s="150" t="s">
        <v>1708</v>
      </c>
      <c r="D321" s="150">
        <v>1</v>
      </c>
    </row>
    <row r="322" spans="1:4">
      <c r="A322" s="148">
        <v>42010.627</v>
      </c>
      <c r="B322" s="149" t="s">
        <v>1702</v>
      </c>
      <c r="C322" s="150" t="s">
        <v>1708</v>
      </c>
      <c r="D322" s="150">
        <v>1</v>
      </c>
    </row>
    <row r="323" spans="1:4">
      <c r="A323" s="148">
        <v>42010.627</v>
      </c>
      <c r="B323" s="149" t="s">
        <v>1704</v>
      </c>
      <c r="C323" s="150" t="s">
        <v>1709</v>
      </c>
      <c r="D323" s="150">
        <v>0</v>
      </c>
    </row>
    <row r="324" spans="1:4">
      <c r="A324" s="148">
        <v>42010.633999999998</v>
      </c>
      <c r="B324" s="149" t="s">
        <v>1706</v>
      </c>
      <c r="C324" s="150" t="s">
        <v>1699</v>
      </c>
      <c r="D324" s="150">
        <v>1</v>
      </c>
    </row>
    <row r="325" spans="1:4">
      <c r="A325" s="148">
        <v>42010.633999999998</v>
      </c>
      <c r="B325" s="149" t="s">
        <v>1704</v>
      </c>
      <c r="C325" s="150" t="s">
        <v>1699</v>
      </c>
      <c r="D325" s="150">
        <v>1</v>
      </c>
    </row>
    <row r="326" spans="1:4">
      <c r="A326" s="148">
        <v>42010.678999999996</v>
      </c>
      <c r="B326" s="149" t="s">
        <v>1707</v>
      </c>
      <c r="C326" s="150" t="s">
        <v>1709</v>
      </c>
      <c r="D326" s="150">
        <v>1</v>
      </c>
    </row>
    <row r="327" spans="1:4">
      <c r="A327" s="148">
        <v>42010.678999999996</v>
      </c>
      <c r="B327" s="149" t="s">
        <v>1705</v>
      </c>
      <c r="C327" s="150" t="s">
        <v>1708</v>
      </c>
      <c r="D327" s="150">
        <v>1</v>
      </c>
    </row>
    <row r="328" spans="1:4">
      <c r="A328" s="148">
        <v>42010.682000000001</v>
      </c>
      <c r="B328" s="149" t="s">
        <v>1704</v>
      </c>
      <c r="C328" s="150" t="s">
        <v>1708</v>
      </c>
      <c r="D328" s="150">
        <v>0</v>
      </c>
    </row>
    <row r="329" spans="1:4">
      <c r="A329" s="148">
        <v>42010.682000000001</v>
      </c>
      <c r="B329" s="149" t="s">
        <v>1705</v>
      </c>
      <c r="C329" s="150" t="s">
        <v>1710</v>
      </c>
      <c r="D329" s="150">
        <v>1</v>
      </c>
    </row>
    <row r="330" spans="1:4">
      <c r="A330" s="148">
        <v>42010.686000000002</v>
      </c>
      <c r="B330" s="149" t="s">
        <v>1703</v>
      </c>
      <c r="C330" s="150" t="s">
        <v>1710</v>
      </c>
      <c r="D330" s="150">
        <v>1</v>
      </c>
    </row>
    <row r="331" spans="1:4">
      <c r="A331" s="148">
        <v>42010.686000000002</v>
      </c>
      <c r="B331" s="149" t="s">
        <v>1703</v>
      </c>
      <c r="C331" s="150" t="s">
        <v>1699</v>
      </c>
      <c r="D331" s="150">
        <v>0</v>
      </c>
    </row>
    <row r="332" spans="1:4">
      <c r="A332" s="148">
        <v>42010.690999999999</v>
      </c>
      <c r="B332" s="149" t="s">
        <v>1707</v>
      </c>
      <c r="C332" s="150" t="s">
        <v>1708</v>
      </c>
      <c r="D332" s="150">
        <v>0</v>
      </c>
    </row>
    <row r="333" spans="1:4">
      <c r="A333" s="148">
        <v>42010.690999999999</v>
      </c>
      <c r="B333" s="149" t="s">
        <v>1705</v>
      </c>
      <c r="C333" s="150" t="s">
        <v>1710</v>
      </c>
      <c r="D333" s="150">
        <v>0</v>
      </c>
    </row>
    <row r="334" spans="1:4">
      <c r="A334" s="148">
        <v>42010.694000000003</v>
      </c>
      <c r="B334" s="149" t="s">
        <v>1702</v>
      </c>
      <c r="C334" s="150" t="s">
        <v>1709</v>
      </c>
      <c r="D334" s="150">
        <v>1</v>
      </c>
    </row>
    <row r="335" spans="1:4">
      <c r="A335" s="148">
        <v>42010.694000000003</v>
      </c>
      <c r="B335" s="149" t="s">
        <v>1698</v>
      </c>
      <c r="C335" s="150" t="s">
        <v>1699</v>
      </c>
      <c r="D335" s="150">
        <v>1</v>
      </c>
    </row>
    <row r="336" spans="1:4">
      <c r="A336" s="148">
        <v>42010.709000000003</v>
      </c>
      <c r="B336" s="149" t="s">
        <v>1707</v>
      </c>
      <c r="C336" s="150" t="s">
        <v>1708</v>
      </c>
      <c r="D336" s="150">
        <v>1</v>
      </c>
    </row>
    <row r="337" spans="1:4">
      <c r="A337" s="148">
        <v>42010.709000000003</v>
      </c>
      <c r="B337" s="149" t="s">
        <v>1702</v>
      </c>
      <c r="C337" s="150" t="s">
        <v>1699</v>
      </c>
      <c r="D337" s="150">
        <v>1</v>
      </c>
    </row>
    <row r="338" spans="1:4">
      <c r="A338" s="148">
        <v>42010.722000000002</v>
      </c>
      <c r="B338" s="149" t="s">
        <v>1707</v>
      </c>
      <c r="C338" s="150" t="s">
        <v>1701</v>
      </c>
      <c r="D338" s="150">
        <v>1</v>
      </c>
    </row>
    <row r="339" spans="1:4">
      <c r="A339" s="148">
        <v>42010.722000000002</v>
      </c>
      <c r="B339" s="149" t="s">
        <v>1704</v>
      </c>
      <c r="C339" s="150" t="s">
        <v>1708</v>
      </c>
      <c r="D339" s="150">
        <v>1</v>
      </c>
    </row>
    <row r="340" spans="1:4">
      <c r="A340" s="148">
        <v>42010.722999999998</v>
      </c>
      <c r="B340" s="149" t="s">
        <v>1700</v>
      </c>
      <c r="C340" s="150" t="s">
        <v>1699</v>
      </c>
      <c r="D340" s="150">
        <v>0</v>
      </c>
    </row>
    <row r="341" spans="1:4">
      <c r="A341" s="148">
        <v>42010.722999999998</v>
      </c>
      <c r="B341" s="149" t="s">
        <v>1705</v>
      </c>
      <c r="C341" s="150" t="s">
        <v>1709</v>
      </c>
      <c r="D341" s="150">
        <v>1</v>
      </c>
    </row>
    <row r="342" spans="1:4">
      <c r="A342" s="148">
        <v>42010.724000000002</v>
      </c>
      <c r="B342" s="149" t="s">
        <v>1702</v>
      </c>
      <c r="C342" s="150" t="s">
        <v>1709</v>
      </c>
      <c r="D342" s="150">
        <v>1</v>
      </c>
    </row>
    <row r="343" spans="1:4">
      <c r="A343" s="148">
        <v>42010.724000000002</v>
      </c>
      <c r="B343" s="149" t="s">
        <v>1705</v>
      </c>
      <c r="C343" s="150" t="s">
        <v>1699</v>
      </c>
      <c r="D343" s="150">
        <v>1</v>
      </c>
    </row>
    <row r="344" spans="1:4">
      <c r="A344" s="148">
        <v>42010.724999999999</v>
      </c>
      <c r="B344" s="149" t="s">
        <v>1704</v>
      </c>
      <c r="C344" s="150" t="s">
        <v>1709</v>
      </c>
      <c r="D344" s="150">
        <v>1</v>
      </c>
    </row>
    <row r="345" spans="1:4">
      <c r="A345" s="148">
        <v>42010.724999999999</v>
      </c>
      <c r="B345" s="149" t="s">
        <v>1702</v>
      </c>
      <c r="C345" s="150" t="s">
        <v>1708</v>
      </c>
      <c r="D345" s="150">
        <v>1</v>
      </c>
    </row>
    <row r="346" spans="1:4">
      <c r="A346" s="148">
        <v>42011.377999999997</v>
      </c>
      <c r="B346" s="149" t="s">
        <v>1703</v>
      </c>
      <c r="C346" s="150" t="s">
        <v>1699</v>
      </c>
      <c r="D346" s="150">
        <v>1</v>
      </c>
    </row>
    <row r="347" spans="1:4">
      <c r="A347" s="148">
        <v>42011.377999999997</v>
      </c>
      <c r="B347" s="149" t="s">
        <v>1704</v>
      </c>
      <c r="C347" s="150" t="s">
        <v>1708</v>
      </c>
      <c r="D347" s="150">
        <v>1</v>
      </c>
    </row>
    <row r="348" spans="1:4">
      <c r="A348" s="148">
        <v>42011.38</v>
      </c>
      <c r="B348" s="149" t="s">
        <v>1700</v>
      </c>
      <c r="C348" s="150" t="s">
        <v>1701</v>
      </c>
      <c r="D348" s="150">
        <v>1</v>
      </c>
    </row>
    <row r="349" spans="1:4">
      <c r="A349" s="148">
        <v>42011.38</v>
      </c>
      <c r="B349" s="149" t="s">
        <v>1698</v>
      </c>
      <c r="C349" s="150" t="s">
        <v>1701</v>
      </c>
      <c r="D349" s="150">
        <v>0</v>
      </c>
    </row>
    <row r="350" spans="1:4">
      <c r="A350" s="148">
        <v>42011.389000000003</v>
      </c>
      <c r="B350" s="149" t="s">
        <v>1706</v>
      </c>
      <c r="C350" s="150" t="s">
        <v>1701</v>
      </c>
      <c r="D350" s="150">
        <v>1</v>
      </c>
    </row>
    <row r="351" spans="1:4">
      <c r="A351" s="148">
        <v>42011.389000000003</v>
      </c>
      <c r="B351" s="149" t="s">
        <v>1706</v>
      </c>
      <c r="C351" s="150" t="s">
        <v>1710</v>
      </c>
      <c r="D351" s="150">
        <v>1</v>
      </c>
    </row>
    <row r="352" spans="1:4">
      <c r="A352" s="148">
        <v>42011.427000000003</v>
      </c>
      <c r="B352" s="149" t="s">
        <v>1706</v>
      </c>
      <c r="C352" s="150" t="s">
        <v>1699</v>
      </c>
      <c r="D352" s="150">
        <v>1</v>
      </c>
    </row>
    <row r="353" spans="1:4">
      <c r="A353" s="148">
        <v>42011.427000000003</v>
      </c>
      <c r="B353" s="149" t="s">
        <v>1700</v>
      </c>
      <c r="C353" s="150" t="s">
        <v>1699</v>
      </c>
      <c r="D353" s="150">
        <v>1</v>
      </c>
    </row>
    <row r="354" spans="1:4">
      <c r="A354" s="148">
        <v>42011.432999999997</v>
      </c>
      <c r="B354" s="149" t="s">
        <v>1698</v>
      </c>
      <c r="C354" s="150" t="s">
        <v>1709</v>
      </c>
      <c r="D354" s="150">
        <v>1</v>
      </c>
    </row>
    <row r="355" spans="1:4">
      <c r="A355" s="148">
        <v>42011.432999999997</v>
      </c>
      <c r="B355" s="149" t="s">
        <v>1704</v>
      </c>
      <c r="C355" s="150" t="s">
        <v>1710</v>
      </c>
      <c r="D355" s="150">
        <v>1</v>
      </c>
    </row>
    <row r="356" spans="1:4">
      <c r="A356" s="148">
        <v>42011.44</v>
      </c>
      <c r="B356" s="149" t="s">
        <v>1706</v>
      </c>
      <c r="C356" s="150" t="s">
        <v>1709</v>
      </c>
      <c r="D356" s="150">
        <v>1</v>
      </c>
    </row>
    <row r="357" spans="1:4">
      <c r="A357" s="148">
        <v>42011.44</v>
      </c>
      <c r="B357" s="149" t="s">
        <v>1702</v>
      </c>
      <c r="C357" s="150" t="s">
        <v>1699</v>
      </c>
      <c r="D357" s="150">
        <v>0</v>
      </c>
    </row>
    <row r="358" spans="1:4">
      <c r="A358" s="148">
        <v>42011.45</v>
      </c>
      <c r="B358" s="149" t="s">
        <v>1700</v>
      </c>
      <c r="C358" s="150" t="s">
        <v>1710</v>
      </c>
      <c r="D358" s="150">
        <v>0</v>
      </c>
    </row>
    <row r="359" spans="1:4">
      <c r="A359" s="148">
        <v>42011.45</v>
      </c>
      <c r="B359" s="149" t="s">
        <v>1706</v>
      </c>
      <c r="C359" s="150" t="s">
        <v>1710</v>
      </c>
      <c r="D359" s="150">
        <v>1</v>
      </c>
    </row>
    <row r="360" spans="1:4">
      <c r="A360" s="148">
        <v>42011.483999999997</v>
      </c>
      <c r="B360" s="149" t="s">
        <v>1704</v>
      </c>
      <c r="C360" s="150" t="s">
        <v>1710</v>
      </c>
      <c r="D360" s="150">
        <v>1</v>
      </c>
    </row>
    <row r="361" spans="1:4">
      <c r="A361" s="148">
        <v>42011.483999999997</v>
      </c>
      <c r="B361" s="149" t="s">
        <v>1703</v>
      </c>
      <c r="C361" s="150" t="s">
        <v>1709</v>
      </c>
      <c r="D361" s="150">
        <v>1</v>
      </c>
    </row>
    <row r="362" spans="1:4">
      <c r="A362" s="148">
        <v>42011.487999999998</v>
      </c>
      <c r="B362" s="149" t="s">
        <v>1705</v>
      </c>
      <c r="C362" s="150" t="s">
        <v>1709</v>
      </c>
      <c r="D362" s="150">
        <v>1</v>
      </c>
    </row>
    <row r="363" spans="1:4">
      <c r="A363" s="148">
        <v>42011.487999999998</v>
      </c>
      <c r="B363" s="149" t="s">
        <v>1702</v>
      </c>
      <c r="C363" s="150" t="s">
        <v>1701</v>
      </c>
      <c r="D363" s="150">
        <v>1</v>
      </c>
    </row>
    <row r="364" spans="1:4">
      <c r="A364" s="148">
        <v>42011.491000000002</v>
      </c>
      <c r="B364" s="149" t="s">
        <v>1698</v>
      </c>
      <c r="C364" s="150" t="s">
        <v>1709</v>
      </c>
      <c r="D364" s="150">
        <v>1</v>
      </c>
    </row>
    <row r="365" spans="1:4">
      <c r="A365" s="148">
        <v>42011.491000000002</v>
      </c>
      <c r="B365" s="149" t="s">
        <v>1705</v>
      </c>
      <c r="C365" s="150" t="s">
        <v>1709</v>
      </c>
      <c r="D365" s="150">
        <v>1</v>
      </c>
    </row>
    <row r="366" spans="1:4">
      <c r="A366" s="148">
        <v>42011.506000000001</v>
      </c>
      <c r="B366" s="149" t="s">
        <v>1705</v>
      </c>
      <c r="C366" s="150" t="s">
        <v>1708</v>
      </c>
      <c r="D366" s="150">
        <v>0</v>
      </c>
    </row>
    <row r="367" spans="1:4">
      <c r="A367" s="148">
        <v>42011.506000000001</v>
      </c>
      <c r="B367" s="149" t="s">
        <v>1704</v>
      </c>
      <c r="C367" s="150" t="s">
        <v>1708</v>
      </c>
      <c r="D367" s="150">
        <v>1</v>
      </c>
    </row>
    <row r="368" spans="1:4">
      <c r="A368" s="148">
        <v>42011.525000000001</v>
      </c>
      <c r="B368" s="149" t="s">
        <v>1703</v>
      </c>
      <c r="C368" s="150" t="s">
        <v>1710</v>
      </c>
      <c r="D368" s="150">
        <v>0</v>
      </c>
    </row>
    <row r="369" spans="1:4">
      <c r="A369" s="148">
        <v>42011.525000000001</v>
      </c>
      <c r="B369" s="149" t="s">
        <v>1700</v>
      </c>
      <c r="C369" s="150" t="s">
        <v>1699</v>
      </c>
      <c r="D369" s="150">
        <v>1</v>
      </c>
    </row>
    <row r="370" spans="1:4">
      <c r="A370" s="148">
        <v>42011.534</v>
      </c>
      <c r="B370" s="149" t="s">
        <v>1704</v>
      </c>
      <c r="C370" s="150" t="s">
        <v>1701</v>
      </c>
      <c r="D370" s="150">
        <v>1</v>
      </c>
    </row>
    <row r="371" spans="1:4">
      <c r="A371" s="148">
        <v>42011.534</v>
      </c>
      <c r="B371" s="149" t="s">
        <v>1707</v>
      </c>
      <c r="C371" s="150" t="s">
        <v>1709</v>
      </c>
      <c r="D371" s="150">
        <v>1</v>
      </c>
    </row>
    <row r="372" spans="1:4">
      <c r="A372" s="148">
        <v>42011.56</v>
      </c>
      <c r="B372" s="149" t="s">
        <v>1706</v>
      </c>
      <c r="C372" s="150" t="s">
        <v>1708</v>
      </c>
      <c r="D372" s="150">
        <v>1</v>
      </c>
    </row>
    <row r="373" spans="1:4">
      <c r="A373" s="148">
        <v>42011.56</v>
      </c>
      <c r="B373" s="149" t="s">
        <v>1704</v>
      </c>
      <c r="C373" s="150" t="s">
        <v>1701</v>
      </c>
      <c r="D373" s="150">
        <v>1</v>
      </c>
    </row>
    <row r="374" spans="1:4">
      <c r="A374" s="148">
        <v>42011.563000000002</v>
      </c>
      <c r="B374" s="149" t="s">
        <v>1700</v>
      </c>
      <c r="C374" s="150" t="s">
        <v>1710</v>
      </c>
      <c r="D374" s="150">
        <v>0</v>
      </c>
    </row>
    <row r="375" spans="1:4">
      <c r="A375" s="148">
        <v>42011.563000000002</v>
      </c>
      <c r="B375" s="149" t="s">
        <v>1702</v>
      </c>
      <c r="C375" s="150" t="s">
        <v>1709</v>
      </c>
      <c r="D375" s="150">
        <v>0</v>
      </c>
    </row>
    <row r="376" spans="1:4">
      <c r="A376" s="148">
        <v>42011.571000000004</v>
      </c>
      <c r="B376" s="149" t="s">
        <v>1704</v>
      </c>
      <c r="C376" s="150" t="s">
        <v>1699</v>
      </c>
      <c r="D376" s="150">
        <v>0</v>
      </c>
    </row>
    <row r="377" spans="1:4">
      <c r="A377" s="148">
        <v>42011.571000000004</v>
      </c>
      <c r="B377" s="149" t="s">
        <v>1700</v>
      </c>
      <c r="C377" s="150" t="s">
        <v>1710</v>
      </c>
      <c r="D377" s="150">
        <v>1</v>
      </c>
    </row>
    <row r="378" spans="1:4">
      <c r="A378" s="148">
        <v>42011.572999999997</v>
      </c>
      <c r="B378" s="149" t="s">
        <v>1703</v>
      </c>
      <c r="C378" s="150" t="s">
        <v>1710</v>
      </c>
      <c r="D378" s="150">
        <v>1</v>
      </c>
    </row>
    <row r="379" spans="1:4">
      <c r="A379" s="148">
        <v>42011.572999999997</v>
      </c>
      <c r="B379" s="149" t="s">
        <v>1703</v>
      </c>
      <c r="C379" s="150" t="s">
        <v>1708</v>
      </c>
      <c r="D379" s="150">
        <v>1</v>
      </c>
    </row>
    <row r="380" spans="1:4">
      <c r="A380" s="148">
        <v>42011.605000000003</v>
      </c>
      <c r="B380" s="149" t="s">
        <v>1706</v>
      </c>
      <c r="C380" s="150" t="s">
        <v>1708</v>
      </c>
      <c r="D380" s="150">
        <v>1</v>
      </c>
    </row>
    <row r="381" spans="1:4">
      <c r="A381" s="148">
        <v>42011.605000000003</v>
      </c>
      <c r="B381" s="149" t="s">
        <v>1707</v>
      </c>
      <c r="C381" s="150" t="s">
        <v>1708</v>
      </c>
      <c r="D381" s="150">
        <v>1</v>
      </c>
    </row>
    <row r="382" spans="1:4">
      <c r="A382" s="148">
        <v>42011.661999999997</v>
      </c>
      <c r="B382" s="149" t="s">
        <v>1707</v>
      </c>
      <c r="C382" s="150" t="s">
        <v>1701</v>
      </c>
      <c r="D382" s="150">
        <v>0</v>
      </c>
    </row>
    <row r="383" spans="1:4">
      <c r="A383" s="148">
        <v>42011.661999999997</v>
      </c>
      <c r="B383" s="149" t="s">
        <v>1703</v>
      </c>
      <c r="C383" s="150" t="s">
        <v>1708</v>
      </c>
      <c r="D383" s="150">
        <v>0</v>
      </c>
    </row>
    <row r="384" spans="1:4">
      <c r="A384" s="148">
        <v>42011.671999999999</v>
      </c>
      <c r="B384" s="149" t="s">
        <v>1698</v>
      </c>
      <c r="C384" s="150" t="s">
        <v>1709</v>
      </c>
      <c r="D384" s="150">
        <v>0</v>
      </c>
    </row>
    <row r="385" spans="1:4">
      <c r="A385" s="148">
        <v>42011.671999999999</v>
      </c>
      <c r="B385" s="149" t="s">
        <v>1702</v>
      </c>
      <c r="C385" s="150" t="s">
        <v>1701</v>
      </c>
      <c r="D385" s="150">
        <v>1</v>
      </c>
    </row>
    <row r="386" spans="1:4">
      <c r="A386" s="148">
        <v>42011.686999999998</v>
      </c>
      <c r="B386" s="149" t="s">
        <v>1707</v>
      </c>
      <c r="C386" s="150" t="s">
        <v>1710</v>
      </c>
      <c r="D386" s="150">
        <v>1</v>
      </c>
    </row>
    <row r="387" spans="1:4">
      <c r="A387" s="148">
        <v>42011.686999999998</v>
      </c>
      <c r="B387" s="149" t="s">
        <v>1700</v>
      </c>
      <c r="C387" s="150" t="s">
        <v>1701</v>
      </c>
      <c r="D387" s="150">
        <v>1</v>
      </c>
    </row>
    <row r="388" spans="1:4">
      <c r="A388" s="148">
        <v>42011.695</v>
      </c>
      <c r="B388" s="149" t="s">
        <v>1703</v>
      </c>
      <c r="C388" s="150" t="s">
        <v>1708</v>
      </c>
      <c r="D388" s="150">
        <v>1</v>
      </c>
    </row>
    <row r="389" spans="1:4">
      <c r="A389" s="148">
        <v>42011.695</v>
      </c>
      <c r="B389" s="149" t="s">
        <v>1705</v>
      </c>
      <c r="C389" s="150" t="s">
        <v>1710</v>
      </c>
      <c r="D389" s="150">
        <v>1</v>
      </c>
    </row>
    <row r="390" spans="1:4">
      <c r="A390" s="148">
        <v>42011.711000000003</v>
      </c>
      <c r="B390" s="149" t="s">
        <v>1705</v>
      </c>
      <c r="C390" s="150" t="s">
        <v>1699</v>
      </c>
      <c r="D390" s="150">
        <v>1</v>
      </c>
    </row>
    <row r="391" spans="1:4">
      <c r="A391" s="148">
        <v>42011.711000000003</v>
      </c>
      <c r="B391" s="149" t="s">
        <v>1706</v>
      </c>
      <c r="C391" s="150" t="s">
        <v>1699</v>
      </c>
      <c r="D391" s="150">
        <v>1</v>
      </c>
    </row>
    <row r="392" spans="1:4">
      <c r="A392" s="148">
        <v>42011.735999999997</v>
      </c>
      <c r="B392" s="149" t="s">
        <v>1698</v>
      </c>
      <c r="C392" s="150" t="s">
        <v>1710</v>
      </c>
      <c r="D392" s="150">
        <v>1</v>
      </c>
    </row>
    <row r="393" spans="1:4">
      <c r="A393" s="148">
        <v>42011.735999999997</v>
      </c>
      <c r="B393" s="149" t="s">
        <v>1702</v>
      </c>
      <c r="C393" s="150" t="s">
        <v>1710</v>
      </c>
      <c r="D393" s="150">
        <v>0</v>
      </c>
    </row>
    <row r="394" spans="1:4">
      <c r="A394" s="148">
        <v>42011.741000000002</v>
      </c>
      <c r="B394" s="149" t="s">
        <v>1705</v>
      </c>
      <c r="C394" s="150" t="s">
        <v>1709</v>
      </c>
      <c r="D394" s="150">
        <v>1</v>
      </c>
    </row>
    <row r="395" spans="1:4">
      <c r="A395" s="148">
        <v>42011.741000000002</v>
      </c>
      <c r="B395" s="149" t="s">
        <v>1698</v>
      </c>
      <c r="C395" s="150" t="s">
        <v>1701</v>
      </c>
      <c r="D395" s="150">
        <v>0</v>
      </c>
    </row>
    <row r="396" spans="1:4">
      <c r="A396" s="148">
        <v>42011.741999999998</v>
      </c>
      <c r="B396" s="149" t="s">
        <v>1706</v>
      </c>
      <c r="C396" s="150" t="s">
        <v>1709</v>
      </c>
      <c r="D396" s="150">
        <v>1</v>
      </c>
    </row>
    <row r="397" spans="1:4">
      <c r="A397" s="148">
        <v>42011.741999999998</v>
      </c>
      <c r="B397" s="149" t="s">
        <v>1698</v>
      </c>
      <c r="C397" s="150" t="s">
        <v>1709</v>
      </c>
      <c r="D397" s="150">
        <v>1</v>
      </c>
    </row>
    <row r="398" spans="1:4">
      <c r="A398" s="148">
        <v>42011.747000000003</v>
      </c>
      <c r="B398" s="149" t="s">
        <v>1704</v>
      </c>
      <c r="C398" s="150" t="s">
        <v>1701</v>
      </c>
      <c r="D398" s="150">
        <v>1</v>
      </c>
    </row>
    <row r="399" spans="1:4">
      <c r="A399" s="148">
        <v>42011.747000000003</v>
      </c>
      <c r="B399" s="149" t="s">
        <v>1705</v>
      </c>
      <c r="C399" s="150" t="s">
        <v>1708</v>
      </c>
      <c r="D399" s="150">
        <v>1</v>
      </c>
    </row>
    <row r="400" spans="1:4">
      <c r="A400" s="148">
        <v>42012.375</v>
      </c>
      <c r="B400" s="149" t="s">
        <v>1706</v>
      </c>
      <c r="C400" s="150" t="s">
        <v>1709</v>
      </c>
      <c r="D400" s="150">
        <v>1</v>
      </c>
    </row>
    <row r="401" spans="1:4">
      <c r="A401" s="148">
        <v>42012.375</v>
      </c>
      <c r="B401" s="149" t="s">
        <v>1705</v>
      </c>
      <c r="C401" s="150" t="s">
        <v>1701</v>
      </c>
      <c r="D401" s="150">
        <v>1</v>
      </c>
    </row>
    <row r="402" spans="1:4">
      <c r="A402" s="148">
        <v>42012.392</v>
      </c>
      <c r="B402" s="149" t="s">
        <v>1698</v>
      </c>
      <c r="C402" s="150" t="s">
        <v>1701</v>
      </c>
      <c r="D402" s="150">
        <v>1</v>
      </c>
    </row>
    <row r="403" spans="1:4">
      <c r="A403" s="148">
        <v>42012.392</v>
      </c>
      <c r="B403" s="149" t="s">
        <v>1704</v>
      </c>
      <c r="C403" s="150" t="s">
        <v>1709</v>
      </c>
      <c r="D403" s="150">
        <v>1</v>
      </c>
    </row>
    <row r="404" spans="1:4">
      <c r="A404" s="148">
        <v>42012.408000000003</v>
      </c>
      <c r="B404" s="149" t="s">
        <v>1698</v>
      </c>
      <c r="C404" s="150" t="s">
        <v>1699</v>
      </c>
      <c r="D404" s="150">
        <v>1</v>
      </c>
    </row>
    <row r="405" spans="1:4">
      <c r="A405" s="148">
        <v>42012.408000000003</v>
      </c>
      <c r="B405" s="149" t="s">
        <v>1702</v>
      </c>
      <c r="C405" s="150" t="s">
        <v>1708</v>
      </c>
      <c r="D405" s="150">
        <v>0</v>
      </c>
    </row>
    <row r="406" spans="1:4">
      <c r="A406" s="148">
        <v>42012.415999999997</v>
      </c>
      <c r="B406" s="149" t="s">
        <v>1705</v>
      </c>
      <c r="C406" s="150" t="s">
        <v>1701</v>
      </c>
      <c r="D406" s="150">
        <v>0</v>
      </c>
    </row>
    <row r="407" spans="1:4">
      <c r="A407" s="148">
        <v>42012.415999999997</v>
      </c>
      <c r="B407" s="149" t="s">
        <v>1707</v>
      </c>
      <c r="C407" s="150" t="s">
        <v>1710</v>
      </c>
      <c r="D407" s="150">
        <v>0</v>
      </c>
    </row>
    <row r="408" spans="1:4">
      <c r="A408" s="148">
        <v>42012.446000000004</v>
      </c>
      <c r="B408" s="149" t="s">
        <v>1707</v>
      </c>
      <c r="C408" s="150" t="s">
        <v>1710</v>
      </c>
      <c r="D408" s="150">
        <v>0</v>
      </c>
    </row>
    <row r="409" spans="1:4">
      <c r="A409" s="148">
        <v>42012.446000000004</v>
      </c>
      <c r="B409" s="149" t="s">
        <v>1703</v>
      </c>
      <c r="C409" s="150" t="s">
        <v>1708</v>
      </c>
      <c r="D409" s="150">
        <v>0</v>
      </c>
    </row>
    <row r="410" spans="1:4">
      <c r="A410" s="148">
        <v>42012.451000000001</v>
      </c>
      <c r="B410" s="149" t="s">
        <v>1706</v>
      </c>
      <c r="C410" s="150" t="s">
        <v>1709</v>
      </c>
      <c r="D410" s="150">
        <v>1</v>
      </c>
    </row>
    <row r="411" spans="1:4">
      <c r="A411" s="148">
        <v>42012.451000000001</v>
      </c>
      <c r="B411" s="149" t="s">
        <v>1702</v>
      </c>
      <c r="C411" s="150" t="s">
        <v>1699</v>
      </c>
      <c r="D411" s="150">
        <v>1</v>
      </c>
    </row>
    <row r="412" spans="1:4">
      <c r="A412" s="148">
        <v>42012.451000000001</v>
      </c>
      <c r="B412" s="149" t="s">
        <v>1700</v>
      </c>
      <c r="C412" s="150" t="s">
        <v>1701</v>
      </c>
      <c r="D412" s="150">
        <v>1</v>
      </c>
    </row>
    <row r="413" spans="1:4">
      <c r="A413" s="148">
        <v>42012.451000000001</v>
      </c>
      <c r="B413" s="149" t="s">
        <v>1700</v>
      </c>
      <c r="C413" s="150" t="s">
        <v>1710</v>
      </c>
      <c r="D413" s="150">
        <v>1</v>
      </c>
    </row>
    <row r="414" spans="1:4">
      <c r="A414" s="148">
        <v>42012.459000000003</v>
      </c>
      <c r="B414" s="149" t="s">
        <v>1698</v>
      </c>
      <c r="C414" s="150" t="s">
        <v>1699</v>
      </c>
      <c r="D414" s="150">
        <v>1</v>
      </c>
    </row>
    <row r="415" spans="1:4">
      <c r="A415" s="148">
        <v>42012.459000000003</v>
      </c>
      <c r="B415" s="149" t="s">
        <v>1706</v>
      </c>
      <c r="C415" s="150" t="s">
        <v>1699</v>
      </c>
      <c r="D415" s="150">
        <v>1</v>
      </c>
    </row>
    <row r="416" spans="1:4">
      <c r="A416" s="148">
        <v>42012.47</v>
      </c>
      <c r="B416" s="149" t="s">
        <v>1703</v>
      </c>
      <c r="C416" s="150" t="s">
        <v>1699</v>
      </c>
      <c r="D416" s="150">
        <v>0</v>
      </c>
    </row>
    <row r="417" spans="1:4">
      <c r="A417" s="148">
        <v>42012.47</v>
      </c>
      <c r="B417" s="149" t="s">
        <v>1698</v>
      </c>
      <c r="C417" s="150" t="s">
        <v>1701</v>
      </c>
      <c r="D417" s="150">
        <v>0</v>
      </c>
    </row>
    <row r="418" spans="1:4">
      <c r="A418" s="148">
        <v>42012.47</v>
      </c>
      <c r="B418" s="149" t="s">
        <v>1703</v>
      </c>
      <c r="C418" s="150" t="s">
        <v>1699</v>
      </c>
      <c r="D418" s="150">
        <v>0</v>
      </c>
    </row>
    <row r="419" spans="1:4">
      <c r="A419" s="148">
        <v>42012.47</v>
      </c>
      <c r="B419" s="149" t="s">
        <v>1703</v>
      </c>
      <c r="C419" s="150" t="s">
        <v>1709</v>
      </c>
      <c r="D419" s="150">
        <v>1</v>
      </c>
    </row>
    <row r="420" spans="1:4">
      <c r="A420" s="148">
        <v>42012.508999999998</v>
      </c>
      <c r="B420" s="149" t="s">
        <v>1705</v>
      </c>
      <c r="C420" s="150" t="s">
        <v>1710</v>
      </c>
      <c r="D420" s="150">
        <v>1</v>
      </c>
    </row>
    <row r="421" spans="1:4">
      <c r="A421" s="148">
        <v>42012.508999999998</v>
      </c>
      <c r="B421" s="149" t="s">
        <v>1703</v>
      </c>
      <c r="C421" s="150" t="s">
        <v>1710</v>
      </c>
      <c r="D421" s="150">
        <v>1</v>
      </c>
    </row>
    <row r="422" spans="1:4">
      <c r="A422" s="148">
        <v>42012.51</v>
      </c>
      <c r="B422" s="149" t="s">
        <v>1704</v>
      </c>
      <c r="C422" s="150" t="s">
        <v>1710</v>
      </c>
      <c r="D422" s="150">
        <v>1</v>
      </c>
    </row>
    <row r="423" spans="1:4">
      <c r="A423" s="148">
        <v>42012.51</v>
      </c>
      <c r="B423" s="149" t="s">
        <v>1704</v>
      </c>
      <c r="C423" s="150" t="s">
        <v>1701</v>
      </c>
      <c r="D423" s="150">
        <v>1</v>
      </c>
    </row>
    <row r="424" spans="1:4">
      <c r="A424" s="148">
        <v>42012.527000000002</v>
      </c>
      <c r="B424" s="149" t="s">
        <v>1702</v>
      </c>
      <c r="C424" s="150" t="s">
        <v>1701</v>
      </c>
      <c r="D424" s="150">
        <v>1</v>
      </c>
    </row>
    <row r="425" spans="1:4">
      <c r="A425" s="148">
        <v>42012.527000000002</v>
      </c>
      <c r="B425" s="149" t="s">
        <v>1703</v>
      </c>
      <c r="C425" s="150" t="s">
        <v>1709</v>
      </c>
      <c r="D425" s="150">
        <v>1</v>
      </c>
    </row>
    <row r="426" spans="1:4">
      <c r="A426" s="148">
        <v>42012.534</v>
      </c>
      <c r="B426" s="149" t="s">
        <v>1702</v>
      </c>
      <c r="C426" s="150" t="s">
        <v>1699</v>
      </c>
      <c r="D426" s="150">
        <v>0</v>
      </c>
    </row>
    <row r="427" spans="1:4">
      <c r="A427" s="148">
        <v>42012.534</v>
      </c>
      <c r="B427" s="149" t="s">
        <v>1698</v>
      </c>
      <c r="C427" s="150" t="s">
        <v>1699</v>
      </c>
      <c r="D427" s="150">
        <v>0</v>
      </c>
    </row>
    <row r="428" spans="1:4">
      <c r="A428" s="148">
        <v>42012.548999999999</v>
      </c>
      <c r="B428" s="149" t="s">
        <v>1698</v>
      </c>
      <c r="C428" s="150" t="s">
        <v>1708</v>
      </c>
      <c r="D428" s="150">
        <v>0</v>
      </c>
    </row>
    <row r="429" spans="1:4">
      <c r="A429" s="148">
        <v>42012.548999999999</v>
      </c>
      <c r="B429" s="149" t="s">
        <v>1704</v>
      </c>
      <c r="C429" s="150" t="s">
        <v>1710</v>
      </c>
      <c r="D429" s="150">
        <v>1</v>
      </c>
    </row>
    <row r="430" spans="1:4">
      <c r="A430" s="148">
        <v>42012.548999999999</v>
      </c>
      <c r="B430" s="149" t="s">
        <v>1706</v>
      </c>
      <c r="C430" s="150" t="s">
        <v>1701</v>
      </c>
      <c r="D430" s="150">
        <v>0</v>
      </c>
    </row>
    <row r="431" spans="1:4">
      <c r="A431" s="148">
        <v>42012.548999999999</v>
      </c>
      <c r="B431" s="149" t="s">
        <v>1705</v>
      </c>
      <c r="C431" s="150" t="s">
        <v>1710</v>
      </c>
      <c r="D431" s="150">
        <v>1</v>
      </c>
    </row>
    <row r="432" spans="1:4">
      <c r="A432" s="148">
        <v>42012.553999999996</v>
      </c>
      <c r="B432" s="149" t="s">
        <v>1706</v>
      </c>
      <c r="C432" s="150" t="s">
        <v>1710</v>
      </c>
      <c r="D432" s="150">
        <v>1</v>
      </c>
    </row>
    <row r="433" spans="1:4">
      <c r="A433" s="148">
        <v>42012.553999999996</v>
      </c>
      <c r="B433" s="149" t="s">
        <v>1700</v>
      </c>
      <c r="C433" s="150" t="s">
        <v>1708</v>
      </c>
      <c r="D433" s="150">
        <v>0</v>
      </c>
    </row>
    <row r="434" spans="1:4">
      <c r="A434" s="148">
        <v>42012.572</v>
      </c>
      <c r="B434" s="149" t="s">
        <v>1706</v>
      </c>
      <c r="C434" s="150" t="s">
        <v>1699</v>
      </c>
      <c r="D434" s="150">
        <v>1</v>
      </c>
    </row>
    <row r="435" spans="1:4">
      <c r="A435" s="148">
        <v>42012.572</v>
      </c>
      <c r="B435" s="149" t="s">
        <v>1700</v>
      </c>
      <c r="C435" s="150" t="s">
        <v>1709</v>
      </c>
      <c r="D435" s="150">
        <v>1</v>
      </c>
    </row>
    <row r="436" spans="1:4">
      <c r="A436" s="148">
        <v>42012.650999999998</v>
      </c>
      <c r="B436" s="149" t="s">
        <v>1704</v>
      </c>
      <c r="C436" s="150" t="s">
        <v>1710</v>
      </c>
      <c r="D436" s="150">
        <v>1</v>
      </c>
    </row>
    <row r="437" spans="1:4">
      <c r="A437" s="148">
        <v>42012.650999999998</v>
      </c>
      <c r="B437" s="149" t="s">
        <v>1698</v>
      </c>
      <c r="C437" s="150" t="s">
        <v>1709</v>
      </c>
      <c r="D437" s="150">
        <v>0</v>
      </c>
    </row>
    <row r="438" spans="1:4">
      <c r="A438" s="148">
        <v>42012.654999999999</v>
      </c>
      <c r="B438" s="149" t="s">
        <v>1702</v>
      </c>
      <c r="C438" s="150" t="s">
        <v>1701</v>
      </c>
      <c r="D438" s="150">
        <v>1</v>
      </c>
    </row>
    <row r="439" spans="1:4">
      <c r="A439" s="148">
        <v>42012.654999999999</v>
      </c>
      <c r="B439" s="149" t="s">
        <v>1702</v>
      </c>
      <c r="C439" s="150" t="s">
        <v>1709</v>
      </c>
      <c r="D439" s="150">
        <v>0</v>
      </c>
    </row>
    <row r="440" spans="1:4">
      <c r="A440" s="148">
        <v>42012.661999999997</v>
      </c>
      <c r="B440" s="149" t="s">
        <v>1698</v>
      </c>
      <c r="C440" s="150" t="s">
        <v>1710</v>
      </c>
      <c r="D440" s="150">
        <v>1</v>
      </c>
    </row>
    <row r="441" spans="1:4">
      <c r="A441" s="148">
        <v>42012.661999999997</v>
      </c>
      <c r="B441" s="149" t="s">
        <v>1698</v>
      </c>
      <c r="C441" s="150" t="s">
        <v>1709</v>
      </c>
      <c r="D441" s="150">
        <v>1</v>
      </c>
    </row>
    <row r="442" spans="1:4">
      <c r="A442" s="148">
        <v>42012.663</v>
      </c>
      <c r="B442" s="149" t="s">
        <v>1704</v>
      </c>
      <c r="C442" s="150" t="s">
        <v>1709</v>
      </c>
      <c r="D442" s="150">
        <v>1</v>
      </c>
    </row>
    <row r="443" spans="1:4">
      <c r="A443" s="148">
        <v>42012.663</v>
      </c>
      <c r="B443" s="149" t="s">
        <v>1703</v>
      </c>
      <c r="C443" s="150" t="s">
        <v>1699</v>
      </c>
      <c r="D443" s="150">
        <v>1</v>
      </c>
    </row>
    <row r="444" spans="1:4">
      <c r="A444" s="148">
        <v>42012.692999999999</v>
      </c>
      <c r="B444" s="149" t="s">
        <v>1703</v>
      </c>
      <c r="C444" s="150" t="s">
        <v>1710</v>
      </c>
      <c r="D444" s="150">
        <v>1</v>
      </c>
    </row>
    <row r="445" spans="1:4">
      <c r="A445" s="148">
        <v>42012.692999999999</v>
      </c>
      <c r="B445" s="149" t="s">
        <v>1703</v>
      </c>
      <c r="C445" s="150" t="s">
        <v>1710</v>
      </c>
      <c r="D445" s="150">
        <v>1</v>
      </c>
    </row>
    <row r="446" spans="1:4">
      <c r="A446" s="148">
        <v>42012.75</v>
      </c>
      <c r="B446" s="149" t="s">
        <v>1705</v>
      </c>
      <c r="C446" s="150" t="s">
        <v>1708</v>
      </c>
      <c r="D446" s="150">
        <v>1</v>
      </c>
    </row>
    <row r="447" spans="1:4">
      <c r="A447" s="148">
        <v>42012.75</v>
      </c>
      <c r="B447" s="149" t="s">
        <v>1698</v>
      </c>
      <c r="C447" s="150" t="s">
        <v>1708</v>
      </c>
      <c r="D447" s="150">
        <v>0</v>
      </c>
    </row>
    <row r="448" spans="1:4">
      <c r="A448" s="148">
        <v>42013.38</v>
      </c>
      <c r="B448" s="149" t="s">
        <v>1705</v>
      </c>
      <c r="C448" s="150" t="s">
        <v>1699</v>
      </c>
      <c r="D448" s="150">
        <v>1</v>
      </c>
    </row>
    <row r="449" spans="1:4">
      <c r="A449" s="148">
        <v>42013.38</v>
      </c>
      <c r="B449" s="149" t="s">
        <v>1707</v>
      </c>
      <c r="C449" s="150" t="s">
        <v>1710</v>
      </c>
      <c r="D449" s="150">
        <v>1</v>
      </c>
    </row>
    <row r="450" spans="1:4">
      <c r="A450" s="148">
        <v>42013.392</v>
      </c>
      <c r="B450" s="149" t="s">
        <v>1704</v>
      </c>
      <c r="C450" s="150" t="s">
        <v>1708</v>
      </c>
      <c r="D450" s="150">
        <v>1</v>
      </c>
    </row>
    <row r="451" spans="1:4">
      <c r="A451" s="148">
        <v>42013.392</v>
      </c>
      <c r="B451" s="149" t="s">
        <v>1703</v>
      </c>
      <c r="C451" s="150" t="s">
        <v>1710</v>
      </c>
      <c r="D451" s="150">
        <v>1</v>
      </c>
    </row>
    <row r="452" spans="1:4">
      <c r="A452" s="148">
        <v>42013.398999999998</v>
      </c>
      <c r="B452" s="149" t="s">
        <v>1707</v>
      </c>
      <c r="C452" s="150" t="s">
        <v>1708</v>
      </c>
      <c r="D452" s="150">
        <v>1</v>
      </c>
    </row>
    <row r="453" spans="1:4">
      <c r="A453" s="148">
        <v>42013.398999999998</v>
      </c>
      <c r="B453" s="149" t="s">
        <v>1705</v>
      </c>
      <c r="C453" s="150" t="s">
        <v>1709</v>
      </c>
      <c r="D453" s="150">
        <v>1</v>
      </c>
    </row>
    <row r="454" spans="1:4">
      <c r="A454" s="148">
        <v>42013.432000000001</v>
      </c>
      <c r="B454" s="149" t="s">
        <v>1703</v>
      </c>
      <c r="C454" s="150" t="s">
        <v>1701</v>
      </c>
      <c r="D454" s="150">
        <v>1</v>
      </c>
    </row>
    <row r="455" spans="1:4">
      <c r="A455" s="148">
        <v>42013.432000000001</v>
      </c>
      <c r="B455" s="149" t="s">
        <v>1700</v>
      </c>
      <c r="C455" s="150" t="s">
        <v>1710</v>
      </c>
      <c r="D455" s="150">
        <v>1</v>
      </c>
    </row>
    <row r="456" spans="1:4">
      <c r="A456" s="148">
        <v>42013.436999999998</v>
      </c>
      <c r="B456" s="149" t="s">
        <v>1698</v>
      </c>
      <c r="C456" s="150" t="s">
        <v>1710</v>
      </c>
      <c r="D456" s="150">
        <v>1</v>
      </c>
    </row>
    <row r="457" spans="1:4">
      <c r="A457" s="148">
        <v>42013.436999999998</v>
      </c>
      <c r="B457" s="149" t="s">
        <v>1707</v>
      </c>
      <c r="C457" s="150" t="s">
        <v>1709</v>
      </c>
      <c r="D457" s="150">
        <v>0</v>
      </c>
    </row>
    <row r="458" spans="1:4">
      <c r="A458" s="148">
        <v>42013.438999999998</v>
      </c>
      <c r="B458" s="149" t="s">
        <v>1705</v>
      </c>
      <c r="C458" s="150" t="s">
        <v>1701</v>
      </c>
      <c r="D458" s="150">
        <v>1</v>
      </c>
    </row>
    <row r="459" spans="1:4">
      <c r="A459" s="148">
        <v>42013.438999999998</v>
      </c>
      <c r="B459" s="149" t="s">
        <v>1702</v>
      </c>
      <c r="C459" s="150" t="s">
        <v>1708</v>
      </c>
      <c r="D459" s="150">
        <v>1</v>
      </c>
    </row>
    <row r="460" spans="1:4">
      <c r="A460" s="148">
        <v>42013.457000000002</v>
      </c>
      <c r="B460" s="149" t="s">
        <v>1706</v>
      </c>
      <c r="C460" s="150" t="s">
        <v>1708</v>
      </c>
      <c r="D460" s="150">
        <v>1</v>
      </c>
    </row>
    <row r="461" spans="1:4">
      <c r="A461" s="148">
        <v>42013.457000000002</v>
      </c>
      <c r="B461" s="149" t="s">
        <v>1707</v>
      </c>
      <c r="C461" s="150" t="s">
        <v>1699</v>
      </c>
      <c r="D461" s="150">
        <v>0</v>
      </c>
    </row>
    <row r="462" spans="1:4">
      <c r="A462" s="148">
        <v>42013.462</v>
      </c>
      <c r="B462" s="149" t="s">
        <v>1702</v>
      </c>
      <c r="C462" s="150" t="s">
        <v>1709</v>
      </c>
      <c r="D462" s="150">
        <v>0</v>
      </c>
    </row>
    <row r="463" spans="1:4">
      <c r="A463" s="148">
        <v>42013.462</v>
      </c>
      <c r="B463" s="149" t="s">
        <v>1702</v>
      </c>
      <c r="C463" s="150" t="s">
        <v>1710</v>
      </c>
      <c r="D463" s="150">
        <v>1</v>
      </c>
    </row>
    <row r="464" spans="1:4">
      <c r="A464" s="148">
        <v>42013.466</v>
      </c>
      <c r="B464" s="149" t="s">
        <v>1706</v>
      </c>
      <c r="C464" s="150" t="s">
        <v>1709</v>
      </c>
      <c r="D464" s="150">
        <v>1</v>
      </c>
    </row>
    <row r="465" spans="1:4">
      <c r="A465" s="148">
        <v>42013.466</v>
      </c>
      <c r="B465" s="149" t="s">
        <v>1705</v>
      </c>
      <c r="C465" s="150" t="s">
        <v>1708</v>
      </c>
      <c r="D465" s="150">
        <v>1</v>
      </c>
    </row>
    <row r="466" spans="1:4">
      <c r="A466" s="148">
        <v>42013.47</v>
      </c>
      <c r="B466" s="149" t="s">
        <v>1700</v>
      </c>
      <c r="C466" s="150" t="s">
        <v>1709</v>
      </c>
      <c r="D466" s="150">
        <v>1</v>
      </c>
    </row>
    <row r="467" spans="1:4">
      <c r="A467" s="148">
        <v>42013.47</v>
      </c>
      <c r="B467" s="149" t="s">
        <v>1703</v>
      </c>
      <c r="C467" s="150" t="s">
        <v>1699</v>
      </c>
      <c r="D467" s="150">
        <v>1</v>
      </c>
    </row>
    <row r="468" spans="1:4">
      <c r="A468" s="148">
        <v>42013.476000000002</v>
      </c>
      <c r="B468" s="149" t="s">
        <v>1702</v>
      </c>
      <c r="C468" s="150" t="s">
        <v>1709</v>
      </c>
      <c r="D468" s="150">
        <v>1</v>
      </c>
    </row>
    <row r="469" spans="1:4">
      <c r="A469" s="148">
        <v>42013.476000000002</v>
      </c>
      <c r="B469" s="149" t="s">
        <v>1703</v>
      </c>
      <c r="C469" s="150" t="s">
        <v>1708</v>
      </c>
      <c r="D469" s="150">
        <v>0</v>
      </c>
    </row>
    <row r="470" spans="1:4">
      <c r="A470" s="148">
        <v>42013.491999999998</v>
      </c>
      <c r="B470" s="149" t="s">
        <v>1703</v>
      </c>
      <c r="C470" s="150" t="s">
        <v>1701</v>
      </c>
      <c r="D470" s="150">
        <v>1</v>
      </c>
    </row>
    <row r="471" spans="1:4">
      <c r="A471" s="148">
        <v>42013.491999999998</v>
      </c>
      <c r="B471" s="149" t="s">
        <v>1707</v>
      </c>
      <c r="C471" s="150" t="s">
        <v>1701</v>
      </c>
      <c r="D471" s="150">
        <v>1</v>
      </c>
    </row>
    <row r="472" spans="1:4">
      <c r="A472" s="148">
        <v>42013.491999999998</v>
      </c>
      <c r="B472" s="149" t="s">
        <v>1706</v>
      </c>
      <c r="C472" s="150" t="s">
        <v>1708</v>
      </c>
      <c r="D472" s="150">
        <v>0</v>
      </c>
    </row>
    <row r="473" spans="1:4">
      <c r="A473" s="148">
        <v>42013.491999999998</v>
      </c>
      <c r="B473" s="149" t="s">
        <v>1703</v>
      </c>
      <c r="C473" s="150" t="s">
        <v>1709</v>
      </c>
      <c r="D473" s="150">
        <v>0</v>
      </c>
    </row>
    <row r="474" spans="1:4">
      <c r="A474" s="148">
        <v>42013.491999999998</v>
      </c>
      <c r="B474" s="149" t="s">
        <v>1700</v>
      </c>
      <c r="C474" s="150" t="s">
        <v>1708</v>
      </c>
      <c r="D474" s="150">
        <v>1</v>
      </c>
    </row>
    <row r="475" spans="1:4">
      <c r="A475" s="148">
        <v>42013.491999999998</v>
      </c>
      <c r="B475" s="149" t="s">
        <v>1703</v>
      </c>
      <c r="C475" s="150" t="s">
        <v>1701</v>
      </c>
      <c r="D475" s="150">
        <v>1</v>
      </c>
    </row>
    <row r="476" spans="1:4">
      <c r="A476" s="148">
        <v>42013.497000000003</v>
      </c>
      <c r="B476" s="149" t="s">
        <v>1704</v>
      </c>
      <c r="C476" s="150" t="s">
        <v>1699</v>
      </c>
      <c r="D476" s="150">
        <v>1</v>
      </c>
    </row>
    <row r="477" spans="1:4">
      <c r="A477" s="148">
        <v>42013.497000000003</v>
      </c>
      <c r="B477" s="149" t="s">
        <v>1703</v>
      </c>
      <c r="C477" s="150" t="s">
        <v>1708</v>
      </c>
      <c r="D477" s="150">
        <v>1</v>
      </c>
    </row>
    <row r="478" spans="1:4">
      <c r="A478" s="148">
        <v>42013.521999999997</v>
      </c>
      <c r="B478" s="149" t="s">
        <v>1703</v>
      </c>
      <c r="C478" s="150" t="s">
        <v>1701</v>
      </c>
      <c r="D478" s="150">
        <v>1</v>
      </c>
    </row>
    <row r="479" spans="1:4">
      <c r="A479" s="148">
        <v>42013.521999999997</v>
      </c>
      <c r="B479" s="149" t="s">
        <v>1703</v>
      </c>
      <c r="C479" s="150" t="s">
        <v>1709</v>
      </c>
      <c r="D479" s="150">
        <v>1</v>
      </c>
    </row>
    <row r="480" spans="1:4">
      <c r="A480" s="148">
        <v>42013.523000000001</v>
      </c>
      <c r="B480" s="149" t="s">
        <v>1698</v>
      </c>
      <c r="C480" s="150" t="s">
        <v>1708</v>
      </c>
      <c r="D480" s="150">
        <v>1</v>
      </c>
    </row>
    <row r="481" spans="1:4">
      <c r="A481" s="148">
        <v>42013.523000000001</v>
      </c>
      <c r="B481" s="149" t="s">
        <v>1704</v>
      </c>
      <c r="C481" s="150" t="s">
        <v>1699</v>
      </c>
      <c r="D481" s="150">
        <v>1</v>
      </c>
    </row>
    <row r="482" spans="1:4">
      <c r="A482" s="148">
        <v>42013.527999999998</v>
      </c>
      <c r="B482" s="149" t="s">
        <v>1706</v>
      </c>
      <c r="C482" s="150" t="s">
        <v>1708</v>
      </c>
      <c r="D482" s="150">
        <v>0</v>
      </c>
    </row>
    <row r="483" spans="1:4">
      <c r="A483" s="148">
        <v>42013.527999999998</v>
      </c>
      <c r="B483" s="149" t="s">
        <v>1700</v>
      </c>
      <c r="C483" s="150" t="s">
        <v>1709</v>
      </c>
      <c r="D483" s="150">
        <v>0</v>
      </c>
    </row>
    <row r="484" spans="1:4">
      <c r="A484" s="148">
        <v>42013.535000000003</v>
      </c>
      <c r="B484" s="149" t="s">
        <v>1698</v>
      </c>
      <c r="C484" s="150" t="s">
        <v>1708</v>
      </c>
      <c r="D484" s="150">
        <v>1</v>
      </c>
    </row>
    <row r="485" spans="1:4">
      <c r="A485" s="148">
        <v>42013.535000000003</v>
      </c>
      <c r="B485" s="149" t="s">
        <v>1705</v>
      </c>
      <c r="C485" s="150" t="s">
        <v>1701</v>
      </c>
      <c r="D485" s="150">
        <v>0</v>
      </c>
    </row>
    <row r="486" spans="1:4">
      <c r="A486" s="148">
        <v>42013.544000000002</v>
      </c>
      <c r="B486" s="149" t="s">
        <v>1700</v>
      </c>
      <c r="C486" s="150" t="s">
        <v>1699</v>
      </c>
      <c r="D486" s="150">
        <v>1</v>
      </c>
    </row>
    <row r="487" spans="1:4">
      <c r="A487" s="148">
        <v>42013.544000000002</v>
      </c>
      <c r="B487" s="149" t="s">
        <v>1703</v>
      </c>
      <c r="C487" s="150" t="s">
        <v>1701</v>
      </c>
      <c r="D487" s="150">
        <v>1</v>
      </c>
    </row>
    <row r="488" spans="1:4">
      <c r="A488" s="148">
        <v>42013.569000000003</v>
      </c>
      <c r="B488" s="149" t="s">
        <v>1700</v>
      </c>
      <c r="C488" s="150" t="s">
        <v>1710</v>
      </c>
      <c r="D488" s="150">
        <v>0</v>
      </c>
    </row>
    <row r="489" spans="1:4">
      <c r="A489" s="148">
        <v>42013.569000000003</v>
      </c>
      <c r="B489" s="149" t="s">
        <v>1706</v>
      </c>
      <c r="C489" s="150" t="s">
        <v>1710</v>
      </c>
      <c r="D489" s="150">
        <v>1</v>
      </c>
    </row>
    <row r="490" spans="1:4">
      <c r="A490" s="148">
        <v>42013.582999999999</v>
      </c>
      <c r="B490" s="149" t="s">
        <v>1706</v>
      </c>
      <c r="C490" s="150" t="s">
        <v>1708</v>
      </c>
      <c r="D490" s="150">
        <v>1</v>
      </c>
    </row>
    <row r="491" spans="1:4">
      <c r="A491" s="148">
        <v>42013.582999999999</v>
      </c>
      <c r="B491" s="149" t="s">
        <v>1706</v>
      </c>
      <c r="C491" s="150" t="s">
        <v>1699</v>
      </c>
      <c r="D491" s="150">
        <v>1</v>
      </c>
    </row>
    <row r="492" spans="1:4">
      <c r="A492" s="148">
        <v>42013.591999999997</v>
      </c>
      <c r="B492" s="149" t="s">
        <v>1706</v>
      </c>
      <c r="C492" s="150" t="s">
        <v>1708</v>
      </c>
      <c r="D492" s="150">
        <v>1</v>
      </c>
    </row>
    <row r="493" spans="1:4">
      <c r="A493" s="148">
        <v>42013.591999999997</v>
      </c>
      <c r="B493" s="149" t="s">
        <v>1702</v>
      </c>
      <c r="C493" s="150" t="s">
        <v>1701</v>
      </c>
      <c r="D493" s="150">
        <v>1</v>
      </c>
    </row>
    <row r="494" spans="1:4">
      <c r="A494" s="148">
        <v>42013.597000000002</v>
      </c>
      <c r="B494" s="149" t="s">
        <v>1698</v>
      </c>
      <c r="C494" s="150" t="s">
        <v>1710</v>
      </c>
      <c r="D494" s="150">
        <v>1</v>
      </c>
    </row>
    <row r="495" spans="1:4">
      <c r="A495" s="148">
        <v>42013.597000000002</v>
      </c>
      <c r="B495" s="149" t="s">
        <v>1706</v>
      </c>
      <c r="C495" s="150" t="s">
        <v>1709</v>
      </c>
      <c r="D495" s="150">
        <v>1</v>
      </c>
    </row>
    <row r="496" spans="1:4">
      <c r="A496" s="148">
        <v>42013.618999999999</v>
      </c>
      <c r="B496" s="149" t="s">
        <v>1707</v>
      </c>
      <c r="C496" s="150" t="s">
        <v>1708</v>
      </c>
      <c r="D496" s="150">
        <v>1</v>
      </c>
    </row>
    <row r="497" spans="1:4">
      <c r="A497" s="148">
        <v>42013.618999999999</v>
      </c>
      <c r="B497" s="149" t="s">
        <v>1702</v>
      </c>
      <c r="C497" s="150" t="s">
        <v>1709</v>
      </c>
      <c r="D497" s="150">
        <v>1</v>
      </c>
    </row>
    <row r="498" spans="1:4">
      <c r="A498" s="148">
        <v>42013.654999999999</v>
      </c>
      <c r="B498" s="149" t="s">
        <v>1706</v>
      </c>
      <c r="C498" s="150" t="s">
        <v>1701</v>
      </c>
      <c r="D498" s="150">
        <v>0</v>
      </c>
    </row>
    <row r="499" spans="1:4">
      <c r="A499" s="148">
        <v>42013.654999999999</v>
      </c>
      <c r="B499" s="149" t="s">
        <v>1707</v>
      </c>
      <c r="C499" s="150" t="s">
        <v>1709</v>
      </c>
      <c r="D499" s="150">
        <v>1</v>
      </c>
    </row>
    <row r="500" spans="1:4">
      <c r="A500" s="148">
        <v>42013.707000000002</v>
      </c>
      <c r="B500" s="149" t="s">
        <v>1702</v>
      </c>
      <c r="C500" s="150" t="s">
        <v>1710</v>
      </c>
      <c r="D500" s="150">
        <v>0</v>
      </c>
    </row>
    <row r="501" spans="1:4">
      <c r="A501" s="148">
        <v>42013.707000000002</v>
      </c>
      <c r="B501" s="149" t="s">
        <v>1707</v>
      </c>
      <c r="C501" s="150" t="s">
        <v>1699</v>
      </c>
      <c r="D501" s="150">
        <v>0</v>
      </c>
    </row>
    <row r="502" spans="1:4">
      <c r="A502" s="148">
        <v>42013.712</v>
      </c>
      <c r="B502" s="149" t="s">
        <v>1698</v>
      </c>
      <c r="C502" s="150" t="s">
        <v>1708</v>
      </c>
      <c r="D502" s="150">
        <v>1</v>
      </c>
    </row>
    <row r="503" spans="1:4">
      <c r="A503" s="148">
        <v>42013.712</v>
      </c>
      <c r="B503" s="149" t="s">
        <v>1703</v>
      </c>
      <c r="C503" s="150" t="s">
        <v>1708</v>
      </c>
      <c r="D503" s="150">
        <v>1</v>
      </c>
    </row>
    <row r="504" spans="1:4">
      <c r="A504" s="148">
        <v>42013.722999999998</v>
      </c>
      <c r="B504" s="149" t="s">
        <v>1704</v>
      </c>
      <c r="C504" s="150" t="s">
        <v>1710</v>
      </c>
      <c r="D504" s="150">
        <v>0</v>
      </c>
    </row>
    <row r="505" spans="1:4">
      <c r="A505" s="148">
        <v>42013.722999999998</v>
      </c>
      <c r="B505" s="149" t="s">
        <v>1705</v>
      </c>
      <c r="C505" s="150" t="s">
        <v>1709</v>
      </c>
      <c r="D505" s="150">
        <v>0</v>
      </c>
    </row>
    <row r="506" spans="1:4">
      <c r="A506" s="148">
        <v>42013.724000000002</v>
      </c>
      <c r="B506" s="149" t="s">
        <v>1706</v>
      </c>
      <c r="C506" s="150" t="s">
        <v>1708</v>
      </c>
      <c r="D506" s="150">
        <v>1</v>
      </c>
    </row>
    <row r="507" spans="1:4">
      <c r="A507" s="148">
        <v>42013.724000000002</v>
      </c>
      <c r="B507" s="149" t="s">
        <v>1705</v>
      </c>
      <c r="C507" s="150" t="s">
        <v>1699</v>
      </c>
      <c r="D507" s="150">
        <v>1</v>
      </c>
    </row>
    <row r="508" spans="1:4">
      <c r="A508" s="148">
        <v>42013.724999999999</v>
      </c>
      <c r="B508" s="149" t="s">
        <v>1702</v>
      </c>
      <c r="C508" s="150" t="s">
        <v>1710</v>
      </c>
      <c r="D508" s="150">
        <v>1</v>
      </c>
    </row>
    <row r="509" spans="1:4">
      <c r="A509" s="148">
        <v>42013.724999999999</v>
      </c>
      <c r="B509" s="149" t="s">
        <v>1700</v>
      </c>
      <c r="C509" s="150" t="s">
        <v>1710</v>
      </c>
      <c r="D509" s="150">
        <v>1</v>
      </c>
    </row>
    <row r="510" spans="1:4">
      <c r="A510" s="148">
        <v>42013.728000000003</v>
      </c>
      <c r="B510" s="149" t="s">
        <v>1704</v>
      </c>
      <c r="C510" s="150" t="s">
        <v>1701</v>
      </c>
      <c r="D510" s="150">
        <v>0</v>
      </c>
    </row>
    <row r="511" spans="1:4">
      <c r="A511" s="148">
        <v>42013.728000000003</v>
      </c>
      <c r="B511" s="149" t="s">
        <v>1703</v>
      </c>
      <c r="C511" s="150" t="s">
        <v>1701</v>
      </c>
      <c r="D511" s="150">
        <v>0</v>
      </c>
    </row>
    <row r="512" spans="1:4">
      <c r="A512" s="148">
        <v>42013.731</v>
      </c>
      <c r="B512" s="149" t="s">
        <v>1704</v>
      </c>
      <c r="C512" s="150" t="s">
        <v>1708</v>
      </c>
      <c r="D512" s="150">
        <v>1</v>
      </c>
    </row>
    <row r="513" spans="1:4">
      <c r="A513" s="148">
        <v>42013.731</v>
      </c>
      <c r="B513" s="149" t="s">
        <v>1707</v>
      </c>
      <c r="C513" s="150" t="s">
        <v>1710</v>
      </c>
      <c r="D513" s="150">
        <v>1</v>
      </c>
    </row>
    <row r="514" spans="1:4">
      <c r="A514" s="148">
        <v>42013.737999999998</v>
      </c>
      <c r="B514" s="149" t="s">
        <v>1703</v>
      </c>
      <c r="C514" s="150" t="s">
        <v>1701</v>
      </c>
      <c r="D514" s="150">
        <v>0</v>
      </c>
    </row>
    <row r="515" spans="1:4">
      <c r="A515" s="148">
        <v>42013.737999999998</v>
      </c>
      <c r="B515" s="149" t="s">
        <v>1705</v>
      </c>
      <c r="C515" s="150" t="s">
        <v>1708</v>
      </c>
      <c r="D515" s="150">
        <v>1</v>
      </c>
    </row>
    <row r="516" spans="1:4">
      <c r="A516" s="148">
        <v>42014.375</v>
      </c>
      <c r="B516" s="149" t="s">
        <v>1702</v>
      </c>
      <c r="C516" s="150" t="s">
        <v>1708</v>
      </c>
      <c r="D516" s="150">
        <v>1</v>
      </c>
    </row>
    <row r="517" spans="1:4">
      <c r="A517" s="148">
        <v>42014.375</v>
      </c>
      <c r="B517" s="149" t="s">
        <v>1707</v>
      </c>
      <c r="C517" s="150" t="s">
        <v>1699</v>
      </c>
      <c r="D517" s="150">
        <v>1</v>
      </c>
    </row>
    <row r="518" spans="1:4">
      <c r="A518" s="148">
        <v>42014.381000000001</v>
      </c>
      <c r="B518" s="149" t="s">
        <v>1700</v>
      </c>
      <c r="C518" s="150" t="s">
        <v>1709</v>
      </c>
      <c r="D518" s="150">
        <v>1</v>
      </c>
    </row>
    <row r="519" spans="1:4">
      <c r="A519" s="148">
        <v>42014.381000000001</v>
      </c>
      <c r="B519" s="149" t="s">
        <v>1698</v>
      </c>
      <c r="C519" s="150" t="s">
        <v>1701</v>
      </c>
      <c r="D519" s="150">
        <v>1</v>
      </c>
    </row>
    <row r="520" spans="1:4">
      <c r="A520" s="148">
        <v>42014.421000000002</v>
      </c>
      <c r="B520" s="149" t="s">
        <v>1705</v>
      </c>
      <c r="C520" s="150" t="s">
        <v>1710</v>
      </c>
      <c r="D520" s="150">
        <v>1</v>
      </c>
    </row>
    <row r="521" spans="1:4">
      <c r="A521" s="148">
        <v>42014.421000000002</v>
      </c>
      <c r="B521" s="149" t="s">
        <v>1707</v>
      </c>
      <c r="C521" s="150" t="s">
        <v>1710</v>
      </c>
      <c r="D521" s="150">
        <v>1</v>
      </c>
    </row>
    <row r="522" spans="1:4">
      <c r="A522" s="148">
        <v>42014.440999999999</v>
      </c>
      <c r="B522" s="149" t="s">
        <v>1705</v>
      </c>
      <c r="C522" s="150" t="s">
        <v>1710</v>
      </c>
      <c r="D522" s="150">
        <v>1</v>
      </c>
    </row>
    <row r="523" spans="1:4">
      <c r="A523" s="148">
        <v>42014.440999999999</v>
      </c>
      <c r="B523" s="149" t="s">
        <v>1698</v>
      </c>
      <c r="C523" s="150" t="s">
        <v>1709</v>
      </c>
      <c r="D523" s="150">
        <v>1</v>
      </c>
    </row>
    <row r="524" spans="1:4">
      <c r="A524" s="148">
        <v>42014.466</v>
      </c>
      <c r="B524" s="149" t="s">
        <v>1703</v>
      </c>
      <c r="C524" s="150" t="s">
        <v>1701</v>
      </c>
      <c r="D524" s="150">
        <v>1</v>
      </c>
    </row>
    <row r="525" spans="1:4">
      <c r="A525" s="148">
        <v>42014.466</v>
      </c>
      <c r="B525" s="149" t="s">
        <v>1707</v>
      </c>
      <c r="C525" s="150" t="s">
        <v>1710</v>
      </c>
      <c r="D525" s="150">
        <v>0</v>
      </c>
    </row>
    <row r="526" spans="1:4">
      <c r="A526" s="148">
        <v>42014.470999999998</v>
      </c>
      <c r="B526" s="149" t="s">
        <v>1703</v>
      </c>
      <c r="C526" s="150" t="s">
        <v>1710</v>
      </c>
      <c r="D526" s="150">
        <v>1</v>
      </c>
    </row>
    <row r="527" spans="1:4">
      <c r="A527" s="148">
        <v>42014.470999999998</v>
      </c>
      <c r="B527" s="149" t="s">
        <v>1705</v>
      </c>
      <c r="C527" s="150" t="s">
        <v>1699</v>
      </c>
      <c r="D527" s="150">
        <v>1</v>
      </c>
    </row>
    <row r="528" spans="1:4">
      <c r="A528" s="148">
        <v>42014.478999999999</v>
      </c>
      <c r="B528" s="149" t="s">
        <v>1704</v>
      </c>
      <c r="C528" s="150" t="s">
        <v>1710</v>
      </c>
      <c r="D528" s="150">
        <v>1</v>
      </c>
    </row>
    <row r="529" spans="1:4">
      <c r="A529" s="148">
        <v>42014.478999999999</v>
      </c>
      <c r="B529" s="149" t="s">
        <v>1704</v>
      </c>
      <c r="C529" s="150" t="s">
        <v>1708</v>
      </c>
      <c r="D529" s="150">
        <v>1</v>
      </c>
    </row>
    <row r="530" spans="1:4">
      <c r="A530" s="148">
        <v>42014.48</v>
      </c>
      <c r="B530" s="149" t="s">
        <v>1702</v>
      </c>
      <c r="C530" s="150" t="s">
        <v>1699</v>
      </c>
      <c r="D530" s="150">
        <v>1</v>
      </c>
    </row>
    <row r="531" spans="1:4">
      <c r="A531" s="148">
        <v>42014.48</v>
      </c>
      <c r="B531" s="149" t="s">
        <v>1706</v>
      </c>
      <c r="C531" s="150" t="s">
        <v>1709</v>
      </c>
      <c r="D531" s="150">
        <v>1</v>
      </c>
    </row>
    <row r="532" spans="1:4">
      <c r="A532" s="148">
        <v>42014.491000000002</v>
      </c>
      <c r="B532" s="149" t="s">
        <v>1700</v>
      </c>
      <c r="C532" s="150" t="s">
        <v>1709</v>
      </c>
      <c r="D532" s="150">
        <v>0</v>
      </c>
    </row>
    <row r="533" spans="1:4">
      <c r="A533" s="148">
        <v>42014.491000000002</v>
      </c>
      <c r="B533" s="149" t="s">
        <v>1703</v>
      </c>
      <c r="C533" s="150" t="s">
        <v>1710</v>
      </c>
      <c r="D533" s="150">
        <v>1</v>
      </c>
    </row>
    <row r="534" spans="1:4">
      <c r="A534" s="148">
        <v>42014.519</v>
      </c>
      <c r="B534" s="149" t="s">
        <v>1698</v>
      </c>
      <c r="C534" s="150" t="s">
        <v>1709</v>
      </c>
      <c r="D534" s="150">
        <v>1</v>
      </c>
    </row>
    <row r="535" spans="1:4">
      <c r="A535" s="148">
        <v>42014.519</v>
      </c>
      <c r="B535" s="149" t="s">
        <v>1702</v>
      </c>
      <c r="C535" s="150" t="s">
        <v>1710</v>
      </c>
      <c r="D535" s="150">
        <v>0</v>
      </c>
    </row>
    <row r="536" spans="1:4">
      <c r="A536" s="148">
        <v>42014.523000000001</v>
      </c>
      <c r="B536" s="149" t="s">
        <v>1703</v>
      </c>
      <c r="C536" s="150" t="s">
        <v>1701</v>
      </c>
      <c r="D536" s="150">
        <v>1</v>
      </c>
    </row>
    <row r="537" spans="1:4">
      <c r="A537" s="148">
        <v>42014.523000000001</v>
      </c>
      <c r="B537" s="149" t="s">
        <v>1704</v>
      </c>
      <c r="C537" s="150" t="s">
        <v>1701</v>
      </c>
      <c r="D537" s="150">
        <v>1</v>
      </c>
    </row>
    <row r="538" spans="1:4">
      <c r="A538" s="148">
        <v>42014.538999999997</v>
      </c>
      <c r="B538" s="149" t="s">
        <v>1704</v>
      </c>
      <c r="C538" s="150" t="s">
        <v>1699</v>
      </c>
      <c r="D538" s="150">
        <v>1</v>
      </c>
    </row>
    <row r="539" spans="1:4">
      <c r="A539" s="148">
        <v>42014.538999999997</v>
      </c>
      <c r="B539" s="149" t="s">
        <v>1707</v>
      </c>
      <c r="C539" s="150" t="s">
        <v>1709</v>
      </c>
      <c r="D539" s="150">
        <v>1</v>
      </c>
    </row>
    <row r="540" spans="1:4">
      <c r="A540" s="148">
        <v>42014.550999999999</v>
      </c>
      <c r="B540" s="149" t="s">
        <v>1700</v>
      </c>
      <c r="C540" s="150" t="s">
        <v>1699</v>
      </c>
      <c r="D540" s="150">
        <v>1</v>
      </c>
    </row>
    <row r="541" spans="1:4">
      <c r="A541" s="148">
        <v>42014.550999999999</v>
      </c>
      <c r="B541" s="149" t="s">
        <v>1703</v>
      </c>
      <c r="C541" s="150" t="s">
        <v>1710</v>
      </c>
      <c r="D541" s="150">
        <v>1</v>
      </c>
    </row>
    <row r="542" spans="1:4">
      <c r="A542" s="148">
        <v>42014.574999999997</v>
      </c>
      <c r="B542" s="149" t="s">
        <v>1700</v>
      </c>
      <c r="C542" s="150" t="s">
        <v>1701</v>
      </c>
      <c r="D542" s="150">
        <v>1</v>
      </c>
    </row>
    <row r="543" spans="1:4">
      <c r="A543" s="148">
        <v>42014.574999999997</v>
      </c>
      <c r="B543" s="149" t="s">
        <v>1705</v>
      </c>
      <c r="C543" s="150" t="s">
        <v>1710</v>
      </c>
      <c r="D543" s="150">
        <v>1</v>
      </c>
    </row>
    <row r="544" spans="1:4">
      <c r="A544" s="148">
        <v>42014.578000000001</v>
      </c>
      <c r="B544" s="149" t="s">
        <v>1706</v>
      </c>
      <c r="C544" s="150" t="s">
        <v>1708</v>
      </c>
      <c r="D544" s="150">
        <v>1</v>
      </c>
    </row>
    <row r="545" spans="1:4">
      <c r="A545" s="148">
        <v>42014.578000000001</v>
      </c>
      <c r="B545" s="149" t="s">
        <v>1706</v>
      </c>
      <c r="C545" s="150" t="s">
        <v>1709</v>
      </c>
      <c r="D545" s="150">
        <v>1</v>
      </c>
    </row>
    <row r="546" spans="1:4">
      <c r="A546" s="148">
        <v>42014.59</v>
      </c>
      <c r="B546" s="149" t="s">
        <v>1706</v>
      </c>
      <c r="C546" s="150" t="s">
        <v>1708</v>
      </c>
      <c r="D546" s="150">
        <v>0</v>
      </c>
    </row>
    <row r="547" spans="1:4">
      <c r="A547" s="148">
        <v>42014.59</v>
      </c>
      <c r="B547" s="149" t="s">
        <v>1705</v>
      </c>
      <c r="C547" s="150" t="s">
        <v>1708</v>
      </c>
      <c r="D547" s="150">
        <v>1</v>
      </c>
    </row>
    <row r="548" spans="1:4">
      <c r="A548" s="148">
        <v>42014.595000000001</v>
      </c>
      <c r="B548" s="149" t="s">
        <v>1703</v>
      </c>
      <c r="C548" s="150" t="s">
        <v>1710</v>
      </c>
      <c r="D548" s="150">
        <v>1</v>
      </c>
    </row>
    <row r="549" spans="1:4">
      <c r="A549" s="148">
        <v>42014.595000000001</v>
      </c>
      <c r="B549" s="149" t="s">
        <v>1702</v>
      </c>
      <c r="C549" s="150" t="s">
        <v>1701</v>
      </c>
      <c r="D549" s="150">
        <v>1</v>
      </c>
    </row>
    <row r="550" spans="1:4">
      <c r="A550" s="148">
        <v>42014.601000000002</v>
      </c>
      <c r="B550" s="149" t="s">
        <v>1698</v>
      </c>
      <c r="C550" s="150" t="s">
        <v>1709</v>
      </c>
      <c r="D550" s="150">
        <v>1</v>
      </c>
    </row>
    <row r="551" spans="1:4">
      <c r="A551" s="148">
        <v>42014.601000000002</v>
      </c>
      <c r="B551" s="149" t="s">
        <v>1705</v>
      </c>
      <c r="C551" s="150" t="s">
        <v>1710</v>
      </c>
      <c r="D551" s="150">
        <v>1</v>
      </c>
    </row>
    <row r="552" spans="1:4">
      <c r="A552" s="148">
        <v>42014.606</v>
      </c>
      <c r="B552" s="149" t="s">
        <v>1706</v>
      </c>
      <c r="C552" s="150" t="s">
        <v>1709</v>
      </c>
      <c r="D552" s="150">
        <v>1</v>
      </c>
    </row>
    <row r="553" spans="1:4">
      <c r="A553" s="148">
        <v>42014.606</v>
      </c>
      <c r="B553" s="149" t="s">
        <v>1706</v>
      </c>
      <c r="C553" s="150" t="s">
        <v>1699</v>
      </c>
      <c r="D553" s="150">
        <v>1</v>
      </c>
    </row>
    <row r="554" spans="1:4">
      <c r="A554" s="148">
        <v>42014.624000000003</v>
      </c>
      <c r="B554" s="149" t="s">
        <v>1706</v>
      </c>
      <c r="C554" s="150" t="s">
        <v>1699</v>
      </c>
      <c r="D554" s="150">
        <v>1</v>
      </c>
    </row>
    <row r="555" spans="1:4">
      <c r="A555" s="148">
        <v>42014.624000000003</v>
      </c>
      <c r="B555" s="149" t="s">
        <v>1707</v>
      </c>
      <c r="C555" s="150" t="s">
        <v>1709</v>
      </c>
      <c r="D555" s="150">
        <v>1</v>
      </c>
    </row>
    <row r="556" spans="1:4">
      <c r="A556" s="148">
        <v>42014.663999999997</v>
      </c>
      <c r="B556" s="149" t="s">
        <v>1698</v>
      </c>
      <c r="C556" s="150" t="s">
        <v>1708</v>
      </c>
      <c r="D556" s="150">
        <v>1</v>
      </c>
    </row>
    <row r="557" spans="1:4">
      <c r="A557" s="148">
        <v>42014.663999999997</v>
      </c>
      <c r="B557" s="149" t="s">
        <v>1706</v>
      </c>
      <c r="C557" s="150" t="s">
        <v>1699</v>
      </c>
      <c r="D557" s="150">
        <v>1</v>
      </c>
    </row>
    <row r="558" spans="1:4">
      <c r="A558" s="148">
        <v>42014.667000000001</v>
      </c>
      <c r="B558" s="149" t="s">
        <v>1702</v>
      </c>
      <c r="C558" s="150" t="s">
        <v>1699</v>
      </c>
      <c r="D558" s="150">
        <v>1</v>
      </c>
    </row>
    <row r="559" spans="1:4">
      <c r="A559" s="148">
        <v>42014.667000000001</v>
      </c>
      <c r="B559" s="149" t="s">
        <v>1700</v>
      </c>
      <c r="C559" s="150" t="s">
        <v>1701</v>
      </c>
      <c r="D559" s="150">
        <v>1</v>
      </c>
    </row>
    <row r="560" spans="1:4">
      <c r="A560" s="148">
        <v>42014.692999999999</v>
      </c>
      <c r="B560" s="149" t="s">
        <v>1706</v>
      </c>
      <c r="C560" s="150" t="s">
        <v>1708</v>
      </c>
      <c r="D560" s="150">
        <v>1</v>
      </c>
    </row>
    <row r="561" spans="1:4">
      <c r="A561" s="148">
        <v>42014.692999999999</v>
      </c>
      <c r="B561" s="149" t="s">
        <v>1706</v>
      </c>
      <c r="C561" s="150" t="s">
        <v>1708</v>
      </c>
      <c r="D561" s="150">
        <v>1</v>
      </c>
    </row>
    <row r="562" spans="1:4">
      <c r="A562" s="148">
        <v>42014.692999999999</v>
      </c>
      <c r="B562" s="149" t="s">
        <v>1704</v>
      </c>
      <c r="C562" s="150" t="s">
        <v>1708</v>
      </c>
      <c r="D562" s="150">
        <v>1</v>
      </c>
    </row>
    <row r="563" spans="1:4">
      <c r="A563" s="148">
        <v>42014.692999999999</v>
      </c>
      <c r="B563" s="149" t="s">
        <v>1706</v>
      </c>
      <c r="C563" s="150" t="s">
        <v>1699</v>
      </c>
      <c r="D563" s="150">
        <v>1</v>
      </c>
    </row>
    <row r="564" spans="1:4">
      <c r="A564" s="148">
        <v>42014.696000000004</v>
      </c>
      <c r="B564" s="149" t="s">
        <v>1698</v>
      </c>
      <c r="C564" s="150" t="s">
        <v>1699</v>
      </c>
      <c r="D564" s="150">
        <v>0</v>
      </c>
    </row>
    <row r="565" spans="1:4">
      <c r="A565" s="148">
        <v>42014.696000000004</v>
      </c>
      <c r="B565" s="149" t="s">
        <v>1700</v>
      </c>
      <c r="C565" s="150" t="s">
        <v>1708</v>
      </c>
      <c r="D565" s="150">
        <v>1</v>
      </c>
    </row>
    <row r="566" spans="1:4">
      <c r="A566" s="148">
        <v>42014.707000000002</v>
      </c>
      <c r="B566" s="149" t="s">
        <v>1700</v>
      </c>
      <c r="C566" s="150" t="s">
        <v>1710</v>
      </c>
      <c r="D566" s="150">
        <v>1</v>
      </c>
    </row>
    <row r="567" spans="1:4">
      <c r="A567" s="148">
        <v>42014.707000000002</v>
      </c>
      <c r="B567" s="149" t="s">
        <v>1706</v>
      </c>
      <c r="C567" s="150" t="s">
        <v>1701</v>
      </c>
      <c r="D567" s="150">
        <v>1</v>
      </c>
    </row>
    <row r="568" spans="1:4">
      <c r="A568" s="148">
        <v>42014.724999999999</v>
      </c>
      <c r="B568" s="149" t="s">
        <v>1698</v>
      </c>
      <c r="C568" s="150" t="s">
        <v>1708</v>
      </c>
      <c r="D568" s="150">
        <v>1</v>
      </c>
    </row>
    <row r="569" spans="1:4">
      <c r="A569" s="148">
        <v>42014.724999999999</v>
      </c>
      <c r="B569" s="149" t="s">
        <v>1702</v>
      </c>
      <c r="C569" s="150" t="s">
        <v>1701</v>
      </c>
      <c r="D569" s="150">
        <v>0</v>
      </c>
    </row>
    <row r="570" spans="1:4">
      <c r="A570" s="148">
        <v>42014.726000000002</v>
      </c>
      <c r="B570" s="149" t="s">
        <v>1700</v>
      </c>
      <c r="C570" s="150" t="s">
        <v>1710</v>
      </c>
      <c r="D570" s="150">
        <v>1</v>
      </c>
    </row>
    <row r="571" spans="1:4">
      <c r="A571" s="148">
        <v>42014.726000000002</v>
      </c>
      <c r="B571" s="149" t="s">
        <v>1707</v>
      </c>
      <c r="C571" s="150" t="s">
        <v>1701</v>
      </c>
      <c r="D571" s="150">
        <v>1</v>
      </c>
    </row>
    <row r="572" spans="1:4">
      <c r="A572" s="148">
        <v>42014.73</v>
      </c>
      <c r="B572" s="149" t="s">
        <v>1702</v>
      </c>
      <c r="C572" s="150" t="s">
        <v>1699</v>
      </c>
      <c r="D572" s="150">
        <v>1</v>
      </c>
    </row>
    <row r="573" spans="1:4">
      <c r="A573" s="148">
        <v>42014.73</v>
      </c>
      <c r="B573" s="149" t="s">
        <v>1707</v>
      </c>
      <c r="C573" s="150" t="s">
        <v>1709</v>
      </c>
      <c r="D573" s="150">
        <v>0</v>
      </c>
    </row>
    <row r="574" spans="1:4">
      <c r="A574" s="148">
        <v>42014.733</v>
      </c>
      <c r="B574" s="149" t="s">
        <v>1703</v>
      </c>
      <c r="C574" s="150" t="s">
        <v>1710</v>
      </c>
      <c r="D574" s="150">
        <v>1</v>
      </c>
    </row>
    <row r="575" spans="1:4">
      <c r="A575" s="148">
        <v>42014.733</v>
      </c>
      <c r="B575" s="149" t="s">
        <v>1704</v>
      </c>
      <c r="C575" s="150" t="s">
        <v>1701</v>
      </c>
      <c r="D575" s="150">
        <v>1</v>
      </c>
    </row>
    <row r="576" spans="1:4">
      <c r="A576" s="148">
        <v>42014.735999999997</v>
      </c>
      <c r="B576" s="149" t="s">
        <v>1704</v>
      </c>
      <c r="C576" s="150" t="s">
        <v>1708</v>
      </c>
      <c r="D576" s="150">
        <v>1</v>
      </c>
    </row>
    <row r="577" spans="1:4">
      <c r="A577" s="148">
        <v>42014.735999999997</v>
      </c>
      <c r="B577" s="149" t="s">
        <v>1705</v>
      </c>
      <c r="C577" s="150" t="s">
        <v>1699</v>
      </c>
      <c r="D577" s="150">
        <v>0</v>
      </c>
    </row>
    <row r="578" spans="1:4">
      <c r="A578" s="148">
        <v>42014.741999999998</v>
      </c>
      <c r="B578" s="149" t="s">
        <v>1698</v>
      </c>
      <c r="C578" s="150" t="s">
        <v>1699</v>
      </c>
      <c r="D578" s="150">
        <v>1</v>
      </c>
    </row>
    <row r="579" spans="1:4">
      <c r="A579" s="148">
        <v>42014.741999999998</v>
      </c>
      <c r="B579" s="149" t="s">
        <v>1704</v>
      </c>
      <c r="C579" s="150" t="s">
        <v>1701</v>
      </c>
      <c r="D579" s="150">
        <v>0</v>
      </c>
    </row>
    <row r="580" spans="1:4">
      <c r="A580" s="148">
        <v>42015.396000000001</v>
      </c>
      <c r="B580" s="149" t="s">
        <v>1707</v>
      </c>
      <c r="C580" s="150" t="s">
        <v>1710</v>
      </c>
      <c r="D580" s="150">
        <v>1</v>
      </c>
    </row>
    <row r="581" spans="1:4">
      <c r="A581" s="148">
        <v>42015.396000000001</v>
      </c>
      <c r="B581" s="149" t="s">
        <v>1700</v>
      </c>
      <c r="C581" s="150" t="s">
        <v>1708</v>
      </c>
      <c r="D581" s="150">
        <v>1</v>
      </c>
    </row>
    <row r="582" spans="1:4">
      <c r="A582" s="148">
        <v>42015.400999999998</v>
      </c>
      <c r="B582" s="149" t="s">
        <v>1702</v>
      </c>
      <c r="C582" s="150" t="s">
        <v>1710</v>
      </c>
      <c r="D582" s="150">
        <v>1</v>
      </c>
    </row>
    <row r="583" spans="1:4">
      <c r="A583" s="148">
        <v>42015.400999999998</v>
      </c>
      <c r="B583" s="149" t="s">
        <v>1702</v>
      </c>
      <c r="C583" s="150" t="s">
        <v>1709</v>
      </c>
      <c r="D583" s="150">
        <v>0</v>
      </c>
    </row>
    <row r="584" spans="1:4">
      <c r="A584" s="148">
        <v>42015.402000000002</v>
      </c>
      <c r="B584" s="149" t="s">
        <v>1698</v>
      </c>
      <c r="C584" s="150" t="s">
        <v>1709</v>
      </c>
      <c r="D584" s="150">
        <v>1</v>
      </c>
    </row>
    <row r="585" spans="1:4">
      <c r="A585" s="148">
        <v>42015.402000000002</v>
      </c>
      <c r="B585" s="149" t="s">
        <v>1704</v>
      </c>
      <c r="C585" s="150" t="s">
        <v>1708</v>
      </c>
      <c r="D585" s="150">
        <v>1</v>
      </c>
    </row>
    <row r="586" spans="1:4">
      <c r="A586" s="148">
        <v>42015.402000000002</v>
      </c>
      <c r="B586" s="149" t="s">
        <v>1698</v>
      </c>
      <c r="C586" s="150" t="s">
        <v>1708</v>
      </c>
      <c r="D586" s="150">
        <v>0</v>
      </c>
    </row>
    <row r="587" spans="1:4">
      <c r="A587" s="148">
        <v>42015.402000000002</v>
      </c>
      <c r="B587" s="149" t="s">
        <v>1706</v>
      </c>
      <c r="C587" s="150" t="s">
        <v>1710</v>
      </c>
      <c r="D587" s="150">
        <v>1</v>
      </c>
    </row>
    <row r="588" spans="1:4">
      <c r="A588" s="148">
        <v>42015.409</v>
      </c>
      <c r="B588" s="149" t="s">
        <v>1703</v>
      </c>
      <c r="C588" s="150" t="s">
        <v>1710</v>
      </c>
      <c r="D588" s="150">
        <v>0</v>
      </c>
    </row>
    <row r="589" spans="1:4">
      <c r="A589" s="148">
        <v>42015.409</v>
      </c>
      <c r="B589" s="149" t="s">
        <v>1706</v>
      </c>
      <c r="C589" s="150" t="s">
        <v>1710</v>
      </c>
      <c r="D589" s="150">
        <v>1</v>
      </c>
    </row>
    <row r="590" spans="1:4">
      <c r="A590" s="148">
        <v>42015.42</v>
      </c>
      <c r="B590" s="149" t="s">
        <v>1698</v>
      </c>
      <c r="C590" s="150" t="s">
        <v>1709</v>
      </c>
      <c r="D590" s="150">
        <v>1</v>
      </c>
    </row>
    <row r="591" spans="1:4">
      <c r="A591" s="148">
        <v>42015.42</v>
      </c>
      <c r="B591" s="149" t="s">
        <v>1702</v>
      </c>
      <c r="C591" s="150" t="s">
        <v>1701</v>
      </c>
      <c r="D591" s="150">
        <v>1</v>
      </c>
    </row>
    <row r="592" spans="1:4">
      <c r="A592" s="148">
        <v>42015.425999999999</v>
      </c>
      <c r="B592" s="149" t="s">
        <v>1698</v>
      </c>
      <c r="C592" s="150" t="s">
        <v>1708</v>
      </c>
      <c r="D592" s="150">
        <v>1</v>
      </c>
    </row>
    <row r="593" spans="1:4">
      <c r="A593" s="148">
        <v>42015.425999999999</v>
      </c>
      <c r="B593" s="149" t="s">
        <v>1703</v>
      </c>
      <c r="C593" s="150" t="s">
        <v>1701</v>
      </c>
      <c r="D593" s="150">
        <v>1</v>
      </c>
    </row>
    <row r="594" spans="1:4">
      <c r="A594" s="148">
        <v>42015.430999999997</v>
      </c>
      <c r="B594" s="149" t="s">
        <v>1707</v>
      </c>
      <c r="C594" s="150" t="s">
        <v>1710</v>
      </c>
      <c r="D594" s="150">
        <v>1</v>
      </c>
    </row>
    <row r="595" spans="1:4">
      <c r="A595" s="148">
        <v>42015.430999999997</v>
      </c>
      <c r="B595" s="149" t="s">
        <v>1698</v>
      </c>
      <c r="C595" s="150" t="s">
        <v>1708</v>
      </c>
      <c r="D595" s="150">
        <v>1</v>
      </c>
    </row>
    <row r="596" spans="1:4">
      <c r="A596" s="148">
        <v>42015.434999999998</v>
      </c>
      <c r="B596" s="149" t="s">
        <v>1707</v>
      </c>
      <c r="C596" s="150" t="s">
        <v>1708</v>
      </c>
      <c r="D596" s="150">
        <v>1</v>
      </c>
    </row>
    <row r="597" spans="1:4">
      <c r="A597" s="148">
        <v>42015.434999999998</v>
      </c>
      <c r="B597" s="149" t="s">
        <v>1706</v>
      </c>
      <c r="C597" s="150" t="s">
        <v>1710</v>
      </c>
      <c r="D597" s="150">
        <v>1</v>
      </c>
    </row>
    <row r="598" spans="1:4">
      <c r="A598" s="148">
        <v>42015.438999999998</v>
      </c>
      <c r="B598" s="149" t="s">
        <v>1704</v>
      </c>
      <c r="C598" s="150" t="s">
        <v>1699</v>
      </c>
      <c r="D598" s="150">
        <v>1</v>
      </c>
    </row>
    <row r="599" spans="1:4">
      <c r="A599" s="148">
        <v>42015.438999999998</v>
      </c>
      <c r="B599" s="149" t="s">
        <v>1707</v>
      </c>
      <c r="C599" s="150" t="s">
        <v>1701</v>
      </c>
      <c r="D599" s="150">
        <v>1</v>
      </c>
    </row>
    <row r="600" spans="1:4">
      <c r="A600" s="148">
        <v>42015.462</v>
      </c>
      <c r="B600" s="149" t="s">
        <v>1707</v>
      </c>
      <c r="C600" s="150" t="s">
        <v>1709</v>
      </c>
      <c r="D600" s="150">
        <v>0</v>
      </c>
    </row>
    <row r="601" spans="1:4">
      <c r="A601" s="148">
        <v>42015.462</v>
      </c>
      <c r="B601" s="149" t="s">
        <v>1700</v>
      </c>
      <c r="C601" s="150" t="s">
        <v>1699</v>
      </c>
      <c r="D601" s="150">
        <v>1</v>
      </c>
    </row>
    <row r="602" spans="1:4">
      <c r="A602" s="148">
        <v>42015.478000000003</v>
      </c>
      <c r="B602" s="149" t="s">
        <v>1704</v>
      </c>
      <c r="C602" s="150" t="s">
        <v>1699</v>
      </c>
      <c r="D602" s="150">
        <v>1</v>
      </c>
    </row>
    <row r="603" spans="1:4">
      <c r="A603" s="148">
        <v>42015.478000000003</v>
      </c>
      <c r="B603" s="149" t="s">
        <v>1703</v>
      </c>
      <c r="C603" s="150" t="s">
        <v>1699</v>
      </c>
      <c r="D603" s="150">
        <v>1</v>
      </c>
    </row>
    <row r="604" spans="1:4">
      <c r="A604" s="148">
        <v>42015.478999999999</v>
      </c>
      <c r="B604" s="149" t="s">
        <v>1702</v>
      </c>
      <c r="C604" s="150" t="s">
        <v>1709</v>
      </c>
      <c r="D604" s="150">
        <v>0</v>
      </c>
    </row>
    <row r="605" spans="1:4">
      <c r="A605" s="148">
        <v>42015.478999999999</v>
      </c>
      <c r="B605" s="149" t="s">
        <v>1700</v>
      </c>
      <c r="C605" s="150" t="s">
        <v>1701</v>
      </c>
      <c r="D605" s="150">
        <v>0</v>
      </c>
    </row>
    <row r="606" spans="1:4">
      <c r="A606" s="148">
        <v>42015.483999999997</v>
      </c>
      <c r="B606" s="149" t="s">
        <v>1700</v>
      </c>
      <c r="C606" s="150" t="s">
        <v>1701</v>
      </c>
      <c r="D606" s="150">
        <v>1</v>
      </c>
    </row>
    <row r="607" spans="1:4">
      <c r="A607" s="148">
        <v>42015.483999999997</v>
      </c>
      <c r="B607" s="149" t="s">
        <v>1702</v>
      </c>
      <c r="C607" s="150" t="s">
        <v>1708</v>
      </c>
      <c r="D607" s="150">
        <v>0</v>
      </c>
    </row>
    <row r="608" spans="1:4">
      <c r="A608" s="148">
        <v>42015.491000000002</v>
      </c>
      <c r="B608" s="149" t="s">
        <v>1702</v>
      </c>
      <c r="C608" s="150" t="s">
        <v>1710</v>
      </c>
      <c r="D608" s="150">
        <v>1</v>
      </c>
    </row>
    <row r="609" spans="1:4">
      <c r="A609" s="148">
        <v>42015.491000000002</v>
      </c>
      <c r="B609" s="149" t="s">
        <v>1703</v>
      </c>
      <c r="C609" s="150" t="s">
        <v>1708</v>
      </c>
      <c r="D609" s="150">
        <v>1</v>
      </c>
    </row>
    <row r="610" spans="1:4">
      <c r="A610" s="148">
        <v>42015.506999999998</v>
      </c>
      <c r="B610" s="149" t="s">
        <v>1705</v>
      </c>
      <c r="C610" s="150" t="s">
        <v>1710</v>
      </c>
      <c r="D610" s="150">
        <v>1</v>
      </c>
    </row>
    <row r="611" spans="1:4">
      <c r="A611" s="148">
        <v>42015.506999999998</v>
      </c>
      <c r="B611" s="149" t="s">
        <v>1698</v>
      </c>
      <c r="C611" s="150" t="s">
        <v>1708</v>
      </c>
      <c r="D611" s="150">
        <v>1</v>
      </c>
    </row>
    <row r="612" spans="1:4">
      <c r="A612" s="148">
        <v>42015.514000000003</v>
      </c>
      <c r="B612" s="149" t="s">
        <v>1698</v>
      </c>
      <c r="C612" s="150" t="s">
        <v>1708</v>
      </c>
      <c r="D612" s="150">
        <v>1</v>
      </c>
    </row>
    <row r="613" spans="1:4">
      <c r="A613" s="148">
        <v>42015.514000000003</v>
      </c>
      <c r="B613" s="149" t="s">
        <v>1707</v>
      </c>
      <c r="C613" s="150" t="s">
        <v>1699</v>
      </c>
      <c r="D613" s="150">
        <v>1</v>
      </c>
    </row>
    <row r="614" spans="1:4">
      <c r="A614" s="148">
        <v>42015.517</v>
      </c>
      <c r="B614" s="149" t="s">
        <v>1702</v>
      </c>
      <c r="C614" s="150" t="s">
        <v>1709</v>
      </c>
      <c r="D614" s="150">
        <v>1</v>
      </c>
    </row>
    <row r="615" spans="1:4">
      <c r="A615" s="148">
        <v>42015.517</v>
      </c>
      <c r="B615" s="149" t="s">
        <v>1703</v>
      </c>
      <c r="C615" s="150" t="s">
        <v>1710</v>
      </c>
      <c r="D615" s="150">
        <v>1</v>
      </c>
    </row>
    <row r="616" spans="1:4">
      <c r="A616" s="148">
        <v>42015.53</v>
      </c>
      <c r="B616" s="149" t="s">
        <v>1705</v>
      </c>
      <c r="C616" s="150" t="s">
        <v>1699</v>
      </c>
      <c r="D616" s="150">
        <v>1</v>
      </c>
    </row>
    <row r="617" spans="1:4">
      <c r="A617" s="148">
        <v>42015.53</v>
      </c>
      <c r="B617" s="149" t="s">
        <v>1704</v>
      </c>
      <c r="C617" s="150" t="s">
        <v>1699</v>
      </c>
      <c r="D617" s="150">
        <v>1</v>
      </c>
    </row>
    <row r="618" spans="1:4">
      <c r="A618" s="148">
        <v>42015.53</v>
      </c>
      <c r="B618" s="149" t="s">
        <v>1705</v>
      </c>
      <c r="C618" s="150" t="s">
        <v>1708</v>
      </c>
      <c r="D618" s="150">
        <v>0</v>
      </c>
    </row>
    <row r="619" spans="1:4">
      <c r="A619" s="148">
        <v>42015.53</v>
      </c>
      <c r="B619" s="149" t="s">
        <v>1707</v>
      </c>
      <c r="C619" s="150" t="s">
        <v>1708</v>
      </c>
      <c r="D619" s="150">
        <v>1</v>
      </c>
    </row>
    <row r="620" spans="1:4">
      <c r="A620" s="148">
        <v>42015.54</v>
      </c>
      <c r="B620" s="149" t="s">
        <v>1703</v>
      </c>
      <c r="C620" s="150" t="s">
        <v>1708</v>
      </c>
      <c r="D620" s="150">
        <v>1</v>
      </c>
    </row>
    <row r="621" spans="1:4">
      <c r="A621" s="148">
        <v>42015.54</v>
      </c>
      <c r="B621" s="149" t="s">
        <v>1702</v>
      </c>
      <c r="C621" s="150" t="s">
        <v>1699</v>
      </c>
      <c r="D621" s="150">
        <v>0</v>
      </c>
    </row>
    <row r="622" spans="1:4">
      <c r="A622" s="148">
        <v>42015.555</v>
      </c>
      <c r="B622" s="149" t="s">
        <v>1702</v>
      </c>
      <c r="C622" s="150" t="s">
        <v>1710</v>
      </c>
      <c r="D622" s="150">
        <v>1</v>
      </c>
    </row>
    <row r="623" spans="1:4">
      <c r="A623" s="148">
        <v>42015.555</v>
      </c>
      <c r="B623" s="149" t="s">
        <v>1704</v>
      </c>
      <c r="C623" s="150" t="s">
        <v>1701</v>
      </c>
      <c r="D623" s="150">
        <v>1</v>
      </c>
    </row>
    <row r="624" spans="1:4">
      <c r="A624" s="148">
        <v>42015.58</v>
      </c>
      <c r="B624" s="149" t="s">
        <v>1704</v>
      </c>
      <c r="C624" s="150" t="s">
        <v>1710</v>
      </c>
      <c r="D624" s="150">
        <v>1</v>
      </c>
    </row>
    <row r="625" spans="1:4">
      <c r="A625" s="148">
        <v>42015.58</v>
      </c>
      <c r="B625" s="149" t="s">
        <v>1698</v>
      </c>
      <c r="C625" s="150" t="s">
        <v>1710</v>
      </c>
      <c r="D625" s="150">
        <v>1</v>
      </c>
    </row>
    <row r="626" spans="1:4">
      <c r="A626" s="148">
        <v>42015.59</v>
      </c>
      <c r="B626" s="149" t="s">
        <v>1706</v>
      </c>
      <c r="C626" s="150" t="s">
        <v>1709</v>
      </c>
      <c r="D626" s="150">
        <v>1</v>
      </c>
    </row>
    <row r="627" spans="1:4">
      <c r="A627" s="148">
        <v>42015.59</v>
      </c>
      <c r="B627" s="149" t="s">
        <v>1704</v>
      </c>
      <c r="C627" s="150" t="s">
        <v>1701</v>
      </c>
      <c r="D627" s="150">
        <v>0</v>
      </c>
    </row>
    <row r="628" spans="1:4">
      <c r="A628" s="148">
        <v>42015.593000000001</v>
      </c>
      <c r="B628" s="149" t="s">
        <v>1707</v>
      </c>
      <c r="C628" s="150" t="s">
        <v>1701</v>
      </c>
      <c r="D628" s="150">
        <v>0</v>
      </c>
    </row>
    <row r="629" spans="1:4">
      <c r="A629" s="148">
        <v>42015.593000000001</v>
      </c>
      <c r="B629" s="149" t="s">
        <v>1700</v>
      </c>
      <c r="C629" s="150" t="s">
        <v>1708</v>
      </c>
      <c r="D629" s="150">
        <v>0</v>
      </c>
    </row>
    <row r="630" spans="1:4">
      <c r="A630" s="148">
        <v>42015.597000000002</v>
      </c>
      <c r="B630" s="149" t="s">
        <v>1706</v>
      </c>
      <c r="C630" s="150" t="s">
        <v>1709</v>
      </c>
      <c r="D630" s="150">
        <v>1</v>
      </c>
    </row>
    <row r="631" spans="1:4">
      <c r="A631" s="148">
        <v>42015.597000000002</v>
      </c>
      <c r="B631" s="149" t="s">
        <v>1702</v>
      </c>
      <c r="C631" s="150" t="s">
        <v>1709</v>
      </c>
      <c r="D631" s="150">
        <v>1</v>
      </c>
    </row>
    <row r="632" spans="1:4">
      <c r="A632" s="148">
        <v>42015.6</v>
      </c>
      <c r="B632" s="149" t="s">
        <v>1702</v>
      </c>
      <c r="C632" s="150" t="s">
        <v>1710</v>
      </c>
      <c r="D632" s="150">
        <v>0</v>
      </c>
    </row>
    <row r="633" spans="1:4">
      <c r="A633" s="148">
        <v>42015.6</v>
      </c>
      <c r="B633" s="149" t="s">
        <v>1698</v>
      </c>
      <c r="C633" s="150" t="s">
        <v>1709</v>
      </c>
      <c r="D633" s="150">
        <v>0</v>
      </c>
    </row>
    <row r="634" spans="1:4">
      <c r="A634" s="148">
        <v>42015.601999999999</v>
      </c>
      <c r="B634" s="149" t="s">
        <v>1707</v>
      </c>
      <c r="C634" s="150" t="s">
        <v>1701</v>
      </c>
      <c r="D634" s="150">
        <v>0</v>
      </c>
    </row>
    <row r="635" spans="1:4">
      <c r="A635" s="148">
        <v>42015.601999999999</v>
      </c>
      <c r="B635" s="149" t="s">
        <v>1706</v>
      </c>
      <c r="C635" s="150" t="s">
        <v>1699</v>
      </c>
      <c r="D635" s="150">
        <v>0</v>
      </c>
    </row>
    <row r="636" spans="1:4">
      <c r="A636" s="148">
        <v>42015.603000000003</v>
      </c>
      <c r="B636" s="149" t="s">
        <v>1702</v>
      </c>
      <c r="C636" s="150" t="s">
        <v>1710</v>
      </c>
      <c r="D636" s="150">
        <v>1</v>
      </c>
    </row>
    <row r="637" spans="1:4">
      <c r="A637" s="148">
        <v>42015.603000000003</v>
      </c>
      <c r="B637" s="149" t="s">
        <v>1707</v>
      </c>
      <c r="C637" s="150" t="s">
        <v>1699</v>
      </c>
      <c r="D637" s="150">
        <v>1</v>
      </c>
    </row>
    <row r="638" spans="1:4">
      <c r="A638" s="148">
        <v>42015.606</v>
      </c>
      <c r="B638" s="149" t="s">
        <v>1707</v>
      </c>
      <c r="C638" s="150" t="s">
        <v>1709</v>
      </c>
      <c r="D638" s="150">
        <v>1</v>
      </c>
    </row>
    <row r="639" spans="1:4">
      <c r="A639" s="148">
        <v>42015.606</v>
      </c>
      <c r="B639" s="149" t="s">
        <v>1698</v>
      </c>
      <c r="C639" s="150" t="s">
        <v>1710</v>
      </c>
      <c r="D639" s="150">
        <v>0</v>
      </c>
    </row>
    <row r="640" spans="1:4">
      <c r="A640" s="148">
        <v>42015.623</v>
      </c>
      <c r="B640" s="149" t="s">
        <v>1705</v>
      </c>
      <c r="C640" s="150" t="s">
        <v>1701</v>
      </c>
      <c r="D640" s="150">
        <v>1</v>
      </c>
    </row>
    <row r="641" spans="1:4">
      <c r="A641" s="148">
        <v>42015.623</v>
      </c>
      <c r="B641" s="149" t="s">
        <v>1702</v>
      </c>
      <c r="C641" s="150" t="s">
        <v>1709</v>
      </c>
      <c r="D641" s="150">
        <v>1</v>
      </c>
    </row>
    <row r="642" spans="1:4">
      <c r="A642" s="148">
        <v>42015.633999999998</v>
      </c>
      <c r="B642" s="149" t="s">
        <v>1704</v>
      </c>
      <c r="C642" s="150" t="s">
        <v>1701</v>
      </c>
      <c r="D642" s="150">
        <v>1</v>
      </c>
    </row>
    <row r="643" spans="1:4">
      <c r="A643" s="148">
        <v>42015.633999999998</v>
      </c>
      <c r="B643" s="149" t="s">
        <v>1700</v>
      </c>
      <c r="C643" s="150" t="s">
        <v>1699</v>
      </c>
      <c r="D643" s="150">
        <v>0</v>
      </c>
    </row>
    <row r="644" spans="1:4">
      <c r="A644" s="148">
        <v>42015.650999999998</v>
      </c>
      <c r="B644" s="149" t="s">
        <v>1705</v>
      </c>
      <c r="C644" s="150" t="s">
        <v>1708</v>
      </c>
      <c r="D644" s="150">
        <v>1</v>
      </c>
    </row>
    <row r="645" spans="1:4">
      <c r="A645" s="148">
        <v>42015.650999999998</v>
      </c>
      <c r="B645" s="149" t="s">
        <v>1706</v>
      </c>
      <c r="C645" s="150" t="s">
        <v>1709</v>
      </c>
      <c r="D645" s="150">
        <v>0</v>
      </c>
    </row>
    <row r="646" spans="1:4">
      <c r="A646" s="148">
        <v>42015.665999999997</v>
      </c>
      <c r="B646" s="149" t="s">
        <v>1705</v>
      </c>
      <c r="C646" s="150" t="s">
        <v>1701</v>
      </c>
      <c r="D646" s="150">
        <v>1</v>
      </c>
    </row>
    <row r="647" spans="1:4">
      <c r="A647" s="148">
        <v>42015.665999999997</v>
      </c>
      <c r="B647" s="149" t="s">
        <v>1698</v>
      </c>
      <c r="C647" s="150" t="s">
        <v>1710</v>
      </c>
      <c r="D647" s="150">
        <v>1</v>
      </c>
    </row>
    <row r="648" spans="1:4">
      <c r="A648" s="148">
        <v>42015.678999999996</v>
      </c>
      <c r="B648" s="149" t="s">
        <v>1702</v>
      </c>
      <c r="C648" s="150" t="s">
        <v>1699</v>
      </c>
      <c r="D648" s="150">
        <v>0</v>
      </c>
    </row>
    <row r="649" spans="1:4">
      <c r="A649" s="148">
        <v>42015.678999999996</v>
      </c>
      <c r="B649" s="149" t="s">
        <v>1702</v>
      </c>
      <c r="C649" s="150" t="s">
        <v>1701</v>
      </c>
      <c r="D649" s="150">
        <v>1</v>
      </c>
    </row>
    <row r="650" spans="1:4">
      <c r="A650" s="148">
        <v>42015.697</v>
      </c>
      <c r="B650" s="149" t="s">
        <v>1698</v>
      </c>
      <c r="C650" s="150" t="s">
        <v>1708</v>
      </c>
      <c r="D650" s="150">
        <v>0</v>
      </c>
    </row>
    <row r="651" spans="1:4">
      <c r="A651" s="148">
        <v>42015.697</v>
      </c>
      <c r="B651" s="149" t="s">
        <v>1703</v>
      </c>
      <c r="C651" s="150" t="s">
        <v>1710</v>
      </c>
      <c r="D651" s="150">
        <v>1</v>
      </c>
    </row>
    <row r="652" spans="1:4">
      <c r="A652" s="148">
        <v>42015.713000000003</v>
      </c>
      <c r="B652" s="149" t="s">
        <v>1705</v>
      </c>
      <c r="C652" s="150" t="s">
        <v>1709</v>
      </c>
      <c r="D652" s="150">
        <v>1</v>
      </c>
    </row>
    <row r="653" spans="1:4">
      <c r="A653" s="148">
        <v>42015.713000000003</v>
      </c>
      <c r="B653" s="149" t="s">
        <v>1704</v>
      </c>
      <c r="C653" s="150" t="s">
        <v>1710</v>
      </c>
      <c r="D653" s="150">
        <v>1</v>
      </c>
    </row>
    <row r="654" spans="1:4">
      <c r="A654" s="148">
        <v>42015.724000000002</v>
      </c>
      <c r="B654" s="149" t="s">
        <v>1705</v>
      </c>
      <c r="C654" s="150" t="s">
        <v>1709</v>
      </c>
      <c r="D654" s="150">
        <v>1</v>
      </c>
    </row>
    <row r="655" spans="1:4">
      <c r="A655" s="148">
        <v>42015.724000000002</v>
      </c>
      <c r="B655" s="149" t="s">
        <v>1702</v>
      </c>
      <c r="C655" s="150" t="s">
        <v>1708</v>
      </c>
      <c r="D655" s="150">
        <v>1</v>
      </c>
    </row>
    <row r="656" spans="1:4">
      <c r="A656" s="148">
        <v>42015.737000000001</v>
      </c>
      <c r="B656" s="149" t="s">
        <v>1702</v>
      </c>
      <c r="C656" s="150" t="s">
        <v>1699</v>
      </c>
      <c r="D656" s="150">
        <v>1</v>
      </c>
    </row>
    <row r="657" spans="1:4">
      <c r="A657" s="148">
        <v>42015.737000000001</v>
      </c>
      <c r="B657" s="149" t="s">
        <v>1702</v>
      </c>
      <c r="C657" s="150" t="s">
        <v>1708</v>
      </c>
      <c r="D657" s="150">
        <v>1</v>
      </c>
    </row>
    <row r="658" spans="1:4">
      <c r="A658" s="148">
        <v>42015.737000000001</v>
      </c>
      <c r="B658" s="149" t="s">
        <v>1707</v>
      </c>
      <c r="C658" s="150" t="s">
        <v>1708</v>
      </c>
      <c r="D658" s="150">
        <v>1</v>
      </c>
    </row>
    <row r="659" spans="1:4">
      <c r="A659" s="148">
        <v>42015.737000000001</v>
      </c>
      <c r="B659" s="149" t="s">
        <v>1702</v>
      </c>
      <c r="C659" s="150" t="s">
        <v>1710</v>
      </c>
      <c r="D659" s="150">
        <v>1</v>
      </c>
    </row>
    <row r="660" spans="1:4">
      <c r="A660" s="148">
        <v>42015.741999999998</v>
      </c>
      <c r="B660" s="149" t="s">
        <v>1700</v>
      </c>
      <c r="C660" s="150" t="s">
        <v>1708</v>
      </c>
      <c r="D660" s="150">
        <v>1</v>
      </c>
    </row>
    <row r="661" spans="1:4">
      <c r="A661" s="148">
        <v>42015.741999999998</v>
      </c>
      <c r="B661" s="149" t="s">
        <v>1702</v>
      </c>
      <c r="C661" s="150" t="s">
        <v>1709</v>
      </c>
      <c r="D661" s="150">
        <v>1</v>
      </c>
    </row>
    <row r="662" spans="1:4">
      <c r="A662" s="148">
        <v>42015.743000000002</v>
      </c>
      <c r="B662" s="149" t="s">
        <v>1700</v>
      </c>
      <c r="C662" s="150" t="s">
        <v>1699</v>
      </c>
      <c r="D662" s="150">
        <v>1</v>
      </c>
    </row>
    <row r="663" spans="1:4">
      <c r="A663" s="148">
        <v>42015.743000000002</v>
      </c>
      <c r="B663" s="149" t="s">
        <v>1700</v>
      </c>
      <c r="C663" s="150" t="s">
        <v>1708</v>
      </c>
      <c r="D663" s="150">
        <v>1</v>
      </c>
    </row>
    <row r="664" spans="1:4">
      <c r="A664" s="148">
        <v>42016.411</v>
      </c>
      <c r="B664" s="149" t="s">
        <v>1703</v>
      </c>
      <c r="C664" s="150" t="s">
        <v>1701</v>
      </c>
      <c r="D664" s="150">
        <v>1</v>
      </c>
    </row>
    <row r="665" spans="1:4">
      <c r="A665" s="148">
        <v>42016.411</v>
      </c>
      <c r="B665" s="149" t="s">
        <v>1704</v>
      </c>
      <c r="C665" s="150" t="s">
        <v>1710</v>
      </c>
      <c r="D665" s="150">
        <v>1</v>
      </c>
    </row>
    <row r="666" spans="1:4">
      <c r="A666" s="148">
        <v>42016.415000000001</v>
      </c>
      <c r="B666" s="149" t="s">
        <v>1705</v>
      </c>
      <c r="C666" s="150" t="s">
        <v>1708</v>
      </c>
      <c r="D666" s="150">
        <v>1</v>
      </c>
    </row>
    <row r="667" spans="1:4">
      <c r="A667" s="148">
        <v>42016.415000000001</v>
      </c>
      <c r="B667" s="149" t="s">
        <v>1700</v>
      </c>
      <c r="C667" s="150" t="s">
        <v>1699</v>
      </c>
      <c r="D667" s="150">
        <v>1</v>
      </c>
    </row>
    <row r="668" spans="1:4">
      <c r="A668" s="148">
        <v>42016.425000000003</v>
      </c>
      <c r="B668" s="149" t="s">
        <v>1700</v>
      </c>
      <c r="C668" s="150" t="s">
        <v>1708</v>
      </c>
      <c r="D668" s="150">
        <v>1</v>
      </c>
    </row>
    <row r="669" spans="1:4">
      <c r="A669" s="148">
        <v>42016.425000000003</v>
      </c>
      <c r="B669" s="149" t="s">
        <v>1707</v>
      </c>
      <c r="C669" s="150" t="s">
        <v>1699</v>
      </c>
      <c r="D669" s="150">
        <v>1</v>
      </c>
    </row>
    <row r="670" spans="1:4">
      <c r="A670" s="148">
        <v>42016.428</v>
      </c>
      <c r="B670" s="149" t="s">
        <v>1698</v>
      </c>
      <c r="C670" s="150" t="s">
        <v>1709</v>
      </c>
      <c r="D670" s="150">
        <v>0</v>
      </c>
    </row>
    <row r="671" spans="1:4">
      <c r="A671" s="148">
        <v>42016.428</v>
      </c>
      <c r="B671" s="149" t="s">
        <v>1705</v>
      </c>
      <c r="C671" s="150" t="s">
        <v>1708</v>
      </c>
      <c r="D671" s="150">
        <v>1</v>
      </c>
    </row>
    <row r="672" spans="1:4">
      <c r="A672" s="148">
        <v>42016.444000000003</v>
      </c>
      <c r="B672" s="149" t="s">
        <v>1698</v>
      </c>
      <c r="C672" s="150" t="s">
        <v>1708</v>
      </c>
      <c r="D672" s="150">
        <v>0</v>
      </c>
    </row>
    <row r="673" spans="1:4">
      <c r="A673" s="148">
        <v>42016.444000000003</v>
      </c>
      <c r="B673" s="149" t="s">
        <v>1707</v>
      </c>
      <c r="C673" s="150" t="s">
        <v>1699</v>
      </c>
      <c r="D673" s="150">
        <v>1</v>
      </c>
    </row>
    <row r="674" spans="1:4">
      <c r="A674" s="148">
        <v>42016.45</v>
      </c>
      <c r="B674" s="149" t="s">
        <v>1705</v>
      </c>
      <c r="C674" s="150" t="s">
        <v>1699</v>
      </c>
      <c r="D674" s="150">
        <v>1</v>
      </c>
    </row>
    <row r="675" spans="1:4">
      <c r="A675" s="148">
        <v>42016.45</v>
      </c>
      <c r="B675" s="149" t="s">
        <v>1705</v>
      </c>
      <c r="C675" s="150" t="s">
        <v>1708</v>
      </c>
      <c r="D675" s="150">
        <v>0</v>
      </c>
    </row>
    <row r="676" spans="1:4">
      <c r="A676" s="148">
        <v>42016.451000000001</v>
      </c>
      <c r="B676" s="149" t="s">
        <v>1703</v>
      </c>
      <c r="C676" s="150" t="s">
        <v>1709</v>
      </c>
      <c r="D676" s="150">
        <v>1</v>
      </c>
    </row>
    <row r="677" spans="1:4">
      <c r="A677" s="148">
        <v>42016.451000000001</v>
      </c>
      <c r="B677" s="149" t="s">
        <v>1702</v>
      </c>
      <c r="C677" s="150" t="s">
        <v>1708</v>
      </c>
      <c r="D677" s="150">
        <v>0</v>
      </c>
    </row>
    <row r="678" spans="1:4">
      <c r="A678" s="148">
        <v>42016.463000000003</v>
      </c>
      <c r="B678" s="149" t="s">
        <v>1705</v>
      </c>
      <c r="C678" s="150" t="s">
        <v>1708</v>
      </c>
      <c r="D678" s="150">
        <v>1</v>
      </c>
    </row>
    <row r="679" spans="1:4">
      <c r="A679" s="148">
        <v>42016.463000000003</v>
      </c>
      <c r="B679" s="149" t="s">
        <v>1702</v>
      </c>
      <c r="C679" s="150" t="s">
        <v>1699</v>
      </c>
      <c r="D679" s="150">
        <v>1</v>
      </c>
    </row>
    <row r="680" spans="1:4">
      <c r="A680" s="148">
        <v>42016.487000000001</v>
      </c>
      <c r="B680" s="149" t="s">
        <v>1698</v>
      </c>
      <c r="C680" s="150" t="s">
        <v>1699</v>
      </c>
      <c r="D680" s="150">
        <v>0</v>
      </c>
    </row>
    <row r="681" spans="1:4">
      <c r="A681" s="148">
        <v>42016.487000000001</v>
      </c>
      <c r="B681" s="149" t="s">
        <v>1704</v>
      </c>
      <c r="C681" s="150" t="s">
        <v>1699</v>
      </c>
      <c r="D681" s="150">
        <v>1</v>
      </c>
    </row>
    <row r="682" spans="1:4">
      <c r="A682" s="148">
        <v>42016.502999999997</v>
      </c>
      <c r="B682" s="149" t="s">
        <v>1706</v>
      </c>
      <c r="C682" s="150" t="s">
        <v>1709</v>
      </c>
      <c r="D682" s="150">
        <v>1</v>
      </c>
    </row>
    <row r="683" spans="1:4">
      <c r="A683" s="148">
        <v>42016.502999999997</v>
      </c>
      <c r="B683" s="149" t="s">
        <v>1704</v>
      </c>
      <c r="C683" s="150" t="s">
        <v>1699</v>
      </c>
      <c r="D683" s="150">
        <v>1</v>
      </c>
    </row>
    <row r="684" spans="1:4">
      <c r="A684" s="148">
        <v>42016.544000000002</v>
      </c>
      <c r="B684" s="149" t="s">
        <v>1700</v>
      </c>
      <c r="C684" s="150" t="s">
        <v>1710</v>
      </c>
      <c r="D684" s="150">
        <v>1</v>
      </c>
    </row>
    <row r="685" spans="1:4">
      <c r="A685" s="148">
        <v>42016.544000000002</v>
      </c>
      <c r="B685" s="149" t="s">
        <v>1702</v>
      </c>
      <c r="C685" s="150" t="s">
        <v>1701</v>
      </c>
      <c r="D685" s="150">
        <v>1</v>
      </c>
    </row>
    <row r="686" spans="1:4">
      <c r="A686" s="148">
        <v>42016.563000000002</v>
      </c>
      <c r="B686" s="149" t="s">
        <v>1704</v>
      </c>
      <c r="C686" s="150" t="s">
        <v>1701</v>
      </c>
      <c r="D686" s="150">
        <v>1</v>
      </c>
    </row>
    <row r="687" spans="1:4">
      <c r="A687" s="148">
        <v>42016.563000000002</v>
      </c>
      <c r="B687" s="149" t="s">
        <v>1702</v>
      </c>
      <c r="C687" s="150" t="s">
        <v>1699</v>
      </c>
      <c r="D687" s="150">
        <v>1</v>
      </c>
    </row>
    <row r="688" spans="1:4">
      <c r="A688" s="148">
        <v>42016.567999999999</v>
      </c>
      <c r="B688" s="149" t="s">
        <v>1698</v>
      </c>
      <c r="C688" s="150" t="s">
        <v>1708</v>
      </c>
      <c r="D688" s="150">
        <v>1</v>
      </c>
    </row>
    <row r="689" spans="1:4">
      <c r="A689" s="148">
        <v>42016.567999999999</v>
      </c>
      <c r="B689" s="149" t="s">
        <v>1700</v>
      </c>
      <c r="C689" s="150" t="s">
        <v>1699</v>
      </c>
      <c r="D689" s="150">
        <v>1</v>
      </c>
    </row>
    <row r="690" spans="1:4">
      <c r="A690" s="148">
        <v>42016.571000000004</v>
      </c>
      <c r="B690" s="149" t="s">
        <v>1707</v>
      </c>
      <c r="C690" s="150" t="s">
        <v>1701</v>
      </c>
      <c r="D690" s="150">
        <v>0</v>
      </c>
    </row>
    <row r="691" spans="1:4">
      <c r="A691" s="148">
        <v>42016.571000000004</v>
      </c>
      <c r="B691" s="149" t="s">
        <v>1707</v>
      </c>
      <c r="C691" s="150" t="s">
        <v>1709</v>
      </c>
      <c r="D691" s="150">
        <v>0</v>
      </c>
    </row>
    <row r="692" spans="1:4">
      <c r="A692" s="148">
        <v>42016.591999999997</v>
      </c>
      <c r="B692" s="149" t="s">
        <v>1706</v>
      </c>
      <c r="C692" s="150" t="s">
        <v>1701</v>
      </c>
      <c r="D692" s="150">
        <v>1</v>
      </c>
    </row>
    <row r="693" spans="1:4">
      <c r="A693" s="148">
        <v>42016.591999999997</v>
      </c>
      <c r="B693" s="149" t="s">
        <v>1698</v>
      </c>
      <c r="C693" s="150" t="s">
        <v>1701</v>
      </c>
      <c r="D693" s="150">
        <v>0</v>
      </c>
    </row>
    <row r="694" spans="1:4">
      <c r="A694" s="148">
        <v>42016.618999999999</v>
      </c>
      <c r="B694" s="149" t="s">
        <v>1704</v>
      </c>
      <c r="C694" s="150" t="s">
        <v>1709</v>
      </c>
      <c r="D694" s="150">
        <v>1</v>
      </c>
    </row>
    <row r="695" spans="1:4">
      <c r="A695" s="148">
        <v>42016.618999999999</v>
      </c>
      <c r="B695" s="149" t="s">
        <v>1705</v>
      </c>
      <c r="C695" s="150" t="s">
        <v>1708</v>
      </c>
      <c r="D695" s="150">
        <v>0</v>
      </c>
    </row>
    <row r="696" spans="1:4">
      <c r="A696" s="148">
        <v>42016.631000000001</v>
      </c>
      <c r="B696" s="149" t="s">
        <v>1705</v>
      </c>
      <c r="C696" s="150" t="s">
        <v>1699</v>
      </c>
      <c r="D696" s="150">
        <v>0</v>
      </c>
    </row>
    <row r="697" spans="1:4">
      <c r="A697" s="148">
        <v>42016.631000000001</v>
      </c>
      <c r="B697" s="149" t="s">
        <v>1704</v>
      </c>
      <c r="C697" s="150" t="s">
        <v>1710</v>
      </c>
      <c r="D697" s="150">
        <v>1</v>
      </c>
    </row>
    <row r="698" spans="1:4">
      <c r="A698" s="148">
        <v>42016.641000000003</v>
      </c>
      <c r="B698" s="149" t="s">
        <v>1707</v>
      </c>
      <c r="C698" s="150" t="s">
        <v>1708</v>
      </c>
      <c r="D698" s="150">
        <v>1</v>
      </c>
    </row>
    <row r="699" spans="1:4">
      <c r="A699" s="148">
        <v>42016.641000000003</v>
      </c>
      <c r="B699" s="149" t="s">
        <v>1704</v>
      </c>
      <c r="C699" s="150" t="s">
        <v>1710</v>
      </c>
      <c r="D699" s="150">
        <v>0</v>
      </c>
    </row>
    <row r="700" spans="1:4">
      <c r="A700" s="148">
        <v>42016.658000000003</v>
      </c>
      <c r="B700" s="149" t="s">
        <v>1707</v>
      </c>
      <c r="C700" s="150" t="s">
        <v>1701</v>
      </c>
      <c r="D700" s="150">
        <v>1</v>
      </c>
    </row>
    <row r="701" spans="1:4">
      <c r="A701" s="148">
        <v>42016.658000000003</v>
      </c>
      <c r="B701" s="149" t="s">
        <v>1698</v>
      </c>
      <c r="C701" s="150" t="s">
        <v>1710</v>
      </c>
      <c r="D701" s="150">
        <v>1</v>
      </c>
    </row>
    <row r="702" spans="1:4">
      <c r="A702" s="148">
        <v>42016.661</v>
      </c>
      <c r="B702" s="149" t="s">
        <v>1703</v>
      </c>
      <c r="C702" s="150" t="s">
        <v>1699</v>
      </c>
      <c r="D702" s="150">
        <v>1</v>
      </c>
    </row>
    <row r="703" spans="1:4">
      <c r="A703" s="148">
        <v>42016.661</v>
      </c>
      <c r="B703" s="149" t="s">
        <v>1703</v>
      </c>
      <c r="C703" s="150" t="s">
        <v>1699</v>
      </c>
      <c r="D703" s="150">
        <v>1</v>
      </c>
    </row>
    <row r="704" spans="1:4">
      <c r="A704" s="148">
        <v>42016.675000000003</v>
      </c>
      <c r="B704" s="149" t="s">
        <v>1698</v>
      </c>
      <c r="C704" s="150" t="s">
        <v>1709</v>
      </c>
      <c r="D704" s="150">
        <v>1</v>
      </c>
    </row>
    <row r="705" spans="1:4">
      <c r="A705" s="148">
        <v>42016.675000000003</v>
      </c>
      <c r="B705" s="149" t="s">
        <v>1703</v>
      </c>
      <c r="C705" s="150" t="s">
        <v>1710</v>
      </c>
      <c r="D705" s="150">
        <v>0</v>
      </c>
    </row>
    <row r="706" spans="1:4">
      <c r="A706" s="148">
        <v>42016.697999999997</v>
      </c>
      <c r="B706" s="149" t="s">
        <v>1706</v>
      </c>
      <c r="C706" s="150" t="s">
        <v>1701</v>
      </c>
      <c r="D706" s="150">
        <v>1</v>
      </c>
    </row>
    <row r="707" spans="1:4">
      <c r="A707" s="148">
        <v>42016.697999999997</v>
      </c>
      <c r="B707" s="149" t="s">
        <v>1700</v>
      </c>
      <c r="C707" s="150" t="s">
        <v>1701</v>
      </c>
      <c r="D707" s="150">
        <v>0</v>
      </c>
    </row>
    <row r="708" spans="1:4">
      <c r="A708" s="148">
        <v>42016.699000000001</v>
      </c>
      <c r="B708" s="149" t="s">
        <v>1705</v>
      </c>
      <c r="C708" s="150" t="s">
        <v>1708</v>
      </c>
      <c r="D708" s="150">
        <v>1</v>
      </c>
    </row>
    <row r="709" spans="1:4">
      <c r="A709" s="148">
        <v>42016.699000000001</v>
      </c>
      <c r="B709" s="149" t="s">
        <v>1702</v>
      </c>
      <c r="C709" s="150" t="s">
        <v>1709</v>
      </c>
      <c r="D709" s="150">
        <v>0</v>
      </c>
    </row>
    <row r="710" spans="1:4">
      <c r="A710" s="148">
        <v>42016.701000000001</v>
      </c>
      <c r="B710" s="149" t="s">
        <v>1706</v>
      </c>
      <c r="C710" s="150" t="s">
        <v>1699</v>
      </c>
      <c r="D710" s="150">
        <v>1</v>
      </c>
    </row>
    <row r="711" spans="1:4">
      <c r="A711" s="148">
        <v>42016.701000000001</v>
      </c>
      <c r="B711" s="149" t="s">
        <v>1707</v>
      </c>
      <c r="C711" s="150" t="s">
        <v>1708</v>
      </c>
      <c r="D711" s="150">
        <v>1</v>
      </c>
    </row>
    <row r="712" spans="1:4">
      <c r="A712" s="148">
        <v>42016.701999999997</v>
      </c>
      <c r="B712" s="149" t="s">
        <v>1703</v>
      </c>
      <c r="C712" s="150" t="s">
        <v>1701</v>
      </c>
      <c r="D712" s="150">
        <v>0</v>
      </c>
    </row>
    <row r="713" spans="1:4">
      <c r="A713" s="148">
        <v>42016.701999999997</v>
      </c>
      <c r="B713" s="149" t="s">
        <v>1702</v>
      </c>
      <c r="C713" s="150" t="s">
        <v>1708</v>
      </c>
      <c r="D713" s="150">
        <v>1</v>
      </c>
    </row>
    <row r="714" spans="1:4">
      <c r="A714" s="148">
        <v>42016.703000000001</v>
      </c>
      <c r="B714" s="149" t="s">
        <v>1703</v>
      </c>
      <c r="C714" s="150" t="s">
        <v>1708</v>
      </c>
      <c r="D714" s="150">
        <v>1</v>
      </c>
    </row>
    <row r="715" spans="1:4">
      <c r="A715" s="148">
        <v>42016.703000000001</v>
      </c>
      <c r="B715" s="149" t="s">
        <v>1706</v>
      </c>
      <c r="C715" s="150" t="s">
        <v>1709</v>
      </c>
      <c r="D715" s="150">
        <v>1</v>
      </c>
    </row>
    <row r="716" spans="1:4">
      <c r="A716" s="148">
        <v>42016.713000000003</v>
      </c>
      <c r="B716" s="149" t="s">
        <v>1705</v>
      </c>
      <c r="C716" s="150" t="s">
        <v>1709</v>
      </c>
      <c r="D716" s="150">
        <v>1</v>
      </c>
    </row>
    <row r="717" spans="1:4">
      <c r="A717" s="148">
        <v>42016.713000000003</v>
      </c>
      <c r="B717" s="149" t="s">
        <v>1700</v>
      </c>
      <c r="C717" s="150" t="s">
        <v>1699</v>
      </c>
      <c r="D717" s="150">
        <v>1</v>
      </c>
    </row>
    <row r="718" spans="1:4">
      <c r="A718" s="148">
        <v>42016.75</v>
      </c>
      <c r="B718" s="149" t="s">
        <v>1705</v>
      </c>
      <c r="C718" s="150" t="s">
        <v>1710</v>
      </c>
      <c r="D718" s="150">
        <v>1</v>
      </c>
    </row>
    <row r="719" spans="1:4">
      <c r="A719" s="148">
        <v>42016.75</v>
      </c>
      <c r="B719" s="149" t="s">
        <v>1704</v>
      </c>
      <c r="C719" s="150" t="s">
        <v>1710</v>
      </c>
      <c r="D719" s="150">
        <v>0</v>
      </c>
    </row>
    <row r="720" spans="1:4">
      <c r="A720" s="148">
        <v>42017.39</v>
      </c>
      <c r="B720" s="149" t="s">
        <v>1706</v>
      </c>
      <c r="C720" s="150" t="s">
        <v>1709</v>
      </c>
      <c r="D720" s="150">
        <v>1</v>
      </c>
    </row>
    <row r="721" spans="1:4">
      <c r="A721" s="148">
        <v>42017.39</v>
      </c>
      <c r="B721" s="149" t="s">
        <v>1705</v>
      </c>
      <c r="C721" s="150" t="s">
        <v>1701</v>
      </c>
      <c r="D721" s="150">
        <v>1</v>
      </c>
    </row>
    <row r="722" spans="1:4">
      <c r="A722" s="148">
        <v>42017.406000000003</v>
      </c>
      <c r="B722" s="149" t="s">
        <v>1700</v>
      </c>
      <c r="C722" s="150" t="s">
        <v>1701</v>
      </c>
      <c r="D722" s="150">
        <v>0</v>
      </c>
    </row>
    <row r="723" spans="1:4">
      <c r="A723" s="148">
        <v>42017.406000000003</v>
      </c>
      <c r="B723" s="149" t="s">
        <v>1700</v>
      </c>
      <c r="C723" s="150" t="s">
        <v>1709</v>
      </c>
      <c r="D723" s="150">
        <v>1</v>
      </c>
    </row>
    <row r="724" spans="1:4">
      <c r="A724" s="148">
        <v>42017.406999999999</v>
      </c>
      <c r="B724" s="149" t="s">
        <v>1702</v>
      </c>
      <c r="C724" s="150" t="s">
        <v>1699</v>
      </c>
      <c r="D724" s="150">
        <v>0</v>
      </c>
    </row>
    <row r="725" spans="1:4">
      <c r="A725" s="148">
        <v>42017.406999999999</v>
      </c>
      <c r="B725" s="149" t="s">
        <v>1698</v>
      </c>
      <c r="C725" s="150" t="s">
        <v>1699</v>
      </c>
      <c r="D725" s="150">
        <v>1</v>
      </c>
    </row>
    <row r="726" spans="1:4">
      <c r="A726" s="148">
        <v>42017.413999999997</v>
      </c>
      <c r="B726" s="149" t="s">
        <v>1705</v>
      </c>
      <c r="C726" s="150" t="s">
        <v>1699</v>
      </c>
      <c r="D726" s="150">
        <v>1</v>
      </c>
    </row>
    <row r="727" spans="1:4">
      <c r="A727" s="148">
        <v>42017.413999999997</v>
      </c>
      <c r="B727" s="149" t="s">
        <v>1706</v>
      </c>
      <c r="C727" s="150" t="s">
        <v>1710</v>
      </c>
      <c r="D727" s="150">
        <v>0</v>
      </c>
    </row>
    <row r="728" spans="1:4">
      <c r="A728" s="148">
        <v>42017.442999999999</v>
      </c>
      <c r="B728" s="149" t="s">
        <v>1703</v>
      </c>
      <c r="C728" s="150" t="s">
        <v>1710</v>
      </c>
      <c r="D728" s="150">
        <v>1</v>
      </c>
    </row>
    <row r="729" spans="1:4">
      <c r="A729" s="148">
        <v>42017.442999999999</v>
      </c>
      <c r="B729" s="149" t="s">
        <v>1703</v>
      </c>
      <c r="C729" s="150" t="s">
        <v>1709</v>
      </c>
      <c r="D729" s="150">
        <v>1</v>
      </c>
    </row>
    <row r="730" spans="1:4">
      <c r="A730" s="148">
        <v>42017.463000000003</v>
      </c>
      <c r="B730" s="149" t="s">
        <v>1698</v>
      </c>
      <c r="C730" s="150" t="s">
        <v>1708</v>
      </c>
      <c r="D730" s="150">
        <v>0</v>
      </c>
    </row>
    <row r="731" spans="1:4">
      <c r="A731" s="148">
        <v>42017.463000000003</v>
      </c>
      <c r="B731" s="149" t="s">
        <v>1700</v>
      </c>
      <c r="C731" s="150" t="s">
        <v>1710</v>
      </c>
      <c r="D731" s="150">
        <v>1</v>
      </c>
    </row>
    <row r="732" spans="1:4">
      <c r="A732" s="148">
        <v>42017.464999999997</v>
      </c>
      <c r="B732" s="149" t="s">
        <v>1707</v>
      </c>
      <c r="C732" s="150" t="s">
        <v>1710</v>
      </c>
      <c r="D732" s="150">
        <v>0</v>
      </c>
    </row>
    <row r="733" spans="1:4">
      <c r="A733" s="148">
        <v>42017.464999999997</v>
      </c>
      <c r="B733" s="149" t="s">
        <v>1705</v>
      </c>
      <c r="C733" s="150" t="s">
        <v>1701</v>
      </c>
      <c r="D733" s="150">
        <v>1</v>
      </c>
    </row>
    <row r="734" spans="1:4">
      <c r="A734" s="148">
        <v>42017.49</v>
      </c>
      <c r="B734" s="149" t="s">
        <v>1702</v>
      </c>
      <c r="C734" s="150" t="s">
        <v>1699</v>
      </c>
      <c r="D734" s="150">
        <v>0</v>
      </c>
    </row>
    <row r="735" spans="1:4">
      <c r="A735" s="148">
        <v>42017.49</v>
      </c>
      <c r="B735" s="149" t="s">
        <v>1700</v>
      </c>
      <c r="C735" s="150" t="s">
        <v>1708</v>
      </c>
      <c r="D735" s="150">
        <v>1</v>
      </c>
    </row>
    <row r="736" spans="1:4">
      <c r="A736" s="148">
        <v>42017.495999999999</v>
      </c>
      <c r="B736" s="149" t="s">
        <v>1704</v>
      </c>
      <c r="C736" s="150" t="s">
        <v>1709</v>
      </c>
      <c r="D736" s="150">
        <v>0</v>
      </c>
    </row>
    <row r="737" spans="1:4">
      <c r="A737" s="148">
        <v>42017.495999999999</v>
      </c>
      <c r="B737" s="149" t="s">
        <v>1706</v>
      </c>
      <c r="C737" s="150" t="s">
        <v>1710</v>
      </c>
      <c r="D737" s="150">
        <v>1</v>
      </c>
    </row>
    <row r="738" spans="1:4">
      <c r="A738" s="148">
        <v>42017.521999999997</v>
      </c>
      <c r="B738" s="149" t="s">
        <v>1707</v>
      </c>
      <c r="C738" s="150" t="s">
        <v>1699</v>
      </c>
      <c r="D738" s="150">
        <v>1</v>
      </c>
    </row>
    <row r="739" spans="1:4">
      <c r="A739" s="148">
        <v>42017.521999999997</v>
      </c>
      <c r="B739" s="149" t="s">
        <v>1706</v>
      </c>
      <c r="C739" s="150" t="s">
        <v>1708</v>
      </c>
      <c r="D739" s="150">
        <v>1</v>
      </c>
    </row>
    <row r="740" spans="1:4">
      <c r="A740" s="148">
        <v>42017.525999999998</v>
      </c>
      <c r="B740" s="149" t="s">
        <v>1698</v>
      </c>
      <c r="C740" s="150" t="s">
        <v>1708</v>
      </c>
      <c r="D740" s="150">
        <v>1</v>
      </c>
    </row>
    <row r="741" spans="1:4">
      <c r="A741" s="148">
        <v>42017.525999999998</v>
      </c>
      <c r="B741" s="149" t="s">
        <v>1703</v>
      </c>
      <c r="C741" s="150" t="s">
        <v>1710</v>
      </c>
      <c r="D741" s="150">
        <v>1</v>
      </c>
    </row>
    <row r="742" spans="1:4">
      <c r="A742" s="148">
        <v>42017.527999999998</v>
      </c>
      <c r="B742" s="149" t="s">
        <v>1705</v>
      </c>
      <c r="C742" s="150" t="s">
        <v>1699</v>
      </c>
      <c r="D742" s="150">
        <v>1</v>
      </c>
    </row>
    <row r="743" spans="1:4">
      <c r="A743" s="148">
        <v>42017.527999999998</v>
      </c>
      <c r="B743" s="149" t="s">
        <v>1700</v>
      </c>
      <c r="C743" s="150" t="s">
        <v>1710</v>
      </c>
      <c r="D743" s="150">
        <v>0</v>
      </c>
    </row>
    <row r="744" spans="1:4">
      <c r="A744" s="148">
        <v>42017.584999999999</v>
      </c>
      <c r="B744" s="149" t="s">
        <v>1706</v>
      </c>
      <c r="C744" s="150" t="s">
        <v>1708</v>
      </c>
      <c r="D744" s="150">
        <v>1</v>
      </c>
    </row>
    <row r="745" spans="1:4">
      <c r="A745" s="148">
        <v>42017.584999999999</v>
      </c>
      <c r="B745" s="149" t="s">
        <v>1703</v>
      </c>
      <c r="C745" s="150" t="s">
        <v>1709</v>
      </c>
      <c r="D745" s="150">
        <v>1</v>
      </c>
    </row>
    <row r="746" spans="1:4">
      <c r="A746" s="148">
        <v>42017.601999999999</v>
      </c>
      <c r="B746" s="149" t="s">
        <v>1707</v>
      </c>
      <c r="C746" s="150" t="s">
        <v>1709</v>
      </c>
      <c r="D746" s="150">
        <v>0</v>
      </c>
    </row>
    <row r="747" spans="1:4">
      <c r="A747" s="148">
        <v>42017.601999999999</v>
      </c>
      <c r="B747" s="149" t="s">
        <v>1705</v>
      </c>
      <c r="C747" s="150" t="s">
        <v>1701</v>
      </c>
      <c r="D747" s="150">
        <v>1</v>
      </c>
    </row>
    <row r="748" spans="1:4">
      <c r="A748" s="148">
        <v>42017.616999999998</v>
      </c>
      <c r="B748" s="149" t="s">
        <v>1703</v>
      </c>
      <c r="C748" s="150" t="s">
        <v>1709</v>
      </c>
      <c r="D748" s="150">
        <v>1</v>
      </c>
    </row>
    <row r="749" spans="1:4">
      <c r="A749" s="148">
        <v>42017.616999999998</v>
      </c>
      <c r="B749" s="149" t="s">
        <v>1700</v>
      </c>
      <c r="C749" s="150" t="s">
        <v>1708</v>
      </c>
      <c r="D749" s="150">
        <v>1</v>
      </c>
    </row>
    <row r="750" spans="1:4">
      <c r="A750" s="148">
        <v>42017.635000000002</v>
      </c>
      <c r="B750" s="149" t="s">
        <v>1698</v>
      </c>
      <c r="C750" s="150" t="s">
        <v>1701</v>
      </c>
      <c r="D750" s="150">
        <v>1</v>
      </c>
    </row>
    <row r="751" spans="1:4">
      <c r="A751" s="148">
        <v>42017.635000000002</v>
      </c>
      <c r="B751" s="149" t="s">
        <v>1700</v>
      </c>
      <c r="C751" s="150" t="s">
        <v>1710</v>
      </c>
      <c r="D751" s="150">
        <v>1</v>
      </c>
    </row>
    <row r="752" spans="1:4">
      <c r="A752" s="148">
        <v>42017.644</v>
      </c>
      <c r="B752" s="149" t="s">
        <v>1702</v>
      </c>
      <c r="C752" s="150" t="s">
        <v>1699</v>
      </c>
      <c r="D752" s="150">
        <v>1</v>
      </c>
    </row>
    <row r="753" spans="1:4">
      <c r="A753" s="148">
        <v>42017.644</v>
      </c>
      <c r="B753" s="149" t="s">
        <v>1707</v>
      </c>
      <c r="C753" s="150" t="s">
        <v>1709</v>
      </c>
      <c r="D753" s="150">
        <v>1</v>
      </c>
    </row>
    <row r="754" spans="1:4">
      <c r="A754" s="148">
        <v>42017.648999999998</v>
      </c>
      <c r="B754" s="149" t="s">
        <v>1702</v>
      </c>
      <c r="C754" s="150" t="s">
        <v>1701</v>
      </c>
      <c r="D754" s="150">
        <v>0</v>
      </c>
    </row>
    <row r="755" spans="1:4">
      <c r="A755" s="148">
        <v>42017.648999999998</v>
      </c>
      <c r="B755" s="149" t="s">
        <v>1703</v>
      </c>
      <c r="C755" s="150" t="s">
        <v>1701</v>
      </c>
      <c r="D755" s="150">
        <v>1</v>
      </c>
    </row>
    <row r="756" spans="1:4">
      <c r="A756" s="148">
        <v>42017.652999999998</v>
      </c>
      <c r="B756" s="149" t="s">
        <v>1704</v>
      </c>
      <c r="C756" s="150" t="s">
        <v>1709</v>
      </c>
      <c r="D756" s="150">
        <v>1</v>
      </c>
    </row>
    <row r="757" spans="1:4">
      <c r="A757" s="148">
        <v>42017.652999999998</v>
      </c>
      <c r="B757" s="149" t="s">
        <v>1698</v>
      </c>
      <c r="C757" s="150" t="s">
        <v>1699</v>
      </c>
      <c r="D757" s="150">
        <v>1</v>
      </c>
    </row>
    <row r="758" spans="1:4">
      <c r="A758" s="148">
        <v>42017.749000000003</v>
      </c>
      <c r="B758" s="149" t="s">
        <v>1698</v>
      </c>
      <c r="C758" s="150" t="s">
        <v>1701</v>
      </c>
      <c r="D758" s="150">
        <v>1</v>
      </c>
    </row>
    <row r="759" spans="1:4">
      <c r="A759" s="148">
        <v>42017.749000000003</v>
      </c>
      <c r="B759" s="149" t="s">
        <v>1700</v>
      </c>
      <c r="C759" s="150" t="s">
        <v>1699</v>
      </c>
      <c r="D759" s="150">
        <v>1</v>
      </c>
    </row>
    <row r="760" spans="1:4">
      <c r="A760" s="148">
        <v>42018.377</v>
      </c>
      <c r="B760" s="149" t="s">
        <v>1707</v>
      </c>
      <c r="C760" s="150" t="s">
        <v>1701</v>
      </c>
      <c r="D760" s="150">
        <v>1</v>
      </c>
    </row>
    <row r="761" spans="1:4">
      <c r="A761" s="148">
        <v>42018.377</v>
      </c>
      <c r="B761" s="149" t="s">
        <v>1702</v>
      </c>
      <c r="C761" s="150" t="s">
        <v>1710</v>
      </c>
      <c r="D761" s="150">
        <v>1</v>
      </c>
    </row>
    <row r="762" spans="1:4">
      <c r="A762" s="148">
        <v>42018.385000000002</v>
      </c>
      <c r="B762" s="149" t="s">
        <v>1706</v>
      </c>
      <c r="C762" s="150" t="s">
        <v>1701</v>
      </c>
      <c r="D762" s="150">
        <v>1</v>
      </c>
    </row>
    <row r="763" spans="1:4">
      <c r="A763" s="148">
        <v>42018.385000000002</v>
      </c>
      <c r="B763" s="149" t="s">
        <v>1705</v>
      </c>
      <c r="C763" s="150" t="s">
        <v>1708</v>
      </c>
      <c r="D763" s="150">
        <v>1</v>
      </c>
    </row>
    <row r="764" spans="1:4">
      <c r="A764" s="148">
        <v>42018.387000000002</v>
      </c>
      <c r="B764" s="149" t="s">
        <v>1705</v>
      </c>
      <c r="C764" s="150" t="s">
        <v>1701</v>
      </c>
      <c r="D764" s="150">
        <v>0</v>
      </c>
    </row>
    <row r="765" spans="1:4">
      <c r="A765" s="148">
        <v>42018.387000000002</v>
      </c>
      <c r="B765" s="149" t="s">
        <v>1703</v>
      </c>
      <c r="C765" s="150" t="s">
        <v>1701</v>
      </c>
      <c r="D765" s="150">
        <v>1</v>
      </c>
    </row>
    <row r="766" spans="1:4">
      <c r="A766" s="148">
        <v>42018.392</v>
      </c>
      <c r="B766" s="149" t="s">
        <v>1704</v>
      </c>
      <c r="C766" s="150" t="s">
        <v>1709</v>
      </c>
      <c r="D766" s="150">
        <v>1</v>
      </c>
    </row>
    <row r="767" spans="1:4">
      <c r="A767" s="148">
        <v>42018.392</v>
      </c>
      <c r="B767" s="149" t="s">
        <v>1705</v>
      </c>
      <c r="C767" s="150" t="s">
        <v>1708</v>
      </c>
      <c r="D767" s="150">
        <v>1</v>
      </c>
    </row>
    <row r="768" spans="1:4">
      <c r="A768" s="148">
        <v>42018.417999999998</v>
      </c>
      <c r="B768" s="149" t="s">
        <v>1702</v>
      </c>
      <c r="C768" s="150" t="s">
        <v>1701</v>
      </c>
      <c r="D768" s="150">
        <v>1</v>
      </c>
    </row>
    <row r="769" spans="1:4">
      <c r="A769" s="148">
        <v>42018.417999999998</v>
      </c>
      <c r="B769" s="149" t="s">
        <v>1703</v>
      </c>
      <c r="C769" s="150" t="s">
        <v>1710</v>
      </c>
      <c r="D769" s="150">
        <v>0</v>
      </c>
    </row>
    <row r="770" spans="1:4">
      <c r="A770" s="148">
        <v>42018.453999999998</v>
      </c>
      <c r="B770" s="149" t="s">
        <v>1707</v>
      </c>
      <c r="C770" s="150" t="s">
        <v>1708</v>
      </c>
      <c r="D770" s="150">
        <v>1</v>
      </c>
    </row>
    <row r="771" spans="1:4">
      <c r="A771" s="148">
        <v>42018.453999999998</v>
      </c>
      <c r="B771" s="149" t="s">
        <v>1705</v>
      </c>
      <c r="C771" s="150" t="s">
        <v>1710</v>
      </c>
      <c r="D771" s="150">
        <v>1</v>
      </c>
    </row>
    <row r="772" spans="1:4">
      <c r="A772" s="148">
        <v>42018.472000000002</v>
      </c>
      <c r="B772" s="149" t="s">
        <v>1700</v>
      </c>
      <c r="C772" s="150" t="s">
        <v>1699</v>
      </c>
      <c r="D772" s="150">
        <v>1</v>
      </c>
    </row>
    <row r="773" spans="1:4">
      <c r="A773" s="148">
        <v>42018.472000000002</v>
      </c>
      <c r="B773" s="149" t="s">
        <v>1704</v>
      </c>
      <c r="C773" s="150" t="s">
        <v>1699</v>
      </c>
      <c r="D773" s="150">
        <v>1</v>
      </c>
    </row>
    <row r="774" spans="1:4">
      <c r="A774" s="148">
        <v>42018.481</v>
      </c>
      <c r="B774" s="149" t="s">
        <v>1707</v>
      </c>
      <c r="C774" s="150" t="s">
        <v>1701</v>
      </c>
      <c r="D774" s="150">
        <v>1</v>
      </c>
    </row>
    <row r="775" spans="1:4">
      <c r="A775" s="148">
        <v>42018.481</v>
      </c>
      <c r="B775" s="149" t="s">
        <v>1706</v>
      </c>
      <c r="C775" s="150" t="s">
        <v>1710</v>
      </c>
      <c r="D775" s="150">
        <v>1</v>
      </c>
    </row>
    <row r="776" spans="1:4">
      <c r="A776" s="148">
        <v>42018.483</v>
      </c>
      <c r="B776" s="149" t="s">
        <v>1702</v>
      </c>
      <c r="C776" s="150" t="s">
        <v>1708</v>
      </c>
      <c r="D776" s="150">
        <v>1</v>
      </c>
    </row>
    <row r="777" spans="1:4">
      <c r="A777" s="148">
        <v>42018.483</v>
      </c>
      <c r="B777" s="149" t="s">
        <v>1706</v>
      </c>
      <c r="C777" s="150" t="s">
        <v>1701</v>
      </c>
      <c r="D777" s="150">
        <v>1</v>
      </c>
    </row>
    <row r="778" spans="1:4">
      <c r="A778" s="148">
        <v>42018.500999999997</v>
      </c>
      <c r="B778" s="149" t="s">
        <v>1705</v>
      </c>
      <c r="C778" s="150" t="s">
        <v>1701</v>
      </c>
      <c r="D778" s="150">
        <v>1</v>
      </c>
    </row>
    <row r="779" spans="1:4">
      <c r="A779" s="148">
        <v>42018.500999999997</v>
      </c>
      <c r="B779" s="149" t="s">
        <v>1706</v>
      </c>
      <c r="C779" s="150" t="s">
        <v>1708</v>
      </c>
      <c r="D779" s="150">
        <v>1</v>
      </c>
    </row>
    <row r="780" spans="1:4">
      <c r="A780" s="148">
        <v>42018.504000000001</v>
      </c>
      <c r="B780" s="149" t="s">
        <v>1704</v>
      </c>
      <c r="C780" s="150" t="s">
        <v>1701</v>
      </c>
      <c r="D780" s="150">
        <v>0</v>
      </c>
    </row>
    <row r="781" spans="1:4">
      <c r="A781" s="148">
        <v>42018.504000000001</v>
      </c>
      <c r="B781" s="149" t="s">
        <v>1704</v>
      </c>
      <c r="C781" s="150" t="s">
        <v>1710</v>
      </c>
      <c r="D781" s="150">
        <v>1</v>
      </c>
    </row>
    <row r="782" spans="1:4">
      <c r="A782" s="148">
        <v>42018.508000000002</v>
      </c>
      <c r="B782" s="149" t="s">
        <v>1706</v>
      </c>
      <c r="C782" s="150" t="s">
        <v>1701</v>
      </c>
      <c r="D782" s="150">
        <v>1</v>
      </c>
    </row>
    <row r="783" spans="1:4">
      <c r="A783" s="148">
        <v>42018.508000000002</v>
      </c>
      <c r="B783" s="149" t="s">
        <v>1698</v>
      </c>
      <c r="C783" s="150" t="s">
        <v>1709</v>
      </c>
      <c r="D783" s="150">
        <v>1</v>
      </c>
    </row>
    <row r="784" spans="1:4">
      <c r="A784" s="148">
        <v>42018.523000000001</v>
      </c>
      <c r="B784" s="149" t="s">
        <v>1705</v>
      </c>
      <c r="C784" s="150" t="s">
        <v>1708</v>
      </c>
      <c r="D784" s="150">
        <v>1</v>
      </c>
    </row>
    <row r="785" spans="1:4">
      <c r="A785" s="148">
        <v>42018.523000000001</v>
      </c>
      <c r="B785" s="149" t="s">
        <v>1700</v>
      </c>
      <c r="C785" s="150" t="s">
        <v>1708</v>
      </c>
      <c r="D785" s="150">
        <v>1</v>
      </c>
    </row>
    <row r="786" spans="1:4">
      <c r="A786" s="148">
        <v>42018.53</v>
      </c>
      <c r="B786" s="149" t="s">
        <v>1706</v>
      </c>
      <c r="C786" s="150" t="s">
        <v>1710</v>
      </c>
      <c r="D786" s="150">
        <v>1</v>
      </c>
    </row>
    <row r="787" spans="1:4">
      <c r="A787" s="148">
        <v>42018.53</v>
      </c>
      <c r="B787" s="149" t="s">
        <v>1707</v>
      </c>
      <c r="C787" s="150" t="s">
        <v>1699</v>
      </c>
      <c r="D787" s="150">
        <v>0</v>
      </c>
    </row>
    <row r="788" spans="1:4">
      <c r="A788" s="148">
        <v>42018.542999999998</v>
      </c>
      <c r="B788" s="149" t="s">
        <v>1703</v>
      </c>
      <c r="C788" s="150" t="s">
        <v>1701</v>
      </c>
      <c r="D788" s="150">
        <v>1</v>
      </c>
    </row>
    <row r="789" spans="1:4">
      <c r="A789" s="148">
        <v>42018.542999999998</v>
      </c>
      <c r="B789" s="149" t="s">
        <v>1706</v>
      </c>
      <c r="C789" s="150" t="s">
        <v>1699</v>
      </c>
      <c r="D789" s="150">
        <v>1</v>
      </c>
    </row>
    <row r="790" spans="1:4">
      <c r="A790" s="148">
        <v>42018.563000000002</v>
      </c>
      <c r="B790" s="149" t="s">
        <v>1707</v>
      </c>
      <c r="C790" s="150" t="s">
        <v>1701</v>
      </c>
      <c r="D790" s="150">
        <v>1</v>
      </c>
    </row>
    <row r="791" spans="1:4">
      <c r="A791" s="148">
        <v>42018.563000000002</v>
      </c>
      <c r="B791" s="149" t="s">
        <v>1698</v>
      </c>
      <c r="C791" s="150" t="s">
        <v>1699</v>
      </c>
      <c r="D791" s="150">
        <v>1</v>
      </c>
    </row>
    <row r="792" spans="1:4">
      <c r="A792" s="148">
        <v>42018.565999999999</v>
      </c>
      <c r="B792" s="149" t="s">
        <v>1703</v>
      </c>
      <c r="C792" s="150" t="s">
        <v>1709</v>
      </c>
      <c r="D792" s="150">
        <v>1</v>
      </c>
    </row>
    <row r="793" spans="1:4">
      <c r="A793" s="148">
        <v>42018.565999999999</v>
      </c>
      <c r="B793" s="149" t="s">
        <v>1707</v>
      </c>
      <c r="C793" s="150" t="s">
        <v>1701</v>
      </c>
      <c r="D793" s="150">
        <v>0</v>
      </c>
    </row>
    <row r="794" spans="1:4">
      <c r="A794" s="148">
        <v>42018.59</v>
      </c>
      <c r="B794" s="149" t="s">
        <v>1707</v>
      </c>
      <c r="C794" s="150" t="s">
        <v>1709</v>
      </c>
      <c r="D794" s="150">
        <v>1</v>
      </c>
    </row>
    <row r="795" spans="1:4">
      <c r="A795" s="148">
        <v>42018.59</v>
      </c>
      <c r="B795" s="149" t="s">
        <v>1703</v>
      </c>
      <c r="C795" s="150" t="s">
        <v>1699</v>
      </c>
      <c r="D795" s="150">
        <v>1</v>
      </c>
    </row>
    <row r="796" spans="1:4">
      <c r="A796" s="148">
        <v>42018.61</v>
      </c>
      <c r="B796" s="149" t="s">
        <v>1706</v>
      </c>
      <c r="C796" s="150" t="s">
        <v>1701</v>
      </c>
      <c r="D796" s="150">
        <v>1</v>
      </c>
    </row>
    <row r="797" spans="1:4">
      <c r="A797" s="148">
        <v>42018.61</v>
      </c>
      <c r="B797" s="149" t="s">
        <v>1705</v>
      </c>
      <c r="C797" s="150" t="s">
        <v>1708</v>
      </c>
      <c r="D797" s="150">
        <v>1</v>
      </c>
    </row>
    <row r="798" spans="1:4">
      <c r="A798" s="148">
        <v>42018.623</v>
      </c>
      <c r="B798" s="149" t="s">
        <v>1703</v>
      </c>
      <c r="C798" s="150" t="s">
        <v>1708</v>
      </c>
      <c r="D798" s="150">
        <v>1</v>
      </c>
    </row>
    <row r="799" spans="1:4">
      <c r="A799" s="148">
        <v>42018.623</v>
      </c>
      <c r="B799" s="149" t="s">
        <v>1700</v>
      </c>
      <c r="C799" s="150" t="s">
        <v>1701</v>
      </c>
      <c r="D799" s="150">
        <v>1</v>
      </c>
    </row>
    <row r="800" spans="1:4">
      <c r="A800" s="148">
        <v>42018.639000000003</v>
      </c>
      <c r="B800" s="149" t="s">
        <v>1700</v>
      </c>
      <c r="C800" s="150" t="s">
        <v>1710</v>
      </c>
      <c r="D800" s="150">
        <v>1</v>
      </c>
    </row>
    <row r="801" spans="1:4">
      <c r="A801" s="148">
        <v>42018.639000000003</v>
      </c>
      <c r="B801" s="149" t="s">
        <v>1707</v>
      </c>
      <c r="C801" s="150" t="s">
        <v>1709</v>
      </c>
      <c r="D801" s="150">
        <v>0</v>
      </c>
    </row>
    <row r="802" spans="1:4">
      <c r="A802" s="148">
        <v>42018.661</v>
      </c>
      <c r="B802" s="149" t="s">
        <v>1698</v>
      </c>
      <c r="C802" s="150" t="s">
        <v>1710</v>
      </c>
      <c r="D802" s="150">
        <v>0</v>
      </c>
    </row>
    <row r="803" spans="1:4">
      <c r="A803" s="148">
        <v>42018.661</v>
      </c>
      <c r="B803" s="149" t="s">
        <v>1707</v>
      </c>
      <c r="C803" s="150" t="s">
        <v>1709</v>
      </c>
      <c r="D803" s="150">
        <v>0</v>
      </c>
    </row>
    <row r="804" spans="1:4">
      <c r="A804" s="148">
        <v>42018.663</v>
      </c>
      <c r="B804" s="149" t="s">
        <v>1702</v>
      </c>
      <c r="C804" s="150" t="s">
        <v>1710</v>
      </c>
      <c r="D804" s="150">
        <v>0</v>
      </c>
    </row>
    <row r="805" spans="1:4">
      <c r="A805" s="148">
        <v>42018.663</v>
      </c>
      <c r="B805" s="149" t="s">
        <v>1706</v>
      </c>
      <c r="C805" s="150" t="s">
        <v>1701</v>
      </c>
      <c r="D805" s="150">
        <v>0</v>
      </c>
    </row>
    <row r="806" spans="1:4">
      <c r="A806" s="148">
        <v>42018.686000000002</v>
      </c>
      <c r="B806" s="149" t="s">
        <v>1698</v>
      </c>
      <c r="C806" s="150" t="s">
        <v>1699</v>
      </c>
      <c r="D806" s="150">
        <v>1</v>
      </c>
    </row>
    <row r="807" spans="1:4">
      <c r="A807" s="148">
        <v>42018.686000000002</v>
      </c>
      <c r="B807" s="149" t="s">
        <v>1703</v>
      </c>
      <c r="C807" s="150" t="s">
        <v>1710</v>
      </c>
      <c r="D807" s="150">
        <v>1</v>
      </c>
    </row>
    <row r="808" spans="1:4">
      <c r="A808" s="148">
        <v>42018.694000000003</v>
      </c>
      <c r="B808" s="149" t="s">
        <v>1700</v>
      </c>
      <c r="C808" s="150" t="s">
        <v>1701</v>
      </c>
      <c r="D808" s="150">
        <v>0</v>
      </c>
    </row>
    <row r="809" spans="1:4">
      <c r="A809" s="148">
        <v>42018.694000000003</v>
      </c>
      <c r="B809" s="149" t="s">
        <v>1704</v>
      </c>
      <c r="C809" s="150" t="s">
        <v>1710</v>
      </c>
      <c r="D809" s="150">
        <v>1</v>
      </c>
    </row>
    <row r="810" spans="1:4">
      <c r="A810" s="148">
        <v>42018.722000000002</v>
      </c>
      <c r="B810" s="149" t="s">
        <v>1704</v>
      </c>
      <c r="C810" s="150" t="s">
        <v>1699</v>
      </c>
      <c r="D810" s="150">
        <v>1</v>
      </c>
    </row>
    <row r="811" spans="1:4">
      <c r="A811" s="148">
        <v>42018.722000000002</v>
      </c>
      <c r="B811" s="149" t="s">
        <v>1705</v>
      </c>
      <c r="C811" s="150" t="s">
        <v>1701</v>
      </c>
      <c r="D811" s="150">
        <v>1</v>
      </c>
    </row>
    <row r="812" spans="1:4">
      <c r="A812" s="148">
        <v>42018.724000000002</v>
      </c>
      <c r="B812" s="149" t="s">
        <v>1702</v>
      </c>
      <c r="C812" s="150" t="s">
        <v>1701</v>
      </c>
      <c r="D812" s="150">
        <v>1</v>
      </c>
    </row>
    <row r="813" spans="1:4">
      <c r="A813" s="148">
        <v>42018.724000000002</v>
      </c>
      <c r="B813" s="149" t="s">
        <v>1704</v>
      </c>
      <c r="C813" s="150" t="s">
        <v>1699</v>
      </c>
      <c r="D813" s="150">
        <v>0</v>
      </c>
    </row>
    <row r="814" spans="1:4">
      <c r="A814" s="148">
        <v>42018.731</v>
      </c>
      <c r="B814" s="149" t="s">
        <v>1703</v>
      </c>
      <c r="C814" s="150" t="s">
        <v>1699</v>
      </c>
      <c r="D814" s="150">
        <v>1</v>
      </c>
    </row>
    <row r="815" spans="1:4">
      <c r="A815" s="148">
        <v>42018.731</v>
      </c>
      <c r="B815" s="149" t="s">
        <v>1706</v>
      </c>
      <c r="C815" s="150" t="s">
        <v>1699</v>
      </c>
      <c r="D815" s="150">
        <v>1</v>
      </c>
    </row>
    <row r="816" spans="1:4">
      <c r="A816" s="148">
        <v>42018.731</v>
      </c>
      <c r="B816" s="149" t="s">
        <v>1700</v>
      </c>
      <c r="C816" s="150" t="s">
        <v>1710</v>
      </c>
      <c r="D816" s="150">
        <v>1</v>
      </c>
    </row>
    <row r="817" spans="1:4">
      <c r="A817" s="148">
        <v>42018.731</v>
      </c>
      <c r="B817" s="149" t="s">
        <v>1698</v>
      </c>
      <c r="C817" s="150" t="s">
        <v>1710</v>
      </c>
      <c r="D817" s="150">
        <v>1</v>
      </c>
    </row>
    <row r="818" spans="1:4">
      <c r="A818" s="148">
        <v>42019.402999999998</v>
      </c>
      <c r="B818" s="149" t="s">
        <v>1705</v>
      </c>
      <c r="C818" s="150" t="s">
        <v>1699</v>
      </c>
      <c r="D818" s="150">
        <v>1</v>
      </c>
    </row>
    <row r="819" spans="1:4">
      <c r="A819" s="148">
        <v>42019.402999999998</v>
      </c>
      <c r="B819" s="149" t="s">
        <v>1704</v>
      </c>
      <c r="C819" s="150" t="s">
        <v>1699</v>
      </c>
      <c r="D819" s="150">
        <v>1</v>
      </c>
    </row>
    <row r="820" spans="1:4">
      <c r="A820" s="148">
        <v>42019.402999999998</v>
      </c>
      <c r="B820" s="149" t="s">
        <v>1704</v>
      </c>
      <c r="C820" s="150" t="s">
        <v>1709</v>
      </c>
      <c r="D820" s="150">
        <v>0</v>
      </c>
    </row>
    <row r="821" spans="1:4">
      <c r="A821" s="148">
        <v>42019.402999999998</v>
      </c>
      <c r="B821" s="149" t="s">
        <v>1700</v>
      </c>
      <c r="C821" s="150" t="s">
        <v>1709</v>
      </c>
      <c r="D821" s="150">
        <v>1</v>
      </c>
    </row>
    <row r="822" spans="1:4">
      <c r="A822" s="148">
        <v>42019.41</v>
      </c>
      <c r="B822" s="149" t="s">
        <v>1702</v>
      </c>
      <c r="C822" s="150" t="s">
        <v>1701</v>
      </c>
      <c r="D822" s="150">
        <v>1</v>
      </c>
    </row>
    <row r="823" spans="1:4">
      <c r="A823" s="148">
        <v>42019.41</v>
      </c>
      <c r="B823" s="149" t="s">
        <v>1702</v>
      </c>
      <c r="C823" s="150" t="s">
        <v>1709</v>
      </c>
      <c r="D823" s="150">
        <v>1</v>
      </c>
    </row>
    <row r="824" spans="1:4">
      <c r="A824" s="148">
        <v>42019.455999999998</v>
      </c>
      <c r="B824" s="149" t="s">
        <v>1698</v>
      </c>
      <c r="C824" s="150" t="s">
        <v>1710</v>
      </c>
      <c r="D824" s="150">
        <v>1</v>
      </c>
    </row>
    <row r="825" spans="1:4">
      <c r="A825" s="148">
        <v>42019.455999999998</v>
      </c>
      <c r="B825" s="149" t="s">
        <v>1707</v>
      </c>
      <c r="C825" s="150" t="s">
        <v>1709</v>
      </c>
      <c r="D825" s="150">
        <v>1</v>
      </c>
    </row>
    <row r="826" spans="1:4">
      <c r="A826" s="148">
        <v>42019.48</v>
      </c>
      <c r="B826" s="149" t="s">
        <v>1702</v>
      </c>
      <c r="C826" s="150" t="s">
        <v>1708</v>
      </c>
      <c r="D826" s="150">
        <v>1</v>
      </c>
    </row>
    <row r="827" spans="1:4">
      <c r="A827" s="148">
        <v>42019.48</v>
      </c>
      <c r="B827" s="149" t="s">
        <v>1702</v>
      </c>
      <c r="C827" s="150" t="s">
        <v>1709</v>
      </c>
      <c r="D827" s="150">
        <v>1</v>
      </c>
    </row>
    <row r="828" spans="1:4">
      <c r="A828" s="148">
        <v>42019.485000000001</v>
      </c>
      <c r="B828" s="149" t="s">
        <v>1700</v>
      </c>
      <c r="C828" s="150" t="s">
        <v>1709</v>
      </c>
      <c r="D828" s="150">
        <v>0</v>
      </c>
    </row>
    <row r="829" spans="1:4">
      <c r="A829" s="148">
        <v>42019.485000000001</v>
      </c>
      <c r="B829" s="149" t="s">
        <v>1698</v>
      </c>
      <c r="C829" s="150" t="s">
        <v>1710</v>
      </c>
      <c r="D829" s="150">
        <v>1</v>
      </c>
    </row>
    <row r="830" spans="1:4">
      <c r="A830" s="148">
        <v>42019.49</v>
      </c>
      <c r="B830" s="149" t="s">
        <v>1703</v>
      </c>
      <c r="C830" s="150" t="s">
        <v>1701</v>
      </c>
      <c r="D830" s="150">
        <v>1</v>
      </c>
    </row>
    <row r="831" spans="1:4">
      <c r="A831" s="148">
        <v>42019.49</v>
      </c>
      <c r="B831" s="149" t="s">
        <v>1707</v>
      </c>
      <c r="C831" s="150" t="s">
        <v>1709</v>
      </c>
      <c r="D831" s="150">
        <v>1</v>
      </c>
    </row>
    <row r="832" spans="1:4">
      <c r="A832" s="148">
        <v>42019.574000000001</v>
      </c>
      <c r="B832" s="149" t="s">
        <v>1703</v>
      </c>
      <c r="C832" s="150" t="s">
        <v>1701</v>
      </c>
      <c r="D832" s="150">
        <v>0</v>
      </c>
    </row>
    <row r="833" spans="1:4">
      <c r="A833" s="148">
        <v>42019.574000000001</v>
      </c>
      <c r="B833" s="149" t="s">
        <v>1706</v>
      </c>
      <c r="C833" s="150" t="s">
        <v>1710</v>
      </c>
      <c r="D833" s="150">
        <v>1</v>
      </c>
    </row>
    <row r="834" spans="1:4">
      <c r="A834" s="148">
        <v>42019.578999999998</v>
      </c>
      <c r="B834" s="149" t="s">
        <v>1705</v>
      </c>
      <c r="C834" s="150" t="s">
        <v>1710</v>
      </c>
      <c r="D834" s="150">
        <v>1</v>
      </c>
    </row>
    <row r="835" spans="1:4">
      <c r="A835" s="148">
        <v>42019.578999999998</v>
      </c>
      <c r="B835" s="149" t="s">
        <v>1700</v>
      </c>
      <c r="C835" s="150" t="s">
        <v>1708</v>
      </c>
      <c r="D835" s="150">
        <v>1</v>
      </c>
    </row>
    <row r="836" spans="1:4">
      <c r="A836" s="148">
        <v>42019.589</v>
      </c>
      <c r="B836" s="149" t="s">
        <v>1698</v>
      </c>
      <c r="C836" s="150" t="s">
        <v>1710</v>
      </c>
      <c r="D836" s="150">
        <v>1</v>
      </c>
    </row>
    <row r="837" spans="1:4">
      <c r="A837" s="148">
        <v>42019.589</v>
      </c>
      <c r="B837" s="149" t="s">
        <v>1705</v>
      </c>
      <c r="C837" s="150" t="s">
        <v>1709</v>
      </c>
      <c r="D837" s="150">
        <v>1</v>
      </c>
    </row>
    <row r="838" spans="1:4">
      <c r="A838" s="148">
        <v>42019.593000000001</v>
      </c>
      <c r="B838" s="149" t="s">
        <v>1698</v>
      </c>
      <c r="C838" s="150" t="s">
        <v>1709</v>
      </c>
      <c r="D838" s="150">
        <v>1</v>
      </c>
    </row>
    <row r="839" spans="1:4">
      <c r="A839" s="148">
        <v>42019.593000000001</v>
      </c>
      <c r="B839" s="149" t="s">
        <v>1704</v>
      </c>
      <c r="C839" s="150" t="s">
        <v>1708</v>
      </c>
      <c r="D839" s="150">
        <v>1</v>
      </c>
    </row>
    <row r="840" spans="1:4">
      <c r="A840" s="148">
        <v>42019.625999999997</v>
      </c>
      <c r="B840" s="149" t="s">
        <v>1705</v>
      </c>
      <c r="C840" s="150" t="s">
        <v>1699</v>
      </c>
      <c r="D840" s="150">
        <v>1</v>
      </c>
    </row>
    <row r="841" spans="1:4">
      <c r="A841" s="148">
        <v>42019.625999999997</v>
      </c>
      <c r="B841" s="149" t="s">
        <v>1698</v>
      </c>
      <c r="C841" s="150" t="s">
        <v>1708</v>
      </c>
      <c r="D841" s="150">
        <v>0</v>
      </c>
    </row>
    <row r="842" spans="1:4">
      <c r="A842" s="148">
        <v>42019.64</v>
      </c>
      <c r="B842" s="149" t="s">
        <v>1698</v>
      </c>
      <c r="C842" s="150" t="s">
        <v>1701</v>
      </c>
      <c r="D842" s="150">
        <v>0</v>
      </c>
    </row>
    <row r="843" spans="1:4">
      <c r="A843" s="148">
        <v>42019.64</v>
      </c>
      <c r="B843" s="149" t="s">
        <v>1704</v>
      </c>
      <c r="C843" s="150" t="s">
        <v>1708</v>
      </c>
      <c r="D843" s="150">
        <v>1</v>
      </c>
    </row>
    <row r="844" spans="1:4">
      <c r="A844" s="148">
        <v>42019.646000000001</v>
      </c>
      <c r="B844" s="149" t="s">
        <v>1704</v>
      </c>
      <c r="C844" s="150" t="s">
        <v>1699</v>
      </c>
      <c r="D844" s="150">
        <v>0</v>
      </c>
    </row>
    <row r="845" spans="1:4">
      <c r="A845" s="148">
        <v>42019.646000000001</v>
      </c>
      <c r="B845" s="149" t="s">
        <v>1698</v>
      </c>
      <c r="C845" s="150" t="s">
        <v>1710</v>
      </c>
      <c r="D845" s="150">
        <v>1</v>
      </c>
    </row>
    <row r="846" spans="1:4">
      <c r="A846" s="148">
        <v>42019.656999999999</v>
      </c>
      <c r="B846" s="149" t="s">
        <v>1698</v>
      </c>
      <c r="C846" s="150" t="s">
        <v>1701</v>
      </c>
      <c r="D846" s="150">
        <v>1</v>
      </c>
    </row>
    <row r="847" spans="1:4">
      <c r="A847" s="148">
        <v>42019.656999999999</v>
      </c>
      <c r="B847" s="149" t="s">
        <v>1702</v>
      </c>
      <c r="C847" s="150" t="s">
        <v>1699</v>
      </c>
      <c r="D847" s="150">
        <v>1</v>
      </c>
    </row>
    <row r="848" spans="1:4">
      <c r="A848" s="148">
        <v>42019.671000000002</v>
      </c>
      <c r="B848" s="149" t="s">
        <v>1706</v>
      </c>
      <c r="C848" s="150" t="s">
        <v>1708</v>
      </c>
      <c r="D848" s="150">
        <v>0</v>
      </c>
    </row>
    <row r="849" spans="1:4">
      <c r="A849" s="148">
        <v>42019.671000000002</v>
      </c>
      <c r="B849" s="149" t="s">
        <v>1702</v>
      </c>
      <c r="C849" s="150" t="s">
        <v>1701</v>
      </c>
      <c r="D849" s="150">
        <v>1</v>
      </c>
    </row>
    <row r="850" spans="1:4">
      <c r="A850" s="148">
        <v>42019.692999999999</v>
      </c>
      <c r="B850" s="149" t="s">
        <v>1700</v>
      </c>
      <c r="C850" s="150" t="s">
        <v>1699</v>
      </c>
      <c r="D850" s="150">
        <v>1</v>
      </c>
    </row>
    <row r="851" spans="1:4">
      <c r="A851" s="148">
        <v>42019.692999999999</v>
      </c>
      <c r="B851" s="149" t="s">
        <v>1704</v>
      </c>
      <c r="C851" s="150" t="s">
        <v>1709</v>
      </c>
      <c r="D851" s="150">
        <v>0</v>
      </c>
    </row>
    <row r="852" spans="1:4">
      <c r="A852" s="148">
        <v>42019.695</v>
      </c>
      <c r="B852" s="149" t="s">
        <v>1700</v>
      </c>
      <c r="C852" s="150" t="s">
        <v>1709</v>
      </c>
      <c r="D852" s="150">
        <v>1</v>
      </c>
    </row>
    <row r="853" spans="1:4">
      <c r="A853" s="148">
        <v>42019.695</v>
      </c>
      <c r="B853" s="149" t="s">
        <v>1705</v>
      </c>
      <c r="C853" s="150" t="s">
        <v>1699</v>
      </c>
      <c r="D853" s="150">
        <v>1</v>
      </c>
    </row>
    <row r="854" spans="1:4">
      <c r="A854" s="148">
        <v>42019.697</v>
      </c>
      <c r="B854" s="149" t="s">
        <v>1705</v>
      </c>
      <c r="C854" s="150" t="s">
        <v>1699</v>
      </c>
      <c r="D854" s="150">
        <v>1</v>
      </c>
    </row>
    <row r="855" spans="1:4">
      <c r="A855" s="148">
        <v>42019.697</v>
      </c>
      <c r="B855" s="149" t="s">
        <v>1698</v>
      </c>
      <c r="C855" s="150" t="s">
        <v>1710</v>
      </c>
      <c r="D855" s="150">
        <v>1</v>
      </c>
    </row>
    <row r="856" spans="1:4">
      <c r="A856" s="148">
        <v>42019.722999999998</v>
      </c>
      <c r="B856" s="149" t="s">
        <v>1703</v>
      </c>
      <c r="C856" s="150" t="s">
        <v>1710</v>
      </c>
      <c r="D856" s="150">
        <v>1</v>
      </c>
    </row>
    <row r="857" spans="1:4">
      <c r="A857" s="148">
        <v>42019.722999999998</v>
      </c>
      <c r="B857" s="149" t="s">
        <v>1704</v>
      </c>
      <c r="C857" s="150" t="s">
        <v>1709</v>
      </c>
      <c r="D857" s="150">
        <v>1</v>
      </c>
    </row>
    <row r="858" spans="1:4">
      <c r="A858" s="148">
        <v>42019.735000000001</v>
      </c>
      <c r="B858" s="149" t="s">
        <v>1706</v>
      </c>
      <c r="C858" s="150" t="s">
        <v>1699</v>
      </c>
      <c r="D858" s="150">
        <v>1</v>
      </c>
    </row>
    <row r="859" spans="1:4">
      <c r="A859" s="148">
        <v>42019.735000000001</v>
      </c>
      <c r="B859" s="149" t="s">
        <v>1700</v>
      </c>
      <c r="C859" s="150" t="s">
        <v>1708</v>
      </c>
      <c r="D859" s="150">
        <v>0</v>
      </c>
    </row>
    <row r="860" spans="1:4">
      <c r="A860" s="148">
        <v>42019.737000000001</v>
      </c>
      <c r="B860" s="149" t="s">
        <v>1700</v>
      </c>
      <c r="C860" s="150" t="s">
        <v>1710</v>
      </c>
      <c r="D860" s="150">
        <v>1</v>
      </c>
    </row>
    <row r="861" spans="1:4">
      <c r="A861" s="148">
        <v>42019.737000000001</v>
      </c>
      <c r="B861" s="149" t="s">
        <v>1700</v>
      </c>
      <c r="C861" s="150" t="s">
        <v>1710</v>
      </c>
      <c r="D861" s="150">
        <v>1</v>
      </c>
    </row>
    <row r="862" spans="1:4">
      <c r="A862" s="148">
        <v>42019.75</v>
      </c>
      <c r="B862" s="149" t="s">
        <v>1702</v>
      </c>
      <c r="C862" s="150" t="s">
        <v>1709</v>
      </c>
      <c r="D862" s="150">
        <v>1</v>
      </c>
    </row>
    <row r="863" spans="1:4">
      <c r="A863" s="148">
        <v>42019.75</v>
      </c>
      <c r="B863" s="149" t="s">
        <v>1700</v>
      </c>
      <c r="C863" s="150" t="s">
        <v>1710</v>
      </c>
      <c r="D863" s="150">
        <v>1</v>
      </c>
    </row>
    <row r="864" spans="1:4">
      <c r="A864" s="148">
        <v>42020.375</v>
      </c>
      <c r="B864" s="149" t="s">
        <v>1700</v>
      </c>
      <c r="C864" s="150" t="s">
        <v>1701</v>
      </c>
      <c r="D864" s="150">
        <v>0</v>
      </c>
    </row>
    <row r="865" spans="1:4">
      <c r="A865" s="148">
        <v>42020.375</v>
      </c>
      <c r="B865" s="149" t="s">
        <v>1703</v>
      </c>
      <c r="C865" s="150" t="s">
        <v>1710</v>
      </c>
      <c r="D865" s="150">
        <v>1</v>
      </c>
    </row>
    <row r="866" spans="1:4">
      <c r="A866" s="148">
        <v>42020.430999999997</v>
      </c>
      <c r="B866" s="149" t="s">
        <v>1703</v>
      </c>
      <c r="C866" s="150" t="s">
        <v>1701</v>
      </c>
      <c r="D866" s="150">
        <v>0</v>
      </c>
    </row>
    <row r="867" spans="1:4">
      <c r="A867" s="148">
        <v>42020.430999999997</v>
      </c>
      <c r="B867" s="149" t="s">
        <v>1707</v>
      </c>
      <c r="C867" s="150" t="s">
        <v>1709</v>
      </c>
      <c r="D867" s="150">
        <v>1</v>
      </c>
    </row>
    <row r="868" spans="1:4">
      <c r="A868" s="148">
        <v>42020.438000000002</v>
      </c>
      <c r="B868" s="149" t="s">
        <v>1698</v>
      </c>
      <c r="C868" s="150" t="s">
        <v>1701</v>
      </c>
      <c r="D868" s="150">
        <v>1</v>
      </c>
    </row>
    <row r="869" spans="1:4">
      <c r="A869" s="148">
        <v>42020.438000000002</v>
      </c>
      <c r="B869" s="149" t="s">
        <v>1700</v>
      </c>
      <c r="C869" s="150" t="s">
        <v>1701</v>
      </c>
      <c r="D869" s="150">
        <v>1</v>
      </c>
    </row>
    <row r="870" spans="1:4">
      <c r="A870" s="148">
        <v>42020.453000000001</v>
      </c>
      <c r="B870" s="149" t="s">
        <v>1698</v>
      </c>
      <c r="C870" s="150" t="s">
        <v>1699</v>
      </c>
      <c r="D870" s="150">
        <v>1</v>
      </c>
    </row>
    <row r="871" spans="1:4">
      <c r="A871" s="148">
        <v>42020.453000000001</v>
      </c>
      <c r="B871" s="149" t="s">
        <v>1703</v>
      </c>
      <c r="C871" s="150" t="s">
        <v>1708</v>
      </c>
      <c r="D871" s="150">
        <v>1</v>
      </c>
    </row>
    <row r="872" spans="1:4">
      <c r="A872" s="148">
        <v>42020.464</v>
      </c>
      <c r="B872" s="149" t="s">
        <v>1705</v>
      </c>
      <c r="C872" s="150" t="s">
        <v>1701</v>
      </c>
      <c r="D872" s="150">
        <v>1</v>
      </c>
    </row>
    <row r="873" spans="1:4">
      <c r="A873" s="148">
        <v>42020.464</v>
      </c>
      <c r="B873" s="149" t="s">
        <v>1704</v>
      </c>
      <c r="C873" s="150" t="s">
        <v>1709</v>
      </c>
      <c r="D873" s="150">
        <v>0</v>
      </c>
    </row>
    <row r="874" spans="1:4">
      <c r="A874" s="148">
        <v>42020.51</v>
      </c>
      <c r="B874" s="149" t="s">
        <v>1700</v>
      </c>
      <c r="C874" s="150" t="s">
        <v>1710</v>
      </c>
      <c r="D874" s="150">
        <v>0</v>
      </c>
    </row>
    <row r="875" spans="1:4">
      <c r="A875" s="148">
        <v>42020.51</v>
      </c>
      <c r="B875" s="149" t="s">
        <v>1704</v>
      </c>
      <c r="C875" s="150" t="s">
        <v>1701</v>
      </c>
      <c r="D875" s="150">
        <v>1</v>
      </c>
    </row>
    <row r="876" spans="1:4">
      <c r="A876" s="148">
        <v>42020.52</v>
      </c>
      <c r="B876" s="149" t="s">
        <v>1700</v>
      </c>
      <c r="C876" s="150" t="s">
        <v>1708</v>
      </c>
      <c r="D876" s="150">
        <v>1</v>
      </c>
    </row>
    <row r="877" spans="1:4">
      <c r="A877" s="148">
        <v>42020.52</v>
      </c>
      <c r="B877" s="149" t="s">
        <v>1698</v>
      </c>
      <c r="C877" s="150" t="s">
        <v>1699</v>
      </c>
      <c r="D877" s="150">
        <v>0</v>
      </c>
    </row>
    <row r="878" spans="1:4">
      <c r="A878" s="148">
        <v>42020.531000000003</v>
      </c>
      <c r="B878" s="149" t="s">
        <v>1706</v>
      </c>
      <c r="C878" s="150" t="s">
        <v>1709</v>
      </c>
      <c r="D878" s="150">
        <v>0</v>
      </c>
    </row>
    <row r="879" spans="1:4">
      <c r="A879" s="148">
        <v>42020.531000000003</v>
      </c>
      <c r="B879" s="149" t="s">
        <v>1703</v>
      </c>
      <c r="C879" s="150" t="s">
        <v>1708</v>
      </c>
      <c r="D879" s="150">
        <v>1</v>
      </c>
    </row>
    <row r="880" spans="1:4">
      <c r="A880" s="148">
        <v>42020.538999999997</v>
      </c>
      <c r="B880" s="149" t="s">
        <v>1700</v>
      </c>
      <c r="C880" s="150" t="s">
        <v>1710</v>
      </c>
      <c r="D880" s="150">
        <v>1</v>
      </c>
    </row>
    <row r="881" spans="1:4">
      <c r="A881" s="148">
        <v>42020.538999999997</v>
      </c>
      <c r="B881" s="149" t="s">
        <v>1702</v>
      </c>
      <c r="C881" s="150" t="s">
        <v>1709</v>
      </c>
      <c r="D881" s="150">
        <v>0</v>
      </c>
    </row>
    <row r="882" spans="1:4">
      <c r="A882" s="148">
        <v>42020.544000000002</v>
      </c>
      <c r="B882" s="149" t="s">
        <v>1707</v>
      </c>
      <c r="C882" s="150" t="s">
        <v>1701</v>
      </c>
      <c r="D882" s="150">
        <v>0</v>
      </c>
    </row>
    <row r="883" spans="1:4">
      <c r="A883" s="148">
        <v>42020.544000000002</v>
      </c>
      <c r="B883" s="149" t="s">
        <v>1705</v>
      </c>
      <c r="C883" s="150" t="s">
        <v>1710</v>
      </c>
      <c r="D883" s="150">
        <v>1</v>
      </c>
    </row>
    <row r="884" spans="1:4">
      <c r="A884" s="148">
        <v>42020.565999999999</v>
      </c>
      <c r="B884" s="149" t="s">
        <v>1703</v>
      </c>
      <c r="C884" s="150" t="s">
        <v>1701</v>
      </c>
      <c r="D884" s="150">
        <v>0</v>
      </c>
    </row>
    <row r="885" spans="1:4">
      <c r="A885" s="148">
        <v>42020.565999999999</v>
      </c>
      <c r="B885" s="149" t="s">
        <v>1702</v>
      </c>
      <c r="C885" s="150" t="s">
        <v>1708</v>
      </c>
      <c r="D885" s="150">
        <v>0</v>
      </c>
    </row>
    <row r="886" spans="1:4">
      <c r="A886" s="148">
        <v>42020.567000000003</v>
      </c>
      <c r="B886" s="149" t="s">
        <v>1704</v>
      </c>
      <c r="C886" s="150" t="s">
        <v>1710</v>
      </c>
      <c r="D886" s="150">
        <v>1</v>
      </c>
    </row>
    <row r="887" spans="1:4">
      <c r="A887" s="148">
        <v>42020.567000000003</v>
      </c>
      <c r="B887" s="149" t="s">
        <v>1706</v>
      </c>
      <c r="C887" s="150" t="s">
        <v>1701</v>
      </c>
      <c r="D887" s="150">
        <v>1</v>
      </c>
    </row>
    <row r="888" spans="1:4">
      <c r="A888" s="148">
        <v>42020.584999999999</v>
      </c>
      <c r="B888" s="149" t="s">
        <v>1704</v>
      </c>
      <c r="C888" s="150" t="s">
        <v>1709</v>
      </c>
      <c r="D888" s="150">
        <v>1</v>
      </c>
    </row>
    <row r="889" spans="1:4">
      <c r="A889" s="148">
        <v>42020.584999999999</v>
      </c>
      <c r="B889" s="149" t="s">
        <v>1705</v>
      </c>
      <c r="C889" s="150" t="s">
        <v>1701</v>
      </c>
      <c r="D889" s="150">
        <v>1</v>
      </c>
    </row>
    <row r="890" spans="1:4">
      <c r="A890" s="148">
        <v>42020.591</v>
      </c>
      <c r="B890" s="149" t="s">
        <v>1705</v>
      </c>
      <c r="C890" s="150" t="s">
        <v>1709</v>
      </c>
      <c r="D890" s="150">
        <v>1</v>
      </c>
    </row>
    <row r="891" spans="1:4">
      <c r="A891" s="148">
        <v>42020.591</v>
      </c>
      <c r="B891" s="149" t="s">
        <v>1698</v>
      </c>
      <c r="C891" s="150" t="s">
        <v>1699</v>
      </c>
      <c r="D891" s="150">
        <v>1</v>
      </c>
    </row>
    <row r="892" spans="1:4">
      <c r="A892" s="148">
        <v>42020.601000000002</v>
      </c>
      <c r="B892" s="149" t="s">
        <v>1705</v>
      </c>
      <c r="C892" s="150" t="s">
        <v>1701</v>
      </c>
      <c r="D892" s="150">
        <v>1</v>
      </c>
    </row>
    <row r="893" spans="1:4">
      <c r="A893" s="148">
        <v>42020.601000000002</v>
      </c>
      <c r="B893" s="149" t="s">
        <v>1702</v>
      </c>
      <c r="C893" s="150" t="s">
        <v>1701</v>
      </c>
      <c r="D893" s="150">
        <v>1</v>
      </c>
    </row>
    <row r="894" spans="1:4">
      <c r="A894" s="148">
        <v>42020.610999999997</v>
      </c>
      <c r="B894" s="149" t="s">
        <v>1698</v>
      </c>
      <c r="C894" s="150" t="s">
        <v>1701</v>
      </c>
      <c r="D894" s="150">
        <v>0</v>
      </c>
    </row>
    <row r="895" spans="1:4">
      <c r="A895" s="148">
        <v>42020.610999999997</v>
      </c>
      <c r="B895" s="149" t="s">
        <v>1698</v>
      </c>
      <c r="C895" s="150" t="s">
        <v>1699</v>
      </c>
      <c r="D895" s="150">
        <v>0</v>
      </c>
    </row>
    <row r="896" spans="1:4">
      <c r="A896" s="148">
        <v>42020.618000000002</v>
      </c>
      <c r="B896" s="149" t="s">
        <v>1703</v>
      </c>
      <c r="C896" s="150" t="s">
        <v>1710</v>
      </c>
      <c r="D896" s="150">
        <v>0</v>
      </c>
    </row>
    <row r="897" spans="1:4">
      <c r="A897" s="148">
        <v>42020.618000000002</v>
      </c>
      <c r="B897" s="149" t="s">
        <v>1707</v>
      </c>
      <c r="C897" s="150" t="s">
        <v>1710</v>
      </c>
      <c r="D897" s="150">
        <v>0</v>
      </c>
    </row>
    <row r="898" spans="1:4">
      <c r="A898" s="148">
        <v>42020.642</v>
      </c>
      <c r="B898" s="149" t="s">
        <v>1702</v>
      </c>
      <c r="C898" s="150" t="s">
        <v>1701</v>
      </c>
      <c r="D898" s="150">
        <v>0</v>
      </c>
    </row>
    <row r="899" spans="1:4">
      <c r="A899" s="148">
        <v>42020.642</v>
      </c>
      <c r="B899" s="149" t="s">
        <v>1702</v>
      </c>
      <c r="C899" s="150" t="s">
        <v>1699</v>
      </c>
      <c r="D899" s="150">
        <v>1</v>
      </c>
    </row>
    <row r="900" spans="1:4">
      <c r="A900" s="148">
        <v>42020.646000000001</v>
      </c>
      <c r="B900" s="149" t="s">
        <v>1700</v>
      </c>
      <c r="C900" s="150" t="s">
        <v>1710</v>
      </c>
      <c r="D900" s="150">
        <v>0</v>
      </c>
    </row>
    <row r="901" spans="1:4">
      <c r="A901" s="148">
        <v>42020.646000000001</v>
      </c>
      <c r="B901" s="149" t="s">
        <v>1706</v>
      </c>
      <c r="C901" s="150" t="s">
        <v>1708</v>
      </c>
      <c r="D901" s="150">
        <v>0</v>
      </c>
    </row>
    <row r="902" spans="1:4">
      <c r="A902" s="148">
        <v>42020.658000000003</v>
      </c>
      <c r="B902" s="149" t="s">
        <v>1704</v>
      </c>
      <c r="C902" s="150" t="s">
        <v>1710</v>
      </c>
      <c r="D902" s="150">
        <v>1</v>
      </c>
    </row>
    <row r="903" spans="1:4">
      <c r="A903" s="148">
        <v>42020.658000000003</v>
      </c>
      <c r="B903" s="149" t="s">
        <v>1702</v>
      </c>
      <c r="C903" s="150" t="s">
        <v>1701</v>
      </c>
      <c r="D903" s="150">
        <v>0</v>
      </c>
    </row>
    <row r="904" spans="1:4">
      <c r="A904" s="148">
        <v>42020.661999999997</v>
      </c>
      <c r="B904" s="149" t="s">
        <v>1707</v>
      </c>
      <c r="C904" s="150" t="s">
        <v>1710</v>
      </c>
      <c r="D904" s="150">
        <v>1</v>
      </c>
    </row>
    <row r="905" spans="1:4">
      <c r="A905" s="148">
        <v>42020.661999999997</v>
      </c>
      <c r="B905" s="149" t="s">
        <v>1700</v>
      </c>
      <c r="C905" s="150" t="s">
        <v>1699</v>
      </c>
      <c r="D905" s="150">
        <v>1</v>
      </c>
    </row>
    <row r="906" spans="1:4">
      <c r="A906" s="148">
        <v>42020.690999999999</v>
      </c>
      <c r="B906" s="149" t="s">
        <v>1706</v>
      </c>
      <c r="C906" s="150" t="s">
        <v>1701</v>
      </c>
      <c r="D906" s="150">
        <v>1</v>
      </c>
    </row>
    <row r="907" spans="1:4">
      <c r="A907" s="148">
        <v>42020.690999999999</v>
      </c>
      <c r="B907" s="149" t="s">
        <v>1702</v>
      </c>
      <c r="C907" s="150" t="s">
        <v>1701</v>
      </c>
      <c r="D907" s="150">
        <v>1</v>
      </c>
    </row>
    <row r="908" spans="1:4">
      <c r="A908" s="148">
        <v>42020.692000000003</v>
      </c>
      <c r="B908" s="149" t="s">
        <v>1700</v>
      </c>
      <c r="C908" s="150" t="s">
        <v>1701</v>
      </c>
      <c r="D908" s="150">
        <v>1</v>
      </c>
    </row>
    <row r="909" spans="1:4">
      <c r="A909" s="148">
        <v>42020.692000000003</v>
      </c>
      <c r="B909" s="149" t="s">
        <v>1705</v>
      </c>
      <c r="C909" s="150" t="s">
        <v>1701</v>
      </c>
      <c r="D909" s="150">
        <v>0</v>
      </c>
    </row>
    <row r="910" spans="1:4">
      <c r="A910" s="148">
        <v>42020.703000000001</v>
      </c>
      <c r="B910" s="149" t="s">
        <v>1705</v>
      </c>
      <c r="C910" s="150" t="s">
        <v>1708</v>
      </c>
      <c r="D910" s="150">
        <v>0</v>
      </c>
    </row>
    <row r="911" spans="1:4">
      <c r="A911" s="148">
        <v>42020.703000000001</v>
      </c>
      <c r="B911" s="149" t="s">
        <v>1700</v>
      </c>
      <c r="C911" s="150" t="s">
        <v>1710</v>
      </c>
      <c r="D911" s="150">
        <v>1</v>
      </c>
    </row>
    <row r="912" spans="1:4">
      <c r="A912" s="148">
        <v>42020.737999999998</v>
      </c>
      <c r="B912" s="149" t="s">
        <v>1702</v>
      </c>
      <c r="C912" s="150" t="s">
        <v>1699</v>
      </c>
      <c r="D912" s="150">
        <v>1</v>
      </c>
    </row>
    <row r="913" spans="1:4">
      <c r="A913" s="148">
        <v>42020.737999999998</v>
      </c>
      <c r="B913" s="149" t="s">
        <v>1704</v>
      </c>
      <c r="C913" s="150" t="s">
        <v>1699</v>
      </c>
      <c r="D913" s="150">
        <v>1</v>
      </c>
    </row>
    <row r="914" spans="1:4">
      <c r="A914" s="148">
        <v>42020.748</v>
      </c>
      <c r="B914" s="149" t="s">
        <v>1702</v>
      </c>
      <c r="C914" s="150" t="s">
        <v>1708</v>
      </c>
      <c r="D914" s="150">
        <v>1</v>
      </c>
    </row>
    <row r="915" spans="1:4">
      <c r="A915" s="148">
        <v>42020.748</v>
      </c>
      <c r="B915" s="149" t="s">
        <v>1706</v>
      </c>
      <c r="C915" s="150" t="s">
        <v>1701</v>
      </c>
      <c r="D915" s="150">
        <v>1</v>
      </c>
    </row>
    <row r="916" spans="1:4">
      <c r="A916" s="148">
        <v>42020.749000000003</v>
      </c>
      <c r="B916" s="149" t="s">
        <v>1704</v>
      </c>
      <c r="C916" s="150" t="s">
        <v>1710</v>
      </c>
      <c r="D916" s="150">
        <v>1</v>
      </c>
    </row>
    <row r="917" spans="1:4">
      <c r="A917" s="148">
        <v>42020.749000000003</v>
      </c>
      <c r="B917" s="149" t="s">
        <v>1700</v>
      </c>
      <c r="C917" s="150" t="s">
        <v>1709</v>
      </c>
      <c r="D917" s="150">
        <v>0</v>
      </c>
    </row>
    <row r="918" spans="1:4">
      <c r="A918" s="148">
        <v>42020.75</v>
      </c>
      <c r="B918" s="149" t="s">
        <v>1702</v>
      </c>
      <c r="C918" s="150" t="s">
        <v>1710</v>
      </c>
      <c r="D918" s="150">
        <v>1</v>
      </c>
    </row>
    <row r="919" spans="1:4">
      <c r="A919" s="148">
        <v>42020.75</v>
      </c>
      <c r="B919" s="149" t="s">
        <v>1700</v>
      </c>
      <c r="C919" s="150" t="s">
        <v>1710</v>
      </c>
      <c r="D919" s="150">
        <v>1</v>
      </c>
    </row>
    <row r="920" spans="1:4">
      <c r="A920" s="148">
        <v>42021.411</v>
      </c>
      <c r="B920" s="149" t="s">
        <v>1700</v>
      </c>
      <c r="C920" s="150" t="s">
        <v>1701</v>
      </c>
      <c r="D920" s="150">
        <v>1</v>
      </c>
    </row>
    <row r="921" spans="1:4">
      <c r="A921" s="148">
        <v>42021.411</v>
      </c>
      <c r="B921" s="149" t="s">
        <v>1707</v>
      </c>
      <c r="C921" s="150" t="s">
        <v>1699</v>
      </c>
      <c r="D921" s="150">
        <v>1</v>
      </c>
    </row>
    <row r="922" spans="1:4">
      <c r="A922" s="148">
        <v>42021.438999999998</v>
      </c>
      <c r="B922" s="149" t="s">
        <v>1707</v>
      </c>
      <c r="C922" s="150" t="s">
        <v>1710</v>
      </c>
      <c r="D922" s="150">
        <v>1</v>
      </c>
    </row>
    <row r="923" spans="1:4">
      <c r="A923" s="148">
        <v>42021.438999999998</v>
      </c>
      <c r="B923" s="149" t="s">
        <v>1702</v>
      </c>
      <c r="C923" s="150" t="s">
        <v>1710</v>
      </c>
      <c r="D923" s="150">
        <v>1</v>
      </c>
    </row>
    <row r="924" spans="1:4">
      <c r="A924" s="148">
        <v>42021.487999999998</v>
      </c>
      <c r="B924" s="149" t="s">
        <v>1707</v>
      </c>
      <c r="C924" s="150" t="s">
        <v>1699</v>
      </c>
      <c r="D924" s="150">
        <v>1</v>
      </c>
    </row>
    <row r="925" spans="1:4">
      <c r="A925" s="148">
        <v>42021.487999999998</v>
      </c>
      <c r="B925" s="149" t="s">
        <v>1704</v>
      </c>
      <c r="C925" s="150" t="s">
        <v>1699</v>
      </c>
      <c r="D925" s="150">
        <v>0</v>
      </c>
    </row>
    <row r="926" spans="1:4">
      <c r="A926" s="148">
        <v>42021.487999999998</v>
      </c>
      <c r="B926" s="149" t="s">
        <v>1707</v>
      </c>
      <c r="C926" s="150" t="s">
        <v>1699</v>
      </c>
      <c r="D926" s="150">
        <v>1</v>
      </c>
    </row>
    <row r="927" spans="1:4">
      <c r="A927" s="148">
        <v>42021.487999999998</v>
      </c>
      <c r="B927" s="149" t="s">
        <v>1704</v>
      </c>
      <c r="C927" s="150" t="s">
        <v>1710</v>
      </c>
      <c r="D927" s="150">
        <v>1</v>
      </c>
    </row>
    <row r="928" spans="1:4">
      <c r="A928" s="148">
        <v>42021.49</v>
      </c>
      <c r="B928" s="149" t="s">
        <v>1705</v>
      </c>
      <c r="C928" s="150" t="s">
        <v>1710</v>
      </c>
      <c r="D928" s="150">
        <v>1</v>
      </c>
    </row>
    <row r="929" spans="1:4">
      <c r="A929" s="148">
        <v>42021.49</v>
      </c>
      <c r="B929" s="149" t="s">
        <v>1702</v>
      </c>
      <c r="C929" s="150" t="s">
        <v>1699</v>
      </c>
      <c r="D929" s="150">
        <v>1</v>
      </c>
    </row>
    <row r="930" spans="1:4">
      <c r="A930" s="148">
        <v>42021.527000000002</v>
      </c>
      <c r="B930" s="149" t="s">
        <v>1705</v>
      </c>
      <c r="C930" s="150" t="s">
        <v>1710</v>
      </c>
      <c r="D930" s="150">
        <v>0</v>
      </c>
    </row>
    <row r="931" spans="1:4">
      <c r="A931" s="148">
        <v>42021.527000000002</v>
      </c>
      <c r="B931" s="149" t="s">
        <v>1702</v>
      </c>
      <c r="C931" s="150" t="s">
        <v>1709</v>
      </c>
      <c r="D931" s="150">
        <v>1</v>
      </c>
    </row>
    <row r="932" spans="1:4">
      <c r="A932" s="148">
        <v>42021.531000000003</v>
      </c>
      <c r="B932" s="149" t="s">
        <v>1706</v>
      </c>
      <c r="C932" s="150" t="s">
        <v>1709</v>
      </c>
      <c r="D932" s="150">
        <v>0</v>
      </c>
    </row>
    <row r="933" spans="1:4">
      <c r="A933" s="148">
        <v>42021.531000000003</v>
      </c>
      <c r="B933" s="149" t="s">
        <v>1705</v>
      </c>
      <c r="C933" s="150" t="s">
        <v>1701</v>
      </c>
      <c r="D933" s="150">
        <v>0</v>
      </c>
    </row>
    <row r="934" spans="1:4">
      <c r="A934" s="148">
        <v>42021.561999999998</v>
      </c>
      <c r="B934" s="149" t="s">
        <v>1706</v>
      </c>
      <c r="C934" s="150" t="s">
        <v>1701</v>
      </c>
      <c r="D934" s="150">
        <v>1</v>
      </c>
    </row>
    <row r="935" spans="1:4">
      <c r="A935" s="148">
        <v>42021.561999999998</v>
      </c>
      <c r="B935" s="149" t="s">
        <v>1707</v>
      </c>
      <c r="C935" s="150" t="s">
        <v>1701</v>
      </c>
      <c r="D935" s="150">
        <v>1</v>
      </c>
    </row>
    <row r="936" spans="1:4">
      <c r="A936" s="148">
        <v>42021.563000000002</v>
      </c>
      <c r="B936" s="149" t="s">
        <v>1707</v>
      </c>
      <c r="C936" s="150" t="s">
        <v>1699</v>
      </c>
      <c r="D936" s="150">
        <v>1</v>
      </c>
    </row>
    <row r="937" spans="1:4">
      <c r="A937" s="148">
        <v>42021.563000000002</v>
      </c>
      <c r="B937" s="149" t="s">
        <v>1698</v>
      </c>
      <c r="C937" s="150" t="s">
        <v>1708</v>
      </c>
      <c r="D937" s="150">
        <v>1</v>
      </c>
    </row>
    <row r="938" spans="1:4">
      <c r="A938" s="148">
        <v>42021.567000000003</v>
      </c>
      <c r="B938" s="149" t="s">
        <v>1698</v>
      </c>
      <c r="C938" s="150" t="s">
        <v>1699</v>
      </c>
      <c r="D938" s="150">
        <v>1</v>
      </c>
    </row>
    <row r="939" spans="1:4">
      <c r="A939" s="148">
        <v>42021.567000000003</v>
      </c>
      <c r="B939" s="149" t="s">
        <v>1702</v>
      </c>
      <c r="C939" s="150" t="s">
        <v>1699</v>
      </c>
      <c r="D939" s="150">
        <v>1</v>
      </c>
    </row>
    <row r="940" spans="1:4">
      <c r="A940" s="148">
        <v>42021.578999999998</v>
      </c>
      <c r="B940" s="149" t="s">
        <v>1706</v>
      </c>
      <c r="C940" s="150" t="s">
        <v>1699</v>
      </c>
      <c r="D940" s="150">
        <v>1</v>
      </c>
    </row>
    <row r="941" spans="1:4">
      <c r="A941" s="148">
        <v>42021.578999999998</v>
      </c>
      <c r="B941" s="149" t="s">
        <v>1700</v>
      </c>
      <c r="C941" s="150" t="s">
        <v>1701</v>
      </c>
      <c r="D941" s="150">
        <v>1</v>
      </c>
    </row>
    <row r="942" spans="1:4">
      <c r="A942" s="148">
        <v>42021.584000000003</v>
      </c>
      <c r="B942" s="149" t="s">
        <v>1707</v>
      </c>
      <c r="C942" s="150" t="s">
        <v>1708</v>
      </c>
      <c r="D942" s="150">
        <v>1</v>
      </c>
    </row>
    <row r="943" spans="1:4">
      <c r="A943" s="148">
        <v>42021.584000000003</v>
      </c>
      <c r="B943" s="149" t="s">
        <v>1698</v>
      </c>
      <c r="C943" s="150" t="s">
        <v>1710</v>
      </c>
      <c r="D943" s="150">
        <v>0</v>
      </c>
    </row>
    <row r="944" spans="1:4">
      <c r="A944" s="148">
        <v>42021.595999999998</v>
      </c>
      <c r="B944" s="149" t="s">
        <v>1698</v>
      </c>
      <c r="C944" s="150" t="s">
        <v>1710</v>
      </c>
      <c r="D944" s="150">
        <v>0</v>
      </c>
    </row>
    <row r="945" spans="1:4">
      <c r="A945" s="148">
        <v>42021.595999999998</v>
      </c>
      <c r="B945" s="149" t="s">
        <v>1705</v>
      </c>
      <c r="C945" s="150" t="s">
        <v>1708</v>
      </c>
      <c r="D945" s="150">
        <v>1</v>
      </c>
    </row>
    <row r="946" spans="1:4">
      <c r="A946" s="148">
        <v>42021.603000000003</v>
      </c>
      <c r="B946" s="149" t="s">
        <v>1698</v>
      </c>
      <c r="C946" s="150" t="s">
        <v>1708</v>
      </c>
      <c r="D946" s="150">
        <v>1</v>
      </c>
    </row>
    <row r="947" spans="1:4">
      <c r="A947" s="148">
        <v>42021.603000000003</v>
      </c>
      <c r="B947" s="149" t="s">
        <v>1700</v>
      </c>
      <c r="C947" s="150" t="s">
        <v>1710</v>
      </c>
      <c r="D947" s="150">
        <v>1</v>
      </c>
    </row>
    <row r="948" spans="1:4">
      <c r="A948" s="148">
        <v>42021.605000000003</v>
      </c>
      <c r="B948" s="149" t="s">
        <v>1703</v>
      </c>
      <c r="C948" s="150" t="s">
        <v>1701</v>
      </c>
      <c r="D948" s="150">
        <v>1</v>
      </c>
    </row>
    <row r="949" spans="1:4">
      <c r="A949" s="148">
        <v>42021.605000000003</v>
      </c>
      <c r="B949" s="149" t="s">
        <v>1702</v>
      </c>
      <c r="C949" s="150" t="s">
        <v>1699</v>
      </c>
      <c r="D949" s="150">
        <v>0</v>
      </c>
    </row>
    <row r="950" spans="1:4">
      <c r="A950" s="148">
        <v>42021.625</v>
      </c>
      <c r="B950" s="149" t="s">
        <v>1704</v>
      </c>
      <c r="C950" s="150" t="s">
        <v>1710</v>
      </c>
      <c r="D950" s="150">
        <v>0</v>
      </c>
    </row>
    <row r="951" spans="1:4">
      <c r="A951" s="148">
        <v>42021.625</v>
      </c>
      <c r="B951" s="149" t="s">
        <v>1703</v>
      </c>
      <c r="C951" s="150" t="s">
        <v>1710</v>
      </c>
      <c r="D951" s="150">
        <v>1</v>
      </c>
    </row>
    <row r="952" spans="1:4">
      <c r="A952" s="148">
        <v>42021.625999999997</v>
      </c>
      <c r="B952" s="149" t="s">
        <v>1703</v>
      </c>
      <c r="C952" s="150" t="s">
        <v>1708</v>
      </c>
      <c r="D952" s="150">
        <v>1</v>
      </c>
    </row>
    <row r="953" spans="1:4">
      <c r="A953" s="148">
        <v>42021.625999999997</v>
      </c>
      <c r="B953" s="149" t="s">
        <v>1698</v>
      </c>
      <c r="C953" s="150" t="s">
        <v>1709</v>
      </c>
      <c r="D953" s="150">
        <v>1</v>
      </c>
    </row>
    <row r="954" spans="1:4">
      <c r="A954" s="148">
        <v>42021.64</v>
      </c>
      <c r="B954" s="149" t="s">
        <v>1706</v>
      </c>
      <c r="C954" s="150" t="s">
        <v>1699</v>
      </c>
      <c r="D954" s="150">
        <v>1</v>
      </c>
    </row>
    <row r="955" spans="1:4">
      <c r="A955" s="148">
        <v>42021.64</v>
      </c>
      <c r="B955" s="149" t="s">
        <v>1704</v>
      </c>
      <c r="C955" s="150" t="s">
        <v>1709</v>
      </c>
      <c r="D955" s="150">
        <v>1</v>
      </c>
    </row>
    <row r="956" spans="1:4">
      <c r="A956" s="148">
        <v>42021.682000000001</v>
      </c>
      <c r="B956" s="149" t="s">
        <v>1702</v>
      </c>
      <c r="C956" s="150" t="s">
        <v>1701</v>
      </c>
      <c r="D956" s="150">
        <v>1</v>
      </c>
    </row>
    <row r="957" spans="1:4">
      <c r="A957" s="148">
        <v>42021.682000000001</v>
      </c>
      <c r="B957" s="149" t="s">
        <v>1702</v>
      </c>
      <c r="C957" s="150" t="s">
        <v>1708</v>
      </c>
      <c r="D957" s="150">
        <v>1</v>
      </c>
    </row>
    <row r="958" spans="1:4">
      <c r="A958" s="148">
        <v>42021.684000000001</v>
      </c>
      <c r="B958" s="149" t="s">
        <v>1706</v>
      </c>
      <c r="C958" s="150" t="s">
        <v>1710</v>
      </c>
      <c r="D958" s="150">
        <v>1</v>
      </c>
    </row>
    <row r="959" spans="1:4">
      <c r="A959" s="148">
        <v>42021.684000000001</v>
      </c>
      <c r="B959" s="149" t="s">
        <v>1707</v>
      </c>
      <c r="C959" s="150" t="s">
        <v>1701</v>
      </c>
      <c r="D959" s="150">
        <v>1</v>
      </c>
    </row>
    <row r="960" spans="1:4">
      <c r="A960" s="148">
        <v>42021.686999999998</v>
      </c>
      <c r="B960" s="149" t="s">
        <v>1700</v>
      </c>
      <c r="C960" s="150" t="s">
        <v>1708</v>
      </c>
      <c r="D960" s="150">
        <v>1</v>
      </c>
    </row>
    <row r="961" spans="1:4">
      <c r="A961" s="148">
        <v>42021.686999999998</v>
      </c>
      <c r="B961" s="149" t="s">
        <v>1707</v>
      </c>
      <c r="C961" s="150" t="s">
        <v>1708</v>
      </c>
      <c r="D961" s="150">
        <v>0</v>
      </c>
    </row>
    <row r="962" spans="1:4">
      <c r="A962" s="148">
        <v>42021.713000000003</v>
      </c>
      <c r="B962" s="149" t="s">
        <v>1705</v>
      </c>
      <c r="C962" s="150" t="s">
        <v>1699</v>
      </c>
      <c r="D962" s="150">
        <v>1</v>
      </c>
    </row>
    <row r="963" spans="1:4">
      <c r="A963" s="148">
        <v>42021.713000000003</v>
      </c>
      <c r="B963" s="149" t="s">
        <v>1698</v>
      </c>
      <c r="C963" s="150" t="s">
        <v>1709</v>
      </c>
      <c r="D963" s="150">
        <v>1</v>
      </c>
    </row>
    <row r="964" spans="1:4">
      <c r="A964" s="148">
        <v>42021.72</v>
      </c>
      <c r="B964" s="149" t="s">
        <v>1700</v>
      </c>
      <c r="C964" s="150" t="s">
        <v>1710</v>
      </c>
      <c r="D964" s="150">
        <v>0</v>
      </c>
    </row>
    <row r="965" spans="1:4">
      <c r="A965" s="148">
        <v>42021.72</v>
      </c>
      <c r="B965" s="149" t="s">
        <v>1698</v>
      </c>
      <c r="C965" s="150" t="s">
        <v>1709</v>
      </c>
      <c r="D965" s="150">
        <v>0</v>
      </c>
    </row>
    <row r="966" spans="1:4">
      <c r="A966" s="148">
        <v>42021.722999999998</v>
      </c>
      <c r="B966" s="149" t="s">
        <v>1703</v>
      </c>
      <c r="C966" s="150" t="s">
        <v>1708</v>
      </c>
      <c r="D966" s="150">
        <v>1</v>
      </c>
    </row>
    <row r="967" spans="1:4">
      <c r="A967" s="148">
        <v>42021.722999999998</v>
      </c>
      <c r="B967" s="149" t="s">
        <v>1704</v>
      </c>
      <c r="C967" s="150" t="s">
        <v>1699</v>
      </c>
      <c r="D967" s="150">
        <v>1</v>
      </c>
    </row>
    <row r="968" spans="1:4">
      <c r="A968" s="148">
        <v>42021.745999999999</v>
      </c>
      <c r="B968" s="149" t="s">
        <v>1700</v>
      </c>
      <c r="C968" s="150" t="s">
        <v>1709</v>
      </c>
      <c r="D968" s="150">
        <v>1</v>
      </c>
    </row>
    <row r="969" spans="1:4">
      <c r="A969" s="148">
        <v>42021.745999999999</v>
      </c>
      <c r="B969" s="149" t="s">
        <v>1705</v>
      </c>
      <c r="C969" s="150" t="s">
        <v>1710</v>
      </c>
      <c r="D969" s="150">
        <v>1</v>
      </c>
    </row>
    <row r="970" spans="1:4">
      <c r="A970" s="148">
        <v>42022.392</v>
      </c>
      <c r="B970" s="149" t="s">
        <v>1706</v>
      </c>
      <c r="C970" s="150" t="s">
        <v>1709</v>
      </c>
      <c r="D970" s="150">
        <v>1</v>
      </c>
    </row>
    <row r="971" spans="1:4">
      <c r="A971" s="148">
        <v>42022.392</v>
      </c>
      <c r="B971" s="149" t="s">
        <v>1704</v>
      </c>
      <c r="C971" s="150" t="s">
        <v>1699</v>
      </c>
      <c r="D971" s="150">
        <v>0</v>
      </c>
    </row>
    <row r="972" spans="1:4">
      <c r="A972" s="148">
        <v>42022.392</v>
      </c>
      <c r="B972" s="149" t="s">
        <v>1706</v>
      </c>
      <c r="C972" s="150" t="s">
        <v>1709</v>
      </c>
      <c r="D972" s="150">
        <v>1</v>
      </c>
    </row>
    <row r="973" spans="1:4">
      <c r="A973" s="148">
        <v>42022.392</v>
      </c>
      <c r="B973" s="149" t="s">
        <v>1703</v>
      </c>
      <c r="C973" s="150" t="s">
        <v>1699</v>
      </c>
      <c r="D973" s="150">
        <v>0</v>
      </c>
    </row>
    <row r="974" spans="1:4">
      <c r="A974" s="148">
        <v>42022.396999999997</v>
      </c>
      <c r="B974" s="149" t="s">
        <v>1705</v>
      </c>
      <c r="C974" s="150" t="s">
        <v>1709</v>
      </c>
      <c r="D974" s="150">
        <v>1</v>
      </c>
    </row>
    <row r="975" spans="1:4">
      <c r="A975" s="148">
        <v>42022.396999999997</v>
      </c>
      <c r="B975" s="149" t="s">
        <v>1705</v>
      </c>
      <c r="C975" s="150" t="s">
        <v>1701</v>
      </c>
      <c r="D975" s="150">
        <v>0</v>
      </c>
    </row>
    <row r="976" spans="1:4">
      <c r="A976" s="148">
        <v>42022.400000000001</v>
      </c>
      <c r="B976" s="149" t="s">
        <v>1698</v>
      </c>
      <c r="C976" s="150" t="s">
        <v>1709</v>
      </c>
      <c r="D976" s="150">
        <v>0</v>
      </c>
    </row>
    <row r="977" spans="1:4">
      <c r="A977" s="148">
        <v>42022.400000000001</v>
      </c>
      <c r="B977" s="149" t="s">
        <v>1705</v>
      </c>
      <c r="C977" s="150" t="s">
        <v>1710</v>
      </c>
      <c r="D977" s="150">
        <v>1</v>
      </c>
    </row>
    <row r="978" spans="1:4">
      <c r="A978" s="148">
        <v>42022.428</v>
      </c>
      <c r="B978" s="149" t="s">
        <v>1702</v>
      </c>
      <c r="C978" s="150" t="s">
        <v>1699</v>
      </c>
      <c r="D978" s="150">
        <v>1</v>
      </c>
    </row>
    <row r="979" spans="1:4">
      <c r="A979" s="148">
        <v>42022.428</v>
      </c>
      <c r="B979" s="149" t="s">
        <v>1706</v>
      </c>
      <c r="C979" s="150" t="s">
        <v>1709</v>
      </c>
      <c r="D979" s="150">
        <v>1</v>
      </c>
    </row>
    <row r="980" spans="1:4">
      <c r="A980" s="148">
        <v>42022.478000000003</v>
      </c>
      <c r="B980" s="149" t="s">
        <v>1707</v>
      </c>
      <c r="C980" s="150" t="s">
        <v>1710</v>
      </c>
      <c r="D980" s="150">
        <v>0</v>
      </c>
    </row>
    <row r="981" spans="1:4">
      <c r="A981" s="148">
        <v>42022.478000000003</v>
      </c>
      <c r="B981" s="149" t="s">
        <v>1703</v>
      </c>
      <c r="C981" s="150" t="s">
        <v>1708</v>
      </c>
      <c r="D981" s="150">
        <v>1</v>
      </c>
    </row>
    <row r="982" spans="1:4">
      <c r="A982" s="148">
        <v>42022.491000000002</v>
      </c>
      <c r="B982" s="149" t="s">
        <v>1702</v>
      </c>
      <c r="C982" s="150" t="s">
        <v>1708</v>
      </c>
      <c r="D982" s="150">
        <v>0</v>
      </c>
    </row>
    <row r="983" spans="1:4">
      <c r="A983" s="148">
        <v>42022.491000000002</v>
      </c>
      <c r="B983" s="149" t="s">
        <v>1705</v>
      </c>
      <c r="C983" s="150" t="s">
        <v>1710</v>
      </c>
      <c r="D983" s="150">
        <v>1</v>
      </c>
    </row>
    <row r="984" spans="1:4">
      <c r="A984" s="148">
        <v>42022.493999999999</v>
      </c>
      <c r="B984" s="149" t="s">
        <v>1704</v>
      </c>
      <c r="C984" s="150" t="s">
        <v>1708</v>
      </c>
      <c r="D984" s="150">
        <v>1</v>
      </c>
    </row>
    <row r="985" spans="1:4">
      <c r="A985" s="148">
        <v>42022.493999999999</v>
      </c>
      <c r="B985" s="149" t="s">
        <v>1705</v>
      </c>
      <c r="C985" s="150" t="s">
        <v>1710</v>
      </c>
      <c r="D985" s="150">
        <v>0</v>
      </c>
    </row>
    <row r="986" spans="1:4">
      <c r="A986" s="148">
        <v>42022.497000000003</v>
      </c>
      <c r="B986" s="149" t="s">
        <v>1700</v>
      </c>
      <c r="C986" s="150" t="s">
        <v>1709</v>
      </c>
      <c r="D986" s="150">
        <v>1</v>
      </c>
    </row>
    <row r="987" spans="1:4">
      <c r="A987" s="148">
        <v>42022.497000000003</v>
      </c>
      <c r="B987" s="149" t="s">
        <v>1698</v>
      </c>
      <c r="C987" s="150" t="s">
        <v>1709</v>
      </c>
      <c r="D987" s="150">
        <v>1</v>
      </c>
    </row>
    <row r="988" spans="1:4">
      <c r="A988" s="148">
        <v>42022.498</v>
      </c>
      <c r="B988" s="149" t="s">
        <v>1704</v>
      </c>
      <c r="C988" s="150" t="s">
        <v>1701</v>
      </c>
      <c r="D988" s="150">
        <v>0</v>
      </c>
    </row>
    <row r="989" spans="1:4">
      <c r="A989" s="148">
        <v>42022.498</v>
      </c>
      <c r="B989" s="149" t="s">
        <v>1698</v>
      </c>
      <c r="C989" s="150" t="s">
        <v>1710</v>
      </c>
      <c r="D989" s="150">
        <v>1</v>
      </c>
    </row>
    <row r="990" spans="1:4">
      <c r="A990" s="148">
        <v>42022.499000000003</v>
      </c>
      <c r="B990" s="149" t="s">
        <v>1698</v>
      </c>
      <c r="C990" s="150" t="s">
        <v>1699</v>
      </c>
      <c r="D990" s="150">
        <v>1</v>
      </c>
    </row>
    <row r="991" spans="1:4">
      <c r="A991" s="148">
        <v>42022.499000000003</v>
      </c>
      <c r="B991" s="149" t="s">
        <v>1705</v>
      </c>
      <c r="C991" s="150" t="s">
        <v>1710</v>
      </c>
      <c r="D991" s="150">
        <v>1</v>
      </c>
    </row>
    <row r="992" spans="1:4">
      <c r="A992" s="148">
        <v>42022.5</v>
      </c>
      <c r="B992" s="149" t="s">
        <v>1705</v>
      </c>
      <c r="C992" s="150" t="s">
        <v>1699</v>
      </c>
      <c r="D992" s="150">
        <v>1</v>
      </c>
    </row>
    <row r="993" spans="1:4">
      <c r="A993" s="148">
        <v>42022.5</v>
      </c>
      <c r="B993" s="149" t="s">
        <v>1705</v>
      </c>
      <c r="C993" s="150" t="s">
        <v>1708</v>
      </c>
      <c r="D993" s="150">
        <v>1</v>
      </c>
    </row>
    <row r="994" spans="1:4">
      <c r="A994" s="148">
        <v>42022.523999999998</v>
      </c>
      <c r="B994" s="149" t="s">
        <v>1702</v>
      </c>
      <c r="C994" s="150" t="s">
        <v>1699</v>
      </c>
      <c r="D994" s="150">
        <v>0</v>
      </c>
    </row>
    <row r="995" spans="1:4">
      <c r="A995" s="148">
        <v>42022.523999999998</v>
      </c>
      <c r="B995" s="149" t="s">
        <v>1703</v>
      </c>
      <c r="C995" s="150" t="s">
        <v>1701</v>
      </c>
      <c r="D995" s="150">
        <v>0</v>
      </c>
    </row>
    <row r="996" spans="1:4">
      <c r="A996" s="148">
        <v>42022.525999999998</v>
      </c>
      <c r="B996" s="149" t="s">
        <v>1700</v>
      </c>
      <c r="C996" s="150" t="s">
        <v>1710</v>
      </c>
      <c r="D996" s="150">
        <v>0</v>
      </c>
    </row>
    <row r="997" spans="1:4">
      <c r="A997" s="148">
        <v>42022.525999999998</v>
      </c>
      <c r="B997" s="149" t="s">
        <v>1700</v>
      </c>
      <c r="C997" s="150" t="s">
        <v>1709</v>
      </c>
      <c r="D997" s="150">
        <v>0</v>
      </c>
    </row>
    <row r="998" spans="1:4">
      <c r="A998" s="148">
        <v>42022.527000000002</v>
      </c>
      <c r="B998" s="149" t="s">
        <v>1706</v>
      </c>
      <c r="C998" s="150" t="s">
        <v>1708</v>
      </c>
      <c r="D998" s="150">
        <v>1</v>
      </c>
    </row>
    <row r="999" spans="1:4">
      <c r="A999" s="148">
        <v>42022.527000000002</v>
      </c>
      <c r="B999" s="149" t="s">
        <v>1704</v>
      </c>
      <c r="C999" s="150" t="s">
        <v>1709</v>
      </c>
      <c r="D999" s="150">
        <v>1</v>
      </c>
    </row>
    <row r="1000" spans="1:4">
      <c r="A1000" s="148">
        <v>42022.529000000002</v>
      </c>
      <c r="B1000" s="149" t="s">
        <v>1702</v>
      </c>
      <c r="C1000" s="150" t="s">
        <v>1710</v>
      </c>
      <c r="D1000" s="150">
        <v>1</v>
      </c>
    </row>
    <row r="1001" spans="1:4">
      <c r="A1001" s="148">
        <v>42022.529000000002</v>
      </c>
      <c r="B1001" s="149" t="s">
        <v>1700</v>
      </c>
      <c r="C1001" s="150" t="s">
        <v>1709</v>
      </c>
      <c r="D1001" s="150">
        <v>1</v>
      </c>
    </row>
    <row r="1002" spans="1:4">
      <c r="A1002" s="148">
        <v>42022.534</v>
      </c>
      <c r="B1002" s="149" t="s">
        <v>1707</v>
      </c>
      <c r="C1002" s="150" t="s">
        <v>1708</v>
      </c>
      <c r="D1002" s="150">
        <v>1</v>
      </c>
    </row>
    <row r="1003" spans="1:4">
      <c r="A1003" s="148">
        <v>42022.534</v>
      </c>
      <c r="B1003" s="149" t="s">
        <v>1703</v>
      </c>
      <c r="C1003" s="150" t="s">
        <v>1708</v>
      </c>
      <c r="D1003" s="150">
        <v>0</v>
      </c>
    </row>
    <row r="1004" spans="1:4">
      <c r="A1004" s="148">
        <v>42022.548999999999</v>
      </c>
      <c r="B1004" s="149" t="s">
        <v>1703</v>
      </c>
      <c r="C1004" s="150" t="s">
        <v>1710</v>
      </c>
      <c r="D1004" s="150">
        <v>1</v>
      </c>
    </row>
    <row r="1005" spans="1:4">
      <c r="A1005" s="148">
        <v>42022.548999999999</v>
      </c>
      <c r="B1005" s="149" t="s">
        <v>1705</v>
      </c>
      <c r="C1005" s="150" t="s">
        <v>1701</v>
      </c>
      <c r="D1005" s="150">
        <v>0</v>
      </c>
    </row>
    <row r="1006" spans="1:4">
      <c r="A1006" s="148">
        <v>42022.548999999999</v>
      </c>
      <c r="B1006" s="149" t="s">
        <v>1707</v>
      </c>
      <c r="C1006" s="150" t="s">
        <v>1709</v>
      </c>
      <c r="D1006" s="150">
        <v>1</v>
      </c>
    </row>
    <row r="1007" spans="1:4">
      <c r="A1007" s="148">
        <v>42022.548999999999</v>
      </c>
      <c r="B1007" s="149" t="s">
        <v>1703</v>
      </c>
      <c r="C1007" s="150" t="s">
        <v>1699</v>
      </c>
      <c r="D1007" s="150">
        <v>0</v>
      </c>
    </row>
    <row r="1008" spans="1:4">
      <c r="A1008" s="148">
        <v>42022.624000000003</v>
      </c>
      <c r="B1008" s="149" t="s">
        <v>1707</v>
      </c>
      <c r="C1008" s="150" t="s">
        <v>1699</v>
      </c>
      <c r="D1008" s="150">
        <v>1</v>
      </c>
    </row>
    <row r="1009" spans="1:4">
      <c r="A1009" s="148">
        <v>42022.624000000003</v>
      </c>
      <c r="B1009" s="149" t="s">
        <v>1706</v>
      </c>
      <c r="C1009" s="150" t="s">
        <v>1701</v>
      </c>
      <c r="D1009" s="150">
        <v>0</v>
      </c>
    </row>
    <row r="1010" spans="1:4">
      <c r="A1010" s="148">
        <v>42022.637999999999</v>
      </c>
      <c r="B1010" s="149" t="s">
        <v>1702</v>
      </c>
      <c r="C1010" s="150" t="s">
        <v>1710</v>
      </c>
      <c r="D1010" s="150">
        <v>1</v>
      </c>
    </row>
    <row r="1011" spans="1:4">
      <c r="A1011" s="148">
        <v>42022.637999999999</v>
      </c>
      <c r="B1011" s="149" t="s">
        <v>1700</v>
      </c>
      <c r="C1011" s="150" t="s">
        <v>1699</v>
      </c>
      <c r="D1011" s="150">
        <v>0</v>
      </c>
    </row>
    <row r="1012" spans="1:4">
      <c r="A1012" s="148">
        <v>42022.66</v>
      </c>
      <c r="B1012" s="149" t="s">
        <v>1705</v>
      </c>
      <c r="C1012" s="150" t="s">
        <v>1709</v>
      </c>
      <c r="D1012" s="150">
        <v>0</v>
      </c>
    </row>
    <row r="1013" spans="1:4">
      <c r="A1013" s="148">
        <v>42022.66</v>
      </c>
      <c r="B1013" s="149" t="s">
        <v>1704</v>
      </c>
      <c r="C1013" s="150" t="s">
        <v>1710</v>
      </c>
      <c r="D1013" s="150">
        <v>1</v>
      </c>
    </row>
    <row r="1014" spans="1:4">
      <c r="A1014" s="148">
        <v>42022.675000000003</v>
      </c>
      <c r="B1014" s="149" t="s">
        <v>1702</v>
      </c>
      <c r="C1014" s="150" t="s">
        <v>1709</v>
      </c>
      <c r="D1014" s="150">
        <v>1</v>
      </c>
    </row>
    <row r="1015" spans="1:4">
      <c r="A1015" s="148">
        <v>42022.675000000003</v>
      </c>
      <c r="B1015" s="149" t="s">
        <v>1706</v>
      </c>
      <c r="C1015" s="150" t="s">
        <v>1699</v>
      </c>
      <c r="D1015" s="150">
        <v>0</v>
      </c>
    </row>
    <row r="1016" spans="1:4">
      <c r="A1016" s="148">
        <v>42022.701000000001</v>
      </c>
      <c r="B1016" s="149" t="s">
        <v>1702</v>
      </c>
      <c r="C1016" s="150" t="s">
        <v>1701</v>
      </c>
      <c r="D1016" s="150">
        <v>1</v>
      </c>
    </row>
    <row r="1017" spans="1:4">
      <c r="A1017" s="148">
        <v>42022.701000000001</v>
      </c>
      <c r="B1017" s="149" t="s">
        <v>1706</v>
      </c>
      <c r="C1017" s="150" t="s">
        <v>1701</v>
      </c>
      <c r="D1017" s="150">
        <v>1</v>
      </c>
    </row>
    <row r="1018" spans="1:4">
      <c r="A1018" s="148">
        <v>42022.718000000001</v>
      </c>
      <c r="B1018" s="149" t="s">
        <v>1705</v>
      </c>
      <c r="C1018" s="150" t="s">
        <v>1709</v>
      </c>
      <c r="D1018" s="150">
        <v>1</v>
      </c>
    </row>
    <row r="1019" spans="1:4">
      <c r="A1019" s="148">
        <v>42022.718000000001</v>
      </c>
      <c r="B1019" s="149" t="s">
        <v>1704</v>
      </c>
      <c r="C1019" s="150" t="s">
        <v>1701</v>
      </c>
      <c r="D1019" s="150">
        <v>1</v>
      </c>
    </row>
    <row r="1020" spans="1:4">
      <c r="A1020" s="148">
        <v>42022.720999999998</v>
      </c>
      <c r="B1020" s="149" t="s">
        <v>1706</v>
      </c>
      <c r="C1020" s="150" t="s">
        <v>1699</v>
      </c>
      <c r="D1020" s="150">
        <v>1</v>
      </c>
    </row>
    <row r="1021" spans="1:4">
      <c r="A1021" s="148">
        <v>42022.720999999998</v>
      </c>
      <c r="B1021" s="149" t="s">
        <v>1702</v>
      </c>
      <c r="C1021" s="150" t="s">
        <v>1701</v>
      </c>
      <c r="D1021" s="150">
        <v>1</v>
      </c>
    </row>
    <row r="1022" spans="1:4">
      <c r="A1022" s="148">
        <v>42022.720999999998</v>
      </c>
      <c r="B1022" s="149" t="s">
        <v>1702</v>
      </c>
      <c r="C1022" s="150" t="s">
        <v>1709</v>
      </c>
      <c r="D1022" s="150">
        <v>1</v>
      </c>
    </row>
    <row r="1023" spans="1:4">
      <c r="A1023" s="148">
        <v>42022.720999999998</v>
      </c>
      <c r="B1023" s="149" t="s">
        <v>1700</v>
      </c>
      <c r="C1023" s="150" t="s">
        <v>1708</v>
      </c>
      <c r="D1023" s="150">
        <v>1</v>
      </c>
    </row>
    <row r="1024" spans="1:4">
      <c r="A1024" s="148">
        <v>42022.726000000002</v>
      </c>
      <c r="B1024" s="149" t="s">
        <v>1707</v>
      </c>
      <c r="C1024" s="150" t="s">
        <v>1710</v>
      </c>
      <c r="D1024" s="150">
        <v>1</v>
      </c>
    </row>
    <row r="1025" spans="1:4">
      <c r="A1025" s="148">
        <v>42022.726000000002</v>
      </c>
      <c r="B1025" s="149" t="s">
        <v>1700</v>
      </c>
      <c r="C1025" s="150" t="s">
        <v>1701</v>
      </c>
      <c r="D1025" s="150">
        <v>1</v>
      </c>
    </row>
    <row r="1026" spans="1:4">
      <c r="A1026" s="148">
        <v>42022.726999999999</v>
      </c>
      <c r="B1026" s="149" t="s">
        <v>1707</v>
      </c>
      <c r="C1026" s="150" t="s">
        <v>1701</v>
      </c>
      <c r="D1026" s="150">
        <v>1</v>
      </c>
    </row>
    <row r="1027" spans="1:4">
      <c r="A1027" s="148">
        <v>42022.726999999999</v>
      </c>
      <c r="B1027" s="149" t="s">
        <v>1705</v>
      </c>
      <c r="C1027" s="150" t="s">
        <v>1709</v>
      </c>
      <c r="D1027" s="150">
        <v>1</v>
      </c>
    </row>
    <row r="1028" spans="1:4">
      <c r="A1028" s="148">
        <v>42022.737999999998</v>
      </c>
      <c r="B1028" s="149" t="s">
        <v>1704</v>
      </c>
      <c r="C1028" s="150" t="s">
        <v>1701</v>
      </c>
      <c r="D1028" s="150">
        <v>1</v>
      </c>
    </row>
    <row r="1029" spans="1:4">
      <c r="A1029" s="148">
        <v>42022.737999999998</v>
      </c>
      <c r="B1029" s="149" t="s">
        <v>1705</v>
      </c>
      <c r="C1029" s="150" t="s">
        <v>1708</v>
      </c>
      <c r="D1029" s="150">
        <v>1</v>
      </c>
    </row>
    <row r="1030" spans="1:4">
      <c r="A1030" s="148">
        <v>42022.747000000003</v>
      </c>
      <c r="B1030" s="149" t="s">
        <v>1704</v>
      </c>
      <c r="C1030" s="150" t="s">
        <v>1708</v>
      </c>
      <c r="D1030" s="150">
        <v>1</v>
      </c>
    </row>
    <row r="1031" spans="1:4">
      <c r="A1031" s="148">
        <v>42022.747000000003</v>
      </c>
      <c r="B1031" s="149" t="s">
        <v>1702</v>
      </c>
      <c r="C1031" s="150" t="s">
        <v>1709</v>
      </c>
      <c r="D1031" s="150">
        <v>1</v>
      </c>
    </row>
    <row r="1032" spans="1:4">
      <c r="A1032" s="148">
        <v>42023.377</v>
      </c>
      <c r="B1032" s="149" t="s">
        <v>1703</v>
      </c>
      <c r="C1032" s="150" t="s">
        <v>1708</v>
      </c>
      <c r="D1032" s="150">
        <v>1</v>
      </c>
    </row>
    <row r="1033" spans="1:4">
      <c r="A1033" s="148">
        <v>42023.377</v>
      </c>
      <c r="B1033" s="149" t="s">
        <v>1702</v>
      </c>
      <c r="C1033" s="150" t="s">
        <v>1709</v>
      </c>
      <c r="D1033" s="150">
        <v>1</v>
      </c>
    </row>
    <row r="1034" spans="1:4">
      <c r="A1034" s="148">
        <v>42023.385999999999</v>
      </c>
      <c r="B1034" s="149" t="s">
        <v>1700</v>
      </c>
      <c r="C1034" s="150" t="s">
        <v>1701</v>
      </c>
      <c r="D1034" s="150">
        <v>1</v>
      </c>
    </row>
    <row r="1035" spans="1:4">
      <c r="A1035" s="148">
        <v>42023.385999999999</v>
      </c>
      <c r="B1035" s="149" t="s">
        <v>1706</v>
      </c>
      <c r="C1035" s="150" t="s">
        <v>1699</v>
      </c>
      <c r="D1035" s="150">
        <v>0</v>
      </c>
    </row>
    <row r="1036" spans="1:4">
      <c r="A1036" s="148">
        <v>42023.387999999999</v>
      </c>
      <c r="B1036" s="149" t="s">
        <v>1707</v>
      </c>
      <c r="C1036" s="150" t="s">
        <v>1699</v>
      </c>
      <c r="D1036" s="150">
        <v>1</v>
      </c>
    </row>
    <row r="1037" spans="1:4">
      <c r="A1037" s="148">
        <v>42023.387999999999</v>
      </c>
      <c r="B1037" s="149" t="s">
        <v>1698</v>
      </c>
      <c r="C1037" s="150" t="s">
        <v>1710</v>
      </c>
      <c r="D1037" s="150">
        <v>1</v>
      </c>
    </row>
    <row r="1038" spans="1:4">
      <c r="A1038" s="148">
        <v>42023.4</v>
      </c>
      <c r="B1038" s="149" t="s">
        <v>1702</v>
      </c>
      <c r="C1038" s="150" t="s">
        <v>1701</v>
      </c>
      <c r="D1038" s="150">
        <v>1</v>
      </c>
    </row>
    <row r="1039" spans="1:4">
      <c r="A1039" s="148">
        <v>42023.4</v>
      </c>
      <c r="B1039" s="149" t="s">
        <v>1707</v>
      </c>
      <c r="C1039" s="150" t="s">
        <v>1699</v>
      </c>
      <c r="D1039" s="150">
        <v>1</v>
      </c>
    </row>
    <row r="1040" spans="1:4">
      <c r="A1040" s="148">
        <v>42023.406000000003</v>
      </c>
      <c r="B1040" s="149" t="s">
        <v>1706</v>
      </c>
      <c r="C1040" s="150" t="s">
        <v>1699</v>
      </c>
      <c r="D1040" s="150">
        <v>0</v>
      </c>
    </row>
    <row r="1041" spans="1:4">
      <c r="A1041" s="148">
        <v>42023.406000000003</v>
      </c>
      <c r="B1041" s="149" t="s">
        <v>1700</v>
      </c>
      <c r="C1041" s="150" t="s">
        <v>1708</v>
      </c>
      <c r="D1041" s="150">
        <v>1</v>
      </c>
    </row>
    <row r="1042" spans="1:4">
      <c r="A1042" s="148">
        <v>42023.425999999999</v>
      </c>
      <c r="B1042" s="149" t="s">
        <v>1706</v>
      </c>
      <c r="C1042" s="150" t="s">
        <v>1701</v>
      </c>
      <c r="D1042" s="150">
        <v>0</v>
      </c>
    </row>
    <row r="1043" spans="1:4">
      <c r="A1043" s="148">
        <v>42023.425999999999</v>
      </c>
      <c r="B1043" s="149" t="s">
        <v>1706</v>
      </c>
      <c r="C1043" s="150" t="s">
        <v>1710</v>
      </c>
      <c r="D1043" s="150">
        <v>0</v>
      </c>
    </row>
    <row r="1044" spans="1:4">
      <c r="A1044" s="148">
        <v>42023.43</v>
      </c>
      <c r="B1044" s="149" t="s">
        <v>1704</v>
      </c>
      <c r="C1044" s="150" t="s">
        <v>1708</v>
      </c>
      <c r="D1044" s="150">
        <v>1</v>
      </c>
    </row>
    <row r="1045" spans="1:4">
      <c r="A1045" s="148">
        <v>42023.43</v>
      </c>
      <c r="B1045" s="149" t="s">
        <v>1698</v>
      </c>
      <c r="C1045" s="150" t="s">
        <v>1709</v>
      </c>
      <c r="D1045" s="150">
        <v>0</v>
      </c>
    </row>
    <row r="1046" spans="1:4">
      <c r="A1046" s="148">
        <v>42023.44</v>
      </c>
      <c r="B1046" s="149" t="s">
        <v>1700</v>
      </c>
      <c r="C1046" s="150" t="s">
        <v>1699</v>
      </c>
      <c r="D1046" s="150">
        <v>0</v>
      </c>
    </row>
    <row r="1047" spans="1:4">
      <c r="A1047" s="148">
        <v>42023.44</v>
      </c>
      <c r="B1047" s="149" t="s">
        <v>1706</v>
      </c>
      <c r="C1047" s="150" t="s">
        <v>1699</v>
      </c>
      <c r="D1047" s="150">
        <v>0</v>
      </c>
    </row>
    <row r="1048" spans="1:4">
      <c r="A1048" s="148">
        <v>42023.453000000001</v>
      </c>
      <c r="B1048" s="149" t="s">
        <v>1702</v>
      </c>
      <c r="C1048" s="150" t="s">
        <v>1710</v>
      </c>
      <c r="D1048" s="150">
        <v>0</v>
      </c>
    </row>
    <row r="1049" spans="1:4">
      <c r="A1049" s="148">
        <v>42023.453000000001</v>
      </c>
      <c r="B1049" s="149" t="s">
        <v>1707</v>
      </c>
      <c r="C1049" s="150" t="s">
        <v>1710</v>
      </c>
      <c r="D1049" s="150">
        <v>1</v>
      </c>
    </row>
    <row r="1050" spans="1:4">
      <c r="A1050" s="148">
        <v>42023.476000000002</v>
      </c>
      <c r="B1050" s="149" t="s">
        <v>1703</v>
      </c>
      <c r="C1050" s="150" t="s">
        <v>1699</v>
      </c>
      <c r="D1050" s="150">
        <v>0</v>
      </c>
    </row>
    <row r="1051" spans="1:4">
      <c r="A1051" s="148">
        <v>42023.476000000002</v>
      </c>
      <c r="B1051" s="149" t="s">
        <v>1705</v>
      </c>
      <c r="C1051" s="150" t="s">
        <v>1709</v>
      </c>
      <c r="D1051" s="150">
        <v>1</v>
      </c>
    </row>
    <row r="1052" spans="1:4">
      <c r="A1052" s="148">
        <v>42023.489000000001</v>
      </c>
      <c r="B1052" s="149" t="s">
        <v>1705</v>
      </c>
      <c r="C1052" s="150" t="s">
        <v>1708</v>
      </c>
      <c r="D1052" s="150">
        <v>1</v>
      </c>
    </row>
    <row r="1053" spans="1:4">
      <c r="A1053" s="148">
        <v>42023.489000000001</v>
      </c>
      <c r="B1053" s="149" t="s">
        <v>1705</v>
      </c>
      <c r="C1053" s="150" t="s">
        <v>1699</v>
      </c>
      <c r="D1053" s="150">
        <v>0</v>
      </c>
    </row>
    <row r="1054" spans="1:4">
      <c r="A1054" s="148">
        <v>42023.497000000003</v>
      </c>
      <c r="B1054" s="149" t="s">
        <v>1705</v>
      </c>
      <c r="C1054" s="150" t="s">
        <v>1708</v>
      </c>
      <c r="D1054" s="150">
        <v>1</v>
      </c>
    </row>
    <row r="1055" spans="1:4">
      <c r="A1055" s="148">
        <v>42023.497000000003</v>
      </c>
      <c r="B1055" s="149" t="s">
        <v>1706</v>
      </c>
      <c r="C1055" s="150" t="s">
        <v>1709</v>
      </c>
      <c r="D1055" s="150">
        <v>1</v>
      </c>
    </row>
    <row r="1056" spans="1:4">
      <c r="A1056" s="148">
        <v>42023.519999999997</v>
      </c>
      <c r="B1056" s="149" t="s">
        <v>1707</v>
      </c>
      <c r="C1056" s="150" t="s">
        <v>1710</v>
      </c>
      <c r="D1056" s="150">
        <v>0</v>
      </c>
    </row>
    <row r="1057" spans="1:4">
      <c r="A1057" s="148">
        <v>42023.519999999997</v>
      </c>
      <c r="B1057" s="149" t="s">
        <v>1702</v>
      </c>
      <c r="C1057" s="150" t="s">
        <v>1699</v>
      </c>
      <c r="D1057" s="150">
        <v>1</v>
      </c>
    </row>
    <row r="1058" spans="1:4">
      <c r="A1058" s="148">
        <v>42023.527999999998</v>
      </c>
      <c r="B1058" s="149" t="s">
        <v>1706</v>
      </c>
      <c r="C1058" s="150" t="s">
        <v>1701</v>
      </c>
      <c r="D1058" s="150">
        <v>1</v>
      </c>
    </row>
    <row r="1059" spans="1:4">
      <c r="A1059" s="148">
        <v>42023.527999999998</v>
      </c>
      <c r="B1059" s="149" t="s">
        <v>1707</v>
      </c>
      <c r="C1059" s="150" t="s">
        <v>1708</v>
      </c>
      <c r="D1059" s="150">
        <v>1</v>
      </c>
    </row>
    <row r="1060" spans="1:4">
      <c r="A1060" s="148">
        <v>42023.540999999997</v>
      </c>
      <c r="B1060" s="149" t="s">
        <v>1703</v>
      </c>
      <c r="C1060" s="150" t="s">
        <v>1710</v>
      </c>
      <c r="D1060" s="150">
        <v>0</v>
      </c>
    </row>
    <row r="1061" spans="1:4">
      <c r="A1061" s="148">
        <v>42023.540999999997</v>
      </c>
      <c r="B1061" s="149" t="s">
        <v>1703</v>
      </c>
      <c r="C1061" s="150" t="s">
        <v>1701</v>
      </c>
      <c r="D1061" s="150">
        <v>0</v>
      </c>
    </row>
    <row r="1062" spans="1:4">
      <c r="A1062" s="148">
        <v>42023.552000000003</v>
      </c>
      <c r="B1062" s="149" t="s">
        <v>1705</v>
      </c>
      <c r="C1062" s="150" t="s">
        <v>1708</v>
      </c>
      <c r="D1062" s="150">
        <v>1</v>
      </c>
    </row>
    <row r="1063" spans="1:4">
      <c r="A1063" s="148">
        <v>42023.552000000003</v>
      </c>
      <c r="B1063" s="149" t="s">
        <v>1704</v>
      </c>
      <c r="C1063" s="150" t="s">
        <v>1699</v>
      </c>
      <c r="D1063" s="150">
        <v>1</v>
      </c>
    </row>
    <row r="1064" spans="1:4">
      <c r="A1064" s="148">
        <v>42023.557000000001</v>
      </c>
      <c r="B1064" s="149" t="s">
        <v>1705</v>
      </c>
      <c r="C1064" s="150" t="s">
        <v>1709</v>
      </c>
      <c r="D1064" s="150">
        <v>1</v>
      </c>
    </row>
    <row r="1065" spans="1:4">
      <c r="A1065" s="148">
        <v>42023.557000000001</v>
      </c>
      <c r="B1065" s="149" t="s">
        <v>1703</v>
      </c>
      <c r="C1065" s="150" t="s">
        <v>1708</v>
      </c>
      <c r="D1065" s="150">
        <v>0</v>
      </c>
    </row>
    <row r="1066" spans="1:4">
      <c r="A1066" s="148">
        <v>42023.56</v>
      </c>
      <c r="B1066" s="149" t="s">
        <v>1698</v>
      </c>
      <c r="C1066" s="150" t="s">
        <v>1710</v>
      </c>
      <c r="D1066" s="150">
        <v>1</v>
      </c>
    </row>
    <row r="1067" spans="1:4">
      <c r="A1067" s="148">
        <v>42023.56</v>
      </c>
      <c r="B1067" s="149" t="s">
        <v>1698</v>
      </c>
      <c r="C1067" s="150" t="s">
        <v>1710</v>
      </c>
      <c r="D1067" s="150">
        <v>1</v>
      </c>
    </row>
    <row r="1068" spans="1:4">
      <c r="A1068" s="148">
        <v>42023.567000000003</v>
      </c>
      <c r="B1068" s="149" t="s">
        <v>1704</v>
      </c>
      <c r="C1068" s="150" t="s">
        <v>1701</v>
      </c>
      <c r="D1068" s="150">
        <v>0</v>
      </c>
    </row>
    <row r="1069" spans="1:4">
      <c r="A1069" s="148">
        <v>42023.567000000003</v>
      </c>
      <c r="B1069" s="149" t="s">
        <v>1703</v>
      </c>
      <c r="C1069" s="150" t="s">
        <v>1709</v>
      </c>
      <c r="D1069" s="150">
        <v>1</v>
      </c>
    </row>
    <row r="1070" spans="1:4">
      <c r="A1070" s="148">
        <v>42023.567999999999</v>
      </c>
      <c r="B1070" s="149" t="s">
        <v>1702</v>
      </c>
      <c r="C1070" s="150" t="s">
        <v>1708</v>
      </c>
      <c r="D1070" s="150">
        <v>1</v>
      </c>
    </row>
    <row r="1071" spans="1:4">
      <c r="A1071" s="148">
        <v>42023.567999999999</v>
      </c>
      <c r="B1071" s="149" t="s">
        <v>1698</v>
      </c>
      <c r="C1071" s="150" t="s">
        <v>1699</v>
      </c>
      <c r="D1071" s="150">
        <v>0</v>
      </c>
    </row>
    <row r="1072" spans="1:4">
      <c r="A1072" s="148">
        <v>42023.572999999997</v>
      </c>
      <c r="B1072" s="149" t="s">
        <v>1707</v>
      </c>
      <c r="C1072" s="150" t="s">
        <v>1708</v>
      </c>
      <c r="D1072" s="150">
        <v>1</v>
      </c>
    </row>
    <row r="1073" spans="1:4">
      <c r="A1073" s="148">
        <v>42023.572999999997</v>
      </c>
      <c r="B1073" s="149" t="s">
        <v>1707</v>
      </c>
      <c r="C1073" s="150" t="s">
        <v>1708</v>
      </c>
      <c r="D1073" s="150">
        <v>1</v>
      </c>
    </row>
    <row r="1074" spans="1:4">
      <c r="A1074" s="148">
        <v>42023.599000000002</v>
      </c>
      <c r="B1074" s="149" t="s">
        <v>1702</v>
      </c>
      <c r="C1074" s="150" t="s">
        <v>1710</v>
      </c>
      <c r="D1074" s="150">
        <v>1</v>
      </c>
    </row>
    <row r="1075" spans="1:4">
      <c r="A1075" s="148">
        <v>42023.599000000002</v>
      </c>
      <c r="B1075" s="149" t="s">
        <v>1706</v>
      </c>
      <c r="C1075" s="150" t="s">
        <v>1708</v>
      </c>
      <c r="D1075" s="150">
        <v>1</v>
      </c>
    </row>
    <row r="1076" spans="1:4">
      <c r="A1076" s="148">
        <v>42023.625</v>
      </c>
      <c r="B1076" s="149" t="s">
        <v>1704</v>
      </c>
      <c r="C1076" s="150" t="s">
        <v>1699</v>
      </c>
      <c r="D1076" s="150">
        <v>0</v>
      </c>
    </row>
    <row r="1077" spans="1:4">
      <c r="A1077" s="148">
        <v>42023.625</v>
      </c>
      <c r="B1077" s="149" t="s">
        <v>1707</v>
      </c>
      <c r="C1077" s="150" t="s">
        <v>1701</v>
      </c>
      <c r="D1077" s="150">
        <v>1</v>
      </c>
    </row>
    <row r="1078" spans="1:4">
      <c r="A1078" s="148">
        <v>42023.646000000001</v>
      </c>
      <c r="B1078" s="149" t="s">
        <v>1700</v>
      </c>
      <c r="C1078" s="150" t="s">
        <v>1710</v>
      </c>
      <c r="D1078" s="150">
        <v>1</v>
      </c>
    </row>
    <row r="1079" spans="1:4">
      <c r="A1079" s="148">
        <v>42023.646000000001</v>
      </c>
      <c r="B1079" s="149" t="s">
        <v>1700</v>
      </c>
      <c r="C1079" s="150" t="s">
        <v>1701</v>
      </c>
      <c r="D1079" s="150">
        <v>1</v>
      </c>
    </row>
    <row r="1080" spans="1:4">
      <c r="A1080" s="148">
        <v>42023.648999999998</v>
      </c>
      <c r="B1080" s="149" t="s">
        <v>1705</v>
      </c>
      <c r="C1080" s="150" t="s">
        <v>1699</v>
      </c>
      <c r="D1080" s="150">
        <v>1</v>
      </c>
    </row>
    <row r="1081" spans="1:4">
      <c r="A1081" s="148">
        <v>42023.648999999998</v>
      </c>
      <c r="B1081" s="149" t="s">
        <v>1704</v>
      </c>
      <c r="C1081" s="150" t="s">
        <v>1708</v>
      </c>
      <c r="D1081" s="150">
        <v>1</v>
      </c>
    </row>
    <row r="1082" spans="1:4">
      <c r="A1082" s="148">
        <v>42023.663</v>
      </c>
      <c r="B1082" s="149" t="s">
        <v>1700</v>
      </c>
      <c r="C1082" s="150" t="s">
        <v>1709</v>
      </c>
      <c r="D1082" s="150">
        <v>0</v>
      </c>
    </row>
    <row r="1083" spans="1:4">
      <c r="A1083" s="148">
        <v>42023.663</v>
      </c>
      <c r="B1083" s="149" t="s">
        <v>1706</v>
      </c>
      <c r="C1083" s="150" t="s">
        <v>1701</v>
      </c>
      <c r="D1083" s="150">
        <v>1</v>
      </c>
    </row>
    <row r="1084" spans="1:4">
      <c r="A1084" s="148">
        <v>42023.673000000003</v>
      </c>
      <c r="B1084" s="149" t="s">
        <v>1704</v>
      </c>
      <c r="C1084" s="150" t="s">
        <v>1699</v>
      </c>
      <c r="D1084" s="150">
        <v>1</v>
      </c>
    </row>
    <row r="1085" spans="1:4">
      <c r="A1085" s="148">
        <v>42023.673000000003</v>
      </c>
      <c r="B1085" s="149" t="s">
        <v>1703</v>
      </c>
      <c r="C1085" s="150" t="s">
        <v>1699</v>
      </c>
      <c r="D1085" s="150">
        <v>1</v>
      </c>
    </row>
    <row r="1086" spans="1:4">
      <c r="A1086" s="148">
        <v>42023.695</v>
      </c>
      <c r="B1086" s="149" t="s">
        <v>1705</v>
      </c>
      <c r="C1086" s="150" t="s">
        <v>1699</v>
      </c>
      <c r="D1086" s="150">
        <v>0</v>
      </c>
    </row>
    <row r="1087" spans="1:4">
      <c r="A1087" s="148">
        <v>42023.695</v>
      </c>
      <c r="B1087" s="149" t="s">
        <v>1706</v>
      </c>
      <c r="C1087" s="150" t="s">
        <v>1699</v>
      </c>
      <c r="D1087" s="150">
        <v>1</v>
      </c>
    </row>
    <row r="1088" spans="1:4">
      <c r="A1088" s="148">
        <v>42023.705999999998</v>
      </c>
      <c r="B1088" s="149" t="s">
        <v>1706</v>
      </c>
      <c r="C1088" s="150" t="s">
        <v>1709</v>
      </c>
      <c r="D1088" s="150">
        <v>1</v>
      </c>
    </row>
    <row r="1089" spans="1:4">
      <c r="A1089" s="148">
        <v>42023.705999999998</v>
      </c>
      <c r="B1089" s="149" t="s">
        <v>1703</v>
      </c>
      <c r="C1089" s="150" t="s">
        <v>1708</v>
      </c>
      <c r="D1089" s="150">
        <v>1</v>
      </c>
    </row>
    <row r="1090" spans="1:4">
      <c r="A1090" s="148">
        <v>42023.718999999997</v>
      </c>
      <c r="B1090" s="149" t="s">
        <v>1700</v>
      </c>
      <c r="C1090" s="150" t="s">
        <v>1710</v>
      </c>
      <c r="D1090" s="150">
        <v>1</v>
      </c>
    </row>
    <row r="1091" spans="1:4">
      <c r="A1091" s="148">
        <v>42023.718999999997</v>
      </c>
      <c r="B1091" s="149" t="s">
        <v>1698</v>
      </c>
      <c r="C1091" s="150" t="s">
        <v>1699</v>
      </c>
      <c r="D1091" s="150">
        <v>1</v>
      </c>
    </row>
    <row r="1092" spans="1:4">
      <c r="A1092" s="148">
        <v>42023.724999999999</v>
      </c>
      <c r="B1092" s="149" t="s">
        <v>1705</v>
      </c>
      <c r="C1092" s="150" t="s">
        <v>1699</v>
      </c>
      <c r="D1092" s="150">
        <v>0</v>
      </c>
    </row>
    <row r="1093" spans="1:4">
      <c r="A1093" s="148">
        <v>42023.724999999999</v>
      </c>
      <c r="B1093" s="149" t="s">
        <v>1705</v>
      </c>
      <c r="C1093" s="150" t="s">
        <v>1701</v>
      </c>
      <c r="D1093" s="150">
        <v>1</v>
      </c>
    </row>
    <row r="1094" spans="1:4">
      <c r="A1094" s="148">
        <v>42024.379000000001</v>
      </c>
      <c r="B1094" s="149" t="s">
        <v>1702</v>
      </c>
      <c r="C1094" s="150" t="s">
        <v>1701</v>
      </c>
      <c r="D1094" s="150">
        <v>0</v>
      </c>
    </row>
    <row r="1095" spans="1:4">
      <c r="A1095" s="148">
        <v>42024.379000000001</v>
      </c>
      <c r="B1095" s="149" t="s">
        <v>1702</v>
      </c>
      <c r="C1095" s="150" t="s">
        <v>1709</v>
      </c>
      <c r="D1095" s="150">
        <v>1</v>
      </c>
    </row>
    <row r="1096" spans="1:4">
      <c r="A1096" s="148">
        <v>42024.406999999999</v>
      </c>
      <c r="B1096" s="149" t="s">
        <v>1706</v>
      </c>
      <c r="C1096" s="150" t="s">
        <v>1709</v>
      </c>
      <c r="D1096" s="150">
        <v>1</v>
      </c>
    </row>
    <row r="1097" spans="1:4">
      <c r="A1097" s="148">
        <v>42024.406999999999</v>
      </c>
      <c r="B1097" s="149" t="s">
        <v>1702</v>
      </c>
      <c r="C1097" s="150" t="s">
        <v>1708</v>
      </c>
      <c r="D1097" s="150">
        <v>1</v>
      </c>
    </row>
    <row r="1098" spans="1:4">
      <c r="A1098" s="148">
        <v>42024.406999999999</v>
      </c>
      <c r="B1098" s="149" t="s">
        <v>1704</v>
      </c>
      <c r="C1098" s="150" t="s">
        <v>1709</v>
      </c>
      <c r="D1098" s="150">
        <v>0</v>
      </c>
    </row>
    <row r="1099" spans="1:4">
      <c r="A1099" s="148">
        <v>42024.406999999999</v>
      </c>
      <c r="B1099" s="149" t="s">
        <v>1703</v>
      </c>
      <c r="C1099" s="150" t="s">
        <v>1708</v>
      </c>
      <c r="D1099" s="150">
        <v>0</v>
      </c>
    </row>
    <row r="1100" spans="1:4">
      <c r="A1100" s="148">
        <v>42024.406999999999</v>
      </c>
      <c r="B1100" s="149" t="s">
        <v>1705</v>
      </c>
      <c r="C1100" s="150" t="s">
        <v>1710</v>
      </c>
      <c r="D1100" s="150">
        <v>1</v>
      </c>
    </row>
    <row r="1101" spans="1:4">
      <c r="A1101" s="148">
        <v>42024.406999999999</v>
      </c>
      <c r="B1101" s="149" t="s">
        <v>1706</v>
      </c>
      <c r="C1101" s="150" t="s">
        <v>1701</v>
      </c>
      <c r="D1101" s="150">
        <v>1</v>
      </c>
    </row>
    <row r="1102" spans="1:4">
      <c r="A1102" s="148">
        <v>42024.432000000001</v>
      </c>
      <c r="B1102" s="149" t="s">
        <v>1702</v>
      </c>
      <c r="C1102" s="150" t="s">
        <v>1708</v>
      </c>
      <c r="D1102" s="150">
        <v>1</v>
      </c>
    </row>
    <row r="1103" spans="1:4">
      <c r="A1103" s="148">
        <v>42024.432000000001</v>
      </c>
      <c r="B1103" s="149" t="s">
        <v>1705</v>
      </c>
      <c r="C1103" s="150" t="s">
        <v>1709</v>
      </c>
      <c r="D1103" s="150">
        <v>1</v>
      </c>
    </row>
    <row r="1104" spans="1:4">
      <c r="A1104" s="148">
        <v>42024.474999999999</v>
      </c>
      <c r="B1104" s="149" t="s">
        <v>1700</v>
      </c>
      <c r="C1104" s="150" t="s">
        <v>1708</v>
      </c>
      <c r="D1104" s="150">
        <v>1</v>
      </c>
    </row>
    <row r="1105" spans="1:4">
      <c r="A1105" s="148">
        <v>42024.474999999999</v>
      </c>
      <c r="B1105" s="149" t="s">
        <v>1707</v>
      </c>
      <c r="C1105" s="150" t="s">
        <v>1710</v>
      </c>
      <c r="D1105" s="150">
        <v>0</v>
      </c>
    </row>
    <row r="1106" spans="1:4">
      <c r="A1106" s="148">
        <v>42024.5</v>
      </c>
      <c r="B1106" s="149" t="s">
        <v>1706</v>
      </c>
      <c r="C1106" s="150" t="s">
        <v>1710</v>
      </c>
      <c r="D1106" s="150">
        <v>1</v>
      </c>
    </row>
    <row r="1107" spans="1:4">
      <c r="A1107" s="148">
        <v>42024.5</v>
      </c>
      <c r="B1107" s="149" t="s">
        <v>1704</v>
      </c>
      <c r="C1107" s="150" t="s">
        <v>1708</v>
      </c>
      <c r="D1107" s="150">
        <v>1</v>
      </c>
    </row>
    <row r="1108" spans="1:4">
      <c r="A1108" s="148">
        <v>42024.504999999997</v>
      </c>
      <c r="B1108" s="149" t="s">
        <v>1700</v>
      </c>
      <c r="C1108" s="150" t="s">
        <v>1699</v>
      </c>
      <c r="D1108" s="150">
        <v>1</v>
      </c>
    </row>
    <row r="1109" spans="1:4">
      <c r="A1109" s="148">
        <v>42024.504999999997</v>
      </c>
      <c r="B1109" s="149" t="s">
        <v>1704</v>
      </c>
      <c r="C1109" s="150" t="s">
        <v>1699</v>
      </c>
      <c r="D1109" s="150">
        <v>1</v>
      </c>
    </row>
    <row r="1110" spans="1:4">
      <c r="A1110" s="148">
        <v>42024.519</v>
      </c>
      <c r="B1110" s="149" t="s">
        <v>1698</v>
      </c>
      <c r="C1110" s="150" t="s">
        <v>1701</v>
      </c>
      <c r="D1110" s="150">
        <v>1</v>
      </c>
    </row>
    <row r="1111" spans="1:4">
      <c r="A1111" s="148">
        <v>42024.519</v>
      </c>
      <c r="B1111" s="149" t="s">
        <v>1707</v>
      </c>
      <c r="C1111" s="150" t="s">
        <v>1710</v>
      </c>
      <c r="D1111" s="150">
        <v>1</v>
      </c>
    </row>
    <row r="1112" spans="1:4">
      <c r="A1112" s="148">
        <v>42024.540999999997</v>
      </c>
      <c r="B1112" s="149" t="s">
        <v>1707</v>
      </c>
      <c r="C1112" s="150" t="s">
        <v>1701</v>
      </c>
      <c r="D1112" s="150">
        <v>1</v>
      </c>
    </row>
    <row r="1113" spans="1:4">
      <c r="A1113" s="148">
        <v>42024.540999999997</v>
      </c>
      <c r="B1113" s="149" t="s">
        <v>1700</v>
      </c>
      <c r="C1113" s="150" t="s">
        <v>1710</v>
      </c>
      <c r="D1113" s="150">
        <v>1</v>
      </c>
    </row>
    <row r="1114" spans="1:4">
      <c r="A1114" s="148">
        <v>42024.542000000001</v>
      </c>
      <c r="B1114" s="149" t="s">
        <v>1702</v>
      </c>
      <c r="C1114" s="150" t="s">
        <v>1708</v>
      </c>
      <c r="D1114" s="150">
        <v>1</v>
      </c>
    </row>
    <row r="1115" spans="1:4">
      <c r="A1115" s="148">
        <v>42024.542000000001</v>
      </c>
      <c r="B1115" s="149" t="s">
        <v>1702</v>
      </c>
      <c r="C1115" s="150" t="s">
        <v>1708</v>
      </c>
      <c r="D1115" s="150">
        <v>1</v>
      </c>
    </row>
    <row r="1116" spans="1:4">
      <c r="A1116" s="148">
        <v>42024.56</v>
      </c>
      <c r="B1116" s="149" t="s">
        <v>1704</v>
      </c>
      <c r="C1116" s="150" t="s">
        <v>1701</v>
      </c>
      <c r="D1116" s="150">
        <v>0</v>
      </c>
    </row>
    <row r="1117" spans="1:4">
      <c r="A1117" s="148">
        <v>42024.56</v>
      </c>
      <c r="B1117" s="149" t="s">
        <v>1705</v>
      </c>
      <c r="C1117" s="150" t="s">
        <v>1709</v>
      </c>
      <c r="D1117" s="150">
        <v>1</v>
      </c>
    </row>
    <row r="1118" spans="1:4">
      <c r="A1118" s="148">
        <v>42024.56</v>
      </c>
      <c r="B1118" s="149" t="s">
        <v>1702</v>
      </c>
      <c r="C1118" s="150" t="s">
        <v>1710</v>
      </c>
      <c r="D1118" s="150">
        <v>1</v>
      </c>
    </row>
    <row r="1119" spans="1:4">
      <c r="A1119" s="148">
        <v>42024.56</v>
      </c>
      <c r="B1119" s="149" t="s">
        <v>1702</v>
      </c>
      <c r="C1119" s="150" t="s">
        <v>1699</v>
      </c>
      <c r="D1119" s="150">
        <v>1</v>
      </c>
    </row>
    <row r="1120" spans="1:4">
      <c r="A1120" s="148">
        <v>42024.582999999999</v>
      </c>
      <c r="B1120" s="149" t="s">
        <v>1706</v>
      </c>
      <c r="C1120" s="150" t="s">
        <v>1710</v>
      </c>
      <c r="D1120" s="150">
        <v>1</v>
      </c>
    </row>
    <row r="1121" spans="1:4">
      <c r="A1121" s="148">
        <v>42024.582999999999</v>
      </c>
      <c r="B1121" s="149" t="s">
        <v>1698</v>
      </c>
      <c r="C1121" s="150" t="s">
        <v>1708</v>
      </c>
      <c r="D1121" s="150">
        <v>0</v>
      </c>
    </row>
    <row r="1122" spans="1:4">
      <c r="A1122" s="148">
        <v>42024.586000000003</v>
      </c>
      <c r="B1122" s="149" t="s">
        <v>1705</v>
      </c>
      <c r="C1122" s="150" t="s">
        <v>1709</v>
      </c>
      <c r="D1122" s="150">
        <v>1</v>
      </c>
    </row>
    <row r="1123" spans="1:4">
      <c r="A1123" s="148">
        <v>42024.586000000003</v>
      </c>
      <c r="B1123" s="149" t="s">
        <v>1705</v>
      </c>
      <c r="C1123" s="150" t="s">
        <v>1709</v>
      </c>
      <c r="D1123" s="150">
        <v>1</v>
      </c>
    </row>
    <row r="1124" spans="1:4">
      <c r="A1124" s="148">
        <v>42024.667000000001</v>
      </c>
      <c r="B1124" s="149" t="s">
        <v>1700</v>
      </c>
      <c r="C1124" s="150" t="s">
        <v>1709</v>
      </c>
      <c r="D1124" s="150">
        <v>1</v>
      </c>
    </row>
    <row r="1125" spans="1:4">
      <c r="A1125" s="148">
        <v>42024.667000000001</v>
      </c>
      <c r="B1125" s="149" t="s">
        <v>1700</v>
      </c>
      <c r="C1125" s="150" t="s">
        <v>1709</v>
      </c>
      <c r="D1125" s="150">
        <v>1</v>
      </c>
    </row>
    <row r="1126" spans="1:4">
      <c r="A1126" s="148">
        <v>42024.680999999997</v>
      </c>
      <c r="B1126" s="149" t="s">
        <v>1700</v>
      </c>
      <c r="C1126" s="150" t="s">
        <v>1708</v>
      </c>
      <c r="D1126" s="150">
        <v>1</v>
      </c>
    </row>
    <row r="1127" spans="1:4">
      <c r="A1127" s="148">
        <v>42024.680999999997</v>
      </c>
      <c r="B1127" s="149" t="s">
        <v>1702</v>
      </c>
      <c r="C1127" s="150" t="s">
        <v>1699</v>
      </c>
      <c r="D1127" s="150">
        <v>0</v>
      </c>
    </row>
    <row r="1128" spans="1:4">
      <c r="A1128" s="148">
        <v>42024.737999999998</v>
      </c>
      <c r="B1128" s="149" t="s">
        <v>1706</v>
      </c>
      <c r="C1128" s="150" t="s">
        <v>1710</v>
      </c>
      <c r="D1128" s="150">
        <v>1</v>
      </c>
    </row>
    <row r="1129" spans="1:4">
      <c r="A1129" s="148">
        <v>42024.737999999998</v>
      </c>
      <c r="B1129" s="149" t="s">
        <v>1700</v>
      </c>
      <c r="C1129" s="150" t="s">
        <v>1699</v>
      </c>
      <c r="D1129" s="150">
        <v>1</v>
      </c>
    </row>
    <row r="1130" spans="1:4">
      <c r="A1130" s="148">
        <v>42024.747000000003</v>
      </c>
      <c r="B1130" s="149" t="s">
        <v>1706</v>
      </c>
      <c r="C1130" s="150" t="s">
        <v>1710</v>
      </c>
      <c r="D1130" s="150">
        <v>1</v>
      </c>
    </row>
    <row r="1131" spans="1:4">
      <c r="A1131" s="148">
        <v>42024.747000000003</v>
      </c>
      <c r="B1131" s="149" t="s">
        <v>1702</v>
      </c>
      <c r="C1131" s="150" t="s">
        <v>1701</v>
      </c>
      <c r="D1131" s="150">
        <v>0</v>
      </c>
    </row>
    <row r="1132" spans="1:4">
      <c r="A1132" s="148">
        <v>42024.748</v>
      </c>
      <c r="B1132" s="149" t="s">
        <v>1706</v>
      </c>
      <c r="C1132" s="150" t="s">
        <v>1709</v>
      </c>
      <c r="D1132" s="150">
        <v>0</v>
      </c>
    </row>
    <row r="1133" spans="1:4">
      <c r="A1133" s="148">
        <v>42024.748</v>
      </c>
      <c r="B1133" s="149" t="s">
        <v>1706</v>
      </c>
      <c r="C1133" s="150" t="s">
        <v>1701</v>
      </c>
      <c r="D1133" s="150">
        <v>1</v>
      </c>
    </row>
    <row r="1134" spans="1:4">
      <c r="A1134" s="148">
        <v>42025.389000000003</v>
      </c>
      <c r="B1134" s="149" t="s">
        <v>1700</v>
      </c>
      <c r="C1134" s="150" t="s">
        <v>1710</v>
      </c>
      <c r="D1134" s="150">
        <v>1</v>
      </c>
    </row>
    <row r="1135" spans="1:4">
      <c r="A1135" s="148">
        <v>42025.389000000003</v>
      </c>
      <c r="B1135" s="149" t="s">
        <v>1705</v>
      </c>
      <c r="C1135" s="150" t="s">
        <v>1701</v>
      </c>
      <c r="D1135" s="150">
        <v>1</v>
      </c>
    </row>
    <row r="1136" spans="1:4">
      <c r="A1136" s="148">
        <v>42025.400999999998</v>
      </c>
      <c r="B1136" s="149" t="s">
        <v>1703</v>
      </c>
      <c r="C1136" s="150" t="s">
        <v>1710</v>
      </c>
      <c r="D1136" s="150">
        <v>0</v>
      </c>
    </row>
    <row r="1137" spans="1:4">
      <c r="A1137" s="148">
        <v>42025.400999999998</v>
      </c>
      <c r="B1137" s="149" t="s">
        <v>1704</v>
      </c>
      <c r="C1137" s="150" t="s">
        <v>1701</v>
      </c>
      <c r="D1137" s="150">
        <v>1</v>
      </c>
    </row>
    <row r="1138" spans="1:4">
      <c r="A1138" s="148">
        <v>42025.413999999997</v>
      </c>
      <c r="B1138" s="149" t="s">
        <v>1707</v>
      </c>
      <c r="C1138" s="150" t="s">
        <v>1699</v>
      </c>
      <c r="D1138" s="150">
        <v>1</v>
      </c>
    </row>
    <row r="1139" spans="1:4">
      <c r="A1139" s="148">
        <v>42025.413999999997</v>
      </c>
      <c r="B1139" s="149" t="s">
        <v>1698</v>
      </c>
      <c r="C1139" s="150" t="s">
        <v>1709</v>
      </c>
      <c r="D1139" s="150">
        <v>1</v>
      </c>
    </row>
    <row r="1140" spans="1:4">
      <c r="A1140" s="148">
        <v>42025.427000000003</v>
      </c>
      <c r="B1140" s="149" t="s">
        <v>1705</v>
      </c>
      <c r="C1140" s="150" t="s">
        <v>1699</v>
      </c>
      <c r="D1140" s="150">
        <v>1</v>
      </c>
    </row>
    <row r="1141" spans="1:4">
      <c r="A1141" s="148">
        <v>42025.427000000003</v>
      </c>
      <c r="B1141" s="149" t="s">
        <v>1705</v>
      </c>
      <c r="C1141" s="150" t="s">
        <v>1701</v>
      </c>
      <c r="D1141" s="150">
        <v>1</v>
      </c>
    </row>
    <row r="1142" spans="1:4">
      <c r="A1142" s="148">
        <v>42025.43</v>
      </c>
      <c r="B1142" s="149" t="s">
        <v>1707</v>
      </c>
      <c r="C1142" s="150" t="s">
        <v>1709</v>
      </c>
      <c r="D1142" s="150">
        <v>1</v>
      </c>
    </row>
    <row r="1143" spans="1:4">
      <c r="A1143" s="148">
        <v>42025.43</v>
      </c>
      <c r="B1143" s="149" t="s">
        <v>1705</v>
      </c>
      <c r="C1143" s="150" t="s">
        <v>1710</v>
      </c>
      <c r="D1143" s="150">
        <v>1</v>
      </c>
    </row>
    <row r="1144" spans="1:4">
      <c r="A1144" s="148">
        <v>42025.434000000001</v>
      </c>
      <c r="B1144" s="149" t="s">
        <v>1704</v>
      </c>
      <c r="C1144" s="150" t="s">
        <v>1710</v>
      </c>
      <c r="D1144" s="150">
        <v>1</v>
      </c>
    </row>
    <row r="1145" spans="1:4">
      <c r="A1145" s="148">
        <v>42025.434000000001</v>
      </c>
      <c r="B1145" s="149" t="s">
        <v>1707</v>
      </c>
      <c r="C1145" s="150" t="s">
        <v>1699</v>
      </c>
      <c r="D1145" s="150">
        <v>1</v>
      </c>
    </row>
    <row r="1146" spans="1:4">
      <c r="A1146" s="148">
        <v>42025.453999999998</v>
      </c>
      <c r="B1146" s="149" t="s">
        <v>1700</v>
      </c>
      <c r="C1146" s="150" t="s">
        <v>1710</v>
      </c>
      <c r="D1146" s="150">
        <v>1</v>
      </c>
    </row>
    <row r="1147" spans="1:4">
      <c r="A1147" s="148">
        <v>42025.453999999998</v>
      </c>
      <c r="B1147" s="149" t="s">
        <v>1707</v>
      </c>
      <c r="C1147" s="150" t="s">
        <v>1699</v>
      </c>
      <c r="D1147" s="150">
        <v>1</v>
      </c>
    </row>
    <row r="1148" spans="1:4">
      <c r="A1148" s="148">
        <v>42025.457999999999</v>
      </c>
      <c r="B1148" s="149" t="s">
        <v>1704</v>
      </c>
      <c r="C1148" s="150" t="s">
        <v>1699</v>
      </c>
      <c r="D1148" s="150">
        <v>1</v>
      </c>
    </row>
    <row r="1149" spans="1:4">
      <c r="A1149" s="148">
        <v>42025.457999999999</v>
      </c>
      <c r="B1149" s="149" t="s">
        <v>1707</v>
      </c>
      <c r="C1149" s="150" t="s">
        <v>1701</v>
      </c>
      <c r="D1149" s="150">
        <v>0</v>
      </c>
    </row>
    <row r="1150" spans="1:4">
      <c r="A1150" s="148">
        <v>42025.468999999997</v>
      </c>
      <c r="B1150" s="149" t="s">
        <v>1703</v>
      </c>
      <c r="C1150" s="150" t="s">
        <v>1708</v>
      </c>
      <c r="D1150" s="150">
        <v>1</v>
      </c>
    </row>
    <row r="1151" spans="1:4">
      <c r="A1151" s="148">
        <v>42025.468999999997</v>
      </c>
      <c r="B1151" s="149" t="s">
        <v>1705</v>
      </c>
      <c r="C1151" s="150" t="s">
        <v>1709</v>
      </c>
      <c r="D1151" s="150">
        <v>0</v>
      </c>
    </row>
    <row r="1152" spans="1:4">
      <c r="A1152" s="148">
        <v>42025.502</v>
      </c>
      <c r="B1152" s="149" t="s">
        <v>1705</v>
      </c>
      <c r="C1152" s="150" t="s">
        <v>1701</v>
      </c>
      <c r="D1152" s="150">
        <v>1</v>
      </c>
    </row>
    <row r="1153" spans="1:4">
      <c r="A1153" s="148">
        <v>42025.502</v>
      </c>
      <c r="B1153" s="149" t="s">
        <v>1707</v>
      </c>
      <c r="C1153" s="150" t="s">
        <v>1709</v>
      </c>
      <c r="D1153" s="150">
        <v>1</v>
      </c>
    </row>
    <row r="1154" spans="1:4">
      <c r="A1154" s="148">
        <v>42025.502</v>
      </c>
      <c r="B1154" s="149" t="s">
        <v>1704</v>
      </c>
      <c r="C1154" s="150" t="s">
        <v>1701</v>
      </c>
      <c r="D1154" s="150">
        <v>1</v>
      </c>
    </row>
    <row r="1155" spans="1:4">
      <c r="A1155" s="148">
        <v>42025.502</v>
      </c>
      <c r="B1155" s="149" t="s">
        <v>1707</v>
      </c>
      <c r="C1155" s="150" t="s">
        <v>1709</v>
      </c>
      <c r="D1155" s="150">
        <v>0</v>
      </c>
    </row>
    <row r="1156" spans="1:4">
      <c r="A1156" s="148">
        <v>42025.504999999997</v>
      </c>
      <c r="B1156" s="149" t="s">
        <v>1702</v>
      </c>
      <c r="C1156" s="150" t="s">
        <v>1701</v>
      </c>
      <c r="D1156" s="150">
        <v>1</v>
      </c>
    </row>
    <row r="1157" spans="1:4">
      <c r="A1157" s="148">
        <v>42025.504999999997</v>
      </c>
      <c r="B1157" s="149" t="s">
        <v>1706</v>
      </c>
      <c r="C1157" s="150" t="s">
        <v>1710</v>
      </c>
      <c r="D1157" s="150">
        <v>0</v>
      </c>
    </row>
    <row r="1158" spans="1:4">
      <c r="A1158" s="148">
        <v>42025.658000000003</v>
      </c>
      <c r="B1158" s="149" t="s">
        <v>1706</v>
      </c>
      <c r="C1158" s="150" t="s">
        <v>1708</v>
      </c>
      <c r="D1158" s="150">
        <v>0</v>
      </c>
    </row>
    <row r="1159" spans="1:4">
      <c r="A1159" s="148">
        <v>42025.658000000003</v>
      </c>
      <c r="B1159" s="149" t="s">
        <v>1706</v>
      </c>
      <c r="C1159" s="150" t="s">
        <v>1701</v>
      </c>
      <c r="D1159" s="150">
        <v>0</v>
      </c>
    </row>
    <row r="1160" spans="1:4">
      <c r="A1160" s="148">
        <v>42025.659</v>
      </c>
      <c r="B1160" s="149" t="s">
        <v>1707</v>
      </c>
      <c r="C1160" s="150" t="s">
        <v>1701</v>
      </c>
      <c r="D1160" s="150">
        <v>0</v>
      </c>
    </row>
    <row r="1161" spans="1:4">
      <c r="A1161" s="148">
        <v>42025.659</v>
      </c>
      <c r="B1161" s="149" t="s">
        <v>1702</v>
      </c>
      <c r="C1161" s="150" t="s">
        <v>1710</v>
      </c>
      <c r="D1161" s="150">
        <v>1</v>
      </c>
    </row>
    <row r="1162" spans="1:4">
      <c r="A1162" s="148">
        <v>42025.669000000002</v>
      </c>
      <c r="B1162" s="149" t="s">
        <v>1703</v>
      </c>
      <c r="C1162" s="150" t="s">
        <v>1699</v>
      </c>
      <c r="D1162" s="150">
        <v>1</v>
      </c>
    </row>
    <row r="1163" spans="1:4">
      <c r="A1163" s="148">
        <v>42025.669000000002</v>
      </c>
      <c r="B1163" s="149" t="s">
        <v>1707</v>
      </c>
      <c r="C1163" s="150" t="s">
        <v>1709</v>
      </c>
      <c r="D1163" s="150">
        <v>0</v>
      </c>
    </row>
    <row r="1164" spans="1:4">
      <c r="A1164" s="148">
        <v>42025.680999999997</v>
      </c>
      <c r="B1164" s="149" t="s">
        <v>1700</v>
      </c>
      <c r="C1164" s="150" t="s">
        <v>1708</v>
      </c>
      <c r="D1164" s="150">
        <v>0</v>
      </c>
    </row>
    <row r="1165" spans="1:4">
      <c r="A1165" s="148">
        <v>42025.680999999997</v>
      </c>
      <c r="B1165" s="149" t="s">
        <v>1705</v>
      </c>
      <c r="C1165" s="150" t="s">
        <v>1699</v>
      </c>
      <c r="D1165" s="150">
        <v>1</v>
      </c>
    </row>
    <row r="1166" spans="1:4">
      <c r="A1166" s="148">
        <v>42025.686999999998</v>
      </c>
      <c r="B1166" s="149" t="s">
        <v>1707</v>
      </c>
      <c r="C1166" s="150" t="s">
        <v>1710</v>
      </c>
      <c r="D1166" s="150">
        <v>1</v>
      </c>
    </row>
    <row r="1167" spans="1:4">
      <c r="A1167" s="148">
        <v>42025.686999999998</v>
      </c>
      <c r="B1167" s="149" t="s">
        <v>1698</v>
      </c>
      <c r="C1167" s="150" t="s">
        <v>1708</v>
      </c>
      <c r="D1167" s="150">
        <v>1</v>
      </c>
    </row>
    <row r="1168" spans="1:4">
      <c r="A1168" s="148">
        <v>42025.699000000001</v>
      </c>
      <c r="B1168" s="149" t="s">
        <v>1706</v>
      </c>
      <c r="C1168" s="150" t="s">
        <v>1699</v>
      </c>
      <c r="D1168" s="150">
        <v>1</v>
      </c>
    </row>
    <row r="1169" spans="1:4">
      <c r="A1169" s="148">
        <v>42025.699000000001</v>
      </c>
      <c r="B1169" s="149" t="s">
        <v>1703</v>
      </c>
      <c r="C1169" s="150" t="s">
        <v>1699</v>
      </c>
      <c r="D1169" s="150">
        <v>1</v>
      </c>
    </row>
    <row r="1170" spans="1:4">
      <c r="A1170" s="148">
        <v>42025.716</v>
      </c>
      <c r="B1170" s="149" t="s">
        <v>1703</v>
      </c>
      <c r="C1170" s="150" t="s">
        <v>1701</v>
      </c>
      <c r="D1170" s="150">
        <v>1</v>
      </c>
    </row>
    <row r="1171" spans="1:4">
      <c r="A1171" s="148">
        <v>42025.716</v>
      </c>
      <c r="B1171" s="149" t="s">
        <v>1707</v>
      </c>
      <c r="C1171" s="150" t="s">
        <v>1708</v>
      </c>
      <c r="D1171" s="150">
        <v>1</v>
      </c>
    </row>
    <row r="1172" spans="1:4">
      <c r="A1172" s="148">
        <v>42025.726999999999</v>
      </c>
      <c r="B1172" s="149" t="s">
        <v>1705</v>
      </c>
      <c r="C1172" s="150" t="s">
        <v>1701</v>
      </c>
      <c r="D1172" s="150">
        <v>1</v>
      </c>
    </row>
    <row r="1173" spans="1:4">
      <c r="A1173" s="148">
        <v>42025.726999999999</v>
      </c>
      <c r="B1173" s="149" t="s">
        <v>1700</v>
      </c>
      <c r="C1173" s="150" t="s">
        <v>1701</v>
      </c>
      <c r="D1173" s="150">
        <v>0</v>
      </c>
    </row>
    <row r="1174" spans="1:4">
      <c r="A1174" s="148">
        <v>42025.726999999999</v>
      </c>
      <c r="B1174" s="149" t="s">
        <v>1702</v>
      </c>
      <c r="C1174" s="150" t="s">
        <v>1710</v>
      </c>
      <c r="D1174" s="150">
        <v>1</v>
      </c>
    </row>
    <row r="1175" spans="1:4">
      <c r="A1175" s="148">
        <v>42025.726999999999</v>
      </c>
      <c r="B1175" s="149" t="s">
        <v>1707</v>
      </c>
      <c r="C1175" s="150" t="s">
        <v>1710</v>
      </c>
      <c r="D1175" s="150">
        <v>1</v>
      </c>
    </row>
    <row r="1176" spans="1:4">
      <c r="A1176" s="148">
        <v>42025.726999999999</v>
      </c>
      <c r="B1176" s="149" t="s">
        <v>1704</v>
      </c>
      <c r="C1176" s="150" t="s">
        <v>1710</v>
      </c>
      <c r="D1176" s="150">
        <v>1</v>
      </c>
    </row>
    <row r="1177" spans="1:4">
      <c r="A1177" s="148">
        <v>42025.726999999999</v>
      </c>
      <c r="B1177" s="149" t="s">
        <v>1707</v>
      </c>
      <c r="C1177" s="150" t="s">
        <v>1701</v>
      </c>
      <c r="D1177" s="150">
        <v>0</v>
      </c>
    </row>
    <row r="1178" spans="1:4">
      <c r="A1178" s="148">
        <v>42025.733999999997</v>
      </c>
      <c r="B1178" s="149" t="s">
        <v>1704</v>
      </c>
      <c r="C1178" s="150" t="s">
        <v>1710</v>
      </c>
      <c r="D1178" s="150">
        <v>1</v>
      </c>
    </row>
    <row r="1179" spans="1:4">
      <c r="A1179" s="148">
        <v>42025.733999999997</v>
      </c>
      <c r="B1179" s="149" t="s">
        <v>1707</v>
      </c>
      <c r="C1179" s="150" t="s">
        <v>1708</v>
      </c>
      <c r="D1179" s="150">
        <v>1</v>
      </c>
    </row>
    <row r="1180" spans="1:4">
      <c r="A1180" s="148">
        <v>42025.735000000001</v>
      </c>
      <c r="B1180" s="149" t="s">
        <v>1703</v>
      </c>
      <c r="C1180" s="150" t="s">
        <v>1701</v>
      </c>
      <c r="D1180" s="150">
        <v>0</v>
      </c>
    </row>
    <row r="1181" spans="1:4">
      <c r="A1181" s="148">
        <v>42025.735000000001</v>
      </c>
      <c r="B1181" s="149" t="s">
        <v>1702</v>
      </c>
      <c r="C1181" s="150" t="s">
        <v>1709</v>
      </c>
      <c r="D1181" s="150">
        <v>1</v>
      </c>
    </row>
    <row r="1182" spans="1:4">
      <c r="A1182" s="148">
        <v>42026.383000000002</v>
      </c>
      <c r="B1182" s="149" t="s">
        <v>1702</v>
      </c>
      <c r="C1182" s="150" t="s">
        <v>1701</v>
      </c>
      <c r="D1182" s="150">
        <v>0</v>
      </c>
    </row>
    <row r="1183" spans="1:4">
      <c r="A1183" s="148">
        <v>42026.383000000002</v>
      </c>
      <c r="B1183" s="149" t="s">
        <v>1698</v>
      </c>
      <c r="C1183" s="150" t="s">
        <v>1709</v>
      </c>
      <c r="D1183" s="150">
        <v>1</v>
      </c>
    </row>
    <row r="1184" spans="1:4">
      <c r="A1184" s="148">
        <v>42026.383000000002</v>
      </c>
      <c r="B1184" s="149" t="s">
        <v>1698</v>
      </c>
      <c r="C1184" s="150" t="s">
        <v>1701</v>
      </c>
      <c r="D1184" s="150">
        <v>1</v>
      </c>
    </row>
    <row r="1185" spans="1:4">
      <c r="A1185" s="148">
        <v>42026.383000000002</v>
      </c>
      <c r="B1185" s="149" t="s">
        <v>1700</v>
      </c>
      <c r="C1185" s="150" t="s">
        <v>1710</v>
      </c>
      <c r="D1185" s="150">
        <v>1</v>
      </c>
    </row>
    <row r="1186" spans="1:4">
      <c r="A1186" s="148">
        <v>42026.392</v>
      </c>
      <c r="B1186" s="149" t="s">
        <v>1707</v>
      </c>
      <c r="C1186" s="150" t="s">
        <v>1709</v>
      </c>
      <c r="D1186" s="150">
        <v>1</v>
      </c>
    </row>
    <row r="1187" spans="1:4">
      <c r="A1187" s="148">
        <v>42026.392</v>
      </c>
      <c r="B1187" s="149" t="s">
        <v>1698</v>
      </c>
      <c r="C1187" s="150" t="s">
        <v>1710</v>
      </c>
      <c r="D1187" s="150">
        <v>1</v>
      </c>
    </row>
    <row r="1188" spans="1:4">
      <c r="A1188" s="148">
        <v>42026.409</v>
      </c>
      <c r="B1188" s="149" t="s">
        <v>1707</v>
      </c>
      <c r="C1188" s="150" t="s">
        <v>1710</v>
      </c>
      <c r="D1188" s="150">
        <v>1</v>
      </c>
    </row>
    <row r="1189" spans="1:4">
      <c r="A1189" s="148">
        <v>42026.409</v>
      </c>
      <c r="B1189" s="149" t="s">
        <v>1700</v>
      </c>
      <c r="C1189" s="150" t="s">
        <v>1699</v>
      </c>
      <c r="D1189" s="150">
        <v>1</v>
      </c>
    </row>
    <row r="1190" spans="1:4">
      <c r="A1190" s="148">
        <v>42026.415999999997</v>
      </c>
      <c r="B1190" s="149" t="s">
        <v>1700</v>
      </c>
      <c r="C1190" s="150" t="s">
        <v>1701</v>
      </c>
      <c r="D1190" s="150">
        <v>1</v>
      </c>
    </row>
    <row r="1191" spans="1:4">
      <c r="A1191" s="148">
        <v>42026.415999999997</v>
      </c>
      <c r="B1191" s="149" t="s">
        <v>1707</v>
      </c>
      <c r="C1191" s="150" t="s">
        <v>1709</v>
      </c>
      <c r="D1191" s="150">
        <v>1</v>
      </c>
    </row>
    <row r="1192" spans="1:4">
      <c r="A1192" s="148">
        <v>42026.442999999999</v>
      </c>
      <c r="B1192" s="149" t="s">
        <v>1700</v>
      </c>
      <c r="C1192" s="150" t="s">
        <v>1701</v>
      </c>
      <c r="D1192" s="150">
        <v>0</v>
      </c>
    </row>
    <row r="1193" spans="1:4">
      <c r="A1193" s="148">
        <v>42026.442999999999</v>
      </c>
      <c r="B1193" s="149" t="s">
        <v>1698</v>
      </c>
      <c r="C1193" s="150" t="s">
        <v>1699</v>
      </c>
      <c r="D1193" s="150">
        <v>0</v>
      </c>
    </row>
    <row r="1194" spans="1:4">
      <c r="A1194" s="148">
        <v>42026.485999999997</v>
      </c>
      <c r="B1194" s="149" t="s">
        <v>1707</v>
      </c>
      <c r="C1194" s="150" t="s">
        <v>1709</v>
      </c>
      <c r="D1194" s="150">
        <v>1</v>
      </c>
    </row>
    <row r="1195" spans="1:4">
      <c r="A1195" s="148">
        <v>42026.485999999997</v>
      </c>
      <c r="B1195" s="149" t="s">
        <v>1700</v>
      </c>
      <c r="C1195" s="150" t="s">
        <v>1701</v>
      </c>
      <c r="D1195" s="150">
        <v>1</v>
      </c>
    </row>
    <row r="1196" spans="1:4">
      <c r="A1196" s="148">
        <v>42026.487999999998</v>
      </c>
      <c r="B1196" s="149" t="s">
        <v>1704</v>
      </c>
      <c r="C1196" s="150" t="s">
        <v>1701</v>
      </c>
      <c r="D1196" s="150">
        <v>0</v>
      </c>
    </row>
    <row r="1197" spans="1:4">
      <c r="A1197" s="148">
        <v>42026.487999999998</v>
      </c>
      <c r="B1197" s="149" t="s">
        <v>1707</v>
      </c>
      <c r="C1197" s="150" t="s">
        <v>1708</v>
      </c>
      <c r="D1197" s="150">
        <v>1</v>
      </c>
    </row>
    <row r="1198" spans="1:4">
      <c r="A1198" s="148">
        <v>42026.497000000003</v>
      </c>
      <c r="B1198" s="149" t="s">
        <v>1704</v>
      </c>
      <c r="C1198" s="150" t="s">
        <v>1708</v>
      </c>
      <c r="D1198" s="150">
        <v>1</v>
      </c>
    </row>
    <row r="1199" spans="1:4">
      <c r="A1199" s="148">
        <v>42026.497000000003</v>
      </c>
      <c r="B1199" s="149" t="s">
        <v>1705</v>
      </c>
      <c r="C1199" s="150" t="s">
        <v>1709</v>
      </c>
      <c r="D1199" s="150">
        <v>1</v>
      </c>
    </row>
    <row r="1200" spans="1:4">
      <c r="A1200" s="148">
        <v>42026.497000000003</v>
      </c>
      <c r="B1200" s="149" t="s">
        <v>1703</v>
      </c>
      <c r="C1200" s="150" t="s">
        <v>1709</v>
      </c>
      <c r="D1200" s="150">
        <v>1</v>
      </c>
    </row>
    <row r="1201" spans="1:4">
      <c r="A1201" s="148">
        <v>42026.497000000003</v>
      </c>
      <c r="B1201" s="149" t="s">
        <v>1703</v>
      </c>
      <c r="C1201" s="150" t="s">
        <v>1709</v>
      </c>
      <c r="D1201" s="150">
        <v>1</v>
      </c>
    </row>
    <row r="1202" spans="1:4">
      <c r="A1202" s="148">
        <v>42026.533000000003</v>
      </c>
      <c r="B1202" s="149" t="s">
        <v>1702</v>
      </c>
      <c r="C1202" s="150" t="s">
        <v>1701</v>
      </c>
      <c r="D1202" s="150">
        <v>0</v>
      </c>
    </row>
    <row r="1203" spans="1:4">
      <c r="A1203" s="148">
        <v>42026.533000000003</v>
      </c>
      <c r="B1203" s="149" t="s">
        <v>1704</v>
      </c>
      <c r="C1203" s="150" t="s">
        <v>1699</v>
      </c>
      <c r="D1203" s="150">
        <v>0</v>
      </c>
    </row>
    <row r="1204" spans="1:4">
      <c r="A1204" s="148">
        <v>42026.597000000002</v>
      </c>
      <c r="B1204" s="149" t="s">
        <v>1706</v>
      </c>
      <c r="C1204" s="150" t="s">
        <v>1709</v>
      </c>
      <c r="D1204" s="150">
        <v>0</v>
      </c>
    </row>
    <row r="1205" spans="1:4">
      <c r="A1205" s="148">
        <v>42026.597000000002</v>
      </c>
      <c r="B1205" s="149" t="s">
        <v>1703</v>
      </c>
      <c r="C1205" s="150" t="s">
        <v>1708</v>
      </c>
      <c r="D1205" s="150">
        <v>1</v>
      </c>
    </row>
    <row r="1206" spans="1:4">
      <c r="A1206" s="148">
        <v>42026.599000000002</v>
      </c>
      <c r="B1206" s="149" t="s">
        <v>1702</v>
      </c>
      <c r="C1206" s="150" t="s">
        <v>1710</v>
      </c>
      <c r="D1206" s="150">
        <v>0</v>
      </c>
    </row>
    <row r="1207" spans="1:4">
      <c r="A1207" s="148">
        <v>42026.599000000002</v>
      </c>
      <c r="B1207" s="149" t="s">
        <v>1702</v>
      </c>
      <c r="C1207" s="150" t="s">
        <v>1710</v>
      </c>
      <c r="D1207" s="150">
        <v>1</v>
      </c>
    </row>
    <row r="1208" spans="1:4">
      <c r="A1208" s="148">
        <v>42026.614000000001</v>
      </c>
      <c r="B1208" s="149" t="s">
        <v>1700</v>
      </c>
      <c r="C1208" s="150" t="s">
        <v>1710</v>
      </c>
      <c r="D1208" s="150">
        <v>1</v>
      </c>
    </row>
    <row r="1209" spans="1:4">
      <c r="A1209" s="148">
        <v>42026.614000000001</v>
      </c>
      <c r="B1209" s="149" t="s">
        <v>1698</v>
      </c>
      <c r="C1209" s="150" t="s">
        <v>1709</v>
      </c>
      <c r="D1209" s="150">
        <v>1</v>
      </c>
    </row>
    <row r="1210" spans="1:4">
      <c r="A1210" s="148">
        <v>42026.616999999998</v>
      </c>
      <c r="B1210" s="149" t="s">
        <v>1702</v>
      </c>
      <c r="C1210" s="150" t="s">
        <v>1710</v>
      </c>
      <c r="D1210" s="150">
        <v>0</v>
      </c>
    </row>
    <row r="1211" spans="1:4">
      <c r="A1211" s="148">
        <v>42026.616999999998</v>
      </c>
      <c r="B1211" s="149" t="s">
        <v>1705</v>
      </c>
      <c r="C1211" s="150" t="s">
        <v>1709</v>
      </c>
      <c r="D1211" s="150">
        <v>1</v>
      </c>
    </row>
    <row r="1212" spans="1:4">
      <c r="A1212" s="148">
        <v>42026.618000000002</v>
      </c>
      <c r="B1212" s="149" t="s">
        <v>1700</v>
      </c>
      <c r="C1212" s="150" t="s">
        <v>1709</v>
      </c>
      <c r="D1212" s="150">
        <v>0</v>
      </c>
    </row>
    <row r="1213" spans="1:4">
      <c r="A1213" s="148">
        <v>42026.618000000002</v>
      </c>
      <c r="B1213" s="149" t="s">
        <v>1704</v>
      </c>
      <c r="C1213" s="150" t="s">
        <v>1708</v>
      </c>
      <c r="D1213" s="150">
        <v>1</v>
      </c>
    </row>
    <row r="1214" spans="1:4">
      <c r="A1214" s="148">
        <v>42026.646000000001</v>
      </c>
      <c r="B1214" s="149" t="s">
        <v>1707</v>
      </c>
      <c r="C1214" s="150" t="s">
        <v>1699</v>
      </c>
      <c r="D1214" s="150">
        <v>0</v>
      </c>
    </row>
    <row r="1215" spans="1:4">
      <c r="A1215" s="148">
        <v>42026.646000000001</v>
      </c>
      <c r="B1215" s="149" t="s">
        <v>1705</v>
      </c>
      <c r="C1215" s="150" t="s">
        <v>1710</v>
      </c>
      <c r="D1215" s="150">
        <v>0</v>
      </c>
    </row>
    <row r="1216" spans="1:4">
      <c r="A1216" s="148">
        <v>42026.663999999997</v>
      </c>
      <c r="B1216" s="149" t="s">
        <v>1707</v>
      </c>
      <c r="C1216" s="150" t="s">
        <v>1710</v>
      </c>
      <c r="D1216" s="150">
        <v>0</v>
      </c>
    </row>
    <row r="1217" spans="1:4">
      <c r="A1217" s="148">
        <v>42026.663999999997</v>
      </c>
      <c r="B1217" s="149" t="s">
        <v>1707</v>
      </c>
      <c r="C1217" s="150" t="s">
        <v>1709</v>
      </c>
      <c r="D1217" s="150">
        <v>0</v>
      </c>
    </row>
    <row r="1218" spans="1:4">
      <c r="A1218" s="148">
        <v>42026.667999999998</v>
      </c>
      <c r="B1218" s="149" t="s">
        <v>1707</v>
      </c>
      <c r="C1218" s="150" t="s">
        <v>1708</v>
      </c>
      <c r="D1218" s="150">
        <v>0</v>
      </c>
    </row>
    <row r="1219" spans="1:4">
      <c r="A1219" s="148">
        <v>42026.667999999998</v>
      </c>
      <c r="B1219" s="149" t="s">
        <v>1700</v>
      </c>
      <c r="C1219" s="150" t="s">
        <v>1710</v>
      </c>
      <c r="D1219" s="150">
        <v>1</v>
      </c>
    </row>
    <row r="1220" spans="1:4">
      <c r="A1220" s="148">
        <v>42026.694000000003</v>
      </c>
      <c r="B1220" s="149" t="s">
        <v>1704</v>
      </c>
      <c r="C1220" s="150" t="s">
        <v>1709</v>
      </c>
      <c r="D1220" s="150">
        <v>0</v>
      </c>
    </row>
    <row r="1221" spans="1:4">
      <c r="A1221" s="148">
        <v>42026.694000000003</v>
      </c>
      <c r="B1221" s="149" t="s">
        <v>1705</v>
      </c>
      <c r="C1221" s="150" t="s">
        <v>1708</v>
      </c>
      <c r="D1221" s="150">
        <v>0</v>
      </c>
    </row>
    <row r="1222" spans="1:4">
      <c r="A1222" s="148">
        <v>42026.701999999997</v>
      </c>
      <c r="B1222" s="149" t="s">
        <v>1700</v>
      </c>
      <c r="C1222" s="150" t="s">
        <v>1699</v>
      </c>
      <c r="D1222" s="150">
        <v>0</v>
      </c>
    </row>
    <row r="1223" spans="1:4">
      <c r="A1223" s="148">
        <v>42026.701999999997</v>
      </c>
      <c r="B1223" s="149" t="s">
        <v>1702</v>
      </c>
      <c r="C1223" s="150" t="s">
        <v>1699</v>
      </c>
      <c r="D1223" s="150">
        <v>1</v>
      </c>
    </row>
    <row r="1224" spans="1:4">
      <c r="A1224" s="148">
        <v>42026.705999999998</v>
      </c>
      <c r="B1224" s="149" t="s">
        <v>1704</v>
      </c>
      <c r="C1224" s="150" t="s">
        <v>1710</v>
      </c>
      <c r="D1224" s="150">
        <v>1</v>
      </c>
    </row>
    <row r="1225" spans="1:4">
      <c r="A1225" s="148">
        <v>42026.705999999998</v>
      </c>
      <c r="B1225" s="149" t="s">
        <v>1706</v>
      </c>
      <c r="C1225" s="150" t="s">
        <v>1701</v>
      </c>
      <c r="D1225" s="150">
        <v>0</v>
      </c>
    </row>
    <row r="1226" spans="1:4">
      <c r="A1226" s="148">
        <v>42026.726000000002</v>
      </c>
      <c r="B1226" s="149" t="s">
        <v>1704</v>
      </c>
      <c r="C1226" s="150" t="s">
        <v>1709</v>
      </c>
      <c r="D1226" s="150">
        <v>0</v>
      </c>
    </row>
    <row r="1227" spans="1:4">
      <c r="A1227" s="148">
        <v>42026.726000000002</v>
      </c>
      <c r="B1227" s="149" t="s">
        <v>1704</v>
      </c>
      <c r="C1227" s="150" t="s">
        <v>1708</v>
      </c>
      <c r="D1227" s="150">
        <v>1</v>
      </c>
    </row>
    <row r="1228" spans="1:4">
      <c r="A1228" s="148">
        <v>42026.735000000001</v>
      </c>
      <c r="B1228" s="149" t="s">
        <v>1698</v>
      </c>
      <c r="C1228" s="150" t="s">
        <v>1710</v>
      </c>
      <c r="D1228" s="150">
        <v>1</v>
      </c>
    </row>
    <row r="1229" spans="1:4">
      <c r="A1229" s="148">
        <v>42026.735000000001</v>
      </c>
      <c r="B1229" s="149" t="s">
        <v>1707</v>
      </c>
      <c r="C1229" s="150" t="s">
        <v>1701</v>
      </c>
      <c r="D1229" s="150">
        <v>0</v>
      </c>
    </row>
    <row r="1230" spans="1:4">
      <c r="A1230" s="148">
        <v>42026.741000000002</v>
      </c>
      <c r="B1230" s="149" t="s">
        <v>1705</v>
      </c>
      <c r="C1230" s="150" t="s">
        <v>1708</v>
      </c>
      <c r="D1230" s="150">
        <v>1</v>
      </c>
    </row>
    <row r="1231" spans="1:4">
      <c r="A1231" s="148">
        <v>42026.741000000002</v>
      </c>
      <c r="B1231" s="149" t="s">
        <v>1700</v>
      </c>
      <c r="C1231" s="150" t="s">
        <v>1710</v>
      </c>
      <c r="D1231" s="150">
        <v>0</v>
      </c>
    </row>
    <row r="1232" spans="1:4">
      <c r="A1232" s="148">
        <v>42027.396999999997</v>
      </c>
      <c r="B1232" s="149" t="s">
        <v>1704</v>
      </c>
      <c r="C1232" s="150" t="s">
        <v>1710</v>
      </c>
      <c r="D1232" s="150">
        <v>1</v>
      </c>
    </row>
    <row r="1233" spans="1:4">
      <c r="A1233" s="148">
        <v>42027.396999999997</v>
      </c>
      <c r="B1233" s="149" t="s">
        <v>1707</v>
      </c>
      <c r="C1233" s="150" t="s">
        <v>1709</v>
      </c>
      <c r="D1233" s="150">
        <v>1</v>
      </c>
    </row>
    <row r="1234" spans="1:4">
      <c r="A1234" s="148">
        <v>42027.402999999998</v>
      </c>
      <c r="B1234" s="149" t="s">
        <v>1704</v>
      </c>
      <c r="C1234" s="150" t="s">
        <v>1701</v>
      </c>
      <c r="D1234" s="150">
        <v>1</v>
      </c>
    </row>
    <row r="1235" spans="1:4">
      <c r="A1235" s="148">
        <v>42027.402999999998</v>
      </c>
      <c r="B1235" s="149" t="s">
        <v>1702</v>
      </c>
      <c r="C1235" s="150" t="s">
        <v>1709</v>
      </c>
      <c r="D1235" s="150">
        <v>1</v>
      </c>
    </row>
    <row r="1236" spans="1:4">
      <c r="A1236" s="148">
        <v>42027.411</v>
      </c>
      <c r="B1236" s="149" t="s">
        <v>1700</v>
      </c>
      <c r="C1236" s="150" t="s">
        <v>1708</v>
      </c>
      <c r="D1236" s="150">
        <v>0</v>
      </c>
    </row>
    <row r="1237" spans="1:4">
      <c r="A1237" s="148">
        <v>42027.411</v>
      </c>
      <c r="B1237" s="149" t="s">
        <v>1703</v>
      </c>
      <c r="C1237" s="150" t="s">
        <v>1710</v>
      </c>
      <c r="D1237" s="150">
        <v>1</v>
      </c>
    </row>
    <row r="1238" spans="1:4">
      <c r="A1238" s="148">
        <v>42027.415000000001</v>
      </c>
      <c r="B1238" s="149" t="s">
        <v>1698</v>
      </c>
      <c r="C1238" s="150" t="s">
        <v>1709</v>
      </c>
      <c r="D1238" s="150">
        <v>1</v>
      </c>
    </row>
    <row r="1239" spans="1:4">
      <c r="A1239" s="148">
        <v>42027.415000000001</v>
      </c>
      <c r="B1239" s="149" t="s">
        <v>1706</v>
      </c>
      <c r="C1239" s="150" t="s">
        <v>1701</v>
      </c>
      <c r="D1239" s="150">
        <v>0</v>
      </c>
    </row>
    <row r="1240" spans="1:4">
      <c r="A1240" s="148">
        <v>42027.451000000001</v>
      </c>
      <c r="B1240" s="149" t="s">
        <v>1698</v>
      </c>
      <c r="C1240" s="150" t="s">
        <v>1709</v>
      </c>
      <c r="D1240" s="150">
        <v>0</v>
      </c>
    </row>
    <row r="1241" spans="1:4">
      <c r="A1241" s="148">
        <v>42027.451000000001</v>
      </c>
      <c r="B1241" s="149" t="s">
        <v>1703</v>
      </c>
      <c r="C1241" s="150" t="s">
        <v>1701</v>
      </c>
      <c r="D1241" s="150">
        <v>1</v>
      </c>
    </row>
    <row r="1242" spans="1:4">
      <c r="A1242" s="148">
        <v>42027.459000000003</v>
      </c>
      <c r="B1242" s="149" t="s">
        <v>1705</v>
      </c>
      <c r="C1242" s="150" t="s">
        <v>1699</v>
      </c>
      <c r="D1242" s="150">
        <v>1</v>
      </c>
    </row>
    <row r="1243" spans="1:4">
      <c r="A1243" s="148">
        <v>42027.459000000003</v>
      </c>
      <c r="B1243" s="149" t="s">
        <v>1707</v>
      </c>
      <c r="C1243" s="150" t="s">
        <v>1710</v>
      </c>
      <c r="D1243" s="150">
        <v>1</v>
      </c>
    </row>
    <row r="1244" spans="1:4">
      <c r="A1244" s="148">
        <v>42027.470999999998</v>
      </c>
      <c r="B1244" s="149" t="s">
        <v>1706</v>
      </c>
      <c r="C1244" s="150" t="s">
        <v>1710</v>
      </c>
      <c r="D1244" s="150">
        <v>1</v>
      </c>
    </row>
    <row r="1245" spans="1:4">
      <c r="A1245" s="148">
        <v>42027.470999999998</v>
      </c>
      <c r="B1245" s="149" t="s">
        <v>1700</v>
      </c>
      <c r="C1245" s="150" t="s">
        <v>1708</v>
      </c>
      <c r="D1245" s="150">
        <v>0</v>
      </c>
    </row>
    <row r="1246" spans="1:4">
      <c r="A1246" s="148">
        <v>42027.478999999999</v>
      </c>
      <c r="B1246" s="149" t="s">
        <v>1705</v>
      </c>
      <c r="C1246" s="150" t="s">
        <v>1701</v>
      </c>
      <c r="D1246" s="150">
        <v>1</v>
      </c>
    </row>
    <row r="1247" spans="1:4">
      <c r="A1247" s="148">
        <v>42027.478999999999</v>
      </c>
      <c r="B1247" s="149" t="s">
        <v>1703</v>
      </c>
      <c r="C1247" s="150" t="s">
        <v>1699</v>
      </c>
      <c r="D1247" s="150">
        <v>0</v>
      </c>
    </row>
    <row r="1248" spans="1:4">
      <c r="A1248" s="148">
        <v>42027.481</v>
      </c>
      <c r="B1248" s="149" t="s">
        <v>1704</v>
      </c>
      <c r="C1248" s="150" t="s">
        <v>1709</v>
      </c>
      <c r="D1248" s="150">
        <v>0</v>
      </c>
    </row>
    <row r="1249" spans="1:4">
      <c r="A1249" s="148">
        <v>42027.481</v>
      </c>
      <c r="B1249" s="149" t="s">
        <v>1706</v>
      </c>
      <c r="C1249" s="150" t="s">
        <v>1709</v>
      </c>
      <c r="D1249" s="150">
        <v>1</v>
      </c>
    </row>
    <row r="1250" spans="1:4">
      <c r="A1250" s="148">
        <v>42027.483</v>
      </c>
      <c r="B1250" s="149" t="s">
        <v>1698</v>
      </c>
      <c r="C1250" s="150" t="s">
        <v>1699</v>
      </c>
      <c r="D1250" s="150">
        <v>1</v>
      </c>
    </row>
    <row r="1251" spans="1:4">
      <c r="A1251" s="148">
        <v>42027.483</v>
      </c>
      <c r="B1251" s="149" t="s">
        <v>1702</v>
      </c>
      <c r="C1251" s="150" t="s">
        <v>1708</v>
      </c>
      <c r="D1251" s="150">
        <v>1</v>
      </c>
    </row>
    <row r="1252" spans="1:4">
      <c r="A1252" s="148">
        <v>42027.483999999997</v>
      </c>
      <c r="B1252" s="149" t="s">
        <v>1706</v>
      </c>
      <c r="C1252" s="150" t="s">
        <v>1709</v>
      </c>
      <c r="D1252" s="150">
        <v>1</v>
      </c>
    </row>
    <row r="1253" spans="1:4">
      <c r="A1253" s="148">
        <v>42027.483999999997</v>
      </c>
      <c r="B1253" s="149" t="s">
        <v>1705</v>
      </c>
      <c r="C1253" s="150" t="s">
        <v>1709</v>
      </c>
      <c r="D1253" s="150">
        <v>1</v>
      </c>
    </row>
    <row r="1254" spans="1:4">
      <c r="A1254" s="148">
        <v>42027.489000000001</v>
      </c>
      <c r="B1254" s="149" t="s">
        <v>1700</v>
      </c>
      <c r="C1254" s="150" t="s">
        <v>1710</v>
      </c>
      <c r="D1254" s="150">
        <v>1</v>
      </c>
    </row>
    <row r="1255" spans="1:4">
      <c r="A1255" s="148">
        <v>42027.489000000001</v>
      </c>
      <c r="B1255" s="149" t="s">
        <v>1698</v>
      </c>
      <c r="C1255" s="150" t="s">
        <v>1710</v>
      </c>
      <c r="D1255" s="150">
        <v>0</v>
      </c>
    </row>
    <row r="1256" spans="1:4">
      <c r="A1256" s="148">
        <v>42027.497000000003</v>
      </c>
      <c r="B1256" s="149" t="s">
        <v>1707</v>
      </c>
      <c r="C1256" s="150" t="s">
        <v>1699</v>
      </c>
      <c r="D1256" s="150">
        <v>1</v>
      </c>
    </row>
    <row r="1257" spans="1:4">
      <c r="A1257" s="148">
        <v>42027.497000000003</v>
      </c>
      <c r="B1257" s="149" t="s">
        <v>1707</v>
      </c>
      <c r="C1257" s="150" t="s">
        <v>1709</v>
      </c>
      <c r="D1257" s="150">
        <v>1</v>
      </c>
    </row>
    <row r="1258" spans="1:4">
      <c r="A1258" s="148">
        <v>42027.51</v>
      </c>
      <c r="B1258" s="149" t="s">
        <v>1707</v>
      </c>
      <c r="C1258" s="150" t="s">
        <v>1699</v>
      </c>
      <c r="D1258" s="150">
        <v>1</v>
      </c>
    </row>
    <row r="1259" spans="1:4">
      <c r="A1259" s="148">
        <v>42027.51</v>
      </c>
      <c r="B1259" s="149" t="s">
        <v>1698</v>
      </c>
      <c r="C1259" s="150" t="s">
        <v>1708</v>
      </c>
      <c r="D1259" s="150">
        <v>1</v>
      </c>
    </row>
    <row r="1260" spans="1:4">
      <c r="A1260" s="148">
        <v>42027.53</v>
      </c>
      <c r="B1260" s="149" t="s">
        <v>1703</v>
      </c>
      <c r="C1260" s="150" t="s">
        <v>1710</v>
      </c>
      <c r="D1260" s="150">
        <v>1</v>
      </c>
    </row>
    <row r="1261" spans="1:4">
      <c r="A1261" s="148">
        <v>42027.53</v>
      </c>
      <c r="B1261" s="149" t="s">
        <v>1704</v>
      </c>
      <c r="C1261" s="150" t="s">
        <v>1708</v>
      </c>
      <c r="D1261" s="150">
        <v>1</v>
      </c>
    </row>
    <row r="1262" spans="1:4">
      <c r="A1262" s="148">
        <v>42027.538</v>
      </c>
      <c r="B1262" s="149" t="s">
        <v>1704</v>
      </c>
      <c r="C1262" s="150" t="s">
        <v>1708</v>
      </c>
      <c r="D1262" s="150">
        <v>1</v>
      </c>
    </row>
    <row r="1263" spans="1:4">
      <c r="A1263" s="148">
        <v>42027.538</v>
      </c>
      <c r="B1263" s="149" t="s">
        <v>1707</v>
      </c>
      <c r="C1263" s="150" t="s">
        <v>1701</v>
      </c>
      <c r="D1263" s="150">
        <v>0</v>
      </c>
    </row>
    <row r="1264" spans="1:4">
      <c r="A1264" s="148">
        <v>42027.565000000002</v>
      </c>
      <c r="B1264" s="149" t="s">
        <v>1698</v>
      </c>
      <c r="C1264" s="150" t="s">
        <v>1709</v>
      </c>
      <c r="D1264" s="150">
        <v>1</v>
      </c>
    </row>
    <row r="1265" spans="1:4">
      <c r="A1265" s="148">
        <v>42027.565000000002</v>
      </c>
      <c r="B1265" s="149" t="s">
        <v>1698</v>
      </c>
      <c r="C1265" s="150" t="s">
        <v>1699</v>
      </c>
      <c r="D1265" s="150">
        <v>0</v>
      </c>
    </row>
    <row r="1266" spans="1:4">
      <c r="A1266" s="148">
        <v>42027.567999999999</v>
      </c>
      <c r="B1266" s="149" t="s">
        <v>1703</v>
      </c>
      <c r="C1266" s="150" t="s">
        <v>1709</v>
      </c>
      <c r="D1266" s="150">
        <v>1</v>
      </c>
    </row>
    <row r="1267" spans="1:4">
      <c r="A1267" s="148">
        <v>42027.567999999999</v>
      </c>
      <c r="B1267" s="149" t="s">
        <v>1706</v>
      </c>
      <c r="C1267" s="150" t="s">
        <v>1709</v>
      </c>
      <c r="D1267" s="150">
        <v>1</v>
      </c>
    </row>
    <row r="1268" spans="1:4">
      <c r="A1268" s="148">
        <v>42027.593000000001</v>
      </c>
      <c r="B1268" s="149" t="s">
        <v>1703</v>
      </c>
      <c r="C1268" s="150" t="s">
        <v>1708</v>
      </c>
      <c r="D1268" s="150">
        <v>1</v>
      </c>
    </row>
    <row r="1269" spans="1:4">
      <c r="A1269" s="148">
        <v>42027.593000000001</v>
      </c>
      <c r="B1269" s="149" t="s">
        <v>1707</v>
      </c>
      <c r="C1269" s="150" t="s">
        <v>1710</v>
      </c>
      <c r="D1269" s="150">
        <v>0</v>
      </c>
    </row>
    <row r="1270" spans="1:4">
      <c r="A1270" s="148">
        <v>42027.62</v>
      </c>
      <c r="B1270" s="149" t="s">
        <v>1703</v>
      </c>
      <c r="C1270" s="150" t="s">
        <v>1701</v>
      </c>
      <c r="D1270" s="150">
        <v>1</v>
      </c>
    </row>
    <row r="1271" spans="1:4">
      <c r="A1271" s="148">
        <v>42027.62</v>
      </c>
      <c r="B1271" s="149" t="s">
        <v>1700</v>
      </c>
      <c r="C1271" s="150" t="s">
        <v>1701</v>
      </c>
      <c r="D1271" s="150">
        <v>0</v>
      </c>
    </row>
    <row r="1272" spans="1:4">
      <c r="A1272" s="148">
        <v>42027.667999999998</v>
      </c>
      <c r="B1272" s="149" t="s">
        <v>1700</v>
      </c>
      <c r="C1272" s="150" t="s">
        <v>1708</v>
      </c>
      <c r="D1272" s="150">
        <v>0</v>
      </c>
    </row>
    <row r="1273" spans="1:4">
      <c r="A1273" s="148">
        <v>42027.667999999998</v>
      </c>
      <c r="B1273" s="149" t="s">
        <v>1707</v>
      </c>
      <c r="C1273" s="150" t="s">
        <v>1709</v>
      </c>
      <c r="D1273" s="150">
        <v>0</v>
      </c>
    </row>
    <row r="1274" spans="1:4">
      <c r="A1274" s="148">
        <v>42027.675999999999</v>
      </c>
      <c r="B1274" s="149" t="s">
        <v>1702</v>
      </c>
      <c r="C1274" s="150" t="s">
        <v>1699</v>
      </c>
      <c r="D1274" s="150">
        <v>0</v>
      </c>
    </row>
    <row r="1275" spans="1:4">
      <c r="A1275" s="148">
        <v>42027.675999999999</v>
      </c>
      <c r="B1275" s="149" t="s">
        <v>1704</v>
      </c>
      <c r="C1275" s="150" t="s">
        <v>1710</v>
      </c>
      <c r="D1275" s="150">
        <v>1</v>
      </c>
    </row>
    <row r="1276" spans="1:4">
      <c r="A1276" s="148">
        <v>42027.692999999999</v>
      </c>
      <c r="B1276" s="149" t="s">
        <v>1705</v>
      </c>
      <c r="C1276" s="150" t="s">
        <v>1708</v>
      </c>
      <c r="D1276" s="150">
        <v>1</v>
      </c>
    </row>
    <row r="1277" spans="1:4">
      <c r="A1277" s="148">
        <v>42027.692999999999</v>
      </c>
      <c r="B1277" s="149" t="s">
        <v>1698</v>
      </c>
      <c r="C1277" s="150" t="s">
        <v>1701</v>
      </c>
      <c r="D1277" s="150">
        <v>1</v>
      </c>
    </row>
    <row r="1278" spans="1:4">
      <c r="A1278" s="148">
        <v>42027.697999999997</v>
      </c>
      <c r="B1278" s="149" t="s">
        <v>1702</v>
      </c>
      <c r="C1278" s="150" t="s">
        <v>1710</v>
      </c>
      <c r="D1278" s="150">
        <v>1</v>
      </c>
    </row>
    <row r="1279" spans="1:4">
      <c r="A1279" s="148">
        <v>42027.697999999997</v>
      </c>
      <c r="B1279" s="149" t="s">
        <v>1698</v>
      </c>
      <c r="C1279" s="150" t="s">
        <v>1710</v>
      </c>
      <c r="D1279" s="150">
        <v>1</v>
      </c>
    </row>
    <row r="1280" spans="1:4">
      <c r="A1280" s="148">
        <v>42027.724999999999</v>
      </c>
      <c r="B1280" s="149" t="s">
        <v>1706</v>
      </c>
      <c r="C1280" s="150" t="s">
        <v>1708</v>
      </c>
      <c r="D1280" s="150">
        <v>1</v>
      </c>
    </row>
    <row r="1281" spans="1:4">
      <c r="A1281" s="148">
        <v>42027.724999999999</v>
      </c>
      <c r="B1281" s="149" t="s">
        <v>1703</v>
      </c>
      <c r="C1281" s="150" t="s">
        <v>1699</v>
      </c>
      <c r="D1281" s="150">
        <v>0</v>
      </c>
    </row>
    <row r="1282" spans="1:4">
      <c r="A1282" s="148">
        <v>42027.737000000001</v>
      </c>
      <c r="B1282" s="149" t="s">
        <v>1706</v>
      </c>
      <c r="C1282" s="150" t="s">
        <v>1710</v>
      </c>
      <c r="D1282" s="150">
        <v>1</v>
      </c>
    </row>
    <row r="1283" spans="1:4">
      <c r="A1283" s="148">
        <v>42027.737000000001</v>
      </c>
      <c r="B1283" s="149" t="s">
        <v>1704</v>
      </c>
      <c r="C1283" s="150" t="s">
        <v>1710</v>
      </c>
      <c r="D1283" s="150">
        <v>1</v>
      </c>
    </row>
    <row r="1284" spans="1:4">
      <c r="A1284" s="148">
        <v>42027.739000000001</v>
      </c>
      <c r="B1284" s="149" t="s">
        <v>1704</v>
      </c>
      <c r="C1284" s="150" t="s">
        <v>1699</v>
      </c>
      <c r="D1284" s="150">
        <v>0</v>
      </c>
    </row>
    <row r="1285" spans="1:4">
      <c r="A1285" s="148">
        <v>42027.739000000001</v>
      </c>
      <c r="B1285" s="149" t="s">
        <v>1702</v>
      </c>
      <c r="C1285" s="150" t="s">
        <v>1708</v>
      </c>
      <c r="D1285" s="150">
        <v>0</v>
      </c>
    </row>
    <row r="1286" spans="1:4">
      <c r="A1286" s="148">
        <v>42028.379000000001</v>
      </c>
      <c r="B1286" s="149" t="s">
        <v>1703</v>
      </c>
      <c r="C1286" s="150" t="s">
        <v>1708</v>
      </c>
      <c r="D1286" s="150">
        <v>0</v>
      </c>
    </row>
    <row r="1287" spans="1:4">
      <c r="A1287" s="148">
        <v>42028.379000000001</v>
      </c>
      <c r="B1287" s="149" t="s">
        <v>1698</v>
      </c>
      <c r="C1287" s="150" t="s">
        <v>1710</v>
      </c>
      <c r="D1287" s="150">
        <v>1</v>
      </c>
    </row>
    <row r="1288" spans="1:4">
      <c r="A1288" s="148">
        <v>42028.379000000001</v>
      </c>
      <c r="B1288" s="149" t="s">
        <v>1706</v>
      </c>
      <c r="C1288" s="150" t="s">
        <v>1708</v>
      </c>
      <c r="D1288" s="150">
        <v>1</v>
      </c>
    </row>
    <row r="1289" spans="1:4">
      <c r="A1289" s="148">
        <v>42028.379000000001</v>
      </c>
      <c r="B1289" s="149" t="s">
        <v>1705</v>
      </c>
      <c r="C1289" s="150" t="s">
        <v>1709</v>
      </c>
      <c r="D1289" s="150">
        <v>0</v>
      </c>
    </row>
    <row r="1290" spans="1:4">
      <c r="A1290" s="148">
        <v>42028.383999999998</v>
      </c>
      <c r="B1290" s="149" t="s">
        <v>1704</v>
      </c>
      <c r="C1290" s="150" t="s">
        <v>1709</v>
      </c>
      <c r="D1290" s="150">
        <v>1</v>
      </c>
    </row>
    <row r="1291" spans="1:4">
      <c r="A1291" s="148">
        <v>42028.383999999998</v>
      </c>
      <c r="B1291" s="149" t="s">
        <v>1707</v>
      </c>
      <c r="C1291" s="150" t="s">
        <v>1699</v>
      </c>
      <c r="D1291" s="150">
        <v>1</v>
      </c>
    </row>
    <row r="1292" spans="1:4">
      <c r="A1292" s="148">
        <v>42028.389000000003</v>
      </c>
      <c r="B1292" s="149" t="s">
        <v>1706</v>
      </c>
      <c r="C1292" s="150" t="s">
        <v>1701</v>
      </c>
      <c r="D1292" s="150">
        <v>1</v>
      </c>
    </row>
    <row r="1293" spans="1:4">
      <c r="A1293" s="148">
        <v>42028.389000000003</v>
      </c>
      <c r="B1293" s="149" t="s">
        <v>1704</v>
      </c>
      <c r="C1293" s="150" t="s">
        <v>1701</v>
      </c>
      <c r="D1293" s="150">
        <v>1</v>
      </c>
    </row>
    <row r="1294" spans="1:4">
      <c r="A1294" s="148">
        <v>42028.392</v>
      </c>
      <c r="B1294" s="149" t="s">
        <v>1706</v>
      </c>
      <c r="C1294" s="150" t="s">
        <v>1708</v>
      </c>
      <c r="D1294" s="150">
        <v>1</v>
      </c>
    </row>
    <row r="1295" spans="1:4">
      <c r="A1295" s="148">
        <v>42028.392</v>
      </c>
      <c r="B1295" s="149" t="s">
        <v>1706</v>
      </c>
      <c r="C1295" s="150" t="s">
        <v>1699</v>
      </c>
      <c r="D1295" s="150">
        <v>0</v>
      </c>
    </row>
    <row r="1296" spans="1:4">
      <c r="A1296" s="148">
        <v>42028.413</v>
      </c>
      <c r="B1296" s="149" t="s">
        <v>1705</v>
      </c>
      <c r="C1296" s="150" t="s">
        <v>1701</v>
      </c>
      <c r="D1296" s="150">
        <v>1</v>
      </c>
    </row>
    <row r="1297" spans="1:4">
      <c r="A1297" s="148">
        <v>42028.413</v>
      </c>
      <c r="B1297" s="149" t="s">
        <v>1704</v>
      </c>
      <c r="C1297" s="150" t="s">
        <v>1708</v>
      </c>
      <c r="D1297" s="150">
        <v>0</v>
      </c>
    </row>
    <row r="1298" spans="1:4">
      <c r="A1298" s="148">
        <v>42028.419000000002</v>
      </c>
      <c r="B1298" s="149" t="s">
        <v>1704</v>
      </c>
      <c r="C1298" s="150" t="s">
        <v>1709</v>
      </c>
      <c r="D1298" s="150">
        <v>1</v>
      </c>
    </row>
    <row r="1299" spans="1:4">
      <c r="A1299" s="148">
        <v>42028.419000000002</v>
      </c>
      <c r="B1299" s="149" t="s">
        <v>1707</v>
      </c>
      <c r="C1299" s="150" t="s">
        <v>1708</v>
      </c>
      <c r="D1299" s="150">
        <v>1</v>
      </c>
    </row>
    <row r="1300" spans="1:4">
      <c r="A1300" s="148">
        <v>42028.42</v>
      </c>
      <c r="B1300" s="149" t="s">
        <v>1707</v>
      </c>
      <c r="C1300" s="150" t="s">
        <v>1710</v>
      </c>
      <c r="D1300" s="150">
        <v>1</v>
      </c>
    </row>
    <row r="1301" spans="1:4">
      <c r="A1301" s="148">
        <v>42028.42</v>
      </c>
      <c r="B1301" s="149" t="s">
        <v>1705</v>
      </c>
      <c r="C1301" s="150" t="s">
        <v>1701</v>
      </c>
      <c r="D1301" s="150">
        <v>0</v>
      </c>
    </row>
    <row r="1302" spans="1:4">
      <c r="A1302" s="148">
        <v>42028.42</v>
      </c>
      <c r="B1302" s="149" t="s">
        <v>1702</v>
      </c>
      <c r="C1302" s="150" t="s">
        <v>1699</v>
      </c>
      <c r="D1302" s="150">
        <v>0</v>
      </c>
    </row>
    <row r="1303" spans="1:4">
      <c r="A1303" s="148">
        <v>42028.42</v>
      </c>
      <c r="B1303" s="149" t="s">
        <v>1703</v>
      </c>
      <c r="C1303" s="150" t="s">
        <v>1710</v>
      </c>
      <c r="D1303" s="150">
        <v>1</v>
      </c>
    </row>
    <row r="1304" spans="1:4">
      <c r="A1304" s="148">
        <v>42028.436999999998</v>
      </c>
      <c r="B1304" s="149" t="s">
        <v>1705</v>
      </c>
      <c r="C1304" s="150" t="s">
        <v>1708</v>
      </c>
      <c r="D1304" s="150">
        <v>1</v>
      </c>
    </row>
    <row r="1305" spans="1:4">
      <c r="A1305" s="148">
        <v>42028.436999999998</v>
      </c>
      <c r="B1305" s="149" t="s">
        <v>1707</v>
      </c>
      <c r="C1305" s="150" t="s">
        <v>1709</v>
      </c>
      <c r="D1305" s="150">
        <v>0</v>
      </c>
    </row>
    <row r="1306" spans="1:4">
      <c r="A1306" s="148">
        <v>42028.438999999998</v>
      </c>
      <c r="B1306" s="149" t="s">
        <v>1706</v>
      </c>
      <c r="C1306" s="150" t="s">
        <v>1709</v>
      </c>
      <c r="D1306" s="150">
        <v>1</v>
      </c>
    </row>
    <row r="1307" spans="1:4">
      <c r="A1307" s="148">
        <v>42028.438999999998</v>
      </c>
      <c r="B1307" s="149" t="s">
        <v>1700</v>
      </c>
      <c r="C1307" s="150" t="s">
        <v>1699</v>
      </c>
      <c r="D1307" s="150">
        <v>0</v>
      </c>
    </row>
    <row r="1308" spans="1:4">
      <c r="A1308" s="148">
        <v>42028.466</v>
      </c>
      <c r="B1308" s="149" t="s">
        <v>1703</v>
      </c>
      <c r="C1308" s="150" t="s">
        <v>1699</v>
      </c>
      <c r="D1308" s="150">
        <v>1</v>
      </c>
    </row>
    <row r="1309" spans="1:4">
      <c r="A1309" s="148">
        <v>42028.466</v>
      </c>
      <c r="B1309" s="149" t="s">
        <v>1698</v>
      </c>
      <c r="C1309" s="150" t="s">
        <v>1710</v>
      </c>
      <c r="D1309" s="150">
        <v>1</v>
      </c>
    </row>
    <row r="1310" spans="1:4">
      <c r="A1310" s="148">
        <v>42028.487999999998</v>
      </c>
      <c r="B1310" s="149" t="s">
        <v>1700</v>
      </c>
      <c r="C1310" s="150" t="s">
        <v>1701</v>
      </c>
      <c r="D1310" s="150">
        <v>1</v>
      </c>
    </row>
    <row r="1311" spans="1:4">
      <c r="A1311" s="148">
        <v>42028.487999999998</v>
      </c>
      <c r="B1311" s="149" t="s">
        <v>1704</v>
      </c>
      <c r="C1311" s="150" t="s">
        <v>1699</v>
      </c>
      <c r="D1311" s="150">
        <v>1</v>
      </c>
    </row>
    <row r="1312" spans="1:4">
      <c r="A1312" s="148">
        <v>42028.514999999999</v>
      </c>
      <c r="B1312" s="149" t="s">
        <v>1702</v>
      </c>
      <c r="C1312" s="150" t="s">
        <v>1699</v>
      </c>
      <c r="D1312" s="150">
        <v>1</v>
      </c>
    </row>
    <row r="1313" spans="1:4">
      <c r="A1313" s="148">
        <v>42028.514999999999</v>
      </c>
      <c r="B1313" s="149" t="s">
        <v>1698</v>
      </c>
      <c r="C1313" s="150" t="s">
        <v>1710</v>
      </c>
      <c r="D1313" s="150">
        <v>1</v>
      </c>
    </row>
    <row r="1314" spans="1:4">
      <c r="A1314" s="148">
        <v>42028.517999999996</v>
      </c>
      <c r="B1314" s="149" t="s">
        <v>1705</v>
      </c>
      <c r="C1314" s="150" t="s">
        <v>1710</v>
      </c>
      <c r="D1314" s="150">
        <v>0</v>
      </c>
    </row>
    <row r="1315" spans="1:4">
      <c r="A1315" s="148">
        <v>42028.517999999996</v>
      </c>
      <c r="B1315" s="149" t="s">
        <v>1700</v>
      </c>
      <c r="C1315" s="150" t="s">
        <v>1708</v>
      </c>
      <c r="D1315" s="150">
        <v>1</v>
      </c>
    </row>
    <row r="1316" spans="1:4">
      <c r="A1316" s="148">
        <v>42028.542000000001</v>
      </c>
      <c r="B1316" s="149" t="s">
        <v>1705</v>
      </c>
      <c r="C1316" s="150" t="s">
        <v>1710</v>
      </c>
      <c r="D1316" s="150">
        <v>1</v>
      </c>
    </row>
    <row r="1317" spans="1:4">
      <c r="A1317" s="148">
        <v>42028.542000000001</v>
      </c>
      <c r="B1317" s="149" t="s">
        <v>1706</v>
      </c>
      <c r="C1317" s="150" t="s">
        <v>1708</v>
      </c>
      <c r="D1317" s="150">
        <v>1</v>
      </c>
    </row>
    <row r="1318" spans="1:4">
      <c r="A1318" s="148">
        <v>42028.550999999999</v>
      </c>
      <c r="B1318" s="149" t="s">
        <v>1703</v>
      </c>
      <c r="C1318" s="150" t="s">
        <v>1710</v>
      </c>
      <c r="D1318" s="150">
        <v>1</v>
      </c>
    </row>
    <row r="1319" spans="1:4">
      <c r="A1319" s="148">
        <v>42028.550999999999</v>
      </c>
      <c r="B1319" s="149" t="s">
        <v>1706</v>
      </c>
      <c r="C1319" s="150" t="s">
        <v>1701</v>
      </c>
      <c r="D1319" s="150">
        <v>1</v>
      </c>
    </row>
    <row r="1320" spans="1:4">
      <c r="A1320" s="148">
        <v>42028.593999999997</v>
      </c>
      <c r="B1320" s="149" t="s">
        <v>1698</v>
      </c>
      <c r="C1320" s="150" t="s">
        <v>1701</v>
      </c>
      <c r="D1320" s="150">
        <v>1</v>
      </c>
    </row>
    <row r="1321" spans="1:4">
      <c r="A1321" s="148">
        <v>42028.593999999997</v>
      </c>
      <c r="B1321" s="149" t="s">
        <v>1703</v>
      </c>
      <c r="C1321" s="150" t="s">
        <v>1701</v>
      </c>
      <c r="D1321" s="150">
        <v>1</v>
      </c>
    </row>
    <row r="1322" spans="1:4">
      <c r="A1322" s="148">
        <v>42028.614999999998</v>
      </c>
      <c r="B1322" s="149" t="s">
        <v>1706</v>
      </c>
      <c r="C1322" s="150" t="s">
        <v>1701</v>
      </c>
      <c r="D1322" s="150">
        <v>1</v>
      </c>
    </row>
    <row r="1323" spans="1:4">
      <c r="A1323" s="148">
        <v>42028.614999999998</v>
      </c>
      <c r="B1323" s="149" t="s">
        <v>1698</v>
      </c>
      <c r="C1323" s="150" t="s">
        <v>1701</v>
      </c>
      <c r="D1323" s="150">
        <v>1</v>
      </c>
    </row>
    <row r="1324" spans="1:4">
      <c r="A1324" s="148">
        <v>42028.616000000002</v>
      </c>
      <c r="B1324" s="149" t="s">
        <v>1707</v>
      </c>
      <c r="C1324" s="150" t="s">
        <v>1701</v>
      </c>
      <c r="D1324" s="150">
        <v>1</v>
      </c>
    </row>
    <row r="1325" spans="1:4">
      <c r="A1325" s="148">
        <v>42028.616000000002</v>
      </c>
      <c r="B1325" s="149" t="s">
        <v>1704</v>
      </c>
      <c r="C1325" s="150" t="s">
        <v>1710</v>
      </c>
      <c r="D1325" s="150">
        <v>0</v>
      </c>
    </row>
    <row r="1326" spans="1:4">
      <c r="A1326" s="148">
        <v>42028.659</v>
      </c>
      <c r="B1326" s="149" t="s">
        <v>1703</v>
      </c>
      <c r="C1326" s="150" t="s">
        <v>1708</v>
      </c>
      <c r="D1326" s="150">
        <v>1</v>
      </c>
    </row>
    <row r="1327" spans="1:4">
      <c r="A1327" s="148">
        <v>42028.659</v>
      </c>
      <c r="B1327" s="149" t="s">
        <v>1703</v>
      </c>
      <c r="C1327" s="150" t="s">
        <v>1708</v>
      </c>
      <c r="D1327" s="150">
        <v>1</v>
      </c>
    </row>
    <row r="1328" spans="1:4">
      <c r="A1328" s="148">
        <v>42028.665999999997</v>
      </c>
      <c r="B1328" s="149" t="s">
        <v>1702</v>
      </c>
      <c r="C1328" s="150" t="s">
        <v>1709</v>
      </c>
      <c r="D1328" s="150">
        <v>1</v>
      </c>
    </row>
    <row r="1329" spans="1:4">
      <c r="A1329" s="148">
        <v>42028.665999999997</v>
      </c>
      <c r="B1329" s="149" t="s">
        <v>1706</v>
      </c>
      <c r="C1329" s="150" t="s">
        <v>1710</v>
      </c>
      <c r="D1329" s="150">
        <v>1</v>
      </c>
    </row>
    <row r="1330" spans="1:4">
      <c r="A1330" s="148">
        <v>42028.667999999998</v>
      </c>
      <c r="B1330" s="149" t="s">
        <v>1704</v>
      </c>
      <c r="C1330" s="150" t="s">
        <v>1709</v>
      </c>
      <c r="D1330" s="150">
        <v>1</v>
      </c>
    </row>
    <row r="1331" spans="1:4">
      <c r="A1331" s="148">
        <v>42028.667999999998</v>
      </c>
      <c r="B1331" s="149" t="s">
        <v>1704</v>
      </c>
      <c r="C1331" s="150" t="s">
        <v>1710</v>
      </c>
      <c r="D1331" s="150">
        <v>1</v>
      </c>
    </row>
    <row r="1332" spans="1:4">
      <c r="A1332" s="148">
        <v>42028.697999999997</v>
      </c>
      <c r="B1332" s="149" t="s">
        <v>1704</v>
      </c>
      <c r="C1332" s="150" t="s">
        <v>1701</v>
      </c>
      <c r="D1332" s="150">
        <v>1</v>
      </c>
    </row>
    <row r="1333" spans="1:4">
      <c r="A1333" s="148">
        <v>42028.697999999997</v>
      </c>
      <c r="B1333" s="149" t="s">
        <v>1702</v>
      </c>
      <c r="C1333" s="150" t="s">
        <v>1701</v>
      </c>
      <c r="D1333" s="150">
        <v>1</v>
      </c>
    </row>
    <row r="1334" spans="1:4">
      <c r="A1334" s="148">
        <v>42028.72</v>
      </c>
      <c r="B1334" s="149" t="s">
        <v>1700</v>
      </c>
      <c r="C1334" s="150" t="s">
        <v>1699</v>
      </c>
      <c r="D1334" s="150">
        <v>0</v>
      </c>
    </row>
    <row r="1335" spans="1:4">
      <c r="A1335" s="148">
        <v>42028.72</v>
      </c>
      <c r="B1335" s="149" t="s">
        <v>1704</v>
      </c>
      <c r="C1335" s="150" t="s">
        <v>1708</v>
      </c>
      <c r="D1335" s="150">
        <v>1</v>
      </c>
    </row>
    <row r="1336" spans="1:4">
      <c r="A1336" s="148">
        <v>42028.726000000002</v>
      </c>
      <c r="B1336" s="149" t="s">
        <v>1705</v>
      </c>
      <c r="C1336" s="150" t="s">
        <v>1708</v>
      </c>
      <c r="D1336" s="150">
        <v>1</v>
      </c>
    </row>
    <row r="1337" spans="1:4">
      <c r="A1337" s="148">
        <v>42028.726000000002</v>
      </c>
      <c r="B1337" s="149" t="s">
        <v>1700</v>
      </c>
      <c r="C1337" s="150" t="s">
        <v>1708</v>
      </c>
      <c r="D1337" s="150">
        <v>1</v>
      </c>
    </row>
    <row r="1338" spans="1:4">
      <c r="A1338" s="148">
        <v>42028.745999999999</v>
      </c>
      <c r="B1338" s="149" t="s">
        <v>1698</v>
      </c>
      <c r="C1338" s="150" t="s">
        <v>1709</v>
      </c>
      <c r="D1338" s="150">
        <v>1</v>
      </c>
    </row>
    <row r="1339" spans="1:4">
      <c r="A1339" s="148">
        <v>42028.745999999999</v>
      </c>
      <c r="B1339" s="149" t="s">
        <v>1705</v>
      </c>
      <c r="C1339" s="150" t="s">
        <v>1701</v>
      </c>
      <c r="D1339" s="150">
        <v>1</v>
      </c>
    </row>
    <row r="1340" spans="1:4">
      <c r="A1340" s="148">
        <v>42029.385999999999</v>
      </c>
      <c r="B1340" s="149" t="s">
        <v>1703</v>
      </c>
      <c r="C1340" s="150" t="s">
        <v>1710</v>
      </c>
      <c r="D1340" s="150">
        <v>1</v>
      </c>
    </row>
    <row r="1341" spans="1:4">
      <c r="A1341" s="148">
        <v>42029.385999999999</v>
      </c>
      <c r="B1341" s="149" t="s">
        <v>1706</v>
      </c>
      <c r="C1341" s="150" t="s">
        <v>1708</v>
      </c>
      <c r="D1341" s="150">
        <v>1</v>
      </c>
    </row>
    <row r="1342" spans="1:4">
      <c r="A1342" s="148">
        <v>42029.392999999996</v>
      </c>
      <c r="B1342" s="149" t="s">
        <v>1705</v>
      </c>
      <c r="C1342" s="150" t="s">
        <v>1710</v>
      </c>
      <c r="D1342" s="150">
        <v>1</v>
      </c>
    </row>
    <row r="1343" spans="1:4">
      <c r="A1343" s="148">
        <v>42029.392999999996</v>
      </c>
      <c r="B1343" s="149" t="s">
        <v>1705</v>
      </c>
      <c r="C1343" s="150" t="s">
        <v>1709</v>
      </c>
      <c r="D1343" s="150">
        <v>1</v>
      </c>
    </row>
    <row r="1344" spans="1:4">
      <c r="A1344" s="148">
        <v>42029.398000000001</v>
      </c>
      <c r="B1344" s="149" t="s">
        <v>1703</v>
      </c>
      <c r="C1344" s="150" t="s">
        <v>1701</v>
      </c>
      <c r="D1344" s="150">
        <v>1</v>
      </c>
    </row>
    <row r="1345" spans="1:4">
      <c r="A1345" s="148">
        <v>42029.398000000001</v>
      </c>
      <c r="B1345" s="149" t="s">
        <v>1700</v>
      </c>
      <c r="C1345" s="150" t="s">
        <v>1708</v>
      </c>
      <c r="D1345" s="150">
        <v>1</v>
      </c>
    </row>
    <row r="1346" spans="1:4">
      <c r="A1346" s="148">
        <v>42029.400999999998</v>
      </c>
      <c r="B1346" s="149" t="s">
        <v>1702</v>
      </c>
      <c r="C1346" s="150" t="s">
        <v>1701</v>
      </c>
      <c r="D1346" s="150">
        <v>1</v>
      </c>
    </row>
    <row r="1347" spans="1:4">
      <c r="A1347" s="148">
        <v>42029.400999999998</v>
      </c>
      <c r="B1347" s="149" t="s">
        <v>1707</v>
      </c>
      <c r="C1347" s="150" t="s">
        <v>1710</v>
      </c>
      <c r="D1347" s="150">
        <v>1</v>
      </c>
    </row>
    <row r="1348" spans="1:4">
      <c r="A1348" s="148">
        <v>42029.423999999999</v>
      </c>
      <c r="B1348" s="149" t="s">
        <v>1707</v>
      </c>
      <c r="C1348" s="150" t="s">
        <v>1699</v>
      </c>
      <c r="D1348" s="150">
        <v>1</v>
      </c>
    </row>
    <row r="1349" spans="1:4">
      <c r="A1349" s="148">
        <v>42029.423999999999</v>
      </c>
      <c r="B1349" s="149" t="s">
        <v>1706</v>
      </c>
      <c r="C1349" s="150" t="s">
        <v>1708</v>
      </c>
      <c r="D1349" s="150">
        <v>0</v>
      </c>
    </row>
    <row r="1350" spans="1:4">
      <c r="A1350" s="148">
        <v>42029.436000000002</v>
      </c>
      <c r="B1350" s="149" t="s">
        <v>1698</v>
      </c>
      <c r="C1350" s="150" t="s">
        <v>1709</v>
      </c>
      <c r="D1350" s="150">
        <v>0</v>
      </c>
    </row>
    <row r="1351" spans="1:4">
      <c r="A1351" s="148">
        <v>42029.436000000002</v>
      </c>
      <c r="B1351" s="149" t="s">
        <v>1706</v>
      </c>
      <c r="C1351" s="150" t="s">
        <v>1699</v>
      </c>
      <c r="D1351" s="150">
        <v>0</v>
      </c>
    </row>
    <row r="1352" spans="1:4">
      <c r="A1352" s="148">
        <v>42029.446000000004</v>
      </c>
      <c r="B1352" s="149" t="s">
        <v>1706</v>
      </c>
      <c r="C1352" s="150" t="s">
        <v>1710</v>
      </c>
      <c r="D1352" s="150">
        <v>1</v>
      </c>
    </row>
    <row r="1353" spans="1:4">
      <c r="A1353" s="148">
        <v>42029.446000000004</v>
      </c>
      <c r="B1353" s="149" t="s">
        <v>1703</v>
      </c>
      <c r="C1353" s="150" t="s">
        <v>1701</v>
      </c>
      <c r="D1353" s="150">
        <v>1</v>
      </c>
    </row>
    <row r="1354" spans="1:4">
      <c r="A1354" s="148">
        <v>42029.461000000003</v>
      </c>
      <c r="B1354" s="149" t="s">
        <v>1698</v>
      </c>
      <c r="C1354" s="150" t="s">
        <v>1701</v>
      </c>
      <c r="D1354" s="150">
        <v>1</v>
      </c>
    </row>
    <row r="1355" spans="1:4">
      <c r="A1355" s="148">
        <v>42029.461000000003</v>
      </c>
      <c r="B1355" s="149" t="s">
        <v>1698</v>
      </c>
      <c r="C1355" s="150" t="s">
        <v>1701</v>
      </c>
      <c r="D1355" s="150">
        <v>1</v>
      </c>
    </row>
    <row r="1356" spans="1:4">
      <c r="A1356" s="148">
        <v>42029.487999999998</v>
      </c>
      <c r="B1356" s="149" t="s">
        <v>1704</v>
      </c>
      <c r="C1356" s="150" t="s">
        <v>1709</v>
      </c>
      <c r="D1356" s="150">
        <v>0</v>
      </c>
    </row>
    <row r="1357" spans="1:4">
      <c r="A1357" s="148">
        <v>42029.487999999998</v>
      </c>
      <c r="B1357" s="149" t="s">
        <v>1704</v>
      </c>
      <c r="C1357" s="150" t="s">
        <v>1708</v>
      </c>
      <c r="D1357" s="150">
        <v>0</v>
      </c>
    </row>
    <row r="1358" spans="1:4">
      <c r="A1358" s="148">
        <v>42029.491999999998</v>
      </c>
      <c r="B1358" s="149" t="s">
        <v>1698</v>
      </c>
      <c r="C1358" s="150" t="s">
        <v>1699</v>
      </c>
      <c r="D1358" s="150">
        <v>1</v>
      </c>
    </row>
    <row r="1359" spans="1:4">
      <c r="A1359" s="148">
        <v>42029.491999999998</v>
      </c>
      <c r="B1359" s="149" t="s">
        <v>1702</v>
      </c>
      <c r="C1359" s="150" t="s">
        <v>1699</v>
      </c>
      <c r="D1359" s="150">
        <v>1</v>
      </c>
    </row>
    <row r="1360" spans="1:4">
      <c r="A1360" s="148">
        <v>42029.495999999999</v>
      </c>
      <c r="B1360" s="149" t="s">
        <v>1706</v>
      </c>
      <c r="C1360" s="150" t="s">
        <v>1699</v>
      </c>
      <c r="D1360" s="150">
        <v>1</v>
      </c>
    </row>
    <row r="1361" spans="1:4">
      <c r="A1361" s="148">
        <v>42029.495999999999</v>
      </c>
      <c r="B1361" s="149" t="s">
        <v>1702</v>
      </c>
      <c r="C1361" s="150" t="s">
        <v>1708</v>
      </c>
      <c r="D1361" s="150">
        <v>1</v>
      </c>
    </row>
    <row r="1362" spans="1:4">
      <c r="A1362" s="148">
        <v>42029.495999999999</v>
      </c>
      <c r="B1362" s="149" t="s">
        <v>1707</v>
      </c>
      <c r="C1362" s="150" t="s">
        <v>1708</v>
      </c>
      <c r="D1362" s="150">
        <v>0</v>
      </c>
    </row>
    <row r="1363" spans="1:4">
      <c r="A1363" s="148">
        <v>42029.495999999999</v>
      </c>
      <c r="B1363" s="149" t="s">
        <v>1704</v>
      </c>
      <c r="C1363" s="150" t="s">
        <v>1701</v>
      </c>
      <c r="D1363" s="150">
        <v>1</v>
      </c>
    </row>
    <row r="1364" spans="1:4">
      <c r="A1364" s="148">
        <v>42029.5</v>
      </c>
      <c r="B1364" s="149" t="s">
        <v>1700</v>
      </c>
      <c r="C1364" s="150" t="s">
        <v>1708</v>
      </c>
      <c r="D1364" s="150">
        <v>1</v>
      </c>
    </row>
    <row r="1365" spans="1:4">
      <c r="A1365" s="148">
        <v>42029.5</v>
      </c>
      <c r="B1365" s="149" t="s">
        <v>1702</v>
      </c>
      <c r="C1365" s="150" t="s">
        <v>1701</v>
      </c>
      <c r="D1365" s="150">
        <v>1</v>
      </c>
    </row>
    <row r="1366" spans="1:4">
      <c r="A1366" s="148">
        <v>42029.506999999998</v>
      </c>
      <c r="B1366" s="149" t="s">
        <v>1707</v>
      </c>
      <c r="C1366" s="150" t="s">
        <v>1709</v>
      </c>
      <c r="D1366" s="150">
        <v>1</v>
      </c>
    </row>
    <row r="1367" spans="1:4">
      <c r="A1367" s="148">
        <v>42029.506999999998</v>
      </c>
      <c r="B1367" s="149" t="s">
        <v>1705</v>
      </c>
      <c r="C1367" s="150" t="s">
        <v>1709</v>
      </c>
      <c r="D1367" s="150">
        <v>0</v>
      </c>
    </row>
    <row r="1368" spans="1:4">
      <c r="A1368" s="148">
        <v>42029.508999999998</v>
      </c>
      <c r="B1368" s="149" t="s">
        <v>1703</v>
      </c>
      <c r="C1368" s="150" t="s">
        <v>1709</v>
      </c>
      <c r="D1368" s="150">
        <v>1</v>
      </c>
    </row>
    <row r="1369" spans="1:4">
      <c r="A1369" s="148">
        <v>42029.508999999998</v>
      </c>
      <c r="B1369" s="149" t="s">
        <v>1702</v>
      </c>
      <c r="C1369" s="150" t="s">
        <v>1710</v>
      </c>
      <c r="D1369" s="150">
        <v>0</v>
      </c>
    </row>
    <row r="1370" spans="1:4">
      <c r="A1370" s="148">
        <v>42029.512999999999</v>
      </c>
      <c r="B1370" s="149" t="s">
        <v>1704</v>
      </c>
      <c r="C1370" s="150" t="s">
        <v>1708</v>
      </c>
      <c r="D1370" s="150">
        <v>1</v>
      </c>
    </row>
    <row r="1371" spans="1:4">
      <c r="A1371" s="148">
        <v>42029.512999999999</v>
      </c>
      <c r="B1371" s="149" t="s">
        <v>1698</v>
      </c>
      <c r="C1371" s="150" t="s">
        <v>1708</v>
      </c>
      <c r="D1371" s="150">
        <v>1</v>
      </c>
    </row>
    <row r="1372" spans="1:4">
      <c r="A1372" s="148">
        <v>42029.514999999999</v>
      </c>
      <c r="B1372" s="149" t="s">
        <v>1704</v>
      </c>
      <c r="C1372" s="150" t="s">
        <v>1699</v>
      </c>
      <c r="D1372" s="150">
        <v>1</v>
      </c>
    </row>
    <row r="1373" spans="1:4">
      <c r="A1373" s="148">
        <v>42029.514999999999</v>
      </c>
      <c r="B1373" s="149" t="s">
        <v>1705</v>
      </c>
      <c r="C1373" s="150" t="s">
        <v>1701</v>
      </c>
      <c r="D1373" s="150">
        <v>0</v>
      </c>
    </row>
    <row r="1374" spans="1:4">
      <c r="A1374" s="148">
        <v>42029.514999999999</v>
      </c>
      <c r="B1374" s="149" t="s">
        <v>1700</v>
      </c>
      <c r="C1374" s="150" t="s">
        <v>1701</v>
      </c>
      <c r="D1374" s="150">
        <v>1</v>
      </c>
    </row>
    <row r="1375" spans="1:4">
      <c r="A1375" s="148">
        <v>42029.514999999999</v>
      </c>
      <c r="B1375" s="149" t="s">
        <v>1704</v>
      </c>
      <c r="C1375" s="150" t="s">
        <v>1699</v>
      </c>
      <c r="D1375" s="150">
        <v>1</v>
      </c>
    </row>
    <row r="1376" spans="1:4">
      <c r="A1376" s="148">
        <v>42029.53</v>
      </c>
      <c r="B1376" s="149" t="s">
        <v>1705</v>
      </c>
      <c r="C1376" s="150" t="s">
        <v>1709</v>
      </c>
      <c r="D1376" s="150">
        <v>0</v>
      </c>
    </row>
    <row r="1377" spans="1:4">
      <c r="A1377" s="148">
        <v>42029.53</v>
      </c>
      <c r="B1377" s="149" t="s">
        <v>1702</v>
      </c>
      <c r="C1377" s="150" t="s">
        <v>1709</v>
      </c>
      <c r="D1377" s="150">
        <v>1</v>
      </c>
    </row>
    <row r="1378" spans="1:4">
      <c r="A1378" s="148">
        <v>42029.536999999997</v>
      </c>
      <c r="B1378" s="149" t="s">
        <v>1703</v>
      </c>
      <c r="C1378" s="150" t="s">
        <v>1708</v>
      </c>
      <c r="D1378" s="150">
        <v>1</v>
      </c>
    </row>
    <row r="1379" spans="1:4">
      <c r="A1379" s="148">
        <v>42029.536999999997</v>
      </c>
      <c r="B1379" s="149" t="s">
        <v>1705</v>
      </c>
      <c r="C1379" s="150" t="s">
        <v>1709</v>
      </c>
      <c r="D1379" s="150">
        <v>1</v>
      </c>
    </row>
    <row r="1380" spans="1:4">
      <c r="A1380" s="148">
        <v>42029.591</v>
      </c>
      <c r="B1380" s="149" t="s">
        <v>1700</v>
      </c>
      <c r="C1380" s="150" t="s">
        <v>1699</v>
      </c>
      <c r="D1380" s="150">
        <v>1</v>
      </c>
    </row>
    <row r="1381" spans="1:4">
      <c r="A1381" s="148">
        <v>42029.591</v>
      </c>
      <c r="B1381" s="149" t="s">
        <v>1706</v>
      </c>
      <c r="C1381" s="150" t="s">
        <v>1710</v>
      </c>
      <c r="D1381" s="150">
        <v>1</v>
      </c>
    </row>
    <row r="1382" spans="1:4">
      <c r="A1382" s="148">
        <v>42029.591</v>
      </c>
      <c r="B1382" s="149" t="s">
        <v>1700</v>
      </c>
      <c r="C1382" s="150" t="s">
        <v>1710</v>
      </c>
      <c r="D1382" s="150">
        <v>0</v>
      </c>
    </row>
    <row r="1383" spans="1:4">
      <c r="A1383" s="148">
        <v>42029.591</v>
      </c>
      <c r="B1383" s="149" t="s">
        <v>1707</v>
      </c>
      <c r="C1383" s="150" t="s">
        <v>1710</v>
      </c>
      <c r="D1383" s="150">
        <v>1</v>
      </c>
    </row>
    <row r="1384" spans="1:4">
      <c r="A1384" s="148">
        <v>42029.591999999997</v>
      </c>
      <c r="B1384" s="149" t="s">
        <v>1698</v>
      </c>
      <c r="C1384" s="150" t="s">
        <v>1710</v>
      </c>
      <c r="D1384" s="150">
        <v>0</v>
      </c>
    </row>
    <row r="1385" spans="1:4">
      <c r="A1385" s="148">
        <v>42029.591999999997</v>
      </c>
      <c r="B1385" s="149" t="s">
        <v>1707</v>
      </c>
      <c r="C1385" s="150" t="s">
        <v>1699</v>
      </c>
      <c r="D1385" s="150">
        <v>1</v>
      </c>
    </row>
    <row r="1386" spans="1:4">
      <c r="A1386" s="148">
        <v>42029.601999999999</v>
      </c>
      <c r="B1386" s="149" t="s">
        <v>1706</v>
      </c>
      <c r="C1386" s="150" t="s">
        <v>1708</v>
      </c>
      <c r="D1386" s="150">
        <v>1</v>
      </c>
    </row>
    <row r="1387" spans="1:4">
      <c r="A1387" s="148">
        <v>42029.601999999999</v>
      </c>
      <c r="B1387" s="149" t="s">
        <v>1706</v>
      </c>
      <c r="C1387" s="150" t="s">
        <v>1701</v>
      </c>
      <c r="D1387" s="150">
        <v>0</v>
      </c>
    </row>
    <row r="1388" spans="1:4">
      <c r="A1388" s="148">
        <v>42029.607000000004</v>
      </c>
      <c r="B1388" s="149" t="s">
        <v>1700</v>
      </c>
      <c r="C1388" s="150" t="s">
        <v>1708</v>
      </c>
      <c r="D1388" s="150">
        <v>1</v>
      </c>
    </row>
    <row r="1389" spans="1:4">
      <c r="A1389" s="148">
        <v>42029.607000000004</v>
      </c>
      <c r="B1389" s="149" t="s">
        <v>1706</v>
      </c>
      <c r="C1389" s="150" t="s">
        <v>1709</v>
      </c>
      <c r="D1389" s="150">
        <v>1</v>
      </c>
    </row>
    <row r="1390" spans="1:4">
      <c r="A1390" s="148">
        <v>42029.627999999997</v>
      </c>
      <c r="B1390" s="149" t="s">
        <v>1703</v>
      </c>
      <c r="C1390" s="150" t="s">
        <v>1699</v>
      </c>
      <c r="D1390" s="150">
        <v>1</v>
      </c>
    </row>
    <row r="1391" spans="1:4">
      <c r="A1391" s="148">
        <v>42029.627999999997</v>
      </c>
      <c r="B1391" s="149" t="s">
        <v>1702</v>
      </c>
      <c r="C1391" s="150" t="s">
        <v>1710</v>
      </c>
      <c r="D1391" s="150">
        <v>1</v>
      </c>
    </row>
    <row r="1392" spans="1:4">
      <c r="A1392" s="148">
        <v>42029.629000000001</v>
      </c>
      <c r="B1392" s="149" t="s">
        <v>1700</v>
      </c>
      <c r="C1392" s="150" t="s">
        <v>1708</v>
      </c>
      <c r="D1392" s="150">
        <v>0</v>
      </c>
    </row>
    <row r="1393" spans="1:4">
      <c r="A1393" s="148">
        <v>42029.629000000001</v>
      </c>
      <c r="B1393" s="149" t="s">
        <v>1707</v>
      </c>
      <c r="C1393" s="150" t="s">
        <v>1710</v>
      </c>
      <c r="D1393" s="150">
        <v>1</v>
      </c>
    </row>
    <row r="1394" spans="1:4">
      <c r="A1394" s="148">
        <v>42029.639000000003</v>
      </c>
      <c r="B1394" s="149" t="s">
        <v>1703</v>
      </c>
      <c r="C1394" s="150" t="s">
        <v>1710</v>
      </c>
      <c r="D1394" s="150">
        <v>1</v>
      </c>
    </row>
    <row r="1395" spans="1:4">
      <c r="A1395" s="148">
        <v>42029.639000000003</v>
      </c>
      <c r="B1395" s="149" t="s">
        <v>1706</v>
      </c>
      <c r="C1395" s="150" t="s">
        <v>1701</v>
      </c>
      <c r="D1395" s="150">
        <v>1</v>
      </c>
    </row>
    <row r="1396" spans="1:4">
      <c r="A1396" s="148">
        <v>42029.661</v>
      </c>
      <c r="B1396" s="149" t="s">
        <v>1698</v>
      </c>
      <c r="C1396" s="150" t="s">
        <v>1709</v>
      </c>
      <c r="D1396" s="150">
        <v>1</v>
      </c>
    </row>
    <row r="1397" spans="1:4">
      <c r="A1397" s="148">
        <v>42029.661</v>
      </c>
      <c r="B1397" s="149" t="s">
        <v>1700</v>
      </c>
      <c r="C1397" s="150" t="s">
        <v>1699</v>
      </c>
      <c r="D1397" s="150">
        <v>0</v>
      </c>
    </row>
    <row r="1398" spans="1:4">
      <c r="A1398" s="148">
        <v>42029.661999999997</v>
      </c>
      <c r="B1398" s="149" t="s">
        <v>1704</v>
      </c>
      <c r="C1398" s="150" t="s">
        <v>1709</v>
      </c>
      <c r="D1398" s="150">
        <v>1</v>
      </c>
    </row>
    <row r="1399" spans="1:4">
      <c r="A1399" s="148">
        <v>42029.661999999997</v>
      </c>
      <c r="B1399" s="149" t="s">
        <v>1706</v>
      </c>
      <c r="C1399" s="150" t="s">
        <v>1709</v>
      </c>
      <c r="D1399" s="150">
        <v>1</v>
      </c>
    </row>
    <row r="1400" spans="1:4">
      <c r="A1400" s="148">
        <v>42029.675999999999</v>
      </c>
      <c r="B1400" s="149" t="s">
        <v>1700</v>
      </c>
      <c r="C1400" s="150" t="s">
        <v>1710</v>
      </c>
      <c r="D1400" s="150">
        <v>1</v>
      </c>
    </row>
    <row r="1401" spans="1:4">
      <c r="A1401" s="148">
        <v>42029.675999999999</v>
      </c>
      <c r="B1401" s="149" t="s">
        <v>1707</v>
      </c>
      <c r="C1401" s="150" t="s">
        <v>1709</v>
      </c>
      <c r="D1401" s="150">
        <v>1</v>
      </c>
    </row>
    <row r="1402" spans="1:4">
      <c r="A1402" s="148">
        <v>42029.731</v>
      </c>
      <c r="B1402" s="149" t="s">
        <v>1698</v>
      </c>
      <c r="C1402" s="150" t="s">
        <v>1708</v>
      </c>
      <c r="D1402" s="150">
        <v>1</v>
      </c>
    </row>
    <row r="1403" spans="1:4">
      <c r="A1403" s="148">
        <v>42029.731</v>
      </c>
      <c r="B1403" s="149" t="s">
        <v>1702</v>
      </c>
      <c r="C1403" s="150" t="s">
        <v>1699</v>
      </c>
      <c r="D1403" s="150">
        <v>1</v>
      </c>
    </row>
    <row r="1404" spans="1:4">
      <c r="A1404" s="148">
        <v>42030.379000000001</v>
      </c>
      <c r="B1404" s="149" t="s">
        <v>1700</v>
      </c>
      <c r="C1404" s="150" t="s">
        <v>1699</v>
      </c>
      <c r="D1404" s="150">
        <v>1</v>
      </c>
    </row>
    <row r="1405" spans="1:4">
      <c r="A1405" s="148">
        <v>42030.379000000001</v>
      </c>
      <c r="B1405" s="149" t="s">
        <v>1707</v>
      </c>
      <c r="C1405" s="150" t="s">
        <v>1699</v>
      </c>
      <c r="D1405" s="150">
        <v>1</v>
      </c>
    </row>
    <row r="1406" spans="1:4">
      <c r="A1406" s="148">
        <v>42030.396000000001</v>
      </c>
      <c r="B1406" s="149" t="s">
        <v>1703</v>
      </c>
      <c r="C1406" s="150" t="s">
        <v>1708</v>
      </c>
      <c r="D1406" s="150">
        <v>1</v>
      </c>
    </row>
    <row r="1407" spans="1:4">
      <c r="A1407" s="148">
        <v>42030.396000000001</v>
      </c>
      <c r="B1407" s="149" t="s">
        <v>1704</v>
      </c>
      <c r="C1407" s="150" t="s">
        <v>1709</v>
      </c>
      <c r="D1407" s="150">
        <v>1</v>
      </c>
    </row>
    <row r="1408" spans="1:4">
      <c r="A1408" s="148">
        <v>42030.404000000002</v>
      </c>
      <c r="B1408" s="149" t="s">
        <v>1705</v>
      </c>
      <c r="C1408" s="150" t="s">
        <v>1709</v>
      </c>
      <c r="D1408" s="150">
        <v>0</v>
      </c>
    </row>
    <row r="1409" spans="1:4">
      <c r="A1409" s="148">
        <v>42030.404000000002</v>
      </c>
      <c r="B1409" s="149" t="s">
        <v>1700</v>
      </c>
      <c r="C1409" s="150" t="s">
        <v>1708</v>
      </c>
      <c r="D1409" s="150">
        <v>1</v>
      </c>
    </row>
    <row r="1410" spans="1:4">
      <c r="A1410" s="148">
        <v>42030.411</v>
      </c>
      <c r="B1410" s="149" t="s">
        <v>1702</v>
      </c>
      <c r="C1410" s="150" t="s">
        <v>1701</v>
      </c>
      <c r="D1410" s="150">
        <v>0</v>
      </c>
    </row>
    <row r="1411" spans="1:4">
      <c r="A1411" s="148">
        <v>42030.411</v>
      </c>
      <c r="B1411" s="149" t="s">
        <v>1705</v>
      </c>
      <c r="C1411" s="150" t="s">
        <v>1708</v>
      </c>
      <c r="D1411" s="150">
        <v>1</v>
      </c>
    </row>
    <row r="1412" spans="1:4">
      <c r="A1412" s="148">
        <v>42030.436000000002</v>
      </c>
      <c r="B1412" s="149" t="s">
        <v>1698</v>
      </c>
      <c r="C1412" s="150" t="s">
        <v>1699</v>
      </c>
      <c r="D1412" s="150">
        <v>1</v>
      </c>
    </row>
    <row r="1413" spans="1:4">
      <c r="A1413" s="148">
        <v>42030.436000000002</v>
      </c>
      <c r="B1413" s="149" t="s">
        <v>1698</v>
      </c>
      <c r="C1413" s="150" t="s">
        <v>1699</v>
      </c>
      <c r="D1413" s="150">
        <v>1</v>
      </c>
    </row>
    <row r="1414" spans="1:4">
      <c r="A1414" s="148">
        <v>42030.445</v>
      </c>
      <c r="B1414" s="149" t="s">
        <v>1698</v>
      </c>
      <c r="C1414" s="150" t="s">
        <v>1699</v>
      </c>
      <c r="D1414" s="150">
        <v>1</v>
      </c>
    </row>
    <row r="1415" spans="1:4">
      <c r="A1415" s="148">
        <v>42030.445</v>
      </c>
      <c r="B1415" s="149" t="s">
        <v>1702</v>
      </c>
      <c r="C1415" s="150" t="s">
        <v>1708</v>
      </c>
      <c r="D1415" s="150">
        <v>0</v>
      </c>
    </row>
    <row r="1416" spans="1:4">
      <c r="A1416" s="148">
        <v>42030.451999999997</v>
      </c>
      <c r="B1416" s="149" t="s">
        <v>1698</v>
      </c>
      <c r="C1416" s="150" t="s">
        <v>1708</v>
      </c>
      <c r="D1416" s="150">
        <v>1</v>
      </c>
    </row>
    <row r="1417" spans="1:4">
      <c r="A1417" s="148">
        <v>42030.451999999997</v>
      </c>
      <c r="B1417" s="149" t="s">
        <v>1702</v>
      </c>
      <c r="C1417" s="150" t="s">
        <v>1710</v>
      </c>
      <c r="D1417" s="150">
        <v>1</v>
      </c>
    </row>
    <row r="1418" spans="1:4">
      <c r="A1418" s="148">
        <v>42030.453000000001</v>
      </c>
      <c r="B1418" s="149" t="s">
        <v>1700</v>
      </c>
      <c r="C1418" s="150" t="s">
        <v>1699</v>
      </c>
      <c r="D1418" s="150">
        <v>1</v>
      </c>
    </row>
    <row r="1419" spans="1:4">
      <c r="A1419" s="148">
        <v>42030.453000000001</v>
      </c>
      <c r="B1419" s="149" t="s">
        <v>1700</v>
      </c>
      <c r="C1419" s="150" t="s">
        <v>1701</v>
      </c>
      <c r="D1419" s="150">
        <v>1</v>
      </c>
    </row>
    <row r="1420" spans="1:4">
      <c r="A1420" s="148">
        <v>42030.457999999999</v>
      </c>
      <c r="B1420" s="149" t="s">
        <v>1703</v>
      </c>
      <c r="C1420" s="150" t="s">
        <v>1708</v>
      </c>
      <c r="D1420" s="150">
        <v>1</v>
      </c>
    </row>
    <row r="1421" spans="1:4">
      <c r="A1421" s="148">
        <v>42030.457999999999</v>
      </c>
      <c r="B1421" s="149" t="s">
        <v>1703</v>
      </c>
      <c r="C1421" s="150" t="s">
        <v>1710</v>
      </c>
      <c r="D1421" s="150">
        <v>1</v>
      </c>
    </row>
    <row r="1422" spans="1:4">
      <c r="A1422" s="148">
        <v>42030.472000000002</v>
      </c>
      <c r="B1422" s="149" t="s">
        <v>1706</v>
      </c>
      <c r="C1422" s="150" t="s">
        <v>1709</v>
      </c>
      <c r="D1422" s="150">
        <v>0</v>
      </c>
    </row>
    <row r="1423" spans="1:4">
      <c r="A1423" s="148">
        <v>42030.472000000002</v>
      </c>
      <c r="B1423" s="149" t="s">
        <v>1703</v>
      </c>
      <c r="C1423" s="150" t="s">
        <v>1708</v>
      </c>
      <c r="D1423" s="150">
        <v>1</v>
      </c>
    </row>
    <row r="1424" spans="1:4">
      <c r="A1424" s="148">
        <v>42030.491000000002</v>
      </c>
      <c r="B1424" s="149" t="s">
        <v>1698</v>
      </c>
      <c r="C1424" s="150" t="s">
        <v>1710</v>
      </c>
      <c r="D1424" s="150">
        <v>1</v>
      </c>
    </row>
    <row r="1425" spans="1:4">
      <c r="A1425" s="148">
        <v>42030.491000000002</v>
      </c>
      <c r="B1425" s="149" t="s">
        <v>1698</v>
      </c>
      <c r="C1425" s="150" t="s">
        <v>1699</v>
      </c>
      <c r="D1425" s="150">
        <v>1</v>
      </c>
    </row>
    <row r="1426" spans="1:4">
      <c r="A1426" s="148">
        <v>42030.534</v>
      </c>
      <c r="B1426" s="149" t="s">
        <v>1698</v>
      </c>
      <c r="C1426" s="150" t="s">
        <v>1710</v>
      </c>
      <c r="D1426" s="150">
        <v>1</v>
      </c>
    </row>
    <row r="1427" spans="1:4">
      <c r="A1427" s="148">
        <v>42030.534</v>
      </c>
      <c r="B1427" s="149" t="s">
        <v>1700</v>
      </c>
      <c r="C1427" s="150" t="s">
        <v>1710</v>
      </c>
      <c r="D1427" s="150">
        <v>0</v>
      </c>
    </row>
    <row r="1428" spans="1:4">
      <c r="A1428" s="148">
        <v>42030.535000000003</v>
      </c>
      <c r="B1428" s="149" t="s">
        <v>1703</v>
      </c>
      <c r="C1428" s="150" t="s">
        <v>1709</v>
      </c>
      <c r="D1428" s="150">
        <v>1</v>
      </c>
    </row>
    <row r="1429" spans="1:4">
      <c r="A1429" s="148">
        <v>42030.535000000003</v>
      </c>
      <c r="B1429" s="149" t="s">
        <v>1704</v>
      </c>
      <c r="C1429" s="150" t="s">
        <v>1701</v>
      </c>
      <c r="D1429" s="150">
        <v>1</v>
      </c>
    </row>
    <row r="1430" spans="1:4">
      <c r="A1430" s="148">
        <v>42030.538999999997</v>
      </c>
      <c r="B1430" s="149" t="s">
        <v>1702</v>
      </c>
      <c r="C1430" s="150" t="s">
        <v>1710</v>
      </c>
      <c r="D1430" s="150">
        <v>1</v>
      </c>
    </row>
    <row r="1431" spans="1:4">
      <c r="A1431" s="148">
        <v>42030.538999999997</v>
      </c>
      <c r="B1431" s="149" t="s">
        <v>1702</v>
      </c>
      <c r="C1431" s="150" t="s">
        <v>1708</v>
      </c>
      <c r="D1431" s="150">
        <v>1</v>
      </c>
    </row>
    <row r="1432" spans="1:4">
      <c r="A1432" s="148">
        <v>42030.544999999998</v>
      </c>
      <c r="B1432" s="149" t="s">
        <v>1703</v>
      </c>
      <c r="C1432" s="150" t="s">
        <v>1710</v>
      </c>
      <c r="D1432" s="150">
        <v>1</v>
      </c>
    </row>
    <row r="1433" spans="1:4">
      <c r="A1433" s="148">
        <v>42030.544999999998</v>
      </c>
      <c r="B1433" s="149" t="s">
        <v>1698</v>
      </c>
      <c r="C1433" s="150" t="s">
        <v>1710</v>
      </c>
      <c r="D1433" s="150">
        <v>1</v>
      </c>
    </row>
    <row r="1434" spans="1:4">
      <c r="A1434" s="148">
        <v>42030.544999999998</v>
      </c>
      <c r="B1434" s="149" t="s">
        <v>1703</v>
      </c>
      <c r="C1434" s="150" t="s">
        <v>1701</v>
      </c>
      <c r="D1434" s="150">
        <v>1</v>
      </c>
    </row>
    <row r="1435" spans="1:4">
      <c r="A1435" s="148">
        <v>42030.544999999998</v>
      </c>
      <c r="B1435" s="149" t="s">
        <v>1705</v>
      </c>
      <c r="C1435" s="150" t="s">
        <v>1701</v>
      </c>
      <c r="D1435" s="150">
        <v>1</v>
      </c>
    </row>
    <row r="1436" spans="1:4">
      <c r="A1436" s="148">
        <v>42030.589</v>
      </c>
      <c r="B1436" s="149" t="s">
        <v>1705</v>
      </c>
      <c r="C1436" s="150" t="s">
        <v>1710</v>
      </c>
      <c r="D1436" s="150">
        <v>1</v>
      </c>
    </row>
    <row r="1437" spans="1:4">
      <c r="A1437" s="148">
        <v>42030.589</v>
      </c>
      <c r="B1437" s="149" t="s">
        <v>1702</v>
      </c>
      <c r="C1437" s="150" t="s">
        <v>1710</v>
      </c>
      <c r="D1437" s="150">
        <v>0</v>
      </c>
    </row>
    <row r="1438" spans="1:4">
      <c r="A1438" s="148">
        <v>42030.595999999998</v>
      </c>
      <c r="B1438" s="149" t="s">
        <v>1705</v>
      </c>
      <c r="C1438" s="150" t="s">
        <v>1710</v>
      </c>
      <c r="D1438" s="150">
        <v>1</v>
      </c>
    </row>
    <row r="1439" spans="1:4">
      <c r="A1439" s="148">
        <v>42030.595999999998</v>
      </c>
      <c r="B1439" s="149" t="s">
        <v>1704</v>
      </c>
      <c r="C1439" s="150" t="s">
        <v>1699</v>
      </c>
      <c r="D1439" s="150">
        <v>1</v>
      </c>
    </row>
    <row r="1440" spans="1:4">
      <c r="A1440" s="148">
        <v>42030.601999999999</v>
      </c>
      <c r="B1440" s="149" t="s">
        <v>1698</v>
      </c>
      <c r="C1440" s="150" t="s">
        <v>1709</v>
      </c>
      <c r="D1440" s="150">
        <v>1</v>
      </c>
    </row>
    <row r="1441" spans="1:4">
      <c r="A1441" s="148">
        <v>42030.601999999999</v>
      </c>
      <c r="B1441" s="149" t="s">
        <v>1700</v>
      </c>
      <c r="C1441" s="150" t="s">
        <v>1701</v>
      </c>
      <c r="D1441" s="150">
        <v>1</v>
      </c>
    </row>
    <row r="1442" spans="1:4">
      <c r="A1442" s="148">
        <v>42030.618999999999</v>
      </c>
      <c r="B1442" s="149" t="s">
        <v>1698</v>
      </c>
      <c r="C1442" s="150" t="s">
        <v>1709</v>
      </c>
      <c r="D1442" s="150">
        <v>1</v>
      </c>
    </row>
    <row r="1443" spans="1:4">
      <c r="A1443" s="148">
        <v>42030.618999999999</v>
      </c>
      <c r="B1443" s="149" t="s">
        <v>1702</v>
      </c>
      <c r="C1443" s="150" t="s">
        <v>1708</v>
      </c>
      <c r="D1443" s="150">
        <v>1</v>
      </c>
    </row>
    <row r="1444" spans="1:4">
      <c r="A1444" s="148">
        <v>42030.635999999999</v>
      </c>
      <c r="B1444" s="149" t="s">
        <v>1698</v>
      </c>
      <c r="C1444" s="150" t="s">
        <v>1709</v>
      </c>
      <c r="D1444" s="150">
        <v>1</v>
      </c>
    </row>
    <row r="1445" spans="1:4">
      <c r="A1445" s="148">
        <v>42030.635999999999</v>
      </c>
      <c r="B1445" s="149" t="s">
        <v>1707</v>
      </c>
      <c r="C1445" s="150" t="s">
        <v>1699</v>
      </c>
      <c r="D1445" s="150">
        <v>1</v>
      </c>
    </row>
    <row r="1446" spans="1:4">
      <c r="A1446" s="148">
        <v>42030.64</v>
      </c>
      <c r="B1446" s="149" t="s">
        <v>1707</v>
      </c>
      <c r="C1446" s="150" t="s">
        <v>1710</v>
      </c>
      <c r="D1446" s="150">
        <v>1</v>
      </c>
    </row>
    <row r="1447" spans="1:4">
      <c r="A1447" s="148">
        <v>42030.64</v>
      </c>
      <c r="B1447" s="149" t="s">
        <v>1704</v>
      </c>
      <c r="C1447" s="150" t="s">
        <v>1699</v>
      </c>
      <c r="D1447" s="150">
        <v>1</v>
      </c>
    </row>
    <row r="1448" spans="1:4">
      <c r="A1448" s="148">
        <v>42030.642999999996</v>
      </c>
      <c r="B1448" s="149" t="s">
        <v>1703</v>
      </c>
      <c r="C1448" s="150" t="s">
        <v>1699</v>
      </c>
      <c r="D1448" s="150">
        <v>1</v>
      </c>
    </row>
    <row r="1449" spans="1:4">
      <c r="A1449" s="148">
        <v>42030.642999999996</v>
      </c>
      <c r="B1449" s="149" t="s">
        <v>1698</v>
      </c>
      <c r="C1449" s="150" t="s">
        <v>1708</v>
      </c>
      <c r="D1449" s="150">
        <v>1</v>
      </c>
    </row>
    <row r="1450" spans="1:4">
      <c r="A1450" s="148">
        <v>42030.644999999997</v>
      </c>
      <c r="B1450" s="149" t="s">
        <v>1704</v>
      </c>
      <c r="C1450" s="150" t="s">
        <v>1709</v>
      </c>
      <c r="D1450" s="150">
        <v>1</v>
      </c>
    </row>
    <row r="1451" spans="1:4">
      <c r="A1451" s="148">
        <v>42030.644999999997</v>
      </c>
      <c r="B1451" s="149" t="s">
        <v>1705</v>
      </c>
      <c r="C1451" s="150" t="s">
        <v>1710</v>
      </c>
      <c r="D1451" s="150">
        <v>1</v>
      </c>
    </row>
    <row r="1452" spans="1:4">
      <c r="A1452" s="148">
        <v>42030.646000000001</v>
      </c>
      <c r="B1452" s="149" t="s">
        <v>1698</v>
      </c>
      <c r="C1452" s="150" t="s">
        <v>1699</v>
      </c>
      <c r="D1452" s="150">
        <v>1</v>
      </c>
    </row>
    <row r="1453" spans="1:4">
      <c r="A1453" s="148">
        <v>42030.646000000001</v>
      </c>
      <c r="B1453" s="149" t="s">
        <v>1703</v>
      </c>
      <c r="C1453" s="150" t="s">
        <v>1708</v>
      </c>
      <c r="D1453" s="150">
        <v>0</v>
      </c>
    </row>
    <row r="1454" spans="1:4">
      <c r="A1454" s="148">
        <v>42030.650999999998</v>
      </c>
      <c r="B1454" s="149" t="s">
        <v>1703</v>
      </c>
      <c r="C1454" s="150" t="s">
        <v>1708</v>
      </c>
      <c r="D1454" s="150">
        <v>1</v>
      </c>
    </row>
    <row r="1455" spans="1:4">
      <c r="A1455" s="148">
        <v>42030.650999999998</v>
      </c>
      <c r="B1455" s="149" t="s">
        <v>1703</v>
      </c>
      <c r="C1455" s="150" t="s">
        <v>1699</v>
      </c>
      <c r="D1455" s="150">
        <v>1</v>
      </c>
    </row>
    <row r="1456" spans="1:4">
      <c r="A1456" s="148">
        <v>42030.667000000001</v>
      </c>
      <c r="B1456" s="149" t="s">
        <v>1706</v>
      </c>
      <c r="C1456" s="150" t="s">
        <v>1708</v>
      </c>
      <c r="D1456" s="150">
        <v>1</v>
      </c>
    </row>
    <row r="1457" spans="1:4">
      <c r="A1457" s="148">
        <v>42030.667000000001</v>
      </c>
      <c r="B1457" s="149" t="s">
        <v>1707</v>
      </c>
      <c r="C1457" s="150" t="s">
        <v>1708</v>
      </c>
      <c r="D1457" s="150">
        <v>1</v>
      </c>
    </row>
    <row r="1458" spans="1:4">
      <c r="A1458" s="148">
        <v>42030.671000000002</v>
      </c>
      <c r="B1458" s="149" t="s">
        <v>1700</v>
      </c>
      <c r="C1458" s="150" t="s">
        <v>1708</v>
      </c>
      <c r="D1458" s="150">
        <v>0</v>
      </c>
    </row>
    <row r="1459" spans="1:4">
      <c r="A1459" s="148">
        <v>42030.671000000002</v>
      </c>
      <c r="B1459" s="149" t="s">
        <v>1704</v>
      </c>
      <c r="C1459" s="150" t="s">
        <v>1699</v>
      </c>
      <c r="D1459" s="150">
        <v>1</v>
      </c>
    </row>
    <row r="1460" spans="1:4">
      <c r="A1460" s="148">
        <v>42030.720999999998</v>
      </c>
      <c r="B1460" s="149" t="s">
        <v>1700</v>
      </c>
      <c r="C1460" s="150" t="s">
        <v>1699</v>
      </c>
      <c r="D1460" s="150">
        <v>1</v>
      </c>
    </row>
    <row r="1461" spans="1:4">
      <c r="A1461" s="148">
        <v>42030.720999999998</v>
      </c>
      <c r="B1461" s="149" t="s">
        <v>1700</v>
      </c>
      <c r="C1461" s="150" t="s">
        <v>1699</v>
      </c>
      <c r="D1461" s="150">
        <v>1</v>
      </c>
    </row>
    <row r="1462" spans="1:4">
      <c r="A1462" s="148">
        <v>42030.745000000003</v>
      </c>
      <c r="B1462" s="149" t="s">
        <v>1703</v>
      </c>
      <c r="C1462" s="150" t="s">
        <v>1710</v>
      </c>
      <c r="D1462" s="150">
        <v>1</v>
      </c>
    </row>
    <row r="1463" spans="1:4">
      <c r="A1463" s="148">
        <v>42030.745000000003</v>
      </c>
      <c r="B1463" s="149" t="s">
        <v>1705</v>
      </c>
      <c r="C1463" s="150" t="s">
        <v>1701</v>
      </c>
      <c r="D1463" s="150">
        <v>1</v>
      </c>
    </row>
    <row r="1464" spans="1:4">
      <c r="A1464" s="148">
        <v>42031.381999999998</v>
      </c>
      <c r="B1464" s="149" t="s">
        <v>1698</v>
      </c>
      <c r="C1464" s="150" t="s">
        <v>1710</v>
      </c>
      <c r="D1464" s="150">
        <v>1</v>
      </c>
    </row>
    <row r="1465" spans="1:4">
      <c r="A1465" s="148">
        <v>42031.381999999998</v>
      </c>
      <c r="B1465" s="149" t="s">
        <v>1698</v>
      </c>
      <c r="C1465" s="150" t="s">
        <v>1699</v>
      </c>
      <c r="D1465" s="150">
        <v>1</v>
      </c>
    </row>
    <row r="1466" spans="1:4">
      <c r="A1466" s="148">
        <v>42031.402000000002</v>
      </c>
      <c r="B1466" s="149" t="s">
        <v>1700</v>
      </c>
      <c r="C1466" s="150" t="s">
        <v>1701</v>
      </c>
      <c r="D1466" s="150">
        <v>1</v>
      </c>
    </row>
    <row r="1467" spans="1:4">
      <c r="A1467" s="148">
        <v>42031.402000000002</v>
      </c>
      <c r="B1467" s="149" t="s">
        <v>1704</v>
      </c>
      <c r="C1467" s="150" t="s">
        <v>1710</v>
      </c>
      <c r="D1467" s="150">
        <v>0</v>
      </c>
    </row>
    <row r="1468" spans="1:4">
      <c r="A1468" s="148">
        <v>42031.404000000002</v>
      </c>
      <c r="B1468" s="149" t="s">
        <v>1707</v>
      </c>
      <c r="C1468" s="150" t="s">
        <v>1709</v>
      </c>
      <c r="D1468" s="150">
        <v>1</v>
      </c>
    </row>
    <row r="1469" spans="1:4">
      <c r="A1469" s="148">
        <v>42031.404000000002</v>
      </c>
      <c r="B1469" s="149" t="s">
        <v>1706</v>
      </c>
      <c r="C1469" s="150" t="s">
        <v>1699</v>
      </c>
      <c r="D1469" s="150">
        <v>1</v>
      </c>
    </row>
    <row r="1470" spans="1:4">
      <c r="A1470" s="148">
        <v>42031.413</v>
      </c>
      <c r="B1470" s="149" t="s">
        <v>1704</v>
      </c>
      <c r="C1470" s="150" t="s">
        <v>1708</v>
      </c>
      <c r="D1470" s="150">
        <v>0</v>
      </c>
    </row>
    <row r="1471" spans="1:4">
      <c r="A1471" s="148">
        <v>42031.413</v>
      </c>
      <c r="B1471" s="149" t="s">
        <v>1707</v>
      </c>
      <c r="C1471" s="150" t="s">
        <v>1699</v>
      </c>
      <c r="D1471" s="150">
        <v>1</v>
      </c>
    </row>
    <row r="1472" spans="1:4">
      <c r="A1472" s="148">
        <v>42031.415000000001</v>
      </c>
      <c r="B1472" s="149" t="s">
        <v>1707</v>
      </c>
      <c r="C1472" s="150" t="s">
        <v>1710</v>
      </c>
      <c r="D1472" s="150">
        <v>1</v>
      </c>
    </row>
    <row r="1473" spans="1:4">
      <c r="A1473" s="148">
        <v>42031.415000000001</v>
      </c>
      <c r="B1473" s="149" t="s">
        <v>1702</v>
      </c>
      <c r="C1473" s="150" t="s">
        <v>1699</v>
      </c>
      <c r="D1473" s="150">
        <v>1</v>
      </c>
    </row>
    <row r="1474" spans="1:4">
      <c r="A1474" s="148">
        <v>42031.447</v>
      </c>
      <c r="B1474" s="149" t="s">
        <v>1705</v>
      </c>
      <c r="C1474" s="150" t="s">
        <v>1699</v>
      </c>
      <c r="D1474" s="150">
        <v>1</v>
      </c>
    </row>
    <row r="1475" spans="1:4">
      <c r="A1475" s="148">
        <v>42031.447</v>
      </c>
      <c r="B1475" s="149" t="s">
        <v>1707</v>
      </c>
      <c r="C1475" s="150" t="s">
        <v>1699</v>
      </c>
      <c r="D1475" s="150">
        <v>1</v>
      </c>
    </row>
    <row r="1476" spans="1:4">
      <c r="A1476" s="148">
        <v>42031.464999999997</v>
      </c>
      <c r="B1476" s="149" t="s">
        <v>1703</v>
      </c>
      <c r="C1476" s="150" t="s">
        <v>1701</v>
      </c>
      <c r="D1476" s="150">
        <v>1</v>
      </c>
    </row>
    <row r="1477" spans="1:4">
      <c r="A1477" s="148">
        <v>42031.464999999997</v>
      </c>
      <c r="B1477" s="149" t="s">
        <v>1703</v>
      </c>
      <c r="C1477" s="150" t="s">
        <v>1710</v>
      </c>
      <c r="D1477" s="150">
        <v>1</v>
      </c>
    </row>
    <row r="1478" spans="1:4">
      <c r="A1478" s="148">
        <v>42031.527999999998</v>
      </c>
      <c r="B1478" s="149" t="s">
        <v>1705</v>
      </c>
      <c r="C1478" s="150" t="s">
        <v>1699</v>
      </c>
      <c r="D1478" s="150">
        <v>0</v>
      </c>
    </row>
    <row r="1479" spans="1:4">
      <c r="A1479" s="148">
        <v>42031.527999999998</v>
      </c>
      <c r="B1479" s="149" t="s">
        <v>1703</v>
      </c>
      <c r="C1479" s="150" t="s">
        <v>1701</v>
      </c>
      <c r="D1479" s="150">
        <v>1</v>
      </c>
    </row>
    <row r="1480" spans="1:4">
      <c r="A1480" s="148">
        <v>42031.542000000001</v>
      </c>
      <c r="B1480" s="149" t="s">
        <v>1707</v>
      </c>
      <c r="C1480" s="150" t="s">
        <v>1701</v>
      </c>
      <c r="D1480" s="150">
        <v>0</v>
      </c>
    </row>
    <row r="1481" spans="1:4">
      <c r="A1481" s="148">
        <v>42031.542000000001</v>
      </c>
      <c r="B1481" s="149" t="s">
        <v>1707</v>
      </c>
      <c r="C1481" s="150" t="s">
        <v>1710</v>
      </c>
      <c r="D1481" s="150">
        <v>1</v>
      </c>
    </row>
    <row r="1482" spans="1:4">
      <c r="A1482" s="148">
        <v>42031.544000000002</v>
      </c>
      <c r="B1482" s="149" t="s">
        <v>1705</v>
      </c>
      <c r="C1482" s="150" t="s">
        <v>1709</v>
      </c>
      <c r="D1482" s="150">
        <v>1</v>
      </c>
    </row>
    <row r="1483" spans="1:4">
      <c r="A1483" s="148">
        <v>42031.544000000002</v>
      </c>
      <c r="B1483" s="149" t="s">
        <v>1705</v>
      </c>
      <c r="C1483" s="150" t="s">
        <v>1701</v>
      </c>
      <c r="D1483" s="150">
        <v>0</v>
      </c>
    </row>
    <row r="1484" spans="1:4">
      <c r="A1484" s="148">
        <v>42031.546999999999</v>
      </c>
      <c r="B1484" s="149" t="s">
        <v>1703</v>
      </c>
      <c r="C1484" s="150" t="s">
        <v>1710</v>
      </c>
      <c r="D1484" s="150">
        <v>1</v>
      </c>
    </row>
    <row r="1485" spans="1:4">
      <c r="A1485" s="148">
        <v>42031.546999999999</v>
      </c>
      <c r="B1485" s="149" t="s">
        <v>1698</v>
      </c>
      <c r="C1485" s="150" t="s">
        <v>1710</v>
      </c>
      <c r="D1485" s="150">
        <v>1</v>
      </c>
    </row>
    <row r="1486" spans="1:4">
      <c r="A1486" s="148">
        <v>42031.548000000003</v>
      </c>
      <c r="B1486" s="149" t="s">
        <v>1703</v>
      </c>
      <c r="C1486" s="150" t="s">
        <v>1710</v>
      </c>
      <c r="D1486" s="150">
        <v>1</v>
      </c>
    </row>
    <row r="1487" spans="1:4">
      <c r="A1487" s="148">
        <v>42031.548000000003</v>
      </c>
      <c r="B1487" s="149" t="s">
        <v>1703</v>
      </c>
      <c r="C1487" s="150" t="s">
        <v>1710</v>
      </c>
      <c r="D1487" s="150">
        <v>1</v>
      </c>
    </row>
    <row r="1488" spans="1:4">
      <c r="A1488" s="148">
        <v>42031.557000000001</v>
      </c>
      <c r="B1488" s="149" t="s">
        <v>1698</v>
      </c>
      <c r="C1488" s="150" t="s">
        <v>1699</v>
      </c>
      <c r="D1488" s="150">
        <v>1</v>
      </c>
    </row>
    <row r="1489" spans="1:4">
      <c r="A1489" s="148">
        <v>42031.557000000001</v>
      </c>
      <c r="B1489" s="149" t="s">
        <v>1702</v>
      </c>
      <c r="C1489" s="150" t="s">
        <v>1709</v>
      </c>
      <c r="D1489" s="150">
        <v>1</v>
      </c>
    </row>
    <row r="1490" spans="1:4">
      <c r="A1490" s="148">
        <v>42031.561000000002</v>
      </c>
      <c r="B1490" s="149" t="s">
        <v>1703</v>
      </c>
      <c r="C1490" s="150" t="s">
        <v>1708</v>
      </c>
      <c r="D1490" s="150">
        <v>1</v>
      </c>
    </row>
    <row r="1491" spans="1:4">
      <c r="A1491" s="148">
        <v>42031.561000000002</v>
      </c>
      <c r="B1491" s="149" t="s">
        <v>1707</v>
      </c>
      <c r="C1491" s="150" t="s">
        <v>1709</v>
      </c>
      <c r="D1491" s="150">
        <v>1</v>
      </c>
    </row>
    <row r="1492" spans="1:4">
      <c r="A1492" s="148">
        <v>42031.578000000001</v>
      </c>
      <c r="B1492" s="149" t="s">
        <v>1706</v>
      </c>
      <c r="C1492" s="150" t="s">
        <v>1699</v>
      </c>
      <c r="D1492" s="150">
        <v>1</v>
      </c>
    </row>
    <row r="1493" spans="1:4">
      <c r="A1493" s="148">
        <v>42031.578000000001</v>
      </c>
      <c r="B1493" s="149" t="s">
        <v>1704</v>
      </c>
      <c r="C1493" s="150" t="s">
        <v>1710</v>
      </c>
      <c r="D1493" s="150">
        <v>1</v>
      </c>
    </row>
    <row r="1494" spans="1:4">
      <c r="A1494" s="148">
        <v>42031.614999999998</v>
      </c>
      <c r="B1494" s="149" t="s">
        <v>1705</v>
      </c>
      <c r="C1494" s="150" t="s">
        <v>1709</v>
      </c>
      <c r="D1494" s="150">
        <v>1</v>
      </c>
    </row>
    <row r="1495" spans="1:4">
      <c r="A1495" s="148">
        <v>42031.614999999998</v>
      </c>
      <c r="B1495" s="149" t="s">
        <v>1705</v>
      </c>
      <c r="C1495" s="150" t="s">
        <v>1708</v>
      </c>
      <c r="D1495" s="150">
        <v>1</v>
      </c>
    </row>
    <row r="1496" spans="1:4">
      <c r="A1496" s="148">
        <v>42031.620999999999</v>
      </c>
      <c r="B1496" s="149" t="s">
        <v>1703</v>
      </c>
      <c r="C1496" s="150" t="s">
        <v>1701</v>
      </c>
      <c r="D1496" s="150">
        <v>1</v>
      </c>
    </row>
    <row r="1497" spans="1:4">
      <c r="A1497" s="148">
        <v>42031.620999999999</v>
      </c>
      <c r="B1497" s="149" t="s">
        <v>1700</v>
      </c>
      <c r="C1497" s="150" t="s">
        <v>1708</v>
      </c>
      <c r="D1497" s="150">
        <v>1</v>
      </c>
    </row>
    <row r="1498" spans="1:4">
      <c r="A1498" s="148">
        <v>42031.64</v>
      </c>
      <c r="B1498" s="149" t="s">
        <v>1702</v>
      </c>
      <c r="C1498" s="150" t="s">
        <v>1708</v>
      </c>
      <c r="D1498" s="150">
        <v>1</v>
      </c>
    </row>
    <row r="1499" spans="1:4">
      <c r="A1499" s="148">
        <v>42031.64</v>
      </c>
      <c r="B1499" s="149" t="s">
        <v>1703</v>
      </c>
      <c r="C1499" s="150" t="s">
        <v>1709</v>
      </c>
      <c r="D1499" s="150">
        <v>1</v>
      </c>
    </row>
    <row r="1500" spans="1:4">
      <c r="A1500" s="148">
        <v>42031.641000000003</v>
      </c>
      <c r="B1500" s="149" t="s">
        <v>1700</v>
      </c>
      <c r="C1500" s="150" t="s">
        <v>1709</v>
      </c>
      <c r="D1500" s="150">
        <v>1</v>
      </c>
    </row>
    <row r="1501" spans="1:4">
      <c r="A1501" s="148">
        <v>42031.641000000003</v>
      </c>
      <c r="B1501" s="149" t="s">
        <v>1698</v>
      </c>
      <c r="C1501" s="150" t="s">
        <v>1710</v>
      </c>
      <c r="D1501" s="150">
        <v>0</v>
      </c>
    </row>
    <row r="1502" spans="1:4">
      <c r="A1502" s="148">
        <v>42031.652999999998</v>
      </c>
      <c r="B1502" s="149" t="s">
        <v>1702</v>
      </c>
      <c r="C1502" s="150" t="s">
        <v>1710</v>
      </c>
      <c r="D1502" s="150">
        <v>1</v>
      </c>
    </row>
    <row r="1503" spans="1:4">
      <c r="A1503" s="148">
        <v>42031.652999999998</v>
      </c>
      <c r="B1503" s="149" t="s">
        <v>1700</v>
      </c>
      <c r="C1503" s="150" t="s">
        <v>1699</v>
      </c>
      <c r="D1503" s="150">
        <v>0</v>
      </c>
    </row>
    <row r="1504" spans="1:4">
      <c r="A1504" s="148">
        <v>42031.667000000001</v>
      </c>
      <c r="B1504" s="149" t="s">
        <v>1705</v>
      </c>
      <c r="C1504" s="150" t="s">
        <v>1709</v>
      </c>
      <c r="D1504" s="150">
        <v>1</v>
      </c>
    </row>
    <row r="1505" spans="1:4">
      <c r="A1505" s="148">
        <v>42031.667000000001</v>
      </c>
      <c r="B1505" s="149" t="s">
        <v>1707</v>
      </c>
      <c r="C1505" s="150" t="s">
        <v>1709</v>
      </c>
      <c r="D1505" s="150">
        <v>1</v>
      </c>
    </row>
    <row r="1506" spans="1:4">
      <c r="A1506" s="148">
        <v>42031.667999999998</v>
      </c>
      <c r="B1506" s="149" t="s">
        <v>1703</v>
      </c>
      <c r="C1506" s="150" t="s">
        <v>1708</v>
      </c>
      <c r="D1506" s="150">
        <v>1</v>
      </c>
    </row>
    <row r="1507" spans="1:4">
      <c r="A1507" s="148">
        <v>42031.667999999998</v>
      </c>
      <c r="B1507" s="149" t="s">
        <v>1704</v>
      </c>
      <c r="C1507" s="150" t="s">
        <v>1701</v>
      </c>
      <c r="D1507" s="150">
        <v>0</v>
      </c>
    </row>
    <row r="1508" spans="1:4">
      <c r="A1508" s="148">
        <v>42031.673999999999</v>
      </c>
      <c r="B1508" s="149" t="s">
        <v>1705</v>
      </c>
      <c r="C1508" s="150" t="s">
        <v>1709</v>
      </c>
      <c r="D1508" s="150">
        <v>1</v>
      </c>
    </row>
    <row r="1509" spans="1:4">
      <c r="A1509" s="148">
        <v>42031.673999999999</v>
      </c>
      <c r="B1509" s="149" t="s">
        <v>1706</v>
      </c>
      <c r="C1509" s="150" t="s">
        <v>1709</v>
      </c>
      <c r="D1509" s="150">
        <v>1</v>
      </c>
    </row>
    <row r="1510" spans="1:4">
      <c r="A1510" s="148">
        <v>42031.707000000002</v>
      </c>
      <c r="B1510" s="149" t="s">
        <v>1707</v>
      </c>
      <c r="C1510" s="150" t="s">
        <v>1699</v>
      </c>
      <c r="D1510" s="150">
        <v>1</v>
      </c>
    </row>
    <row r="1511" spans="1:4">
      <c r="A1511" s="148">
        <v>42031.707000000002</v>
      </c>
      <c r="B1511" s="149" t="s">
        <v>1705</v>
      </c>
      <c r="C1511" s="150" t="s">
        <v>1699</v>
      </c>
      <c r="D1511" s="150">
        <v>1</v>
      </c>
    </row>
    <row r="1512" spans="1:4">
      <c r="A1512" s="148">
        <v>42031.709000000003</v>
      </c>
      <c r="B1512" s="149" t="s">
        <v>1700</v>
      </c>
      <c r="C1512" s="150" t="s">
        <v>1708</v>
      </c>
      <c r="D1512" s="150">
        <v>1</v>
      </c>
    </row>
    <row r="1513" spans="1:4">
      <c r="A1513" s="148">
        <v>42031.709000000003</v>
      </c>
      <c r="B1513" s="149" t="s">
        <v>1706</v>
      </c>
      <c r="C1513" s="150" t="s">
        <v>1699</v>
      </c>
      <c r="D1513" s="150">
        <v>1</v>
      </c>
    </row>
    <row r="1514" spans="1:4">
      <c r="A1514" s="148">
        <v>42031.716999999997</v>
      </c>
      <c r="B1514" s="149" t="s">
        <v>1705</v>
      </c>
      <c r="C1514" s="150" t="s">
        <v>1710</v>
      </c>
      <c r="D1514" s="150">
        <v>1</v>
      </c>
    </row>
    <row r="1515" spans="1:4">
      <c r="A1515" s="148">
        <v>42031.716999999997</v>
      </c>
      <c r="B1515" s="149" t="s">
        <v>1703</v>
      </c>
      <c r="C1515" s="150" t="s">
        <v>1708</v>
      </c>
      <c r="D1515" s="150">
        <v>1</v>
      </c>
    </row>
    <row r="1516" spans="1:4">
      <c r="A1516" s="148">
        <v>42031.720999999998</v>
      </c>
      <c r="B1516" s="149" t="s">
        <v>1705</v>
      </c>
      <c r="C1516" s="150" t="s">
        <v>1710</v>
      </c>
      <c r="D1516" s="150">
        <v>1</v>
      </c>
    </row>
    <row r="1517" spans="1:4">
      <c r="A1517" s="148">
        <v>42031.720999999998</v>
      </c>
      <c r="B1517" s="149" t="s">
        <v>1704</v>
      </c>
      <c r="C1517" s="150" t="s">
        <v>1699</v>
      </c>
      <c r="D1517" s="150">
        <v>0</v>
      </c>
    </row>
    <row r="1518" spans="1:4">
      <c r="A1518" s="148">
        <v>42031.737999999998</v>
      </c>
      <c r="B1518" s="149" t="s">
        <v>1705</v>
      </c>
      <c r="C1518" s="150" t="s">
        <v>1699</v>
      </c>
      <c r="D1518" s="150">
        <v>1</v>
      </c>
    </row>
    <row r="1519" spans="1:4">
      <c r="A1519" s="148">
        <v>42031.737999999998</v>
      </c>
      <c r="B1519" s="149" t="s">
        <v>1707</v>
      </c>
      <c r="C1519" s="150" t="s">
        <v>1701</v>
      </c>
      <c r="D1519" s="150">
        <v>0</v>
      </c>
    </row>
    <row r="1520" spans="1:4">
      <c r="A1520" s="148">
        <v>42032.377999999997</v>
      </c>
      <c r="B1520" s="149" t="s">
        <v>1705</v>
      </c>
      <c r="C1520" s="150" t="s">
        <v>1710</v>
      </c>
      <c r="D1520" s="150">
        <v>1</v>
      </c>
    </row>
    <row r="1521" spans="1:4">
      <c r="A1521" s="148">
        <v>42032.377999999997</v>
      </c>
      <c r="B1521" s="149" t="s">
        <v>1706</v>
      </c>
      <c r="C1521" s="150" t="s">
        <v>1710</v>
      </c>
      <c r="D1521" s="150">
        <v>1</v>
      </c>
    </row>
    <row r="1522" spans="1:4">
      <c r="A1522" s="148">
        <v>42032.383000000002</v>
      </c>
      <c r="B1522" s="149" t="s">
        <v>1704</v>
      </c>
      <c r="C1522" s="150" t="s">
        <v>1709</v>
      </c>
      <c r="D1522" s="150">
        <v>1</v>
      </c>
    </row>
    <row r="1523" spans="1:4">
      <c r="A1523" s="148">
        <v>42032.383000000002</v>
      </c>
      <c r="B1523" s="149" t="s">
        <v>1707</v>
      </c>
      <c r="C1523" s="150" t="s">
        <v>1708</v>
      </c>
      <c r="D1523" s="150">
        <v>1</v>
      </c>
    </row>
    <row r="1524" spans="1:4">
      <c r="A1524" s="148">
        <v>42032.383999999998</v>
      </c>
      <c r="B1524" s="149" t="s">
        <v>1707</v>
      </c>
      <c r="C1524" s="150" t="s">
        <v>1708</v>
      </c>
      <c r="D1524" s="150">
        <v>1</v>
      </c>
    </row>
    <row r="1525" spans="1:4">
      <c r="A1525" s="148">
        <v>42032.383999999998</v>
      </c>
      <c r="B1525" s="149" t="s">
        <v>1707</v>
      </c>
      <c r="C1525" s="150" t="s">
        <v>1708</v>
      </c>
      <c r="D1525" s="150">
        <v>1</v>
      </c>
    </row>
    <row r="1526" spans="1:4">
      <c r="A1526" s="148">
        <v>42032.406999999999</v>
      </c>
      <c r="B1526" s="149" t="s">
        <v>1702</v>
      </c>
      <c r="C1526" s="150" t="s">
        <v>1701</v>
      </c>
      <c r="D1526" s="150">
        <v>1</v>
      </c>
    </row>
    <row r="1527" spans="1:4">
      <c r="A1527" s="148">
        <v>42032.406999999999</v>
      </c>
      <c r="B1527" s="149" t="s">
        <v>1702</v>
      </c>
      <c r="C1527" s="150" t="s">
        <v>1701</v>
      </c>
      <c r="D1527" s="150">
        <v>1</v>
      </c>
    </row>
    <row r="1528" spans="1:4">
      <c r="A1528" s="148">
        <v>42032.42</v>
      </c>
      <c r="B1528" s="149" t="s">
        <v>1704</v>
      </c>
      <c r="C1528" s="150" t="s">
        <v>1701</v>
      </c>
      <c r="D1528" s="150">
        <v>0</v>
      </c>
    </row>
    <row r="1529" spans="1:4">
      <c r="A1529" s="148">
        <v>42032.42</v>
      </c>
      <c r="B1529" s="149" t="s">
        <v>1703</v>
      </c>
      <c r="C1529" s="150" t="s">
        <v>1708</v>
      </c>
      <c r="D1529" s="150">
        <v>1</v>
      </c>
    </row>
    <row r="1530" spans="1:4">
      <c r="A1530" s="148">
        <v>42032.445</v>
      </c>
      <c r="B1530" s="149" t="s">
        <v>1698</v>
      </c>
      <c r="C1530" s="150" t="s">
        <v>1699</v>
      </c>
      <c r="D1530" s="150">
        <v>1</v>
      </c>
    </row>
    <row r="1531" spans="1:4">
      <c r="A1531" s="148">
        <v>42032.445</v>
      </c>
      <c r="B1531" s="149" t="s">
        <v>1698</v>
      </c>
      <c r="C1531" s="150" t="s">
        <v>1710</v>
      </c>
      <c r="D1531" s="150">
        <v>0</v>
      </c>
    </row>
    <row r="1532" spans="1:4">
      <c r="A1532" s="148">
        <v>42032.453000000001</v>
      </c>
      <c r="B1532" s="149" t="s">
        <v>1707</v>
      </c>
      <c r="C1532" s="150" t="s">
        <v>1699</v>
      </c>
      <c r="D1532" s="150">
        <v>1</v>
      </c>
    </row>
    <row r="1533" spans="1:4">
      <c r="A1533" s="148">
        <v>42032.453000000001</v>
      </c>
      <c r="B1533" s="149" t="s">
        <v>1703</v>
      </c>
      <c r="C1533" s="150" t="s">
        <v>1708</v>
      </c>
      <c r="D1533" s="150">
        <v>1</v>
      </c>
    </row>
    <row r="1534" spans="1:4">
      <c r="A1534" s="148">
        <v>42032.463000000003</v>
      </c>
      <c r="B1534" s="149" t="s">
        <v>1702</v>
      </c>
      <c r="C1534" s="150" t="s">
        <v>1710</v>
      </c>
      <c r="D1534" s="150">
        <v>1</v>
      </c>
    </row>
    <row r="1535" spans="1:4">
      <c r="A1535" s="148">
        <v>42032.463000000003</v>
      </c>
      <c r="B1535" s="149" t="s">
        <v>1704</v>
      </c>
      <c r="C1535" s="150" t="s">
        <v>1701</v>
      </c>
      <c r="D1535" s="150">
        <v>1</v>
      </c>
    </row>
    <row r="1536" spans="1:4">
      <c r="A1536" s="148">
        <v>42032.472999999998</v>
      </c>
      <c r="B1536" s="149" t="s">
        <v>1700</v>
      </c>
      <c r="C1536" s="150" t="s">
        <v>1708</v>
      </c>
      <c r="D1536" s="150">
        <v>1</v>
      </c>
    </row>
    <row r="1537" spans="1:4">
      <c r="A1537" s="148">
        <v>42032.472999999998</v>
      </c>
      <c r="B1537" s="149" t="s">
        <v>1700</v>
      </c>
      <c r="C1537" s="150" t="s">
        <v>1709</v>
      </c>
      <c r="D1537" s="150">
        <v>1</v>
      </c>
    </row>
    <row r="1538" spans="1:4">
      <c r="A1538" s="148">
        <v>42032.478999999999</v>
      </c>
      <c r="B1538" s="149" t="s">
        <v>1700</v>
      </c>
      <c r="C1538" s="150" t="s">
        <v>1709</v>
      </c>
      <c r="D1538" s="150">
        <v>1</v>
      </c>
    </row>
    <row r="1539" spans="1:4">
      <c r="A1539" s="148">
        <v>42032.478999999999</v>
      </c>
      <c r="B1539" s="149" t="s">
        <v>1706</v>
      </c>
      <c r="C1539" s="150" t="s">
        <v>1710</v>
      </c>
      <c r="D1539" s="150">
        <v>0</v>
      </c>
    </row>
    <row r="1540" spans="1:4">
      <c r="A1540" s="148">
        <v>42032.495999999999</v>
      </c>
      <c r="B1540" s="149" t="s">
        <v>1698</v>
      </c>
      <c r="C1540" s="150" t="s">
        <v>1701</v>
      </c>
      <c r="D1540" s="150">
        <v>1</v>
      </c>
    </row>
    <row r="1541" spans="1:4">
      <c r="A1541" s="148">
        <v>42032.495999999999</v>
      </c>
      <c r="B1541" s="149" t="s">
        <v>1700</v>
      </c>
      <c r="C1541" s="150" t="s">
        <v>1709</v>
      </c>
      <c r="D1541" s="150">
        <v>1</v>
      </c>
    </row>
    <row r="1542" spans="1:4">
      <c r="A1542" s="148">
        <v>42032.497000000003</v>
      </c>
      <c r="B1542" s="149" t="s">
        <v>1703</v>
      </c>
      <c r="C1542" s="150" t="s">
        <v>1699</v>
      </c>
      <c r="D1542" s="150">
        <v>1</v>
      </c>
    </row>
    <row r="1543" spans="1:4">
      <c r="A1543" s="148">
        <v>42032.497000000003</v>
      </c>
      <c r="B1543" s="149" t="s">
        <v>1700</v>
      </c>
      <c r="C1543" s="150" t="s">
        <v>1699</v>
      </c>
      <c r="D1543" s="150">
        <v>1</v>
      </c>
    </row>
    <row r="1544" spans="1:4">
      <c r="A1544" s="148">
        <v>42032.531999999999</v>
      </c>
      <c r="B1544" s="149" t="s">
        <v>1707</v>
      </c>
      <c r="C1544" s="150" t="s">
        <v>1699</v>
      </c>
      <c r="D1544" s="150">
        <v>1</v>
      </c>
    </row>
    <row r="1545" spans="1:4">
      <c r="A1545" s="148">
        <v>42032.531999999999</v>
      </c>
      <c r="B1545" s="149" t="s">
        <v>1700</v>
      </c>
      <c r="C1545" s="150" t="s">
        <v>1710</v>
      </c>
      <c r="D1545" s="150">
        <v>1</v>
      </c>
    </row>
    <row r="1546" spans="1:4">
      <c r="A1546" s="148">
        <v>42032.542000000001</v>
      </c>
      <c r="B1546" s="149" t="s">
        <v>1705</v>
      </c>
      <c r="C1546" s="150" t="s">
        <v>1699</v>
      </c>
      <c r="D1546" s="150">
        <v>0</v>
      </c>
    </row>
    <row r="1547" spans="1:4">
      <c r="A1547" s="148">
        <v>42032.542000000001</v>
      </c>
      <c r="B1547" s="149" t="s">
        <v>1703</v>
      </c>
      <c r="C1547" s="150" t="s">
        <v>1710</v>
      </c>
      <c r="D1547" s="150">
        <v>1</v>
      </c>
    </row>
    <row r="1548" spans="1:4">
      <c r="A1548" s="148">
        <v>42032.553999999996</v>
      </c>
      <c r="B1548" s="149" t="s">
        <v>1706</v>
      </c>
      <c r="C1548" s="150" t="s">
        <v>1709</v>
      </c>
      <c r="D1548" s="150">
        <v>1</v>
      </c>
    </row>
    <row r="1549" spans="1:4">
      <c r="A1549" s="148">
        <v>42032.553999999996</v>
      </c>
      <c r="B1549" s="149" t="s">
        <v>1702</v>
      </c>
      <c r="C1549" s="150" t="s">
        <v>1710</v>
      </c>
      <c r="D1549" s="150">
        <v>1</v>
      </c>
    </row>
    <row r="1550" spans="1:4">
      <c r="A1550" s="148">
        <v>42032.555</v>
      </c>
      <c r="B1550" s="149" t="s">
        <v>1698</v>
      </c>
      <c r="C1550" s="150" t="s">
        <v>1710</v>
      </c>
      <c r="D1550" s="150">
        <v>1</v>
      </c>
    </row>
    <row r="1551" spans="1:4">
      <c r="A1551" s="148">
        <v>42032.555</v>
      </c>
      <c r="B1551" s="149" t="s">
        <v>1702</v>
      </c>
      <c r="C1551" s="150" t="s">
        <v>1701</v>
      </c>
      <c r="D1551" s="150">
        <v>1</v>
      </c>
    </row>
    <row r="1552" spans="1:4">
      <c r="A1552" s="148">
        <v>42032.595999999998</v>
      </c>
      <c r="B1552" s="149" t="s">
        <v>1706</v>
      </c>
      <c r="C1552" s="150" t="s">
        <v>1708</v>
      </c>
      <c r="D1552" s="150">
        <v>1</v>
      </c>
    </row>
    <row r="1553" spans="1:4">
      <c r="A1553" s="148">
        <v>42032.595999999998</v>
      </c>
      <c r="B1553" s="149" t="s">
        <v>1707</v>
      </c>
      <c r="C1553" s="150" t="s">
        <v>1710</v>
      </c>
      <c r="D1553" s="150">
        <v>1</v>
      </c>
    </row>
    <row r="1554" spans="1:4">
      <c r="A1554" s="148">
        <v>42032.597000000002</v>
      </c>
      <c r="B1554" s="149" t="s">
        <v>1703</v>
      </c>
      <c r="C1554" s="150" t="s">
        <v>1710</v>
      </c>
      <c r="D1554" s="150">
        <v>1</v>
      </c>
    </row>
    <row r="1555" spans="1:4">
      <c r="A1555" s="148">
        <v>42032.597000000002</v>
      </c>
      <c r="B1555" s="149" t="s">
        <v>1706</v>
      </c>
      <c r="C1555" s="150" t="s">
        <v>1699</v>
      </c>
      <c r="D1555" s="150">
        <v>0</v>
      </c>
    </row>
    <row r="1556" spans="1:4">
      <c r="A1556" s="148">
        <v>42032.606</v>
      </c>
      <c r="B1556" s="149" t="s">
        <v>1703</v>
      </c>
      <c r="C1556" s="150" t="s">
        <v>1709</v>
      </c>
      <c r="D1556" s="150">
        <v>1</v>
      </c>
    </row>
    <row r="1557" spans="1:4">
      <c r="A1557" s="148">
        <v>42032.606</v>
      </c>
      <c r="B1557" s="149" t="s">
        <v>1705</v>
      </c>
      <c r="C1557" s="150" t="s">
        <v>1709</v>
      </c>
      <c r="D1557" s="150">
        <v>1</v>
      </c>
    </row>
    <row r="1558" spans="1:4">
      <c r="A1558" s="148">
        <v>42032.623</v>
      </c>
      <c r="B1558" s="149" t="s">
        <v>1698</v>
      </c>
      <c r="C1558" s="150" t="s">
        <v>1710</v>
      </c>
      <c r="D1558" s="150">
        <v>1</v>
      </c>
    </row>
    <row r="1559" spans="1:4">
      <c r="A1559" s="148">
        <v>42032.623</v>
      </c>
      <c r="B1559" s="149" t="s">
        <v>1700</v>
      </c>
      <c r="C1559" s="150" t="s">
        <v>1701</v>
      </c>
      <c r="D1559" s="150">
        <v>0</v>
      </c>
    </row>
    <row r="1560" spans="1:4">
      <c r="A1560" s="148">
        <v>42032.661999999997</v>
      </c>
      <c r="B1560" s="149" t="s">
        <v>1704</v>
      </c>
      <c r="C1560" s="150" t="s">
        <v>1701</v>
      </c>
      <c r="D1560" s="150">
        <v>1</v>
      </c>
    </row>
    <row r="1561" spans="1:4">
      <c r="A1561" s="148">
        <v>42032.661999999997</v>
      </c>
      <c r="B1561" s="149" t="s">
        <v>1706</v>
      </c>
      <c r="C1561" s="150" t="s">
        <v>1708</v>
      </c>
      <c r="D1561" s="150">
        <v>1</v>
      </c>
    </row>
    <row r="1562" spans="1:4">
      <c r="A1562" s="148">
        <v>42032.675999999999</v>
      </c>
      <c r="B1562" s="149" t="s">
        <v>1698</v>
      </c>
      <c r="C1562" s="150" t="s">
        <v>1710</v>
      </c>
      <c r="D1562" s="150">
        <v>0</v>
      </c>
    </row>
    <row r="1563" spans="1:4">
      <c r="A1563" s="148">
        <v>42032.675999999999</v>
      </c>
      <c r="B1563" s="149" t="s">
        <v>1705</v>
      </c>
      <c r="C1563" s="150" t="s">
        <v>1710</v>
      </c>
      <c r="D1563" s="150">
        <v>1</v>
      </c>
    </row>
    <row r="1564" spans="1:4">
      <c r="A1564" s="148">
        <v>42032.68</v>
      </c>
      <c r="B1564" s="149" t="s">
        <v>1704</v>
      </c>
      <c r="C1564" s="150" t="s">
        <v>1699</v>
      </c>
      <c r="D1564" s="150">
        <v>1</v>
      </c>
    </row>
    <row r="1565" spans="1:4">
      <c r="A1565" s="148">
        <v>42032.68</v>
      </c>
      <c r="B1565" s="149" t="s">
        <v>1704</v>
      </c>
      <c r="C1565" s="150" t="s">
        <v>1709</v>
      </c>
      <c r="D1565" s="150">
        <v>1</v>
      </c>
    </row>
    <row r="1566" spans="1:4">
      <c r="A1566" s="148">
        <v>42032.695</v>
      </c>
      <c r="B1566" s="149" t="s">
        <v>1703</v>
      </c>
      <c r="C1566" s="150" t="s">
        <v>1699</v>
      </c>
      <c r="D1566" s="150">
        <v>1</v>
      </c>
    </row>
    <row r="1567" spans="1:4">
      <c r="A1567" s="148">
        <v>42032.695</v>
      </c>
      <c r="B1567" s="149" t="s">
        <v>1706</v>
      </c>
      <c r="C1567" s="150" t="s">
        <v>1710</v>
      </c>
      <c r="D1567" s="150">
        <v>0</v>
      </c>
    </row>
    <row r="1568" spans="1:4">
      <c r="A1568" s="148">
        <v>42032.711000000003</v>
      </c>
      <c r="B1568" s="149" t="s">
        <v>1703</v>
      </c>
      <c r="C1568" s="150" t="s">
        <v>1708</v>
      </c>
      <c r="D1568" s="150">
        <v>1</v>
      </c>
    </row>
    <row r="1569" spans="1:4">
      <c r="A1569" s="148">
        <v>42032.711000000003</v>
      </c>
      <c r="B1569" s="149" t="s">
        <v>1703</v>
      </c>
      <c r="C1569" s="150" t="s">
        <v>1710</v>
      </c>
      <c r="D1569" s="150">
        <v>1</v>
      </c>
    </row>
    <row r="1570" spans="1:4">
      <c r="A1570" s="148">
        <v>42032.72</v>
      </c>
      <c r="B1570" s="149" t="s">
        <v>1707</v>
      </c>
      <c r="C1570" s="150" t="s">
        <v>1701</v>
      </c>
      <c r="D1570" s="150">
        <v>1</v>
      </c>
    </row>
    <row r="1571" spans="1:4">
      <c r="A1571" s="148">
        <v>42032.72</v>
      </c>
      <c r="B1571" s="149" t="s">
        <v>1704</v>
      </c>
      <c r="C1571" s="150" t="s">
        <v>1699</v>
      </c>
      <c r="D1571" s="150">
        <v>1</v>
      </c>
    </row>
    <row r="1572" spans="1:4">
      <c r="A1572" s="148">
        <v>42032.745000000003</v>
      </c>
      <c r="B1572" s="149" t="s">
        <v>1698</v>
      </c>
      <c r="C1572" s="150" t="s">
        <v>1708</v>
      </c>
      <c r="D1572" s="150">
        <v>1</v>
      </c>
    </row>
    <row r="1573" spans="1:4">
      <c r="A1573" s="148">
        <v>42032.745000000003</v>
      </c>
      <c r="B1573" s="149" t="s">
        <v>1707</v>
      </c>
      <c r="C1573" s="150" t="s">
        <v>1709</v>
      </c>
      <c r="D1573" s="150">
        <v>0</v>
      </c>
    </row>
    <row r="1574" spans="1:4">
      <c r="A1574" s="148">
        <v>42032.75</v>
      </c>
      <c r="B1574" s="149" t="s">
        <v>1698</v>
      </c>
      <c r="C1574" s="150" t="s">
        <v>1708</v>
      </c>
      <c r="D1574" s="150">
        <v>1</v>
      </c>
    </row>
    <row r="1575" spans="1:4">
      <c r="A1575" s="148">
        <v>42032.75</v>
      </c>
      <c r="B1575" s="149" t="s">
        <v>1702</v>
      </c>
      <c r="C1575" s="150" t="s">
        <v>1710</v>
      </c>
      <c r="D1575" s="150">
        <v>1</v>
      </c>
    </row>
    <row r="1576" spans="1:4">
      <c r="A1576" s="148">
        <v>42033.377</v>
      </c>
      <c r="B1576" s="149" t="s">
        <v>1704</v>
      </c>
      <c r="C1576" s="150" t="s">
        <v>1709</v>
      </c>
      <c r="D1576" s="150">
        <v>1</v>
      </c>
    </row>
    <row r="1577" spans="1:4">
      <c r="A1577" s="148">
        <v>42033.377</v>
      </c>
      <c r="B1577" s="149" t="s">
        <v>1705</v>
      </c>
      <c r="C1577" s="150" t="s">
        <v>1709</v>
      </c>
      <c r="D1577" s="150">
        <v>0</v>
      </c>
    </row>
    <row r="1578" spans="1:4">
      <c r="A1578" s="148">
        <v>42033.381000000001</v>
      </c>
      <c r="B1578" s="149" t="s">
        <v>1703</v>
      </c>
      <c r="C1578" s="150" t="s">
        <v>1708</v>
      </c>
      <c r="D1578" s="150">
        <v>1</v>
      </c>
    </row>
    <row r="1579" spans="1:4">
      <c r="A1579" s="148">
        <v>42033.381000000001</v>
      </c>
      <c r="B1579" s="149" t="s">
        <v>1704</v>
      </c>
      <c r="C1579" s="150" t="s">
        <v>1708</v>
      </c>
      <c r="D1579" s="150">
        <v>0</v>
      </c>
    </row>
    <row r="1580" spans="1:4">
      <c r="A1580" s="148">
        <v>42033.389000000003</v>
      </c>
      <c r="B1580" s="149" t="s">
        <v>1704</v>
      </c>
      <c r="C1580" s="150" t="s">
        <v>1709</v>
      </c>
      <c r="D1580" s="150">
        <v>1</v>
      </c>
    </row>
    <row r="1581" spans="1:4">
      <c r="A1581" s="148">
        <v>42033.389000000003</v>
      </c>
      <c r="B1581" s="149" t="s">
        <v>1702</v>
      </c>
      <c r="C1581" s="150" t="s">
        <v>1708</v>
      </c>
      <c r="D1581" s="150">
        <v>0</v>
      </c>
    </row>
    <row r="1582" spans="1:4">
      <c r="A1582" s="148">
        <v>42033.415000000001</v>
      </c>
      <c r="B1582" s="149" t="s">
        <v>1703</v>
      </c>
      <c r="C1582" s="150" t="s">
        <v>1710</v>
      </c>
      <c r="D1582" s="150">
        <v>1</v>
      </c>
    </row>
    <row r="1583" spans="1:4">
      <c r="A1583" s="148">
        <v>42033.415000000001</v>
      </c>
      <c r="B1583" s="149" t="s">
        <v>1703</v>
      </c>
      <c r="C1583" s="150" t="s">
        <v>1701</v>
      </c>
      <c r="D1583" s="150">
        <v>1</v>
      </c>
    </row>
    <row r="1584" spans="1:4">
      <c r="A1584" s="148">
        <v>42033.430999999997</v>
      </c>
      <c r="B1584" s="149" t="s">
        <v>1704</v>
      </c>
      <c r="C1584" s="150" t="s">
        <v>1709</v>
      </c>
      <c r="D1584" s="150">
        <v>1</v>
      </c>
    </row>
    <row r="1585" spans="1:4">
      <c r="A1585" s="148">
        <v>42033.430999999997</v>
      </c>
      <c r="B1585" s="149" t="s">
        <v>1700</v>
      </c>
      <c r="C1585" s="150" t="s">
        <v>1708</v>
      </c>
      <c r="D1585" s="150">
        <v>0</v>
      </c>
    </row>
    <row r="1586" spans="1:4">
      <c r="A1586" s="148">
        <v>42033.436999999998</v>
      </c>
      <c r="B1586" s="149" t="s">
        <v>1706</v>
      </c>
      <c r="C1586" s="150" t="s">
        <v>1699</v>
      </c>
      <c r="D1586" s="150">
        <v>1</v>
      </c>
    </row>
    <row r="1587" spans="1:4">
      <c r="A1587" s="148">
        <v>42033.436999999998</v>
      </c>
      <c r="B1587" s="149" t="s">
        <v>1705</v>
      </c>
      <c r="C1587" s="150" t="s">
        <v>1708</v>
      </c>
      <c r="D1587" s="150">
        <v>1</v>
      </c>
    </row>
    <row r="1588" spans="1:4">
      <c r="A1588" s="148">
        <v>42033.451999999997</v>
      </c>
      <c r="B1588" s="149" t="s">
        <v>1698</v>
      </c>
      <c r="C1588" s="150" t="s">
        <v>1701</v>
      </c>
      <c r="D1588" s="150">
        <v>1</v>
      </c>
    </row>
    <row r="1589" spans="1:4">
      <c r="A1589" s="148">
        <v>42033.451999999997</v>
      </c>
      <c r="B1589" s="149" t="s">
        <v>1705</v>
      </c>
      <c r="C1589" s="150" t="s">
        <v>1701</v>
      </c>
      <c r="D1589" s="150">
        <v>0</v>
      </c>
    </row>
    <row r="1590" spans="1:4">
      <c r="A1590" s="148">
        <v>42033.453000000001</v>
      </c>
      <c r="B1590" s="149" t="s">
        <v>1702</v>
      </c>
      <c r="C1590" s="150" t="s">
        <v>1709</v>
      </c>
      <c r="D1590" s="150">
        <v>1</v>
      </c>
    </row>
    <row r="1591" spans="1:4">
      <c r="A1591" s="148">
        <v>42033.453000000001</v>
      </c>
      <c r="B1591" s="149" t="s">
        <v>1705</v>
      </c>
      <c r="C1591" s="150" t="s">
        <v>1701</v>
      </c>
      <c r="D1591" s="150">
        <v>1</v>
      </c>
    </row>
    <row r="1592" spans="1:4">
      <c r="A1592" s="148">
        <v>42033.498</v>
      </c>
      <c r="B1592" s="149" t="s">
        <v>1698</v>
      </c>
      <c r="C1592" s="150" t="s">
        <v>1708</v>
      </c>
      <c r="D1592" s="150">
        <v>0</v>
      </c>
    </row>
    <row r="1593" spans="1:4">
      <c r="A1593" s="148">
        <v>42033.498</v>
      </c>
      <c r="B1593" s="149" t="s">
        <v>1704</v>
      </c>
      <c r="C1593" s="150" t="s">
        <v>1701</v>
      </c>
      <c r="D1593" s="150">
        <v>1</v>
      </c>
    </row>
    <row r="1594" spans="1:4">
      <c r="A1594" s="148">
        <v>42033.531000000003</v>
      </c>
      <c r="B1594" s="149" t="s">
        <v>1706</v>
      </c>
      <c r="C1594" s="150" t="s">
        <v>1708</v>
      </c>
      <c r="D1594" s="150">
        <v>1</v>
      </c>
    </row>
    <row r="1595" spans="1:4">
      <c r="A1595" s="148">
        <v>42033.531000000003</v>
      </c>
      <c r="B1595" s="149" t="s">
        <v>1706</v>
      </c>
      <c r="C1595" s="150" t="s">
        <v>1701</v>
      </c>
      <c r="D1595" s="150">
        <v>1</v>
      </c>
    </row>
    <row r="1596" spans="1:4">
      <c r="A1596" s="148">
        <v>42033.531999999999</v>
      </c>
      <c r="B1596" s="149" t="s">
        <v>1703</v>
      </c>
      <c r="C1596" s="150" t="s">
        <v>1710</v>
      </c>
      <c r="D1596" s="150">
        <v>1</v>
      </c>
    </row>
    <row r="1597" spans="1:4">
      <c r="A1597" s="148">
        <v>42033.531999999999</v>
      </c>
      <c r="B1597" s="149" t="s">
        <v>1702</v>
      </c>
      <c r="C1597" s="150" t="s">
        <v>1708</v>
      </c>
      <c r="D1597" s="150">
        <v>0</v>
      </c>
    </row>
    <row r="1598" spans="1:4">
      <c r="A1598" s="148">
        <v>42033.536</v>
      </c>
      <c r="B1598" s="149" t="s">
        <v>1698</v>
      </c>
      <c r="C1598" s="150" t="s">
        <v>1701</v>
      </c>
      <c r="D1598" s="150">
        <v>1</v>
      </c>
    </row>
    <row r="1599" spans="1:4">
      <c r="A1599" s="148">
        <v>42033.536</v>
      </c>
      <c r="B1599" s="149" t="s">
        <v>1707</v>
      </c>
      <c r="C1599" s="150" t="s">
        <v>1708</v>
      </c>
      <c r="D1599" s="150">
        <v>1</v>
      </c>
    </row>
    <row r="1600" spans="1:4">
      <c r="A1600" s="148">
        <v>42033.536</v>
      </c>
      <c r="B1600" s="149" t="s">
        <v>1702</v>
      </c>
      <c r="C1600" s="150" t="s">
        <v>1708</v>
      </c>
      <c r="D1600" s="150">
        <v>1</v>
      </c>
    </row>
    <row r="1601" spans="1:4">
      <c r="A1601" s="148">
        <v>42033.536</v>
      </c>
      <c r="B1601" s="149" t="s">
        <v>1698</v>
      </c>
      <c r="C1601" s="150" t="s">
        <v>1701</v>
      </c>
      <c r="D1601" s="150">
        <v>1</v>
      </c>
    </row>
    <row r="1602" spans="1:4">
      <c r="A1602" s="148">
        <v>42033.542000000001</v>
      </c>
      <c r="B1602" s="149" t="s">
        <v>1707</v>
      </c>
      <c r="C1602" s="150" t="s">
        <v>1699</v>
      </c>
      <c r="D1602" s="150">
        <v>1</v>
      </c>
    </row>
    <row r="1603" spans="1:4">
      <c r="A1603" s="148">
        <v>42033.542000000001</v>
      </c>
      <c r="B1603" s="149" t="s">
        <v>1705</v>
      </c>
      <c r="C1603" s="150" t="s">
        <v>1699</v>
      </c>
      <c r="D1603" s="150">
        <v>1</v>
      </c>
    </row>
    <row r="1604" spans="1:4">
      <c r="A1604" s="148">
        <v>42033.544999999998</v>
      </c>
      <c r="B1604" s="149" t="s">
        <v>1698</v>
      </c>
      <c r="C1604" s="150" t="s">
        <v>1709</v>
      </c>
      <c r="D1604" s="150">
        <v>1</v>
      </c>
    </row>
    <row r="1605" spans="1:4">
      <c r="A1605" s="148">
        <v>42033.544999999998</v>
      </c>
      <c r="B1605" s="149" t="s">
        <v>1698</v>
      </c>
      <c r="C1605" s="150" t="s">
        <v>1709</v>
      </c>
      <c r="D1605" s="150">
        <v>1</v>
      </c>
    </row>
    <row r="1606" spans="1:4">
      <c r="A1606" s="148">
        <v>42033.55</v>
      </c>
      <c r="B1606" s="149" t="s">
        <v>1704</v>
      </c>
      <c r="C1606" s="150" t="s">
        <v>1699</v>
      </c>
      <c r="D1606" s="150">
        <v>1</v>
      </c>
    </row>
    <row r="1607" spans="1:4">
      <c r="A1607" s="148">
        <v>42033.55</v>
      </c>
      <c r="B1607" s="149" t="s">
        <v>1703</v>
      </c>
      <c r="C1607" s="150" t="s">
        <v>1709</v>
      </c>
      <c r="D1607" s="150">
        <v>0</v>
      </c>
    </row>
    <row r="1608" spans="1:4">
      <c r="A1608" s="148">
        <v>42033.567999999999</v>
      </c>
      <c r="B1608" s="149" t="s">
        <v>1700</v>
      </c>
      <c r="C1608" s="150" t="s">
        <v>1699</v>
      </c>
      <c r="D1608" s="150">
        <v>1</v>
      </c>
    </row>
    <row r="1609" spans="1:4">
      <c r="A1609" s="148">
        <v>42033.567999999999</v>
      </c>
      <c r="B1609" s="149" t="s">
        <v>1703</v>
      </c>
      <c r="C1609" s="150" t="s">
        <v>1708</v>
      </c>
      <c r="D1609" s="150">
        <v>1</v>
      </c>
    </row>
    <row r="1610" spans="1:4">
      <c r="A1610" s="148">
        <v>42033.591</v>
      </c>
      <c r="B1610" s="149" t="s">
        <v>1698</v>
      </c>
      <c r="C1610" s="150" t="s">
        <v>1710</v>
      </c>
      <c r="D1610" s="150">
        <v>0</v>
      </c>
    </row>
    <row r="1611" spans="1:4">
      <c r="A1611" s="148">
        <v>42033.591</v>
      </c>
      <c r="B1611" s="149" t="s">
        <v>1702</v>
      </c>
      <c r="C1611" s="150" t="s">
        <v>1701</v>
      </c>
      <c r="D1611" s="150">
        <v>0</v>
      </c>
    </row>
    <row r="1612" spans="1:4">
      <c r="A1612" s="148">
        <v>42033.606</v>
      </c>
      <c r="B1612" s="149" t="s">
        <v>1702</v>
      </c>
      <c r="C1612" s="150" t="s">
        <v>1699</v>
      </c>
      <c r="D1612" s="150">
        <v>0</v>
      </c>
    </row>
    <row r="1613" spans="1:4">
      <c r="A1613" s="148">
        <v>42033.606</v>
      </c>
      <c r="B1613" s="149" t="s">
        <v>1703</v>
      </c>
      <c r="C1613" s="150" t="s">
        <v>1709</v>
      </c>
      <c r="D1613" s="150">
        <v>1</v>
      </c>
    </row>
    <row r="1614" spans="1:4">
      <c r="A1614" s="148">
        <v>42033.618000000002</v>
      </c>
      <c r="B1614" s="149" t="s">
        <v>1700</v>
      </c>
      <c r="C1614" s="150" t="s">
        <v>1699</v>
      </c>
      <c r="D1614" s="150">
        <v>1</v>
      </c>
    </row>
    <row r="1615" spans="1:4">
      <c r="A1615" s="148">
        <v>42033.618000000002</v>
      </c>
      <c r="B1615" s="149" t="s">
        <v>1705</v>
      </c>
      <c r="C1615" s="150" t="s">
        <v>1710</v>
      </c>
      <c r="D1615" s="150">
        <v>1</v>
      </c>
    </row>
    <row r="1616" spans="1:4">
      <c r="A1616" s="148">
        <v>42033.631000000001</v>
      </c>
      <c r="B1616" s="149" t="s">
        <v>1698</v>
      </c>
      <c r="C1616" s="150" t="s">
        <v>1701</v>
      </c>
      <c r="D1616" s="150">
        <v>1</v>
      </c>
    </row>
    <row r="1617" spans="1:4">
      <c r="A1617" s="148">
        <v>42033.631000000001</v>
      </c>
      <c r="B1617" s="149" t="s">
        <v>1698</v>
      </c>
      <c r="C1617" s="150" t="s">
        <v>1701</v>
      </c>
      <c r="D1617" s="150">
        <v>1</v>
      </c>
    </row>
    <row r="1618" spans="1:4">
      <c r="A1618" s="148">
        <v>42033.64</v>
      </c>
      <c r="B1618" s="149" t="s">
        <v>1702</v>
      </c>
      <c r="C1618" s="150" t="s">
        <v>1699</v>
      </c>
      <c r="D1618" s="150">
        <v>1</v>
      </c>
    </row>
    <row r="1619" spans="1:4">
      <c r="A1619" s="148">
        <v>42033.64</v>
      </c>
      <c r="B1619" s="149" t="s">
        <v>1706</v>
      </c>
      <c r="C1619" s="150" t="s">
        <v>1708</v>
      </c>
      <c r="D1619" s="150">
        <v>0</v>
      </c>
    </row>
    <row r="1620" spans="1:4">
      <c r="A1620" s="148">
        <v>42033.656000000003</v>
      </c>
      <c r="B1620" s="149" t="s">
        <v>1698</v>
      </c>
      <c r="C1620" s="150" t="s">
        <v>1708</v>
      </c>
      <c r="D1620" s="150">
        <v>1</v>
      </c>
    </row>
    <row r="1621" spans="1:4">
      <c r="A1621" s="148">
        <v>42033.656000000003</v>
      </c>
      <c r="B1621" s="149" t="s">
        <v>1705</v>
      </c>
      <c r="C1621" s="150" t="s">
        <v>1699</v>
      </c>
      <c r="D1621" s="150">
        <v>1</v>
      </c>
    </row>
    <row r="1622" spans="1:4">
      <c r="A1622" s="148">
        <v>42033.656999999999</v>
      </c>
      <c r="B1622" s="149" t="s">
        <v>1704</v>
      </c>
      <c r="C1622" s="150" t="s">
        <v>1709</v>
      </c>
      <c r="D1622" s="150">
        <v>1</v>
      </c>
    </row>
    <row r="1623" spans="1:4">
      <c r="A1623" s="148">
        <v>42033.656999999999</v>
      </c>
      <c r="B1623" s="149" t="s">
        <v>1702</v>
      </c>
      <c r="C1623" s="150" t="s">
        <v>1701</v>
      </c>
      <c r="D1623" s="150">
        <v>1</v>
      </c>
    </row>
    <row r="1624" spans="1:4">
      <c r="A1624" s="148">
        <v>42033.661</v>
      </c>
      <c r="B1624" s="149" t="s">
        <v>1703</v>
      </c>
      <c r="C1624" s="150" t="s">
        <v>1701</v>
      </c>
      <c r="D1624" s="150">
        <v>1</v>
      </c>
    </row>
    <row r="1625" spans="1:4">
      <c r="A1625" s="148">
        <v>42033.661</v>
      </c>
      <c r="B1625" s="149" t="s">
        <v>1700</v>
      </c>
      <c r="C1625" s="150" t="s">
        <v>1708</v>
      </c>
      <c r="D1625" s="150">
        <v>0</v>
      </c>
    </row>
    <row r="1626" spans="1:4">
      <c r="A1626" s="148">
        <v>42033.673999999999</v>
      </c>
      <c r="B1626" s="149" t="s">
        <v>1706</v>
      </c>
      <c r="C1626" s="150" t="s">
        <v>1710</v>
      </c>
      <c r="D1626" s="150">
        <v>0</v>
      </c>
    </row>
    <row r="1627" spans="1:4">
      <c r="A1627" s="148">
        <v>42033.673999999999</v>
      </c>
      <c r="B1627" s="149" t="s">
        <v>1706</v>
      </c>
      <c r="C1627" s="150" t="s">
        <v>1701</v>
      </c>
      <c r="D1627" s="150">
        <v>0</v>
      </c>
    </row>
    <row r="1628" spans="1:4">
      <c r="A1628" s="148">
        <v>42033.716999999997</v>
      </c>
      <c r="B1628" s="149" t="s">
        <v>1704</v>
      </c>
      <c r="C1628" s="150" t="s">
        <v>1708</v>
      </c>
      <c r="D1628" s="150">
        <v>0</v>
      </c>
    </row>
    <row r="1629" spans="1:4">
      <c r="A1629" s="148">
        <v>42033.716999999997</v>
      </c>
      <c r="B1629" s="149" t="s">
        <v>1707</v>
      </c>
      <c r="C1629" s="150" t="s">
        <v>1699</v>
      </c>
      <c r="D1629" s="150">
        <v>1</v>
      </c>
    </row>
    <row r="1630" spans="1:4">
      <c r="A1630" s="148">
        <v>42033.737000000001</v>
      </c>
      <c r="B1630" s="149" t="s">
        <v>1704</v>
      </c>
      <c r="C1630" s="150" t="s">
        <v>1709</v>
      </c>
      <c r="D1630" s="150">
        <v>1</v>
      </c>
    </row>
    <row r="1631" spans="1:4">
      <c r="A1631" s="148">
        <v>42033.737000000001</v>
      </c>
      <c r="B1631" s="149" t="s">
        <v>1698</v>
      </c>
      <c r="C1631" s="150" t="s">
        <v>1710</v>
      </c>
      <c r="D1631" s="150">
        <v>0</v>
      </c>
    </row>
    <row r="1632" spans="1:4">
      <c r="A1632" s="148">
        <v>42033.745000000003</v>
      </c>
      <c r="B1632" s="149" t="s">
        <v>1702</v>
      </c>
      <c r="C1632" s="150" t="s">
        <v>1701</v>
      </c>
      <c r="D1632" s="150">
        <v>0</v>
      </c>
    </row>
    <row r="1633" spans="1:4">
      <c r="A1633" s="148">
        <v>42033.745000000003</v>
      </c>
      <c r="B1633" s="149" t="s">
        <v>1702</v>
      </c>
      <c r="C1633" s="150" t="s">
        <v>1709</v>
      </c>
      <c r="D1633" s="150">
        <v>1</v>
      </c>
    </row>
    <row r="1634" spans="1:4">
      <c r="A1634" s="148">
        <v>42034.379000000001</v>
      </c>
      <c r="B1634" s="149" t="s">
        <v>1698</v>
      </c>
      <c r="C1634" s="150" t="s">
        <v>1699</v>
      </c>
      <c r="D1634" s="150">
        <v>1</v>
      </c>
    </row>
    <row r="1635" spans="1:4">
      <c r="A1635" s="148">
        <v>42034.379000000001</v>
      </c>
      <c r="B1635" s="149" t="s">
        <v>1700</v>
      </c>
      <c r="C1635" s="150" t="s">
        <v>1708</v>
      </c>
      <c r="D1635" s="150">
        <v>1</v>
      </c>
    </row>
    <row r="1636" spans="1:4">
      <c r="A1636" s="148">
        <v>42034.408000000003</v>
      </c>
      <c r="B1636" s="149" t="s">
        <v>1703</v>
      </c>
      <c r="C1636" s="150" t="s">
        <v>1709</v>
      </c>
      <c r="D1636" s="150">
        <v>1</v>
      </c>
    </row>
    <row r="1637" spans="1:4">
      <c r="A1637" s="148">
        <v>42034.408000000003</v>
      </c>
      <c r="B1637" s="149" t="s">
        <v>1705</v>
      </c>
      <c r="C1637" s="150" t="s">
        <v>1699</v>
      </c>
      <c r="D1637" s="150">
        <v>1</v>
      </c>
    </row>
    <row r="1638" spans="1:4">
      <c r="A1638" s="148">
        <v>42034.411999999997</v>
      </c>
      <c r="B1638" s="149" t="s">
        <v>1698</v>
      </c>
      <c r="C1638" s="150" t="s">
        <v>1710</v>
      </c>
      <c r="D1638" s="150">
        <v>1</v>
      </c>
    </row>
    <row r="1639" spans="1:4">
      <c r="A1639" s="148">
        <v>42034.411999999997</v>
      </c>
      <c r="B1639" s="149" t="s">
        <v>1700</v>
      </c>
      <c r="C1639" s="150" t="s">
        <v>1708</v>
      </c>
      <c r="D1639" s="150">
        <v>0</v>
      </c>
    </row>
    <row r="1640" spans="1:4">
      <c r="A1640" s="148">
        <v>42034.421999999999</v>
      </c>
      <c r="B1640" s="149" t="s">
        <v>1702</v>
      </c>
      <c r="C1640" s="150" t="s">
        <v>1701</v>
      </c>
      <c r="D1640" s="150">
        <v>1</v>
      </c>
    </row>
    <row r="1641" spans="1:4">
      <c r="A1641" s="148">
        <v>42034.421999999999</v>
      </c>
      <c r="B1641" s="149" t="s">
        <v>1706</v>
      </c>
      <c r="C1641" s="150" t="s">
        <v>1710</v>
      </c>
      <c r="D1641" s="150">
        <v>1</v>
      </c>
    </row>
    <row r="1642" spans="1:4">
      <c r="A1642" s="148">
        <v>42034.423000000003</v>
      </c>
      <c r="B1642" s="149" t="s">
        <v>1704</v>
      </c>
      <c r="C1642" s="150" t="s">
        <v>1701</v>
      </c>
      <c r="D1642" s="150">
        <v>1</v>
      </c>
    </row>
    <row r="1643" spans="1:4">
      <c r="A1643" s="148">
        <v>42034.423000000003</v>
      </c>
      <c r="B1643" s="149" t="s">
        <v>1706</v>
      </c>
      <c r="C1643" s="150" t="s">
        <v>1708</v>
      </c>
      <c r="D1643" s="150">
        <v>1</v>
      </c>
    </row>
    <row r="1644" spans="1:4">
      <c r="A1644" s="148">
        <v>42034.436000000002</v>
      </c>
      <c r="B1644" s="149" t="s">
        <v>1705</v>
      </c>
      <c r="C1644" s="150" t="s">
        <v>1701</v>
      </c>
      <c r="D1644" s="150">
        <v>1</v>
      </c>
    </row>
    <row r="1645" spans="1:4">
      <c r="A1645" s="148">
        <v>42034.436000000002</v>
      </c>
      <c r="B1645" s="149" t="s">
        <v>1707</v>
      </c>
      <c r="C1645" s="150" t="s">
        <v>1710</v>
      </c>
      <c r="D1645" s="150">
        <v>1</v>
      </c>
    </row>
    <row r="1646" spans="1:4">
      <c r="A1646" s="148">
        <v>42034.445</v>
      </c>
      <c r="B1646" s="149" t="s">
        <v>1700</v>
      </c>
      <c r="C1646" s="150" t="s">
        <v>1708</v>
      </c>
      <c r="D1646" s="150">
        <v>1</v>
      </c>
    </row>
    <row r="1647" spans="1:4">
      <c r="A1647" s="148">
        <v>42034.445</v>
      </c>
      <c r="B1647" s="149" t="s">
        <v>1698</v>
      </c>
      <c r="C1647" s="150" t="s">
        <v>1708</v>
      </c>
      <c r="D1647" s="150">
        <v>1</v>
      </c>
    </row>
    <row r="1648" spans="1:4">
      <c r="A1648" s="148">
        <v>42034.466999999997</v>
      </c>
      <c r="B1648" s="149" t="s">
        <v>1703</v>
      </c>
      <c r="C1648" s="150" t="s">
        <v>1710</v>
      </c>
      <c r="D1648" s="150">
        <v>0</v>
      </c>
    </row>
    <row r="1649" spans="1:4">
      <c r="A1649" s="148">
        <v>42034.466999999997</v>
      </c>
      <c r="B1649" s="149" t="s">
        <v>1705</v>
      </c>
      <c r="C1649" s="150" t="s">
        <v>1701</v>
      </c>
      <c r="D1649" s="150">
        <v>1</v>
      </c>
    </row>
    <row r="1650" spans="1:4">
      <c r="A1650" s="148">
        <v>42034.476999999999</v>
      </c>
      <c r="B1650" s="149" t="s">
        <v>1705</v>
      </c>
      <c r="C1650" s="150" t="s">
        <v>1699</v>
      </c>
      <c r="D1650" s="150">
        <v>1</v>
      </c>
    </row>
    <row r="1651" spans="1:4">
      <c r="A1651" s="148">
        <v>42034.476999999999</v>
      </c>
      <c r="B1651" s="149" t="s">
        <v>1702</v>
      </c>
      <c r="C1651" s="150" t="s">
        <v>1699</v>
      </c>
      <c r="D1651" s="150">
        <v>0</v>
      </c>
    </row>
    <row r="1652" spans="1:4">
      <c r="A1652" s="148">
        <v>42034.495000000003</v>
      </c>
      <c r="B1652" s="149" t="s">
        <v>1705</v>
      </c>
      <c r="C1652" s="150" t="s">
        <v>1701</v>
      </c>
      <c r="D1652" s="150">
        <v>1</v>
      </c>
    </row>
    <row r="1653" spans="1:4">
      <c r="A1653" s="148">
        <v>42034.495000000003</v>
      </c>
      <c r="B1653" s="149" t="s">
        <v>1707</v>
      </c>
      <c r="C1653" s="150" t="s">
        <v>1709</v>
      </c>
      <c r="D1653" s="150">
        <v>0</v>
      </c>
    </row>
    <row r="1654" spans="1:4">
      <c r="A1654" s="148">
        <v>42034.512000000002</v>
      </c>
      <c r="B1654" s="149" t="s">
        <v>1698</v>
      </c>
      <c r="C1654" s="150" t="s">
        <v>1710</v>
      </c>
      <c r="D1654" s="150">
        <v>1</v>
      </c>
    </row>
    <row r="1655" spans="1:4">
      <c r="A1655" s="148">
        <v>42034.512000000002</v>
      </c>
      <c r="B1655" s="149" t="s">
        <v>1702</v>
      </c>
      <c r="C1655" s="150" t="s">
        <v>1709</v>
      </c>
      <c r="D1655" s="150">
        <v>1</v>
      </c>
    </row>
    <row r="1656" spans="1:4">
      <c r="A1656" s="148">
        <v>42034.516000000003</v>
      </c>
      <c r="B1656" s="149" t="s">
        <v>1703</v>
      </c>
      <c r="C1656" s="150" t="s">
        <v>1708</v>
      </c>
      <c r="D1656" s="150">
        <v>1</v>
      </c>
    </row>
    <row r="1657" spans="1:4">
      <c r="A1657" s="148">
        <v>42034.516000000003</v>
      </c>
      <c r="B1657" s="149" t="s">
        <v>1698</v>
      </c>
      <c r="C1657" s="150" t="s">
        <v>1699</v>
      </c>
      <c r="D1657" s="150">
        <v>1</v>
      </c>
    </row>
    <row r="1658" spans="1:4">
      <c r="A1658" s="148">
        <v>42034.525999999998</v>
      </c>
      <c r="B1658" s="149" t="s">
        <v>1703</v>
      </c>
      <c r="C1658" s="150" t="s">
        <v>1699</v>
      </c>
      <c r="D1658" s="150">
        <v>1</v>
      </c>
    </row>
    <row r="1659" spans="1:4">
      <c r="A1659" s="148">
        <v>42034.525999999998</v>
      </c>
      <c r="B1659" s="149" t="s">
        <v>1707</v>
      </c>
      <c r="C1659" s="150" t="s">
        <v>1699</v>
      </c>
      <c r="D1659" s="150">
        <v>0</v>
      </c>
    </row>
    <row r="1660" spans="1:4">
      <c r="A1660" s="148">
        <v>42034.527999999998</v>
      </c>
      <c r="B1660" s="149" t="s">
        <v>1707</v>
      </c>
      <c r="C1660" s="150" t="s">
        <v>1709</v>
      </c>
      <c r="D1660" s="150">
        <v>1</v>
      </c>
    </row>
    <row r="1661" spans="1:4">
      <c r="A1661" s="148">
        <v>42034.527999999998</v>
      </c>
      <c r="B1661" s="149" t="s">
        <v>1704</v>
      </c>
      <c r="C1661" s="150" t="s">
        <v>1710</v>
      </c>
      <c r="D1661" s="150">
        <v>0</v>
      </c>
    </row>
    <row r="1662" spans="1:4">
      <c r="A1662" s="148">
        <v>42034.531000000003</v>
      </c>
      <c r="B1662" s="149" t="s">
        <v>1705</v>
      </c>
      <c r="C1662" s="150" t="s">
        <v>1709</v>
      </c>
      <c r="D1662" s="150">
        <v>1</v>
      </c>
    </row>
    <row r="1663" spans="1:4">
      <c r="A1663" s="148">
        <v>42034.531000000003</v>
      </c>
      <c r="B1663" s="149" t="s">
        <v>1700</v>
      </c>
      <c r="C1663" s="150" t="s">
        <v>1710</v>
      </c>
      <c r="D1663" s="150">
        <v>1</v>
      </c>
    </row>
    <row r="1664" spans="1:4">
      <c r="A1664" s="148">
        <v>42034.534</v>
      </c>
      <c r="B1664" s="149" t="s">
        <v>1702</v>
      </c>
      <c r="C1664" s="150" t="s">
        <v>1708</v>
      </c>
      <c r="D1664" s="150">
        <v>1</v>
      </c>
    </row>
    <row r="1665" spans="1:4">
      <c r="A1665" s="148">
        <v>42034.534</v>
      </c>
      <c r="B1665" s="149" t="s">
        <v>1700</v>
      </c>
      <c r="C1665" s="150" t="s">
        <v>1708</v>
      </c>
      <c r="D1665" s="150">
        <v>0</v>
      </c>
    </row>
    <row r="1666" spans="1:4">
      <c r="A1666" s="148">
        <v>42034.536</v>
      </c>
      <c r="B1666" s="149" t="s">
        <v>1703</v>
      </c>
      <c r="C1666" s="150" t="s">
        <v>1708</v>
      </c>
      <c r="D1666" s="150">
        <v>1</v>
      </c>
    </row>
    <row r="1667" spans="1:4">
      <c r="A1667" s="148">
        <v>42034.536</v>
      </c>
      <c r="B1667" s="149" t="s">
        <v>1707</v>
      </c>
      <c r="C1667" s="150" t="s">
        <v>1701</v>
      </c>
      <c r="D1667" s="150">
        <v>1</v>
      </c>
    </row>
    <row r="1668" spans="1:4">
      <c r="A1668" s="148">
        <v>42034.544000000002</v>
      </c>
      <c r="B1668" s="149" t="s">
        <v>1703</v>
      </c>
      <c r="C1668" s="150" t="s">
        <v>1710</v>
      </c>
      <c r="D1668" s="150">
        <v>1</v>
      </c>
    </row>
    <row r="1669" spans="1:4">
      <c r="A1669" s="148">
        <v>42034.544000000002</v>
      </c>
      <c r="B1669" s="149" t="s">
        <v>1700</v>
      </c>
      <c r="C1669" s="150" t="s">
        <v>1701</v>
      </c>
      <c r="D1669" s="150">
        <v>1</v>
      </c>
    </row>
    <row r="1670" spans="1:4">
      <c r="A1670" s="148">
        <v>42034.569000000003</v>
      </c>
      <c r="B1670" s="149" t="s">
        <v>1700</v>
      </c>
      <c r="C1670" s="150" t="s">
        <v>1709</v>
      </c>
      <c r="D1670" s="150">
        <v>1</v>
      </c>
    </row>
    <row r="1671" spans="1:4">
      <c r="A1671" s="148">
        <v>42034.569000000003</v>
      </c>
      <c r="B1671" s="149" t="s">
        <v>1703</v>
      </c>
      <c r="C1671" s="150" t="s">
        <v>1701</v>
      </c>
      <c r="D1671" s="150">
        <v>0</v>
      </c>
    </row>
    <row r="1672" spans="1:4">
      <c r="A1672" s="148">
        <v>42034.584000000003</v>
      </c>
      <c r="B1672" s="149" t="s">
        <v>1706</v>
      </c>
      <c r="C1672" s="150" t="s">
        <v>1701</v>
      </c>
      <c r="D1672" s="150">
        <v>0</v>
      </c>
    </row>
    <row r="1673" spans="1:4">
      <c r="A1673" s="148">
        <v>42034.584000000003</v>
      </c>
      <c r="B1673" s="149" t="s">
        <v>1706</v>
      </c>
      <c r="C1673" s="150" t="s">
        <v>1708</v>
      </c>
      <c r="D1673" s="150">
        <v>0</v>
      </c>
    </row>
    <row r="1674" spans="1:4">
      <c r="A1674" s="148">
        <v>42034.59</v>
      </c>
      <c r="B1674" s="149" t="s">
        <v>1702</v>
      </c>
      <c r="C1674" s="150" t="s">
        <v>1699</v>
      </c>
      <c r="D1674" s="150">
        <v>1</v>
      </c>
    </row>
    <row r="1675" spans="1:4">
      <c r="A1675" s="148">
        <v>42034.59</v>
      </c>
      <c r="B1675" s="149" t="s">
        <v>1702</v>
      </c>
      <c r="C1675" s="150" t="s">
        <v>1708</v>
      </c>
      <c r="D1675" s="150">
        <v>0</v>
      </c>
    </row>
    <row r="1676" spans="1:4">
      <c r="A1676" s="148">
        <v>42034.591</v>
      </c>
      <c r="B1676" s="149" t="s">
        <v>1702</v>
      </c>
      <c r="C1676" s="150" t="s">
        <v>1708</v>
      </c>
      <c r="D1676" s="150">
        <v>0</v>
      </c>
    </row>
    <row r="1677" spans="1:4">
      <c r="A1677" s="148">
        <v>42034.591</v>
      </c>
      <c r="B1677" s="149" t="s">
        <v>1700</v>
      </c>
      <c r="C1677" s="150" t="s">
        <v>1701</v>
      </c>
      <c r="D1677" s="150">
        <v>1</v>
      </c>
    </row>
    <row r="1678" spans="1:4">
      <c r="A1678" s="148">
        <v>42034.608999999997</v>
      </c>
      <c r="B1678" s="149" t="s">
        <v>1706</v>
      </c>
      <c r="C1678" s="150" t="s">
        <v>1708</v>
      </c>
      <c r="D1678" s="150">
        <v>0</v>
      </c>
    </row>
    <row r="1679" spans="1:4">
      <c r="A1679" s="148">
        <v>42034.608999999997</v>
      </c>
      <c r="B1679" s="149" t="s">
        <v>1704</v>
      </c>
      <c r="C1679" s="150" t="s">
        <v>1710</v>
      </c>
      <c r="D1679" s="150">
        <v>1</v>
      </c>
    </row>
    <row r="1680" spans="1:4">
      <c r="A1680" s="148">
        <v>42034.625</v>
      </c>
      <c r="B1680" s="149" t="s">
        <v>1700</v>
      </c>
      <c r="C1680" s="150" t="s">
        <v>1708</v>
      </c>
      <c r="D1680" s="150">
        <v>1</v>
      </c>
    </row>
    <row r="1681" spans="1:4">
      <c r="A1681" s="148">
        <v>42034.625</v>
      </c>
      <c r="B1681" s="149" t="s">
        <v>1707</v>
      </c>
      <c r="C1681" s="150" t="s">
        <v>1699</v>
      </c>
      <c r="D1681" s="150">
        <v>1</v>
      </c>
    </row>
    <row r="1682" spans="1:4">
      <c r="A1682" s="148">
        <v>42034.652000000002</v>
      </c>
      <c r="B1682" s="149" t="s">
        <v>1706</v>
      </c>
      <c r="C1682" s="150" t="s">
        <v>1708</v>
      </c>
      <c r="D1682" s="150">
        <v>1</v>
      </c>
    </row>
    <row r="1683" spans="1:4">
      <c r="A1683" s="148">
        <v>42034.652000000002</v>
      </c>
      <c r="B1683" s="149" t="s">
        <v>1707</v>
      </c>
      <c r="C1683" s="150" t="s">
        <v>1709</v>
      </c>
      <c r="D1683" s="150">
        <v>1</v>
      </c>
    </row>
    <row r="1684" spans="1:4">
      <c r="A1684" s="148">
        <v>42034.656000000003</v>
      </c>
      <c r="B1684" s="149" t="s">
        <v>1702</v>
      </c>
      <c r="C1684" s="150" t="s">
        <v>1709</v>
      </c>
      <c r="D1684" s="150">
        <v>1</v>
      </c>
    </row>
    <row r="1685" spans="1:4">
      <c r="A1685" s="148">
        <v>42034.656000000003</v>
      </c>
      <c r="B1685" s="149" t="s">
        <v>1698</v>
      </c>
      <c r="C1685" s="150" t="s">
        <v>1708</v>
      </c>
      <c r="D1685" s="150">
        <v>0</v>
      </c>
    </row>
    <row r="1686" spans="1:4">
      <c r="A1686" s="148">
        <v>42034.661</v>
      </c>
      <c r="B1686" s="149" t="s">
        <v>1703</v>
      </c>
      <c r="C1686" s="150" t="s">
        <v>1701</v>
      </c>
      <c r="D1686" s="150">
        <v>1</v>
      </c>
    </row>
    <row r="1687" spans="1:4">
      <c r="A1687" s="148">
        <v>42034.661</v>
      </c>
      <c r="B1687" s="149" t="s">
        <v>1698</v>
      </c>
      <c r="C1687" s="150" t="s">
        <v>1699</v>
      </c>
      <c r="D1687" s="150">
        <v>1</v>
      </c>
    </row>
    <row r="1688" spans="1:4">
      <c r="A1688" s="148">
        <v>42034.665999999997</v>
      </c>
      <c r="B1688" s="149" t="s">
        <v>1703</v>
      </c>
      <c r="C1688" s="150" t="s">
        <v>1701</v>
      </c>
      <c r="D1688" s="150">
        <v>1</v>
      </c>
    </row>
    <row r="1689" spans="1:4">
      <c r="A1689" s="148">
        <v>42034.665999999997</v>
      </c>
      <c r="B1689" s="149" t="s">
        <v>1704</v>
      </c>
      <c r="C1689" s="150" t="s">
        <v>1710</v>
      </c>
      <c r="D1689" s="150">
        <v>1</v>
      </c>
    </row>
    <row r="1690" spans="1:4">
      <c r="A1690" s="148">
        <v>42034.675999999999</v>
      </c>
      <c r="B1690" s="149" t="s">
        <v>1702</v>
      </c>
      <c r="C1690" s="150" t="s">
        <v>1709</v>
      </c>
      <c r="D1690" s="150">
        <v>0</v>
      </c>
    </row>
    <row r="1691" spans="1:4">
      <c r="A1691" s="148">
        <v>42034.675999999999</v>
      </c>
      <c r="B1691" s="149" t="s">
        <v>1700</v>
      </c>
      <c r="C1691" s="150" t="s">
        <v>1709</v>
      </c>
      <c r="D1691" s="150">
        <v>0</v>
      </c>
    </row>
    <row r="1692" spans="1:4">
      <c r="A1692" s="148">
        <v>42034.68</v>
      </c>
      <c r="B1692" s="149" t="s">
        <v>1700</v>
      </c>
      <c r="C1692" s="150" t="s">
        <v>1701</v>
      </c>
      <c r="D1692" s="150">
        <v>1</v>
      </c>
    </row>
    <row r="1693" spans="1:4">
      <c r="A1693" s="148">
        <v>42034.68</v>
      </c>
      <c r="B1693" s="149" t="s">
        <v>1702</v>
      </c>
      <c r="C1693" s="150" t="s">
        <v>1701</v>
      </c>
      <c r="D1693" s="150">
        <v>1</v>
      </c>
    </row>
    <row r="1694" spans="1:4">
      <c r="A1694" s="148">
        <v>42034.68</v>
      </c>
      <c r="B1694" s="149" t="s">
        <v>1704</v>
      </c>
      <c r="C1694" s="150" t="s">
        <v>1699</v>
      </c>
      <c r="D1694" s="150">
        <v>0</v>
      </c>
    </row>
    <row r="1695" spans="1:4">
      <c r="A1695" s="148">
        <v>42034.68</v>
      </c>
      <c r="B1695" s="149" t="s">
        <v>1702</v>
      </c>
      <c r="C1695" s="150" t="s">
        <v>1699</v>
      </c>
      <c r="D1695" s="150">
        <v>1</v>
      </c>
    </row>
    <row r="1696" spans="1:4">
      <c r="A1696" s="148">
        <v>42034.688999999998</v>
      </c>
      <c r="B1696" s="149" t="s">
        <v>1705</v>
      </c>
      <c r="C1696" s="150" t="s">
        <v>1701</v>
      </c>
      <c r="D1696" s="150">
        <v>0</v>
      </c>
    </row>
    <row r="1697" spans="1:4">
      <c r="A1697" s="148">
        <v>42034.688999999998</v>
      </c>
      <c r="B1697" s="149" t="s">
        <v>1705</v>
      </c>
      <c r="C1697" s="150" t="s">
        <v>1699</v>
      </c>
      <c r="D1697" s="150">
        <v>0</v>
      </c>
    </row>
    <row r="1698" spans="1:4">
      <c r="A1698" s="148">
        <v>42034.701000000001</v>
      </c>
      <c r="B1698" s="149" t="s">
        <v>1703</v>
      </c>
      <c r="C1698" s="150" t="s">
        <v>1701</v>
      </c>
      <c r="D1698" s="150">
        <v>0</v>
      </c>
    </row>
    <row r="1699" spans="1:4">
      <c r="A1699" s="148">
        <v>42034.701000000001</v>
      </c>
      <c r="B1699" s="149" t="s">
        <v>1705</v>
      </c>
      <c r="C1699" s="150" t="s">
        <v>1709</v>
      </c>
      <c r="D1699" s="150">
        <v>1</v>
      </c>
    </row>
    <row r="1700" spans="1:4">
      <c r="A1700" s="148">
        <v>42034.703000000001</v>
      </c>
      <c r="B1700" s="149" t="s">
        <v>1703</v>
      </c>
      <c r="C1700" s="150" t="s">
        <v>1710</v>
      </c>
      <c r="D1700" s="150">
        <v>1</v>
      </c>
    </row>
    <row r="1701" spans="1:4">
      <c r="A1701" s="148">
        <v>42034.703000000001</v>
      </c>
      <c r="B1701" s="149" t="s">
        <v>1700</v>
      </c>
      <c r="C1701" s="150" t="s">
        <v>1699</v>
      </c>
      <c r="D1701" s="150">
        <v>1</v>
      </c>
    </row>
    <row r="1702" spans="1:4">
      <c r="A1702" s="148">
        <v>42034.714999999997</v>
      </c>
      <c r="B1702" s="149" t="s">
        <v>1698</v>
      </c>
      <c r="C1702" s="150" t="s">
        <v>1701</v>
      </c>
      <c r="D1702" s="150">
        <v>1</v>
      </c>
    </row>
    <row r="1703" spans="1:4">
      <c r="A1703" s="148">
        <v>42034.714999999997</v>
      </c>
      <c r="B1703" s="149" t="s">
        <v>1704</v>
      </c>
      <c r="C1703" s="150" t="s">
        <v>1710</v>
      </c>
      <c r="D1703" s="150">
        <v>1</v>
      </c>
    </row>
    <row r="1704" spans="1:4">
      <c r="A1704" s="148">
        <v>42034.716999999997</v>
      </c>
      <c r="B1704" s="149" t="s">
        <v>1698</v>
      </c>
      <c r="C1704" s="150" t="s">
        <v>1710</v>
      </c>
      <c r="D1704" s="150">
        <v>1</v>
      </c>
    </row>
    <row r="1705" spans="1:4">
      <c r="A1705" s="148">
        <v>42034.716999999997</v>
      </c>
      <c r="B1705" s="149" t="s">
        <v>1704</v>
      </c>
      <c r="C1705" s="150" t="s">
        <v>1708</v>
      </c>
      <c r="D1705" s="150">
        <v>1</v>
      </c>
    </row>
    <row r="1706" spans="1:4">
      <c r="A1706" s="148">
        <v>42034.720999999998</v>
      </c>
      <c r="B1706" s="149" t="s">
        <v>1702</v>
      </c>
      <c r="C1706" s="150" t="s">
        <v>1699</v>
      </c>
      <c r="D1706" s="150">
        <v>0</v>
      </c>
    </row>
    <row r="1707" spans="1:4">
      <c r="A1707" s="148">
        <v>42034.720999999998</v>
      </c>
      <c r="B1707" s="149" t="s">
        <v>1705</v>
      </c>
      <c r="C1707" s="150" t="s">
        <v>1709</v>
      </c>
      <c r="D1707" s="150">
        <v>0</v>
      </c>
    </row>
    <row r="1708" spans="1:4">
      <c r="A1708" s="148">
        <v>42034.726000000002</v>
      </c>
      <c r="B1708" s="149" t="s">
        <v>1707</v>
      </c>
      <c r="C1708" s="150" t="s">
        <v>1708</v>
      </c>
      <c r="D1708" s="150">
        <v>0</v>
      </c>
    </row>
    <row r="1709" spans="1:4">
      <c r="A1709" s="148">
        <v>42034.726000000002</v>
      </c>
      <c r="B1709" s="149" t="s">
        <v>1703</v>
      </c>
      <c r="C1709" s="150" t="s">
        <v>1710</v>
      </c>
      <c r="D1709" s="150">
        <v>1</v>
      </c>
    </row>
    <row r="1710" spans="1:4">
      <c r="A1710" s="148">
        <v>42034.728999999999</v>
      </c>
      <c r="B1710" s="149" t="s">
        <v>1702</v>
      </c>
      <c r="C1710" s="150" t="s">
        <v>1699</v>
      </c>
      <c r="D1710" s="150">
        <v>0</v>
      </c>
    </row>
    <row r="1711" spans="1:4">
      <c r="A1711" s="148">
        <v>42034.728999999999</v>
      </c>
      <c r="B1711" s="149" t="s">
        <v>1700</v>
      </c>
      <c r="C1711" s="150" t="s">
        <v>1699</v>
      </c>
      <c r="D1711" s="150">
        <v>0</v>
      </c>
    </row>
    <row r="1712" spans="1:4">
      <c r="A1712" s="148">
        <v>42034.73</v>
      </c>
      <c r="B1712" s="149" t="s">
        <v>1702</v>
      </c>
      <c r="C1712" s="150" t="s">
        <v>1708</v>
      </c>
      <c r="D1712" s="150">
        <v>1</v>
      </c>
    </row>
    <row r="1713" spans="1:4">
      <c r="A1713" s="148">
        <v>42034.73</v>
      </c>
      <c r="B1713" s="149" t="s">
        <v>1705</v>
      </c>
      <c r="C1713" s="150" t="s">
        <v>1710</v>
      </c>
      <c r="D1713" s="150">
        <v>1</v>
      </c>
    </row>
    <row r="1714" spans="1:4">
      <c r="A1714" s="148">
        <v>42035.375</v>
      </c>
      <c r="B1714" s="149" t="s">
        <v>1703</v>
      </c>
      <c r="C1714" s="150" t="s">
        <v>1708</v>
      </c>
      <c r="D1714" s="150">
        <v>0</v>
      </c>
    </row>
    <row r="1715" spans="1:4">
      <c r="A1715" s="148">
        <v>42035.375</v>
      </c>
      <c r="B1715" s="149" t="s">
        <v>1700</v>
      </c>
      <c r="C1715" s="150" t="s">
        <v>1708</v>
      </c>
      <c r="D1715" s="150">
        <v>1</v>
      </c>
    </row>
    <row r="1716" spans="1:4">
      <c r="A1716" s="148">
        <v>42035.381000000001</v>
      </c>
      <c r="B1716" s="149" t="s">
        <v>1704</v>
      </c>
      <c r="C1716" s="150" t="s">
        <v>1708</v>
      </c>
      <c r="D1716" s="150">
        <v>1</v>
      </c>
    </row>
    <row r="1717" spans="1:4">
      <c r="A1717" s="148">
        <v>42035.381000000001</v>
      </c>
      <c r="B1717" s="149" t="s">
        <v>1706</v>
      </c>
      <c r="C1717" s="150" t="s">
        <v>1699</v>
      </c>
      <c r="D1717" s="150">
        <v>1</v>
      </c>
    </row>
    <row r="1718" spans="1:4">
      <c r="A1718" s="148">
        <v>42035.385000000002</v>
      </c>
      <c r="B1718" s="149" t="s">
        <v>1700</v>
      </c>
      <c r="C1718" s="150" t="s">
        <v>1701</v>
      </c>
      <c r="D1718" s="150">
        <v>1</v>
      </c>
    </row>
    <row r="1719" spans="1:4">
      <c r="A1719" s="148">
        <v>42035.385000000002</v>
      </c>
      <c r="B1719" s="149" t="s">
        <v>1702</v>
      </c>
      <c r="C1719" s="150" t="s">
        <v>1699</v>
      </c>
      <c r="D1719" s="150">
        <v>1</v>
      </c>
    </row>
    <row r="1720" spans="1:4">
      <c r="A1720" s="148">
        <v>42035.392</v>
      </c>
      <c r="B1720" s="149" t="s">
        <v>1698</v>
      </c>
      <c r="C1720" s="150" t="s">
        <v>1699</v>
      </c>
      <c r="D1720" s="150">
        <v>1</v>
      </c>
    </row>
    <row r="1721" spans="1:4">
      <c r="A1721" s="148">
        <v>42035.392</v>
      </c>
      <c r="B1721" s="149" t="s">
        <v>1704</v>
      </c>
      <c r="C1721" s="150" t="s">
        <v>1710</v>
      </c>
      <c r="D1721" s="150">
        <v>0</v>
      </c>
    </row>
    <row r="1722" spans="1:4">
      <c r="A1722" s="148">
        <v>42035.394</v>
      </c>
      <c r="B1722" s="149" t="s">
        <v>1698</v>
      </c>
      <c r="C1722" s="150" t="s">
        <v>1708</v>
      </c>
      <c r="D1722" s="150">
        <v>0</v>
      </c>
    </row>
    <row r="1723" spans="1:4">
      <c r="A1723" s="148">
        <v>42035.394</v>
      </c>
      <c r="B1723" s="149" t="s">
        <v>1700</v>
      </c>
      <c r="C1723" s="150" t="s">
        <v>1710</v>
      </c>
      <c r="D1723" s="150">
        <v>1</v>
      </c>
    </row>
    <row r="1724" spans="1:4">
      <c r="A1724" s="148">
        <v>42035.396000000001</v>
      </c>
      <c r="B1724" s="149" t="s">
        <v>1702</v>
      </c>
      <c r="C1724" s="150" t="s">
        <v>1699</v>
      </c>
      <c r="D1724" s="150">
        <v>1</v>
      </c>
    </row>
    <row r="1725" spans="1:4">
      <c r="A1725" s="148">
        <v>42035.396000000001</v>
      </c>
      <c r="B1725" s="149" t="s">
        <v>1706</v>
      </c>
      <c r="C1725" s="150" t="s">
        <v>1708</v>
      </c>
      <c r="D1725" s="150">
        <v>1</v>
      </c>
    </row>
    <row r="1726" spans="1:4">
      <c r="A1726" s="148">
        <v>42035.481</v>
      </c>
      <c r="B1726" s="149" t="s">
        <v>1705</v>
      </c>
      <c r="C1726" s="150" t="s">
        <v>1708</v>
      </c>
      <c r="D1726" s="150">
        <v>0</v>
      </c>
    </row>
    <row r="1727" spans="1:4">
      <c r="A1727" s="148">
        <v>42035.481</v>
      </c>
      <c r="B1727" s="149" t="s">
        <v>1704</v>
      </c>
      <c r="C1727" s="150" t="s">
        <v>1699</v>
      </c>
      <c r="D1727" s="150">
        <v>0</v>
      </c>
    </row>
    <row r="1728" spans="1:4">
      <c r="A1728" s="148">
        <v>42035.483</v>
      </c>
      <c r="B1728" s="149" t="s">
        <v>1706</v>
      </c>
      <c r="C1728" s="150" t="s">
        <v>1709</v>
      </c>
      <c r="D1728" s="150">
        <v>0</v>
      </c>
    </row>
    <row r="1729" spans="1:4">
      <c r="A1729" s="148">
        <v>42035.483</v>
      </c>
      <c r="B1729" s="149" t="s">
        <v>1706</v>
      </c>
      <c r="C1729" s="150" t="s">
        <v>1699</v>
      </c>
      <c r="D1729" s="150">
        <v>1</v>
      </c>
    </row>
    <row r="1730" spans="1:4">
      <c r="A1730" s="148">
        <v>42035.485999999997</v>
      </c>
      <c r="B1730" s="149" t="s">
        <v>1703</v>
      </c>
      <c r="C1730" s="150" t="s">
        <v>1708</v>
      </c>
      <c r="D1730" s="150">
        <v>1</v>
      </c>
    </row>
    <row r="1731" spans="1:4">
      <c r="A1731" s="148">
        <v>42035.485999999997</v>
      </c>
      <c r="B1731" s="149" t="s">
        <v>1706</v>
      </c>
      <c r="C1731" s="150" t="s">
        <v>1701</v>
      </c>
      <c r="D1731" s="150">
        <v>1</v>
      </c>
    </row>
    <row r="1732" spans="1:4">
      <c r="A1732" s="148">
        <v>42035.499000000003</v>
      </c>
      <c r="B1732" s="149" t="s">
        <v>1703</v>
      </c>
      <c r="C1732" s="150" t="s">
        <v>1699</v>
      </c>
      <c r="D1732" s="150">
        <v>0</v>
      </c>
    </row>
    <row r="1733" spans="1:4">
      <c r="A1733" s="148">
        <v>42035.499000000003</v>
      </c>
      <c r="B1733" s="149" t="s">
        <v>1698</v>
      </c>
      <c r="C1733" s="150" t="s">
        <v>1708</v>
      </c>
      <c r="D1733" s="150">
        <v>1</v>
      </c>
    </row>
    <row r="1734" spans="1:4">
      <c r="A1734" s="148">
        <v>42035.5</v>
      </c>
      <c r="B1734" s="149" t="s">
        <v>1704</v>
      </c>
      <c r="C1734" s="150" t="s">
        <v>1708</v>
      </c>
      <c r="D1734" s="150">
        <v>1</v>
      </c>
    </row>
    <row r="1735" spans="1:4">
      <c r="A1735" s="148">
        <v>42035.5</v>
      </c>
      <c r="B1735" s="149" t="s">
        <v>1703</v>
      </c>
      <c r="C1735" s="150" t="s">
        <v>1701</v>
      </c>
      <c r="D1735" s="150">
        <v>1</v>
      </c>
    </row>
    <row r="1736" spans="1:4">
      <c r="A1736" s="148">
        <v>42035.5</v>
      </c>
      <c r="B1736" s="149" t="s">
        <v>1705</v>
      </c>
      <c r="C1736" s="150" t="s">
        <v>1701</v>
      </c>
      <c r="D1736" s="150">
        <v>1</v>
      </c>
    </row>
    <row r="1737" spans="1:4">
      <c r="A1737" s="148">
        <v>42035.5</v>
      </c>
      <c r="B1737" s="149" t="s">
        <v>1702</v>
      </c>
      <c r="C1737" s="150" t="s">
        <v>1699</v>
      </c>
      <c r="D1737" s="150">
        <v>1</v>
      </c>
    </row>
    <row r="1738" spans="1:4">
      <c r="A1738" s="148">
        <v>42035.510999999999</v>
      </c>
      <c r="B1738" s="149" t="s">
        <v>1698</v>
      </c>
      <c r="C1738" s="150" t="s">
        <v>1708</v>
      </c>
      <c r="D1738" s="150">
        <v>1</v>
      </c>
    </row>
    <row r="1739" spans="1:4">
      <c r="A1739" s="148">
        <v>42035.510999999999</v>
      </c>
      <c r="B1739" s="149" t="s">
        <v>1703</v>
      </c>
      <c r="C1739" s="150" t="s">
        <v>1701</v>
      </c>
      <c r="D1739" s="150">
        <v>1</v>
      </c>
    </row>
    <row r="1740" spans="1:4">
      <c r="A1740" s="148">
        <v>42035.525999999998</v>
      </c>
      <c r="B1740" s="149" t="s">
        <v>1702</v>
      </c>
      <c r="C1740" s="150" t="s">
        <v>1708</v>
      </c>
      <c r="D1740" s="150">
        <v>0</v>
      </c>
    </row>
    <row r="1741" spans="1:4">
      <c r="A1741" s="148">
        <v>42035.525999999998</v>
      </c>
      <c r="B1741" s="149" t="s">
        <v>1705</v>
      </c>
      <c r="C1741" s="150" t="s">
        <v>1710</v>
      </c>
      <c r="D1741" s="150">
        <v>0</v>
      </c>
    </row>
    <row r="1742" spans="1:4">
      <c r="A1742" s="148">
        <v>42035.53</v>
      </c>
      <c r="B1742" s="149" t="s">
        <v>1703</v>
      </c>
      <c r="C1742" s="150" t="s">
        <v>1701</v>
      </c>
      <c r="D1742" s="150">
        <v>1</v>
      </c>
    </row>
    <row r="1743" spans="1:4">
      <c r="A1743" s="148">
        <v>42035.53</v>
      </c>
      <c r="B1743" s="149" t="s">
        <v>1703</v>
      </c>
      <c r="C1743" s="150" t="s">
        <v>1708</v>
      </c>
      <c r="D1743" s="150">
        <v>1</v>
      </c>
    </row>
    <row r="1744" spans="1:4">
      <c r="A1744" s="148">
        <v>42035.535000000003</v>
      </c>
      <c r="B1744" s="149" t="s">
        <v>1702</v>
      </c>
      <c r="C1744" s="150" t="s">
        <v>1709</v>
      </c>
      <c r="D1744" s="150">
        <v>1</v>
      </c>
    </row>
    <row r="1745" spans="1:4">
      <c r="A1745" s="148">
        <v>42035.535000000003</v>
      </c>
      <c r="B1745" s="149" t="s">
        <v>1707</v>
      </c>
      <c r="C1745" s="150" t="s">
        <v>1699</v>
      </c>
      <c r="D1745" s="150">
        <v>0</v>
      </c>
    </row>
    <row r="1746" spans="1:4">
      <c r="A1746" s="148">
        <v>42035.587</v>
      </c>
      <c r="B1746" s="149" t="s">
        <v>1705</v>
      </c>
      <c r="C1746" s="150" t="s">
        <v>1708</v>
      </c>
      <c r="D1746" s="150">
        <v>1</v>
      </c>
    </row>
    <row r="1747" spans="1:4">
      <c r="A1747" s="148">
        <v>42035.587</v>
      </c>
      <c r="B1747" s="149" t="s">
        <v>1705</v>
      </c>
      <c r="C1747" s="150" t="s">
        <v>1708</v>
      </c>
      <c r="D1747" s="150">
        <v>1</v>
      </c>
    </row>
    <row r="1748" spans="1:4">
      <c r="A1748" s="148">
        <v>42035.587</v>
      </c>
      <c r="B1748" s="149" t="s">
        <v>1700</v>
      </c>
      <c r="C1748" s="150" t="s">
        <v>1708</v>
      </c>
      <c r="D1748" s="150">
        <v>1</v>
      </c>
    </row>
    <row r="1749" spans="1:4">
      <c r="A1749" s="148">
        <v>42035.587</v>
      </c>
      <c r="B1749" s="149" t="s">
        <v>1700</v>
      </c>
      <c r="C1749" s="150" t="s">
        <v>1710</v>
      </c>
      <c r="D1749" s="150">
        <v>1</v>
      </c>
    </row>
    <row r="1750" spans="1:4">
      <c r="A1750" s="148">
        <v>42035.587</v>
      </c>
      <c r="B1750" s="149" t="s">
        <v>1705</v>
      </c>
      <c r="C1750" s="150" t="s">
        <v>1701</v>
      </c>
      <c r="D1750" s="150">
        <v>0</v>
      </c>
    </row>
    <row r="1751" spans="1:4">
      <c r="A1751" s="148">
        <v>42035.587</v>
      </c>
      <c r="B1751" s="149" t="s">
        <v>1702</v>
      </c>
      <c r="C1751" s="150" t="s">
        <v>1708</v>
      </c>
      <c r="D1751" s="150">
        <v>1</v>
      </c>
    </row>
    <row r="1752" spans="1:4">
      <c r="A1752" s="148">
        <v>42035.614000000001</v>
      </c>
      <c r="B1752" s="149" t="s">
        <v>1706</v>
      </c>
      <c r="C1752" s="150" t="s">
        <v>1708</v>
      </c>
      <c r="D1752" s="150">
        <v>1</v>
      </c>
    </row>
    <row r="1753" spans="1:4">
      <c r="A1753" s="148">
        <v>42035.614000000001</v>
      </c>
      <c r="B1753" s="149" t="s">
        <v>1707</v>
      </c>
      <c r="C1753" s="150" t="s">
        <v>1710</v>
      </c>
      <c r="D1753" s="150">
        <v>1</v>
      </c>
    </row>
    <row r="1754" spans="1:4">
      <c r="A1754" s="148">
        <v>42035.625999999997</v>
      </c>
      <c r="B1754" s="149" t="s">
        <v>1698</v>
      </c>
      <c r="C1754" s="150" t="s">
        <v>1701</v>
      </c>
      <c r="D1754" s="150">
        <v>1</v>
      </c>
    </row>
    <row r="1755" spans="1:4">
      <c r="A1755" s="148">
        <v>42035.625999999997</v>
      </c>
      <c r="B1755" s="149" t="s">
        <v>1698</v>
      </c>
      <c r="C1755" s="150" t="s">
        <v>1710</v>
      </c>
      <c r="D1755" s="150">
        <v>1</v>
      </c>
    </row>
    <row r="1756" spans="1:4">
      <c r="A1756" s="148">
        <v>42035.627999999997</v>
      </c>
      <c r="B1756" s="149" t="s">
        <v>1703</v>
      </c>
      <c r="C1756" s="150" t="s">
        <v>1701</v>
      </c>
      <c r="D1756" s="150">
        <v>1</v>
      </c>
    </row>
    <row r="1757" spans="1:4">
      <c r="A1757" s="148">
        <v>42035.627999999997</v>
      </c>
      <c r="B1757" s="149" t="s">
        <v>1698</v>
      </c>
      <c r="C1757" s="150" t="s">
        <v>1710</v>
      </c>
      <c r="D1757" s="150">
        <v>1</v>
      </c>
    </row>
    <row r="1758" spans="1:4">
      <c r="A1758" s="148">
        <v>42035.652000000002</v>
      </c>
      <c r="B1758" s="149" t="s">
        <v>1705</v>
      </c>
      <c r="C1758" s="150" t="s">
        <v>1710</v>
      </c>
      <c r="D1758" s="150">
        <v>0</v>
      </c>
    </row>
    <row r="1759" spans="1:4">
      <c r="A1759" s="148">
        <v>42035.652000000002</v>
      </c>
      <c r="B1759" s="149" t="s">
        <v>1703</v>
      </c>
      <c r="C1759" s="150" t="s">
        <v>1699</v>
      </c>
      <c r="D1759" s="150">
        <v>1</v>
      </c>
    </row>
    <row r="1760" spans="1:4">
      <c r="A1760" s="148">
        <v>42035.663999999997</v>
      </c>
      <c r="B1760" s="149" t="s">
        <v>1705</v>
      </c>
      <c r="C1760" s="150" t="s">
        <v>1709</v>
      </c>
      <c r="D1760" s="150">
        <v>1</v>
      </c>
    </row>
    <row r="1761" spans="1:4">
      <c r="A1761" s="148">
        <v>42035.663999999997</v>
      </c>
      <c r="B1761" s="149" t="s">
        <v>1707</v>
      </c>
      <c r="C1761" s="150" t="s">
        <v>1709</v>
      </c>
      <c r="D1761" s="150">
        <v>0</v>
      </c>
    </row>
    <row r="1762" spans="1:4">
      <c r="A1762" s="148">
        <v>42035.673000000003</v>
      </c>
      <c r="B1762" s="149" t="s">
        <v>1702</v>
      </c>
      <c r="C1762" s="150" t="s">
        <v>1699</v>
      </c>
      <c r="D1762" s="150">
        <v>1</v>
      </c>
    </row>
    <row r="1763" spans="1:4">
      <c r="A1763" s="148">
        <v>42035.673000000003</v>
      </c>
      <c r="B1763" s="149" t="s">
        <v>1700</v>
      </c>
      <c r="C1763" s="150" t="s">
        <v>1699</v>
      </c>
      <c r="D1763" s="150">
        <v>1</v>
      </c>
    </row>
    <row r="1764" spans="1:4">
      <c r="A1764" s="148">
        <v>42035.673000000003</v>
      </c>
      <c r="B1764" s="149" t="s">
        <v>1702</v>
      </c>
      <c r="C1764" s="150" t="s">
        <v>1710</v>
      </c>
      <c r="D1764" s="150">
        <v>1</v>
      </c>
    </row>
    <row r="1765" spans="1:4">
      <c r="A1765" s="148">
        <v>42035.673000000003</v>
      </c>
      <c r="B1765" s="149" t="s">
        <v>1703</v>
      </c>
      <c r="C1765" s="150" t="s">
        <v>1710</v>
      </c>
      <c r="D1765" s="150">
        <v>1</v>
      </c>
    </row>
    <row r="1766" spans="1:4">
      <c r="A1766" s="148">
        <v>42035.680999999997</v>
      </c>
      <c r="B1766" s="149" t="s">
        <v>1704</v>
      </c>
      <c r="C1766" s="150" t="s">
        <v>1710</v>
      </c>
      <c r="D1766" s="150">
        <v>1</v>
      </c>
    </row>
    <row r="1767" spans="1:4">
      <c r="A1767" s="148">
        <v>42035.680999999997</v>
      </c>
      <c r="B1767" s="149" t="s">
        <v>1700</v>
      </c>
      <c r="C1767" s="150" t="s">
        <v>1699</v>
      </c>
      <c r="D1767" s="150">
        <v>1</v>
      </c>
    </row>
    <row r="1768" spans="1:4">
      <c r="A1768" s="148">
        <v>42035.705999999998</v>
      </c>
      <c r="B1768" s="149" t="s">
        <v>1700</v>
      </c>
      <c r="C1768" s="150" t="s">
        <v>1699</v>
      </c>
      <c r="D1768" s="150">
        <v>1</v>
      </c>
    </row>
    <row r="1769" spans="1:4">
      <c r="A1769" s="148">
        <v>42035.705999999998</v>
      </c>
      <c r="B1769" s="149" t="s">
        <v>1703</v>
      </c>
      <c r="C1769" s="150" t="s">
        <v>1710</v>
      </c>
      <c r="D1769" s="150">
        <v>0</v>
      </c>
    </row>
    <row r="1770" spans="1:4">
      <c r="A1770" s="148">
        <v>42035.714</v>
      </c>
      <c r="B1770" s="149" t="s">
        <v>1703</v>
      </c>
      <c r="C1770" s="150" t="s">
        <v>1709</v>
      </c>
      <c r="D1770" s="150">
        <v>0</v>
      </c>
    </row>
    <row r="1771" spans="1:4">
      <c r="A1771" s="148">
        <v>42035.714</v>
      </c>
      <c r="B1771" s="149" t="s">
        <v>1698</v>
      </c>
      <c r="C1771" s="150" t="s">
        <v>1708</v>
      </c>
      <c r="D1771" s="150">
        <v>1</v>
      </c>
    </row>
    <row r="1772" spans="1:4">
      <c r="A1772" s="148">
        <v>42035.732000000004</v>
      </c>
      <c r="B1772" s="149" t="s">
        <v>1705</v>
      </c>
      <c r="C1772" s="150" t="s">
        <v>1709</v>
      </c>
      <c r="D1772" s="150">
        <v>1</v>
      </c>
    </row>
    <row r="1773" spans="1:4">
      <c r="A1773" s="148">
        <v>42035.732000000004</v>
      </c>
      <c r="B1773" s="149" t="s">
        <v>1704</v>
      </c>
      <c r="C1773" s="150" t="s">
        <v>1701</v>
      </c>
      <c r="D1773" s="150">
        <v>1</v>
      </c>
    </row>
    <row r="1774" spans="1:4">
      <c r="A1774" s="148">
        <v>42036.387999999999</v>
      </c>
      <c r="B1774" s="149" t="s">
        <v>1703</v>
      </c>
      <c r="C1774" s="150" t="s">
        <v>1699</v>
      </c>
      <c r="D1774" s="150">
        <v>0</v>
      </c>
    </row>
    <row r="1775" spans="1:4">
      <c r="A1775" s="148">
        <v>42036.387999999999</v>
      </c>
      <c r="B1775" s="149" t="s">
        <v>1707</v>
      </c>
      <c r="C1775" s="150" t="s">
        <v>1709</v>
      </c>
      <c r="D1775" s="150">
        <v>1</v>
      </c>
    </row>
    <row r="1776" spans="1:4">
      <c r="A1776" s="148">
        <v>42036.392</v>
      </c>
      <c r="B1776" s="149" t="s">
        <v>1700</v>
      </c>
      <c r="C1776" s="150" t="s">
        <v>1701</v>
      </c>
      <c r="D1776" s="150">
        <v>1</v>
      </c>
    </row>
    <row r="1777" spans="1:4">
      <c r="A1777" s="148">
        <v>42036.392</v>
      </c>
      <c r="B1777" s="149" t="s">
        <v>1698</v>
      </c>
      <c r="C1777" s="150" t="s">
        <v>1699</v>
      </c>
      <c r="D1777" s="150">
        <v>1</v>
      </c>
    </row>
    <row r="1778" spans="1:4">
      <c r="A1778" s="148">
        <v>42036.392999999996</v>
      </c>
      <c r="B1778" s="149" t="s">
        <v>1705</v>
      </c>
      <c r="C1778" s="150" t="s">
        <v>1701</v>
      </c>
      <c r="D1778" s="150">
        <v>0</v>
      </c>
    </row>
    <row r="1779" spans="1:4">
      <c r="A1779" s="148">
        <v>42036.392999999996</v>
      </c>
      <c r="B1779" s="149" t="s">
        <v>1700</v>
      </c>
      <c r="C1779" s="150" t="s">
        <v>1708</v>
      </c>
      <c r="D1779" s="150">
        <v>0</v>
      </c>
    </row>
    <row r="1780" spans="1:4">
      <c r="A1780" s="148">
        <v>42036.400999999998</v>
      </c>
      <c r="B1780" s="149" t="s">
        <v>1707</v>
      </c>
      <c r="C1780" s="150" t="s">
        <v>1701</v>
      </c>
      <c r="D1780" s="150">
        <v>1</v>
      </c>
    </row>
    <row r="1781" spans="1:4">
      <c r="A1781" s="148">
        <v>42036.400999999998</v>
      </c>
      <c r="B1781" s="149" t="s">
        <v>1707</v>
      </c>
      <c r="C1781" s="150" t="s">
        <v>1701</v>
      </c>
      <c r="D1781" s="150">
        <v>0</v>
      </c>
    </row>
    <row r="1782" spans="1:4">
      <c r="A1782" s="148">
        <v>42036.400999999998</v>
      </c>
      <c r="B1782" s="149" t="s">
        <v>1700</v>
      </c>
      <c r="C1782" s="150" t="s">
        <v>1699</v>
      </c>
      <c r="D1782" s="150">
        <v>0</v>
      </c>
    </row>
    <row r="1783" spans="1:4">
      <c r="A1783" s="148">
        <v>42036.400999999998</v>
      </c>
      <c r="B1783" s="149" t="s">
        <v>1705</v>
      </c>
      <c r="C1783" s="150" t="s">
        <v>1709</v>
      </c>
      <c r="D1783" s="150">
        <v>1</v>
      </c>
    </row>
    <row r="1784" spans="1:4">
      <c r="A1784" s="148">
        <v>42036.421999999999</v>
      </c>
      <c r="B1784" s="149" t="s">
        <v>1698</v>
      </c>
      <c r="C1784" s="150" t="s">
        <v>1708</v>
      </c>
      <c r="D1784" s="150">
        <v>1</v>
      </c>
    </row>
    <row r="1785" spans="1:4">
      <c r="A1785" s="148">
        <v>42036.421999999999</v>
      </c>
      <c r="B1785" s="149" t="s">
        <v>1704</v>
      </c>
      <c r="C1785" s="150" t="s">
        <v>1699</v>
      </c>
      <c r="D1785" s="150">
        <v>1</v>
      </c>
    </row>
    <row r="1786" spans="1:4">
      <c r="A1786" s="148">
        <v>42036.438999999998</v>
      </c>
      <c r="B1786" s="149" t="s">
        <v>1700</v>
      </c>
      <c r="C1786" s="150" t="s">
        <v>1709</v>
      </c>
      <c r="D1786" s="150">
        <v>0</v>
      </c>
    </row>
    <row r="1787" spans="1:4">
      <c r="A1787" s="148">
        <v>42036.438999999998</v>
      </c>
      <c r="B1787" s="149" t="s">
        <v>1704</v>
      </c>
      <c r="C1787" s="150" t="s">
        <v>1701</v>
      </c>
      <c r="D1787" s="150">
        <v>1</v>
      </c>
    </row>
    <row r="1788" spans="1:4">
      <c r="A1788" s="148">
        <v>42036.468999999997</v>
      </c>
      <c r="B1788" s="149" t="s">
        <v>1704</v>
      </c>
      <c r="C1788" s="150" t="s">
        <v>1701</v>
      </c>
      <c r="D1788" s="150">
        <v>1</v>
      </c>
    </row>
    <row r="1789" spans="1:4">
      <c r="A1789" s="148">
        <v>42036.468999999997</v>
      </c>
      <c r="B1789" s="149" t="s">
        <v>1704</v>
      </c>
      <c r="C1789" s="150" t="s">
        <v>1708</v>
      </c>
      <c r="D1789" s="150">
        <v>0</v>
      </c>
    </row>
    <row r="1790" spans="1:4">
      <c r="A1790" s="148">
        <v>42036.470999999998</v>
      </c>
      <c r="B1790" s="149" t="s">
        <v>1704</v>
      </c>
      <c r="C1790" s="150" t="s">
        <v>1710</v>
      </c>
      <c r="D1790" s="150">
        <v>0</v>
      </c>
    </row>
    <row r="1791" spans="1:4">
      <c r="A1791" s="148">
        <v>42036.470999999998</v>
      </c>
      <c r="B1791" s="149" t="s">
        <v>1702</v>
      </c>
      <c r="C1791" s="150" t="s">
        <v>1709</v>
      </c>
      <c r="D1791" s="150">
        <v>1</v>
      </c>
    </row>
    <row r="1792" spans="1:4">
      <c r="A1792" s="148">
        <v>42036.504999999997</v>
      </c>
      <c r="B1792" s="149" t="s">
        <v>1703</v>
      </c>
      <c r="C1792" s="150" t="s">
        <v>1701</v>
      </c>
      <c r="D1792" s="150">
        <v>0</v>
      </c>
    </row>
    <row r="1793" spans="1:4">
      <c r="A1793" s="148">
        <v>42036.504999999997</v>
      </c>
      <c r="B1793" s="149" t="s">
        <v>1706</v>
      </c>
      <c r="C1793" s="150" t="s">
        <v>1701</v>
      </c>
      <c r="D1793" s="150">
        <v>1</v>
      </c>
    </row>
    <row r="1794" spans="1:4">
      <c r="A1794" s="148">
        <v>42036.512999999999</v>
      </c>
      <c r="B1794" s="149" t="s">
        <v>1703</v>
      </c>
      <c r="C1794" s="150" t="s">
        <v>1699</v>
      </c>
      <c r="D1794" s="150">
        <v>1</v>
      </c>
    </row>
    <row r="1795" spans="1:4">
      <c r="A1795" s="148">
        <v>42036.512999999999</v>
      </c>
      <c r="B1795" s="149" t="s">
        <v>1703</v>
      </c>
      <c r="C1795" s="150" t="s">
        <v>1699</v>
      </c>
      <c r="D1795" s="150">
        <v>1</v>
      </c>
    </row>
    <row r="1796" spans="1:4">
      <c r="A1796" s="148">
        <v>42036.521999999997</v>
      </c>
      <c r="B1796" s="149" t="s">
        <v>1703</v>
      </c>
      <c r="C1796" s="150" t="s">
        <v>1701</v>
      </c>
      <c r="D1796" s="150">
        <v>1</v>
      </c>
    </row>
    <row r="1797" spans="1:4">
      <c r="A1797" s="148">
        <v>42036.521999999997</v>
      </c>
      <c r="B1797" s="149" t="s">
        <v>1707</v>
      </c>
      <c r="C1797" s="150" t="s">
        <v>1699</v>
      </c>
      <c r="D1797" s="150">
        <v>1</v>
      </c>
    </row>
    <row r="1798" spans="1:4">
      <c r="A1798" s="148">
        <v>42036.529000000002</v>
      </c>
      <c r="B1798" s="149" t="s">
        <v>1705</v>
      </c>
      <c r="C1798" s="150" t="s">
        <v>1710</v>
      </c>
      <c r="D1798" s="150">
        <v>1</v>
      </c>
    </row>
    <row r="1799" spans="1:4">
      <c r="A1799" s="148">
        <v>42036.529000000002</v>
      </c>
      <c r="B1799" s="149" t="s">
        <v>1707</v>
      </c>
      <c r="C1799" s="150" t="s">
        <v>1709</v>
      </c>
      <c r="D1799" s="150">
        <v>1</v>
      </c>
    </row>
    <row r="1800" spans="1:4">
      <c r="A1800" s="148">
        <v>42036.542999999998</v>
      </c>
      <c r="B1800" s="149" t="s">
        <v>1705</v>
      </c>
      <c r="C1800" s="150" t="s">
        <v>1701</v>
      </c>
      <c r="D1800" s="150">
        <v>1</v>
      </c>
    </row>
    <row r="1801" spans="1:4">
      <c r="A1801" s="148">
        <v>42036.542999999998</v>
      </c>
      <c r="B1801" s="149" t="s">
        <v>1702</v>
      </c>
      <c r="C1801" s="150" t="s">
        <v>1708</v>
      </c>
      <c r="D1801" s="150">
        <v>1</v>
      </c>
    </row>
    <row r="1802" spans="1:4">
      <c r="A1802" s="148">
        <v>42036.559000000001</v>
      </c>
      <c r="B1802" s="149" t="s">
        <v>1702</v>
      </c>
      <c r="C1802" s="150" t="s">
        <v>1708</v>
      </c>
      <c r="D1802" s="150">
        <v>1</v>
      </c>
    </row>
    <row r="1803" spans="1:4">
      <c r="A1803" s="148">
        <v>42036.559000000001</v>
      </c>
      <c r="B1803" s="149" t="s">
        <v>1706</v>
      </c>
      <c r="C1803" s="150" t="s">
        <v>1708</v>
      </c>
      <c r="D1803" s="150">
        <v>1</v>
      </c>
    </row>
    <row r="1804" spans="1:4">
      <c r="A1804" s="148">
        <v>42036.563000000002</v>
      </c>
      <c r="B1804" s="149" t="s">
        <v>1705</v>
      </c>
      <c r="C1804" s="150" t="s">
        <v>1709</v>
      </c>
      <c r="D1804" s="150">
        <v>1</v>
      </c>
    </row>
    <row r="1805" spans="1:4">
      <c r="A1805" s="148">
        <v>42036.563000000002</v>
      </c>
      <c r="B1805" s="149" t="s">
        <v>1703</v>
      </c>
      <c r="C1805" s="150" t="s">
        <v>1710</v>
      </c>
      <c r="D1805" s="150">
        <v>1</v>
      </c>
    </row>
    <row r="1806" spans="1:4">
      <c r="A1806" s="148">
        <v>42036.567000000003</v>
      </c>
      <c r="B1806" s="149" t="s">
        <v>1703</v>
      </c>
      <c r="C1806" s="150" t="s">
        <v>1699</v>
      </c>
      <c r="D1806" s="150">
        <v>0</v>
      </c>
    </row>
    <row r="1807" spans="1:4">
      <c r="A1807" s="148">
        <v>42036.567000000003</v>
      </c>
      <c r="B1807" s="149" t="s">
        <v>1705</v>
      </c>
      <c r="C1807" s="150" t="s">
        <v>1710</v>
      </c>
      <c r="D1807" s="150">
        <v>1</v>
      </c>
    </row>
    <row r="1808" spans="1:4">
      <c r="A1808" s="148">
        <v>42036.567999999999</v>
      </c>
      <c r="B1808" s="149" t="s">
        <v>1707</v>
      </c>
      <c r="C1808" s="150" t="s">
        <v>1699</v>
      </c>
      <c r="D1808" s="150">
        <v>1</v>
      </c>
    </row>
    <row r="1809" spans="1:4">
      <c r="A1809" s="148">
        <v>42036.567999999999</v>
      </c>
      <c r="B1809" s="149" t="s">
        <v>1707</v>
      </c>
      <c r="C1809" s="150" t="s">
        <v>1699</v>
      </c>
      <c r="D1809" s="150">
        <v>1</v>
      </c>
    </row>
    <row r="1810" spans="1:4">
      <c r="A1810" s="148">
        <v>42036.574000000001</v>
      </c>
      <c r="B1810" s="149" t="s">
        <v>1700</v>
      </c>
      <c r="C1810" s="150" t="s">
        <v>1699</v>
      </c>
      <c r="D1810" s="150">
        <v>0</v>
      </c>
    </row>
    <row r="1811" spans="1:4">
      <c r="A1811" s="148">
        <v>42036.574000000001</v>
      </c>
      <c r="B1811" s="149" t="s">
        <v>1703</v>
      </c>
      <c r="C1811" s="150" t="s">
        <v>1699</v>
      </c>
      <c r="D1811" s="150">
        <v>0</v>
      </c>
    </row>
    <row r="1812" spans="1:4">
      <c r="A1812" s="148">
        <v>42036.576999999997</v>
      </c>
      <c r="B1812" s="149" t="s">
        <v>1700</v>
      </c>
      <c r="C1812" s="150" t="s">
        <v>1708</v>
      </c>
      <c r="D1812" s="150">
        <v>1</v>
      </c>
    </row>
    <row r="1813" spans="1:4">
      <c r="A1813" s="148">
        <v>42036.576999999997</v>
      </c>
      <c r="B1813" s="149" t="s">
        <v>1704</v>
      </c>
      <c r="C1813" s="150" t="s">
        <v>1710</v>
      </c>
      <c r="D1813" s="150">
        <v>0</v>
      </c>
    </row>
    <row r="1814" spans="1:4">
      <c r="A1814" s="148">
        <v>42036.582000000002</v>
      </c>
      <c r="B1814" s="149" t="s">
        <v>1698</v>
      </c>
      <c r="C1814" s="150" t="s">
        <v>1699</v>
      </c>
      <c r="D1814" s="150">
        <v>1</v>
      </c>
    </row>
    <row r="1815" spans="1:4">
      <c r="A1815" s="148">
        <v>42036.582000000002</v>
      </c>
      <c r="B1815" s="149" t="s">
        <v>1700</v>
      </c>
      <c r="C1815" s="150" t="s">
        <v>1699</v>
      </c>
      <c r="D1815" s="150">
        <v>1</v>
      </c>
    </row>
    <row r="1816" spans="1:4">
      <c r="A1816" s="148">
        <v>42036.595000000001</v>
      </c>
      <c r="B1816" s="149" t="s">
        <v>1704</v>
      </c>
      <c r="C1816" s="150" t="s">
        <v>1701</v>
      </c>
      <c r="D1816" s="150">
        <v>0</v>
      </c>
    </row>
    <row r="1817" spans="1:4">
      <c r="A1817" s="148">
        <v>42036.595000000001</v>
      </c>
      <c r="B1817" s="149" t="s">
        <v>1704</v>
      </c>
      <c r="C1817" s="150" t="s">
        <v>1709</v>
      </c>
      <c r="D1817" s="150">
        <v>1</v>
      </c>
    </row>
    <row r="1818" spans="1:4">
      <c r="A1818" s="148">
        <v>42036.606</v>
      </c>
      <c r="B1818" s="149" t="s">
        <v>1706</v>
      </c>
      <c r="C1818" s="150" t="s">
        <v>1708</v>
      </c>
      <c r="D1818" s="150">
        <v>0</v>
      </c>
    </row>
    <row r="1819" spans="1:4">
      <c r="A1819" s="148">
        <v>42036.606</v>
      </c>
      <c r="B1819" s="149" t="s">
        <v>1703</v>
      </c>
      <c r="C1819" s="150" t="s">
        <v>1708</v>
      </c>
      <c r="D1819" s="150">
        <v>1</v>
      </c>
    </row>
    <row r="1820" spans="1:4">
      <c r="A1820" s="148">
        <v>42036.608</v>
      </c>
      <c r="B1820" s="149" t="s">
        <v>1707</v>
      </c>
      <c r="C1820" s="150" t="s">
        <v>1710</v>
      </c>
      <c r="D1820" s="150">
        <v>1</v>
      </c>
    </row>
    <row r="1821" spans="1:4">
      <c r="A1821" s="148">
        <v>42036.608</v>
      </c>
      <c r="B1821" s="149" t="s">
        <v>1707</v>
      </c>
      <c r="C1821" s="150" t="s">
        <v>1708</v>
      </c>
      <c r="D1821" s="150">
        <v>1</v>
      </c>
    </row>
    <row r="1822" spans="1:4">
      <c r="A1822" s="148">
        <v>42036.644999999997</v>
      </c>
      <c r="B1822" s="149" t="s">
        <v>1705</v>
      </c>
      <c r="C1822" s="150" t="s">
        <v>1699</v>
      </c>
      <c r="D1822" s="150">
        <v>1</v>
      </c>
    </row>
    <row r="1823" spans="1:4">
      <c r="A1823" s="148">
        <v>42036.644999999997</v>
      </c>
      <c r="B1823" s="149" t="s">
        <v>1705</v>
      </c>
      <c r="C1823" s="150" t="s">
        <v>1709</v>
      </c>
      <c r="D1823" s="150">
        <v>1</v>
      </c>
    </row>
    <row r="1824" spans="1:4">
      <c r="A1824" s="148">
        <v>42036.677000000003</v>
      </c>
      <c r="B1824" s="149" t="s">
        <v>1705</v>
      </c>
      <c r="C1824" s="150" t="s">
        <v>1708</v>
      </c>
      <c r="D1824" s="150">
        <v>1</v>
      </c>
    </row>
    <row r="1825" spans="1:4">
      <c r="A1825" s="148">
        <v>42036.677000000003</v>
      </c>
      <c r="B1825" s="149" t="s">
        <v>1707</v>
      </c>
      <c r="C1825" s="150" t="s">
        <v>1708</v>
      </c>
      <c r="D1825" s="150">
        <v>1</v>
      </c>
    </row>
    <row r="1826" spans="1:4">
      <c r="A1826" s="148">
        <v>42036.682000000001</v>
      </c>
      <c r="B1826" s="149" t="s">
        <v>1707</v>
      </c>
      <c r="C1826" s="150" t="s">
        <v>1710</v>
      </c>
      <c r="D1826" s="150">
        <v>1</v>
      </c>
    </row>
    <row r="1827" spans="1:4">
      <c r="A1827" s="148">
        <v>42036.682000000001</v>
      </c>
      <c r="B1827" s="149" t="s">
        <v>1703</v>
      </c>
      <c r="C1827" s="150" t="s">
        <v>1701</v>
      </c>
      <c r="D1827" s="150">
        <v>1</v>
      </c>
    </row>
    <row r="1828" spans="1:4">
      <c r="A1828" s="148">
        <v>42036.682000000001</v>
      </c>
      <c r="B1828" s="149" t="s">
        <v>1703</v>
      </c>
      <c r="C1828" s="150" t="s">
        <v>1709</v>
      </c>
      <c r="D1828" s="150">
        <v>1</v>
      </c>
    </row>
    <row r="1829" spans="1:4">
      <c r="A1829" s="148">
        <v>42036.682000000001</v>
      </c>
      <c r="B1829" s="149" t="s">
        <v>1704</v>
      </c>
      <c r="C1829" s="150" t="s">
        <v>1699</v>
      </c>
      <c r="D1829" s="150">
        <v>1</v>
      </c>
    </row>
    <row r="1830" spans="1:4">
      <c r="A1830" s="148">
        <v>42036.699000000001</v>
      </c>
      <c r="B1830" s="149" t="s">
        <v>1704</v>
      </c>
      <c r="C1830" s="150" t="s">
        <v>1710</v>
      </c>
      <c r="D1830" s="150">
        <v>1</v>
      </c>
    </row>
    <row r="1831" spans="1:4">
      <c r="A1831" s="148">
        <v>42036.699000000001</v>
      </c>
      <c r="B1831" s="149" t="s">
        <v>1704</v>
      </c>
      <c r="C1831" s="150" t="s">
        <v>1708</v>
      </c>
      <c r="D1831" s="150">
        <v>0</v>
      </c>
    </row>
    <row r="1832" spans="1:4">
      <c r="A1832" s="148">
        <v>42036.716999999997</v>
      </c>
      <c r="B1832" s="149" t="s">
        <v>1703</v>
      </c>
      <c r="C1832" s="150" t="s">
        <v>1709</v>
      </c>
      <c r="D1832" s="150">
        <v>1</v>
      </c>
    </row>
    <row r="1833" spans="1:4">
      <c r="A1833" s="148">
        <v>42036.716999999997</v>
      </c>
      <c r="B1833" s="149" t="s">
        <v>1706</v>
      </c>
      <c r="C1833" s="150" t="s">
        <v>1708</v>
      </c>
      <c r="D1833" s="150">
        <v>0</v>
      </c>
    </row>
    <row r="1834" spans="1:4">
      <c r="A1834" s="148">
        <v>42036.724999999999</v>
      </c>
      <c r="B1834" s="149" t="s">
        <v>1702</v>
      </c>
      <c r="C1834" s="150" t="s">
        <v>1701</v>
      </c>
      <c r="D1834" s="150">
        <v>0</v>
      </c>
    </row>
    <row r="1835" spans="1:4">
      <c r="A1835" s="148">
        <v>42036.724999999999</v>
      </c>
      <c r="B1835" s="149" t="s">
        <v>1704</v>
      </c>
      <c r="C1835" s="150" t="s">
        <v>1708</v>
      </c>
      <c r="D1835" s="150">
        <v>0</v>
      </c>
    </row>
    <row r="1836" spans="1:4">
      <c r="A1836" s="148">
        <v>42036.732000000004</v>
      </c>
      <c r="B1836" s="149" t="s">
        <v>1705</v>
      </c>
      <c r="C1836" s="150" t="s">
        <v>1701</v>
      </c>
      <c r="D1836" s="150">
        <v>1</v>
      </c>
    </row>
    <row r="1837" spans="1:4">
      <c r="A1837" s="148">
        <v>42036.732000000004</v>
      </c>
      <c r="B1837" s="149" t="s">
        <v>1702</v>
      </c>
      <c r="C1837" s="150" t="s">
        <v>1701</v>
      </c>
      <c r="D1837" s="150">
        <v>1</v>
      </c>
    </row>
    <row r="1838" spans="1:4">
      <c r="A1838" s="148">
        <v>42036.735000000001</v>
      </c>
      <c r="B1838" s="149" t="s">
        <v>1703</v>
      </c>
      <c r="C1838" s="150" t="s">
        <v>1708</v>
      </c>
      <c r="D1838" s="150">
        <v>0</v>
      </c>
    </row>
    <row r="1839" spans="1:4">
      <c r="A1839" s="148">
        <v>42036.735000000001</v>
      </c>
      <c r="B1839" s="149" t="s">
        <v>1707</v>
      </c>
      <c r="C1839" s="150" t="s">
        <v>1708</v>
      </c>
      <c r="D1839" s="150">
        <v>0</v>
      </c>
    </row>
    <row r="1840" spans="1:4">
      <c r="A1840" s="148">
        <v>42036.735999999997</v>
      </c>
      <c r="B1840" s="149" t="s">
        <v>1700</v>
      </c>
      <c r="C1840" s="150" t="s">
        <v>1701</v>
      </c>
      <c r="D1840" s="150">
        <v>1</v>
      </c>
    </row>
    <row r="1841" spans="1:4">
      <c r="A1841" s="148">
        <v>42036.735999999997</v>
      </c>
      <c r="B1841" s="149" t="s">
        <v>1705</v>
      </c>
      <c r="C1841" s="150" t="s">
        <v>1699</v>
      </c>
      <c r="D1841" s="150">
        <v>1</v>
      </c>
    </row>
    <row r="1842" spans="1:4">
      <c r="A1842" s="148">
        <v>42036.741999999998</v>
      </c>
      <c r="B1842" s="149" t="s">
        <v>1707</v>
      </c>
      <c r="C1842" s="150" t="s">
        <v>1701</v>
      </c>
      <c r="D1842" s="150">
        <v>1</v>
      </c>
    </row>
    <row r="1843" spans="1:4">
      <c r="A1843" s="148">
        <v>42036.741999999998</v>
      </c>
      <c r="B1843" s="149" t="s">
        <v>1698</v>
      </c>
      <c r="C1843" s="150" t="s">
        <v>1709</v>
      </c>
      <c r="D1843" s="150">
        <v>1</v>
      </c>
    </row>
    <row r="1844" spans="1:4">
      <c r="A1844" s="148">
        <v>42036.748</v>
      </c>
      <c r="B1844" s="149" t="s">
        <v>1698</v>
      </c>
      <c r="C1844" s="150" t="s">
        <v>1699</v>
      </c>
      <c r="D1844" s="150">
        <v>1</v>
      </c>
    </row>
    <row r="1845" spans="1:4">
      <c r="A1845" s="148">
        <v>42036.748</v>
      </c>
      <c r="B1845" s="149" t="s">
        <v>1698</v>
      </c>
      <c r="C1845" s="150" t="s">
        <v>1710</v>
      </c>
      <c r="D1845" s="150">
        <v>0</v>
      </c>
    </row>
    <row r="1846" spans="1:4">
      <c r="A1846" s="148">
        <v>42037.389000000003</v>
      </c>
      <c r="B1846" s="149" t="s">
        <v>1706</v>
      </c>
      <c r="C1846" s="150" t="s">
        <v>1708</v>
      </c>
      <c r="D1846" s="150">
        <v>1</v>
      </c>
    </row>
    <row r="1847" spans="1:4">
      <c r="A1847" s="148">
        <v>42037.389000000003</v>
      </c>
      <c r="B1847" s="149" t="s">
        <v>1704</v>
      </c>
      <c r="C1847" s="150" t="s">
        <v>1710</v>
      </c>
      <c r="D1847" s="150">
        <v>1</v>
      </c>
    </row>
    <row r="1848" spans="1:4">
      <c r="A1848" s="148">
        <v>42037.406000000003</v>
      </c>
      <c r="B1848" s="149" t="s">
        <v>1703</v>
      </c>
      <c r="C1848" s="150" t="s">
        <v>1710</v>
      </c>
      <c r="D1848" s="150">
        <v>1</v>
      </c>
    </row>
    <row r="1849" spans="1:4">
      <c r="A1849" s="148">
        <v>42037.406000000003</v>
      </c>
      <c r="B1849" s="149" t="s">
        <v>1705</v>
      </c>
      <c r="C1849" s="150" t="s">
        <v>1699</v>
      </c>
      <c r="D1849" s="150">
        <v>1</v>
      </c>
    </row>
    <row r="1850" spans="1:4">
      <c r="A1850" s="148">
        <v>42037.413</v>
      </c>
      <c r="B1850" s="149" t="s">
        <v>1706</v>
      </c>
      <c r="C1850" s="150" t="s">
        <v>1709</v>
      </c>
      <c r="D1850" s="150">
        <v>0</v>
      </c>
    </row>
    <row r="1851" spans="1:4">
      <c r="A1851" s="148">
        <v>42037.413</v>
      </c>
      <c r="B1851" s="149" t="s">
        <v>1702</v>
      </c>
      <c r="C1851" s="150" t="s">
        <v>1699</v>
      </c>
      <c r="D1851" s="150">
        <v>0</v>
      </c>
    </row>
    <row r="1852" spans="1:4">
      <c r="A1852" s="148">
        <v>42037.415000000001</v>
      </c>
      <c r="B1852" s="149" t="s">
        <v>1707</v>
      </c>
      <c r="C1852" s="150" t="s">
        <v>1710</v>
      </c>
      <c r="D1852" s="150">
        <v>0</v>
      </c>
    </row>
    <row r="1853" spans="1:4">
      <c r="A1853" s="148">
        <v>42037.415000000001</v>
      </c>
      <c r="B1853" s="149" t="s">
        <v>1702</v>
      </c>
      <c r="C1853" s="150" t="s">
        <v>1710</v>
      </c>
      <c r="D1853" s="150">
        <v>1</v>
      </c>
    </row>
    <row r="1854" spans="1:4">
      <c r="A1854" s="148">
        <v>42037.440999999999</v>
      </c>
      <c r="B1854" s="149" t="s">
        <v>1706</v>
      </c>
      <c r="C1854" s="150" t="s">
        <v>1699</v>
      </c>
      <c r="D1854" s="150">
        <v>0</v>
      </c>
    </row>
    <row r="1855" spans="1:4">
      <c r="A1855" s="148">
        <v>42037.440999999999</v>
      </c>
      <c r="B1855" s="149" t="s">
        <v>1702</v>
      </c>
      <c r="C1855" s="150" t="s">
        <v>1709</v>
      </c>
      <c r="D1855" s="150">
        <v>1</v>
      </c>
    </row>
    <row r="1856" spans="1:4">
      <c r="A1856" s="148">
        <v>42037.462</v>
      </c>
      <c r="B1856" s="149" t="s">
        <v>1702</v>
      </c>
      <c r="C1856" s="150" t="s">
        <v>1699</v>
      </c>
      <c r="D1856" s="150">
        <v>1</v>
      </c>
    </row>
    <row r="1857" spans="1:4">
      <c r="A1857" s="148">
        <v>42037.462</v>
      </c>
      <c r="B1857" s="149" t="s">
        <v>1700</v>
      </c>
      <c r="C1857" s="150" t="s">
        <v>1701</v>
      </c>
      <c r="D1857" s="150">
        <v>1</v>
      </c>
    </row>
    <row r="1858" spans="1:4">
      <c r="A1858" s="148">
        <v>42037.470999999998</v>
      </c>
      <c r="B1858" s="149" t="s">
        <v>1700</v>
      </c>
      <c r="C1858" s="150" t="s">
        <v>1710</v>
      </c>
      <c r="D1858" s="150">
        <v>1</v>
      </c>
    </row>
    <row r="1859" spans="1:4">
      <c r="A1859" s="148">
        <v>42037.470999999998</v>
      </c>
      <c r="B1859" s="149" t="s">
        <v>1705</v>
      </c>
      <c r="C1859" s="150" t="s">
        <v>1699</v>
      </c>
      <c r="D1859" s="150">
        <v>1</v>
      </c>
    </row>
    <row r="1860" spans="1:4">
      <c r="A1860" s="148">
        <v>42037.546000000002</v>
      </c>
      <c r="B1860" s="149" t="s">
        <v>1700</v>
      </c>
      <c r="C1860" s="150" t="s">
        <v>1710</v>
      </c>
      <c r="D1860" s="150">
        <v>1</v>
      </c>
    </row>
    <row r="1861" spans="1:4">
      <c r="A1861" s="148">
        <v>42037.546000000002</v>
      </c>
      <c r="B1861" s="149" t="s">
        <v>1706</v>
      </c>
      <c r="C1861" s="150" t="s">
        <v>1699</v>
      </c>
      <c r="D1861" s="150">
        <v>0</v>
      </c>
    </row>
    <row r="1862" spans="1:4">
      <c r="A1862" s="148">
        <v>42037.557999999997</v>
      </c>
      <c r="B1862" s="149" t="s">
        <v>1703</v>
      </c>
      <c r="C1862" s="150" t="s">
        <v>1710</v>
      </c>
      <c r="D1862" s="150">
        <v>1</v>
      </c>
    </row>
    <row r="1863" spans="1:4">
      <c r="A1863" s="148">
        <v>42037.557999999997</v>
      </c>
      <c r="B1863" s="149" t="s">
        <v>1702</v>
      </c>
      <c r="C1863" s="150" t="s">
        <v>1708</v>
      </c>
      <c r="D1863" s="150">
        <v>0</v>
      </c>
    </row>
    <row r="1864" spans="1:4">
      <c r="A1864" s="148">
        <v>42037.574000000001</v>
      </c>
      <c r="B1864" s="149" t="s">
        <v>1704</v>
      </c>
      <c r="C1864" s="150" t="s">
        <v>1708</v>
      </c>
      <c r="D1864" s="150">
        <v>0</v>
      </c>
    </row>
    <row r="1865" spans="1:4">
      <c r="A1865" s="148">
        <v>42037.574000000001</v>
      </c>
      <c r="B1865" s="149" t="s">
        <v>1704</v>
      </c>
      <c r="C1865" s="150" t="s">
        <v>1708</v>
      </c>
      <c r="D1865" s="150">
        <v>1</v>
      </c>
    </row>
    <row r="1866" spans="1:4">
      <c r="A1866" s="148">
        <v>42037.574000000001</v>
      </c>
      <c r="B1866" s="149" t="s">
        <v>1698</v>
      </c>
      <c r="C1866" s="150" t="s">
        <v>1710</v>
      </c>
      <c r="D1866" s="150">
        <v>0</v>
      </c>
    </row>
    <row r="1867" spans="1:4">
      <c r="A1867" s="148">
        <v>42037.574000000001</v>
      </c>
      <c r="B1867" s="149" t="s">
        <v>1704</v>
      </c>
      <c r="C1867" s="150" t="s">
        <v>1709</v>
      </c>
      <c r="D1867" s="150">
        <v>1</v>
      </c>
    </row>
    <row r="1868" spans="1:4">
      <c r="A1868" s="148">
        <v>42037.584000000003</v>
      </c>
      <c r="B1868" s="149" t="s">
        <v>1706</v>
      </c>
      <c r="C1868" s="150" t="s">
        <v>1709</v>
      </c>
      <c r="D1868" s="150">
        <v>1</v>
      </c>
    </row>
    <row r="1869" spans="1:4">
      <c r="A1869" s="148">
        <v>42037.584000000003</v>
      </c>
      <c r="B1869" s="149" t="s">
        <v>1700</v>
      </c>
      <c r="C1869" s="150" t="s">
        <v>1699</v>
      </c>
      <c r="D1869" s="150">
        <v>1</v>
      </c>
    </row>
    <row r="1870" spans="1:4">
      <c r="A1870" s="148">
        <v>42037.646000000001</v>
      </c>
      <c r="B1870" s="149" t="s">
        <v>1704</v>
      </c>
      <c r="C1870" s="150" t="s">
        <v>1710</v>
      </c>
      <c r="D1870" s="150">
        <v>1</v>
      </c>
    </row>
    <row r="1871" spans="1:4">
      <c r="A1871" s="148">
        <v>42037.646000000001</v>
      </c>
      <c r="B1871" s="149" t="s">
        <v>1702</v>
      </c>
      <c r="C1871" s="150" t="s">
        <v>1708</v>
      </c>
      <c r="D1871" s="150">
        <v>1</v>
      </c>
    </row>
    <row r="1872" spans="1:4">
      <c r="A1872" s="148">
        <v>42037.648999999998</v>
      </c>
      <c r="B1872" s="149" t="s">
        <v>1704</v>
      </c>
      <c r="C1872" s="150" t="s">
        <v>1709</v>
      </c>
      <c r="D1872" s="150">
        <v>1</v>
      </c>
    </row>
    <row r="1873" spans="1:4">
      <c r="A1873" s="148">
        <v>42037.648999999998</v>
      </c>
      <c r="B1873" s="149" t="s">
        <v>1703</v>
      </c>
      <c r="C1873" s="150" t="s">
        <v>1709</v>
      </c>
      <c r="D1873" s="150">
        <v>1</v>
      </c>
    </row>
    <row r="1874" spans="1:4">
      <c r="A1874" s="148">
        <v>42037.659</v>
      </c>
      <c r="B1874" s="149" t="s">
        <v>1702</v>
      </c>
      <c r="C1874" s="150" t="s">
        <v>1710</v>
      </c>
      <c r="D1874" s="150">
        <v>1</v>
      </c>
    </row>
    <row r="1875" spans="1:4">
      <c r="A1875" s="148">
        <v>42037.659</v>
      </c>
      <c r="B1875" s="149" t="s">
        <v>1698</v>
      </c>
      <c r="C1875" s="150" t="s">
        <v>1710</v>
      </c>
      <c r="D1875" s="150">
        <v>1</v>
      </c>
    </row>
    <row r="1876" spans="1:4">
      <c r="A1876" s="148">
        <v>42037.697999999997</v>
      </c>
      <c r="B1876" s="149" t="s">
        <v>1703</v>
      </c>
      <c r="C1876" s="150" t="s">
        <v>1710</v>
      </c>
      <c r="D1876" s="150">
        <v>1</v>
      </c>
    </row>
    <row r="1877" spans="1:4">
      <c r="A1877" s="148">
        <v>42037.697999999997</v>
      </c>
      <c r="B1877" s="149" t="s">
        <v>1707</v>
      </c>
      <c r="C1877" s="150" t="s">
        <v>1699</v>
      </c>
      <c r="D1877" s="150">
        <v>1</v>
      </c>
    </row>
    <row r="1878" spans="1:4">
      <c r="A1878" s="148">
        <v>42037.703000000001</v>
      </c>
      <c r="B1878" s="149" t="s">
        <v>1706</v>
      </c>
      <c r="C1878" s="150" t="s">
        <v>1710</v>
      </c>
      <c r="D1878" s="150">
        <v>1</v>
      </c>
    </row>
    <row r="1879" spans="1:4">
      <c r="A1879" s="148">
        <v>42037.703000000001</v>
      </c>
      <c r="B1879" s="149" t="s">
        <v>1707</v>
      </c>
      <c r="C1879" s="150" t="s">
        <v>1701</v>
      </c>
      <c r="D1879" s="150">
        <v>0</v>
      </c>
    </row>
    <row r="1880" spans="1:4">
      <c r="A1880" s="148">
        <v>42037.716</v>
      </c>
      <c r="B1880" s="149" t="s">
        <v>1704</v>
      </c>
      <c r="C1880" s="150" t="s">
        <v>1710</v>
      </c>
      <c r="D1880" s="150">
        <v>1</v>
      </c>
    </row>
    <row r="1881" spans="1:4">
      <c r="A1881" s="148">
        <v>42037.716</v>
      </c>
      <c r="B1881" s="149" t="s">
        <v>1702</v>
      </c>
      <c r="C1881" s="150" t="s">
        <v>1708</v>
      </c>
      <c r="D1881" s="150">
        <v>0</v>
      </c>
    </row>
    <row r="1882" spans="1:4">
      <c r="A1882" s="148">
        <v>42038.392999999996</v>
      </c>
      <c r="B1882" s="149" t="s">
        <v>1706</v>
      </c>
      <c r="C1882" s="150" t="s">
        <v>1701</v>
      </c>
      <c r="D1882" s="150">
        <v>1</v>
      </c>
    </row>
    <row r="1883" spans="1:4">
      <c r="A1883" s="148">
        <v>42038.392999999996</v>
      </c>
      <c r="B1883" s="149" t="s">
        <v>1705</v>
      </c>
      <c r="C1883" s="150" t="s">
        <v>1710</v>
      </c>
      <c r="D1883" s="150">
        <v>1</v>
      </c>
    </row>
    <row r="1884" spans="1:4">
      <c r="A1884" s="148">
        <v>42038.394999999997</v>
      </c>
      <c r="B1884" s="149" t="s">
        <v>1704</v>
      </c>
      <c r="C1884" s="150" t="s">
        <v>1709</v>
      </c>
      <c r="D1884" s="150">
        <v>1</v>
      </c>
    </row>
    <row r="1885" spans="1:4">
      <c r="A1885" s="148">
        <v>42038.394999999997</v>
      </c>
      <c r="B1885" s="149" t="s">
        <v>1704</v>
      </c>
      <c r="C1885" s="150" t="s">
        <v>1709</v>
      </c>
      <c r="D1885" s="150">
        <v>1</v>
      </c>
    </row>
    <row r="1886" spans="1:4">
      <c r="A1886" s="148">
        <v>42038.400000000001</v>
      </c>
      <c r="B1886" s="149" t="s">
        <v>1702</v>
      </c>
      <c r="C1886" s="150" t="s">
        <v>1701</v>
      </c>
      <c r="D1886" s="150">
        <v>1</v>
      </c>
    </row>
    <row r="1887" spans="1:4">
      <c r="A1887" s="148">
        <v>42038.400000000001</v>
      </c>
      <c r="B1887" s="149" t="s">
        <v>1704</v>
      </c>
      <c r="C1887" s="150" t="s">
        <v>1710</v>
      </c>
      <c r="D1887" s="150">
        <v>1</v>
      </c>
    </row>
    <row r="1888" spans="1:4">
      <c r="A1888" s="148">
        <v>42038.404000000002</v>
      </c>
      <c r="B1888" s="149" t="s">
        <v>1700</v>
      </c>
      <c r="C1888" s="150" t="s">
        <v>1699</v>
      </c>
      <c r="D1888" s="150">
        <v>1</v>
      </c>
    </row>
    <row r="1889" spans="1:4">
      <c r="A1889" s="148">
        <v>42038.404000000002</v>
      </c>
      <c r="B1889" s="149" t="s">
        <v>1698</v>
      </c>
      <c r="C1889" s="150" t="s">
        <v>1710</v>
      </c>
      <c r="D1889" s="150">
        <v>0</v>
      </c>
    </row>
    <row r="1890" spans="1:4">
      <c r="A1890" s="148">
        <v>42038.409</v>
      </c>
      <c r="B1890" s="149" t="s">
        <v>1704</v>
      </c>
      <c r="C1890" s="150" t="s">
        <v>1710</v>
      </c>
      <c r="D1890" s="150">
        <v>0</v>
      </c>
    </row>
    <row r="1891" spans="1:4">
      <c r="A1891" s="148">
        <v>42038.409</v>
      </c>
      <c r="B1891" s="149" t="s">
        <v>1698</v>
      </c>
      <c r="C1891" s="150" t="s">
        <v>1699</v>
      </c>
      <c r="D1891" s="150">
        <v>0</v>
      </c>
    </row>
    <row r="1892" spans="1:4">
      <c r="A1892" s="148">
        <v>42038.423000000003</v>
      </c>
      <c r="B1892" s="149" t="s">
        <v>1703</v>
      </c>
      <c r="C1892" s="150" t="s">
        <v>1710</v>
      </c>
      <c r="D1892" s="150">
        <v>0</v>
      </c>
    </row>
    <row r="1893" spans="1:4">
      <c r="A1893" s="148">
        <v>42038.423000000003</v>
      </c>
      <c r="B1893" s="149" t="s">
        <v>1705</v>
      </c>
      <c r="C1893" s="150" t="s">
        <v>1709</v>
      </c>
      <c r="D1893" s="150">
        <v>1</v>
      </c>
    </row>
    <row r="1894" spans="1:4">
      <c r="A1894" s="148">
        <v>42038.428</v>
      </c>
      <c r="B1894" s="149" t="s">
        <v>1704</v>
      </c>
      <c r="C1894" s="150" t="s">
        <v>1699</v>
      </c>
      <c r="D1894" s="150">
        <v>1</v>
      </c>
    </row>
    <row r="1895" spans="1:4">
      <c r="A1895" s="148">
        <v>42038.428</v>
      </c>
      <c r="B1895" s="149" t="s">
        <v>1706</v>
      </c>
      <c r="C1895" s="150" t="s">
        <v>1709</v>
      </c>
      <c r="D1895" s="150">
        <v>1</v>
      </c>
    </row>
    <row r="1896" spans="1:4">
      <c r="A1896" s="148">
        <v>42038.430999999997</v>
      </c>
      <c r="B1896" s="149" t="s">
        <v>1698</v>
      </c>
      <c r="C1896" s="150" t="s">
        <v>1710</v>
      </c>
      <c r="D1896" s="150">
        <v>1</v>
      </c>
    </row>
    <row r="1897" spans="1:4">
      <c r="A1897" s="148">
        <v>42038.430999999997</v>
      </c>
      <c r="B1897" s="149" t="s">
        <v>1703</v>
      </c>
      <c r="C1897" s="150" t="s">
        <v>1710</v>
      </c>
      <c r="D1897" s="150">
        <v>1</v>
      </c>
    </row>
    <row r="1898" spans="1:4">
      <c r="A1898" s="148">
        <v>42038.447999999997</v>
      </c>
      <c r="B1898" s="149" t="s">
        <v>1703</v>
      </c>
      <c r="C1898" s="150" t="s">
        <v>1699</v>
      </c>
      <c r="D1898" s="150">
        <v>0</v>
      </c>
    </row>
    <row r="1899" spans="1:4">
      <c r="A1899" s="148">
        <v>42038.447999999997</v>
      </c>
      <c r="B1899" s="149" t="s">
        <v>1698</v>
      </c>
      <c r="C1899" s="150" t="s">
        <v>1708</v>
      </c>
      <c r="D1899" s="150">
        <v>1</v>
      </c>
    </row>
    <row r="1900" spans="1:4">
      <c r="A1900" s="148">
        <v>42038.451999999997</v>
      </c>
      <c r="B1900" s="149" t="s">
        <v>1704</v>
      </c>
      <c r="C1900" s="150" t="s">
        <v>1699</v>
      </c>
      <c r="D1900" s="150">
        <v>0</v>
      </c>
    </row>
    <row r="1901" spans="1:4">
      <c r="A1901" s="148">
        <v>42038.451999999997</v>
      </c>
      <c r="B1901" s="149" t="s">
        <v>1707</v>
      </c>
      <c r="C1901" s="150" t="s">
        <v>1709</v>
      </c>
      <c r="D1901" s="150">
        <v>1</v>
      </c>
    </row>
    <row r="1902" spans="1:4">
      <c r="A1902" s="148">
        <v>42038.466999999997</v>
      </c>
      <c r="B1902" s="149" t="s">
        <v>1703</v>
      </c>
      <c r="C1902" s="150" t="s">
        <v>1699</v>
      </c>
      <c r="D1902" s="150">
        <v>1</v>
      </c>
    </row>
    <row r="1903" spans="1:4">
      <c r="A1903" s="148">
        <v>42038.466999999997</v>
      </c>
      <c r="B1903" s="149" t="s">
        <v>1707</v>
      </c>
      <c r="C1903" s="150" t="s">
        <v>1708</v>
      </c>
      <c r="D1903" s="150">
        <v>1</v>
      </c>
    </row>
    <row r="1904" spans="1:4">
      <c r="A1904" s="148">
        <v>42038.468000000001</v>
      </c>
      <c r="B1904" s="149" t="s">
        <v>1700</v>
      </c>
      <c r="C1904" s="150" t="s">
        <v>1709</v>
      </c>
      <c r="D1904" s="150">
        <v>0</v>
      </c>
    </row>
    <row r="1905" spans="1:4">
      <c r="A1905" s="148">
        <v>42038.468000000001</v>
      </c>
      <c r="B1905" s="149" t="s">
        <v>1703</v>
      </c>
      <c r="C1905" s="150" t="s">
        <v>1710</v>
      </c>
      <c r="D1905" s="150">
        <v>0</v>
      </c>
    </row>
    <row r="1906" spans="1:4">
      <c r="A1906" s="148">
        <v>42038.482000000004</v>
      </c>
      <c r="B1906" s="149" t="s">
        <v>1707</v>
      </c>
      <c r="C1906" s="150" t="s">
        <v>1701</v>
      </c>
      <c r="D1906" s="150">
        <v>0</v>
      </c>
    </row>
    <row r="1907" spans="1:4">
      <c r="A1907" s="148">
        <v>42038.482000000004</v>
      </c>
      <c r="B1907" s="149" t="s">
        <v>1703</v>
      </c>
      <c r="C1907" s="150" t="s">
        <v>1710</v>
      </c>
      <c r="D1907" s="150">
        <v>0</v>
      </c>
    </row>
    <row r="1908" spans="1:4">
      <c r="A1908" s="148">
        <v>42038.491999999998</v>
      </c>
      <c r="B1908" s="149" t="s">
        <v>1702</v>
      </c>
      <c r="C1908" s="150" t="s">
        <v>1710</v>
      </c>
      <c r="D1908" s="150">
        <v>1</v>
      </c>
    </row>
    <row r="1909" spans="1:4">
      <c r="A1909" s="148">
        <v>42038.491999999998</v>
      </c>
      <c r="B1909" s="149" t="s">
        <v>1705</v>
      </c>
      <c r="C1909" s="150" t="s">
        <v>1699</v>
      </c>
      <c r="D1909" s="150">
        <v>1</v>
      </c>
    </row>
    <row r="1910" spans="1:4">
      <c r="A1910" s="148">
        <v>42038.500999999997</v>
      </c>
      <c r="B1910" s="149" t="s">
        <v>1704</v>
      </c>
      <c r="C1910" s="150" t="s">
        <v>1708</v>
      </c>
      <c r="D1910" s="150">
        <v>1</v>
      </c>
    </row>
    <row r="1911" spans="1:4">
      <c r="A1911" s="148">
        <v>42038.500999999997</v>
      </c>
      <c r="B1911" s="149" t="s">
        <v>1705</v>
      </c>
      <c r="C1911" s="150" t="s">
        <v>1701</v>
      </c>
      <c r="D1911" s="150">
        <v>1</v>
      </c>
    </row>
    <row r="1912" spans="1:4">
      <c r="A1912" s="148">
        <v>42038.527999999998</v>
      </c>
      <c r="B1912" s="149" t="s">
        <v>1707</v>
      </c>
      <c r="C1912" s="150" t="s">
        <v>1699</v>
      </c>
      <c r="D1912" s="150">
        <v>1</v>
      </c>
    </row>
    <row r="1913" spans="1:4">
      <c r="A1913" s="148">
        <v>42038.527999999998</v>
      </c>
      <c r="B1913" s="149" t="s">
        <v>1698</v>
      </c>
      <c r="C1913" s="150" t="s">
        <v>1701</v>
      </c>
      <c r="D1913" s="150">
        <v>0</v>
      </c>
    </row>
    <row r="1914" spans="1:4">
      <c r="A1914" s="148">
        <v>42038.531000000003</v>
      </c>
      <c r="B1914" s="149" t="s">
        <v>1705</v>
      </c>
      <c r="C1914" s="150" t="s">
        <v>1701</v>
      </c>
      <c r="D1914" s="150">
        <v>1</v>
      </c>
    </row>
    <row r="1915" spans="1:4">
      <c r="A1915" s="148">
        <v>42038.531000000003</v>
      </c>
      <c r="B1915" s="149" t="s">
        <v>1706</v>
      </c>
      <c r="C1915" s="150" t="s">
        <v>1709</v>
      </c>
      <c r="D1915" s="150">
        <v>0</v>
      </c>
    </row>
    <row r="1916" spans="1:4">
      <c r="A1916" s="148">
        <v>42038.536999999997</v>
      </c>
      <c r="B1916" s="149" t="s">
        <v>1698</v>
      </c>
      <c r="C1916" s="150" t="s">
        <v>1708</v>
      </c>
      <c r="D1916" s="150">
        <v>1</v>
      </c>
    </row>
    <row r="1917" spans="1:4">
      <c r="A1917" s="148">
        <v>42038.536999999997</v>
      </c>
      <c r="B1917" s="149" t="s">
        <v>1698</v>
      </c>
      <c r="C1917" s="150" t="s">
        <v>1701</v>
      </c>
      <c r="D1917" s="150">
        <v>1</v>
      </c>
    </row>
    <row r="1918" spans="1:4">
      <c r="A1918" s="148">
        <v>42038.54</v>
      </c>
      <c r="B1918" s="149" t="s">
        <v>1698</v>
      </c>
      <c r="C1918" s="150" t="s">
        <v>1699</v>
      </c>
      <c r="D1918" s="150">
        <v>0</v>
      </c>
    </row>
    <row r="1919" spans="1:4">
      <c r="A1919" s="148">
        <v>42038.54</v>
      </c>
      <c r="B1919" s="149" t="s">
        <v>1705</v>
      </c>
      <c r="C1919" s="150" t="s">
        <v>1708</v>
      </c>
      <c r="D1919" s="150">
        <v>1</v>
      </c>
    </row>
    <row r="1920" spans="1:4">
      <c r="A1920" s="148">
        <v>42038.542999999998</v>
      </c>
      <c r="B1920" s="149" t="s">
        <v>1702</v>
      </c>
      <c r="C1920" s="150" t="s">
        <v>1701</v>
      </c>
      <c r="D1920" s="150">
        <v>1</v>
      </c>
    </row>
    <row r="1921" spans="1:4">
      <c r="A1921" s="148">
        <v>42038.542999999998</v>
      </c>
      <c r="B1921" s="149" t="s">
        <v>1707</v>
      </c>
      <c r="C1921" s="150" t="s">
        <v>1710</v>
      </c>
      <c r="D1921" s="150">
        <v>1</v>
      </c>
    </row>
    <row r="1922" spans="1:4">
      <c r="A1922" s="148">
        <v>42038.563999999998</v>
      </c>
      <c r="B1922" s="149" t="s">
        <v>1704</v>
      </c>
      <c r="C1922" s="150" t="s">
        <v>1710</v>
      </c>
      <c r="D1922" s="150">
        <v>0</v>
      </c>
    </row>
    <row r="1923" spans="1:4">
      <c r="A1923" s="148">
        <v>42038.563999999998</v>
      </c>
      <c r="B1923" s="149" t="s">
        <v>1703</v>
      </c>
      <c r="C1923" s="150" t="s">
        <v>1709</v>
      </c>
      <c r="D1923" s="150">
        <v>0</v>
      </c>
    </row>
    <row r="1924" spans="1:4">
      <c r="A1924" s="148">
        <v>42038.565000000002</v>
      </c>
      <c r="B1924" s="149" t="s">
        <v>1698</v>
      </c>
      <c r="C1924" s="150" t="s">
        <v>1699</v>
      </c>
      <c r="D1924" s="150">
        <v>1</v>
      </c>
    </row>
    <row r="1925" spans="1:4">
      <c r="A1925" s="148">
        <v>42038.565000000002</v>
      </c>
      <c r="B1925" s="149" t="s">
        <v>1705</v>
      </c>
      <c r="C1925" s="150" t="s">
        <v>1710</v>
      </c>
      <c r="D1925" s="150">
        <v>0</v>
      </c>
    </row>
    <row r="1926" spans="1:4">
      <c r="A1926" s="148">
        <v>42038.57</v>
      </c>
      <c r="B1926" s="149" t="s">
        <v>1703</v>
      </c>
      <c r="C1926" s="150" t="s">
        <v>1701</v>
      </c>
      <c r="D1926" s="150">
        <v>1</v>
      </c>
    </row>
    <row r="1927" spans="1:4">
      <c r="A1927" s="148">
        <v>42038.57</v>
      </c>
      <c r="B1927" s="149" t="s">
        <v>1706</v>
      </c>
      <c r="C1927" s="150" t="s">
        <v>1709</v>
      </c>
      <c r="D1927" s="150">
        <v>1</v>
      </c>
    </row>
    <row r="1928" spans="1:4">
      <c r="A1928" s="148">
        <v>42038.572</v>
      </c>
      <c r="B1928" s="149" t="s">
        <v>1707</v>
      </c>
      <c r="C1928" s="150" t="s">
        <v>1699</v>
      </c>
      <c r="D1928" s="150">
        <v>0</v>
      </c>
    </row>
    <row r="1929" spans="1:4">
      <c r="A1929" s="148">
        <v>42038.572</v>
      </c>
      <c r="B1929" s="149" t="s">
        <v>1705</v>
      </c>
      <c r="C1929" s="150" t="s">
        <v>1709</v>
      </c>
      <c r="D1929" s="150">
        <v>1</v>
      </c>
    </row>
    <row r="1930" spans="1:4">
      <c r="A1930" s="148">
        <v>42038.576000000001</v>
      </c>
      <c r="B1930" s="149" t="s">
        <v>1707</v>
      </c>
      <c r="C1930" s="150" t="s">
        <v>1708</v>
      </c>
      <c r="D1930" s="150">
        <v>1</v>
      </c>
    </row>
    <row r="1931" spans="1:4">
      <c r="A1931" s="148">
        <v>42038.576000000001</v>
      </c>
      <c r="B1931" s="149" t="s">
        <v>1704</v>
      </c>
      <c r="C1931" s="150" t="s">
        <v>1699</v>
      </c>
      <c r="D1931" s="150">
        <v>1</v>
      </c>
    </row>
    <row r="1932" spans="1:4">
      <c r="A1932" s="148">
        <v>42038.576999999997</v>
      </c>
      <c r="B1932" s="149" t="s">
        <v>1706</v>
      </c>
      <c r="C1932" s="150" t="s">
        <v>1701</v>
      </c>
      <c r="D1932" s="150">
        <v>1</v>
      </c>
    </row>
    <row r="1933" spans="1:4">
      <c r="A1933" s="148">
        <v>42038.576999999997</v>
      </c>
      <c r="B1933" s="149" t="s">
        <v>1707</v>
      </c>
      <c r="C1933" s="150" t="s">
        <v>1699</v>
      </c>
      <c r="D1933" s="150">
        <v>1</v>
      </c>
    </row>
    <row r="1934" spans="1:4">
      <c r="A1934" s="148">
        <v>42038.614999999998</v>
      </c>
      <c r="B1934" s="149" t="s">
        <v>1702</v>
      </c>
      <c r="C1934" s="150" t="s">
        <v>1701</v>
      </c>
      <c r="D1934" s="150">
        <v>1</v>
      </c>
    </row>
    <row r="1935" spans="1:4">
      <c r="A1935" s="148">
        <v>42038.614999999998</v>
      </c>
      <c r="B1935" s="149" t="s">
        <v>1700</v>
      </c>
      <c r="C1935" s="150" t="s">
        <v>1708</v>
      </c>
      <c r="D1935" s="150">
        <v>1</v>
      </c>
    </row>
    <row r="1936" spans="1:4">
      <c r="A1936" s="148">
        <v>42038.624000000003</v>
      </c>
      <c r="B1936" s="149" t="s">
        <v>1707</v>
      </c>
      <c r="C1936" s="150" t="s">
        <v>1701</v>
      </c>
      <c r="D1936" s="150">
        <v>0</v>
      </c>
    </row>
    <row r="1937" spans="1:4">
      <c r="A1937" s="148">
        <v>42038.624000000003</v>
      </c>
      <c r="B1937" s="149" t="s">
        <v>1706</v>
      </c>
      <c r="C1937" s="150" t="s">
        <v>1709</v>
      </c>
      <c r="D1937" s="150">
        <v>1</v>
      </c>
    </row>
    <row r="1938" spans="1:4">
      <c r="A1938" s="148">
        <v>42038.642</v>
      </c>
      <c r="B1938" s="149" t="s">
        <v>1704</v>
      </c>
      <c r="C1938" s="150" t="s">
        <v>1699</v>
      </c>
      <c r="D1938" s="150">
        <v>1</v>
      </c>
    </row>
    <row r="1939" spans="1:4">
      <c r="A1939" s="148">
        <v>42038.642</v>
      </c>
      <c r="B1939" s="149" t="s">
        <v>1705</v>
      </c>
      <c r="C1939" s="150" t="s">
        <v>1709</v>
      </c>
      <c r="D1939" s="150">
        <v>1</v>
      </c>
    </row>
    <row r="1940" spans="1:4">
      <c r="A1940" s="148">
        <v>42038.648999999998</v>
      </c>
      <c r="B1940" s="149" t="s">
        <v>1705</v>
      </c>
      <c r="C1940" s="150" t="s">
        <v>1699</v>
      </c>
      <c r="D1940" s="150">
        <v>1</v>
      </c>
    </row>
    <row r="1941" spans="1:4">
      <c r="A1941" s="148">
        <v>42038.648999999998</v>
      </c>
      <c r="B1941" s="149" t="s">
        <v>1704</v>
      </c>
      <c r="C1941" s="150" t="s">
        <v>1701</v>
      </c>
      <c r="D1941" s="150">
        <v>1</v>
      </c>
    </row>
    <row r="1942" spans="1:4">
      <c r="A1942" s="148">
        <v>42038.688999999998</v>
      </c>
      <c r="B1942" s="149" t="s">
        <v>1700</v>
      </c>
      <c r="C1942" s="150" t="s">
        <v>1710</v>
      </c>
      <c r="D1942" s="150">
        <v>0</v>
      </c>
    </row>
    <row r="1943" spans="1:4">
      <c r="A1943" s="148">
        <v>42038.688999999998</v>
      </c>
      <c r="B1943" s="149" t="s">
        <v>1707</v>
      </c>
      <c r="C1943" s="150" t="s">
        <v>1699</v>
      </c>
      <c r="D1943" s="150">
        <v>1</v>
      </c>
    </row>
    <row r="1944" spans="1:4">
      <c r="A1944" s="148">
        <v>42038.694000000003</v>
      </c>
      <c r="B1944" s="149" t="s">
        <v>1698</v>
      </c>
      <c r="C1944" s="150" t="s">
        <v>1710</v>
      </c>
      <c r="D1944" s="150">
        <v>1</v>
      </c>
    </row>
    <row r="1945" spans="1:4">
      <c r="A1945" s="148">
        <v>42038.694000000003</v>
      </c>
      <c r="B1945" s="149" t="s">
        <v>1703</v>
      </c>
      <c r="C1945" s="150" t="s">
        <v>1709</v>
      </c>
      <c r="D1945" s="150">
        <v>1</v>
      </c>
    </row>
    <row r="1946" spans="1:4">
      <c r="A1946" s="148">
        <v>42038.7</v>
      </c>
      <c r="B1946" s="149" t="s">
        <v>1707</v>
      </c>
      <c r="C1946" s="150" t="s">
        <v>1708</v>
      </c>
      <c r="D1946" s="150">
        <v>1</v>
      </c>
    </row>
    <row r="1947" spans="1:4">
      <c r="A1947" s="148">
        <v>42038.7</v>
      </c>
      <c r="B1947" s="149" t="s">
        <v>1706</v>
      </c>
      <c r="C1947" s="150" t="s">
        <v>1708</v>
      </c>
      <c r="D1947" s="150">
        <v>1</v>
      </c>
    </row>
    <row r="1948" spans="1:4">
      <c r="A1948" s="148">
        <v>42038.707000000002</v>
      </c>
      <c r="B1948" s="149" t="s">
        <v>1702</v>
      </c>
      <c r="C1948" s="150" t="s">
        <v>1709</v>
      </c>
      <c r="D1948" s="150">
        <v>1</v>
      </c>
    </row>
    <row r="1949" spans="1:4">
      <c r="A1949" s="148">
        <v>42038.707000000002</v>
      </c>
      <c r="B1949" s="149" t="s">
        <v>1698</v>
      </c>
      <c r="C1949" s="150" t="s">
        <v>1710</v>
      </c>
      <c r="D1949" s="150">
        <v>0</v>
      </c>
    </row>
    <row r="1950" spans="1:4">
      <c r="A1950" s="148">
        <v>42038.711000000003</v>
      </c>
      <c r="B1950" s="149" t="s">
        <v>1704</v>
      </c>
      <c r="C1950" s="150" t="s">
        <v>1710</v>
      </c>
      <c r="D1950" s="150">
        <v>1</v>
      </c>
    </row>
    <row r="1951" spans="1:4">
      <c r="A1951" s="148">
        <v>42038.711000000003</v>
      </c>
      <c r="B1951" s="149" t="s">
        <v>1702</v>
      </c>
      <c r="C1951" s="150" t="s">
        <v>1708</v>
      </c>
      <c r="D1951" s="150">
        <v>0</v>
      </c>
    </row>
    <row r="1952" spans="1:4">
      <c r="A1952" s="148">
        <v>42038.713000000003</v>
      </c>
      <c r="B1952" s="149" t="s">
        <v>1702</v>
      </c>
      <c r="C1952" s="150" t="s">
        <v>1708</v>
      </c>
      <c r="D1952" s="150">
        <v>1</v>
      </c>
    </row>
    <row r="1953" spans="1:4">
      <c r="A1953" s="148">
        <v>42038.713000000003</v>
      </c>
      <c r="B1953" s="149" t="s">
        <v>1704</v>
      </c>
      <c r="C1953" s="150" t="s">
        <v>1701</v>
      </c>
      <c r="D1953" s="150">
        <v>1</v>
      </c>
    </row>
    <row r="1954" spans="1:4">
      <c r="A1954" s="148">
        <v>42038.739000000001</v>
      </c>
      <c r="B1954" s="149" t="s">
        <v>1703</v>
      </c>
      <c r="C1954" s="150" t="s">
        <v>1701</v>
      </c>
      <c r="D1954" s="150">
        <v>1</v>
      </c>
    </row>
    <row r="1955" spans="1:4">
      <c r="A1955" s="148">
        <v>42038.739000000001</v>
      </c>
      <c r="B1955" s="149" t="s">
        <v>1704</v>
      </c>
      <c r="C1955" s="150" t="s">
        <v>1709</v>
      </c>
      <c r="D1955" s="150">
        <v>1</v>
      </c>
    </row>
    <row r="1956" spans="1:4">
      <c r="A1956" s="148">
        <v>42039.383000000002</v>
      </c>
      <c r="B1956" s="149" t="s">
        <v>1704</v>
      </c>
      <c r="C1956" s="150" t="s">
        <v>1709</v>
      </c>
      <c r="D1956" s="150">
        <v>0</v>
      </c>
    </row>
    <row r="1957" spans="1:4">
      <c r="A1957" s="148">
        <v>42039.383000000002</v>
      </c>
      <c r="B1957" s="149" t="s">
        <v>1703</v>
      </c>
      <c r="C1957" s="150" t="s">
        <v>1710</v>
      </c>
      <c r="D1957" s="150">
        <v>1</v>
      </c>
    </row>
    <row r="1958" spans="1:4">
      <c r="A1958" s="148">
        <v>42039.4</v>
      </c>
      <c r="B1958" s="149" t="s">
        <v>1702</v>
      </c>
      <c r="C1958" s="150" t="s">
        <v>1699</v>
      </c>
      <c r="D1958" s="150">
        <v>1</v>
      </c>
    </row>
    <row r="1959" spans="1:4">
      <c r="A1959" s="148">
        <v>42039.4</v>
      </c>
      <c r="B1959" s="149" t="s">
        <v>1698</v>
      </c>
      <c r="C1959" s="150" t="s">
        <v>1701</v>
      </c>
      <c r="D1959" s="150">
        <v>0</v>
      </c>
    </row>
    <row r="1960" spans="1:4">
      <c r="A1960" s="148">
        <v>42039.413999999997</v>
      </c>
      <c r="B1960" s="149" t="s">
        <v>1707</v>
      </c>
      <c r="C1960" s="150" t="s">
        <v>1709</v>
      </c>
      <c r="D1960" s="150">
        <v>0</v>
      </c>
    </row>
    <row r="1961" spans="1:4">
      <c r="A1961" s="148">
        <v>42039.413999999997</v>
      </c>
      <c r="B1961" s="149" t="s">
        <v>1703</v>
      </c>
      <c r="C1961" s="150" t="s">
        <v>1699</v>
      </c>
      <c r="D1961" s="150">
        <v>1</v>
      </c>
    </row>
    <row r="1962" spans="1:4">
      <c r="A1962" s="148">
        <v>42039.42</v>
      </c>
      <c r="B1962" s="149" t="s">
        <v>1704</v>
      </c>
      <c r="C1962" s="150" t="s">
        <v>1708</v>
      </c>
      <c r="D1962" s="150">
        <v>1</v>
      </c>
    </row>
    <row r="1963" spans="1:4">
      <c r="A1963" s="148">
        <v>42039.42</v>
      </c>
      <c r="B1963" s="149" t="s">
        <v>1704</v>
      </c>
      <c r="C1963" s="150" t="s">
        <v>1701</v>
      </c>
      <c r="D1963" s="150">
        <v>1</v>
      </c>
    </row>
    <row r="1964" spans="1:4">
      <c r="A1964" s="148">
        <v>42039.423000000003</v>
      </c>
      <c r="B1964" s="149" t="s">
        <v>1698</v>
      </c>
      <c r="C1964" s="150" t="s">
        <v>1709</v>
      </c>
      <c r="D1964" s="150">
        <v>1</v>
      </c>
    </row>
    <row r="1965" spans="1:4">
      <c r="A1965" s="148">
        <v>42039.423000000003</v>
      </c>
      <c r="B1965" s="149" t="s">
        <v>1704</v>
      </c>
      <c r="C1965" s="150" t="s">
        <v>1709</v>
      </c>
      <c r="D1965" s="150">
        <v>1</v>
      </c>
    </row>
    <row r="1966" spans="1:4">
      <c r="A1966" s="148">
        <v>42039.428</v>
      </c>
      <c r="B1966" s="149" t="s">
        <v>1704</v>
      </c>
      <c r="C1966" s="150" t="s">
        <v>1710</v>
      </c>
      <c r="D1966" s="150">
        <v>1</v>
      </c>
    </row>
    <row r="1967" spans="1:4">
      <c r="A1967" s="148">
        <v>42039.428</v>
      </c>
      <c r="B1967" s="149" t="s">
        <v>1707</v>
      </c>
      <c r="C1967" s="150" t="s">
        <v>1699</v>
      </c>
      <c r="D1967" s="150">
        <v>1</v>
      </c>
    </row>
    <row r="1968" spans="1:4">
      <c r="A1968" s="148">
        <v>42039.44</v>
      </c>
      <c r="B1968" s="149" t="s">
        <v>1698</v>
      </c>
      <c r="C1968" s="150" t="s">
        <v>1710</v>
      </c>
      <c r="D1968" s="150">
        <v>0</v>
      </c>
    </row>
    <row r="1969" spans="1:4">
      <c r="A1969" s="148">
        <v>42039.44</v>
      </c>
      <c r="B1969" s="149" t="s">
        <v>1700</v>
      </c>
      <c r="C1969" s="150" t="s">
        <v>1708</v>
      </c>
      <c r="D1969" s="150">
        <v>1</v>
      </c>
    </row>
    <row r="1970" spans="1:4">
      <c r="A1970" s="148">
        <v>42039.457000000002</v>
      </c>
      <c r="B1970" s="149" t="s">
        <v>1700</v>
      </c>
      <c r="C1970" s="150" t="s">
        <v>1708</v>
      </c>
      <c r="D1970" s="150">
        <v>1</v>
      </c>
    </row>
    <row r="1971" spans="1:4">
      <c r="A1971" s="148">
        <v>42039.457000000002</v>
      </c>
      <c r="B1971" s="149" t="s">
        <v>1706</v>
      </c>
      <c r="C1971" s="150" t="s">
        <v>1699</v>
      </c>
      <c r="D1971" s="150">
        <v>1</v>
      </c>
    </row>
    <row r="1972" spans="1:4">
      <c r="A1972" s="148">
        <v>42039.46</v>
      </c>
      <c r="B1972" s="149" t="s">
        <v>1700</v>
      </c>
      <c r="C1972" s="150" t="s">
        <v>1709</v>
      </c>
      <c r="D1972" s="150">
        <v>1</v>
      </c>
    </row>
    <row r="1973" spans="1:4">
      <c r="A1973" s="148">
        <v>42039.46</v>
      </c>
      <c r="B1973" s="149" t="s">
        <v>1705</v>
      </c>
      <c r="C1973" s="150" t="s">
        <v>1699</v>
      </c>
      <c r="D1973" s="150">
        <v>0</v>
      </c>
    </row>
    <row r="1974" spans="1:4">
      <c r="A1974" s="148">
        <v>42039.485999999997</v>
      </c>
      <c r="B1974" s="149" t="s">
        <v>1700</v>
      </c>
      <c r="C1974" s="150" t="s">
        <v>1699</v>
      </c>
      <c r="D1974" s="150">
        <v>1</v>
      </c>
    </row>
    <row r="1975" spans="1:4">
      <c r="A1975" s="148">
        <v>42039.485999999997</v>
      </c>
      <c r="B1975" s="149" t="s">
        <v>1705</v>
      </c>
      <c r="C1975" s="150" t="s">
        <v>1709</v>
      </c>
      <c r="D1975" s="150">
        <v>1</v>
      </c>
    </row>
    <row r="1976" spans="1:4">
      <c r="A1976" s="148">
        <v>42039.49</v>
      </c>
      <c r="B1976" s="149" t="s">
        <v>1706</v>
      </c>
      <c r="C1976" s="150" t="s">
        <v>1708</v>
      </c>
      <c r="D1976" s="150">
        <v>0</v>
      </c>
    </row>
    <row r="1977" spans="1:4">
      <c r="A1977" s="148">
        <v>42039.49</v>
      </c>
      <c r="B1977" s="149" t="s">
        <v>1702</v>
      </c>
      <c r="C1977" s="150" t="s">
        <v>1701</v>
      </c>
      <c r="D1977" s="150">
        <v>0</v>
      </c>
    </row>
    <row r="1978" spans="1:4">
      <c r="A1978" s="148">
        <v>42039.5</v>
      </c>
      <c r="B1978" s="149" t="s">
        <v>1702</v>
      </c>
      <c r="C1978" s="150" t="s">
        <v>1699</v>
      </c>
      <c r="D1978" s="150">
        <v>1</v>
      </c>
    </row>
    <row r="1979" spans="1:4">
      <c r="A1979" s="148">
        <v>42039.5</v>
      </c>
      <c r="B1979" s="149" t="s">
        <v>1704</v>
      </c>
      <c r="C1979" s="150" t="s">
        <v>1710</v>
      </c>
      <c r="D1979" s="150">
        <v>1</v>
      </c>
    </row>
    <row r="1980" spans="1:4">
      <c r="A1980" s="148">
        <v>42039.502999999997</v>
      </c>
      <c r="B1980" s="149" t="s">
        <v>1707</v>
      </c>
      <c r="C1980" s="150" t="s">
        <v>1708</v>
      </c>
      <c r="D1980" s="150">
        <v>1</v>
      </c>
    </row>
    <row r="1981" spans="1:4">
      <c r="A1981" s="148">
        <v>42039.502999999997</v>
      </c>
      <c r="B1981" s="149" t="s">
        <v>1707</v>
      </c>
      <c r="C1981" s="150" t="s">
        <v>1708</v>
      </c>
      <c r="D1981" s="150">
        <v>1</v>
      </c>
    </row>
    <row r="1982" spans="1:4">
      <c r="A1982" s="148">
        <v>42039.51</v>
      </c>
      <c r="B1982" s="149" t="s">
        <v>1702</v>
      </c>
      <c r="C1982" s="150" t="s">
        <v>1710</v>
      </c>
      <c r="D1982" s="150">
        <v>1</v>
      </c>
    </row>
    <row r="1983" spans="1:4">
      <c r="A1983" s="148">
        <v>42039.51</v>
      </c>
      <c r="B1983" s="149" t="s">
        <v>1700</v>
      </c>
      <c r="C1983" s="150" t="s">
        <v>1709</v>
      </c>
      <c r="D1983" s="150">
        <v>1</v>
      </c>
    </row>
    <row r="1984" spans="1:4">
      <c r="A1984" s="148">
        <v>42039.514000000003</v>
      </c>
      <c r="B1984" s="149" t="s">
        <v>1698</v>
      </c>
      <c r="C1984" s="150" t="s">
        <v>1710</v>
      </c>
      <c r="D1984" s="150">
        <v>0</v>
      </c>
    </row>
    <row r="1985" spans="1:4">
      <c r="A1985" s="148">
        <v>42039.514000000003</v>
      </c>
      <c r="B1985" s="149" t="s">
        <v>1702</v>
      </c>
      <c r="C1985" s="150" t="s">
        <v>1710</v>
      </c>
      <c r="D1985" s="150">
        <v>1</v>
      </c>
    </row>
    <row r="1986" spans="1:4">
      <c r="A1986" s="148">
        <v>42039.514000000003</v>
      </c>
      <c r="B1986" s="149" t="s">
        <v>1707</v>
      </c>
      <c r="C1986" s="150" t="s">
        <v>1701</v>
      </c>
      <c r="D1986" s="150">
        <v>1</v>
      </c>
    </row>
    <row r="1987" spans="1:4">
      <c r="A1987" s="148">
        <v>42039.514000000003</v>
      </c>
      <c r="B1987" s="149" t="s">
        <v>1700</v>
      </c>
      <c r="C1987" s="150" t="s">
        <v>1701</v>
      </c>
      <c r="D1987" s="150">
        <v>1</v>
      </c>
    </row>
    <row r="1988" spans="1:4">
      <c r="A1988" s="148">
        <v>42039.525000000001</v>
      </c>
      <c r="B1988" s="149" t="s">
        <v>1706</v>
      </c>
      <c r="C1988" s="150" t="s">
        <v>1701</v>
      </c>
      <c r="D1988" s="150">
        <v>0</v>
      </c>
    </row>
    <row r="1989" spans="1:4">
      <c r="A1989" s="148">
        <v>42039.525000000001</v>
      </c>
      <c r="B1989" s="149" t="s">
        <v>1706</v>
      </c>
      <c r="C1989" s="150" t="s">
        <v>1709</v>
      </c>
      <c r="D1989" s="150">
        <v>0</v>
      </c>
    </row>
    <row r="1990" spans="1:4">
      <c r="A1990" s="148">
        <v>42039.527000000002</v>
      </c>
      <c r="B1990" s="149" t="s">
        <v>1705</v>
      </c>
      <c r="C1990" s="150" t="s">
        <v>1699</v>
      </c>
      <c r="D1990" s="150">
        <v>1</v>
      </c>
    </row>
    <row r="1991" spans="1:4">
      <c r="A1991" s="148">
        <v>42039.527000000002</v>
      </c>
      <c r="B1991" s="149" t="s">
        <v>1705</v>
      </c>
      <c r="C1991" s="150" t="s">
        <v>1708</v>
      </c>
      <c r="D1991" s="150">
        <v>1</v>
      </c>
    </row>
    <row r="1992" spans="1:4">
      <c r="A1992" s="148">
        <v>42039.546000000002</v>
      </c>
      <c r="B1992" s="149" t="s">
        <v>1698</v>
      </c>
      <c r="C1992" s="150" t="s">
        <v>1710</v>
      </c>
      <c r="D1992" s="150">
        <v>1</v>
      </c>
    </row>
    <row r="1993" spans="1:4">
      <c r="A1993" s="148">
        <v>42039.546000000002</v>
      </c>
      <c r="B1993" s="149" t="s">
        <v>1707</v>
      </c>
      <c r="C1993" s="150" t="s">
        <v>1699</v>
      </c>
      <c r="D1993" s="150">
        <v>1</v>
      </c>
    </row>
    <row r="1994" spans="1:4">
      <c r="A1994" s="148">
        <v>42039.546000000002</v>
      </c>
      <c r="B1994" s="149" t="s">
        <v>1706</v>
      </c>
      <c r="C1994" s="150" t="s">
        <v>1708</v>
      </c>
      <c r="D1994" s="150">
        <v>0</v>
      </c>
    </row>
    <row r="1995" spans="1:4">
      <c r="A1995" s="148">
        <v>42039.546000000002</v>
      </c>
      <c r="B1995" s="149" t="s">
        <v>1698</v>
      </c>
      <c r="C1995" s="150" t="s">
        <v>1709</v>
      </c>
      <c r="D1995" s="150">
        <v>0</v>
      </c>
    </row>
    <row r="1996" spans="1:4">
      <c r="A1996" s="148">
        <v>42039.557999999997</v>
      </c>
      <c r="B1996" s="149" t="s">
        <v>1702</v>
      </c>
      <c r="C1996" s="150" t="s">
        <v>1710</v>
      </c>
      <c r="D1996" s="150">
        <v>1</v>
      </c>
    </row>
    <row r="1997" spans="1:4">
      <c r="A1997" s="148">
        <v>42039.557999999997</v>
      </c>
      <c r="B1997" s="149" t="s">
        <v>1702</v>
      </c>
      <c r="C1997" s="150" t="s">
        <v>1708</v>
      </c>
      <c r="D1997" s="150">
        <v>0</v>
      </c>
    </row>
    <row r="1998" spans="1:4">
      <c r="A1998" s="148">
        <v>42039.578999999998</v>
      </c>
      <c r="B1998" s="149" t="s">
        <v>1700</v>
      </c>
      <c r="C1998" s="150" t="s">
        <v>1699</v>
      </c>
      <c r="D1998" s="150">
        <v>1</v>
      </c>
    </row>
    <row r="1999" spans="1:4">
      <c r="A1999" s="148">
        <v>42039.578999999998</v>
      </c>
      <c r="B1999" s="149" t="s">
        <v>1706</v>
      </c>
      <c r="C1999" s="150" t="s">
        <v>1708</v>
      </c>
      <c r="D1999" s="150">
        <v>1</v>
      </c>
    </row>
    <row r="2000" spans="1:4">
      <c r="A2000" s="148">
        <v>42039.586000000003</v>
      </c>
      <c r="B2000" s="149" t="s">
        <v>1698</v>
      </c>
      <c r="C2000" s="150" t="s">
        <v>1708</v>
      </c>
      <c r="D2000" s="150">
        <v>1</v>
      </c>
    </row>
    <row r="2001" spans="1:4">
      <c r="A2001" s="148">
        <v>42039.586000000003</v>
      </c>
      <c r="B2001" s="149" t="s">
        <v>1698</v>
      </c>
      <c r="C2001" s="150" t="s">
        <v>1701</v>
      </c>
      <c r="D2001" s="150">
        <v>0</v>
      </c>
    </row>
    <row r="2002" spans="1:4">
      <c r="A2002" s="148">
        <v>42039.616000000002</v>
      </c>
      <c r="B2002" s="149" t="s">
        <v>1707</v>
      </c>
      <c r="C2002" s="150" t="s">
        <v>1708</v>
      </c>
      <c r="D2002" s="150">
        <v>1</v>
      </c>
    </row>
    <row r="2003" spans="1:4">
      <c r="A2003" s="148">
        <v>42039.616000000002</v>
      </c>
      <c r="B2003" s="149" t="s">
        <v>1702</v>
      </c>
      <c r="C2003" s="150" t="s">
        <v>1710</v>
      </c>
      <c r="D2003" s="150">
        <v>1</v>
      </c>
    </row>
    <row r="2004" spans="1:4">
      <c r="A2004" s="148">
        <v>42039.624000000003</v>
      </c>
      <c r="B2004" s="149" t="s">
        <v>1705</v>
      </c>
      <c r="C2004" s="150" t="s">
        <v>1709</v>
      </c>
      <c r="D2004" s="150">
        <v>0</v>
      </c>
    </row>
    <row r="2005" spans="1:4">
      <c r="A2005" s="148">
        <v>42039.624000000003</v>
      </c>
      <c r="B2005" s="149" t="s">
        <v>1703</v>
      </c>
      <c r="C2005" s="150" t="s">
        <v>1710</v>
      </c>
      <c r="D2005" s="150">
        <v>1</v>
      </c>
    </row>
    <row r="2006" spans="1:4">
      <c r="A2006" s="148">
        <v>42039.627</v>
      </c>
      <c r="B2006" s="149" t="s">
        <v>1700</v>
      </c>
      <c r="C2006" s="150" t="s">
        <v>1709</v>
      </c>
      <c r="D2006" s="150">
        <v>1</v>
      </c>
    </row>
    <row r="2007" spans="1:4">
      <c r="A2007" s="148">
        <v>42039.627</v>
      </c>
      <c r="B2007" s="149" t="s">
        <v>1705</v>
      </c>
      <c r="C2007" s="150" t="s">
        <v>1709</v>
      </c>
      <c r="D2007" s="150">
        <v>1</v>
      </c>
    </row>
    <row r="2008" spans="1:4">
      <c r="A2008" s="148">
        <v>42039.648999999998</v>
      </c>
      <c r="B2008" s="149" t="s">
        <v>1707</v>
      </c>
      <c r="C2008" s="150" t="s">
        <v>1701</v>
      </c>
      <c r="D2008" s="150">
        <v>1</v>
      </c>
    </row>
    <row r="2009" spans="1:4">
      <c r="A2009" s="148">
        <v>42039.648999999998</v>
      </c>
      <c r="B2009" s="149" t="s">
        <v>1705</v>
      </c>
      <c r="C2009" s="150" t="s">
        <v>1710</v>
      </c>
      <c r="D2009" s="150">
        <v>0</v>
      </c>
    </row>
    <row r="2010" spans="1:4">
      <c r="A2010" s="148">
        <v>42039.656999999999</v>
      </c>
      <c r="B2010" s="149" t="s">
        <v>1698</v>
      </c>
      <c r="C2010" s="150" t="s">
        <v>1708</v>
      </c>
      <c r="D2010" s="150">
        <v>0</v>
      </c>
    </row>
    <row r="2011" spans="1:4">
      <c r="A2011" s="148">
        <v>42039.656999999999</v>
      </c>
      <c r="B2011" s="149" t="s">
        <v>1702</v>
      </c>
      <c r="C2011" s="150" t="s">
        <v>1709</v>
      </c>
      <c r="D2011" s="150">
        <v>1</v>
      </c>
    </row>
    <row r="2012" spans="1:4">
      <c r="A2012" s="148">
        <v>42039.658000000003</v>
      </c>
      <c r="B2012" s="149" t="s">
        <v>1705</v>
      </c>
      <c r="C2012" s="150" t="s">
        <v>1709</v>
      </c>
      <c r="D2012" s="150">
        <v>1</v>
      </c>
    </row>
    <row r="2013" spans="1:4">
      <c r="A2013" s="148">
        <v>42039.658000000003</v>
      </c>
      <c r="B2013" s="149" t="s">
        <v>1706</v>
      </c>
      <c r="C2013" s="150" t="s">
        <v>1701</v>
      </c>
      <c r="D2013" s="150">
        <v>0</v>
      </c>
    </row>
    <row r="2014" spans="1:4">
      <c r="A2014" s="148">
        <v>42039.678</v>
      </c>
      <c r="B2014" s="149" t="s">
        <v>1698</v>
      </c>
      <c r="C2014" s="150" t="s">
        <v>1709</v>
      </c>
      <c r="D2014" s="150">
        <v>1</v>
      </c>
    </row>
    <row r="2015" spans="1:4">
      <c r="A2015" s="148">
        <v>42039.678</v>
      </c>
      <c r="B2015" s="149" t="s">
        <v>1698</v>
      </c>
      <c r="C2015" s="150" t="s">
        <v>1709</v>
      </c>
      <c r="D2015" s="150">
        <v>1</v>
      </c>
    </row>
    <row r="2016" spans="1:4">
      <c r="A2016" s="148">
        <v>42039.686999999998</v>
      </c>
      <c r="B2016" s="149" t="s">
        <v>1698</v>
      </c>
      <c r="C2016" s="150" t="s">
        <v>1701</v>
      </c>
      <c r="D2016" s="150">
        <v>0</v>
      </c>
    </row>
    <row r="2017" spans="1:4">
      <c r="A2017" s="148">
        <v>42039.686999999998</v>
      </c>
      <c r="B2017" s="149" t="s">
        <v>1707</v>
      </c>
      <c r="C2017" s="150" t="s">
        <v>1708</v>
      </c>
      <c r="D2017" s="150">
        <v>1</v>
      </c>
    </row>
    <row r="2018" spans="1:4">
      <c r="A2018" s="148">
        <v>42039.709000000003</v>
      </c>
      <c r="B2018" s="149" t="s">
        <v>1702</v>
      </c>
      <c r="C2018" s="150" t="s">
        <v>1699</v>
      </c>
      <c r="D2018" s="150">
        <v>1</v>
      </c>
    </row>
    <row r="2019" spans="1:4">
      <c r="A2019" s="148">
        <v>42039.709000000003</v>
      </c>
      <c r="B2019" s="149" t="s">
        <v>1700</v>
      </c>
      <c r="C2019" s="150" t="s">
        <v>1701</v>
      </c>
      <c r="D2019" s="150">
        <v>1</v>
      </c>
    </row>
    <row r="2020" spans="1:4">
      <c r="A2020" s="148">
        <v>42039.714999999997</v>
      </c>
      <c r="B2020" s="149" t="s">
        <v>1698</v>
      </c>
      <c r="C2020" s="150" t="s">
        <v>1708</v>
      </c>
      <c r="D2020" s="150">
        <v>1</v>
      </c>
    </row>
    <row r="2021" spans="1:4">
      <c r="A2021" s="148">
        <v>42039.714999999997</v>
      </c>
      <c r="B2021" s="149" t="s">
        <v>1704</v>
      </c>
      <c r="C2021" s="150" t="s">
        <v>1699</v>
      </c>
      <c r="D2021" s="150">
        <v>1</v>
      </c>
    </row>
    <row r="2022" spans="1:4">
      <c r="A2022" s="148">
        <v>42039.739000000001</v>
      </c>
      <c r="B2022" s="149" t="s">
        <v>1700</v>
      </c>
      <c r="C2022" s="150" t="s">
        <v>1701</v>
      </c>
      <c r="D2022" s="150">
        <v>0</v>
      </c>
    </row>
    <row r="2023" spans="1:4">
      <c r="A2023" s="148">
        <v>42039.739000000001</v>
      </c>
      <c r="B2023" s="149" t="s">
        <v>1706</v>
      </c>
      <c r="C2023" s="150" t="s">
        <v>1709</v>
      </c>
      <c r="D2023" s="150">
        <v>1</v>
      </c>
    </row>
    <row r="2024" spans="1:4">
      <c r="A2024" s="148">
        <v>42039.741000000002</v>
      </c>
      <c r="B2024" s="149" t="s">
        <v>1707</v>
      </c>
      <c r="C2024" s="150" t="s">
        <v>1699</v>
      </c>
      <c r="D2024" s="150">
        <v>1</v>
      </c>
    </row>
    <row r="2025" spans="1:4">
      <c r="A2025" s="148">
        <v>42039.741000000002</v>
      </c>
      <c r="B2025" s="149" t="s">
        <v>1705</v>
      </c>
      <c r="C2025" s="150" t="s">
        <v>1710</v>
      </c>
      <c r="D2025" s="150">
        <v>1</v>
      </c>
    </row>
    <row r="2026" spans="1:4">
      <c r="A2026" s="148">
        <v>42039.748</v>
      </c>
      <c r="B2026" s="149" t="s">
        <v>1700</v>
      </c>
      <c r="C2026" s="150" t="s">
        <v>1701</v>
      </c>
      <c r="D2026" s="150">
        <v>1</v>
      </c>
    </row>
    <row r="2027" spans="1:4">
      <c r="A2027" s="148">
        <v>42039.748</v>
      </c>
      <c r="B2027" s="149" t="s">
        <v>1707</v>
      </c>
      <c r="C2027" s="150" t="s">
        <v>1701</v>
      </c>
      <c r="D2027" s="150">
        <v>0</v>
      </c>
    </row>
    <row r="2028" spans="1:4">
      <c r="A2028" s="148">
        <v>42040.385999999999</v>
      </c>
      <c r="B2028" s="149" t="s">
        <v>1706</v>
      </c>
      <c r="C2028" s="150" t="s">
        <v>1699</v>
      </c>
      <c r="D2028" s="150">
        <v>1</v>
      </c>
    </row>
    <row r="2029" spans="1:4">
      <c r="A2029" s="148">
        <v>42040.385999999999</v>
      </c>
      <c r="B2029" s="149" t="s">
        <v>1698</v>
      </c>
      <c r="C2029" s="150" t="s">
        <v>1710</v>
      </c>
      <c r="D2029" s="150">
        <v>1</v>
      </c>
    </row>
    <row r="2030" spans="1:4">
      <c r="A2030" s="148">
        <v>42040.394</v>
      </c>
      <c r="B2030" s="149" t="s">
        <v>1704</v>
      </c>
      <c r="C2030" s="150" t="s">
        <v>1701</v>
      </c>
      <c r="D2030" s="150">
        <v>0</v>
      </c>
    </row>
    <row r="2031" spans="1:4">
      <c r="A2031" s="148">
        <v>42040.394</v>
      </c>
      <c r="B2031" s="149" t="s">
        <v>1705</v>
      </c>
      <c r="C2031" s="150" t="s">
        <v>1699</v>
      </c>
      <c r="D2031" s="150">
        <v>0</v>
      </c>
    </row>
    <row r="2032" spans="1:4">
      <c r="A2032" s="148">
        <v>42040.400999999998</v>
      </c>
      <c r="B2032" s="149" t="s">
        <v>1703</v>
      </c>
      <c r="C2032" s="150" t="s">
        <v>1699</v>
      </c>
      <c r="D2032" s="150">
        <v>1</v>
      </c>
    </row>
    <row r="2033" spans="1:4">
      <c r="A2033" s="148">
        <v>42040.400999999998</v>
      </c>
      <c r="B2033" s="149" t="s">
        <v>1707</v>
      </c>
      <c r="C2033" s="150" t="s">
        <v>1710</v>
      </c>
      <c r="D2033" s="150">
        <v>0</v>
      </c>
    </row>
    <row r="2034" spans="1:4">
      <c r="A2034" s="148">
        <v>42040.400999999998</v>
      </c>
      <c r="B2034" s="149" t="s">
        <v>1707</v>
      </c>
      <c r="C2034" s="150" t="s">
        <v>1708</v>
      </c>
      <c r="D2034" s="150">
        <v>0</v>
      </c>
    </row>
    <row r="2035" spans="1:4">
      <c r="A2035" s="148">
        <v>42040.400999999998</v>
      </c>
      <c r="B2035" s="149" t="s">
        <v>1698</v>
      </c>
      <c r="C2035" s="150" t="s">
        <v>1708</v>
      </c>
      <c r="D2035" s="150">
        <v>1</v>
      </c>
    </row>
    <row r="2036" spans="1:4">
      <c r="A2036" s="148">
        <v>42040.402999999998</v>
      </c>
      <c r="B2036" s="149" t="s">
        <v>1703</v>
      </c>
      <c r="C2036" s="150" t="s">
        <v>1701</v>
      </c>
      <c r="D2036" s="150">
        <v>1</v>
      </c>
    </row>
    <row r="2037" spans="1:4">
      <c r="A2037" s="148">
        <v>42040.402999999998</v>
      </c>
      <c r="B2037" s="149" t="s">
        <v>1702</v>
      </c>
      <c r="C2037" s="150" t="s">
        <v>1708</v>
      </c>
      <c r="D2037" s="150">
        <v>1</v>
      </c>
    </row>
    <row r="2038" spans="1:4">
      <c r="A2038" s="148">
        <v>42040.428999999996</v>
      </c>
      <c r="B2038" s="149" t="s">
        <v>1704</v>
      </c>
      <c r="C2038" s="150" t="s">
        <v>1710</v>
      </c>
      <c r="D2038" s="150">
        <v>1</v>
      </c>
    </row>
    <row r="2039" spans="1:4">
      <c r="A2039" s="148">
        <v>42040.428999999996</v>
      </c>
      <c r="B2039" s="149" t="s">
        <v>1705</v>
      </c>
      <c r="C2039" s="150" t="s">
        <v>1709</v>
      </c>
      <c r="D2039" s="150">
        <v>0</v>
      </c>
    </row>
    <row r="2040" spans="1:4">
      <c r="A2040" s="148">
        <v>42040.434999999998</v>
      </c>
      <c r="B2040" s="149" t="s">
        <v>1703</v>
      </c>
      <c r="C2040" s="150" t="s">
        <v>1708</v>
      </c>
      <c r="D2040" s="150">
        <v>1</v>
      </c>
    </row>
    <row r="2041" spans="1:4">
      <c r="A2041" s="148">
        <v>42040.434999999998</v>
      </c>
      <c r="B2041" s="149" t="s">
        <v>1705</v>
      </c>
      <c r="C2041" s="150" t="s">
        <v>1701</v>
      </c>
      <c r="D2041" s="150">
        <v>1</v>
      </c>
    </row>
    <row r="2042" spans="1:4">
      <c r="A2042" s="148">
        <v>42040.438000000002</v>
      </c>
      <c r="B2042" s="149" t="s">
        <v>1698</v>
      </c>
      <c r="C2042" s="150" t="s">
        <v>1708</v>
      </c>
      <c r="D2042" s="150">
        <v>1</v>
      </c>
    </row>
    <row r="2043" spans="1:4">
      <c r="A2043" s="148">
        <v>42040.438000000002</v>
      </c>
      <c r="B2043" s="149" t="s">
        <v>1704</v>
      </c>
      <c r="C2043" s="150" t="s">
        <v>1709</v>
      </c>
      <c r="D2043" s="150">
        <v>1</v>
      </c>
    </row>
    <row r="2044" spans="1:4">
      <c r="A2044" s="148">
        <v>42040.451000000001</v>
      </c>
      <c r="B2044" s="149" t="s">
        <v>1703</v>
      </c>
      <c r="C2044" s="150" t="s">
        <v>1710</v>
      </c>
      <c r="D2044" s="150">
        <v>0</v>
      </c>
    </row>
    <row r="2045" spans="1:4">
      <c r="A2045" s="148">
        <v>42040.451000000001</v>
      </c>
      <c r="B2045" s="149" t="s">
        <v>1706</v>
      </c>
      <c r="C2045" s="150" t="s">
        <v>1710</v>
      </c>
      <c r="D2045" s="150">
        <v>1</v>
      </c>
    </row>
    <row r="2046" spans="1:4">
      <c r="A2046" s="148">
        <v>42040.468000000001</v>
      </c>
      <c r="B2046" s="149" t="s">
        <v>1705</v>
      </c>
      <c r="C2046" s="150" t="s">
        <v>1709</v>
      </c>
      <c r="D2046" s="150">
        <v>0</v>
      </c>
    </row>
    <row r="2047" spans="1:4">
      <c r="A2047" s="148">
        <v>42040.468000000001</v>
      </c>
      <c r="B2047" s="149" t="s">
        <v>1707</v>
      </c>
      <c r="C2047" s="150" t="s">
        <v>1708</v>
      </c>
      <c r="D2047" s="150">
        <v>0</v>
      </c>
    </row>
    <row r="2048" spans="1:4">
      <c r="A2048" s="148">
        <v>42040.483</v>
      </c>
      <c r="B2048" s="149" t="s">
        <v>1707</v>
      </c>
      <c r="C2048" s="150" t="s">
        <v>1709</v>
      </c>
      <c r="D2048" s="150">
        <v>1</v>
      </c>
    </row>
    <row r="2049" spans="1:4">
      <c r="A2049" s="148">
        <v>42040.483</v>
      </c>
      <c r="B2049" s="149" t="s">
        <v>1700</v>
      </c>
      <c r="C2049" s="150" t="s">
        <v>1708</v>
      </c>
      <c r="D2049" s="150">
        <v>1</v>
      </c>
    </row>
    <row r="2050" spans="1:4">
      <c r="A2050" s="148">
        <v>42040.485999999997</v>
      </c>
      <c r="B2050" s="149" t="s">
        <v>1702</v>
      </c>
      <c r="C2050" s="150" t="s">
        <v>1710</v>
      </c>
      <c r="D2050" s="150">
        <v>1</v>
      </c>
    </row>
    <row r="2051" spans="1:4">
      <c r="A2051" s="148">
        <v>42040.485999999997</v>
      </c>
      <c r="B2051" s="149" t="s">
        <v>1706</v>
      </c>
      <c r="C2051" s="150" t="s">
        <v>1708</v>
      </c>
      <c r="D2051" s="150">
        <v>1</v>
      </c>
    </row>
    <row r="2052" spans="1:4">
      <c r="A2052" s="148">
        <v>42040.487999999998</v>
      </c>
      <c r="B2052" s="149" t="s">
        <v>1703</v>
      </c>
      <c r="C2052" s="150" t="s">
        <v>1709</v>
      </c>
      <c r="D2052" s="150">
        <v>0</v>
      </c>
    </row>
    <row r="2053" spans="1:4">
      <c r="A2053" s="148">
        <v>42040.487999999998</v>
      </c>
      <c r="B2053" s="149" t="s">
        <v>1705</v>
      </c>
      <c r="C2053" s="150" t="s">
        <v>1699</v>
      </c>
      <c r="D2053" s="150">
        <v>1</v>
      </c>
    </row>
    <row r="2054" spans="1:4">
      <c r="A2054" s="148">
        <v>42040.491999999998</v>
      </c>
      <c r="B2054" s="149" t="s">
        <v>1705</v>
      </c>
      <c r="C2054" s="150" t="s">
        <v>1710</v>
      </c>
      <c r="D2054" s="150">
        <v>1</v>
      </c>
    </row>
    <row r="2055" spans="1:4">
      <c r="A2055" s="148">
        <v>42040.491999999998</v>
      </c>
      <c r="B2055" s="149" t="s">
        <v>1702</v>
      </c>
      <c r="C2055" s="150" t="s">
        <v>1710</v>
      </c>
      <c r="D2055" s="150">
        <v>1</v>
      </c>
    </row>
    <row r="2056" spans="1:4">
      <c r="A2056" s="148">
        <v>42040.493000000002</v>
      </c>
      <c r="B2056" s="149" t="s">
        <v>1707</v>
      </c>
      <c r="C2056" s="150" t="s">
        <v>1708</v>
      </c>
      <c r="D2056" s="150">
        <v>1</v>
      </c>
    </row>
    <row r="2057" spans="1:4">
      <c r="A2057" s="148">
        <v>42040.493000000002</v>
      </c>
      <c r="B2057" s="149" t="s">
        <v>1707</v>
      </c>
      <c r="C2057" s="150" t="s">
        <v>1709</v>
      </c>
      <c r="D2057" s="150">
        <v>1</v>
      </c>
    </row>
    <row r="2058" spans="1:4">
      <c r="A2058" s="148">
        <v>42040.493000000002</v>
      </c>
      <c r="B2058" s="149" t="s">
        <v>1706</v>
      </c>
      <c r="C2058" s="150" t="s">
        <v>1701</v>
      </c>
      <c r="D2058" s="150">
        <v>1</v>
      </c>
    </row>
    <row r="2059" spans="1:4">
      <c r="A2059" s="148">
        <v>42040.493000000002</v>
      </c>
      <c r="B2059" s="149" t="s">
        <v>1704</v>
      </c>
      <c r="C2059" s="150" t="s">
        <v>1709</v>
      </c>
      <c r="D2059" s="150">
        <v>0</v>
      </c>
    </row>
    <row r="2060" spans="1:4">
      <c r="A2060" s="148">
        <v>42040.493999999999</v>
      </c>
      <c r="B2060" s="149" t="s">
        <v>1707</v>
      </c>
      <c r="C2060" s="150" t="s">
        <v>1710</v>
      </c>
      <c r="D2060" s="150">
        <v>1</v>
      </c>
    </row>
    <row r="2061" spans="1:4">
      <c r="A2061" s="148">
        <v>42040.493999999999</v>
      </c>
      <c r="B2061" s="149" t="s">
        <v>1704</v>
      </c>
      <c r="C2061" s="150" t="s">
        <v>1710</v>
      </c>
      <c r="D2061" s="150">
        <v>1</v>
      </c>
    </row>
    <row r="2062" spans="1:4">
      <c r="A2062" s="148">
        <v>42040.508000000002</v>
      </c>
      <c r="B2062" s="149" t="s">
        <v>1702</v>
      </c>
      <c r="C2062" s="150" t="s">
        <v>1699</v>
      </c>
      <c r="D2062" s="150">
        <v>1</v>
      </c>
    </row>
    <row r="2063" spans="1:4">
      <c r="A2063" s="148">
        <v>42040.508000000002</v>
      </c>
      <c r="B2063" s="149" t="s">
        <v>1707</v>
      </c>
      <c r="C2063" s="150" t="s">
        <v>1709</v>
      </c>
      <c r="D2063" s="150">
        <v>1</v>
      </c>
    </row>
    <row r="2064" spans="1:4">
      <c r="A2064" s="148">
        <v>42040.546999999999</v>
      </c>
      <c r="B2064" s="149" t="s">
        <v>1698</v>
      </c>
      <c r="C2064" s="150" t="s">
        <v>1699</v>
      </c>
      <c r="D2064" s="150">
        <v>0</v>
      </c>
    </row>
    <row r="2065" spans="1:4">
      <c r="A2065" s="148">
        <v>42040.546999999999</v>
      </c>
      <c r="B2065" s="149" t="s">
        <v>1703</v>
      </c>
      <c r="C2065" s="150" t="s">
        <v>1708</v>
      </c>
      <c r="D2065" s="150">
        <v>1</v>
      </c>
    </row>
    <row r="2066" spans="1:4">
      <c r="A2066" s="148">
        <v>42040.553999999996</v>
      </c>
      <c r="B2066" s="149" t="s">
        <v>1705</v>
      </c>
      <c r="C2066" s="150" t="s">
        <v>1710</v>
      </c>
      <c r="D2066" s="150">
        <v>1</v>
      </c>
    </row>
    <row r="2067" spans="1:4">
      <c r="A2067" s="148">
        <v>42040.553999999996</v>
      </c>
      <c r="B2067" s="149" t="s">
        <v>1706</v>
      </c>
      <c r="C2067" s="150" t="s">
        <v>1710</v>
      </c>
      <c r="D2067" s="150">
        <v>1</v>
      </c>
    </row>
    <row r="2068" spans="1:4">
      <c r="A2068" s="148">
        <v>42040.572</v>
      </c>
      <c r="B2068" s="149" t="s">
        <v>1705</v>
      </c>
      <c r="C2068" s="150" t="s">
        <v>1708</v>
      </c>
      <c r="D2068" s="150">
        <v>0</v>
      </c>
    </row>
    <row r="2069" spans="1:4">
      <c r="A2069" s="148">
        <v>42040.572</v>
      </c>
      <c r="B2069" s="149" t="s">
        <v>1700</v>
      </c>
      <c r="C2069" s="150" t="s">
        <v>1701</v>
      </c>
      <c r="D2069" s="150">
        <v>1</v>
      </c>
    </row>
    <row r="2070" spans="1:4">
      <c r="A2070" s="148">
        <v>42040.593000000001</v>
      </c>
      <c r="B2070" s="149" t="s">
        <v>1704</v>
      </c>
      <c r="C2070" s="150" t="s">
        <v>1709</v>
      </c>
      <c r="D2070" s="150">
        <v>1</v>
      </c>
    </row>
    <row r="2071" spans="1:4">
      <c r="A2071" s="148">
        <v>42040.593000000001</v>
      </c>
      <c r="B2071" s="149" t="s">
        <v>1698</v>
      </c>
      <c r="C2071" s="150" t="s">
        <v>1699</v>
      </c>
      <c r="D2071" s="150">
        <v>1</v>
      </c>
    </row>
    <row r="2072" spans="1:4">
      <c r="A2072" s="148">
        <v>42040.601999999999</v>
      </c>
      <c r="B2072" s="149" t="s">
        <v>1703</v>
      </c>
      <c r="C2072" s="150" t="s">
        <v>1708</v>
      </c>
      <c r="D2072" s="150">
        <v>0</v>
      </c>
    </row>
    <row r="2073" spans="1:4">
      <c r="A2073" s="148">
        <v>42040.601999999999</v>
      </c>
      <c r="B2073" s="149" t="s">
        <v>1702</v>
      </c>
      <c r="C2073" s="150" t="s">
        <v>1710</v>
      </c>
      <c r="D2073" s="150">
        <v>1</v>
      </c>
    </row>
    <row r="2074" spans="1:4">
      <c r="A2074" s="148">
        <v>42040.606</v>
      </c>
      <c r="B2074" s="149" t="s">
        <v>1705</v>
      </c>
      <c r="C2074" s="150" t="s">
        <v>1709</v>
      </c>
      <c r="D2074" s="150">
        <v>1</v>
      </c>
    </row>
    <row r="2075" spans="1:4">
      <c r="A2075" s="148">
        <v>42040.606</v>
      </c>
      <c r="B2075" s="149" t="s">
        <v>1707</v>
      </c>
      <c r="C2075" s="150" t="s">
        <v>1710</v>
      </c>
      <c r="D2075" s="150">
        <v>1</v>
      </c>
    </row>
    <row r="2076" spans="1:4">
      <c r="A2076" s="148">
        <v>42040.608</v>
      </c>
      <c r="B2076" s="149" t="s">
        <v>1704</v>
      </c>
      <c r="C2076" s="150" t="s">
        <v>1701</v>
      </c>
      <c r="D2076" s="150">
        <v>0</v>
      </c>
    </row>
    <row r="2077" spans="1:4">
      <c r="A2077" s="148">
        <v>42040.608</v>
      </c>
      <c r="B2077" s="149" t="s">
        <v>1702</v>
      </c>
      <c r="C2077" s="150" t="s">
        <v>1709</v>
      </c>
      <c r="D2077" s="150">
        <v>0</v>
      </c>
    </row>
    <row r="2078" spans="1:4">
      <c r="A2078" s="148">
        <v>42040.616000000002</v>
      </c>
      <c r="B2078" s="149" t="s">
        <v>1700</v>
      </c>
      <c r="C2078" s="150" t="s">
        <v>1709</v>
      </c>
      <c r="D2078" s="150">
        <v>1</v>
      </c>
    </row>
    <row r="2079" spans="1:4">
      <c r="A2079" s="148">
        <v>42040.616000000002</v>
      </c>
      <c r="B2079" s="149" t="s">
        <v>1707</v>
      </c>
      <c r="C2079" s="150" t="s">
        <v>1701</v>
      </c>
      <c r="D2079" s="150">
        <v>1</v>
      </c>
    </row>
    <row r="2080" spans="1:4">
      <c r="A2080" s="148">
        <v>42040.623</v>
      </c>
      <c r="B2080" s="149" t="s">
        <v>1706</v>
      </c>
      <c r="C2080" s="150" t="s">
        <v>1699</v>
      </c>
      <c r="D2080" s="150">
        <v>1</v>
      </c>
    </row>
    <row r="2081" spans="1:4">
      <c r="A2081" s="148">
        <v>42040.623</v>
      </c>
      <c r="B2081" s="149" t="s">
        <v>1703</v>
      </c>
      <c r="C2081" s="150" t="s">
        <v>1699</v>
      </c>
      <c r="D2081" s="150">
        <v>1</v>
      </c>
    </row>
    <row r="2082" spans="1:4">
      <c r="A2082" s="148">
        <v>42040.635000000002</v>
      </c>
      <c r="B2082" s="149" t="s">
        <v>1705</v>
      </c>
      <c r="C2082" s="150" t="s">
        <v>1709</v>
      </c>
      <c r="D2082" s="150">
        <v>1</v>
      </c>
    </row>
    <row r="2083" spans="1:4">
      <c r="A2083" s="148">
        <v>42040.635000000002</v>
      </c>
      <c r="B2083" s="149" t="s">
        <v>1700</v>
      </c>
      <c r="C2083" s="150" t="s">
        <v>1708</v>
      </c>
      <c r="D2083" s="150">
        <v>1</v>
      </c>
    </row>
    <row r="2084" spans="1:4">
      <c r="A2084" s="148">
        <v>42040.654000000002</v>
      </c>
      <c r="B2084" s="149" t="s">
        <v>1706</v>
      </c>
      <c r="C2084" s="150" t="s">
        <v>1708</v>
      </c>
      <c r="D2084" s="150">
        <v>1</v>
      </c>
    </row>
    <row r="2085" spans="1:4">
      <c r="A2085" s="148">
        <v>42040.654000000002</v>
      </c>
      <c r="B2085" s="149" t="s">
        <v>1707</v>
      </c>
      <c r="C2085" s="150" t="s">
        <v>1709</v>
      </c>
      <c r="D2085" s="150">
        <v>0</v>
      </c>
    </row>
    <row r="2086" spans="1:4">
      <c r="A2086" s="148">
        <v>42040.67</v>
      </c>
      <c r="B2086" s="149" t="s">
        <v>1707</v>
      </c>
      <c r="C2086" s="150" t="s">
        <v>1701</v>
      </c>
      <c r="D2086" s="150">
        <v>1</v>
      </c>
    </row>
    <row r="2087" spans="1:4">
      <c r="A2087" s="148">
        <v>42040.67</v>
      </c>
      <c r="B2087" s="149" t="s">
        <v>1707</v>
      </c>
      <c r="C2087" s="150" t="s">
        <v>1709</v>
      </c>
      <c r="D2087" s="150">
        <v>1</v>
      </c>
    </row>
    <row r="2088" spans="1:4">
      <c r="A2088" s="148">
        <v>42040.678999999996</v>
      </c>
      <c r="B2088" s="149" t="s">
        <v>1704</v>
      </c>
      <c r="C2088" s="150" t="s">
        <v>1701</v>
      </c>
      <c r="D2088" s="150">
        <v>1</v>
      </c>
    </row>
    <row r="2089" spans="1:4">
      <c r="A2089" s="148">
        <v>42040.678999999996</v>
      </c>
      <c r="B2089" s="149" t="s">
        <v>1700</v>
      </c>
      <c r="C2089" s="150" t="s">
        <v>1709</v>
      </c>
      <c r="D2089" s="150">
        <v>1</v>
      </c>
    </row>
    <row r="2090" spans="1:4">
      <c r="A2090" s="148">
        <v>42040.682999999997</v>
      </c>
      <c r="B2090" s="149" t="s">
        <v>1705</v>
      </c>
      <c r="C2090" s="150" t="s">
        <v>1701</v>
      </c>
      <c r="D2090" s="150">
        <v>1</v>
      </c>
    </row>
    <row r="2091" spans="1:4">
      <c r="A2091" s="148">
        <v>42040.682999999997</v>
      </c>
      <c r="B2091" s="149" t="s">
        <v>1707</v>
      </c>
      <c r="C2091" s="150" t="s">
        <v>1701</v>
      </c>
      <c r="D2091" s="150">
        <v>0</v>
      </c>
    </row>
    <row r="2092" spans="1:4">
      <c r="A2092" s="148">
        <v>42040.705000000002</v>
      </c>
      <c r="B2092" s="149" t="s">
        <v>1702</v>
      </c>
      <c r="C2092" s="150" t="s">
        <v>1699</v>
      </c>
      <c r="D2092" s="150">
        <v>1</v>
      </c>
    </row>
    <row r="2093" spans="1:4">
      <c r="A2093" s="148">
        <v>42040.705000000002</v>
      </c>
      <c r="B2093" s="149" t="s">
        <v>1703</v>
      </c>
      <c r="C2093" s="150" t="s">
        <v>1709</v>
      </c>
      <c r="D2093" s="150">
        <v>0</v>
      </c>
    </row>
    <row r="2094" spans="1:4">
      <c r="A2094" s="148">
        <v>42040.722999999998</v>
      </c>
      <c r="B2094" s="149" t="s">
        <v>1698</v>
      </c>
      <c r="C2094" s="150" t="s">
        <v>1699</v>
      </c>
      <c r="D2094" s="150">
        <v>1</v>
      </c>
    </row>
    <row r="2095" spans="1:4">
      <c r="A2095" s="148">
        <v>42040.722999999998</v>
      </c>
      <c r="B2095" s="149" t="s">
        <v>1705</v>
      </c>
      <c r="C2095" s="150" t="s">
        <v>1709</v>
      </c>
      <c r="D2095" s="150">
        <v>0</v>
      </c>
    </row>
    <row r="2096" spans="1:4">
      <c r="A2096" s="148">
        <v>42040.735999999997</v>
      </c>
      <c r="B2096" s="149" t="s">
        <v>1707</v>
      </c>
      <c r="C2096" s="150" t="s">
        <v>1699</v>
      </c>
      <c r="D2096" s="150">
        <v>0</v>
      </c>
    </row>
    <row r="2097" spans="1:4">
      <c r="A2097" s="148">
        <v>42040.735999999997</v>
      </c>
      <c r="B2097" s="149" t="s">
        <v>1705</v>
      </c>
      <c r="C2097" s="150" t="s">
        <v>1701</v>
      </c>
      <c r="D2097" s="150">
        <v>0</v>
      </c>
    </row>
    <row r="2098" spans="1:4">
      <c r="A2098" s="148">
        <v>42040.739000000001</v>
      </c>
      <c r="B2098" s="149" t="s">
        <v>1700</v>
      </c>
      <c r="C2098" s="150" t="s">
        <v>1701</v>
      </c>
      <c r="D2098" s="150">
        <v>1</v>
      </c>
    </row>
    <row r="2099" spans="1:4">
      <c r="A2099" s="148">
        <v>42040.739000000001</v>
      </c>
      <c r="B2099" s="149" t="s">
        <v>1698</v>
      </c>
      <c r="C2099" s="150" t="s">
        <v>1701</v>
      </c>
      <c r="D2099" s="150">
        <v>1</v>
      </c>
    </row>
    <row r="2100" spans="1:4">
      <c r="A2100" s="148">
        <v>42041.391000000003</v>
      </c>
      <c r="B2100" s="149" t="s">
        <v>1705</v>
      </c>
      <c r="C2100" s="150" t="s">
        <v>1709</v>
      </c>
      <c r="D2100" s="150">
        <v>1</v>
      </c>
    </row>
    <row r="2101" spans="1:4">
      <c r="A2101" s="148">
        <v>42041.391000000003</v>
      </c>
      <c r="B2101" s="149" t="s">
        <v>1707</v>
      </c>
      <c r="C2101" s="150" t="s">
        <v>1710</v>
      </c>
      <c r="D2101" s="150">
        <v>0</v>
      </c>
    </row>
    <row r="2102" spans="1:4">
      <c r="A2102" s="148">
        <v>42041.415000000001</v>
      </c>
      <c r="B2102" s="149" t="s">
        <v>1705</v>
      </c>
      <c r="C2102" s="150" t="s">
        <v>1701</v>
      </c>
      <c r="D2102" s="150">
        <v>1</v>
      </c>
    </row>
    <row r="2103" spans="1:4">
      <c r="A2103" s="148">
        <v>42041.415000000001</v>
      </c>
      <c r="B2103" s="149" t="s">
        <v>1700</v>
      </c>
      <c r="C2103" s="150" t="s">
        <v>1708</v>
      </c>
      <c r="D2103" s="150">
        <v>1</v>
      </c>
    </row>
    <row r="2104" spans="1:4">
      <c r="A2104" s="148">
        <v>42041.415999999997</v>
      </c>
      <c r="B2104" s="149" t="s">
        <v>1700</v>
      </c>
      <c r="C2104" s="150" t="s">
        <v>1699</v>
      </c>
      <c r="D2104" s="150">
        <v>1</v>
      </c>
    </row>
    <row r="2105" spans="1:4">
      <c r="A2105" s="148">
        <v>42041.415999999997</v>
      </c>
      <c r="B2105" s="149" t="s">
        <v>1698</v>
      </c>
      <c r="C2105" s="150" t="s">
        <v>1710</v>
      </c>
      <c r="D2105" s="150">
        <v>1</v>
      </c>
    </row>
    <row r="2106" spans="1:4">
      <c r="A2106" s="148">
        <v>42041.449000000001</v>
      </c>
      <c r="B2106" s="149" t="s">
        <v>1706</v>
      </c>
      <c r="C2106" s="150" t="s">
        <v>1701</v>
      </c>
      <c r="D2106" s="150">
        <v>1</v>
      </c>
    </row>
    <row r="2107" spans="1:4">
      <c r="A2107" s="148">
        <v>42041.449000000001</v>
      </c>
      <c r="B2107" s="149" t="s">
        <v>1700</v>
      </c>
      <c r="C2107" s="150" t="s">
        <v>1709</v>
      </c>
      <c r="D2107" s="150">
        <v>1</v>
      </c>
    </row>
    <row r="2108" spans="1:4">
      <c r="A2108" s="148">
        <v>42041.45</v>
      </c>
      <c r="B2108" s="149" t="s">
        <v>1704</v>
      </c>
      <c r="C2108" s="150" t="s">
        <v>1708</v>
      </c>
      <c r="D2108" s="150">
        <v>1</v>
      </c>
    </row>
    <row r="2109" spans="1:4">
      <c r="A2109" s="148">
        <v>42041.45</v>
      </c>
      <c r="B2109" s="149" t="s">
        <v>1704</v>
      </c>
      <c r="C2109" s="150" t="s">
        <v>1701</v>
      </c>
      <c r="D2109" s="150">
        <v>1</v>
      </c>
    </row>
    <row r="2110" spans="1:4">
      <c r="A2110" s="148">
        <v>42041.46</v>
      </c>
      <c r="B2110" s="149" t="s">
        <v>1698</v>
      </c>
      <c r="C2110" s="150" t="s">
        <v>1710</v>
      </c>
      <c r="D2110" s="150">
        <v>1</v>
      </c>
    </row>
    <row r="2111" spans="1:4">
      <c r="A2111" s="148">
        <v>42041.46</v>
      </c>
      <c r="B2111" s="149" t="s">
        <v>1702</v>
      </c>
      <c r="C2111" s="150" t="s">
        <v>1699</v>
      </c>
      <c r="D2111" s="150">
        <v>0</v>
      </c>
    </row>
    <row r="2112" spans="1:4">
      <c r="A2112" s="148">
        <v>42041.476000000002</v>
      </c>
      <c r="B2112" s="149" t="s">
        <v>1705</v>
      </c>
      <c r="C2112" s="150" t="s">
        <v>1710</v>
      </c>
      <c r="D2112" s="150">
        <v>1</v>
      </c>
    </row>
    <row r="2113" spans="1:4">
      <c r="A2113" s="148">
        <v>42041.476000000002</v>
      </c>
      <c r="B2113" s="149" t="s">
        <v>1704</v>
      </c>
      <c r="C2113" s="150" t="s">
        <v>1708</v>
      </c>
      <c r="D2113" s="150">
        <v>1</v>
      </c>
    </row>
    <row r="2114" spans="1:4">
      <c r="A2114" s="148">
        <v>42041.481</v>
      </c>
      <c r="B2114" s="149" t="s">
        <v>1700</v>
      </c>
      <c r="C2114" s="150" t="s">
        <v>1699</v>
      </c>
      <c r="D2114" s="150">
        <v>1</v>
      </c>
    </row>
    <row r="2115" spans="1:4">
      <c r="A2115" s="148">
        <v>42041.481</v>
      </c>
      <c r="B2115" s="149" t="s">
        <v>1700</v>
      </c>
      <c r="C2115" s="150" t="s">
        <v>1709</v>
      </c>
      <c r="D2115" s="150">
        <v>0</v>
      </c>
    </row>
    <row r="2116" spans="1:4">
      <c r="A2116" s="148">
        <v>42041.485000000001</v>
      </c>
      <c r="B2116" s="149" t="s">
        <v>1703</v>
      </c>
      <c r="C2116" s="150" t="s">
        <v>1701</v>
      </c>
      <c r="D2116" s="150">
        <v>1</v>
      </c>
    </row>
    <row r="2117" spans="1:4">
      <c r="A2117" s="148">
        <v>42041.485000000001</v>
      </c>
      <c r="B2117" s="149" t="s">
        <v>1700</v>
      </c>
      <c r="C2117" s="150" t="s">
        <v>1708</v>
      </c>
      <c r="D2117" s="150">
        <v>0</v>
      </c>
    </row>
    <row r="2118" spans="1:4">
      <c r="A2118" s="148">
        <v>42041.497000000003</v>
      </c>
      <c r="B2118" s="149" t="s">
        <v>1700</v>
      </c>
      <c r="C2118" s="150" t="s">
        <v>1709</v>
      </c>
      <c r="D2118" s="150">
        <v>1</v>
      </c>
    </row>
    <row r="2119" spans="1:4">
      <c r="A2119" s="148">
        <v>42041.497000000003</v>
      </c>
      <c r="B2119" s="149" t="s">
        <v>1704</v>
      </c>
      <c r="C2119" s="150" t="s">
        <v>1709</v>
      </c>
      <c r="D2119" s="150">
        <v>1</v>
      </c>
    </row>
    <row r="2120" spans="1:4">
      <c r="A2120" s="148">
        <v>42041.502</v>
      </c>
      <c r="B2120" s="149" t="s">
        <v>1703</v>
      </c>
      <c r="C2120" s="150" t="s">
        <v>1710</v>
      </c>
      <c r="D2120" s="150">
        <v>1</v>
      </c>
    </row>
    <row r="2121" spans="1:4">
      <c r="A2121" s="148">
        <v>42041.502</v>
      </c>
      <c r="B2121" s="149" t="s">
        <v>1707</v>
      </c>
      <c r="C2121" s="150" t="s">
        <v>1710</v>
      </c>
      <c r="D2121" s="150">
        <v>1</v>
      </c>
    </row>
    <row r="2122" spans="1:4">
      <c r="A2122" s="148">
        <v>42041.508999999998</v>
      </c>
      <c r="B2122" s="149" t="s">
        <v>1707</v>
      </c>
      <c r="C2122" s="150" t="s">
        <v>1708</v>
      </c>
      <c r="D2122" s="150">
        <v>0</v>
      </c>
    </row>
    <row r="2123" spans="1:4">
      <c r="A2123" s="148">
        <v>42041.508999999998</v>
      </c>
      <c r="B2123" s="149" t="s">
        <v>1707</v>
      </c>
      <c r="C2123" s="150" t="s">
        <v>1709</v>
      </c>
      <c r="D2123" s="150">
        <v>1</v>
      </c>
    </row>
    <row r="2124" spans="1:4">
      <c r="A2124" s="148">
        <v>42041.523000000001</v>
      </c>
      <c r="B2124" s="149" t="s">
        <v>1702</v>
      </c>
      <c r="C2124" s="150" t="s">
        <v>1708</v>
      </c>
      <c r="D2124" s="150">
        <v>1</v>
      </c>
    </row>
    <row r="2125" spans="1:4">
      <c r="A2125" s="148">
        <v>42041.523000000001</v>
      </c>
      <c r="B2125" s="149" t="s">
        <v>1704</v>
      </c>
      <c r="C2125" s="150" t="s">
        <v>1708</v>
      </c>
      <c r="D2125" s="150">
        <v>1</v>
      </c>
    </row>
    <row r="2126" spans="1:4">
      <c r="A2126" s="148">
        <v>42041.536999999997</v>
      </c>
      <c r="B2126" s="149" t="s">
        <v>1700</v>
      </c>
      <c r="C2126" s="150" t="s">
        <v>1701</v>
      </c>
      <c r="D2126" s="150">
        <v>1</v>
      </c>
    </row>
    <row r="2127" spans="1:4">
      <c r="A2127" s="148">
        <v>42041.536999999997</v>
      </c>
      <c r="B2127" s="149" t="s">
        <v>1705</v>
      </c>
      <c r="C2127" s="150" t="s">
        <v>1701</v>
      </c>
      <c r="D2127" s="150">
        <v>1</v>
      </c>
    </row>
    <row r="2128" spans="1:4">
      <c r="A2128" s="148">
        <v>42041.544000000002</v>
      </c>
      <c r="B2128" s="149" t="s">
        <v>1698</v>
      </c>
      <c r="C2128" s="150" t="s">
        <v>1710</v>
      </c>
      <c r="D2128" s="150">
        <v>0</v>
      </c>
    </row>
    <row r="2129" spans="1:4">
      <c r="A2129" s="148">
        <v>42041.544000000002</v>
      </c>
      <c r="B2129" s="149" t="s">
        <v>1700</v>
      </c>
      <c r="C2129" s="150" t="s">
        <v>1710</v>
      </c>
      <c r="D2129" s="150">
        <v>0</v>
      </c>
    </row>
    <row r="2130" spans="1:4">
      <c r="A2130" s="148">
        <v>42041.569000000003</v>
      </c>
      <c r="B2130" s="149" t="s">
        <v>1703</v>
      </c>
      <c r="C2130" s="150" t="s">
        <v>1701</v>
      </c>
      <c r="D2130" s="150">
        <v>1</v>
      </c>
    </row>
    <row r="2131" spans="1:4">
      <c r="A2131" s="148">
        <v>42041.569000000003</v>
      </c>
      <c r="B2131" s="149" t="s">
        <v>1704</v>
      </c>
      <c r="C2131" s="150" t="s">
        <v>1710</v>
      </c>
      <c r="D2131" s="150">
        <v>1</v>
      </c>
    </row>
    <row r="2132" spans="1:4">
      <c r="A2132" s="148">
        <v>42041.572</v>
      </c>
      <c r="B2132" s="149" t="s">
        <v>1707</v>
      </c>
      <c r="C2132" s="150" t="s">
        <v>1708</v>
      </c>
      <c r="D2132" s="150">
        <v>0</v>
      </c>
    </row>
    <row r="2133" spans="1:4">
      <c r="A2133" s="148">
        <v>42041.572</v>
      </c>
      <c r="B2133" s="149" t="s">
        <v>1698</v>
      </c>
      <c r="C2133" s="150" t="s">
        <v>1708</v>
      </c>
      <c r="D2133" s="150">
        <v>1</v>
      </c>
    </row>
    <row r="2134" spans="1:4">
      <c r="A2134" s="148">
        <v>42041.62</v>
      </c>
      <c r="B2134" s="149" t="s">
        <v>1703</v>
      </c>
      <c r="C2134" s="150" t="s">
        <v>1701</v>
      </c>
      <c r="D2134" s="150">
        <v>0</v>
      </c>
    </row>
    <row r="2135" spans="1:4">
      <c r="A2135" s="148">
        <v>42041.62</v>
      </c>
      <c r="B2135" s="149" t="s">
        <v>1703</v>
      </c>
      <c r="C2135" s="150" t="s">
        <v>1699</v>
      </c>
      <c r="D2135" s="150">
        <v>1</v>
      </c>
    </row>
    <row r="2136" spans="1:4">
      <c r="A2136" s="148">
        <v>42041.622000000003</v>
      </c>
      <c r="B2136" s="149" t="s">
        <v>1700</v>
      </c>
      <c r="C2136" s="150" t="s">
        <v>1701</v>
      </c>
      <c r="D2136" s="150">
        <v>1</v>
      </c>
    </row>
    <row r="2137" spans="1:4">
      <c r="A2137" s="148">
        <v>42041.622000000003</v>
      </c>
      <c r="B2137" s="149" t="s">
        <v>1698</v>
      </c>
      <c r="C2137" s="150" t="s">
        <v>1708</v>
      </c>
      <c r="D2137" s="150">
        <v>1</v>
      </c>
    </row>
    <row r="2138" spans="1:4">
      <c r="A2138" s="148">
        <v>42041.661999999997</v>
      </c>
      <c r="B2138" s="149" t="s">
        <v>1702</v>
      </c>
      <c r="C2138" s="150" t="s">
        <v>1708</v>
      </c>
      <c r="D2138" s="150">
        <v>1</v>
      </c>
    </row>
    <row r="2139" spans="1:4">
      <c r="A2139" s="148">
        <v>42041.661999999997</v>
      </c>
      <c r="B2139" s="149" t="s">
        <v>1698</v>
      </c>
      <c r="C2139" s="150" t="s">
        <v>1708</v>
      </c>
      <c r="D2139" s="150">
        <v>0</v>
      </c>
    </row>
    <row r="2140" spans="1:4">
      <c r="A2140" s="148">
        <v>42041.697999999997</v>
      </c>
      <c r="B2140" s="149" t="s">
        <v>1703</v>
      </c>
      <c r="C2140" s="150" t="s">
        <v>1709</v>
      </c>
      <c r="D2140" s="150">
        <v>1</v>
      </c>
    </row>
    <row r="2141" spans="1:4">
      <c r="A2141" s="148">
        <v>42041.697999999997</v>
      </c>
      <c r="B2141" s="149" t="s">
        <v>1704</v>
      </c>
      <c r="C2141" s="150" t="s">
        <v>1699</v>
      </c>
      <c r="D2141" s="150">
        <v>1</v>
      </c>
    </row>
    <row r="2142" spans="1:4">
      <c r="A2142" s="148">
        <v>42041.71</v>
      </c>
      <c r="B2142" s="149" t="s">
        <v>1704</v>
      </c>
      <c r="C2142" s="150" t="s">
        <v>1701</v>
      </c>
      <c r="D2142" s="150">
        <v>0</v>
      </c>
    </row>
    <row r="2143" spans="1:4">
      <c r="A2143" s="148">
        <v>42041.71</v>
      </c>
      <c r="B2143" s="149" t="s">
        <v>1702</v>
      </c>
      <c r="C2143" s="150" t="s">
        <v>1710</v>
      </c>
      <c r="D2143" s="150">
        <v>1</v>
      </c>
    </row>
    <row r="2144" spans="1:4">
      <c r="A2144" s="148">
        <v>42041.73</v>
      </c>
      <c r="B2144" s="149" t="s">
        <v>1698</v>
      </c>
      <c r="C2144" s="150" t="s">
        <v>1709</v>
      </c>
      <c r="D2144" s="150">
        <v>1</v>
      </c>
    </row>
    <row r="2145" spans="1:4">
      <c r="A2145" s="148">
        <v>42041.73</v>
      </c>
      <c r="B2145" s="149" t="s">
        <v>1705</v>
      </c>
      <c r="C2145" s="150" t="s">
        <v>1701</v>
      </c>
      <c r="D2145" s="150">
        <v>1</v>
      </c>
    </row>
    <row r="2146" spans="1:4">
      <c r="A2146" s="148">
        <v>42041.733</v>
      </c>
      <c r="B2146" s="149" t="s">
        <v>1707</v>
      </c>
      <c r="C2146" s="150" t="s">
        <v>1699</v>
      </c>
      <c r="D2146" s="150">
        <v>1</v>
      </c>
    </row>
    <row r="2147" spans="1:4">
      <c r="A2147" s="148">
        <v>42041.733</v>
      </c>
      <c r="B2147" s="149" t="s">
        <v>1700</v>
      </c>
      <c r="C2147" s="150" t="s">
        <v>1710</v>
      </c>
      <c r="D2147" s="150">
        <v>1</v>
      </c>
    </row>
    <row r="2148" spans="1:4">
      <c r="A2148" s="148">
        <v>42041.733</v>
      </c>
      <c r="B2148" s="149" t="s">
        <v>1700</v>
      </c>
      <c r="C2148" s="150" t="s">
        <v>1708</v>
      </c>
      <c r="D2148" s="150">
        <v>1</v>
      </c>
    </row>
    <row r="2149" spans="1:4">
      <c r="A2149" s="148">
        <v>42041.733</v>
      </c>
      <c r="B2149" s="149" t="s">
        <v>1704</v>
      </c>
      <c r="C2149" s="150" t="s">
        <v>1701</v>
      </c>
      <c r="D2149" s="150">
        <v>1</v>
      </c>
    </row>
    <row r="2150" spans="1:4">
      <c r="A2150" s="148">
        <v>42042.381999999998</v>
      </c>
      <c r="B2150" s="149" t="s">
        <v>1698</v>
      </c>
      <c r="C2150" s="150" t="s">
        <v>1709</v>
      </c>
      <c r="D2150" s="150">
        <v>1</v>
      </c>
    </row>
    <row r="2151" spans="1:4">
      <c r="A2151" s="148">
        <v>42042.381999999998</v>
      </c>
      <c r="B2151" s="149" t="s">
        <v>1705</v>
      </c>
      <c r="C2151" s="150" t="s">
        <v>1709</v>
      </c>
      <c r="D2151" s="150">
        <v>1</v>
      </c>
    </row>
    <row r="2152" spans="1:4">
      <c r="A2152" s="148">
        <v>42042.394999999997</v>
      </c>
      <c r="B2152" s="149" t="s">
        <v>1707</v>
      </c>
      <c r="C2152" s="150" t="s">
        <v>1701</v>
      </c>
      <c r="D2152" s="150">
        <v>0</v>
      </c>
    </row>
    <row r="2153" spans="1:4">
      <c r="A2153" s="148">
        <v>42042.394999999997</v>
      </c>
      <c r="B2153" s="149" t="s">
        <v>1703</v>
      </c>
      <c r="C2153" s="150" t="s">
        <v>1708</v>
      </c>
      <c r="D2153" s="150">
        <v>1</v>
      </c>
    </row>
    <row r="2154" spans="1:4">
      <c r="A2154" s="148">
        <v>42042.396000000001</v>
      </c>
      <c r="B2154" s="149" t="s">
        <v>1704</v>
      </c>
      <c r="C2154" s="150" t="s">
        <v>1710</v>
      </c>
      <c r="D2154" s="150">
        <v>1</v>
      </c>
    </row>
    <row r="2155" spans="1:4">
      <c r="A2155" s="148">
        <v>42042.396000000001</v>
      </c>
      <c r="B2155" s="149" t="s">
        <v>1707</v>
      </c>
      <c r="C2155" s="150" t="s">
        <v>1710</v>
      </c>
      <c r="D2155" s="150">
        <v>0</v>
      </c>
    </row>
    <row r="2156" spans="1:4">
      <c r="A2156" s="148">
        <v>42042.417000000001</v>
      </c>
      <c r="B2156" s="149" t="s">
        <v>1705</v>
      </c>
      <c r="C2156" s="150" t="s">
        <v>1709</v>
      </c>
      <c r="D2156" s="150">
        <v>1</v>
      </c>
    </row>
    <row r="2157" spans="1:4">
      <c r="A2157" s="148">
        <v>42042.417000000001</v>
      </c>
      <c r="B2157" s="149" t="s">
        <v>1700</v>
      </c>
      <c r="C2157" s="150" t="s">
        <v>1708</v>
      </c>
      <c r="D2157" s="150">
        <v>0</v>
      </c>
    </row>
    <row r="2158" spans="1:4">
      <c r="A2158" s="148">
        <v>42042.421000000002</v>
      </c>
      <c r="B2158" s="149" t="s">
        <v>1705</v>
      </c>
      <c r="C2158" s="150" t="s">
        <v>1710</v>
      </c>
      <c r="D2158" s="150">
        <v>1</v>
      </c>
    </row>
    <row r="2159" spans="1:4">
      <c r="A2159" s="148">
        <v>42042.421000000002</v>
      </c>
      <c r="B2159" s="149" t="s">
        <v>1707</v>
      </c>
      <c r="C2159" s="150" t="s">
        <v>1709</v>
      </c>
      <c r="D2159" s="150">
        <v>1</v>
      </c>
    </row>
    <row r="2160" spans="1:4">
      <c r="A2160" s="148">
        <v>42042.425999999999</v>
      </c>
      <c r="B2160" s="149" t="s">
        <v>1698</v>
      </c>
      <c r="C2160" s="150" t="s">
        <v>1708</v>
      </c>
      <c r="D2160" s="150">
        <v>0</v>
      </c>
    </row>
    <row r="2161" spans="1:4">
      <c r="A2161" s="148">
        <v>42042.425999999999</v>
      </c>
      <c r="B2161" s="149" t="s">
        <v>1707</v>
      </c>
      <c r="C2161" s="150" t="s">
        <v>1709</v>
      </c>
      <c r="D2161" s="150">
        <v>1</v>
      </c>
    </row>
    <row r="2162" spans="1:4">
      <c r="A2162" s="148">
        <v>42042.446000000004</v>
      </c>
      <c r="B2162" s="149" t="s">
        <v>1706</v>
      </c>
      <c r="C2162" s="150" t="s">
        <v>1710</v>
      </c>
      <c r="D2162" s="150">
        <v>0</v>
      </c>
    </row>
    <row r="2163" spans="1:4">
      <c r="A2163" s="148">
        <v>42042.446000000004</v>
      </c>
      <c r="B2163" s="149" t="s">
        <v>1707</v>
      </c>
      <c r="C2163" s="150" t="s">
        <v>1699</v>
      </c>
      <c r="D2163" s="150">
        <v>1</v>
      </c>
    </row>
    <row r="2164" spans="1:4">
      <c r="A2164" s="148">
        <v>42042.455999999998</v>
      </c>
      <c r="B2164" s="149" t="s">
        <v>1703</v>
      </c>
      <c r="C2164" s="150" t="s">
        <v>1701</v>
      </c>
      <c r="D2164" s="150">
        <v>1</v>
      </c>
    </row>
    <row r="2165" spans="1:4">
      <c r="A2165" s="148">
        <v>42042.455999999998</v>
      </c>
      <c r="B2165" s="149" t="s">
        <v>1707</v>
      </c>
      <c r="C2165" s="150" t="s">
        <v>1710</v>
      </c>
      <c r="D2165" s="150">
        <v>1</v>
      </c>
    </row>
    <row r="2166" spans="1:4">
      <c r="A2166" s="148">
        <v>42042.474999999999</v>
      </c>
      <c r="B2166" s="149" t="s">
        <v>1700</v>
      </c>
      <c r="C2166" s="150" t="s">
        <v>1708</v>
      </c>
      <c r="D2166" s="150">
        <v>1</v>
      </c>
    </row>
    <row r="2167" spans="1:4">
      <c r="A2167" s="148">
        <v>42042.474999999999</v>
      </c>
      <c r="B2167" s="149" t="s">
        <v>1698</v>
      </c>
      <c r="C2167" s="150" t="s">
        <v>1701</v>
      </c>
      <c r="D2167" s="150">
        <v>1</v>
      </c>
    </row>
    <row r="2168" spans="1:4">
      <c r="A2168" s="148">
        <v>42042.474999999999</v>
      </c>
      <c r="B2168" s="149" t="s">
        <v>1700</v>
      </c>
      <c r="C2168" s="150" t="s">
        <v>1699</v>
      </c>
      <c r="D2168" s="150">
        <v>1</v>
      </c>
    </row>
    <row r="2169" spans="1:4">
      <c r="A2169" s="148">
        <v>42042.474999999999</v>
      </c>
      <c r="B2169" s="149" t="s">
        <v>1704</v>
      </c>
      <c r="C2169" s="150" t="s">
        <v>1710</v>
      </c>
      <c r="D2169" s="150">
        <v>1</v>
      </c>
    </row>
    <row r="2170" spans="1:4">
      <c r="A2170" s="148">
        <v>42042.476000000002</v>
      </c>
      <c r="B2170" s="149" t="s">
        <v>1700</v>
      </c>
      <c r="C2170" s="150" t="s">
        <v>1709</v>
      </c>
      <c r="D2170" s="150">
        <v>1</v>
      </c>
    </row>
    <row r="2171" spans="1:4">
      <c r="A2171" s="148">
        <v>42042.476000000002</v>
      </c>
      <c r="B2171" s="149" t="s">
        <v>1698</v>
      </c>
      <c r="C2171" s="150" t="s">
        <v>1699</v>
      </c>
      <c r="D2171" s="150">
        <v>1</v>
      </c>
    </row>
    <row r="2172" spans="1:4">
      <c r="A2172" s="148">
        <v>42042.534</v>
      </c>
      <c r="B2172" s="149" t="s">
        <v>1704</v>
      </c>
      <c r="C2172" s="150" t="s">
        <v>1701</v>
      </c>
      <c r="D2172" s="150">
        <v>1</v>
      </c>
    </row>
    <row r="2173" spans="1:4">
      <c r="A2173" s="148">
        <v>42042.534</v>
      </c>
      <c r="B2173" s="149" t="s">
        <v>1700</v>
      </c>
      <c r="C2173" s="150" t="s">
        <v>1699</v>
      </c>
      <c r="D2173" s="150">
        <v>1</v>
      </c>
    </row>
    <row r="2174" spans="1:4">
      <c r="A2174" s="148">
        <v>42042.542000000001</v>
      </c>
      <c r="B2174" s="149" t="s">
        <v>1704</v>
      </c>
      <c r="C2174" s="150" t="s">
        <v>1709</v>
      </c>
      <c r="D2174" s="150">
        <v>1</v>
      </c>
    </row>
    <row r="2175" spans="1:4">
      <c r="A2175" s="148">
        <v>42042.542000000001</v>
      </c>
      <c r="B2175" s="149" t="s">
        <v>1702</v>
      </c>
      <c r="C2175" s="150" t="s">
        <v>1701</v>
      </c>
      <c r="D2175" s="150">
        <v>1</v>
      </c>
    </row>
    <row r="2176" spans="1:4">
      <c r="A2176" s="148">
        <v>42042.544999999998</v>
      </c>
      <c r="B2176" s="149" t="s">
        <v>1698</v>
      </c>
      <c r="C2176" s="150" t="s">
        <v>1701</v>
      </c>
      <c r="D2176" s="150">
        <v>1</v>
      </c>
    </row>
    <row r="2177" spans="1:4">
      <c r="A2177" s="148">
        <v>42042.544999999998</v>
      </c>
      <c r="B2177" s="149" t="s">
        <v>1702</v>
      </c>
      <c r="C2177" s="150" t="s">
        <v>1709</v>
      </c>
      <c r="D2177" s="150">
        <v>1</v>
      </c>
    </row>
    <row r="2178" spans="1:4">
      <c r="A2178" s="148">
        <v>42042.574999999997</v>
      </c>
      <c r="B2178" s="149" t="s">
        <v>1700</v>
      </c>
      <c r="C2178" s="150" t="s">
        <v>1708</v>
      </c>
      <c r="D2178" s="150">
        <v>1</v>
      </c>
    </row>
    <row r="2179" spans="1:4">
      <c r="A2179" s="148">
        <v>42042.574999999997</v>
      </c>
      <c r="B2179" s="149" t="s">
        <v>1707</v>
      </c>
      <c r="C2179" s="150" t="s">
        <v>1701</v>
      </c>
      <c r="D2179" s="150">
        <v>1</v>
      </c>
    </row>
    <row r="2180" spans="1:4">
      <c r="A2180" s="148">
        <v>42042.578000000001</v>
      </c>
      <c r="B2180" s="149" t="s">
        <v>1698</v>
      </c>
      <c r="C2180" s="150" t="s">
        <v>1701</v>
      </c>
      <c r="D2180" s="150">
        <v>0</v>
      </c>
    </row>
    <row r="2181" spans="1:4">
      <c r="A2181" s="148">
        <v>42042.578000000001</v>
      </c>
      <c r="B2181" s="149" t="s">
        <v>1703</v>
      </c>
      <c r="C2181" s="150" t="s">
        <v>1709</v>
      </c>
      <c r="D2181" s="150">
        <v>0</v>
      </c>
    </row>
    <row r="2182" spans="1:4">
      <c r="A2182" s="148">
        <v>42042.589</v>
      </c>
      <c r="B2182" s="149" t="s">
        <v>1704</v>
      </c>
      <c r="C2182" s="150" t="s">
        <v>1708</v>
      </c>
      <c r="D2182" s="150">
        <v>1</v>
      </c>
    </row>
    <row r="2183" spans="1:4">
      <c r="A2183" s="148">
        <v>42042.589</v>
      </c>
      <c r="B2183" s="149" t="s">
        <v>1707</v>
      </c>
      <c r="C2183" s="150" t="s">
        <v>1708</v>
      </c>
      <c r="D2183" s="150">
        <v>1</v>
      </c>
    </row>
    <row r="2184" spans="1:4">
      <c r="A2184" s="148">
        <v>42042.59</v>
      </c>
      <c r="B2184" s="149" t="s">
        <v>1705</v>
      </c>
      <c r="C2184" s="150" t="s">
        <v>1699</v>
      </c>
      <c r="D2184" s="150">
        <v>1</v>
      </c>
    </row>
    <row r="2185" spans="1:4">
      <c r="A2185" s="148">
        <v>42042.59</v>
      </c>
      <c r="B2185" s="149" t="s">
        <v>1704</v>
      </c>
      <c r="C2185" s="150" t="s">
        <v>1710</v>
      </c>
      <c r="D2185" s="150">
        <v>0</v>
      </c>
    </row>
    <row r="2186" spans="1:4">
      <c r="A2186" s="148">
        <v>42042.597999999998</v>
      </c>
      <c r="B2186" s="149" t="s">
        <v>1704</v>
      </c>
      <c r="C2186" s="150" t="s">
        <v>1699</v>
      </c>
      <c r="D2186" s="150">
        <v>1</v>
      </c>
    </row>
    <row r="2187" spans="1:4">
      <c r="A2187" s="148">
        <v>42042.597999999998</v>
      </c>
      <c r="B2187" s="149" t="s">
        <v>1707</v>
      </c>
      <c r="C2187" s="150" t="s">
        <v>1699</v>
      </c>
      <c r="D2187" s="150">
        <v>1</v>
      </c>
    </row>
    <row r="2188" spans="1:4">
      <c r="A2188" s="148">
        <v>42042.639000000003</v>
      </c>
      <c r="B2188" s="149" t="s">
        <v>1707</v>
      </c>
      <c r="C2188" s="150" t="s">
        <v>1708</v>
      </c>
      <c r="D2188" s="150">
        <v>1</v>
      </c>
    </row>
    <row r="2189" spans="1:4">
      <c r="A2189" s="148">
        <v>42042.639000000003</v>
      </c>
      <c r="B2189" s="149" t="s">
        <v>1698</v>
      </c>
      <c r="C2189" s="150" t="s">
        <v>1710</v>
      </c>
      <c r="D2189" s="150">
        <v>1</v>
      </c>
    </row>
    <row r="2190" spans="1:4">
      <c r="A2190" s="148">
        <v>42042.673000000003</v>
      </c>
      <c r="B2190" s="149" t="s">
        <v>1704</v>
      </c>
      <c r="C2190" s="150" t="s">
        <v>1708</v>
      </c>
      <c r="D2190" s="150">
        <v>0</v>
      </c>
    </row>
    <row r="2191" spans="1:4">
      <c r="A2191" s="148">
        <v>42042.673000000003</v>
      </c>
      <c r="B2191" s="149" t="s">
        <v>1703</v>
      </c>
      <c r="C2191" s="150" t="s">
        <v>1708</v>
      </c>
      <c r="D2191" s="150">
        <v>1</v>
      </c>
    </row>
    <row r="2192" spans="1:4">
      <c r="A2192" s="148">
        <v>42042.68</v>
      </c>
      <c r="B2192" s="149" t="s">
        <v>1702</v>
      </c>
      <c r="C2192" s="150" t="s">
        <v>1709</v>
      </c>
      <c r="D2192" s="150">
        <v>1</v>
      </c>
    </row>
    <row r="2193" spans="1:4">
      <c r="A2193" s="148">
        <v>42042.68</v>
      </c>
      <c r="B2193" s="149" t="s">
        <v>1707</v>
      </c>
      <c r="C2193" s="150" t="s">
        <v>1701</v>
      </c>
      <c r="D2193" s="150">
        <v>0</v>
      </c>
    </row>
    <row r="2194" spans="1:4">
      <c r="A2194" s="148">
        <v>42042.688000000002</v>
      </c>
      <c r="B2194" s="149" t="s">
        <v>1700</v>
      </c>
      <c r="C2194" s="150" t="s">
        <v>1709</v>
      </c>
      <c r="D2194" s="150">
        <v>1</v>
      </c>
    </row>
    <row r="2195" spans="1:4">
      <c r="A2195" s="148">
        <v>42042.688000000002</v>
      </c>
      <c r="B2195" s="149" t="s">
        <v>1706</v>
      </c>
      <c r="C2195" s="150" t="s">
        <v>1699</v>
      </c>
      <c r="D2195" s="150">
        <v>1</v>
      </c>
    </row>
    <row r="2196" spans="1:4">
      <c r="A2196" s="148">
        <v>42042.688000000002</v>
      </c>
      <c r="B2196" s="149" t="s">
        <v>1700</v>
      </c>
      <c r="C2196" s="150" t="s">
        <v>1701</v>
      </c>
      <c r="D2196" s="150">
        <v>1</v>
      </c>
    </row>
    <row r="2197" spans="1:4">
      <c r="A2197" s="148">
        <v>42042.688000000002</v>
      </c>
      <c r="B2197" s="149" t="s">
        <v>1703</v>
      </c>
      <c r="C2197" s="150" t="s">
        <v>1709</v>
      </c>
      <c r="D2197" s="150">
        <v>1</v>
      </c>
    </row>
    <row r="2198" spans="1:4">
      <c r="A2198" s="148">
        <v>42042.690999999999</v>
      </c>
      <c r="B2198" s="149" t="s">
        <v>1705</v>
      </c>
      <c r="C2198" s="150" t="s">
        <v>1708</v>
      </c>
      <c r="D2198" s="150">
        <v>0</v>
      </c>
    </row>
    <row r="2199" spans="1:4">
      <c r="A2199" s="148">
        <v>42042.690999999999</v>
      </c>
      <c r="B2199" s="149" t="s">
        <v>1707</v>
      </c>
      <c r="C2199" s="150" t="s">
        <v>1699</v>
      </c>
      <c r="D2199" s="150">
        <v>1</v>
      </c>
    </row>
    <row r="2200" spans="1:4">
      <c r="A2200" s="148">
        <v>42042.694000000003</v>
      </c>
      <c r="B2200" s="149" t="s">
        <v>1707</v>
      </c>
      <c r="C2200" s="150" t="s">
        <v>1708</v>
      </c>
      <c r="D2200" s="150">
        <v>0</v>
      </c>
    </row>
    <row r="2201" spans="1:4">
      <c r="A2201" s="148">
        <v>42042.694000000003</v>
      </c>
      <c r="B2201" s="149" t="s">
        <v>1700</v>
      </c>
      <c r="C2201" s="150" t="s">
        <v>1708</v>
      </c>
      <c r="D2201" s="150">
        <v>0</v>
      </c>
    </row>
    <row r="2202" spans="1:4">
      <c r="A2202" s="148">
        <v>42042.697</v>
      </c>
      <c r="B2202" s="149" t="s">
        <v>1702</v>
      </c>
      <c r="C2202" s="150" t="s">
        <v>1708</v>
      </c>
      <c r="D2202" s="150">
        <v>1</v>
      </c>
    </row>
    <row r="2203" spans="1:4">
      <c r="A2203" s="148">
        <v>42042.697</v>
      </c>
      <c r="B2203" s="149" t="s">
        <v>1704</v>
      </c>
      <c r="C2203" s="150" t="s">
        <v>1709</v>
      </c>
      <c r="D2203" s="150">
        <v>1</v>
      </c>
    </row>
    <row r="2204" spans="1:4">
      <c r="A2204" s="148">
        <v>42042.726000000002</v>
      </c>
      <c r="B2204" s="149" t="s">
        <v>1698</v>
      </c>
      <c r="C2204" s="150" t="s">
        <v>1709</v>
      </c>
      <c r="D2204" s="150">
        <v>1</v>
      </c>
    </row>
    <row r="2205" spans="1:4">
      <c r="A2205" s="148">
        <v>42042.726000000002</v>
      </c>
      <c r="B2205" s="149" t="s">
        <v>1704</v>
      </c>
      <c r="C2205" s="150" t="s">
        <v>1699</v>
      </c>
      <c r="D2205" s="150">
        <v>0</v>
      </c>
    </row>
    <row r="2206" spans="1:4">
      <c r="A2206" s="148">
        <v>42043.375</v>
      </c>
      <c r="B2206" s="149" t="s">
        <v>1705</v>
      </c>
      <c r="C2206" s="150" t="s">
        <v>1709</v>
      </c>
      <c r="D2206" s="150">
        <v>0</v>
      </c>
    </row>
    <row r="2207" spans="1:4">
      <c r="A2207" s="148">
        <v>42043.375</v>
      </c>
      <c r="B2207" s="149" t="s">
        <v>1700</v>
      </c>
      <c r="C2207" s="150" t="s">
        <v>1699</v>
      </c>
      <c r="D2207" s="150">
        <v>1</v>
      </c>
    </row>
    <row r="2208" spans="1:4">
      <c r="A2208" s="148">
        <v>42043.385999999999</v>
      </c>
      <c r="B2208" s="149" t="s">
        <v>1700</v>
      </c>
      <c r="C2208" s="150" t="s">
        <v>1709</v>
      </c>
      <c r="D2208" s="150">
        <v>1</v>
      </c>
    </row>
    <row r="2209" spans="1:4">
      <c r="A2209" s="148">
        <v>42043.385999999999</v>
      </c>
      <c r="B2209" s="149" t="s">
        <v>1706</v>
      </c>
      <c r="C2209" s="150" t="s">
        <v>1708</v>
      </c>
      <c r="D2209" s="150">
        <v>1</v>
      </c>
    </row>
    <row r="2210" spans="1:4">
      <c r="A2210" s="148">
        <v>42043.391000000003</v>
      </c>
      <c r="B2210" s="149" t="s">
        <v>1698</v>
      </c>
      <c r="C2210" s="150" t="s">
        <v>1709</v>
      </c>
      <c r="D2210" s="150">
        <v>1</v>
      </c>
    </row>
    <row r="2211" spans="1:4">
      <c r="A2211" s="148">
        <v>42043.391000000003</v>
      </c>
      <c r="B2211" s="149" t="s">
        <v>1700</v>
      </c>
      <c r="C2211" s="150" t="s">
        <v>1709</v>
      </c>
      <c r="D2211" s="150">
        <v>1</v>
      </c>
    </row>
    <row r="2212" spans="1:4">
      <c r="A2212" s="148">
        <v>42043.421999999999</v>
      </c>
      <c r="B2212" s="149" t="s">
        <v>1706</v>
      </c>
      <c r="C2212" s="150" t="s">
        <v>1708</v>
      </c>
      <c r="D2212" s="150">
        <v>1</v>
      </c>
    </row>
    <row r="2213" spans="1:4">
      <c r="A2213" s="148">
        <v>42043.421999999999</v>
      </c>
      <c r="B2213" s="149" t="s">
        <v>1698</v>
      </c>
      <c r="C2213" s="150" t="s">
        <v>1699</v>
      </c>
      <c r="D2213" s="150">
        <v>0</v>
      </c>
    </row>
    <row r="2214" spans="1:4">
      <c r="A2214" s="148">
        <v>42043.438999999998</v>
      </c>
      <c r="B2214" s="149" t="s">
        <v>1702</v>
      </c>
      <c r="C2214" s="150" t="s">
        <v>1701</v>
      </c>
      <c r="D2214" s="150">
        <v>1</v>
      </c>
    </row>
    <row r="2215" spans="1:4">
      <c r="A2215" s="148">
        <v>42043.438999999998</v>
      </c>
      <c r="B2215" s="149" t="s">
        <v>1702</v>
      </c>
      <c r="C2215" s="150" t="s">
        <v>1710</v>
      </c>
      <c r="D2215" s="150">
        <v>1</v>
      </c>
    </row>
    <row r="2216" spans="1:4">
      <c r="A2216" s="148">
        <v>42043.508000000002</v>
      </c>
      <c r="B2216" s="149" t="s">
        <v>1703</v>
      </c>
      <c r="C2216" s="150" t="s">
        <v>1699</v>
      </c>
      <c r="D2216" s="150">
        <v>1</v>
      </c>
    </row>
    <row r="2217" spans="1:4">
      <c r="A2217" s="148">
        <v>42043.508000000002</v>
      </c>
      <c r="B2217" s="149" t="s">
        <v>1702</v>
      </c>
      <c r="C2217" s="150" t="s">
        <v>1710</v>
      </c>
      <c r="D2217" s="150">
        <v>0</v>
      </c>
    </row>
    <row r="2218" spans="1:4">
      <c r="A2218" s="148">
        <v>42043.548000000003</v>
      </c>
      <c r="B2218" s="149" t="s">
        <v>1704</v>
      </c>
      <c r="C2218" s="150" t="s">
        <v>1710</v>
      </c>
      <c r="D2218" s="150">
        <v>1</v>
      </c>
    </row>
    <row r="2219" spans="1:4">
      <c r="A2219" s="148">
        <v>42043.548000000003</v>
      </c>
      <c r="B2219" s="149" t="s">
        <v>1707</v>
      </c>
      <c r="C2219" s="150" t="s">
        <v>1699</v>
      </c>
      <c r="D2219" s="150">
        <v>0</v>
      </c>
    </row>
    <row r="2220" spans="1:4">
      <c r="A2220" s="148">
        <v>42043.557999999997</v>
      </c>
      <c r="B2220" s="149" t="s">
        <v>1707</v>
      </c>
      <c r="C2220" s="150" t="s">
        <v>1710</v>
      </c>
      <c r="D2220" s="150">
        <v>0</v>
      </c>
    </row>
    <row r="2221" spans="1:4">
      <c r="A2221" s="148">
        <v>42043.557999999997</v>
      </c>
      <c r="B2221" s="149" t="s">
        <v>1702</v>
      </c>
      <c r="C2221" s="150" t="s">
        <v>1699</v>
      </c>
      <c r="D2221" s="150">
        <v>1</v>
      </c>
    </row>
    <row r="2222" spans="1:4">
      <c r="A2222" s="148">
        <v>42043.593999999997</v>
      </c>
      <c r="B2222" s="149" t="s">
        <v>1698</v>
      </c>
      <c r="C2222" s="150" t="s">
        <v>1701</v>
      </c>
      <c r="D2222" s="150">
        <v>0</v>
      </c>
    </row>
    <row r="2223" spans="1:4">
      <c r="A2223" s="148">
        <v>42043.593999999997</v>
      </c>
      <c r="B2223" s="149" t="s">
        <v>1707</v>
      </c>
      <c r="C2223" s="150" t="s">
        <v>1701</v>
      </c>
      <c r="D2223" s="150">
        <v>1</v>
      </c>
    </row>
    <row r="2224" spans="1:4">
      <c r="A2224" s="148">
        <v>42043.6</v>
      </c>
      <c r="B2224" s="149" t="s">
        <v>1707</v>
      </c>
      <c r="C2224" s="150" t="s">
        <v>1701</v>
      </c>
      <c r="D2224" s="150">
        <v>1</v>
      </c>
    </row>
    <row r="2225" spans="1:4">
      <c r="A2225" s="148">
        <v>42043.6</v>
      </c>
      <c r="B2225" s="149" t="s">
        <v>1700</v>
      </c>
      <c r="C2225" s="150" t="s">
        <v>1710</v>
      </c>
      <c r="D2225" s="150">
        <v>0</v>
      </c>
    </row>
    <row r="2226" spans="1:4">
      <c r="A2226" s="148">
        <v>42043.601999999999</v>
      </c>
      <c r="B2226" s="149" t="s">
        <v>1698</v>
      </c>
      <c r="C2226" s="150" t="s">
        <v>1709</v>
      </c>
      <c r="D2226" s="150">
        <v>1</v>
      </c>
    </row>
    <row r="2227" spans="1:4">
      <c r="A2227" s="148">
        <v>42043.601999999999</v>
      </c>
      <c r="B2227" s="149" t="s">
        <v>1704</v>
      </c>
      <c r="C2227" s="150" t="s">
        <v>1708</v>
      </c>
      <c r="D2227" s="150">
        <v>1</v>
      </c>
    </row>
    <row r="2228" spans="1:4">
      <c r="A2228" s="148">
        <v>42043.607000000004</v>
      </c>
      <c r="B2228" s="149" t="s">
        <v>1700</v>
      </c>
      <c r="C2228" s="150" t="s">
        <v>1710</v>
      </c>
      <c r="D2228" s="150">
        <v>1</v>
      </c>
    </row>
    <row r="2229" spans="1:4">
      <c r="A2229" s="148">
        <v>42043.607000000004</v>
      </c>
      <c r="B2229" s="149" t="s">
        <v>1706</v>
      </c>
      <c r="C2229" s="150" t="s">
        <v>1710</v>
      </c>
      <c r="D2229" s="150">
        <v>1</v>
      </c>
    </row>
    <row r="2230" spans="1:4">
      <c r="A2230" s="148">
        <v>42043.61</v>
      </c>
      <c r="B2230" s="149" t="s">
        <v>1704</v>
      </c>
      <c r="C2230" s="150" t="s">
        <v>1701</v>
      </c>
      <c r="D2230" s="150">
        <v>1</v>
      </c>
    </row>
    <row r="2231" spans="1:4">
      <c r="A2231" s="148">
        <v>42043.61</v>
      </c>
      <c r="B2231" s="149" t="s">
        <v>1707</v>
      </c>
      <c r="C2231" s="150" t="s">
        <v>1699</v>
      </c>
      <c r="D2231" s="150">
        <v>1</v>
      </c>
    </row>
    <row r="2232" spans="1:4">
      <c r="A2232" s="148">
        <v>42043.622000000003</v>
      </c>
      <c r="B2232" s="149" t="s">
        <v>1700</v>
      </c>
      <c r="C2232" s="150" t="s">
        <v>1708</v>
      </c>
      <c r="D2232" s="150">
        <v>0</v>
      </c>
    </row>
    <row r="2233" spans="1:4">
      <c r="A2233" s="148">
        <v>42043.622000000003</v>
      </c>
      <c r="B2233" s="149" t="s">
        <v>1705</v>
      </c>
      <c r="C2233" s="150" t="s">
        <v>1708</v>
      </c>
      <c r="D2233" s="150">
        <v>1</v>
      </c>
    </row>
    <row r="2234" spans="1:4">
      <c r="A2234" s="148">
        <v>42043.675999999999</v>
      </c>
      <c r="B2234" s="149" t="s">
        <v>1698</v>
      </c>
      <c r="C2234" s="150" t="s">
        <v>1708</v>
      </c>
      <c r="D2234" s="150">
        <v>1</v>
      </c>
    </row>
    <row r="2235" spans="1:4">
      <c r="A2235" s="148">
        <v>42043.675999999999</v>
      </c>
      <c r="B2235" s="149" t="s">
        <v>1698</v>
      </c>
      <c r="C2235" s="150" t="s">
        <v>1710</v>
      </c>
      <c r="D2235" s="150">
        <v>1</v>
      </c>
    </row>
    <row r="2236" spans="1:4">
      <c r="A2236" s="148">
        <v>42043.678999999996</v>
      </c>
      <c r="B2236" s="149" t="s">
        <v>1706</v>
      </c>
      <c r="C2236" s="150" t="s">
        <v>1699</v>
      </c>
      <c r="D2236" s="150">
        <v>1</v>
      </c>
    </row>
    <row r="2237" spans="1:4">
      <c r="A2237" s="148">
        <v>42043.678999999996</v>
      </c>
      <c r="B2237" s="149" t="s">
        <v>1705</v>
      </c>
      <c r="C2237" s="150" t="s">
        <v>1699</v>
      </c>
      <c r="D2237" s="150">
        <v>1</v>
      </c>
    </row>
    <row r="2238" spans="1:4">
      <c r="A2238" s="148">
        <v>42043.688000000002</v>
      </c>
      <c r="B2238" s="149" t="s">
        <v>1698</v>
      </c>
      <c r="C2238" s="150" t="s">
        <v>1709</v>
      </c>
      <c r="D2238" s="150">
        <v>1</v>
      </c>
    </row>
    <row r="2239" spans="1:4">
      <c r="A2239" s="148">
        <v>42043.688000000002</v>
      </c>
      <c r="B2239" s="149" t="s">
        <v>1706</v>
      </c>
      <c r="C2239" s="150" t="s">
        <v>1710</v>
      </c>
      <c r="D2239" s="150">
        <v>1</v>
      </c>
    </row>
    <row r="2240" spans="1:4">
      <c r="A2240" s="148">
        <v>42043.697999999997</v>
      </c>
      <c r="B2240" s="149" t="s">
        <v>1703</v>
      </c>
      <c r="C2240" s="150" t="s">
        <v>1701</v>
      </c>
      <c r="D2240" s="150">
        <v>1</v>
      </c>
    </row>
    <row r="2241" spans="1:4">
      <c r="A2241" s="148">
        <v>42043.697999999997</v>
      </c>
      <c r="B2241" s="149" t="s">
        <v>1707</v>
      </c>
      <c r="C2241" s="150" t="s">
        <v>1709</v>
      </c>
      <c r="D2241" s="150">
        <v>1</v>
      </c>
    </row>
    <row r="2242" spans="1:4">
      <c r="A2242" s="148">
        <v>42043.699000000001</v>
      </c>
      <c r="B2242" s="149" t="s">
        <v>1707</v>
      </c>
      <c r="C2242" s="150" t="s">
        <v>1699</v>
      </c>
      <c r="D2242" s="150">
        <v>1</v>
      </c>
    </row>
    <row r="2243" spans="1:4">
      <c r="A2243" s="148">
        <v>42043.699000000001</v>
      </c>
      <c r="B2243" s="149" t="s">
        <v>1707</v>
      </c>
      <c r="C2243" s="150" t="s">
        <v>1710</v>
      </c>
      <c r="D2243" s="150">
        <v>0</v>
      </c>
    </row>
    <row r="2244" spans="1:4">
      <c r="A2244" s="148">
        <v>42043.714</v>
      </c>
      <c r="B2244" s="149" t="s">
        <v>1707</v>
      </c>
      <c r="C2244" s="150" t="s">
        <v>1701</v>
      </c>
      <c r="D2244" s="150">
        <v>1</v>
      </c>
    </row>
    <row r="2245" spans="1:4">
      <c r="A2245" s="148">
        <v>42043.714</v>
      </c>
      <c r="B2245" s="149" t="s">
        <v>1698</v>
      </c>
      <c r="C2245" s="150" t="s">
        <v>1710</v>
      </c>
      <c r="D2245" s="150">
        <v>1</v>
      </c>
    </row>
    <row r="2246" spans="1:4">
      <c r="A2246" s="148">
        <v>42043.748</v>
      </c>
      <c r="B2246" s="149" t="s">
        <v>1704</v>
      </c>
      <c r="C2246" s="150" t="s">
        <v>1709</v>
      </c>
      <c r="D2246" s="150">
        <v>1</v>
      </c>
    </row>
    <row r="2247" spans="1:4">
      <c r="A2247" s="148">
        <v>42043.748</v>
      </c>
      <c r="B2247" s="149" t="s">
        <v>1703</v>
      </c>
      <c r="C2247" s="150" t="s">
        <v>1708</v>
      </c>
      <c r="D2247" s="150">
        <v>1</v>
      </c>
    </row>
    <row r="2248" spans="1:4">
      <c r="A2248" s="148">
        <v>42044.383999999998</v>
      </c>
      <c r="B2248" s="149" t="s">
        <v>1700</v>
      </c>
      <c r="C2248" s="150" t="s">
        <v>1708</v>
      </c>
      <c r="D2248" s="150">
        <v>1</v>
      </c>
    </row>
    <row r="2249" spans="1:4">
      <c r="A2249" s="148">
        <v>42044.383999999998</v>
      </c>
      <c r="B2249" s="149" t="s">
        <v>1706</v>
      </c>
      <c r="C2249" s="150" t="s">
        <v>1701</v>
      </c>
      <c r="D2249" s="150">
        <v>1</v>
      </c>
    </row>
    <row r="2250" spans="1:4">
      <c r="A2250" s="148">
        <v>42044.394999999997</v>
      </c>
      <c r="B2250" s="149" t="s">
        <v>1702</v>
      </c>
      <c r="C2250" s="150" t="s">
        <v>1710</v>
      </c>
      <c r="D2250" s="150">
        <v>1</v>
      </c>
    </row>
    <row r="2251" spans="1:4">
      <c r="A2251" s="148">
        <v>42044.394999999997</v>
      </c>
      <c r="B2251" s="149" t="s">
        <v>1698</v>
      </c>
      <c r="C2251" s="150" t="s">
        <v>1710</v>
      </c>
      <c r="D2251" s="150">
        <v>1</v>
      </c>
    </row>
    <row r="2252" spans="1:4">
      <c r="A2252" s="148">
        <v>42044.423999999999</v>
      </c>
      <c r="B2252" s="149" t="s">
        <v>1706</v>
      </c>
      <c r="C2252" s="150" t="s">
        <v>1701</v>
      </c>
      <c r="D2252" s="150">
        <v>1</v>
      </c>
    </row>
    <row r="2253" spans="1:4">
      <c r="A2253" s="148">
        <v>42044.423999999999</v>
      </c>
      <c r="B2253" s="149" t="s">
        <v>1700</v>
      </c>
      <c r="C2253" s="150" t="s">
        <v>1701</v>
      </c>
      <c r="D2253" s="150">
        <v>1</v>
      </c>
    </row>
    <row r="2254" spans="1:4">
      <c r="A2254" s="148">
        <v>42044.436000000002</v>
      </c>
      <c r="B2254" s="149" t="s">
        <v>1704</v>
      </c>
      <c r="C2254" s="150" t="s">
        <v>1708</v>
      </c>
      <c r="D2254" s="150">
        <v>1</v>
      </c>
    </row>
    <row r="2255" spans="1:4">
      <c r="A2255" s="148">
        <v>42044.436000000002</v>
      </c>
      <c r="B2255" s="149" t="s">
        <v>1703</v>
      </c>
      <c r="C2255" s="150" t="s">
        <v>1709</v>
      </c>
      <c r="D2255" s="150">
        <v>1</v>
      </c>
    </row>
    <row r="2256" spans="1:4">
      <c r="A2256" s="148">
        <v>42044.449000000001</v>
      </c>
      <c r="B2256" s="149" t="s">
        <v>1703</v>
      </c>
      <c r="C2256" s="150" t="s">
        <v>1709</v>
      </c>
      <c r="D2256" s="150">
        <v>1</v>
      </c>
    </row>
    <row r="2257" spans="1:4">
      <c r="A2257" s="148">
        <v>42044.449000000001</v>
      </c>
      <c r="B2257" s="149" t="s">
        <v>1705</v>
      </c>
      <c r="C2257" s="150" t="s">
        <v>1709</v>
      </c>
      <c r="D2257" s="150">
        <v>1</v>
      </c>
    </row>
    <row r="2258" spans="1:4">
      <c r="A2258" s="148">
        <v>42044.481</v>
      </c>
      <c r="B2258" s="149" t="s">
        <v>1706</v>
      </c>
      <c r="C2258" s="150" t="s">
        <v>1701</v>
      </c>
      <c r="D2258" s="150">
        <v>1</v>
      </c>
    </row>
    <row r="2259" spans="1:4">
      <c r="A2259" s="148">
        <v>42044.481</v>
      </c>
      <c r="B2259" s="149" t="s">
        <v>1703</v>
      </c>
      <c r="C2259" s="150" t="s">
        <v>1708</v>
      </c>
      <c r="D2259" s="150">
        <v>0</v>
      </c>
    </row>
    <row r="2260" spans="1:4">
      <c r="A2260" s="148">
        <v>42044.514000000003</v>
      </c>
      <c r="B2260" s="149" t="s">
        <v>1707</v>
      </c>
      <c r="C2260" s="150" t="s">
        <v>1699</v>
      </c>
      <c r="D2260" s="150">
        <v>1</v>
      </c>
    </row>
    <row r="2261" spans="1:4">
      <c r="A2261" s="148">
        <v>42044.514000000003</v>
      </c>
      <c r="B2261" s="149" t="s">
        <v>1706</v>
      </c>
      <c r="C2261" s="150" t="s">
        <v>1709</v>
      </c>
      <c r="D2261" s="150">
        <v>1</v>
      </c>
    </row>
    <row r="2262" spans="1:4">
      <c r="A2262" s="148">
        <v>42044.52</v>
      </c>
      <c r="B2262" s="149" t="s">
        <v>1703</v>
      </c>
      <c r="C2262" s="150" t="s">
        <v>1708</v>
      </c>
      <c r="D2262" s="150">
        <v>0</v>
      </c>
    </row>
    <row r="2263" spans="1:4">
      <c r="A2263" s="148">
        <v>42044.52</v>
      </c>
      <c r="B2263" s="149" t="s">
        <v>1702</v>
      </c>
      <c r="C2263" s="150" t="s">
        <v>1710</v>
      </c>
      <c r="D2263" s="150">
        <v>0</v>
      </c>
    </row>
    <row r="2264" spans="1:4">
      <c r="A2264" s="148">
        <v>42044.525999999998</v>
      </c>
      <c r="B2264" s="149" t="s">
        <v>1703</v>
      </c>
      <c r="C2264" s="150" t="s">
        <v>1708</v>
      </c>
      <c r="D2264" s="150">
        <v>1</v>
      </c>
    </row>
    <row r="2265" spans="1:4">
      <c r="A2265" s="148">
        <v>42044.525999999998</v>
      </c>
      <c r="B2265" s="149" t="s">
        <v>1703</v>
      </c>
      <c r="C2265" s="150" t="s">
        <v>1709</v>
      </c>
      <c r="D2265" s="150">
        <v>1</v>
      </c>
    </row>
    <row r="2266" spans="1:4">
      <c r="A2266" s="148">
        <v>42044.533000000003</v>
      </c>
      <c r="B2266" s="149" t="s">
        <v>1700</v>
      </c>
      <c r="C2266" s="150" t="s">
        <v>1699</v>
      </c>
      <c r="D2266" s="150">
        <v>0</v>
      </c>
    </row>
    <row r="2267" spans="1:4">
      <c r="A2267" s="148">
        <v>42044.533000000003</v>
      </c>
      <c r="B2267" s="149" t="s">
        <v>1704</v>
      </c>
      <c r="C2267" s="150" t="s">
        <v>1701</v>
      </c>
      <c r="D2267" s="150">
        <v>0</v>
      </c>
    </row>
    <row r="2268" spans="1:4">
      <c r="A2268" s="148">
        <v>42044.533000000003</v>
      </c>
      <c r="B2268" s="149" t="s">
        <v>1706</v>
      </c>
      <c r="C2268" s="150" t="s">
        <v>1699</v>
      </c>
      <c r="D2268" s="150">
        <v>1</v>
      </c>
    </row>
    <row r="2269" spans="1:4">
      <c r="A2269" s="148">
        <v>42044.533000000003</v>
      </c>
      <c r="B2269" s="149" t="s">
        <v>1703</v>
      </c>
      <c r="C2269" s="150" t="s">
        <v>1699</v>
      </c>
      <c r="D2269" s="150">
        <v>1</v>
      </c>
    </row>
    <row r="2270" spans="1:4">
      <c r="A2270" s="148">
        <v>42044.535000000003</v>
      </c>
      <c r="B2270" s="149" t="s">
        <v>1704</v>
      </c>
      <c r="C2270" s="150" t="s">
        <v>1710</v>
      </c>
      <c r="D2270" s="150">
        <v>0</v>
      </c>
    </row>
    <row r="2271" spans="1:4">
      <c r="A2271" s="148">
        <v>42044.535000000003</v>
      </c>
      <c r="B2271" s="149" t="s">
        <v>1704</v>
      </c>
      <c r="C2271" s="150" t="s">
        <v>1708</v>
      </c>
      <c r="D2271" s="150">
        <v>1</v>
      </c>
    </row>
    <row r="2272" spans="1:4">
      <c r="A2272" s="148">
        <v>42044.542000000001</v>
      </c>
      <c r="B2272" s="149" t="s">
        <v>1698</v>
      </c>
      <c r="C2272" s="150" t="s">
        <v>1709</v>
      </c>
      <c r="D2272" s="150">
        <v>1</v>
      </c>
    </row>
    <row r="2273" spans="1:4">
      <c r="A2273" s="148">
        <v>42044.542000000001</v>
      </c>
      <c r="B2273" s="149" t="s">
        <v>1703</v>
      </c>
      <c r="C2273" s="150" t="s">
        <v>1709</v>
      </c>
      <c r="D2273" s="150">
        <v>1</v>
      </c>
    </row>
    <row r="2274" spans="1:4">
      <c r="A2274" s="148">
        <v>42044.546000000002</v>
      </c>
      <c r="B2274" s="149" t="s">
        <v>1698</v>
      </c>
      <c r="C2274" s="150" t="s">
        <v>1709</v>
      </c>
      <c r="D2274" s="150">
        <v>1</v>
      </c>
    </row>
    <row r="2275" spans="1:4">
      <c r="A2275" s="148">
        <v>42044.546000000002</v>
      </c>
      <c r="B2275" s="149" t="s">
        <v>1704</v>
      </c>
      <c r="C2275" s="150" t="s">
        <v>1701</v>
      </c>
      <c r="D2275" s="150">
        <v>0</v>
      </c>
    </row>
    <row r="2276" spans="1:4">
      <c r="A2276" s="148">
        <v>42044.557000000001</v>
      </c>
      <c r="B2276" s="149" t="s">
        <v>1705</v>
      </c>
      <c r="C2276" s="150" t="s">
        <v>1710</v>
      </c>
      <c r="D2276" s="150">
        <v>1</v>
      </c>
    </row>
    <row r="2277" spans="1:4">
      <c r="A2277" s="148">
        <v>42044.557000000001</v>
      </c>
      <c r="B2277" s="149" t="s">
        <v>1705</v>
      </c>
      <c r="C2277" s="150" t="s">
        <v>1710</v>
      </c>
      <c r="D2277" s="150">
        <v>1</v>
      </c>
    </row>
    <row r="2278" spans="1:4">
      <c r="A2278" s="148">
        <v>42044.561999999998</v>
      </c>
      <c r="B2278" s="149" t="s">
        <v>1705</v>
      </c>
      <c r="C2278" s="150" t="s">
        <v>1709</v>
      </c>
      <c r="D2278" s="150">
        <v>0</v>
      </c>
    </row>
    <row r="2279" spans="1:4">
      <c r="A2279" s="148">
        <v>42044.561999999998</v>
      </c>
      <c r="B2279" s="149" t="s">
        <v>1706</v>
      </c>
      <c r="C2279" s="150" t="s">
        <v>1709</v>
      </c>
      <c r="D2279" s="150">
        <v>1</v>
      </c>
    </row>
    <row r="2280" spans="1:4">
      <c r="A2280" s="148">
        <v>42044.603999999999</v>
      </c>
      <c r="B2280" s="149" t="s">
        <v>1700</v>
      </c>
      <c r="C2280" s="150" t="s">
        <v>1708</v>
      </c>
      <c r="D2280" s="150">
        <v>0</v>
      </c>
    </row>
    <row r="2281" spans="1:4">
      <c r="A2281" s="148">
        <v>42044.603999999999</v>
      </c>
      <c r="B2281" s="149" t="s">
        <v>1698</v>
      </c>
      <c r="C2281" s="150" t="s">
        <v>1710</v>
      </c>
      <c r="D2281" s="150">
        <v>1</v>
      </c>
    </row>
    <row r="2282" spans="1:4">
      <c r="A2282" s="148">
        <v>42044.603999999999</v>
      </c>
      <c r="B2282" s="149" t="s">
        <v>1707</v>
      </c>
      <c r="C2282" s="150" t="s">
        <v>1701</v>
      </c>
      <c r="D2282" s="150">
        <v>1</v>
      </c>
    </row>
    <row r="2283" spans="1:4">
      <c r="A2283" s="148">
        <v>42044.603999999999</v>
      </c>
      <c r="B2283" s="149" t="s">
        <v>1706</v>
      </c>
      <c r="C2283" s="150" t="s">
        <v>1708</v>
      </c>
      <c r="D2283" s="150">
        <v>0</v>
      </c>
    </row>
    <row r="2284" spans="1:4">
      <c r="A2284" s="148">
        <v>42044.639000000003</v>
      </c>
      <c r="B2284" s="149" t="s">
        <v>1698</v>
      </c>
      <c r="C2284" s="150" t="s">
        <v>1701</v>
      </c>
      <c r="D2284" s="150">
        <v>0</v>
      </c>
    </row>
    <row r="2285" spans="1:4">
      <c r="A2285" s="148">
        <v>42044.639000000003</v>
      </c>
      <c r="B2285" s="149" t="s">
        <v>1705</v>
      </c>
      <c r="C2285" s="150" t="s">
        <v>1709</v>
      </c>
      <c r="D2285" s="150">
        <v>1</v>
      </c>
    </row>
    <row r="2286" spans="1:4">
      <c r="A2286" s="148">
        <v>42044.663</v>
      </c>
      <c r="B2286" s="149" t="s">
        <v>1703</v>
      </c>
      <c r="C2286" s="150" t="s">
        <v>1709</v>
      </c>
      <c r="D2286" s="150">
        <v>1</v>
      </c>
    </row>
    <row r="2287" spans="1:4">
      <c r="A2287" s="148">
        <v>42044.663</v>
      </c>
      <c r="B2287" s="149" t="s">
        <v>1707</v>
      </c>
      <c r="C2287" s="150" t="s">
        <v>1701</v>
      </c>
      <c r="D2287" s="150">
        <v>0</v>
      </c>
    </row>
    <row r="2288" spans="1:4">
      <c r="A2288" s="148">
        <v>42044.68</v>
      </c>
      <c r="B2288" s="149" t="s">
        <v>1707</v>
      </c>
      <c r="C2288" s="150" t="s">
        <v>1709</v>
      </c>
      <c r="D2288" s="150">
        <v>1</v>
      </c>
    </row>
    <row r="2289" spans="1:4">
      <c r="A2289" s="148">
        <v>42044.68</v>
      </c>
      <c r="B2289" s="149" t="s">
        <v>1704</v>
      </c>
      <c r="C2289" s="150" t="s">
        <v>1709</v>
      </c>
      <c r="D2289" s="150">
        <v>1</v>
      </c>
    </row>
    <row r="2290" spans="1:4">
      <c r="A2290" s="148">
        <v>42044.680999999997</v>
      </c>
      <c r="B2290" s="149" t="s">
        <v>1706</v>
      </c>
      <c r="C2290" s="150" t="s">
        <v>1710</v>
      </c>
      <c r="D2290" s="150">
        <v>1</v>
      </c>
    </row>
    <row r="2291" spans="1:4">
      <c r="A2291" s="148">
        <v>42044.680999999997</v>
      </c>
      <c r="B2291" s="149" t="s">
        <v>1700</v>
      </c>
      <c r="C2291" s="150" t="s">
        <v>1709</v>
      </c>
      <c r="D2291" s="150">
        <v>1</v>
      </c>
    </row>
    <row r="2292" spans="1:4">
      <c r="A2292" s="148">
        <v>42044.682000000001</v>
      </c>
      <c r="B2292" s="149" t="s">
        <v>1702</v>
      </c>
      <c r="C2292" s="150" t="s">
        <v>1701</v>
      </c>
      <c r="D2292" s="150">
        <v>1</v>
      </c>
    </row>
    <row r="2293" spans="1:4">
      <c r="A2293" s="148">
        <v>42044.682000000001</v>
      </c>
      <c r="B2293" s="149" t="s">
        <v>1704</v>
      </c>
      <c r="C2293" s="150" t="s">
        <v>1710</v>
      </c>
      <c r="D2293" s="150">
        <v>1</v>
      </c>
    </row>
    <row r="2294" spans="1:4">
      <c r="A2294" s="148">
        <v>42044.688999999998</v>
      </c>
      <c r="B2294" s="149" t="s">
        <v>1705</v>
      </c>
      <c r="C2294" s="150" t="s">
        <v>1701</v>
      </c>
      <c r="D2294" s="150">
        <v>1</v>
      </c>
    </row>
    <row r="2295" spans="1:4">
      <c r="A2295" s="148">
        <v>42044.688999999998</v>
      </c>
      <c r="B2295" s="149" t="s">
        <v>1702</v>
      </c>
      <c r="C2295" s="150" t="s">
        <v>1709</v>
      </c>
      <c r="D2295" s="150">
        <v>1</v>
      </c>
    </row>
    <row r="2296" spans="1:4">
      <c r="A2296" s="148">
        <v>42044.703000000001</v>
      </c>
      <c r="B2296" s="149" t="s">
        <v>1698</v>
      </c>
      <c r="C2296" s="150" t="s">
        <v>1710</v>
      </c>
      <c r="D2296" s="150">
        <v>1</v>
      </c>
    </row>
    <row r="2297" spans="1:4">
      <c r="A2297" s="148">
        <v>42044.703000000001</v>
      </c>
      <c r="B2297" s="149" t="s">
        <v>1703</v>
      </c>
      <c r="C2297" s="150" t="s">
        <v>1709</v>
      </c>
      <c r="D2297" s="150">
        <v>1</v>
      </c>
    </row>
    <row r="2298" spans="1:4">
      <c r="A2298" s="148">
        <v>42044.711000000003</v>
      </c>
      <c r="B2298" s="149" t="s">
        <v>1704</v>
      </c>
      <c r="C2298" s="150" t="s">
        <v>1708</v>
      </c>
      <c r="D2298" s="150">
        <v>1</v>
      </c>
    </row>
    <row r="2299" spans="1:4">
      <c r="A2299" s="148">
        <v>42044.711000000003</v>
      </c>
      <c r="B2299" s="149" t="s">
        <v>1705</v>
      </c>
      <c r="C2299" s="150" t="s">
        <v>1710</v>
      </c>
      <c r="D2299" s="150">
        <v>0</v>
      </c>
    </row>
    <row r="2300" spans="1:4">
      <c r="A2300" s="148">
        <v>42044.728999999999</v>
      </c>
      <c r="B2300" s="149" t="s">
        <v>1698</v>
      </c>
      <c r="C2300" s="150" t="s">
        <v>1699</v>
      </c>
      <c r="D2300" s="150">
        <v>1</v>
      </c>
    </row>
    <row r="2301" spans="1:4">
      <c r="A2301" s="148">
        <v>42044.728999999999</v>
      </c>
      <c r="B2301" s="149" t="s">
        <v>1706</v>
      </c>
      <c r="C2301" s="150" t="s">
        <v>1701</v>
      </c>
      <c r="D2301" s="150">
        <v>0</v>
      </c>
    </row>
    <row r="2302" spans="1:4">
      <c r="A2302" s="148">
        <v>42044.748</v>
      </c>
      <c r="B2302" s="149" t="s">
        <v>1703</v>
      </c>
      <c r="C2302" s="150" t="s">
        <v>1709</v>
      </c>
      <c r="D2302" s="150">
        <v>0</v>
      </c>
    </row>
    <row r="2303" spans="1:4">
      <c r="A2303" s="148">
        <v>42044.748</v>
      </c>
      <c r="B2303" s="149" t="s">
        <v>1700</v>
      </c>
      <c r="C2303" s="150" t="s">
        <v>1710</v>
      </c>
      <c r="D2303" s="150">
        <v>1</v>
      </c>
    </row>
    <row r="2304" spans="1:4">
      <c r="A2304" s="148">
        <v>42045.375999999997</v>
      </c>
      <c r="B2304" s="149" t="s">
        <v>1706</v>
      </c>
      <c r="C2304" s="150" t="s">
        <v>1710</v>
      </c>
      <c r="D2304" s="150">
        <v>1</v>
      </c>
    </row>
    <row r="2305" spans="1:4">
      <c r="A2305" s="148">
        <v>42045.375999999997</v>
      </c>
      <c r="B2305" s="149" t="s">
        <v>1702</v>
      </c>
      <c r="C2305" s="150" t="s">
        <v>1709</v>
      </c>
      <c r="D2305" s="150">
        <v>0</v>
      </c>
    </row>
    <row r="2306" spans="1:4">
      <c r="A2306" s="148">
        <v>42045.383999999998</v>
      </c>
      <c r="B2306" s="149" t="s">
        <v>1707</v>
      </c>
      <c r="C2306" s="150" t="s">
        <v>1701</v>
      </c>
      <c r="D2306" s="150">
        <v>1</v>
      </c>
    </row>
    <row r="2307" spans="1:4">
      <c r="A2307" s="148">
        <v>42045.383999999998</v>
      </c>
      <c r="B2307" s="149" t="s">
        <v>1698</v>
      </c>
      <c r="C2307" s="150" t="s">
        <v>1709</v>
      </c>
      <c r="D2307" s="150">
        <v>1</v>
      </c>
    </row>
    <row r="2308" spans="1:4">
      <c r="A2308" s="148">
        <v>42045.387999999999</v>
      </c>
      <c r="B2308" s="149" t="s">
        <v>1705</v>
      </c>
      <c r="C2308" s="150" t="s">
        <v>1708</v>
      </c>
      <c r="D2308" s="150">
        <v>0</v>
      </c>
    </row>
    <row r="2309" spans="1:4">
      <c r="A2309" s="148">
        <v>42045.387999999999</v>
      </c>
      <c r="B2309" s="149" t="s">
        <v>1705</v>
      </c>
      <c r="C2309" s="150" t="s">
        <v>1710</v>
      </c>
      <c r="D2309" s="150">
        <v>1</v>
      </c>
    </row>
    <row r="2310" spans="1:4">
      <c r="A2310" s="148">
        <v>42045.442999999999</v>
      </c>
      <c r="B2310" s="149" t="s">
        <v>1698</v>
      </c>
      <c r="C2310" s="150" t="s">
        <v>1701</v>
      </c>
      <c r="D2310" s="150">
        <v>1</v>
      </c>
    </row>
    <row r="2311" spans="1:4">
      <c r="A2311" s="148">
        <v>42045.442999999999</v>
      </c>
      <c r="B2311" s="149" t="s">
        <v>1700</v>
      </c>
      <c r="C2311" s="150" t="s">
        <v>1699</v>
      </c>
      <c r="D2311" s="150">
        <v>0</v>
      </c>
    </row>
    <row r="2312" spans="1:4">
      <c r="A2312" s="148">
        <v>42045.461000000003</v>
      </c>
      <c r="B2312" s="149" t="s">
        <v>1705</v>
      </c>
      <c r="C2312" s="150" t="s">
        <v>1709</v>
      </c>
      <c r="D2312" s="150">
        <v>0</v>
      </c>
    </row>
    <row r="2313" spans="1:4">
      <c r="A2313" s="148">
        <v>42045.461000000003</v>
      </c>
      <c r="B2313" s="149" t="s">
        <v>1700</v>
      </c>
      <c r="C2313" s="150" t="s">
        <v>1708</v>
      </c>
      <c r="D2313" s="150">
        <v>1</v>
      </c>
    </row>
    <row r="2314" spans="1:4">
      <c r="A2314" s="148">
        <v>42045.464999999997</v>
      </c>
      <c r="B2314" s="149" t="s">
        <v>1702</v>
      </c>
      <c r="C2314" s="150" t="s">
        <v>1701</v>
      </c>
      <c r="D2314" s="150">
        <v>1</v>
      </c>
    </row>
    <row r="2315" spans="1:4">
      <c r="A2315" s="148">
        <v>42045.464999999997</v>
      </c>
      <c r="B2315" s="149" t="s">
        <v>1706</v>
      </c>
      <c r="C2315" s="150" t="s">
        <v>1701</v>
      </c>
      <c r="D2315" s="150">
        <v>1</v>
      </c>
    </row>
    <row r="2316" spans="1:4">
      <c r="A2316" s="148">
        <v>42045.472000000002</v>
      </c>
      <c r="B2316" s="149" t="s">
        <v>1706</v>
      </c>
      <c r="C2316" s="150" t="s">
        <v>1710</v>
      </c>
      <c r="D2316" s="150">
        <v>0</v>
      </c>
    </row>
    <row r="2317" spans="1:4">
      <c r="A2317" s="148">
        <v>42045.472000000002</v>
      </c>
      <c r="B2317" s="149" t="s">
        <v>1704</v>
      </c>
      <c r="C2317" s="150" t="s">
        <v>1701</v>
      </c>
      <c r="D2317" s="150">
        <v>1</v>
      </c>
    </row>
    <row r="2318" spans="1:4">
      <c r="A2318" s="148">
        <v>42045.478999999999</v>
      </c>
      <c r="B2318" s="149" t="s">
        <v>1705</v>
      </c>
      <c r="C2318" s="150" t="s">
        <v>1699</v>
      </c>
      <c r="D2318" s="150">
        <v>1</v>
      </c>
    </row>
    <row r="2319" spans="1:4">
      <c r="A2319" s="148">
        <v>42045.478999999999</v>
      </c>
      <c r="B2319" s="149" t="s">
        <v>1702</v>
      </c>
      <c r="C2319" s="150" t="s">
        <v>1699</v>
      </c>
      <c r="D2319" s="150">
        <v>1</v>
      </c>
    </row>
    <row r="2320" spans="1:4">
      <c r="A2320" s="148">
        <v>42045.48</v>
      </c>
      <c r="B2320" s="149" t="s">
        <v>1700</v>
      </c>
      <c r="C2320" s="150" t="s">
        <v>1699</v>
      </c>
      <c r="D2320" s="150">
        <v>1</v>
      </c>
    </row>
    <row r="2321" spans="1:4">
      <c r="A2321" s="148">
        <v>42045.48</v>
      </c>
      <c r="B2321" s="149" t="s">
        <v>1698</v>
      </c>
      <c r="C2321" s="150" t="s">
        <v>1709</v>
      </c>
      <c r="D2321" s="150">
        <v>1</v>
      </c>
    </row>
    <row r="2322" spans="1:4">
      <c r="A2322" s="148">
        <v>42045.493999999999</v>
      </c>
      <c r="B2322" s="149" t="s">
        <v>1700</v>
      </c>
      <c r="C2322" s="150" t="s">
        <v>1708</v>
      </c>
      <c r="D2322" s="150">
        <v>0</v>
      </c>
    </row>
    <row r="2323" spans="1:4">
      <c r="A2323" s="148">
        <v>42045.493999999999</v>
      </c>
      <c r="B2323" s="149" t="s">
        <v>1702</v>
      </c>
      <c r="C2323" s="150" t="s">
        <v>1708</v>
      </c>
      <c r="D2323" s="150">
        <v>0</v>
      </c>
    </row>
    <row r="2324" spans="1:4">
      <c r="A2324" s="148">
        <v>42045.510999999999</v>
      </c>
      <c r="B2324" s="149" t="s">
        <v>1705</v>
      </c>
      <c r="C2324" s="150" t="s">
        <v>1701</v>
      </c>
      <c r="D2324" s="150">
        <v>1</v>
      </c>
    </row>
    <row r="2325" spans="1:4">
      <c r="A2325" s="148">
        <v>42045.510999999999</v>
      </c>
      <c r="B2325" s="149" t="s">
        <v>1705</v>
      </c>
      <c r="C2325" s="150" t="s">
        <v>1708</v>
      </c>
      <c r="D2325" s="150">
        <v>1</v>
      </c>
    </row>
    <row r="2326" spans="1:4">
      <c r="A2326" s="148">
        <v>42045.514000000003</v>
      </c>
      <c r="B2326" s="149" t="s">
        <v>1707</v>
      </c>
      <c r="C2326" s="150" t="s">
        <v>1709</v>
      </c>
      <c r="D2326" s="150">
        <v>1</v>
      </c>
    </row>
    <row r="2327" spans="1:4">
      <c r="A2327" s="148">
        <v>42045.514000000003</v>
      </c>
      <c r="B2327" s="149" t="s">
        <v>1700</v>
      </c>
      <c r="C2327" s="150" t="s">
        <v>1701</v>
      </c>
      <c r="D2327" s="150">
        <v>0</v>
      </c>
    </row>
    <row r="2328" spans="1:4">
      <c r="A2328" s="148">
        <v>42045.516000000003</v>
      </c>
      <c r="B2328" s="149" t="s">
        <v>1705</v>
      </c>
      <c r="C2328" s="150" t="s">
        <v>1699</v>
      </c>
      <c r="D2328" s="150">
        <v>0</v>
      </c>
    </row>
    <row r="2329" spans="1:4">
      <c r="A2329" s="148">
        <v>42045.516000000003</v>
      </c>
      <c r="B2329" s="149" t="s">
        <v>1707</v>
      </c>
      <c r="C2329" s="150" t="s">
        <v>1699</v>
      </c>
      <c r="D2329" s="150">
        <v>1</v>
      </c>
    </row>
    <row r="2330" spans="1:4">
      <c r="A2330" s="148">
        <v>42045.533000000003</v>
      </c>
      <c r="B2330" s="149" t="s">
        <v>1706</v>
      </c>
      <c r="C2330" s="150" t="s">
        <v>1701</v>
      </c>
      <c r="D2330" s="150">
        <v>1</v>
      </c>
    </row>
    <row r="2331" spans="1:4">
      <c r="A2331" s="148">
        <v>42045.533000000003</v>
      </c>
      <c r="B2331" s="149" t="s">
        <v>1703</v>
      </c>
      <c r="C2331" s="150" t="s">
        <v>1709</v>
      </c>
      <c r="D2331" s="150">
        <v>0</v>
      </c>
    </row>
    <row r="2332" spans="1:4">
      <c r="A2332" s="148">
        <v>42045.540999999997</v>
      </c>
      <c r="B2332" s="149" t="s">
        <v>1700</v>
      </c>
      <c r="C2332" s="150" t="s">
        <v>1708</v>
      </c>
      <c r="D2332" s="150">
        <v>1</v>
      </c>
    </row>
    <row r="2333" spans="1:4">
      <c r="A2333" s="148">
        <v>42045.540999999997</v>
      </c>
      <c r="B2333" s="149" t="s">
        <v>1703</v>
      </c>
      <c r="C2333" s="150" t="s">
        <v>1708</v>
      </c>
      <c r="D2333" s="150">
        <v>0</v>
      </c>
    </row>
    <row r="2334" spans="1:4">
      <c r="A2334" s="148">
        <v>42045.544999999998</v>
      </c>
      <c r="B2334" s="149" t="s">
        <v>1702</v>
      </c>
      <c r="C2334" s="150" t="s">
        <v>1708</v>
      </c>
      <c r="D2334" s="150">
        <v>1</v>
      </c>
    </row>
    <row r="2335" spans="1:4">
      <c r="A2335" s="148">
        <v>42045.544999999998</v>
      </c>
      <c r="B2335" s="149" t="s">
        <v>1703</v>
      </c>
      <c r="C2335" s="150" t="s">
        <v>1699</v>
      </c>
      <c r="D2335" s="150">
        <v>0</v>
      </c>
    </row>
    <row r="2336" spans="1:4">
      <c r="A2336" s="148">
        <v>42045.544999999998</v>
      </c>
      <c r="B2336" s="149" t="s">
        <v>1705</v>
      </c>
      <c r="C2336" s="150" t="s">
        <v>1708</v>
      </c>
      <c r="D2336" s="150">
        <v>1</v>
      </c>
    </row>
    <row r="2337" spans="1:4">
      <c r="A2337" s="148">
        <v>42045.544999999998</v>
      </c>
      <c r="B2337" s="149" t="s">
        <v>1706</v>
      </c>
      <c r="C2337" s="150" t="s">
        <v>1709</v>
      </c>
      <c r="D2337" s="150">
        <v>1</v>
      </c>
    </row>
    <row r="2338" spans="1:4">
      <c r="A2338" s="148">
        <v>42045.574000000001</v>
      </c>
      <c r="B2338" s="149" t="s">
        <v>1706</v>
      </c>
      <c r="C2338" s="150" t="s">
        <v>1710</v>
      </c>
      <c r="D2338" s="150">
        <v>1</v>
      </c>
    </row>
    <row r="2339" spans="1:4">
      <c r="A2339" s="148">
        <v>42045.574000000001</v>
      </c>
      <c r="B2339" s="149" t="s">
        <v>1707</v>
      </c>
      <c r="C2339" s="150" t="s">
        <v>1699</v>
      </c>
      <c r="D2339" s="150">
        <v>1</v>
      </c>
    </row>
    <row r="2340" spans="1:4">
      <c r="A2340" s="148">
        <v>42045.59</v>
      </c>
      <c r="B2340" s="149" t="s">
        <v>1702</v>
      </c>
      <c r="C2340" s="150" t="s">
        <v>1710</v>
      </c>
      <c r="D2340" s="150">
        <v>0</v>
      </c>
    </row>
    <row r="2341" spans="1:4">
      <c r="A2341" s="148">
        <v>42045.59</v>
      </c>
      <c r="B2341" s="149" t="s">
        <v>1704</v>
      </c>
      <c r="C2341" s="150" t="s">
        <v>1710</v>
      </c>
      <c r="D2341" s="150">
        <v>1</v>
      </c>
    </row>
    <row r="2342" spans="1:4">
      <c r="A2342" s="148">
        <v>42045.629000000001</v>
      </c>
      <c r="B2342" s="149" t="s">
        <v>1700</v>
      </c>
      <c r="C2342" s="150" t="s">
        <v>1708</v>
      </c>
      <c r="D2342" s="150">
        <v>1</v>
      </c>
    </row>
    <row r="2343" spans="1:4">
      <c r="A2343" s="148">
        <v>42045.629000000001</v>
      </c>
      <c r="B2343" s="149" t="s">
        <v>1703</v>
      </c>
      <c r="C2343" s="150" t="s">
        <v>1710</v>
      </c>
      <c r="D2343" s="150">
        <v>0</v>
      </c>
    </row>
    <row r="2344" spans="1:4">
      <c r="A2344" s="148">
        <v>42045.656999999999</v>
      </c>
      <c r="B2344" s="149" t="s">
        <v>1704</v>
      </c>
      <c r="C2344" s="150" t="s">
        <v>1708</v>
      </c>
      <c r="D2344" s="150">
        <v>1</v>
      </c>
    </row>
    <row r="2345" spans="1:4">
      <c r="A2345" s="148">
        <v>42045.656999999999</v>
      </c>
      <c r="B2345" s="149" t="s">
        <v>1702</v>
      </c>
      <c r="C2345" s="150" t="s">
        <v>1699</v>
      </c>
      <c r="D2345" s="150">
        <v>1</v>
      </c>
    </row>
    <row r="2346" spans="1:4">
      <c r="A2346" s="148">
        <v>42045.682000000001</v>
      </c>
      <c r="B2346" s="149" t="s">
        <v>1703</v>
      </c>
      <c r="C2346" s="150" t="s">
        <v>1699</v>
      </c>
      <c r="D2346" s="150">
        <v>1</v>
      </c>
    </row>
    <row r="2347" spans="1:4">
      <c r="A2347" s="148">
        <v>42045.682000000001</v>
      </c>
      <c r="B2347" s="149" t="s">
        <v>1698</v>
      </c>
      <c r="C2347" s="150" t="s">
        <v>1709</v>
      </c>
      <c r="D2347" s="150">
        <v>0</v>
      </c>
    </row>
    <row r="2348" spans="1:4">
      <c r="A2348" s="148">
        <v>42045.684999999998</v>
      </c>
      <c r="B2348" s="149" t="s">
        <v>1707</v>
      </c>
      <c r="C2348" s="150" t="s">
        <v>1701</v>
      </c>
      <c r="D2348" s="150">
        <v>1</v>
      </c>
    </row>
    <row r="2349" spans="1:4">
      <c r="A2349" s="148">
        <v>42045.684999999998</v>
      </c>
      <c r="B2349" s="149" t="s">
        <v>1700</v>
      </c>
      <c r="C2349" s="150" t="s">
        <v>1701</v>
      </c>
      <c r="D2349" s="150">
        <v>0</v>
      </c>
    </row>
    <row r="2350" spans="1:4">
      <c r="A2350" s="148">
        <v>42045.686000000002</v>
      </c>
      <c r="B2350" s="149" t="s">
        <v>1706</v>
      </c>
      <c r="C2350" s="150" t="s">
        <v>1701</v>
      </c>
      <c r="D2350" s="150">
        <v>0</v>
      </c>
    </row>
    <row r="2351" spans="1:4">
      <c r="A2351" s="148">
        <v>42045.686000000002</v>
      </c>
      <c r="B2351" s="149" t="s">
        <v>1707</v>
      </c>
      <c r="C2351" s="150" t="s">
        <v>1699</v>
      </c>
      <c r="D2351" s="150">
        <v>1</v>
      </c>
    </row>
    <row r="2352" spans="1:4">
      <c r="A2352" s="148">
        <v>42045.686000000002</v>
      </c>
      <c r="B2352" s="149" t="s">
        <v>1703</v>
      </c>
      <c r="C2352" s="150" t="s">
        <v>1699</v>
      </c>
      <c r="D2352" s="150">
        <v>0</v>
      </c>
    </row>
    <row r="2353" spans="1:4">
      <c r="A2353" s="148">
        <v>42045.686000000002</v>
      </c>
      <c r="B2353" s="149" t="s">
        <v>1698</v>
      </c>
      <c r="C2353" s="150" t="s">
        <v>1699</v>
      </c>
      <c r="D2353" s="150">
        <v>0</v>
      </c>
    </row>
    <row r="2354" spans="1:4">
      <c r="A2354" s="148">
        <v>42045.714</v>
      </c>
      <c r="B2354" s="149" t="s">
        <v>1698</v>
      </c>
      <c r="C2354" s="150" t="s">
        <v>1701</v>
      </c>
      <c r="D2354" s="150">
        <v>1</v>
      </c>
    </row>
    <row r="2355" spans="1:4">
      <c r="A2355" s="148">
        <v>42045.714</v>
      </c>
      <c r="B2355" s="149" t="s">
        <v>1700</v>
      </c>
      <c r="C2355" s="150" t="s">
        <v>1701</v>
      </c>
      <c r="D2355" s="150">
        <v>1</v>
      </c>
    </row>
    <row r="2356" spans="1:4">
      <c r="A2356" s="148">
        <v>42045.720999999998</v>
      </c>
      <c r="B2356" s="149" t="s">
        <v>1698</v>
      </c>
      <c r="C2356" s="150" t="s">
        <v>1709</v>
      </c>
      <c r="D2356" s="150">
        <v>1</v>
      </c>
    </row>
    <row r="2357" spans="1:4">
      <c r="A2357" s="148">
        <v>42045.720999999998</v>
      </c>
      <c r="B2357" s="149" t="s">
        <v>1706</v>
      </c>
      <c r="C2357" s="150" t="s">
        <v>1708</v>
      </c>
      <c r="D2357" s="150">
        <v>1</v>
      </c>
    </row>
    <row r="2358" spans="1:4">
      <c r="A2358" s="148">
        <v>42045.726000000002</v>
      </c>
      <c r="B2358" s="149" t="s">
        <v>1704</v>
      </c>
      <c r="C2358" s="150" t="s">
        <v>1708</v>
      </c>
      <c r="D2358" s="150">
        <v>1</v>
      </c>
    </row>
    <row r="2359" spans="1:4">
      <c r="A2359" s="148">
        <v>42045.726000000002</v>
      </c>
      <c r="B2359" s="149" t="s">
        <v>1702</v>
      </c>
      <c r="C2359" s="150" t="s">
        <v>1699</v>
      </c>
      <c r="D2359" s="150">
        <v>1</v>
      </c>
    </row>
    <row r="2360" spans="1:4">
      <c r="A2360" s="148">
        <v>42045.728000000003</v>
      </c>
      <c r="B2360" s="149" t="s">
        <v>1698</v>
      </c>
      <c r="C2360" s="150" t="s">
        <v>1699</v>
      </c>
      <c r="D2360" s="150">
        <v>1</v>
      </c>
    </row>
    <row r="2361" spans="1:4">
      <c r="A2361" s="148">
        <v>42045.728000000003</v>
      </c>
      <c r="B2361" s="149" t="s">
        <v>1705</v>
      </c>
      <c r="C2361" s="150" t="s">
        <v>1709</v>
      </c>
      <c r="D2361" s="150">
        <v>1</v>
      </c>
    </row>
    <row r="2362" spans="1:4">
      <c r="A2362" s="148">
        <v>42045.733</v>
      </c>
      <c r="B2362" s="149" t="s">
        <v>1705</v>
      </c>
      <c r="C2362" s="150" t="s">
        <v>1699</v>
      </c>
      <c r="D2362" s="150">
        <v>0</v>
      </c>
    </row>
    <row r="2363" spans="1:4">
      <c r="A2363" s="148">
        <v>42045.733</v>
      </c>
      <c r="B2363" s="149" t="s">
        <v>1705</v>
      </c>
      <c r="C2363" s="150" t="s">
        <v>1699</v>
      </c>
      <c r="D2363" s="150">
        <v>1</v>
      </c>
    </row>
    <row r="2364" spans="1:4">
      <c r="A2364" s="148">
        <v>42045.739000000001</v>
      </c>
      <c r="B2364" s="149" t="s">
        <v>1703</v>
      </c>
      <c r="C2364" s="150" t="s">
        <v>1709</v>
      </c>
      <c r="D2364" s="150">
        <v>1</v>
      </c>
    </row>
    <row r="2365" spans="1:4">
      <c r="A2365" s="148">
        <v>42045.739000000001</v>
      </c>
      <c r="B2365" s="149" t="s">
        <v>1698</v>
      </c>
      <c r="C2365" s="150" t="s">
        <v>1708</v>
      </c>
      <c r="D2365" s="150">
        <v>1</v>
      </c>
    </row>
    <row r="2366" spans="1:4">
      <c r="A2366" s="148">
        <v>42046.379000000001</v>
      </c>
      <c r="B2366" s="149" t="s">
        <v>1707</v>
      </c>
      <c r="C2366" s="150" t="s">
        <v>1710</v>
      </c>
      <c r="D2366" s="150">
        <v>1</v>
      </c>
    </row>
    <row r="2367" spans="1:4">
      <c r="A2367" s="148">
        <v>42046.379000000001</v>
      </c>
      <c r="B2367" s="149" t="s">
        <v>1698</v>
      </c>
      <c r="C2367" s="150" t="s">
        <v>1701</v>
      </c>
      <c r="D2367" s="150">
        <v>1</v>
      </c>
    </row>
    <row r="2368" spans="1:4">
      <c r="A2368" s="148">
        <v>42046.383000000002</v>
      </c>
      <c r="B2368" s="149" t="s">
        <v>1700</v>
      </c>
      <c r="C2368" s="150" t="s">
        <v>1708</v>
      </c>
      <c r="D2368" s="150">
        <v>0</v>
      </c>
    </row>
    <row r="2369" spans="1:4">
      <c r="A2369" s="148">
        <v>42046.383000000002</v>
      </c>
      <c r="B2369" s="149" t="s">
        <v>1705</v>
      </c>
      <c r="C2369" s="150" t="s">
        <v>1699</v>
      </c>
      <c r="D2369" s="150">
        <v>1</v>
      </c>
    </row>
    <row r="2370" spans="1:4">
      <c r="A2370" s="148">
        <v>42046.398999999998</v>
      </c>
      <c r="B2370" s="149" t="s">
        <v>1698</v>
      </c>
      <c r="C2370" s="150" t="s">
        <v>1710</v>
      </c>
      <c r="D2370" s="150">
        <v>1</v>
      </c>
    </row>
    <row r="2371" spans="1:4">
      <c r="A2371" s="148">
        <v>42046.398999999998</v>
      </c>
      <c r="B2371" s="149" t="s">
        <v>1705</v>
      </c>
      <c r="C2371" s="150" t="s">
        <v>1699</v>
      </c>
      <c r="D2371" s="150">
        <v>1</v>
      </c>
    </row>
    <row r="2372" spans="1:4">
      <c r="A2372" s="148">
        <v>42046.406000000003</v>
      </c>
      <c r="B2372" s="149" t="s">
        <v>1707</v>
      </c>
      <c r="C2372" s="150" t="s">
        <v>1709</v>
      </c>
      <c r="D2372" s="150">
        <v>0</v>
      </c>
    </row>
    <row r="2373" spans="1:4">
      <c r="A2373" s="148">
        <v>42046.406000000003</v>
      </c>
      <c r="B2373" s="149" t="s">
        <v>1704</v>
      </c>
      <c r="C2373" s="150" t="s">
        <v>1699</v>
      </c>
      <c r="D2373" s="150">
        <v>0</v>
      </c>
    </row>
    <row r="2374" spans="1:4">
      <c r="A2374" s="148">
        <v>42046.425000000003</v>
      </c>
      <c r="B2374" s="149" t="s">
        <v>1702</v>
      </c>
      <c r="C2374" s="150" t="s">
        <v>1699</v>
      </c>
      <c r="D2374" s="150">
        <v>1</v>
      </c>
    </row>
    <row r="2375" spans="1:4">
      <c r="A2375" s="148">
        <v>42046.425000000003</v>
      </c>
      <c r="B2375" s="149" t="s">
        <v>1703</v>
      </c>
      <c r="C2375" s="150" t="s">
        <v>1709</v>
      </c>
      <c r="D2375" s="150">
        <v>1</v>
      </c>
    </row>
    <row r="2376" spans="1:4">
      <c r="A2376" s="148">
        <v>42046.432999999997</v>
      </c>
      <c r="B2376" s="149" t="s">
        <v>1706</v>
      </c>
      <c r="C2376" s="150" t="s">
        <v>1710</v>
      </c>
      <c r="D2376" s="150">
        <v>1</v>
      </c>
    </row>
    <row r="2377" spans="1:4">
      <c r="A2377" s="148">
        <v>42046.432999999997</v>
      </c>
      <c r="B2377" s="149" t="s">
        <v>1700</v>
      </c>
      <c r="C2377" s="150" t="s">
        <v>1710</v>
      </c>
      <c r="D2377" s="150">
        <v>1</v>
      </c>
    </row>
    <row r="2378" spans="1:4">
      <c r="A2378" s="148">
        <v>42046.436999999998</v>
      </c>
      <c r="B2378" s="149" t="s">
        <v>1707</v>
      </c>
      <c r="C2378" s="150" t="s">
        <v>1708</v>
      </c>
      <c r="D2378" s="150">
        <v>1</v>
      </c>
    </row>
    <row r="2379" spans="1:4">
      <c r="A2379" s="148">
        <v>42046.436999999998</v>
      </c>
      <c r="B2379" s="149" t="s">
        <v>1704</v>
      </c>
      <c r="C2379" s="150" t="s">
        <v>1699</v>
      </c>
      <c r="D2379" s="150">
        <v>1</v>
      </c>
    </row>
    <row r="2380" spans="1:4">
      <c r="A2380" s="148">
        <v>42046.462</v>
      </c>
      <c r="B2380" s="149" t="s">
        <v>1704</v>
      </c>
      <c r="C2380" s="150" t="s">
        <v>1708</v>
      </c>
      <c r="D2380" s="150">
        <v>1</v>
      </c>
    </row>
    <row r="2381" spans="1:4">
      <c r="A2381" s="148">
        <v>42046.462</v>
      </c>
      <c r="B2381" s="149" t="s">
        <v>1698</v>
      </c>
      <c r="C2381" s="150" t="s">
        <v>1699</v>
      </c>
      <c r="D2381" s="150">
        <v>0</v>
      </c>
    </row>
    <row r="2382" spans="1:4">
      <c r="A2382" s="148">
        <v>42046.466999999997</v>
      </c>
      <c r="B2382" s="149" t="s">
        <v>1705</v>
      </c>
      <c r="C2382" s="150" t="s">
        <v>1699</v>
      </c>
      <c r="D2382" s="150">
        <v>1</v>
      </c>
    </row>
    <row r="2383" spans="1:4">
      <c r="A2383" s="148">
        <v>42046.466999999997</v>
      </c>
      <c r="B2383" s="149" t="s">
        <v>1700</v>
      </c>
      <c r="C2383" s="150" t="s">
        <v>1710</v>
      </c>
      <c r="D2383" s="150">
        <v>1</v>
      </c>
    </row>
    <row r="2384" spans="1:4">
      <c r="A2384" s="148">
        <v>42046.495999999999</v>
      </c>
      <c r="B2384" s="149" t="s">
        <v>1703</v>
      </c>
      <c r="C2384" s="150" t="s">
        <v>1710</v>
      </c>
      <c r="D2384" s="150">
        <v>1</v>
      </c>
    </row>
    <row r="2385" spans="1:4">
      <c r="A2385" s="148">
        <v>42046.495999999999</v>
      </c>
      <c r="B2385" s="149" t="s">
        <v>1700</v>
      </c>
      <c r="C2385" s="150" t="s">
        <v>1709</v>
      </c>
      <c r="D2385" s="150">
        <v>0</v>
      </c>
    </row>
    <row r="2386" spans="1:4">
      <c r="A2386" s="148">
        <v>42046.497000000003</v>
      </c>
      <c r="B2386" s="149" t="s">
        <v>1705</v>
      </c>
      <c r="C2386" s="150" t="s">
        <v>1708</v>
      </c>
      <c r="D2386" s="150">
        <v>1</v>
      </c>
    </row>
    <row r="2387" spans="1:4">
      <c r="A2387" s="148">
        <v>42046.497000000003</v>
      </c>
      <c r="B2387" s="149" t="s">
        <v>1703</v>
      </c>
      <c r="C2387" s="150" t="s">
        <v>1699</v>
      </c>
      <c r="D2387" s="150">
        <v>1</v>
      </c>
    </row>
    <row r="2388" spans="1:4">
      <c r="A2388" s="148">
        <v>42046.5</v>
      </c>
      <c r="B2388" s="149" t="s">
        <v>1698</v>
      </c>
      <c r="C2388" s="150" t="s">
        <v>1708</v>
      </c>
      <c r="D2388" s="150">
        <v>0</v>
      </c>
    </row>
    <row r="2389" spans="1:4">
      <c r="A2389" s="148">
        <v>42046.5</v>
      </c>
      <c r="B2389" s="149" t="s">
        <v>1700</v>
      </c>
      <c r="C2389" s="150" t="s">
        <v>1709</v>
      </c>
      <c r="D2389" s="150">
        <v>1</v>
      </c>
    </row>
    <row r="2390" spans="1:4">
      <c r="A2390" s="148">
        <v>42046.5</v>
      </c>
      <c r="B2390" s="149" t="s">
        <v>1700</v>
      </c>
      <c r="C2390" s="150" t="s">
        <v>1708</v>
      </c>
      <c r="D2390" s="150">
        <v>0</v>
      </c>
    </row>
    <row r="2391" spans="1:4">
      <c r="A2391" s="148">
        <v>42046.5</v>
      </c>
      <c r="B2391" s="149" t="s">
        <v>1700</v>
      </c>
      <c r="C2391" s="150" t="s">
        <v>1709</v>
      </c>
      <c r="D2391" s="150">
        <v>0</v>
      </c>
    </row>
    <row r="2392" spans="1:4">
      <c r="A2392" s="148">
        <v>42046.502999999997</v>
      </c>
      <c r="B2392" s="149" t="s">
        <v>1698</v>
      </c>
      <c r="C2392" s="150" t="s">
        <v>1708</v>
      </c>
      <c r="D2392" s="150">
        <v>1</v>
      </c>
    </row>
    <row r="2393" spans="1:4">
      <c r="A2393" s="148">
        <v>42046.502999999997</v>
      </c>
      <c r="B2393" s="149" t="s">
        <v>1707</v>
      </c>
      <c r="C2393" s="150" t="s">
        <v>1709</v>
      </c>
      <c r="D2393" s="150">
        <v>1</v>
      </c>
    </row>
    <row r="2394" spans="1:4">
      <c r="A2394" s="148">
        <v>42046.510999999999</v>
      </c>
      <c r="B2394" s="149" t="s">
        <v>1703</v>
      </c>
      <c r="C2394" s="150" t="s">
        <v>1699</v>
      </c>
      <c r="D2394" s="150">
        <v>1</v>
      </c>
    </row>
    <row r="2395" spans="1:4">
      <c r="A2395" s="148">
        <v>42046.510999999999</v>
      </c>
      <c r="B2395" s="149" t="s">
        <v>1703</v>
      </c>
      <c r="C2395" s="150" t="s">
        <v>1708</v>
      </c>
      <c r="D2395" s="150">
        <v>0</v>
      </c>
    </row>
    <row r="2396" spans="1:4">
      <c r="A2396" s="148">
        <v>42046.521000000001</v>
      </c>
      <c r="B2396" s="149" t="s">
        <v>1702</v>
      </c>
      <c r="C2396" s="150" t="s">
        <v>1708</v>
      </c>
      <c r="D2396" s="150">
        <v>0</v>
      </c>
    </row>
    <row r="2397" spans="1:4">
      <c r="A2397" s="148">
        <v>42046.521000000001</v>
      </c>
      <c r="B2397" s="149" t="s">
        <v>1707</v>
      </c>
      <c r="C2397" s="150" t="s">
        <v>1709</v>
      </c>
      <c r="D2397" s="150">
        <v>1</v>
      </c>
    </row>
    <row r="2398" spans="1:4">
      <c r="A2398" s="148">
        <v>42046.523999999998</v>
      </c>
      <c r="B2398" s="149" t="s">
        <v>1703</v>
      </c>
      <c r="C2398" s="150" t="s">
        <v>1701</v>
      </c>
      <c r="D2398" s="150">
        <v>0</v>
      </c>
    </row>
    <row r="2399" spans="1:4">
      <c r="A2399" s="148">
        <v>42046.523999999998</v>
      </c>
      <c r="B2399" s="149" t="s">
        <v>1704</v>
      </c>
      <c r="C2399" s="150" t="s">
        <v>1701</v>
      </c>
      <c r="D2399" s="150">
        <v>1</v>
      </c>
    </row>
    <row r="2400" spans="1:4">
      <c r="A2400" s="148">
        <v>42046.525000000001</v>
      </c>
      <c r="B2400" s="149" t="s">
        <v>1707</v>
      </c>
      <c r="C2400" s="150" t="s">
        <v>1709</v>
      </c>
      <c r="D2400" s="150">
        <v>1</v>
      </c>
    </row>
    <row r="2401" spans="1:4">
      <c r="A2401" s="148">
        <v>42046.525000000001</v>
      </c>
      <c r="B2401" s="149" t="s">
        <v>1702</v>
      </c>
      <c r="C2401" s="150" t="s">
        <v>1709</v>
      </c>
      <c r="D2401" s="150">
        <v>1</v>
      </c>
    </row>
    <row r="2402" spans="1:4">
      <c r="A2402" s="148">
        <v>42046.535000000003</v>
      </c>
      <c r="B2402" s="149" t="s">
        <v>1705</v>
      </c>
      <c r="C2402" s="150" t="s">
        <v>1699</v>
      </c>
      <c r="D2402" s="150">
        <v>0</v>
      </c>
    </row>
    <row r="2403" spans="1:4">
      <c r="A2403" s="148">
        <v>42046.535000000003</v>
      </c>
      <c r="B2403" s="149" t="s">
        <v>1704</v>
      </c>
      <c r="C2403" s="150" t="s">
        <v>1709</v>
      </c>
      <c r="D2403" s="150">
        <v>1</v>
      </c>
    </row>
    <row r="2404" spans="1:4">
      <c r="A2404" s="148">
        <v>42046.54</v>
      </c>
      <c r="B2404" s="149" t="s">
        <v>1707</v>
      </c>
      <c r="C2404" s="150" t="s">
        <v>1699</v>
      </c>
      <c r="D2404" s="150">
        <v>1</v>
      </c>
    </row>
    <row r="2405" spans="1:4">
      <c r="A2405" s="148">
        <v>42046.54</v>
      </c>
      <c r="B2405" s="149" t="s">
        <v>1702</v>
      </c>
      <c r="C2405" s="150" t="s">
        <v>1708</v>
      </c>
      <c r="D2405" s="150">
        <v>0</v>
      </c>
    </row>
    <row r="2406" spans="1:4">
      <c r="A2406" s="148">
        <v>42046.55</v>
      </c>
      <c r="B2406" s="149" t="s">
        <v>1700</v>
      </c>
      <c r="C2406" s="150" t="s">
        <v>1701</v>
      </c>
      <c r="D2406" s="150">
        <v>1</v>
      </c>
    </row>
    <row r="2407" spans="1:4">
      <c r="A2407" s="148">
        <v>42046.55</v>
      </c>
      <c r="B2407" s="149" t="s">
        <v>1707</v>
      </c>
      <c r="C2407" s="150" t="s">
        <v>1709</v>
      </c>
      <c r="D2407" s="150">
        <v>1</v>
      </c>
    </row>
    <row r="2408" spans="1:4">
      <c r="A2408" s="148">
        <v>42046.557000000001</v>
      </c>
      <c r="B2408" s="149" t="s">
        <v>1703</v>
      </c>
      <c r="C2408" s="150" t="s">
        <v>1710</v>
      </c>
      <c r="D2408" s="150">
        <v>1</v>
      </c>
    </row>
    <row r="2409" spans="1:4">
      <c r="A2409" s="148">
        <v>42046.557000000001</v>
      </c>
      <c r="B2409" s="149" t="s">
        <v>1698</v>
      </c>
      <c r="C2409" s="150" t="s">
        <v>1709</v>
      </c>
      <c r="D2409" s="150">
        <v>1</v>
      </c>
    </row>
    <row r="2410" spans="1:4">
      <c r="A2410" s="148">
        <v>42046.563000000002</v>
      </c>
      <c r="B2410" s="149" t="s">
        <v>1705</v>
      </c>
      <c r="C2410" s="150" t="s">
        <v>1710</v>
      </c>
      <c r="D2410" s="150">
        <v>1</v>
      </c>
    </row>
    <row r="2411" spans="1:4">
      <c r="A2411" s="148">
        <v>42046.563000000002</v>
      </c>
      <c r="B2411" s="149" t="s">
        <v>1706</v>
      </c>
      <c r="C2411" s="150" t="s">
        <v>1699</v>
      </c>
      <c r="D2411" s="150">
        <v>1</v>
      </c>
    </row>
    <row r="2412" spans="1:4">
      <c r="A2412" s="148">
        <v>42046.567999999999</v>
      </c>
      <c r="B2412" s="149" t="s">
        <v>1702</v>
      </c>
      <c r="C2412" s="150" t="s">
        <v>1701</v>
      </c>
      <c r="D2412" s="150">
        <v>1</v>
      </c>
    </row>
    <row r="2413" spans="1:4">
      <c r="A2413" s="148">
        <v>42046.567999999999</v>
      </c>
      <c r="B2413" s="149" t="s">
        <v>1705</v>
      </c>
      <c r="C2413" s="150" t="s">
        <v>1699</v>
      </c>
      <c r="D2413" s="150">
        <v>1</v>
      </c>
    </row>
    <row r="2414" spans="1:4">
      <c r="A2414" s="148">
        <v>42046.574000000001</v>
      </c>
      <c r="B2414" s="149" t="s">
        <v>1707</v>
      </c>
      <c r="C2414" s="150" t="s">
        <v>1709</v>
      </c>
      <c r="D2414" s="150">
        <v>1</v>
      </c>
    </row>
    <row r="2415" spans="1:4">
      <c r="A2415" s="148">
        <v>42046.574000000001</v>
      </c>
      <c r="B2415" s="149" t="s">
        <v>1707</v>
      </c>
      <c r="C2415" s="150" t="s">
        <v>1699</v>
      </c>
      <c r="D2415" s="150">
        <v>1</v>
      </c>
    </row>
    <row r="2416" spans="1:4">
      <c r="A2416" s="148">
        <v>42046.586000000003</v>
      </c>
      <c r="B2416" s="149" t="s">
        <v>1705</v>
      </c>
      <c r="C2416" s="150" t="s">
        <v>1699</v>
      </c>
      <c r="D2416" s="150">
        <v>1</v>
      </c>
    </row>
    <row r="2417" spans="1:4">
      <c r="A2417" s="148">
        <v>42046.586000000003</v>
      </c>
      <c r="B2417" s="149" t="s">
        <v>1707</v>
      </c>
      <c r="C2417" s="150" t="s">
        <v>1701</v>
      </c>
      <c r="D2417" s="150">
        <v>1</v>
      </c>
    </row>
    <row r="2418" spans="1:4">
      <c r="A2418" s="148">
        <v>42046.586000000003</v>
      </c>
      <c r="B2418" s="149" t="s">
        <v>1705</v>
      </c>
      <c r="C2418" s="150" t="s">
        <v>1699</v>
      </c>
      <c r="D2418" s="150">
        <v>0</v>
      </c>
    </row>
    <row r="2419" spans="1:4">
      <c r="A2419" s="148">
        <v>42046.586000000003</v>
      </c>
      <c r="B2419" s="149" t="s">
        <v>1705</v>
      </c>
      <c r="C2419" s="150" t="s">
        <v>1701</v>
      </c>
      <c r="D2419" s="150">
        <v>1</v>
      </c>
    </row>
    <row r="2420" spans="1:4">
      <c r="A2420" s="148">
        <v>42046.601000000002</v>
      </c>
      <c r="B2420" s="149" t="s">
        <v>1707</v>
      </c>
      <c r="C2420" s="150" t="s">
        <v>1710</v>
      </c>
      <c r="D2420" s="150">
        <v>1</v>
      </c>
    </row>
    <row r="2421" spans="1:4">
      <c r="A2421" s="148">
        <v>42046.601000000002</v>
      </c>
      <c r="B2421" s="149" t="s">
        <v>1707</v>
      </c>
      <c r="C2421" s="150" t="s">
        <v>1708</v>
      </c>
      <c r="D2421" s="150">
        <v>1</v>
      </c>
    </row>
    <row r="2422" spans="1:4">
      <c r="A2422" s="148">
        <v>42046.62</v>
      </c>
      <c r="B2422" s="149" t="s">
        <v>1703</v>
      </c>
      <c r="C2422" s="150" t="s">
        <v>1710</v>
      </c>
      <c r="D2422" s="150">
        <v>1</v>
      </c>
    </row>
    <row r="2423" spans="1:4">
      <c r="A2423" s="148">
        <v>42046.62</v>
      </c>
      <c r="B2423" s="149" t="s">
        <v>1704</v>
      </c>
      <c r="C2423" s="150" t="s">
        <v>1710</v>
      </c>
      <c r="D2423" s="150">
        <v>1</v>
      </c>
    </row>
    <row r="2424" spans="1:4">
      <c r="A2424" s="148">
        <v>42046.627999999997</v>
      </c>
      <c r="B2424" s="149" t="s">
        <v>1700</v>
      </c>
      <c r="C2424" s="150" t="s">
        <v>1708</v>
      </c>
      <c r="D2424" s="150">
        <v>1</v>
      </c>
    </row>
    <row r="2425" spans="1:4">
      <c r="A2425" s="148">
        <v>42046.627999999997</v>
      </c>
      <c r="B2425" s="149" t="s">
        <v>1703</v>
      </c>
      <c r="C2425" s="150" t="s">
        <v>1701</v>
      </c>
      <c r="D2425" s="150">
        <v>1</v>
      </c>
    </row>
    <row r="2426" spans="1:4">
      <c r="A2426" s="148">
        <v>42046.633000000002</v>
      </c>
      <c r="B2426" s="149" t="s">
        <v>1704</v>
      </c>
      <c r="C2426" s="150" t="s">
        <v>1699</v>
      </c>
      <c r="D2426" s="150">
        <v>1</v>
      </c>
    </row>
    <row r="2427" spans="1:4">
      <c r="A2427" s="148">
        <v>42046.633000000002</v>
      </c>
      <c r="B2427" s="149" t="s">
        <v>1706</v>
      </c>
      <c r="C2427" s="150" t="s">
        <v>1710</v>
      </c>
      <c r="D2427" s="150">
        <v>1</v>
      </c>
    </row>
    <row r="2428" spans="1:4">
      <c r="A2428" s="148">
        <v>42046.665999999997</v>
      </c>
      <c r="B2428" s="149" t="s">
        <v>1698</v>
      </c>
      <c r="C2428" s="150" t="s">
        <v>1708</v>
      </c>
      <c r="D2428" s="150">
        <v>1</v>
      </c>
    </row>
    <row r="2429" spans="1:4">
      <c r="A2429" s="148">
        <v>42046.665999999997</v>
      </c>
      <c r="B2429" s="149" t="s">
        <v>1700</v>
      </c>
      <c r="C2429" s="150" t="s">
        <v>1701</v>
      </c>
      <c r="D2429" s="150">
        <v>1</v>
      </c>
    </row>
    <row r="2430" spans="1:4">
      <c r="A2430" s="148">
        <v>42046.686999999998</v>
      </c>
      <c r="B2430" s="149" t="s">
        <v>1703</v>
      </c>
      <c r="C2430" s="150" t="s">
        <v>1708</v>
      </c>
      <c r="D2430" s="150">
        <v>1</v>
      </c>
    </row>
    <row r="2431" spans="1:4">
      <c r="A2431" s="148">
        <v>42046.686999999998</v>
      </c>
      <c r="B2431" s="149" t="s">
        <v>1706</v>
      </c>
      <c r="C2431" s="150" t="s">
        <v>1699</v>
      </c>
      <c r="D2431" s="150">
        <v>1</v>
      </c>
    </row>
    <row r="2432" spans="1:4">
      <c r="A2432" s="148">
        <v>42046.701999999997</v>
      </c>
      <c r="B2432" s="149" t="s">
        <v>1707</v>
      </c>
      <c r="C2432" s="150" t="s">
        <v>1710</v>
      </c>
      <c r="D2432" s="150">
        <v>1</v>
      </c>
    </row>
    <row r="2433" spans="1:4">
      <c r="A2433" s="148">
        <v>42046.701999999997</v>
      </c>
      <c r="B2433" s="149" t="s">
        <v>1704</v>
      </c>
      <c r="C2433" s="150" t="s">
        <v>1709</v>
      </c>
      <c r="D2433" s="150">
        <v>1</v>
      </c>
    </row>
    <row r="2434" spans="1:4">
      <c r="A2434" s="148">
        <v>42046.71</v>
      </c>
      <c r="B2434" s="149" t="s">
        <v>1698</v>
      </c>
      <c r="C2434" s="150" t="s">
        <v>1701</v>
      </c>
      <c r="D2434" s="150">
        <v>0</v>
      </c>
    </row>
    <row r="2435" spans="1:4">
      <c r="A2435" s="148">
        <v>42046.71</v>
      </c>
      <c r="B2435" s="149" t="s">
        <v>1700</v>
      </c>
      <c r="C2435" s="150" t="s">
        <v>1699</v>
      </c>
      <c r="D2435" s="150">
        <v>1</v>
      </c>
    </row>
    <row r="2436" spans="1:4">
      <c r="A2436" s="148">
        <v>42046.724999999999</v>
      </c>
      <c r="B2436" s="149" t="s">
        <v>1704</v>
      </c>
      <c r="C2436" s="150" t="s">
        <v>1708</v>
      </c>
      <c r="D2436" s="150">
        <v>1</v>
      </c>
    </row>
    <row r="2437" spans="1:4">
      <c r="A2437" s="148">
        <v>42046.724999999999</v>
      </c>
      <c r="B2437" s="149" t="s">
        <v>1698</v>
      </c>
      <c r="C2437" s="150" t="s">
        <v>1709</v>
      </c>
      <c r="D2437" s="150">
        <v>1</v>
      </c>
    </row>
    <row r="2438" spans="1:4">
      <c r="A2438" s="148">
        <v>42047.383999999998</v>
      </c>
      <c r="B2438" s="149" t="s">
        <v>1707</v>
      </c>
      <c r="C2438" s="150" t="s">
        <v>1699</v>
      </c>
      <c r="D2438" s="150">
        <v>0</v>
      </c>
    </row>
    <row r="2439" spans="1:4">
      <c r="A2439" s="148">
        <v>42047.383999999998</v>
      </c>
      <c r="B2439" s="149" t="s">
        <v>1706</v>
      </c>
      <c r="C2439" s="150" t="s">
        <v>1708</v>
      </c>
      <c r="D2439" s="150">
        <v>0</v>
      </c>
    </row>
    <row r="2440" spans="1:4">
      <c r="A2440" s="148">
        <v>42047.417000000001</v>
      </c>
      <c r="B2440" s="149" t="s">
        <v>1707</v>
      </c>
      <c r="C2440" s="150" t="s">
        <v>1701</v>
      </c>
      <c r="D2440" s="150">
        <v>1</v>
      </c>
    </row>
    <row r="2441" spans="1:4">
      <c r="A2441" s="148">
        <v>42047.417000000001</v>
      </c>
      <c r="B2441" s="149" t="s">
        <v>1698</v>
      </c>
      <c r="C2441" s="150" t="s">
        <v>1701</v>
      </c>
      <c r="D2441" s="150">
        <v>1</v>
      </c>
    </row>
    <row r="2442" spans="1:4">
      <c r="A2442" s="148">
        <v>42047.425999999999</v>
      </c>
      <c r="B2442" s="149" t="s">
        <v>1700</v>
      </c>
      <c r="C2442" s="150" t="s">
        <v>1710</v>
      </c>
      <c r="D2442" s="150">
        <v>1</v>
      </c>
    </row>
    <row r="2443" spans="1:4">
      <c r="A2443" s="148">
        <v>42047.425999999999</v>
      </c>
      <c r="B2443" s="149" t="s">
        <v>1706</v>
      </c>
      <c r="C2443" s="150" t="s">
        <v>1699</v>
      </c>
      <c r="D2443" s="150">
        <v>0</v>
      </c>
    </row>
    <row r="2444" spans="1:4">
      <c r="A2444" s="148">
        <v>42047.428</v>
      </c>
      <c r="B2444" s="149" t="s">
        <v>1707</v>
      </c>
      <c r="C2444" s="150" t="s">
        <v>1709</v>
      </c>
      <c r="D2444" s="150">
        <v>0</v>
      </c>
    </row>
    <row r="2445" spans="1:4">
      <c r="A2445" s="148">
        <v>42047.428</v>
      </c>
      <c r="B2445" s="149" t="s">
        <v>1705</v>
      </c>
      <c r="C2445" s="150" t="s">
        <v>1701</v>
      </c>
      <c r="D2445" s="150">
        <v>0</v>
      </c>
    </row>
    <row r="2446" spans="1:4">
      <c r="A2446" s="148">
        <v>42047.434000000001</v>
      </c>
      <c r="B2446" s="149" t="s">
        <v>1700</v>
      </c>
      <c r="C2446" s="150" t="s">
        <v>1709</v>
      </c>
      <c r="D2446" s="150">
        <v>1</v>
      </c>
    </row>
    <row r="2447" spans="1:4">
      <c r="A2447" s="148">
        <v>42047.434000000001</v>
      </c>
      <c r="B2447" s="149" t="s">
        <v>1700</v>
      </c>
      <c r="C2447" s="150" t="s">
        <v>1710</v>
      </c>
      <c r="D2447" s="150">
        <v>1</v>
      </c>
    </row>
    <row r="2448" spans="1:4">
      <c r="A2448" s="148">
        <v>42047.434999999998</v>
      </c>
      <c r="B2448" s="149" t="s">
        <v>1706</v>
      </c>
      <c r="C2448" s="150" t="s">
        <v>1699</v>
      </c>
      <c r="D2448" s="150">
        <v>1</v>
      </c>
    </row>
    <row r="2449" spans="1:4">
      <c r="A2449" s="148">
        <v>42047.434999999998</v>
      </c>
      <c r="B2449" s="149" t="s">
        <v>1698</v>
      </c>
      <c r="C2449" s="150" t="s">
        <v>1708</v>
      </c>
      <c r="D2449" s="150">
        <v>1</v>
      </c>
    </row>
    <row r="2450" spans="1:4">
      <c r="A2450" s="148">
        <v>42047.438999999998</v>
      </c>
      <c r="B2450" s="149" t="s">
        <v>1700</v>
      </c>
      <c r="C2450" s="150" t="s">
        <v>1701</v>
      </c>
      <c r="D2450" s="150">
        <v>1</v>
      </c>
    </row>
    <row r="2451" spans="1:4">
      <c r="A2451" s="148">
        <v>42047.438999999998</v>
      </c>
      <c r="B2451" s="149" t="s">
        <v>1700</v>
      </c>
      <c r="C2451" s="150" t="s">
        <v>1699</v>
      </c>
      <c r="D2451" s="150">
        <v>0</v>
      </c>
    </row>
    <row r="2452" spans="1:4">
      <c r="A2452" s="148">
        <v>42047.449000000001</v>
      </c>
      <c r="B2452" s="149" t="s">
        <v>1707</v>
      </c>
      <c r="C2452" s="150" t="s">
        <v>1699</v>
      </c>
      <c r="D2452" s="150">
        <v>1</v>
      </c>
    </row>
    <row r="2453" spans="1:4">
      <c r="A2453" s="148">
        <v>42047.449000000001</v>
      </c>
      <c r="B2453" s="149" t="s">
        <v>1705</v>
      </c>
      <c r="C2453" s="150" t="s">
        <v>1709</v>
      </c>
      <c r="D2453" s="150">
        <v>1</v>
      </c>
    </row>
    <row r="2454" spans="1:4">
      <c r="A2454" s="148">
        <v>42047.453999999998</v>
      </c>
      <c r="B2454" s="149" t="s">
        <v>1703</v>
      </c>
      <c r="C2454" s="150" t="s">
        <v>1701</v>
      </c>
      <c r="D2454" s="150">
        <v>1</v>
      </c>
    </row>
    <row r="2455" spans="1:4">
      <c r="A2455" s="148">
        <v>42047.453999999998</v>
      </c>
      <c r="B2455" s="149" t="s">
        <v>1703</v>
      </c>
      <c r="C2455" s="150" t="s">
        <v>1709</v>
      </c>
      <c r="D2455" s="150">
        <v>1</v>
      </c>
    </row>
    <row r="2456" spans="1:4">
      <c r="A2456" s="148">
        <v>42047.464</v>
      </c>
      <c r="B2456" s="149" t="s">
        <v>1703</v>
      </c>
      <c r="C2456" s="150" t="s">
        <v>1699</v>
      </c>
      <c r="D2456" s="150">
        <v>0</v>
      </c>
    </row>
    <row r="2457" spans="1:4">
      <c r="A2457" s="148">
        <v>42047.464</v>
      </c>
      <c r="B2457" s="149" t="s">
        <v>1704</v>
      </c>
      <c r="C2457" s="150" t="s">
        <v>1710</v>
      </c>
      <c r="D2457" s="150">
        <v>1</v>
      </c>
    </row>
    <row r="2458" spans="1:4">
      <c r="A2458" s="148">
        <v>42047.476999999999</v>
      </c>
      <c r="B2458" s="149" t="s">
        <v>1700</v>
      </c>
      <c r="C2458" s="150" t="s">
        <v>1701</v>
      </c>
      <c r="D2458" s="150">
        <v>1</v>
      </c>
    </row>
    <row r="2459" spans="1:4">
      <c r="A2459" s="148">
        <v>42047.476999999999</v>
      </c>
      <c r="B2459" s="149" t="s">
        <v>1707</v>
      </c>
      <c r="C2459" s="150" t="s">
        <v>1710</v>
      </c>
      <c r="D2459" s="150">
        <v>1</v>
      </c>
    </row>
    <row r="2460" spans="1:4">
      <c r="A2460" s="148">
        <v>42047.495999999999</v>
      </c>
      <c r="B2460" s="149" t="s">
        <v>1698</v>
      </c>
      <c r="C2460" s="150" t="s">
        <v>1709</v>
      </c>
      <c r="D2460" s="150">
        <v>1</v>
      </c>
    </row>
    <row r="2461" spans="1:4">
      <c r="A2461" s="148">
        <v>42047.495999999999</v>
      </c>
      <c r="B2461" s="149" t="s">
        <v>1703</v>
      </c>
      <c r="C2461" s="150" t="s">
        <v>1709</v>
      </c>
      <c r="D2461" s="150">
        <v>1</v>
      </c>
    </row>
    <row r="2462" spans="1:4">
      <c r="A2462" s="148">
        <v>42047.51</v>
      </c>
      <c r="B2462" s="149" t="s">
        <v>1702</v>
      </c>
      <c r="C2462" s="150" t="s">
        <v>1701</v>
      </c>
      <c r="D2462" s="150">
        <v>1</v>
      </c>
    </row>
    <row r="2463" spans="1:4">
      <c r="A2463" s="148">
        <v>42047.51</v>
      </c>
      <c r="B2463" s="149" t="s">
        <v>1703</v>
      </c>
      <c r="C2463" s="150" t="s">
        <v>1701</v>
      </c>
      <c r="D2463" s="150">
        <v>0</v>
      </c>
    </row>
    <row r="2464" spans="1:4">
      <c r="A2464" s="148">
        <v>42047.517</v>
      </c>
      <c r="B2464" s="149" t="s">
        <v>1704</v>
      </c>
      <c r="C2464" s="150" t="s">
        <v>1710</v>
      </c>
      <c r="D2464" s="150">
        <v>1</v>
      </c>
    </row>
    <row r="2465" spans="1:4">
      <c r="A2465" s="148">
        <v>42047.517</v>
      </c>
      <c r="B2465" s="149" t="s">
        <v>1698</v>
      </c>
      <c r="C2465" s="150" t="s">
        <v>1709</v>
      </c>
      <c r="D2465" s="150">
        <v>1</v>
      </c>
    </row>
    <row r="2466" spans="1:4">
      <c r="A2466" s="148">
        <v>42047.535000000003</v>
      </c>
      <c r="B2466" s="149" t="s">
        <v>1705</v>
      </c>
      <c r="C2466" s="150" t="s">
        <v>1708</v>
      </c>
      <c r="D2466" s="150">
        <v>1</v>
      </c>
    </row>
    <row r="2467" spans="1:4">
      <c r="A2467" s="148">
        <v>42047.535000000003</v>
      </c>
      <c r="B2467" s="149" t="s">
        <v>1704</v>
      </c>
      <c r="C2467" s="150" t="s">
        <v>1708</v>
      </c>
      <c r="D2467" s="150">
        <v>1</v>
      </c>
    </row>
    <row r="2468" spans="1:4">
      <c r="A2468" s="148">
        <v>42047.546999999999</v>
      </c>
      <c r="B2468" s="149" t="s">
        <v>1705</v>
      </c>
      <c r="C2468" s="150" t="s">
        <v>1710</v>
      </c>
      <c r="D2468" s="150">
        <v>1</v>
      </c>
    </row>
    <row r="2469" spans="1:4">
      <c r="A2469" s="148">
        <v>42047.546999999999</v>
      </c>
      <c r="B2469" s="149" t="s">
        <v>1705</v>
      </c>
      <c r="C2469" s="150" t="s">
        <v>1709</v>
      </c>
      <c r="D2469" s="150">
        <v>0</v>
      </c>
    </row>
    <row r="2470" spans="1:4">
      <c r="A2470" s="148">
        <v>42047.559000000001</v>
      </c>
      <c r="B2470" s="149" t="s">
        <v>1706</v>
      </c>
      <c r="C2470" s="150" t="s">
        <v>1699</v>
      </c>
      <c r="D2470" s="150">
        <v>1</v>
      </c>
    </row>
    <row r="2471" spans="1:4">
      <c r="A2471" s="148">
        <v>42047.559000000001</v>
      </c>
      <c r="B2471" s="149" t="s">
        <v>1703</v>
      </c>
      <c r="C2471" s="150" t="s">
        <v>1699</v>
      </c>
      <c r="D2471" s="150">
        <v>1</v>
      </c>
    </row>
    <row r="2472" spans="1:4">
      <c r="A2472" s="148">
        <v>42047.561999999998</v>
      </c>
      <c r="B2472" s="149" t="s">
        <v>1698</v>
      </c>
      <c r="C2472" s="150" t="s">
        <v>1701</v>
      </c>
      <c r="D2472" s="150">
        <v>1</v>
      </c>
    </row>
    <row r="2473" spans="1:4">
      <c r="A2473" s="148">
        <v>42047.561999999998</v>
      </c>
      <c r="B2473" s="149" t="s">
        <v>1705</v>
      </c>
      <c r="C2473" s="150" t="s">
        <v>1701</v>
      </c>
      <c r="D2473" s="150">
        <v>1</v>
      </c>
    </row>
    <row r="2474" spans="1:4">
      <c r="A2474" s="148">
        <v>42047.661999999997</v>
      </c>
      <c r="B2474" s="149" t="s">
        <v>1698</v>
      </c>
      <c r="C2474" s="150" t="s">
        <v>1701</v>
      </c>
      <c r="D2474" s="150">
        <v>0</v>
      </c>
    </row>
    <row r="2475" spans="1:4">
      <c r="A2475" s="148">
        <v>42047.661999999997</v>
      </c>
      <c r="B2475" s="149" t="s">
        <v>1698</v>
      </c>
      <c r="C2475" s="150" t="s">
        <v>1699</v>
      </c>
      <c r="D2475" s="150">
        <v>0</v>
      </c>
    </row>
    <row r="2476" spans="1:4">
      <c r="A2476" s="148">
        <v>42047.718000000001</v>
      </c>
      <c r="B2476" s="149" t="s">
        <v>1705</v>
      </c>
      <c r="C2476" s="150" t="s">
        <v>1709</v>
      </c>
      <c r="D2476" s="150">
        <v>1</v>
      </c>
    </row>
    <row r="2477" spans="1:4">
      <c r="A2477" s="148">
        <v>42047.718000000001</v>
      </c>
      <c r="B2477" s="149" t="s">
        <v>1703</v>
      </c>
      <c r="C2477" s="150" t="s">
        <v>1701</v>
      </c>
      <c r="D2477" s="150">
        <v>1</v>
      </c>
    </row>
    <row r="2478" spans="1:4">
      <c r="A2478" s="148">
        <v>42047.745000000003</v>
      </c>
      <c r="B2478" s="149" t="s">
        <v>1700</v>
      </c>
      <c r="C2478" s="150" t="s">
        <v>1710</v>
      </c>
      <c r="D2478" s="150">
        <v>1</v>
      </c>
    </row>
    <row r="2479" spans="1:4">
      <c r="A2479" s="148">
        <v>42047.745000000003</v>
      </c>
      <c r="B2479" s="149" t="s">
        <v>1705</v>
      </c>
      <c r="C2479" s="150" t="s">
        <v>1710</v>
      </c>
      <c r="D2479" s="150">
        <v>0</v>
      </c>
    </row>
    <row r="2480" spans="1:4">
      <c r="A2480" s="148">
        <v>42047.745000000003</v>
      </c>
      <c r="B2480" s="149" t="s">
        <v>1700</v>
      </c>
      <c r="C2480" s="150" t="s">
        <v>1710</v>
      </c>
      <c r="D2480" s="150">
        <v>1</v>
      </c>
    </row>
    <row r="2481" spans="1:4">
      <c r="A2481" s="148">
        <v>42047.745000000003</v>
      </c>
      <c r="B2481" s="149" t="s">
        <v>1698</v>
      </c>
      <c r="C2481" s="150" t="s">
        <v>1710</v>
      </c>
      <c r="D2481" s="150">
        <v>0</v>
      </c>
    </row>
    <row r="2482" spans="1:4">
      <c r="A2482" s="148">
        <v>42048.385000000002</v>
      </c>
      <c r="B2482" s="149" t="s">
        <v>1707</v>
      </c>
      <c r="C2482" s="150" t="s">
        <v>1708</v>
      </c>
      <c r="D2482" s="150">
        <v>0</v>
      </c>
    </row>
    <row r="2483" spans="1:4">
      <c r="A2483" s="148">
        <v>42048.385000000002</v>
      </c>
      <c r="B2483" s="149" t="s">
        <v>1703</v>
      </c>
      <c r="C2483" s="150" t="s">
        <v>1701</v>
      </c>
      <c r="D2483" s="150">
        <v>0</v>
      </c>
    </row>
    <row r="2484" spans="1:4">
      <c r="A2484" s="148">
        <v>42048.398000000001</v>
      </c>
      <c r="B2484" s="149" t="s">
        <v>1707</v>
      </c>
      <c r="C2484" s="150" t="s">
        <v>1701</v>
      </c>
      <c r="D2484" s="150">
        <v>1</v>
      </c>
    </row>
    <row r="2485" spans="1:4">
      <c r="A2485" s="148">
        <v>42048.398000000001</v>
      </c>
      <c r="B2485" s="149" t="s">
        <v>1705</v>
      </c>
      <c r="C2485" s="150" t="s">
        <v>1710</v>
      </c>
      <c r="D2485" s="150">
        <v>0</v>
      </c>
    </row>
    <row r="2486" spans="1:4">
      <c r="A2486" s="148">
        <v>42048.4</v>
      </c>
      <c r="B2486" s="149" t="s">
        <v>1702</v>
      </c>
      <c r="C2486" s="150" t="s">
        <v>1701</v>
      </c>
      <c r="D2486" s="150">
        <v>1</v>
      </c>
    </row>
    <row r="2487" spans="1:4">
      <c r="A2487" s="148">
        <v>42048.4</v>
      </c>
      <c r="B2487" s="149" t="s">
        <v>1705</v>
      </c>
      <c r="C2487" s="150" t="s">
        <v>1708</v>
      </c>
      <c r="D2487" s="150">
        <v>0</v>
      </c>
    </row>
    <row r="2488" spans="1:4">
      <c r="A2488" s="148">
        <v>42048.404000000002</v>
      </c>
      <c r="B2488" s="149" t="s">
        <v>1700</v>
      </c>
      <c r="C2488" s="150" t="s">
        <v>1699</v>
      </c>
      <c r="D2488" s="150">
        <v>0</v>
      </c>
    </row>
    <row r="2489" spans="1:4">
      <c r="A2489" s="148">
        <v>42048.404000000002</v>
      </c>
      <c r="B2489" s="149" t="s">
        <v>1703</v>
      </c>
      <c r="C2489" s="150" t="s">
        <v>1699</v>
      </c>
      <c r="D2489" s="150">
        <v>1</v>
      </c>
    </row>
    <row r="2490" spans="1:4">
      <c r="A2490" s="148">
        <v>42048.413</v>
      </c>
      <c r="B2490" s="149" t="s">
        <v>1704</v>
      </c>
      <c r="C2490" s="150" t="s">
        <v>1708</v>
      </c>
      <c r="D2490" s="150">
        <v>1</v>
      </c>
    </row>
    <row r="2491" spans="1:4">
      <c r="A2491" s="148">
        <v>42048.413</v>
      </c>
      <c r="B2491" s="149" t="s">
        <v>1704</v>
      </c>
      <c r="C2491" s="150" t="s">
        <v>1710</v>
      </c>
      <c r="D2491" s="150">
        <v>1</v>
      </c>
    </row>
    <row r="2492" spans="1:4">
      <c r="A2492" s="148">
        <v>42048.423999999999</v>
      </c>
      <c r="B2492" s="149" t="s">
        <v>1703</v>
      </c>
      <c r="C2492" s="150" t="s">
        <v>1701</v>
      </c>
      <c r="D2492" s="150">
        <v>1</v>
      </c>
    </row>
    <row r="2493" spans="1:4">
      <c r="A2493" s="148">
        <v>42048.423999999999</v>
      </c>
      <c r="B2493" s="149" t="s">
        <v>1704</v>
      </c>
      <c r="C2493" s="150" t="s">
        <v>1699</v>
      </c>
      <c r="D2493" s="150">
        <v>1</v>
      </c>
    </row>
    <row r="2494" spans="1:4">
      <c r="A2494" s="148">
        <v>42048.44</v>
      </c>
      <c r="B2494" s="149" t="s">
        <v>1706</v>
      </c>
      <c r="C2494" s="150" t="s">
        <v>1709</v>
      </c>
      <c r="D2494" s="150">
        <v>1</v>
      </c>
    </row>
    <row r="2495" spans="1:4">
      <c r="A2495" s="148">
        <v>42048.44</v>
      </c>
      <c r="B2495" s="149" t="s">
        <v>1703</v>
      </c>
      <c r="C2495" s="150" t="s">
        <v>1708</v>
      </c>
      <c r="D2495" s="150">
        <v>0</v>
      </c>
    </row>
    <row r="2496" spans="1:4">
      <c r="A2496" s="148">
        <v>42048.447999999997</v>
      </c>
      <c r="B2496" s="149" t="s">
        <v>1704</v>
      </c>
      <c r="C2496" s="150" t="s">
        <v>1710</v>
      </c>
      <c r="D2496" s="150">
        <v>0</v>
      </c>
    </row>
    <row r="2497" spans="1:4">
      <c r="A2497" s="148">
        <v>42048.447999999997</v>
      </c>
      <c r="B2497" s="149" t="s">
        <v>1706</v>
      </c>
      <c r="C2497" s="150" t="s">
        <v>1709</v>
      </c>
      <c r="D2497" s="150">
        <v>1</v>
      </c>
    </row>
    <row r="2498" spans="1:4">
      <c r="A2498" s="148">
        <v>42048.461000000003</v>
      </c>
      <c r="B2498" s="149" t="s">
        <v>1700</v>
      </c>
      <c r="C2498" s="150" t="s">
        <v>1710</v>
      </c>
      <c r="D2498" s="150">
        <v>1</v>
      </c>
    </row>
    <row r="2499" spans="1:4">
      <c r="A2499" s="148">
        <v>42048.461000000003</v>
      </c>
      <c r="B2499" s="149" t="s">
        <v>1705</v>
      </c>
      <c r="C2499" s="150" t="s">
        <v>1710</v>
      </c>
      <c r="D2499" s="150">
        <v>1</v>
      </c>
    </row>
    <row r="2500" spans="1:4">
      <c r="A2500" s="148">
        <v>42048.481</v>
      </c>
      <c r="B2500" s="149" t="s">
        <v>1698</v>
      </c>
      <c r="C2500" s="150" t="s">
        <v>1709</v>
      </c>
      <c r="D2500" s="150">
        <v>1</v>
      </c>
    </row>
    <row r="2501" spans="1:4">
      <c r="A2501" s="148">
        <v>42048.481</v>
      </c>
      <c r="B2501" s="149" t="s">
        <v>1706</v>
      </c>
      <c r="C2501" s="150" t="s">
        <v>1709</v>
      </c>
      <c r="D2501" s="150">
        <v>1</v>
      </c>
    </row>
    <row r="2502" spans="1:4">
      <c r="A2502" s="148">
        <v>42048.508999999998</v>
      </c>
      <c r="B2502" s="149" t="s">
        <v>1707</v>
      </c>
      <c r="C2502" s="150" t="s">
        <v>1708</v>
      </c>
      <c r="D2502" s="150">
        <v>1</v>
      </c>
    </row>
    <row r="2503" spans="1:4">
      <c r="A2503" s="148">
        <v>42048.508999999998</v>
      </c>
      <c r="B2503" s="149" t="s">
        <v>1704</v>
      </c>
      <c r="C2503" s="150" t="s">
        <v>1699</v>
      </c>
      <c r="D2503" s="150">
        <v>1</v>
      </c>
    </row>
    <row r="2504" spans="1:4">
      <c r="A2504" s="148">
        <v>42048.517999999996</v>
      </c>
      <c r="B2504" s="149" t="s">
        <v>1703</v>
      </c>
      <c r="C2504" s="150" t="s">
        <v>1709</v>
      </c>
      <c r="D2504" s="150">
        <v>1</v>
      </c>
    </row>
    <row r="2505" spans="1:4">
      <c r="A2505" s="148">
        <v>42048.517999999996</v>
      </c>
      <c r="B2505" s="149" t="s">
        <v>1703</v>
      </c>
      <c r="C2505" s="150" t="s">
        <v>1701</v>
      </c>
      <c r="D2505" s="150">
        <v>1</v>
      </c>
    </row>
    <row r="2506" spans="1:4">
      <c r="A2506" s="148">
        <v>42048.519</v>
      </c>
      <c r="B2506" s="149" t="s">
        <v>1705</v>
      </c>
      <c r="C2506" s="150" t="s">
        <v>1709</v>
      </c>
      <c r="D2506" s="150">
        <v>1</v>
      </c>
    </row>
    <row r="2507" spans="1:4">
      <c r="A2507" s="148">
        <v>42048.519</v>
      </c>
      <c r="B2507" s="149" t="s">
        <v>1706</v>
      </c>
      <c r="C2507" s="150" t="s">
        <v>1710</v>
      </c>
      <c r="D2507" s="150">
        <v>1</v>
      </c>
    </row>
    <row r="2508" spans="1:4">
      <c r="A2508" s="148">
        <v>42048.52</v>
      </c>
      <c r="B2508" s="149" t="s">
        <v>1705</v>
      </c>
      <c r="C2508" s="150" t="s">
        <v>1709</v>
      </c>
      <c r="D2508" s="150">
        <v>0</v>
      </c>
    </row>
    <row r="2509" spans="1:4">
      <c r="A2509" s="148">
        <v>42048.52</v>
      </c>
      <c r="B2509" s="149" t="s">
        <v>1707</v>
      </c>
      <c r="C2509" s="150" t="s">
        <v>1699</v>
      </c>
      <c r="D2509" s="150">
        <v>1</v>
      </c>
    </row>
    <row r="2510" spans="1:4">
      <c r="A2510" s="148">
        <v>42048.533000000003</v>
      </c>
      <c r="B2510" s="149" t="s">
        <v>1703</v>
      </c>
      <c r="C2510" s="150" t="s">
        <v>1701</v>
      </c>
      <c r="D2510" s="150">
        <v>0</v>
      </c>
    </row>
    <row r="2511" spans="1:4">
      <c r="A2511" s="148">
        <v>42048.533000000003</v>
      </c>
      <c r="B2511" s="149" t="s">
        <v>1704</v>
      </c>
      <c r="C2511" s="150" t="s">
        <v>1699</v>
      </c>
      <c r="D2511" s="150">
        <v>1</v>
      </c>
    </row>
    <row r="2512" spans="1:4">
      <c r="A2512" s="148">
        <v>42048.536999999997</v>
      </c>
      <c r="B2512" s="149" t="s">
        <v>1704</v>
      </c>
      <c r="C2512" s="150" t="s">
        <v>1699</v>
      </c>
      <c r="D2512" s="150">
        <v>1</v>
      </c>
    </row>
    <row r="2513" spans="1:4">
      <c r="A2513" s="148">
        <v>42048.536999999997</v>
      </c>
      <c r="B2513" s="149" t="s">
        <v>1704</v>
      </c>
      <c r="C2513" s="150" t="s">
        <v>1701</v>
      </c>
      <c r="D2513" s="150">
        <v>1</v>
      </c>
    </row>
    <row r="2514" spans="1:4">
      <c r="A2514" s="148">
        <v>42048.550999999999</v>
      </c>
      <c r="B2514" s="149" t="s">
        <v>1704</v>
      </c>
      <c r="C2514" s="150" t="s">
        <v>1709</v>
      </c>
      <c r="D2514" s="150">
        <v>0</v>
      </c>
    </row>
    <row r="2515" spans="1:4">
      <c r="A2515" s="148">
        <v>42048.550999999999</v>
      </c>
      <c r="B2515" s="149" t="s">
        <v>1704</v>
      </c>
      <c r="C2515" s="150" t="s">
        <v>1701</v>
      </c>
      <c r="D2515" s="150">
        <v>1</v>
      </c>
    </row>
    <row r="2516" spans="1:4">
      <c r="A2516" s="148">
        <v>42048.553</v>
      </c>
      <c r="B2516" s="149" t="s">
        <v>1700</v>
      </c>
      <c r="C2516" s="150" t="s">
        <v>1708</v>
      </c>
      <c r="D2516" s="150">
        <v>1</v>
      </c>
    </row>
    <row r="2517" spans="1:4">
      <c r="A2517" s="148">
        <v>42048.553</v>
      </c>
      <c r="B2517" s="149" t="s">
        <v>1706</v>
      </c>
      <c r="C2517" s="150" t="s">
        <v>1708</v>
      </c>
      <c r="D2517" s="150">
        <v>1</v>
      </c>
    </row>
    <row r="2518" spans="1:4">
      <c r="A2518" s="148">
        <v>42048.563000000002</v>
      </c>
      <c r="B2518" s="149" t="s">
        <v>1704</v>
      </c>
      <c r="C2518" s="150" t="s">
        <v>1710</v>
      </c>
      <c r="D2518" s="150">
        <v>1</v>
      </c>
    </row>
    <row r="2519" spans="1:4">
      <c r="A2519" s="148">
        <v>42048.563000000002</v>
      </c>
      <c r="B2519" s="149" t="s">
        <v>1702</v>
      </c>
      <c r="C2519" s="150" t="s">
        <v>1708</v>
      </c>
      <c r="D2519" s="150">
        <v>1</v>
      </c>
    </row>
    <row r="2520" spans="1:4">
      <c r="A2520" s="148">
        <v>42048.603000000003</v>
      </c>
      <c r="B2520" s="149" t="s">
        <v>1702</v>
      </c>
      <c r="C2520" s="150" t="s">
        <v>1709</v>
      </c>
      <c r="D2520" s="150">
        <v>1</v>
      </c>
    </row>
    <row r="2521" spans="1:4">
      <c r="A2521" s="148">
        <v>42048.603000000003</v>
      </c>
      <c r="B2521" s="149" t="s">
        <v>1707</v>
      </c>
      <c r="C2521" s="150" t="s">
        <v>1708</v>
      </c>
      <c r="D2521" s="150">
        <v>1</v>
      </c>
    </row>
    <row r="2522" spans="1:4">
      <c r="A2522" s="148">
        <v>42048.610999999997</v>
      </c>
      <c r="B2522" s="149" t="s">
        <v>1706</v>
      </c>
      <c r="C2522" s="150" t="s">
        <v>1701</v>
      </c>
      <c r="D2522" s="150">
        <v>1</v>
      </c>
    </row>
    <row r="2523" spans="1:4">
      <c r="A2523" s="148">
        <v>42048.610999999997</v>
      </c>
      <c r="B2523" s="149" t="s">
        <v>1698</v>
      </c>
      <c r="C2523" s="150" t="s">
        <v>1708</v>
      </c>
      <c r="D2523" s="150">
        <v>1</v>
      </c>
    </row>
    <row r="2524" spans="1:4">
      <c r="A2524" s="148">
        <v>42048.635000000002</v>
      </c>
      <c r="B2524" s="149" t="s">
        <v>1702</v>
      </c>
      <c r="C2524" s="150" t="s">
        <v>1699</v>
      </c>
      <c r="D2524" s="150">
        <v>0</v>
      </c>
    </row>
    <row r="2525" spans="1:4">
      <c r="A2525" s="148">
        <v>42048.635000000002</v>
      </c>
      <c r="B2525" s="149" t="s">
        <v>1703</v>
      </c>
      <c r="C2525" s="150" t="s">
        <v>1708</v>
      </c>
      <c r="D2525" s="150">
        <v>0</v>
      </c>
    </row>
    <row r="2526" spans="1:4">
      <c r="A2526" s="148">
        <v>42048.648000000001</v>
      </c>
      <c r="B2526" s="149" t="s">
        <v>1704</v>
      </c>
      <c r="C2526" s="150" t="s">
        <v>1701</v>
      </c>
      <c r="D2526" s="150">
        <v>1</v>
      </c>
    </row>
    <row r="2527" spans="1:4">
      <c r="A2527" s="148">
        <v>42048.648000000001</v>
      </c>
      <c r="B2527" s="149" t="s">
        <v>1700</v>
      </c>
      <c r="C2527" s="150" t="s">
        <v>1710</v>
      </c>
      <c r="D2527" s="150">
        <v>1</v>
      </c>
    </row>
    <row r="2528" spans="1:4">
      <c r="A2528" s="148">
        <v>42048.665000000001</v>
      </c>
      <c r="B2528" s="149" t="s">
        <v>1704</v>
      </c>
      <c r="C2528" s="150" t="s">
        <v>1709</v>
      </c>
      <c r="D2528" s="150">
        <v>1</v>
      </c>
    </row>
    <row r="2529" spans="1:4">
      <c r="A2529" s="148">
        <v>42048.665000000001</v>
      </c>
      <c r="B2529" s="149" t="s">
        <v>1705</v>
      </c>
      <c r="C2529" s="150" t="s">
        <v>1708</v>
      </c>
      <c r="D2529" s="150">
        <v>1</v>
      </c>
    </row>
    <row r="2530" spans="1:4">
      <c r="A2530" s="148">
        <v>42048.678</v>
      </c>
      <c r="B2530" s="149" t="s">
        <v>1707</v>
      </c>
      <c r="C2530" s="150" t="s">
        <v>1710</v>
      </c>
      <c r="D2530" s="150">
        <v>0</v>
      </c>
    </row>
    <row r="2531" spans="1:4">
      <c r="A2531" s="148">
        <v>42048.678</v>
      </c>
      <c r="B2531" s="149" t="s">
        <v>1702</v>
      </c>
      <c r="C2531" s="150" t="s">
        <v>1708</v>
      </c>
      <c r="D2531" s="150">
        <v>0</v>
      </c>
    </row>
    <row r="2532" spans="1:4">
      <c r="A2532" s="148">
        <v>42048.701999999997</v>
      </c>
      <c r="B2532" s="149" t="s">
        <v>1698</v>
      </c>
      <c r="C2532" s="150" t="s">
        <v>1708</v>
      </c>
      <c r="D2532" s="150">
        <v>0</v>
      </c>
    </row>
    <row r="2533" spans="1:4">
      <c r="A2533" s="148">
        <v>42048.701999999997</v>
      </c>
      <c r="B2533" s="149" t="s">
        <v>1706</v>
      </c>
      <c r="C2533" s="150" t="s">
        <v>1699</v>
      </c>
      <c r="D2533" s="150">
        <v>1</v>
      </c>
    </row>
    <row r="2534" spans="1:4">
      <c r="A2534" s="148">
        <v>42048.720999999998</v>
      </c>
      <c r="B2534" s="149" t="s">
        <v>1703</v>
      </c>
      <c r="C2534" s="150" t="s">
        <v>1699</v>
      </c>
      <c r="D2534" s="150">
        <v>1</v>
      </c>
    </row>
    <row r="2535" spans="1:4">
      <c r="A2535" s="148">
        <v>42048.720999999998</v>
      </c>
      <c r="B2535" s="149" t="s">
        <v>1703</v>
      </c>
      <c r="C2535" s="150" t="s">
        <v>1699</v>
      </c>
      <c r="D2535" s="150">
        <v>1</v>
      </c>
    </row>
    <row r="2536" spans="1:4">
      <c r="A2536" s="148">
        <v>42049.38</v>
      </c>
      <c r="B2536" s="149" t="s">
        <v>1705</v>
      </c>
      <c r="C2536" s="150" t="s">
        <v>1708</v>
      </c>
      <c r="D2536" s="150">
        <v>1</v>
      </c>
    </row>
    <row r="2537" spans="1:4">
      <c r="A2537" s="148">
        <v>42049.38</v>
      </c>
      <c r="B2537" s="149" t="s">
        <v>1704</v>
      </c>
      <c r="C2537" s="150" t="s">
        <v>1699</v>
      </c>
      <c r="D2537" s="150">
        <v>1</v>
      </c>
    </row>
    <row r="2538" spans="1:4">
      <c r="A2538" s="148">
        <v>42049.402000000002</v>
      </c>
      <c r="B2538" s="149" t="s">
        <v>1702</v>
      </c>
      <c r="C2538" s="150" t="s">
        <v>1701</v>
      </c>
      <c r="D2538" s="150">
        <v>1</v>
      </c>
    </row>
    <row r="2539" spans="1:4">
      <c r="A2539" s="148">
        <v>42049.402000000002</v>
      </c>
      <c r="B2539" s="149" t="s">
        <v>1702</v>
      </c>
      <c r="C2539" s="150" t="s">
        <v>1699</v>
      </c>
      <c r="D2539" s="150">
        <v>0</v>
      </c>
    </row>
    <row r="2540" spans="1:4">
      <c r="A2540" s="148">
        <v>42049.406999999999</v>
      </c>
      <c r="B2540" s="149" t="s">
        <v>1706</v>
      </c>
      <c r="C2540" s="150" t="s">
        <v>1709</v>
      </c>
      <c r="D2540" s="150">
        <v>1</v>
      </c>
    </row>
    <row r="2541" spans="1:4">
      <c r="A2541" s="148">
        <v>42049.406999999999</v>
      </c>
      <c r="B2541" s="149" t="s">
        <v>1704</v>
      </c>
      <c r="C2541" s="150" t="s">
        <v>1710</v>
      </c>
      <c r="D2541" s="150">
        <v>0</v>
      </c>
    </row>
    <row r="2542" spans="1:4">
      <c r="A2542" s="148">
        <v>42049.409</v>
      </c>
      <c r="B2542" s="149" t="s">
        <v>1705</v>
      </c>
      <c r="C2542" s="150" t="s">
        <v>1699</v>
      </c>
      <c r="D2542" s="150">
        <v>0</v>
      </c>
    </row>
    <row r="2543" spans="1:4">
      <c r="A2543" s="148">
        <v>42049.409</v>
      </c>
      <c r="B2543" s="149" t="s">
        <v>1698</v>
      </c>
      <c r="C2543" s="150" t="s">
        <v>1709</v>
      </c>
      <c r="D2543" s="150">
        <v>1</v>
      </c>
    </row>
    <row r="2544" spans="1:4">
      <c r="A2544" s="148">
        <v>42049.434000000001</v>
      </c>
      <c r="B2544" s="149" t="s">
        <v>1707</v>
      </c>
      <c r="C2544" s="150" t="s">
        <v>1699</v>
      </c>
      <c r="D2544" s="150">
        <v>1</v>
      </c>
    </row>
    <row r="2545" spans="1:4">
      <c r="A2545" s="148">
        <v>42049.434000000001</v>
      </c>
      <c r="B2545" s="149" t="s">
        <v>1707</v>
      </c>
      <c r="C2545" s="150" t="s">
        <v>1710</v>
      </c>
      <c r="D2545" s="150">
        <v>1</v>
      </c>
    </row>
    <row r="2546" spans="1:4">
      <c r="A2546" s="148">
        <v>42049.438000000002</v>
      </c>
      <c r="B2546" s="149" t="s">
        <v>1700</v>
      </c>
      <c r="C2546" s="150" t="s">
        <v>1701</v>
      </c>
      <c r="D2546" s="150">
        <v>1</v>
      </c>
    </row>
    <row r="2547" spans="1:4">
      <c r="A2547" s="148">
        <v>42049.438000000002</v>
      </c>
      <c r="B2547" s="149" t="s">
        <v>1705</v>
      </c>
      <c r="C2547" s="150" t="s">
        <v>1708</v>
      </c>
      <c r="D2547" s="150">
        <v>1</v>
      </c>
    </row>
    <row r="2548" spans="1:4">
      <c r="A2548" s="148">
        <v>42049.453000000001</v>
      </c>
      <c r="B2548" s="149" t="s">
        <v>1703</v>
      </c>
      <c r="C2548" s="150" t="s">
        <v>1699</v>
      </c>
      <c r="D2548" s="150">
        <v>1</v>
      </c>
    </row>
    <row r="2549" spans="1:4">
      <c r="A2549" s="148">
        <v>42049.453000000001</v>
      </c>
      <c r="B2549" s="149" t="s">
        <v>1698</v>
      </c>
      <c r="C2549" s="150" t="s">
        <v>1701</v>
      </c>
      <c r="D2549" s="150">
        <v>0</v>
      </c>
    </row>
    <row r="2550" spans="1:4">
      <c r="A2550" s="148">
        <v>42049.495999999999</v>
      </c>
      <c r="B2550" s="149" t="s">
        <v>1705</v>
      </c>
      <c r="C2550" s="150" t="s">
        <v>1701</v>
      </c>
      <c r="D2550" s="150">
        <v>1</v>
      </c>
    </row>
    <row r="2551" spans="1:4">
      <c r="A2551" s="148">
        <v>42049.495999999999</v>
      </c>
      <c r="B2551" s="149" t="s">
        <v>1702</v>
      </c>
      <c r="C2551" s="150" t="s">
        <v>1708</v>
      </c>
      <c r="D2551" s="150">
        <v>1</v>
      </c>
    </row>
    <row r="2552" spans="1:4">
      <c r="A2552" s="148">
        <v>42049.521999999997</v>
      </c>
      <c r="B2552" s="149" t="s">
        <v>1698</v>
      </c>
      <c r="C2552" s="150" t="s">
        <v>1709</v>
      </c>
      <c r="D2552" s="150">
        <v>1</v>
      </c>
    </row>
    <row r="2553" spans="1:4">
      <c r="A2553" s="148">
        <v>42049.521999999997</v>
      </c>
      <c r="B2553" s="149" t="s">
        <v>1704</v>
      </c>
      <c r="C2553" s="150" t="s">
        <v>1699</v>
      </c>
      <c r="D2553" s="150">
        <v>0</v>
      </c>
    </row>
    <row r="2554" spans="1:4">
      <c r="A2554" s="148">
        <v>42049.529000000002</v>
      </c>
      <c r="B2554" s="149" t="s">
        <v>1698</v>
      </c>
      <c r="C2554" s="150" t="s">
        <v>1710</v>
      </c>
      <c r="D2554" s="150">
        <v>1</v>
      </c>
    </row>
    <row r="2555" spans="1:4">
      <c r="A2555" s="148">
        <v>42049.529000000002</v>
      </c>
      <c r="B2555" s="149" t="s">
        <v>1706</v>
      </c>
      <c r="C2555" s="150" t="s">
        <v>1708</v>
      </c>
      <c r="D2555" s="150">
        <v>1</v>
      </c>
    </row>
    <row r="2556" spans="1:4">
      <c r="A2556" s="148">
        <v>42049.54</v>
      </c>
      <c r="B2556" s="149" t="s">
        <v>1702</v>
      </c>
      <c r="C2556" s="150" t="s">
        <v>1710</v>
      </c>
      <c r="D2556" s="150">
        <v>0</v>
      </c>
    </row>
    <row r="2557" spans="1:4">
      <c r="A2557" s="148">
        <v>42049.54</v>
      </c>
      <c r="B2557" s="149" t="s">
        <v>1705</v>
      </c>
      <c r="C2557" s="150" t="s">
        <v>1701</v>
      </c>
      <c r="D2557" s="150">
        <v>0</v>
      </c>
    </row>
    <row r="2558" spans="1:4">
      <c r="A2558" s="148">
        <v>42049.550999999999</v>
      </c>
      <c r="B2558" s="149" t="s">
        <v>1700</v>
      </c>
      <c r="C2558" s="150" t="s">
        <v>1701</v>
      </c>
      <c r="D2558" s="150">
        <v>1</v>
      </c>
    </row>
    <row r="2559" spans="1:4">
      <c r="A2559" s="148">
        <v>42049.550999999999</v>
      </c>
      <c r="B2559" s="149" t="s">
        <v>1700</v>
      </c>
      <c r="C2559" s="150" t="s">
        <v>1701</v>
      </c>
      <c r="D2559" s="150">
        <v>1</v>
      </c>
    </row>
    <row r="2560" spans="1:4">
      <c r="A2560" s="148">
        <v>42049.56</v>
      </c>
      <c r="B2560" s="149" t="s">
        <v>1706</v>
      </c>
      <c r="C2560" s="150" t="s">
        <v>1710</v>
      </c>
      <c r="D2560" s="150">
        <v>0</v>
      </c>
    </row>
    <row r="2561" spans="1:4">
      <c r="A2561" s="148">
        <v>42049.56</v>
      </c>
      <c r="B2561" s="149" t="s">
        <v>1702</v>
      </c>
      <c r="C2561" s="150" t="s">
        <v>1709</v>
      </c>
      <c r="D2561" s="150">
        <v>1</v>
      </c>
    </row>
    <row r="2562" spans="1:4">
      <c r="A2562" s="148">
        <v>42049.574000000001</v>
      </c>
      <c r="B2562" s="149" t="s">
        <v>1705</v>
      </c>
      <c r="C2562" s="150" t="s">
        <v>1708</v>
      </c>
      <c r="D2562" s="150">
        <v>0</v>
      </c>
    </row>
    <row r="2563" spans="1:4">
      <c r="A2563" s="148">
        <v>42049.574000000001</v>
      </c>
      <c r="B2563" s="149" t="s">
        <v>1702</v>
      </c>
      <c r="C2563" s="150" t="s">
        <v>1710</v>
      </c>
      <c r="D2563" s="150">
        <v>1</v>
      </c>
    </row>
    <row r="2564" spans="1:4">
      <c r="A2564" s="148">
        <v>42049.576999999997</v>
      </c>
      <c r="B2564" s="149" t="s">
        <v>1702</v>
      </c>
      <c r="C2564" s="150" t="s">
        <v>1701</v>
      </c>
      <c r="D2564" s="150">
        <v>1</v>
      </c>
    </row>
    <row r="2565" spans="1:4">
      <c r="A2565" s="148">
        <v>42049.576999999997</v>
      </c>
      <c r="B2565" s="149" t="s">
        <v>1704</v>
      </c>
      <c r="C2565" s="150" t="s">
        <v>1699</v>
      </c>
      <c r="D2565" s="150">
        <v>1</v>
      </c>
    </row>
    <row r="2566" spans="1:4">
      <c r="A2566" s="148">
        <v>42049.597999999998</v>
      </c>
      <c r="B2566" s="149" t="s">
        <v>1703</v>
      </c>
      <c r="C2566" s="150" t="s">
        <v>1708</v>
      </c>
      <c r="D2566" s="150">
        <v>0</v>
      </c>
    </row>
    <row r="2567" spans="1:4">
      <c r="A2567" s="148">
        <v>42049.597999999998</v>
      </c>
      <c r="B2567" s="149" t="s">
        <v>1698</v>
      </c>
      <c r="C2567" s="150" t="s">
        <v>1708</v>
      </c>
      <c r="D2567" s="150">
        <v>1</v>
      </c>
    </row>
    <row r="2568" spans="1:4">
      <c r="A2568" s="148">
        <v>42049.599999999999</v>
      </c>
      <c r="B2568" s="149" t="s">
        <v>1706</v>
      </c>
      <c r="C2568" s="150" t="s">
        <v>1701</v>
      </c>
      <c r="D2568" s="150">
        <v>1</v>
      </c>
    </row>
    <row r="2569" spans="1:4">
      <c r="A2569" s="148">
        <v>42049.599999999999</v>
      </c>
      <c r="B2569" s="149" t="s">
        <v>1702</v>
      </c>
      <c r="C2569" s="150" t="s">
        <v>1708</v>
      </c>
      <c r="D2569" s="150">
        <v>1</v>
      </c>
    </row>
    <row r="2570" spans="1:4">
      <c r="A2570" s="148">
        <v>42049.618000000002</v>
      </c>
      <c r="B2570" s="149" t="s">
        <v>1704</v>
      </c>
      <c r="C2570" s="150" t="s">
        <v>1708</v>
      </c>
      <c r="D2570" s="150">
        <v>1</v>
      </c>
    </row>
    <row r="2571" spans="1:4">
      <c r="A2571" s="148">
        <v>42049.618000000002</v>
      </c>
      <c r="B2571" s="149" t="s">
        <v>1705</v>
      </c>
      <c r="C2571" s="150" t="s">
        <v>1708</v>
      </c>
      <c r="D2571" s="150">
        <v>1</v>
      </c>
    </row>
    <row r="2572" spans="1:4">
      <c r="A2572" s="148">
        <v>42049.618999999999</v>
      </c>
      <c r="B2572" s="149" t="s">
        <v>1703</v>
      </c>
      <c r="C2572" s="150" t="s">
        <v>1701</v>
      </c>
      <c r="D2572" s="150">
        <v>1</v>
      </c>
    </row>
    <row r="2573" spans="1:4">
      <c r="A2573" s="148">
        <v>42049.618999999999</v>
      </c>
      <c r="B2573" s="149" t="s">
        <v>1705</v>
      </c>
      <c r="C2573" s="150" t="s">
        <v>1699</v>
      </c>
      <c r="D2573" s="150">
        <v>1</v>
      </c>
    </row>
    <row r="2574" spans="1:4">
      <c r="A2574" s="148">
        <v>42049.648999999998</v>
      </c>
      <c r="B2574" s="149" t="s">
        <v>1700</v>
      </c>
      <c r="C2574" s="150" t="s">
        <v>1708</v>
      </c>
      <c r="D2574" s="150">
        <v>1</v>
      </c>
    </row>
    <row r="2575" spans="1:4">
      <c r="A2575" s="148">
        <v>42049.648999999998</v>
      </c>
      <c r="B2575" s="149" t="s">
        <v>1707</v>
      </c>
      <c r="C2575" s="150" t="s">
        <v>1709</v>
      </c>
      <c r="D2575" s="150">
        <v>0</v>
      </c>
    </row>
    <row r="2576" spans="1:4">
      <c r="A2576" s="148">
        <v>42049.686000000002</v>
      </c>
      <c r="B2576" s="149" t="s">
        <v>1706</v>
      </c>
      <c r="C2576" s="150" t="s">
        <v>1710</v>
      </c>
      <c r="D2576" s="150">
        <v>1</v>
      </c>
    </row>
    <row r="2577" spans="1:4">
      <c r="A2577" s="148">
        <v>42049.686000000002</v>
      </c>
      <c r="B2577" s="149" t="s">
        <v>1700</v>
      </c>
      <c r="C2577" s="150" t="s">
        <v>1701</v>
      </c>
      <c r="D2577" s="150">
        <v>1</v>
      </c>
    </row>
    <row r="2578" spans="1:4">
      <c r="A2578" s="148">
        <v>42049.692999999999</v>
      </c>
      <c r="B2578" s="149" t="s">
        <v>1700</v>
      </c>
      <c r="C2578" s="150" t="s">
        <v>1710</v>
      </c>
      <c r="D2578" s="150">
        <v>1</v>
      </c>
    </row>
    <row r="2579" spans="1:4">
      <c r="A2579" s="148">
        <v>42049.692999999999</v>
      </c>
      <c r="B2579" s="149" t="s">
        <v>1705</v>
      </c>
      <c r="C2579" s="150" t="s">
        <v>1709</v>
      </c>
      <c r="D2579" s="150">
        <v>1</v>
      </c>
    </row>
    <row r="2580" spans="1:4">
      <c r="A2580" s="148">
        <v>42049.692999999999</v>
      </c>
      <c r="B2580" s="149" t="s">
        <v>1702</v>
      </c>
      <c r="C2580" s="150" t="s">
        <v>1699</v>
      </c>
      <c r="D2580" s="150">
        <v>0</v>
      </c>
    </row>
    <row r="2581" spans="1:4">
      <c r="A2581" s="148">
        <v>42049.692999999999</v>
      </c>
      <c r="B2581" s="149" t="s">
        <v>1707</v>
      </c>
      <c r="C2581" s="150" t="s">
        <v>1709</v>
      </c>
      <c r="D2581" s="150">
        <v>1</v>
      </c>
    </row>
    <row r="2582" spans="1:4">
      <c r="A2582" s="148">
        <v>42049.701999999997</v>
      </c>
      <c r="B2582" s="149" t="s">
        <v>1706</v>
      </c>
      <c r="C2582" s="150" t="s">
        <v>1701</v>
      </c>
      <c r="D2582" s="150">
        <v>1</v>
      </c>
    </row>
    <row r="2583" spans="1:4">
      <c r="A2583" s="148">
        <v>42049.701999999997</v>
      </c>
      <c r="B2583" s="149" t="s">
        <v>1702</v>
      </c>
      <c r="C2583" s="150" t="s">
        <v>1708</v>
      </c>
      <c r="D2583" s="150">
        <v>1</v>
      </c>
    </row>
    <row r="2584" spans="1:4">
      <c r="A2584" s="148">
        <v>42049.703999999998</v>
      </c>
      <c r="B2584" s="149" t="s">
        <v>1698</v>
      </c>
      <c r="C2584" s="150" t="s">
        <v>1701</v>
      </c>
      <c r="D2584" s="150">
        <v>1</v>
      </c>
    </row>
    <row r="2585" spans="1:4">
      <c r="A2585" s="148">
        <v>42049.703999999998</v>
      </c>
      <c r="B2585" s="149" t="s">
        <v>1702</v>
      </c>
      <c r="C2585" s="150" t="s">
        <v>1699</v>
      </c>
      <c r="D2585" s="150">
        <v>1</v>
      </c>
    </row>
    <row r="2586" spans="1:4">
      <c r="A2586" s="148">
        <v>42049.714999999997</v>
      </c>
      <c r="B2586" s="149" t="s">
        <v>1700</v>
      </c>
      <c r="C2586" s="150" t="s">
        <v>1701</v>
      </c>
      <c r="D2586" s="150">
        <v>1</v>
      </c>
    </row>
    <row r="2587" spans="1:4">
      <c r="A2587" s="148">
        <v>42049.714999999997</v>
      </c>
      <c r="B2587" s="149" t="s">
        <v>1703</v>
      </c>
      <c r="C2587" s="150" t="s">
        <v>1699</v>
      </c>
      <c r="D2587" s="150">
        <v>1</v>
      </c>
    </row>
    <row r="2588" spans="1:4">
      <c r="A2588" s="148">
        <v>42049.714999999997</v>
      </c>
      <c r="B2588" s="149" t="s">
        <v>1704</v>
      </c>
      <c r="C2588" s="150" t="s">
        <v>1699</v>
      </c>
      <c r="D2588" s="150">
        <v>1</v>
      </c>
    </row>
    <row r="2589" spans="1:4">
      <c r="A2589" s="148">
        <v>42049.714999999997</v>
      </c>
      <c r="B2589" s="149" t="s">
        <v>1705</v>
      </c>
      <c r="C2589" s="150" t="s">
        <v>1709</v>
      </c>
      <c r="D2589" s="150">
        <v>1</v>
      </c>
    </row>
    <row r="2590" spans="1:4">
      <c r="A2590" s="148">
        <v>42049.716</v>
      </c>
      <c r="B2590" s="149" t="s">
        <v>1705</v>
      </c>
      <c r="C2590" s="150" t="s">
        <v>1701</v>
      </c>
      <c r="D2590" s="150">
        <v>1</v>
      </c>
    </row>
    <row r="2591" spans="1:4">
      <c r="A2591" s="148">
        <v>42049.716</v>
      </c>
      <c r="B2591" s="149" t="s">
        <v>1706</v>
      </c>
      <c r="C2591" s="150" t="s">
        <v>1701</v>
      </c>
      <c r="D2591" s="150">
        <v>1</v>
      </c>
    </row>
    <row r="2592" spans="1:4">
      <c r="A2592" s="148">
        <v>42049.733999999997</v>
      </c>
      <c r="B2592" s="149" t="s">
        <v>1707</v>
      </c>
      <c r="C2592" s="150" t="s">
        <v>1710</v>
      </c>
      <c r="D2592" s="150">
        <v>0</v>
      </c>
    </row>
    <row r="2593" spans="1:4">
      <c r="A2593" s="148">
        <v>42049.733999999997</v>
      </c>
      <c r="B2593" s="149" t="s">
        <v>1706</v>
      </c>
      <c r="C2593" s="150" t="s">
        <v>1710</v>
      </c>
      <c r="D2593" s="150">
        <v>1</v>
      </c>
    </row>
    <row r="2594" spans="1:4">
      <c r="A2594" s="148">
        <v>42049.737999999998</v>
      </c>
      <c r="B2594" s="149" t="s">
        <v>1704</v>
      </c>
      <c r="C2594" s="150" t="s">
        <v>1699</v>
      </c>
      <c r="D2594" s="150">
        <v>0</v>
      </c>
    </row>
    <row r="2595" spans="1:4">
      <c r="A2595" s="148">
        <v>42049.737999999998</v>
      </c>
      <c r="B2595" s="149" t="s">
        <v>1703</v>
      </c>
      <c r="C2595" s="150" t="s">
        <v>1699</v>
      </c>
      <c r="D2595" s="150">
        <v>1</v>
      </c>
    </row>
    <row r="2596" spans="1:4">
      <c r="A2596" s="148">
        <v>42050.375</v>
      </c>
      <c r="B2596" s="149" t="s">
        <v>1704</v>
      </c>
      <c r="C2596" s="150" t="s">
        <v>1710</v>
      </c>
      <c r="D2596" s="150">
        <v>1</v>
      </c>
    </row>
    <row r="2597" spans="1:4">
      <c r="A2597" s="148">
        <v>42050.375</v>
      </c>
      <c r="B2597" s="149" t="s">
        <v>1704</v>
      </c>
      <c r="C2597" s="150" t="s">
        <v>1709</v>
      </c>
      <c r="D2597" s="150">
        <v>1</v>
      </c>
    </row>
    <row r="2598" spans="1:4">
      <c r="A2598" s="148">
        <v>42050.398000000001</v>
      </c>
      <c r="B2598" s="149" t="s">
        <v>1703</v>
      </c>
      <c r="C2598" s="150" t="s">
        <v>1709</v>
      </c>
      <c r="D2598" s="150">
        <v>1</v>
      </c>
    </row>
    <row r="2599" spans="1:4">
      <c r="A2599" s="148">
        <v>42050.398000000001</v>
      </c>
      <c r="B2599" s="149" t="s">
        <v>1703</v>
      </c>
      <c r="C2599" s="150" t="s">
        <v>1699</v>
      </c>
      <c r="D2599" s="150">
        <v>1</v>
      </c>
    </row>
    <row r="2600" spans="1:4">
      <c r="A2600" s="148">
        <v>42050.417999999998</v>
      </c>
      <c r="B2600" s="149" t="s">
        <v>1700</v>
      </c>
      <c r="C2600" s="150" t="s">
        <v>1701</v>
      </c>
      <c r="D2600" s="150">
        <v>1</v>
      </c>
    </row>
    <row r="2601" spans="1:4">
      <c r="A2601" s="148">
        <v>42050.417999999998</v>
      </c>
      <c r="B2601" s="149" t="s">
        <v>1700</v>
      </c>
      <c r="C2601" s="150" t="s">
        <v>1710</v>
      </c>
      <c r="D2601" s="150">
        <v>1</v>
      </c>
    </row>
    <row r="2602" spans="1:4">
      <c r="A2602" s="148">
        <v>42050.417999999998</v>
      </c>
      <c r="B2602" s="149" t="s">
        <v>1705</v>
      </c>
      <c r="C2602" s="150" t="s">
        <v>1708</v>
      </c>
      <c r="D2602" s="150">
        <v>1</v>
      </c>
    </row>
    <row r="2603" spans="1:4">
      <c r="A2603" s="148">
        <v>42050.417999999998</v>
      </c>
      <c r="B2603" s="149" t="s">
        <v>1704</v>
      </c>
      <c r="C2603" s="150" t="s">
        <v>1708</v>
      </c>
      <c r="D2603" s="150">
        <v>0</v>
      </c>
    </row>
    <row r="2604" spans="1:4">
      <c r="A2604" s="148">
        <v>42050.430999999997</v>
      </c>
      <c r="B2604" s="149" t="s">
        <v>1702</v>
      </c>
      <c r="C2604" s="150" t="s">
        <v>1699</v>
      </c>
      <c r="D2604" s="150">
        <v>0</v>
      </c>
    </row>
    <row r="2605" spans="1:4">
      <c r="A2605" s="148">
        <v>42050.430999999997</v>
      </c>
      <c r="B2605" s="149" t="s">
        <v>1706</v>
      </c>
      <c r="C2605" s="150" t="s">
        <v>1708</v>
      </c>
      <c r="D2605" s="150">
        <v>1</v>
      </c>
    </row>
    <row r="2606" spans="1:4">
      <c r="A2606" s="148">
        <v>42050.466999999997</v>
      </c>
      <c r="B2606" s="149" t="s">
        <v>1698</v>
      </c>
      <c r="C2606" s="150" t="s">
        <v>1699</v>
      </c>
      <c r="D2606" s="150">
        <v>1</v>
      </c>
    </row>
    <row r="2607" spans="1:4">
      <c r="A2607" s="148">
        <v>42050.466999999997</v>
      </c>
      <c r="B2607" s="149" t="s">
        <v>1698</v>
      </c>
      <c r="C2607" s="150" t="s">
        <v>1701</v>
      </c>
      <c r="D2607" s="150">
        <v>1</v>
      </c>
    </row>
    <row r="2608" spans="1:4">
      <c r="A2608" s="148">
        <v>42050.482000000004</v>
      </c>
      <c r="B2608" s="149" t="s">
        <v>1700</v>
      </c>
      <c r="C2608" s="150" t="s">
        <v>1701</v>
      </c>
      <c r="D2608" s="150">
        <v>0</v>
      </c>
    </row>
    <row r="2609" spans="1:4">
      <c r="A2609" s="148">
        <v>42050.482000000004</v>
      </c>
      <c r="B2609" s="149" t="s">
        <v>1703</v>
      </c>
      <c r="C2609" s="150" t="s">
        <v>1699</v>
      </c>
      <c r="D2609" s="150">
        <v>1</v>
      </c>
    </row>
    <row r="2610" spans="1:4">
      <c r="A2610" s="148">
        <v>42050.487000000001</v>
      </c>
      <c r="B2610" s="149" t="s">
        <v>1705</v>
      </c>
      <c r="C2610" s="150" t="s">
        <v>1701</v>
      </c>
      <c r="D2610" s="150">
        <v>0</v>
      </c>
    </row>
    <row r="2611" spans="1:4">
      <c r="A2611" s="148">
        <v>42050.487000000001</v>
      </c>
      <c r="B2611" s="149" t="s">
        <v>1700</v>
      </c>
      <c r="C2611" s="150" t="s">
        <v>1709</v>
      </c>
      <c r="D2611" s="150">
        <v>1</v>
      </c>
    </row>
    <row r="2612" spans="1:4">
      <c r="A2612" s="148">
        <v>42050.49</v>
      </c>
      <c r="B2612" s="149" t="s">
        <v>1704</v>
      </c>
      <c r="C2612" s="150" t="s">
        <v>1709</v>
      </c>
      <c r="D2612" s="150">
        <v>1</v>
      </c>
    </row>
    <row r="2613" spans="1:4">
      <c r="A2613" s="148">
        <v>42050.49</v>
      </c>
      <c r="B2613" s="149" t="s">
        <v>1702</v>
      </c>
      <c r="C2613" s="150" t="s">
        <v>1709</v>
      </c>
      <c r="D2613" s="150">
        <v>1</v>
      </c>
    </row>
    <row r="2614" spans="1:4">
      <c r="A2614" s="148">
        <v>42050.491999999998</v>
      </c>
      <c r="B2614" s="149" t="s">
        <v>1700</v>
      </c>
      <c r="C2614" s="150" t="s">
        <v>1701</v>
      </c>
      <c r="D2614" s="150">
        <v>0</v>
      </c>
    </row>
    <row r="2615" spans="1:4">
      <c r="A2615" s="148">
        <v>42050.491999999998</v>
      </c>
      <c r="B2615" s="149" t="s">
        <v>1705</v>
      </c>
      <c r="C2615" s="150" t="s">
        <v>1708</v>
      </c>
      <c r="D2615" s="150">
        <v>1</v>
      </c>
    </row>
    <row r="2616" spans="1:4">
      <c r="A2616" s="148">
        <v>42050.504999999997</v>
      </c>
      <c r="B2616" s="149" t="s">
        <v>1706</v>
      </c>
      <c r="C2616" s="150" t="s">
        <v>1699</v>
      </c>
      <c r="D2616" s="150">
        <v>1</v>
      </c>
    </row>
    <row r="2617" spans="1:4">
      <c r="A2617" s="148">
        <v>42050.504999999997</v>
      </c>
      <c r="B2617" s="149" t="s">
        <v>1698</v>
      </c>
      <c r="C2617" s="150" t="s">
        <v>1709</v>
      </c>
      <c r="D2617" s="150">
        <v>1</v>
      </c>
    </row>
    <row r="2618" spans="1:4">
      <c r="A2618" s="148">
        <v>42050.514999999999</v>
      </c>
      <c r="B2618" s="149" t="s">
        <v>1703</v>
      </c>
      <c r="C2618" s="150" t="s">
        <v>1699</v>
      </c>
      <c r="D2618" s="150">
        <v>0</v>
      </c>
    </row>
    <row r="2619" spans="1:4">
      <c r="A2619" s="148">
        <v>42050.514999999999</v>
      </c>
      <c r="B2619" s="149" t="s">
        <v>1700</v>
      </c>
      <c r="C2619" s="150" t="s">
        <v>1709</v>
      </c>
      <c r="D2619" s="150">
        <v>1</v>
      </c>
    </row>
    <row r="2620" spans="1:4">
      <c r="A2620" s="148">
        <v>42050.527000000002</v>
      </c>
      <c r="B2620" s="149" t="s">
        <v>1703</v>
      </c>
      <c r="C2620" s="150" t="s">
        <v>1701</v>
      </c>
      <c r="D2620" s="150">
        <v>0</v>
      </c>
    </row>
    <row r="2621" spans="1:4">
      <c r="A2621" s="148">
        <v>42050.527000000002</v>
      </c>
      <c r="B2621" s="149" t="s">
        <v>1707</v>
      </c>
      <c r="C2621" s="150" t="s">
        <v>1710</v>
      </c>
      <c r="D2621" s="150">
        <v>1</v>
      </c>
    </row>
    <row r="2622" spans="1:4">
      <c r="A2622" s="148">
        <v>42050.542000000001</v>
      </c>
      <c r="B2622" s="149" t="s">
        <v>1703</v>
      </c>
      <c r="C2622" s="150" t="s">
        <v>1709</v>
      </c>
      <c r="D2622" s="150">
        <v>1</v>
      </c>
    </row>
    <row r="2623" spans="1:4">
      <c r="A2623" s="148">
        <v>42050.542000000001</v>
      </c>
      <c r="B2623" s="149" t="s">
        <v>1700</v>
      </c>
      <c r="C2623" s="150" t="s">
        <v>1701</v>
      </c>
      <c r="D2623" s="150">
        <v>1</v>
      </c>
    </row>
    <row r="2624" spans="1:4">
      <c r="A2624" s="148">
        <v>42050.559999999998</v>
      </c>
      <c r="B2624" s="149" t="s">
        <v>1705</v>
      </c>
      <c r="C2624" s="150" t="s">
        <v>1699</v>
      </c>
      <c r="D2624" s="150">
        <v>0</v>
      </c>
    </row>
    <row r="2625" spans="1:4">
      <c r="A2625" s="148">
        <v>42050.559999999998</v>
      </c>
      <c r="B2625" s="149" t="s">
        <v>1707</v>
      </c>
      <c r="C2625" s="150" t="s">
        <v>1710</v>
      </c>
      <c r="D2625" s="150">
        <v>1</v>
      </c>
    </row>
    <row r="2626" spans="1:4">
      <c r="A2626" s="148">
        <v>42050.569000000003</v>
      </c>
      <c r="B2626" s="149" t="s">
        <v>1700</v>
      </c>
      <c r="C2626" s="150" t="s">
        <v>1708</v>
      </c>
      <c r="D2626" s="150">
        <v>1</v>
      </c>
    </row>
    <row r="2627" spans="1:4">
      <c r="A2627" s="148">
        <v>42050.569000000003</v>
      </c>
      <c r="B2627" s="149" t="s">
        <v>1702</v>
      </c>
      <c r="C2627" s="150" t="s">
        <v>1710</v>
      </c>
      <c r="D2627" s="150">
        <v>0</v>
      </c>
    </row>
    <row r="2628" spans="1:4">
      <c r="A2628" s="148">
        <v>42050.571000000004</v>
      </c>
      <c r="B2628" s="149" t="s">
        <v>1703</v>
      </c>
      <c r="C2628" s="150" t="s">
        <v>1709</v>
      </c>
      <c r="D2628" s="150">
        <v>1</v>
      </c>
    </row>
    <row r="2629" spans="1:4">
      <c r="A2629" s="148">
        <v>42050.571000000004</v>
      </c>
      <c r="B2629" s="149" t="s">
        <v>1700</v>
      </c>
      <c r="C2629" s="150" t="s">
        <v>1709</v>
      </c>
      <c r="D2629" s="150">
        <v>0</v>
      </c>
    </row>
    <row r="2630" spans="1:4">
      <c r="A2630" s="148">
        <v>42050.603000000003</v>
      </c>
      <c r="B2630" s="149" t="s">
        <v>1704</v>
      </c>
      <c r="C2630" s="150" t="s">
        <v>1701</v>
      </c>
      <c r="D2630" s="150">
        <v>0</v>
      </c>
    </row>
    <row r="2631" spans="1:4">
      <c r="A2631" s="148">
        <v>42050.603000000003</v>
      </c>
      <c r="B2631" s="149" t="s">
        <v>1705</v>
      </c>
      <c r="C2631" s="150" t="s">
        <v>1701</v>
      </c>
      <c r="D2631" s="150">
        <v>1</v>
      </c>
    </row>
    <row r="2632" spans="1:4">
      <c r="A2632" s="148">
        <v>42050.603999999999</v>
      </c>
      <c r="B2632" s="149" t="s">
        <v>1703</v>
      </c>
      <c r="C2632" s="150" t="s">
        <v>1701</v>
      </c>
      <c r="D2632" s="150">
        <v>1</v>
      </c>
    </row>
    <row r="2633" spans="1:4">
      <c r="A2633" s="148">
        <v>42050.603999999999</v>
      </c>
      <c r="B2633" s="149" t="s">
        <v>1706</v>
      </c>
      <c r="C2633" s="150" t="s">
        <v>1710</v>
      </c>
      <c r="D2633" s="150">
        <v>1</v>
      </c>
    </row>
    <row r="2634" spans="1:4">
      <c r="A2634" s="148">
        <v>42050.614000000001</v>
      </c>
      <c r="B2634" s="149" t="s">
        <v>1698</v>
      </c>
      <c r="C2634" s="150" t="s">
        <v>1708</v>
      </c>
      <c r="D2634" s="150">
        <v>1</v>
      </c>
    </row>
    <row r="2635" spans="1:4">
      <c r="A2635" s="148">
        <v>42050.614000000001</v>
      </c>
      <c r="B2635" s="149" t="s">
        <v>1703</v>
      </c>
      <c r="C2635" s="150" t="s">
        <v>1709</v>
      </c>
      <c r="D2635" s="150">
        <v>1</v>
      </c>
    </row>
    <row r="2636" spans="1:4">
      <c r="A2636" s="148">
        <v>42050.618999999999</v>
      </c>
      <c r="B2636" s="149" t="s">
        <v>1705</v>
      </c>
      <c r="C2636" s="150" t="s">
        <v>1701</v>
      </c>
      <c r="D2636" s="150">
        <v>0</v>
      </c>
    </row>
    <row r="2637" spans="1:4">
      <c r="A2637" s="148">
        <v>42050.618999999999</v>
      </c>
      <c r="B2637" s="149" t="s">
        <v>1700</v>
      </c>
      <c r="C2637" s="150" t="s">
        <v>1710</v>
      </c>
      <c r="D2637" s="150">
        <v>1</v>
      </c>
    </row>
    <row r="2638" spans="1:4">
      <c r="A2638" s="148">
        <v>42050.623</v>
      </c>
      <c r="B2638" s="149" t="s">
        <v>1700</v>
      </c>
      <c r="C2638" s="150" t="s">
        <v>1701</v>
      </c>
      <c r="D2638" s="150">
        <v>0</v>
      </c>
    </row>
    <row r="2639" spans="1:4">
      <c r="A2639" s="148">
        <v>42050.623</v>
      </c>
      <c r="B2639" s="149" t="s">
        <v>1704</v>
      </c>
      <c r="C2639" s="150" t="s">
        <v>1699</v>
      </c>
      <c r="D2639" s="150">
        <v>0</v>
      </c>
    </row>
    <row r="2640" spans="1:4">
      <c r="A2640" s="148">
        <v>42050.656999999999</v>
      </c>
      <c r="B2640" s="149" t="s">
        <v>1704</v>
      </c>
      <c r="C2640" s="150" t="s">
        <v>1709</v>
      </c>
      <c r="D2640" s="150">
        <v>1</v>
      </c>
    </row>
    <row r="2641" spans="1:4">
      <c r="A2641" s="148">
        <v>42050.656999999999</v>
      </c>
      <c r="B2641" s="149" t="s">
        <v>1705</v>
      </c>
      <c r="C2641" s="150" t="s">
        <v>1708</v>
      </c>
      <c r="D2641" s="150">
        <v>1</v>
      </c>
    </row>
    <row r="2642" spans="1:4">
      <c r="A2642" s="148">
        <v>42050.658000000003</v>
      </c>
      <c r="B2642" s="149" t="s">
        <v>1706</v>
      </c>
      <c r="C2642" s="150" t="s">
        <v>1701</v>
      </c>
      <c r="D2642" s="150">
        <v>1</v>
      </c>
    </row>
    <row r="2643" spans="1:4">
      <c r="A2643" s="148">
        <v>42050.658000000003</v>
      </c>
      <c r="B2643" s="149" t="s">
        <v>1700</v>
      </c>
      <c r="C2643" s="150" t="s">
        <v>1710</v>
      </c>
      <c r="D2643" s="150">
        <v>0</v>
      </c>
    </row>
    <row r="2644" spans="1:4">
      <c r="A2644" s="148">
        <v>42050.667999999998</v>
      </c>
      <c r="B2644" s="149" t="s">
        <v>1705</v>
      </c>
      <c r="C2644" s="150" t="s">
        <v>1710</v>
      </c>
      <c r="D2644" s="150">
        <v>1</v>
      </c>
    </row>
    <row r="2645" spans="1:4">
      <c r="A2645" s="148">
        <v>42050.667999999998</v>
      </c>
      <c r="B2645" s="149" t="s">
        <v>1703</v>
      </c>
      <c r="C2645" s="150" t="s">
        <v>1710</v>
      </c>
      <c r="D2645" s="150">
        <v>1</v>
      </c>
    </row>
    <row r="2646" spans="1:4">
      <c r="A2646" s="148">
        <v>42050.716</v>
      </c>
      <c r="B2646" s="149" t="s">
        <v>1700</v>
      </c>
      <c r="C2646" s="150" t="s">
        <v>1708</v>
      </c>
      <c r="D2646" s="150">
        <v>0</v>
      </c>
    </row>
    <row r="2647" spans="1:4">
      <c r="A2647" s="148">
        <v>42050.716</v>
      </c>
      <c r="B2647" s="149" t="s">
        <v>1702</v>
      </c>
      <c r="C2647" s="150" t="s">
        <v>1708</v>
      </c>
      <c r="D2647" s="150">
        <v>1</v>
      </c>
    </row>
    <row r="2648" spans="1:4">
      <c r="A2648" s="148">
        <v>42050.720999999998</v>
      </c>
      <c r="B2648" s="149" t="s">
        <v>1703</v>
      </c>
      <c r="C2648" s="150" t="s">
        <v>1710</v>
      </c>
      <c r="D2648" s="150">
        <v>1</v>
      </c>
    </row>
    <row r="2649" spans="1:4">
      <c r="A2649" s="148">
        <v>42050.720999999998</v>
      </c>
      <c r="B2649" s="149" t="s">
        <v>1702</v>
      </c>
      <c r="C2649" s="150" t="s">
        <v>1701</v>
      </c>
      <c r="D2649" s="150">
        <v>1</v>
      </c>
    </row>
    <row r="2650" spans="1:4">
      <c r="A2650" s="148">
        <v>42050.722000000002</v>
      </c>
      <c r="B2650" s="149" t="s">
        <v>1698</v>
      </c>
      <c r="C2650" s="150" t="s">
        <v>1710</v>
      </c>
      <c r="D2650" s="150">
        <v>1</v>
      </c>
    </row>
    <row r="2651" spans="1:4">
      <c r="A2651" s="148">
        <v>42050.722000000002</v>
      </c>
      <c r="B2651" s="149" t="s">
        <v>1704</v>
      </c>
      <c r="C2651" s="150" t="s">
        <v>1709</v>
      </c>
      <c r="D2651" s="150">
        <v>1</v>
      </c>
    </row>
    <row r="2652" spans="1:4">
      <c r="A2652" s="148">
        <v>42050.74</v>
      </c>
      <c r="B2652" s="149" t="s">
        <v>1703</v>
      </c>
      <c r="C2652" s="150" t="s">
        <v>1709</v>
      </c>
      <c r="D2652" s="150">
        <v>0</v>
      </c>
    </row>
    <row r="2653" spans="1:4">
      <c r="A2653" s="148">
        <v>42050.74</v>
      </c>
      <c r="B2653" s="149" t="s">
        <v>1705</v>
      </c>
      <c r="C2653" s="150" t="s">
        <v>1708</v>
      </c>
      <c r="D2653" s="150">
        <v>0</v>
      </c>
    </row>
    <row r="2654" spans="1:4">
      <c r="A2654" s="148">
        <v>42051.38</v>
      </c>
      <c r="B2654" s="149" t="s">
        <v>1704</v>
      </c>
      <c r="C2654" s="150" t="s">
        <v>1709</v>
      </c>
      <c r="D2654" s="150">
        <v>1</v>
      </c>
    </row>
    <row r="2655" spans="1:4">
      <c r="A2655" s="148">
        <v>42051.38</v>
      </c>
      <c r="B2655" s="149" t="s">
        <v>1698</v>
      </c>
      <c r="C2655" s="150" t="s">
        <v>1701</v>
      </c>
      <c r="D2655" s="150">
        <v>1</v>
      </c>
    </row>
    <row r="2656" spans="1:4">
      <c r="A2656" s="148">
        <v>42051.42</v>
      </c>
      <c r="B2656" s="149" t="s">
        <v>1698</v>
      </c>
      <c r="C2656" s="150" t="s">
        <v>1710</v>
      </c>
      <c r="D2656" s="150">
        <v>1</v>
      </c>
    </row>
    <row r="2657" spans="1:4">
      <c r="A2657" s="148">
        <v>42051.42</v>
      </c>
      <c r="B2657" s="149" t="s">
        <v>1702</v>
      </c>
      <c r="C2657" s="150" t="s">
        <v>1699</v>
      </c>
      <c r="D2657" s="150">
        <v>1</v>
      </c>
    </row>
    <row r="2658" spans="1:4">
      <c r="A2658" s="148">
        <v>42051.432999999997</v>
      </c>
      <c r="B2658" s="149" t="s">
        <v>1705</v>
      </c>
      <c r="C2658" s="150" t="s">
        <v>1709</v>
      </c>
      <c r="D2658" s="150">
        <v>1</v>
      </c>
    </row>
    <row r="2659" spans="1:4">
      <c r="A2659" s="148">
        <v>42051.432999999997</v>
      </c>
      <c r="B2659" s="149" t="s">
        <v>1703</v>
      </c>
      <c r="C2659" s="150" t="s">
        <v>1708</v>
      </c>
      <c r="D2659" s="150">
        <v>1</v>
      </c>
    </row>
    <row r="2660" spans="1:4">
      <c r="A2660" s="148">
        <v>42051.438000000002</v>
      </c>
      <c r="B2660" s="149" t="s">
        <v>1704</v>
      </c>
      <c r="C2660" s="150" t="s">
        <v>1701</v>
      </c>
      <c r="D2660" s="150">
        <v>1</v>
      </c>
    </row>
    <row r="2661" spans="1:4">
      <c r="A2661" s="148">
        <v>42051.438000000002</v>
      </c>
      <c r="B2661" s="149" t="s">
        <v>1703</v>
      </c>
      <c r="C2661" s="150" t="s">
        <v>1708</v>
      </c>
      <c r="D2661" s="150">
        <v>1</v>
      </c>
    </row>
    <row r="2662" spans="1:4">
      <c r="A2662" s="148">
        <v>42051.438000000002</v>
      </c>
      <c r="B2662" s="149" t="s">
        <v>1702</v>
      </c>
      <c r="C2662" s="150" t="s">
        <v>1709</v>
      </c>
      <c r="D2662" s="150">
        <v>1</v>
      </c>
    </row>
    <row r="2663" spans="1:4">
      <c r="A2663" s="148">
        <v>42051.438000000002</v>
      </c>
      <c r="B2663" s="149" t="s">
        <v>1704</v>
      </c>
      <c r="C2663" s="150" t="s">
        <v>1710</v>
      </c>
      <c r="D2663" s="150">
        <v>1</v>
      </c>
    </row>
    <row r="2664" spans="1:4">
      <c r="A2664" s="148">
        <v>42051.463000000003</v>
      </c>
      <c r="B2664" s="149" t="s">
        <v>1700</v>
      </c>
      <c r="C2664" s="150" t="s">
        <v>1710</v>
      </c>
      <c r="D2664" s="150">
        <v>1</v>
      </c>
    </row>
    <row r="2665" spans="1:4">
      <c r="A2665" s="148">
        <v>42051.463000000003</v>
      </c>
      <c r="B2665" s="149" t="s">
        <v>1702</v>
      </c>
      <c r="C2665" s="150" t="s">
        <v>1699</v>
      </c>
      <c r="D2665" s="150">
        <v>1</v>
      </c>
    </row>
    <row r="2666" spans="1:4">
      <c r="A2666" s="148">
        <v>42051.466999999997</v>
      </c>
      <c r="B2666" s="149" t="s">
        <v>1702</v>
      </c>
      <c r="C2666" s="150" t="s">
        <v>1708</v>
      </c>
      <c r="D2666" s="150">
        <v>1</v>
      </c>
    </row>
    <row r="2667" spans="1:4">
      <c r="A2667" s="148">
        <v>42051.466999999997</v>
      </c>
      <c r="B2667" s="149" t="s">
        <v>1707</v>
      </c>
      <c r="C2667" s="150" t="s">
        <v>1699</v>
      </c>
      <c r="D2667" s="150">
        <v>1</v>
      </c>
    </row>
    <row r="2668" spans="1:4">
      <c r="A2668" s="148">
        <v>42051.470999999998</v>
      </c>
      <c r="B2668" s="149" t="s">
        <v>1705</v>
      </c>
      <c r="C2668" s="150" t="s">
        <v>1699</v>
      </c>
      <c r="D2668" s="150">
        <v>0</v>
      </c>
    </row>
    <row r="2669" spans="1:4">
      <c r="A2669" s="148">
        <v>42051.470999999998</v>
      </c>
      <c r="B2669" s="149" t="s">
        <v>1705</v>
      </c>
      <c r="C2669" s="150" t="s">
        <v>1710</v>
      </c>
      <c r="D2669" s="150">
        <v>1</v>
      </c>
    </row>
    <row r="2670" spans="1:4">
      <c r="A2670" s="148">
        <v>42051.476999999999</v>
      </c>
      <c r="B2670" s="149" t="s">
        <v>1704</v>
      </c>
      <c r="C2670" s="150" t="s">
        <v>1710</v>
      </c>
      <c r="D2670" s="150">
        <v>1</v>
      </c>
    </row>
    <row r="2671" spans="1:4">
      <c r="A2671" s="148">
        <v>42051.476999999999</v>
      </c>
      <c r="B2671" s="149" t="s">
        <v>1706</v>
      </c>
      <c r="C2671" s="150" t="s">
        <v>1708</v>
      </c>
      <c r="D2671" s="150">
        <v>1</v>
      </c>
    </row>
    <row r="2672" spans="1:4">
      <c r="A2672" s="148">
        <v>42051.506999999998</v>
      </c>
      <c r="B2672" s="149" t="s">
        <v>1707</v>
      </c>
      <c r="C2672" s="150" t="s">
        <v>1708</v>
      </c>
      <c r="D2672" s="150">
        <v>1</v>
      </c>
    </row>
    <row r="2673" spans="1:4">
      <c r="A2673" s="148">
        <v>42051.506999999998</v>
      </c>
      <c r="B2673" s="149" t="s">
        <v>1698</v>
      </c>
      <c r="C2673" s="150" t="s">
        <v>1701</v>
      </c>
      <c r="D2673" s="150">
        <v>1</v>
      </c>
    </row>
    <row r="2674" spans="1:4">
      <c r="A2674" s="148">
        <v>42051.535000000003</v>
      </c>
      <c r="B2674" s="149" t="s">
        <v>1698</v>
      </c>
      <c r="C2674" s="150" t="s">
        <v>1708</v>
      </c>
      <c r="D2674" s="150">
        <v>0</v>
      </c>
    </row>
    <row r="2675" spans="1:4">
      <c r="A2675" s="148">
        <v>42051.535000000003</v>
      </c>
      <c r="B2675" s="149" t="s">
        <v>1706</v>
      </c>
      <c r="C2675" s="150" t="s">
        <v>1699</v>
      </c>
      <c r="D2675" s="150">
        <v>1</v>
      </c>
    </row>
    <row r="2676" spans="1:4">
      <c r="A2676" s="148">
        <v>42051.544000000002</v>
      </c>
      <c r="B2676" s="149" t="s">
        <v>1705</v>
      </c>
      <c r="C2676" s="150" t="s">
        <v>1708</v>
      </c>
      <c r="D2676" s="150">
        <v>1</v>
      </c>
    </row>
    <row r="2677" spans="1:4">
      <c r="A2677" s="148">
        <v>42051.544000000002</v>
      </c>
      <c r="B2677" s="149" t="s">
        <v>1704</v>
      </c>
      <c r="C2677" s="150" t="s">
        <v>1708</v>
      </c>
      <c r="D2677" s="150">
        <v>1</v>
      </c>
    </row>
    <row r="2678" spans="1:4">
      <c r="A2678" s="148">
        <v>42051.601999999999</v>
      </c>
      <c r="B2678" s="149" t="s">
        <v>1703</v>
      </c>
      <c r="C2678" s="150" t="s">
        <v>1710</v>
      </c>
      <c r="D2678" s="150">
        <v>0</v>
      </c>
    </row>
    <row r="2679" spans="1:4">
      <c r="A2679" s="148">
        <v>42051.601999999999</v>
      </c>
      <c r="B2679" s="149" t="s">
        <v>1706</v>
      </c>
      <c r="C2679" s="150" t="s">
        <v>1708</v>
      </c>
      <c r="D2679" s="150">
        <v>1</v>
      </c>
    </row>
    <row r="2680" spans="1:4">
      <c r="A2680" s="148">
        <v>42051.616999999998</v>
      </c>
      <c r="B2680" s="149" t="s">
        <v>1698</v>
      </c>
      <c r="C2680" s="150" t="s">
        <v>1710</v>
      </c>
      <c r="D2680" s="150">
        <v>0</v>
      </c>
    </row>
    <row r="2681" spans="1:4">
      <c r="A2681" s="148">
        <v>42051.616999999998</v>
      </c>
      <c r="B2681" s="149" t="s">
        <v>1707</v>
      </c>
      <c r="C2681" s="150" t="s">
        <v>1709</v>
      </c>
      <c r="D2681" s="150">
        <v>1</v>
      </c>
    </row>
    <row r="2682" spans="1:4">
      <c r="A2682" s="148">
        <v>42051.620999999999</v>
      </c>
      <c r="B2682" s="149" t="s">
        <v>1706</v>
      </c>
      <c r="C2682" s="150" t="s">
        <v>1701</v>
      </c>
      <c r="D2682" s="150">
        <v>1</v>
      </c>
    </row>
    <row r="2683" spans="1:4">
      <c r="A2683" s="148">
        <v>42051.620999999999</v>
      </c>
      <c r="B2683" s="149" t="s">
        <v>1705</v>
      </c>
      <c r="C2683" s="150" t="s">
        <v>1709</v>
      </c>
      <c r="D2683" s="150">
        <v>1</v>
      </c>
    </row>
    <row r="2684" spans="1:4">
      <c r="A2684" s="148">
        <v>42051.63</v>
      </c>
      <c r="B2684" s="149" t="s">
        <v>1703</v>
      </c>
      <c r="C2684" s="150" t="s">
        <v>1701</v>
      </c>
      <c r="D2684" s="150">
        <v>1</v>
      </c>
    </row>
    <row r="2685" spans="1:4">
      <c r="A2685" s="148">
        <v>42051.63</v>
      </c>
      <c r="B2685" s="149" t="s">
        <v>1700</v>
      </c>
      <c r="C2685" s="150" t="s">
        <v>1709</v>
      </c>
      <c r="D2685" s="150">
        <v>1</v>
      </c>
    </row>
    <row r="2686" spans="1:4">
      <c r="A2686" s="148">
        <v>42051.639000000003</v>
      </c>
      <c r="B2686" s="149" t="s">
        <v>1704</v>
      </c>
      <c r="C2686" s="150" t="s">
        <v>1701</v>
      </c>
      <c r="D2686" s="150">
        <v>1</v>
      </c>
    </row>
    <row r="2687" spans="1:4">
      <c r="A2687" s="148">
        <v>42051.639000000003</v>
      </c>
      <c r="B2687" s="149" t="s">
        <v>1698</v>
      </c>
      <c r="C2687" s="150" t="s">
        <v>1709</v>
      </c>
      <c r="D2687" s="150">
        <v>0</v>
      </c>
    </row>
    <row r="2688" spans="1:4">
      <c r="A2688" s="148">
        <v>42051.648999999998</v>
      </c>
      <c r="B2688" s="149" t="s">
        <v>1704</v>
      </c>
      <c r="C2688" s="150" t="s">
        <v>1701</v>
      </c>
      <c r="D2688" s="150">
        <v>1</v>
      </c>
    </row>
    <row r="2689" spans="1:4">
      <c r="A2689" s="148">
        <v>42051.648999999998</v>
      </c>
      <c r="B2689" s="149" t="s">
        <v>1707</v>
      </c>
      <c r="C2689" s="150" t="s">
        <v>1710</v>
      </c>
      <c r="D2689" s="150">
        <v>1</v>
      </c>
    </row>
    <row r="2690" spans="1:4">
      <c r="A2690" s="148">
        <v>42051.67</v>
      </c>
      <c r="B2690" s="149" t="s">
        <v>1700</v>
      </c>
      <c r="C2690" s="150" t="s">
        <v>1701</v>
      </c>
      <c r="D2690" s="150">
        <v>1</v>
      </c>
    </row>
    <row r="2691" spans="1:4">
      <c r="A2691" s="148">
        <v>42051.67</v>
      </c>
      <c r="B2691" s="149" t="s">
        <v>1703</v>
      </c>
      <c r="C2691" s="150" t="s">
        <v>1709</v>
      </c>
      <c r="D2691" s="150">
        <v>0</v>
      </c>
    </row>
    <row r="2692" spans="1:4">
      <c r="A2692" s="148">
        <v>42051.677000000003</v>
      </c>
      <c r="B2692" s="149" t="s">
        <v>1706</v>
      </c>
      <c r="C2692" s="150" t="s">
        <v>1708</v>
      </c>
      <c r="D2692" s="150">
        <v>1</v>
      </c>
    </row>
    <row r="2693" spans="1:4">
      <c r="A2693" s="148">
        <v>42051.677000000003</v>
      </c>
      <c r="B2693" s="149" t="s">
        <v>1705</v>
      </c>
      <c r="C2693" s="150" t="s">
        <v>1710</v>
      </c>
      <c r="D2693" s="150">
        <v>1</v>
      </c>
    </row>
    <row r="2694" spans="1:4">
      <c r="A2694" s="148">
        <v>42051.684000000001</v>
      </c>
      <c r="B2694" s="149" t="s">
        <v>1698</v>
      </c>
      <c r="C2694" s="150" t="s">
        <v>1699</v>
      </c>
      <c r="D2694" s="150">
        <v>1</v>
      </c>
    </row>
    <row r="2695" spans="1:4">
      <c r="A2695" s="148">
        <v>42051.684000000001</v>
      </c>
      <c r="B2695" s="149" t="s">
        <v>1703</v>
      </c>
      <c r="C2695" s="150" t="s">
        <v>1710</v>
      </c>
      <c r="D2695" s="150">
        <v>1</v>
      </c>
    </row>
    <row r="2696" spans="1:4">
      <c r="A2696" s="148">
        <v>42051.686999999998</v>
      </c>
      <c r="B2696" s="149" t="s">
        <v>1704</v>
      </c>
      <c r="C2696" s="150" t="s">
        <v>1710</v>
      </c>
      <c r="D2696" s="150">
        <v>0</v>
      </c>
    </row>
    <row r="2697" spans="1:4">
      <c r="A2697" s="148">
        <v>42051.686999999998</v>
      </c>
      <c r="B2697" s="149" t="s">
        <v>1700</v>
      </c>
      <c r="C2697" s="150" t="s">
        <v>1710</v>
      </c>
      <c r="D2697" s="150">
        <v>1</v>
      </c>
    </row>
    <row r="2698" spans="1:4">
      <c r="A2698" s="148">
        <v>42051.688999999998</v>
      </c>
      <c r="B2698" s="149" t="s">
        <v>1700</v>
      </c>
      <c r="C2698" s="150" t="s">
        <v>1701</v>
      </c>
      <c r="D2698" s="150">
        <v>0</v>
      </c>
    </row>
    <row r="2699" spans="1:4">
      <c r="A2699" s="148">
        <v>42051.688999999998</v>
      </c>
      <c r="B2699" s="149" t="s">
        <v>1705</v>
      </c>
      <c r="C2699" s="150" t="s">
        <v>1701</v>
      </c>
      <c r="D2699" s="150">
        <v>0</v>
      </c>
    </row>
    <row r="2700" spans="1:4">
      <c r="A2700" s="148">
        <v>42051.716999999997</v>
      </c>
      <c r="B2700" s="149" t="s">
        <v>1700</v>
      </c>
      <c r="C2700" s="150" t="s">
        <v>1710</v>
      </c>
      <c r="D2700" s="150">
        <v>1</v>
      </c>
    </row>
    <row r="2701" spans="1:4">
      <c r="A2701" s="148">
        <v>42051.716999999997</v>
      </c>
      <c r="B2701" s="149" t="s">
        <v>1702</v>
      </c>
      <c r="C2701" s="150" t="s">
        <v>1699</v>
      </c>
      <c r="D2701" s="150">
        <v>1</v>
      </c>
    </row>
    <row r="2702" spans="1:4">
      <c r="A2702" s="148">
        <v>42051.728000000003</v>
      </c>
      <c r="B2702" s="149" t="s">
        <v>1703</v>
      </c>
      <c r="C2702" s="150" t="s">
        <v>1701</v>
      </c>
      <c r="D2702" s="150">
        <v>1</v>
      </c>
    </row>
    <row r="2703" spans="1:4">
      <c r="A2703" s="148">
        <v>42051.728000000003</v>
      </c>
      <c r="B2703" s="149" t="s">
        <v>1707</v>
      </c>
      <c r="C2703" s="150" t="s">
        <v>1710</v>
      </c>
      <c r="D2703" s="150">
        <v>1</v>
      </c>
    </row>
    <row r="2704" spans="1:4">
      <c r="A2704" s="148">
        <v>42051.73</v>
      </c>
      <c r="B2704" s="149" t="s">
        <v>1704</v>
      </c>
      <c r="C2704" s="150" t="s">
        <v>1699</v>
      </c>
      <c r="D2704" s="150">
        <v>1</v>
      </c>
    </row>
    <row r="2705" spans="1:4">
      <c r="A2705" s="148">
        <v>42051.73</v>
      </c>
      <c r="B2705" s="149" t="s">
        <v>1700</v>
      </c>
      <c r="C2705" s="150" t="s">
        <v>1709</v>
      </c>
      <c r="D2705" s="150">
        <v>0</v>
      </c>
    </row>
    <row r="2706" spans="1:4">
      <c r="A2706" s="148">
        <v>42051.74</v>
      </c>
      <c r="B2706" s="149" t="s">
        <v>1698</v>
      </c>
      <c r="C2706" s="150" t="s">
        <v>1699</v>
      </c>
      <c r="D2706" s="150">
        <v>1</v>
      </c>
    </row>
    <row r="2707" spans="1:4">
      <c r="A2707" s="148">
        <v>42051.74</v>
      </c>
      <c r="B2707" s="149" t="s">
        <v>1702</v>
      </c>
      <c r="C2707" s="150" t="s">
        <v>1710</v>
      </c>
      <c r="D2707" s="150">
        <v>1</v>
      </c>
    </row>
    <row r="2708" spans="1:4">
      <c r="A2708" s="148">
        <v>42051.745000000003</v>
      </c>
      <c r="B2708" s="149" t="s">
        <v>1700</v>
      </c>
      <c r="C2708" s="150" t="s">
        <v>1708</v>
      </c>
      <c r="D2708" s="150">
        <v>1</v>
      </c>
    </row>
    <row r="2709" spans="1:4">
      <c r="A2709" s="148">
        <v>42051.745000000003</v>
      </c>
      <c r="B2709" s="149" t="s">
        <v>1698</v>
      </c>
      <c r="C2709" s="150" t="s">
        <v>1699</v>
      </c>
      <c r="D2709" s="150">
        <v>1</v>
      </c>
    </row>
    <row r="2710" spans="1:4">
      <c r="A2710" s="148">
        <v>42052.375999999997</v>
      </c>
      <c r="B2710" s="149" t="s">
        <v>1702</v>
      </c>
      <c r="C2710" s="150" t="s">
        <v>1699</v>
      </c>
      <c r="D2710" s="150">
        <v>1</v>
      </c>
    </row>
    <row r="2711" spans="1:4">
      <c r="A2711" s="148">
        <v>42052.375999999997</v>
      </c>
      <c r="B2711" s="149" t="s">
        <v>1700</v>
      </c>
      <c r="C2711" s="150" t="s">
        <v>1708</v>
      </c>
      <c r="D2711" s="150">
        <v>1</v>
      </c>
    </row>
    <row r="2712" spans="1:4">
      <c r="A2712" s="148">
        <v>42052.387000000002</v>
      </c>
      <c r="B2712" s="149" t="s">
        <v>1705</v>
      </c>
      <c r="C2712" s="150" t="s">
        <v>1709</v>
      </c>
      <c r="D2712" s="150">
        <v>1</v>
      </c>
    </row>
    <row r="2713" spans="1:4">
      <c r="A2713" s="148">
        <v>42052.387000000002</v>
      </c>
      <c r="B2713" s="149" t="s">
        <v>1704</v>
      </c>
      <c r="C2713" s="150" t="s">
        <v>1699</v>
      </c>
      <c r="D2713" s="150">
        <v>1</v>
      </c>
    </row>
    <row r="2714" spans="1:4">
      <c r="A2714" s="148">
        <v>42052.391000000003</v>
      </c>
      <c r="B2714" s="149" t="s">
        <v>1698</v>
      </c>
      <c r="C2714" s="150" t="s">
        <v>1709</v>
      </c>
      <c r="D2714" s="150">
        <v>0</v>
      </c>
    </row>
    <row r="2715" spans="1:4">
      <c r="A2715" s="148">
        <v>42052.391000000003</v>
      </c>
      <c r="B2715" s="149" t="s">
        <v>1702</v>
      </c>
      <c r="C2715" s="150" t="s">
        <v>1708</v>
      </c>
      <c r="D2715" s="150">
        <v>0</v>
      </c>
    </row>
    <row r="2716" spans="1:4">
      <c r="A2716" s="148">
        <v>42052.398999999998</v>
      </c>
      <c r="B2716" s="149" t="s">
        <v>1698</v>
      </c>
      <c r="C2716" s="150" t="s">
        <v>1701</v>
      </c>
      <c r="D2716" s="150">
        <v>1</v>
      </c>
    </row>
    <row r="2717" spans="1:4">
      <c r="A2717" s="148">
        <v>42052.398999999998</v>
      </c>
      <c r="B2717" s="149" t="s">
        <v>1707</v>
      </c>
      <c r="C2717" s="150" t="s">
        <v>1701</v>
      </c>
      <c r="D2717" s="150">
        <v>1</v>
      </c>
    </row>
    <row r="2718" spans="1:4">
      <c r="A2718" s="148">
        <v>42052.411999999997</v>
      </c>
      <c r="B2718" s="149" t="s">
        <v>1706</v>
      </c>
      <c r="C2718" s="150" t="s">
        <v>1709</v>
      </c>
      <c r="D2718" s="150">
        <v>1</v>
      </c>
    </row>
    <row r="2719" spans="1:4">
      <c r="A2719" s="148">
        <v>42052.411999999997</v>
      </c>
      <c r="B2719" s="149" t="s">
        <v>1706</v>
      </c>
      <c r="C2719" s="150" t="s">
        <v>1709</v>
      </c>
      <c r="D2719" s="150">
        <v>1</v>
      </c>
    </row>
    <row r="2720" spans="1:4">
      <c r="A2720" s="148">
        <v>42052.415999999997</v>
      </c>
      <c r="B2720" s="149" t="s">
        <v>1700</v>
      </c>
      <c r="C2720" s="150" t="s">
        <v>1710</v>
      </c>
      <c r="D2720" s="150">
        <v>1</v>
      </c>
    </row>
    <row r="2721" spans="1:4">
      <c r="A2721" s="148">
        <v>42052.415999999997</v>
      </c>
      <c r="B2721" s="149" t="s">
        <v>1707</v>
      </c>
      <c r="C2721" s="150" t="s">
        <v>1710</v>
      </c>
      <c r="D2721" s="150">
        <v>1</v>
      </c>
    </row>
    <row r="2722" spans="1:4">
      <c r="A2722" s="148">
        <v>42052.419000000002</v>
      </c>
      <c r="B2722" s="149" t="s">
        <v>1702</v>
      </c>
      <c r="C2722" s="150" t="s">
        <v>1708</v>
      </c>
      <c r="D2722" s="150">
        <v>0</v>
      </c>
    </row>
    <row r="2723" spans="1:4">
      <c r="A2723" s="148">
        <v>42052.419000000002</v>
      </c>
      <c r="B2723" s="149" t="s">
        <v>1707</v>
      </c>
      <c r="C2723" s="150" t="s">
        <v>1708</v>
      </c>
      <c r="D2723" s="150">
        <v>1</v>
      </c>
    </row>
    <row r="2724" spans="1:4">
      <c r="A2724" s="148">
        <v>42052.442000000003</v>
      </c>
      <c r="B2724" s="149" t="s">
        <v>1698</v>
      </c>
      <c r="C2724" s="150" t="s">
        <v>1699</v>
      </c>
      <c r="D2724" s="150">
        <v>0</v>
      </c>
    </row>
    <row r="2725" spans="1:4">
      <c r="A2725" s="148">
        <v>42052.442000000003</v>
      </c>
      <c r="B2725" s="149" t="s">
        <v>1706</v>
      </c>
      <c r="C2725" s="150" t="s">
        <v>1709</v>
      </c>
      <c r="D2725" s="150">
        <v>1</v>
      </c>
    </row>
    <row r="2726" spans="1:4">
      <c r="A2726" s="148">
        <v>42052.447</v>
      </c>
      <c r="B2726" s="149" t="s">
        <v>1707</v>
      </c>
      <c r="C2726" s="150" t="s">
        <v>1710</v>
      </c>
      <c r="D2726" s="150">
        <v>1</v>
      </c>
    </row>
    <row r="2727" spans="1:4">
      <c r="A2727" s="148">
        <v>42052.447</v>
      </c>
      <c r="B2727" s="149" t="s">
        <v>1706</v>
      </c>
      <c r="C2727" s="150" t="s">
        <v>1709</v>
      </c>
      <c r="D2727" s="150">
        <v>1</v>
      </c>
    </row>
    <row r="2728" spans="1:4">
      <c r="A2728" s="148">
        <v>42052.474999999999</v>
      </c>
      <c r="B2728" s="149" t="s">
        <v>1705</v>
      </c>
      <c r="C2728" s="150" t="s">
        <v>1708</v>
      </c>
      <c r="D2728" s="150">
        <v>0</v>
      </c>
    </row>
    <row r="2729" spans="1:4">
      <c r="A2729" s="148">
        <v>42052.474999999999</v>
      </c>
      <c r="B2729" s="149" t="s">
        <v>1705</v>
      </c>
      <c r="C2729" s="150" t="s">
        <v>1699</v>
      </c>
      <c r="D2729" s="150">
        <v>1</v>
      </c>
    </row>
    <row r="2730" spans="1:4">
      <c r="A2730" s="148">
        <v>42052.474999999999</v>
      </c>
      <c r="B2730" s="149" t="s">
        <v>1707</v>
      </c>
      <c r="C2730" s="150" t="s">
        <v>1699</v>
      </c>
      <c r="D2730" s="150">
        <v>1</v>
      </c>
    </row>
    <row r="2731" spans="1:4">
      <c r="A2731" s="148">
        <v>42052.474999999999</v>
      </c>
      <c r="B2731" s="149" t="s">
        <v>1700</v>
      </c>
      <c r="C2731" s="150" t="s">
        <v>1709</v>
      </c>
      <c r="D2731" s="150">
        <v>1</v>
      </c>
    </row>
    <row r="2732" spans="1:4">
      <c r="A2732" s="148">
        <v>42052.478000000003</v>
      </c>
      <c r="B2732" s="149" t="s">
        <v>1706</v>
      </c>
      <c r="C2732" s="150" t="s">
        <v>1710</v>
      </c>
      <c r="D2732" s="150">
        <v>1</v>
      </c>
    </row>
    <row r="2733" spans="1:4">
      <c r="A2733" s="148">
        <v>42052.478000000003</v>
      </c>
      <c r="B2733" s="149" t="s">
        <v>1704</v>
      </c>
      <c r="C2733" s="150" t="s">
        <v>1709</v>
      </c>
      <c r="D2733" s="150">
        <v>1</v>
      </c>
    </row>
    <row r="2734" spans="1:4">
      <c r="A2734" s="148">
        <v>42052.487999999998</v>
      </c>
      <c r="B2734" s="149" t="s">
        <v>1707</v>
      </c>
      <c r="C2734" s="150" t="s">
        <v>1699</v>
      </c>
      <c r="D2734" s="150">
        <v>1</v>
      </c>
    </row>
    <row r="2735" spans="1:4">
      <c r="A2735" s="148">
        <v>42052.487999999998</v>
      </c>
      <c r="B2735" s="149" t="s">
        <v>1707</v>
      </c>
      <c r="C2735" s="150" t="s">
        <v>1708</v>
      </c>
      <c r="D2735" s="150">
        <v>1</v>
      </c>
    </row>
    <row r="2736" spans="1:4">
      <c r="A2736" s="148">
        <v>42052.504000000001</v>
      </c>
      <c r="B2736" s="149" t="s">
        <v>1704</v>
      </c>
      <c r="C2736" s="150" t="s">
        <v>1708</v>
      </c>
      <c r="D2736" s="150">
        <v>1</v>
      </c>
    </row>
    <row r="2737" spans="1:4">
      <c r="A2737" s="148">
        <v>42052.504000000001</v>
      </c>
      <c r="B2737" s="149" t="s">
        <v>1700</v>
      </c>
      <c r="C2737" s="150" t="s">
        <v>1710</v>
      </c>
      <c r="D2737" s="150">
        <v>0</v>
      </c>
    </row>
    <row r="2738" spans="1:4">
      <c r="A2738" s="148">
        <v>42052.506999999998</v>
      </c>
      <c r="B2738" s="149" t="s">
        <v>1698</v>
      </c>
      <c r="C2738" s="150" t="s">
        <v>1699</v>
      </c>
      <c r="D2738" s="150">
        <v>1</v>
      </c>
    </row>
    <row r="2739" spans="1:4">
      <c r="A2739" s="148">
        <v>42052.506999999998</v>
      </c>
      <c r="B2739" s="149" t="s">
        <v>1704</v>
      </c>
      <c r="C2739" s="150" t="s">
        <v>1701</v>
      </c>
      <c r="D2739" s="150">
        <v>1</v>
      </c>
    </row>
    <row r="2740" spans="1:4">
      <c r="A2740" s="148">
        <v>42052.508000000002</v>
      </c>
      <c r="B2740" s="149" t="s">
        <v>1707</v>
      </c>
      <c r="C2740" s="150" t="s">
        <v>1699</v>
      </c>
      <c r="D2740" s="150">
        <v>0</v>
      </c>
    </row>
    <row r="2741" spans="1:4">
      <c r="A2741" s="148">
        <v>42052.508000000002</v>
      </c>
      <c r="B2741" s="149" t="s">
        <v>1705</v>
      </c>
      <c r="C2741" s="150" t="s">
        <v>1710</v>
      </c>
      <c r="D2741" s="150">
        <v>0</v>
      </c>
    </row>
    <row r="2742" spans="1:4">
      <c r="A2742" s="148">
        <v>42052.512000000002</v>
      </c>
      <c r="B2742" s="149" t="s">
        <v>1706</v>
      </c>
      <c r="C2742" s="150" t="s">
        <v>1709</v>
      </c>
      <c r="D2742" s="150">
        <v>0</v>
      </c>
    </row>
    <row r="2743" spans="1:4">
      <c r="A2743" s="148">
        <v>42052.512000000002</v>
      </c>
      <c r="B2743" s="149" t="s">
        <v>1705</v>
      </c>
      <c r="C2743" s="150" t="s">
        <v>1699</v>
      </c>
      <c r="D2743" s="150">
        <v>1</v>
      </c>
    </row>
    <row r="2744" spans="1:4">
      <c r="A2744" s="148">
        <v>42052.544000000002</v>
      </c>
      <c r="B2744" s="149" t="s">
        <v>1700</v>
      </c>
      <c r="C2744" s="150" t="s">
        <v>1701</v>
      </c>
      <c r="D2744" s="150">
        <v>1</v>
      </c>
    </row>
    <row r="2745" spans="1:4">
      <c r="A2745" s="148">
        <v>42052.544000000002</v>
      </c>
      <c r="B2745" s="149" t="s">
        <v>1704</v>
      </c>
      <c r="C2745" s="150" t="s">
        <v>1710</v>
      </c>
      <c r="D2745" s="150">
        <v>0</v>
      </c>
    </row>
    <row r="2746" spans="1:4">
      <c r="A2746" s="148">
        <v>42052.559000000001</v>
      </c>
      <c r="B2746" s="149" t="s">
        <v>1700</v>
      </c>
      <c r="C2746" s="150" t="s">
        <v>1701</v>
      </c>
      <c r="D2746" s="150">
        <v>1</v>
      </c>
    </row>
    <row r="2747" spans="1:4">
      <c r="A2747" s="148">
        <v>42052.559000000001</v>
      </c>
      <c r="B2747" s="149" t="s">
        <v>1706</v>
      </c>
      <c r="C2747" s="150" t="s">
        <v>1710</v>
      </c>
      <c r="D2747" s="150">
        <v>1</v>
      </c>
    </row>
    <row r="2748" spans="1:4">
      <c r="A2748" s="148">
        <v>42052.567000000003</v>
      </c>
      <c r="B2748" s="149" t="s">
        <v>1704</v>
      </c>
      <c r="C2748" s="150" t="s">
        <v>1709</v>
      </c>
      <c r="D2748" s="150">
        <v>1</v>
      </c>
    </row>
    <row r="2749" spans="1:4">
      <c r="A2749" s="148">
        <v>42052.567000000003</v>
      </c>
      <c r="B2749" s="149" t="s">
        <v>1702</v>
      </c>
      <c r="C2749" s="150" t="s">
        <v>1709</v>
      </c>
      <c r="D2749" s="150">
        <v>0</v>
      </c>
    </row>
    <row r="2750" spans="1:4">
      <c r="A2750" s="148">
        <v>42052.597000000002</v>
      </c>
      <c r="B2750" s="149" t="s">
        <v>1705</v>
      </c>
      <c r="C2750" s="150" t="s">
        <v>1709</v>
      </c>
      <c r="D2750" s="150">
        <v>1</v>
      </c>
    </row>
    <row r="2751" spans="1:4">
      <c r="A2751" s="148">
        <v>42052.597000000002</v>
      </c>
      <c r="B2751" s="149" t="s">
        <v>1702</v>
      </c>
      <c r="C2751" s="150" t="s">
        <v>1710</v>
      </c>
      <c r="D2751" s="150">
        <v>0</v>
      </c>
    </row>
    <row r="2752" spans="1:4">
      <c r="A2752" s="148">
        <v>42052.603999999999</v>
      </c>
      <c r="B2752" s="149" t="s">
        <v>1703</v>
      </c>
      <c r="C2752" s="150" t="s">
        <v>1710</v>
      </c>
      <c r="D2752" s="150">
        <v>0</v>
      </c>
    </row>
    <row r="2753" spans="1:4">
      <c r="A2753" s="148">
        <v>42052.603999999999</v>
      </c>
      <c r="B2753" s="149" t="s">
        <v>1700</v>
      </c>
      <c r="C2753" s="150" t="s">
        <v>1709</v>
      </c>
      <c r="D2753" s="150">
        <v>1</v>
      </c>
    </row>
    <row r="2754" spans="1:4">
      <c r="A2754" s="148">
        <v>42052.606</v>
      </c>
      <c r="B2754" s="149" t="s">
        <v>1698</v>
      </c>
      <c r="C2754" s="150" t="s">
        <v>1701</v>
      </c>
      <c r="D2754" s="150">
        <v>0</v>
      </c>
    </row>
    <row r="2755" spans="1:4">
      <c r="A2755" s="148">
        <v>42052.606</v>
      </c>
      <c r="B2755" s="149" t="s">
        <v>1706</v>
      </c>
      <c r="C2755" s="150" t="s">
        <v>1699</v>
      </c>
      <c r="D2755" s="150">
        <v>1</v>
      </c>
    </row>
    <row r="2756" spans="1:4">
      <c r="A2756" s="148">
        <v>42052.627</v>
      </c>
      <c r="B2756" s="149" t="s">
        <v>1703</v>
      </c>
      <c r="C2756" s="150" t="s">
        <v>1708</v>
      </c>
      <c r="D2756" s="150">
        <v>1</v>
      </c>
    </row>
    <row r="2757" spans="1:4">
      <c r="A2757" s="148">
        <v>42052.627</v>
      </c>
      <c r="B2757" s="149" t="s">
        <v>1698</v>
      </c>
      <c r="C2757" s="150" t="s">
        <v>1708</v>
      </c>
      <c r="D2757" s="150">
        <v>1</v>
      </c>
    </row>
    <row r="2758" spans="1:4">
      <c r="A2758" s="148">
        <v>42052.631999999998</v>
      </c>
      <c r="B2758" s="149" t="s">
        <v>1706</v>
      </c>
      <c r="C2758" s="150" t="s">
        <v>1699</v>
      </c>
      <c r="D2758" s="150">
        <v>1</v>
      </c>
    </row>
    <row r="2759" spans="1:4">
      <c r="A2759" s="148">
        <v>42052.631999999998</v>
      </c>
      <c r="B2759" s="149" t="s">
        <v>1704</v>
      </c>
      <c r="C2759" s="150" t="s">
        <v>1699</v>
      </c>
      <c r="D2759" s="150">
        <v>0</v>
      </c>
    </row>
    <row r="2760" spans="1:4">
      <c r="A2760" s="148">
        <v>42052.656999999999</v>
      </c>
      <c r="B2760" s="149" t="s">
        <v>1705</v>
      </c>
      <c r="C2760" s="150" t="s">
        <v>1699</v>
      </c>
      <c r="D2760" s="150">
        <v>1</v>
      </c>
    </row>
    <row r="2761" spans="1:4">
      <c r="A2761" s="148">
        <v>42052.656999999999</v>
      </c>
      <c r="B2761" s="149" t="s">
        <v>1702</v>
      </c>
      <c r="C2761" s="150" t="s">
        <v>1701</v>
      </c>
      <c r="D2761" s="150">
        <v>0</v>
      </c>
    </row>
    <row r="2762" spans="1:4">
      <c r="A2762" s="148">
        <v>42052.671000000002</v>
      </c>
      <c r="B2762" s="149" t="s">
        <v>1698</v>
      </c>
      <c r="C2762" s="150" t="s">
        <v>1708</v>
      </c>
      <c r="D2762" s="150">
        <v>0</v>
      </c>
    </row>
    <row r="2763" spans="1:4">
      <c r="A2763" s="148">
        <v>42052.671000000002</v>
      </c>
      <c r="B2763" s="149" t="s">
        <v>1703</v>
      </c>
      <c r="C2763" s="150" t="s">
        <v>1708</v>
      </c>
      <c r="D2763" s="150">
        <v>1</v>
      </c>
    </row>
    <row r="2764" spans="1:4">
      <c r="A2764" s="148">
        <v>42052.677000000003</v>
      </c>
      <c r="B2764" s="149" t="s">
        <v>1705</v>
      </c>
      <c r="C2764" s="150" t="s">
        <v>1708</v>
      </c>
      <c r="D2764" s="150">
        <v>0</v>
      </c>
    </row>
    <row r="2765" spans="1:4">
      <c r="A2765" s="148">
        <v>42052.677000000003</v>
      </c>
      <c r="B2765" s="149" t="s">
        <v>1707</v>
      </c>
      <c r="C2765" s="150" t="s">
        <v>1709</v>
      </c>
      <c r="D2765" s="150">
        <v>1</v>
      </c>
    </row>
    <row r="2766" spans="1:4">
      <c r="A2766" s="148">
        <v>42052.686000000002</v>
      </c>
      <c r="B2766" s="149" t="s">
        <v>1707</v>
      </c>
      <c r="C2766" s="150" t="s">
        <v>1708</v>
      </c>
      <c r="D2766" s="150">
        <v>0</v>
      </c>
    </row>
    <row r="2767" spans="1:4">
      <c r="A2767" s="148">
        <v>42052.686000000002</v>
      </c>
      <c r="B2767" s="149" t="s">
        <v>1704</v>
      </c>
      <c r="C2767" s="150" t="s">
        <v>1710</v>
      </c>
      <c r="D2767" s="150">
        <v>0</v>
      </c>
    </row>
    <row r="2768" spans="1:4">
      <c r="A2768" s="148">
        <v>42052.692000000003</v>
      </c>
      <c r="B2768" s="149" t="s">
        <v>1702</v>
      </c>
      <c r="C2768" s="150" t="s">
        <v>1709</v>
      </c>
      <c r="D2768" s="150">
        <v>1</v>
      </c>
    </row>
    <row r="2769" spans="1:4">
      <c r="A2769" s="148">
        <v>42052.692000000003</v>
      </c>
      <c r="B2769" s="149" t="s">
        <v>1707</v>
      </c>
      <c r="C2769" s="150" t="s">
        <v>1701</v>
      </c>
      <c r="D2769" s="150">
        <v>1</v>
      </c>
    </row>
    <row r="2770" spans="1:4">
      <c r="A2770" s="148">
        <v>42052.716</v>
      </c>
      <c r="B2770" s="149" t="s">
        <v>1702</v>
      </c>
      <c r="C2770" s="150" t="s">
        <v>1708</v>
      </c>
      <c r="D2770" s="150">
        <v>0</v>
      </c>
    </row>
    <row r="2771" spans="1:4">
      <c r="A2771" s="148">
        <v>42052.716</v>
      </c>
      <c r="B2771" s="149" t="s">
        <v>1705</v>
      </c>
      <c r="C2771" s="150" t="s">
        <v>1709</v>
      </c>
      <c r="D2771" s="150">
        <v>0</v>
      </c>
    </row>
    <row r="2772" spans="1:4">
      <c r="A2772" s="148">
        <v>42052.716999999997</v>
      </c>
      <c r="B2772" s="149" t="s">
        <v>1707</v>
      </c>
      <c r="C2772" s="150" t="s">
        <v>1701</v>
      </c>
      <c r="D2772" s="150">
        <v>0</v>
      </c>
    </row>
    <row r="2773" spans="1:4">
      <c r="A2773" s="148">
        <v>42052.716999999997</v>
      </c>
      <c r="B2773" s="149" t="s">
        <v>1705</v>
      </c>
      <c r="C2773" s="150" t="s">
        <v>1709</v>
      </c>
      <c r="D2773" s="150">
        <v>1</v>
      </c>
    </row>
    <row r="2774" spans="1:4">
      <c r="A2774" s="148">
        <v>42052.739000000001</v>
      </c>
      <c r="B2774" s="149" t="s">
        <v>1706</v>
      </c>
      <c r="C2774" s="150" t="s">
        <v>1709</v>
      </c>
      <c r="D2774" s="150">
        <v>0</v>
      </c>
    </row>
    <row r="2775" spans="1:4">
      <c r="A2775" s="148">
        <v>42052.739000000001</v>
      </c>
      <c r="B2775" s="149" t="s">
        <v>1707</v>
      </c>
      <c r="C2775" s="150" t="s">
        <v>1709</v>
      </c>
      <c r="D2775" s="150">
        <v>0</v>
      </c>
    </row>
    <row r="2776" spans="1:4">
      <c r="A2776" s="148">
        <v>42052.745999999999</v>
      </c>
      <c r="B2776" s="149" t="s">
        <v>1706</v>
      </c>
      <c r="C2776" s="150" t="s">
        <v>1699</v>
      </c>
      <c r="D2776" s="150">
        <v>1</v>
      </c>
    </row>
    <row r="2777" spans="1:4">
      <c r="A2777" s="148">
        <v>42052.745999999999</v>
      </c>
      <c r="B2777" s="149" t="s">
        <v>1706</v>
      </c>
      <c r="C2777" s="150" t="s">
        <v>1701</v>
      </c>
      <c r="D2777" s="150">
        <v>1</v>
      </c>
    </row>
    <row r="2778" spans="1:4">
      <c r="A2778" s="148">
        <v>42053.391000000003</v>
      </c>
      <c r="B2778" s="149" t="s">
        <v>1703</v>
      </c>
      <c r="C2778" s="150" t="s">
        <v>1701</v>
      </c>
      <c r="D2778" s="150">
        <v>0</v>
      </c>
    </row>
    <row r="2779" spans="1:4">
      <c r="A2779" s="148">
        <v>42053.391000000003</v>
      </c>
      <c r="B2779" s="149" t="s">
        <v>1704</v>
      </c>
      <c r="C2779" s="150" t="s">
        <v>1708</v>
      </c>
      <c r="D2779" s="150">
        <v>1</v>
      </c>
    </row>
    <row r="2780" spans="1:4">
      <c r="A2780" s="148">
        <v>42053.404999999999</v>
      </c>
      <c r="B2780" s="149" t="s">
        <v>1704</v>
      </c>
      <c r="C2780" s="150" t="s">
        <v>1709</v>
      </c>
      <c r="D2780" s="150">
        <v>1</v>
      </c>
    </row>
    <row r="2781" spans="1:4">
      <c r="A2781" s="148">
        <v>42053.404999999999</v>
      </c>
      <c r="B2781" s="149" t="s">
        <v>1698</v>
      </c>
      <c r="C2781" s="150" t="s">
        <v>1708</v>
      </c>
      <c r="D2781" s="150">
        <v>1</v>
      </c>
    </row>
    <row r="2782" spans="1:4">
      <c r="A2782" s="148">
        <v>42053.417000000001</v>
      </c>
      <c r="B2782" s="149" t="s">
        <v>1700</v>
      </c>
      <c r="C2782" s="150" t="s">
        <v>1699</v>
      </c>
      <c r="D2782" s="150">
        <v>0</v>
      </c>
    </row>
    <row r="2783" spans="1:4">
      <c r="A2783" s="148">
        <v>42053.417000000001</v>
      </c>
      <c r="B2783" s="149" t="s">
        <v>1706</v>
      </c>
      <c r="C2783" s="150" t="s">
        <v>1710</v>
      </c>
      <c r="D2783" s="150">
        <v>1</v>
      </c>
    </row>
    <row r="2784" spans="1:4">
      <c r="A2784" s="148">
        <v>42053.425999999999</v>
      </c>
      <c r="B2784" s="149" t="s">
        <v>1704</v>
      </c>
      <c r="C2784" s="150" t="s">
        <v>1709</v>
      </c>
      <c r="D2784" s="150">
        <v>1</v>
      </c>
    </row>
    <row r="2785" spans="1:4">
      <c r="A2785" s="148">
        <v>42053.425999999999</v>
      </c>
      <c r="B2785" s="149" t="s">
        <v>1704</v>
      </c>
      <c r="C2785" s="150" t="s">
        <v>1709</v>
      </c>
      <c r="D2785" s="150">
        <v>1</v>
      </c>
    </row>
    <row r="2786" spans="1:4">
      <c r="A2786" s="148">
        <v>42053.428</v>
      </c>
      <c r="B2786" s="149" t="s">
        <v>1706</v>
      </c>
      <c r="C2786" s="150" t="s">
        <v>1699</v>
      </c>
      <c r="D2786" s="150">
        <v>1</v>
      </c>
    </row>
    <row r="2787" spans="1:4">
      <c r="A2787" s="148">
        <v>42053.428</v>
      </c>
      <c r="B2787" s="149" t="s">
        <v>1703</v>
      </c>
      <c r="C2787" s="150" t="s">
        <v>1710</v>
      </c>
      <c r="D2787" s="150">
        <v>1</v>
      </c>
    </row>
    <row r="2788" spans="1:4">
      <c r="A2788" s="148">
        <v>42053.440000000002</v>
      </c>
      <c r="B2788" s="149" t="s">
        <v>1703</v>
      </c>
      <c r="C2788" s="150" t="s">
        <v>1699</v>
      </c>
      <c r="D2788" s="150">
        <v>1</v>
      </c>
    </row>
    <row r="2789" spans="1:4">
      <c r="A2789" s="148">
        <v>42053.440000000002</v>
      </c>
      <c r="B2789" s="149" t="s">
        <v>1698</v>
      </c>
      <c r="C2789" s="150" t="s">
        <v>1708</v>
      </c>
      <c r="D2789" s="150">
        <v>1</v>
      </c>
    </row>
    <row r="2790" spans="1:4">
      <c r="A2790" s="148">
        <v>42053.442999999999</v>
      </c>
      <c r="B2790" s="149" t="s">
        <v>1706</v>
      </c>
      <c r="C2790" s="150" t="s">
        <v>1708</v>
      </c>
      <c r="D2790" s="150">
        <v>0</v>
      </c>
    </row>
    <row r="2791" spans="1:4">
      <c r="A2791" s="148">
        <v>42053.442999999999</v>
      </c>
      <c r="B2791" s="149" t="s">
        <v>1706</v>
      </c>
      <c r="C2791" s="150" t="s">
        <v>1710</v>
      </c>
      <c r="D2791" s="150">
        <v>1</v>
      </c>
    </row>
    <row r="2792" spans="1:4">
      <c r="A2792" s="148">
        <v>42053.455999999998</v>
      </c>
      <c r="B2792" s="149" t="s">
        <v>1704</v>
      </c>
      <c r="C2792" s="150" t="s">
        <v>1709</v>
      </c>
      <c r="D2792" s="150">
        <v>0</v>
      </c>
    </row>
    <row r="2793" spans="1:4">
      <c r="A2793" s="148">
        <v>42053.455999999998</v>
      </c>
      <c r="B2793" s="149" t="s">
        <v>1703</v>
      </c>
      <c r="C2793" s="150" t="s">
        <v>1709</v>
      </c>
      <c r="D2793" s="150">
        <v>0</v>
      </c>
    </row>
    <row r="2794" spans="1:4">
      <c r="A2794" s="148">
        <v>42053.470999999998</v>
      </c>
      <c r="B2794" s="149" t="s">
        <v>1703</v>
      </c>
      <c r="C2794" s="150" t="s">
        <v>1699</v>
      </c>
      <c r="D2794" s="150">
        <v>1</v>
      </c>
    </row>
    <row r="2795" spans="1:4">
      <c r="A2795" s="148">
        <v>42053.470999999998</v>
      </c>
      <c r="B2795" s="149" t="s">
        <v>1703</v>
      </c>
      <c r="C2795" s="150" t="s">
        <v>1708</v>
      </c>
      <c r="D2795" s="150">
        <v>1</v>
      </c>
    </row>
    <row r="2796" spans="1:4">
      <c r="A2796" s="148">
        <v>42053.470999999998</v>
      </c>
      <c r="B2796" s="149" t="s">
        <v>1705</v>
      </c>
      <c r="C2796" s="150" t="s">
        <v>1708</v>
      </c>
      <c r="D2796" s="150">
        <v>1</v>
      </c>
    </row>
    <row r="2797" spans="1:4">
      <c r="A2797" s="148">
        <v>42053.470999999998</v>
      </c>
      <c r="B2797" s="149" t="s">
        <v>1703</v>
      </c>
      <c r="C2797" s="150" t="s">
        <v>1701</v>
      </c>
      <c r="D2797" s="150">
        <v>1</v>
      </c>
    </row>
    <row r="2798" spans="1:4">
      <c r="A2798" s="148">
        <v>42053.476000000002</v>
      </c>
      <c r="B2798" s="149" t="s">
        <v>1705</v>
      </c>
      <c r="C2798" s="150" t="s">
        <v>1708</v>
      </c>
      <c r="D2798" s="150">
        <v>0</v>
      </c>
    </row>
    <row r="2799" spans="1:4">
      <c r="A2799" s="148">
        <v>42053.476000000002</v>
      </c>
      <c r="B2799" s="149" t="s">
        <v>1698</v>
      </c>
      <c r="C2799" s="150" t="s">
        <v>1709</v>
      </c>
      <c r="D2799" s="150">
        <v>1</v>
      </c>
    </row>
    <row r="2800" spans="1:4">
      <c r="A2800" s="148">
        <v>42053.482000000004</v>
      </c>
      <c r="B2800" s="149" t="s">
        <v>1702</v>
      </c>
      <c r="C2800" s="150" t="s">
        <v>1701</v>
      </c>
      <c r="D2800" s="150">
        <v>0</v>
      </c>
    </row>
    <row r="2801" spans="1:4">
      <c r="A2801" s="148">
        <v>42053.482000000004</v>
      </c>
      <c r="B2801" s="149" t="s">
        <v>1700</v>
      </c>
      <c r="C2801" s="150" t="s">
        <v>1701</v>
      </c>
      <c r="D2801" s="150">
        <v>1</v>
      </c>
    </row>
    <row r="2802" spans="1:4">
      <c r="A2802" s="148">
        <v>42053.485000000001</v>
      </c>
      <c r="B2802" s="149" t="s">
        <v>1703</v>
      </c>
      <c r="C2802" s="150" t="s">
        <v>1710</v>
      </c>
      <c r="D2802" s="150">
        <v>0</v>
      </c>
    </row>
    <row r="2803" spans="1:4">
      <c r="A2803" s="148">
        <v>42053.485000000001</v>
      </c>
      <c r="B2803" s="149" t="s">
        <v>1703</v>
      </c>
      <c r="C2803" s="150" t="s">
        <v>1701</v>
      </c>
      <c r="D2803" s="150">
        <v>0</v>
      </c>
    </row>
    <row r="2804" spans="1:4">
      <c r="A2804" s="148">
        <v>42053.544999999998</v>
      </c>
      <c r="B2804" s="149" t="s">
        <v>1707</v>
      </c>
      <c r="C2804" s="150" t="s">
        <v>1710</v>
      </c>
      <c r="D2804" s="150">
        <v>0</v>
      </c>
    </row>
    <row r="2805" spans="1:4">
      <c r="A2805" s="148">
        <v>42053.544999999998</v>
      </c>
      <c r="B2805" s="149" t="s">
        <v>1700</v>
      </c>
      <c r="C2805" s="150" t="s">
        <v>1701</v>
      </c>
      <c r="D2805" s="150">
        <v>1</v>
      </c>
    </row>
    <row r="2806" spans="1:4">
      <c r="A2806" s="148">
        <v>42053.565000000002</v>
      </c>
      <c r="B2806" s="149" t="s">
        <v>1702</v>
      </c>
      <c r="C2806" s="150" t="s">
        <v>1709</v>
      </c>
      <c r="D2806" s="150">
        <v>0</v>
      </c>
    </row>
    <row r="2807" spans="1:4">
      <c r="A2807" s="148">
        <v>42053.565000000002</v>
      </c>
      <c r="B2807" s="149" t="s">
        <v>1705</v>
      </c>
      <c r="C2807" s="150" t="s">
        <v>1710</v>
      </c>
      <c r="D2807" s="150">
        <v>0</v>
      </c>
    </row>
    <row r="2808" spans="1:4">
      <c r="A2808" s="148">
        <v>42053.567999999999</v>
      </c>
      <c r="B2808" s="149" t="s">
        <v>1703</v>
      </c>
      <c r="C2808" s="150" t="s">
        <v>1701</v>
      </c>
      <c r="D2808" s="150">
        <v>1</v>
      </c>
    </row>
    <row r="2809" spans="1:4">
      <c r="A2809" s="148">
        <v>42053.567999999999</v>
      </c>
      <c r="B2809" s="149" t="s">
        <v>1702</v>
      </c>
      <c r="C2809" s="150" t="s">
        <v>1709</v>
      </c>
      <c r="D2809" s="150">
        <v>1</v>
      </c>
    </row>
    <row r="2810" spans="1:4">
      <c r="A2810" s="148">
        <v>42053.572999999997</v>
      </c>
      <c r="B2810" s="149" t="s">
        <v>1707</v>
      </c>
      <c r="C2810" s="150" t="s">
        <v>1699</v>
      </c>
      <c r="D2810" s="150">
        <v>0</v>
      </c>
    </row>
    <row r="2811" spans="1:4">
      <c r="A2811" s="148">
        <v>42053.572999999997</v>
      </c>
      <c r="B2811" s="149" t="s">
        <v>1702</v>
      </c>
      <c r="C2811" s="150" t="s">
        <v>1701</v>
      </c>
      <c r="D2811" s="150">
        <v>1</v>
      </c>
    </row>
    <row r="2812" spans="1:4">
      <c r="A2812" s="148">
        <v>42053.574999999997</v>
      </c>
      <c r="B2812" s="149" t="s">
        <v>1706</v>
      </c>
      <c r="C2812" s="150" t="s">
        <v>1710</v>
      </c>
      <c r="D2812" s="150">
        <v>1</v>
      </c>
    </row>
    <row r="2813" spans="1:4">
      <c r="A2813" s="148">
        <v>42053.574999999997</v>
      </c>
      <c r="B2813" s="149" t="s">
        <v>1707</v>
      </c>
      <c r="C2813" s="150" t="s">
        <v>1710</v>
      </c>
      <c r="D2813" s="150">
        <v>0</v>
      </c>
    </row>
    <row r="2814" spans="1:4">
      <c r="A2814" s="148">
        <v>42053.616000000002</v>
      </c>
      <c r="B2814" s="149" t="s">
        <v>1706</v>
      </c>
      <c r="C2814" s="150" t="s">
        <v>1701</v>
      </c>
      <c r="D2814" s="150">
        <v>0</v>
      </c>
    </row>
    <row r="2815" spans="1:4">
      <c r="A2815" s="148">
        <v>42053.616000000002</v>
      </c>
      <c r="B2815" s="149" t="s">
        <v>1698</v>
      </c>
      <c r="C2815" s="150" t="s">
        <v>1709</v>
      </c>
      <c r="D2815" s="150">
        <v>1</v>
      </c>
    </row>
    <row r="2816" spans="1:4">
      <c r="A2816" s="148">
        <v>42053.62</v>
      </c>
      <c r="B2816" s="149" t="s">
        <v>1705</v>
      </c>
      <c r="C2816" s="150" t="s">
        <v>1708</v>
      </c>
      <c r="D2816" s="150">
        <v>0</v>
      </c>
    </row>
    <row r="2817" spans="1:4">
      <c r="A2817" s="148">
        <v>42053.62</v>
      </c>
      <c r="B2817" s="149" t="s">
        <v>1707</v>
      </c>
      <c r="C2817" s="150" t="s">
        <v>1710</v>
      </c>
      <c r="D2817" s="150">
        <v>1</v>
      </c>
    </row>
    <row r="2818" spans="1:4">
      <c r="A2818" s="148">
        <v>42053.635999999999</v>
      </c>
      <c r="B2818" s="149" t="s">
        <v>1703</v>
      </c>
      <c r="C2818" s="150" t="s">
        <v>1709</v>
      </c>
      <c r="D2818" s="150">
        <v>1</v>
      </c>
    </row>
    <row r="2819" spans="1:4">
      <c r="A2819" s="148">
        <v>42053.635999999999</v>
      </c>
      <c r="B2819" s="149" t="s">
        <v>1705</v>
      </c>
      <c r="C2819" s="150" t="s">
        <v>1699</v>
      </c>
      <c r="D2819" s="150">
        <v>0</v>
      </c>
    </row>
    <row r="2820" spans="1:4">
      <c r="A2820" s="148">
        <v>42053.667000000001</v>
      </c>
      <c r="B2820" s="149" t="s">
        <v>1705</v>
      </c>
      <c r="C2820" s="150" t="s">
        <v>1708</v>
      </c>
      <c r="D2820" s="150">
        <v>0</v>
      </c>
    </row>
    <row r="2821" spans="1:4">
      <c r="A2821" s="148">
        <v>42053.667000000001</v>
      </c>
      <c r="B2821" s="149" t="s">
        <v>1705</v>
      </c>
      <c r="C2821" s="150" t="s">
        <v>1699</v>
      </c>
      <c r="D2821" s="150">
        <v>1</v>
      </c>
    </row>
    <row r="2822" spans="1:4">
      <c r="A2822" s="148">
        <v>42053.669000000002</v>
      </c>
      <c r="B2822" s="149" t="s">
        <v>1705</v>
      </c>
      <c r="C2822" s="150" t="s">
        <v>1701</v>
      </c>
      <c r="D2822" s="150">
        <v>1</v>
      </c>
    </row>
    <row r="2823" spans="1:4">
      <c r="A2823" s="148">
        <v>42053.669000000002</v>
      </c>
      <c r="B2823" s="149" t="s">
        <v>1698</v>
      </c>
      <c r="C2823" s="150" t="s">
        <v>1701</v>
      </c>
      <c r="D2823" s="150">
        <v>0</v>
      </c>
    </row>
    <row r="2824" spans="1:4">
      <c r="A2824" s="148">
        <v>42053.707000000002</v>
      </c>
      <c r="B2824" s="149" t="s">
        <v>1707</v>
      </c>
      <c r="C2824" s="150" t="s">
        <v>1701</v>
      </c>
      <c r="D2824" s="150">
        <v>1</v>
      </c>
    </row>
    <row r="2825" spans="1:4">
      <c r="A2825" s="148">
        <v>42053.707000000002</v>
      </c>
      <c r="B2825" s="149" t="s">
        <v>1705</v>
      </c>
      <c r="C2825" s="150" t="s">
        <v>1709</v>
      </c>
      <c r="D2825" s="150">
        <v>0</v>
      </c>
    </row>
    <row r="2826" spans="1:4">
      <c r="A2826" s="148">
        <v>42053.707999999999</v>
      </c>
      <c r="B2826" s="149" t="s">
        <v>1704</v>
      </c>
      <c r="C2826" s="150" t="s">
        <v>1701</v>
      </c>
      <c r="D2826" s="150">
        <v>1</v>
      </c>
    </row>
    <row r="2827" spans="1:4">
      <c r="A2827" s="148">
        <v>42053.707999999999</v>
      </c>
      <c r="B2827" s="149" t="s">
        <v>1700</v>
      </c>
      <c r="C2827" s="150" t="s">
        <v>1710</v>
      </c>
      <c r="D2827" s="150">
        <v>1</v>
      </c>
    </row>
    <row r="2828" spans="1:4">
      <c r="A2828" s="148">
        <v>42054.375999999997</v>
      </c>
      <c r="B2828" s="149" t="s">
        <v>1705</v>
      </c>
      <c r="C2828" s="150" t="s">
        <v>1709</v>
      </c>
      <c r="D2828" s="150">
        <v>1</v>
      </c>
    </row>
    <row r="2829" spans="1:4">
      <c r="A2829" s="148">
        <v>42054.375999999997</v>
      </c>
      <c r="B2829" s="149" t="s">
        <v>1706</v>
      </c>
      <c r="C2829" s="150" t="s">
        <v>1708</v>
      </c>
      <c r="D2829" s="150">
        <v>0</v>
      </c>
    </row>
    <row r="2830" spans="1:4">
      <c r="A2830" s="148">
        <v>42054.387000000002</v>
      </c>
      <c r="B2830" s="149" t="s">
        <v>1706</v>
      </c>
      <c r="C2830" s="150" t="s">
        <v>1709</v>
      </c>
      <c r="D2830" s="150">
        <v>1</v>
      </c>
    </row>
    <row r="2831" spans="1:4">
      <c r="A2831" s="148">
        <v>42054.387000000002</v>
      </c>
      <c r="B2831" s="149" t="s">
        <v>1705</v>
      </c>
      <c r="C2831" s="150" t="s">
        <v>1708</v>
      </c>
      <c r="D2831" s="150">
        <v>1</v>
      </c>
    </row>
    <row r="2832" spans="1:4">
      <c r="A2832" s="148">
        <v>42054.387999999999</v>
      </c>
      <c r="B2832" s="149" t="s">
        <v>1698</v>
      </c>
      <c r="C2832" s="150" t="s">
        <v>1710</v>
      </c>
      <c r="D2832" s="150">
        <v>1</v>
      </c>
    </row>
    <row r="2833" spans="1:4">
      <c r="A2833" s="148">
        <v>42054.387999999999</v>
      </c>
      <c r="B2833" s="149" t="s">
        <v>1703</v>
      </c>
      <c r="C2833" s="150" t="s">
        <v>1699</v>
      </c>
      <c r="D2833" s="150">
        <v>0</v>
      </c>
    </row>
    <row r="2834" spans="1:4">
      <c r="A2834" s="148">
        <v>42054.392999999996</v>
      </c>
      <c r="B2834" s="149" t="s">
        <v>1698</v>
      </c>
      <c r="C2834" s="150" t="s">
        <v>1710</v>
      </c>
      <c r="D2834" s="150">
        <v>1</v>
      </c>
    </row>
    <row r="2835" spans="1:4">
      <c r="A2835" s="148">
        <v>42054.392999999996</v>
      </c>
      <c r="B2835" s="149" t="s">
        <v>1702</v>
      </c>
      <c r="C2835" s="150" t="s">
        <v>1699</v>
      </c>
      <c r="D2835" s="150">
        <v>0</v>
      </c>
    </row>
    <row r="2836" spans="1:4">
      <c r="A2836" s="148">
        <v>42054.449000000001</v>
      </c>
      <c r="B2836" s="149" t="s">
        <v>1703</v>
      </c>
      <c r="C2836" s="150" t="s">
        <v>1708</v>
      </c>
      <c r="D2836" s="150">
        <v>0</v>
      </c>
    </row>
    <row r="2837" spans="1:4">
      <c r="A2837" s="148">
        <v>42054.449000000001</v>
      </c>
      <c r="B2837" s="149" t="s">
        <v>1705</v>
      </c>
      <c r="C2837" s="150" t="s">
        <v>1709</v>
      </c>
      <c r="D2837" s="150">
        <v>0</v>
      </c>
    </row>
    <row r="2838" spans="1:4">
      <c r="A2838" s="148">
        <v>42054.474000000002</v>
      </c>
      <c r="B2838" s="149" t="s">
        <v>1702</v>
      </c>
      <c r="C2838" s="150" t="s">
        <v>1699</v>
      </c>
      <c r="D2838" s="150">
        <v>1</v>
      </c>
    </row>
    <row r="2839" spans="1:4">
      <c r="A2839" s="148">
        <v>42054.474000000002</v>
      </c>
      <c r="B2839" s="149" t="s">
        <v>1698</v>
      </c>
      <c r="C2839" s="150" t="s">
        <v>1710</v>
      </c>
      <c r="D2839" s="150">
        <v>1</v>
      </c>
    </row>
    <row r="2840" spans="1:4">
      <c r="A2840" s="148">
        <v>42054.487999999998</v>
      </c>
      <c r="B2840" s="149" t="s">
        <v>1700</v>
      </c>
      <c r="C2840" s="150" t="s">
        <v>1708</v>
      </c>
      <c r="D2840" s="150">
        <v>1</v>
      </c>
    </row>
    <row r="2841" spans="1:4">
      <c r="A2841" s="148">
        <v>42054.487999999998</v>
      </c>
      <c r="B2841" s="149" t="s">
        <v>1707</v>
      </c>
      <c r="C2841" s="150" t="s">
        <v>1710</v>
      </c>
      <c r="D2841" s="150">
        <v>1</v>
      </c>
    </row>
    <row r="2842" spans="1:4">
      <c r="A2842" s="148">
        <v>42054.495999999999</v>
      </c>
      <c r="B2842" s="149" t="s">
        <v>1705</v>
      </c>
      <c r="C2842" s="150" t="s">
        <v>1708</v>
      </c>
      <c r="D2842" s="150">
        <v>0</v>
      </c>
    </row>
    <row r="2843" spans="1:4">
      <c r="A2843" s="148">
        <v>42054.495999999999</v>
      </c>
      <c r="B2843" s="149" t="s">
        <v>1705</v>
      </c>
      <c r="C2843" s="150" t="s">
        <v>1709</v>
      </c>
      <c r="D2843" s="150">
        <v>1</v>
      </c>
    </row>
    <row r="2844" spans="1:4">
      <c r="A2844" s="148">
        <v>42054.510999999999</v>
      </c>
      <c r="B2844" s="149" t="s">
        <v>1698</v>
      </c>
      <c r="C2844" s="150" t="s">
        <v>1709</v>
      </c>
      <c r="D2844" s="150">
        <v>0</v>
      </c>
    </row>
    <row r="2845" spans="1:4">
      <c r="A2845" s="148">
        <v>42054.510999999999</v>
      </c>
      <c r="B2845" s="149" t="s">
        <v>1707</v>
      </c>
      <c r="C2845" s="150" t="s">
        <v>1708</v>
      </c>
      <c r="D2845" s="150">
        <v>0</v>
      </c>
    </row>
    <row r="2846" spans="1:4">
      <c r="A2846" s="148">
        <v>42054.561999999998</v>
      </c>
      <c r="B2846" s="149" t="s">
        <v>1705</v>
      </c>
      <c r="C2846" s="150" t="s">
        <v>1701</v>
      </c>
      <c r="D2846" s="150">
        <v>1</v>
      </c>
    </row>
    <row r="2847" spans="1:4">
      <c r="A2847" s="148">
        <v>42054.561999999998</v>
      </c>
      <c r="B2847" s="149" t="s">
        <v>1702</v>
      </c>
      <c r="C2847" s="150" t="s">
        <v>1709</v>
      </c>
      <c r="D2847" s="150">
        <v>1</v>
      </c>
    </row>
    <row r="2848" spans="1:4">
      <c r="A2848" s="148">
        <v>42054.563999999998</v>
      </c>
      <c r="B2848" s="149" t="s">
        <v>1705</v>
      </c>
      <c r="C2848" s="150" t="s">
        <v>1709</v>
      </c>
      <c r="D2848" s="150">
        <v>1</v>
      </c>
    </row>
    <row r="2849" spans="1:4">
      <c r="A2849" s="148">
        <v>42054.563999999998</v>
      </c>
      <c r="B2849" s="149" t="s">
        <v>1698</v>
      </c>
      <c r="C2849" s="150" t="s">
        <v>1709</v>
      </c>
      <c r="D2849" s="150">
        <v>1</v>
      </c>
    </row>
    <row r="2850" spans="1:4">
      <c r="A2850" s="148">
        <v>42054.572999999997</v>
      </c>
      <c r="B2850" s="149" t="s">
        <v>1702</v>
      </c>
      <c r="C2850" s="150" t="s">
        <v>1710</v>
      </c>
      <c r="D2850" s="150">
        <v>1</v>
      </c>
    </row>
    <row r="2851" spans="1:4">
      <c r="A2851" s="148">
        <v>42054.572999999997</v>
      </c>
      <c r="B2851" s="149" t="s">
        <v>1705</v>
      </c>
      <c r="C2851" s="150" t="s">
        <v>1701</v>
      </c>
      <c r="D2851" s="150">
        <v>1</v>
      </c>
    </row>
    <row r="2852" spans="1:4">
      <c r="A2852" s="148">
        <v>42054.599000000002</v>
      </c>
      <c r="B2852" s="149" t="s">
        <v>1702</v>
      </c>
      <c r="C2852" s="150" t="s">
        <v>1701</v>
      </c>
      <c r="D2852" s="150">
        <v>1</v>
      </c>
    </row>
    <row r="2853" spans="1:4">
      <c r="A2853" s="148">
        <v>42054.599000000002</v>
      </c>
      <c r="B2853" s="149" t="s">
        <v>1706</v>
      </c>
      <c r="C2853" s="150" t="s">
        <v>1709</v>
      </c>
      <c r="D2853" s="150">
        <v>1</v>
      </c>
    </row>
    <row r="2854" spans="1:4">
      <c r="A2854" s="148">
        <v>42054.601999999999</v>
      </c>
      <c r="B2854" s="149" t="s">
        <v>1700</v>
      </c>
      <c r="C2854" s="150" t="s">
        <v>1699</v>
      </c>
      <c r="D2854" s="150">
        <v>1</v>
      </c>
    </row>
    <row r="2855" spans="1:4">
      <c r="A2855" s="148">
        <v>42054.601999999999</v>
      </c>
      <c r="B2855" s="149" t="s">
        <v>1704</v>
      </c>
      <c r="C2855" s="150" t="s">
        <v>1701</v>
      </c>
      <c r="D2855" s="150">
        <v>0</v>
      </c>
    </row>
    <row r="2856" spans="1:4">
      <c r="A2856" s="148">
        <v>42054.614999999998</v>
      </c>
      <c r="B2856" s="149" t="s">
        <v>1707</v>
      </c>
      <c r="C2856" s="150" t="s">
        <v>1701</v>
      </c>
      <c r="D2856" s="150">
        <v>1</v>
      </c>
    </row>
    <row r="2857" spans="1:4">
      <c r="A2857" s="148">
        <v>42054.614999999998</v>
      </c>
      <c r="B2857" s="149" t="s">
        <v>1700</v>
      </c>
      <c r="C2857" s="150" t="s">
        <v>1709</v>
      </c>
      <c r="D2857" s="150">
        <v>1</v>
      </c>
    </row>
    <row r="2858" spans="1:4">
      <c r="A2858" s="148">
        <v>42054.62</v>
      </c>
      <c r="B2858" s="149" t="s">
        <v>1702</v>
      </c>
      <c r="C2858" s="150" t="s">
        <v>1709</v>
      </c>
      <c r="D2858" s="150">
        <v>1</v>
      </c>
    </row>
    <row r="2859" spans="1:4">
      <c r="A2859" s="148">
        <v>42054.62</v>
      </c>
      <c r="B2859" s="149" t="s">
        <v>1705</v>
      </c>
      <c r="C2859" s="150" t="s">
        <v>1699</v>
      </c>
      <c r="D2859" s="150">
        <v>1</v>
      </c>
    </row>
    <row r="2860" spans="1:4">
      <c r="A2860" s="148">
        <v>42054.627</v>
      </c>
      <c r="B2860" s="149" t="s">
        <v>1706</v>
      </c>
      <c r="C2860" s="150" t="s">
        <v>1710</v>
      </c>
      <c r="D2860" s="150">
        <v>1</v>
      </c>
    </row>
    <row r="2861" spans="1:4">
      <c r="A2861" s="148">
        <v>42054.627</v>
      </c>
      <c r="B2861" s="149" t="s">
        <v>1702</v>
      </c>
      <c r="C2861" s="150" t="s">
        <v>1709</v>
      </c>
      <c r="D2861" s="150">
        <v>1</v>
      </c>
    </row>
    <row r="2862" spans="1:4">
      <c r="A2862" s="148">
        <v>42054.648000000001</v>
      </c>
      <c r="B2862" s="149" t="s">
        <v>1706</v>
      </c>
      <c r="C2862" s="150" t="s">
        <v>1708</v>
      </c>
      <c r="D2862" s="150">
        <v>1</v>
      </c>
    </row>
    <row r="2863" spans="1:4">
      <c r="A2863" s="148">
        <v>42054.648000000001</v>
      </c>
      <c r="B2863" s="149" t="s">
        <v>1700</v>
      </c>
      <c r="C2863" s="150" t="s">
        <v>1699</v>
      </c>
      <c r="D2863" s="150">
        <v>0</v>
      </c>
    </row>
    <row r="2864" spans="1:4">
      <c r="A2864" s="148">
        <v>42054.648000000001</v>
      </c>
      <c r="B2864" s="149" t="s">
        <v>1698</v>
      </c>
      <c r="C2864" s="150" t="s">
        <v>1708</v>
      </c>
      <c r="D2864" s="150">
        <v>0</v>
      </c>
    </row>
    <row r="2865" spans="1:4">
      <c r="A2865" s="148">
        <v>42054.648000000001</v>
      </c>
      <c r="B2865" s="149" t="s">
        <v>1700</v>
      </c>
      <c r="C2865" s="150" t="s">
        <v>1708</v>
      </c>
      <c r="D2865" s="150">
        <v>1</v>
      </c>
    </row>
    <row r="2866" spans="1:4">
      <c r="A2866" s="148">
        <v>42054.67</v>
      </c>
      <c r="B2866" s="149" t="s">
        <v>1707</v>
      </c>
      <c r="C2866" s="150" t="s">
        <v>1708</v>
      </c>
      <c r="D2866" s="150">
        <v>1</v>
      </c>
    </row>
    <row r="2867" spans="1:4">
      <c r="A2867" s="148">
        <v>42054.67</v>
      </c>
      <c r="B2867" s="149" t="s">
        <v>1703</v>
      </c>
      <c r="C2867" s="150" t="s">
        <v>1701</v>
      </c>
      <c r="D2867" s="150">
        <v>0</v>
      </c>
    </row>
    <row r="2868" spans="1:4">
      <c r="A2868" s="148">
        <v>42054.684999999998</v>
      </c>
      <c r="B2868" s="149" t="s">
        <v>1702</v>
      </c>
      <c r="C2868" s="150" t="s">
        <v>1710</v>
      </c>
      <c r="D2868" s="150">
        <v>0</v>
      </c>
    </row>
    <row r="2869" spans="1:4">
      <c r="A2869" s="148">
        <v>42054.684999999998</v>
      </c>
      <c r="B2869" s="149" t="s">
        <v>1702</v>
      </c>
      <c r="C2869" s="150" t="s">
        <v>1708</v>
      </c>
      <c r="D2869" s="150">
        <v>1</v>
      </c>
    </row>
    <row r="2870" spans="1:4">
      <c r="A2870" s="148">
        <v>42054.722999999998</v>
      </c>
      <c r="B2870" s="149" t="s">
        <v>1707</v>
      </c>
      <c r="C2870" s="150" t="s">
        <v>1710</v>
      </c>
      <c r="D2870" s="150">
        <v>1</v>
      </c>
    </row>
    <row r="2871" spans="1:4">
      <c r="A2871" s="148">
        <v>42054.722999999998</v>
      </c>
      <c r="B2871" s="149" t="s">
        <v>1703</v>
      </c>
      <c r="C2871" s="150" t="s">
        <v>1701</v>
      </c>
      <c r="D2871" s="150">
        <v>1</v>
      </c>
    </row>
    <row r="2872" spans="1:4">
      <c r="A2872" s="148">
        <v>42054.728999999999</v>
      </c>
      <c r="B2872" s="149" t="s">
        <v>1702</v>
      </c>
      <c r="C2872" s="150" t="s">
        <v>1699</v>
      </c>
      <c r="D2872" s="150">
        <v>0</v>
      </c>
    </row>
    <row r="2873" spans="1:4">
      <c r="A2873" s="148">
        <v>42054.728999999999</v>
      </c>
      <c r="B2873" s="149" t="s">
        <v>1706</v>
      </c>
      <c r="C2873" s="150" t="s">
        <v>1709</v>
      </c>
      <c r="D2873" s="150">
        <v>1</v>
      </c>
    </row>
    <row r="2874" spans="1:4">
      <c r="A2874" s="148">
        <v>42054.735000000001</v>
      </c>
      <c r="B2874" s="149" t="s">
        <v>1698</v>
      </c>
      <c r="C2874" s="150" t="s">
        <v>1699</v>
      </c>
      <c r="D2874" s="150">
        <v>1</v>
      </c>
    </row>
    <row r="2875" spans="1:4">
      <c r="A2875" s="148">
        <v>42054.735000000001</v>
      </c>
      <c r="B2875" s="149" t="s">
        <v>1704</v>
      </c>
      <c r="C2875" s="150" t="s">
        <v>1708</v>
      </c>
      <c r="D2875" s="150">
        <v>1</v>
      </c>
    </row>
    <row r="2876" spans="1:4">
      <c r="A2876" s="148">
        <v>42055.392</v>
      </c>
      <c r="B2876" s="149" t="s">
        <v>1704</v>
      </c>
      <c r="C2876" s="150" t="s">
        <v>1699</v>
      </c>
      <c r="D2876" s="150">
        <v>1</v>
      </c>
    </row>
    <row r="2877" spans="1:4">
      <c r="A2877" s="148">
        <v>42055.392</v>
      </c>
      <c r="B2877" s="149" t="s">
        <v>1705</v>
      </c>
      <c r="C2877" s="150" t="s">
        <v>1699</v>
      </c>
      <c r="D2877" s="150">
        <v>1</v>
      </c>
    </row>
    <row r="2878" spans="1:4">
      <c r="A2878" s="148">
        <v>42055.398000000001</v>
      </c>
      <c r="B2878" s="149" t="s">
        <v>1706</v>
      </c>
      <c r="C2878" s="150" t="s">
        <v>1699</v>
      </c>
      <c r="D2878" s="150">
        <v>1</v>
      </c>
    </row>
    <row r="2879" spans="1:4">
      <c r="A2879" s="148">
        <v>42055.398000000001</v>
      </c>
      <c r="B2879" s="149" t="s">
        <v>1698</v>
      </c>
      <c r="C2879" s="150" t="s">
        <v>1710</v>
      </c>
      <c r="D2879" s="150">
        <v>1</v>
      </c>
    </row>
    <row r="2880" spans="1:4">
      <c r="A2880" s="148">
        <v>42055.417999999998</v>
      </c>
      <c r="B2880" s="149" t="s">
        <v>1706</v>
      </c>
      <c r="C2880" s="150" t="s">
        <v>1699</v>
      </c>
      <c r="D2880" s="150">
        <v>0</v>
      </c>
    </row>
    <row r="2881" spans="1:4">
      <c r="A2881" s="148">
        <v>42055.417999999998</v>
      </c>
      <c r="B2881" s="149" t="s">
        <v>1702</v>
      </c>
      <c r="C2881" s="150" t="s">
        <v>1710</v>
      </c>
      <c r="D2881" s="150">
        <v>1</v>
      </c>
    </row>
    <row r="2882" spans="1:4">
      <c r="A2882" s="148">
        <v>42055.423999999999</v>
      </c>
      <c r="B2882" s="149" t="s">
        <v>1706</v>
      </c>
      <c r="C2882" s="150" t="s">
        <v>1701</v>
      </c>
      <c r="D2882" s="150">
        <v>1</v>
      </c>
    </row>
    <row r="2883" spans="1:4">
      <c r="A2883" s="148">
        <v>42055.423999999999</v>
      </c>
      <c r="B2883" s="149" t="s">
        <v>1703</v>
      </c>
      <c r="C2883" s="150" t="s">
        <v>1699</v>
      </c>
      <c r="D2883" s="150">
        <v>1</v>
      </c>
    </row>
    <row r="2884" spans="1:4">
      <c r="A2884" s="148">
        <v>42055.434000000001</v>
      </c>
      <c r="B2884" s="149" t="s">
        <v>1707</v>
      </c>
      <c r="C2884" s="150" t="s">
        <v>1699</v>
      </c>
      <c r="D2884" s="150">
        <v>0</v>
      </c>
    </row>
    <row r="2885" spans="1:4">
      <c r="A2885" s="148">
        <v>42055.434000000001</v>
      </c>
      <c r="B2885" s="149" t="s">
        <v>1706</v>
      </c>
      <c r="C2885" s="150" t="s">
        <v>1709</v>
      </c>
      <c r="D2885" s="150">
        <v>0</v>
      </c>
    </row>
    <row r="2886" spans="1:4">
      <c r="A2886" s="148">
        <v>42055.451999999997</v>
      </c>
      <c r="B2886" s="149" t="s">
        <v>1703</v>
      </c>
      <c r="C2886" s="150" t="s">
        <v>1709</v>
      </c>
      <c r="D2886" s="150">
        <v>1</v>
      </c>
    </row>
    <row r="2887" spans="1:4">
      <c r="A2887" s="148">
        <v>42055.451999999997</v>
      </c>
      <c r="B2887" s="149" t="s">
        <v>1698</v>
      </c>
      <c r="C2887" s="150" t="s">
        <v>1701</v>
      </c>
      <c r="D2887" s="150">
        <v>1</v>
      </c>
    </row>
    <row r="2888" spans="1:4">
      <c r="A2888" s="148">
        <v>42055.459000000003</v>
      </c>
      <c r="B2888" s="149" t="s">
        <v>1705</v>
      </c>
      <c r="C2888" s="150" t="s">
        <v>1709</v>
      </c>
      <c r="D2888" s="150">
        <v>0</v>
      </c>
    </row>
    <row r="2889" spans="1:4">
      <c r="A2889" s="148">
        <v>42055.459000000003</v>
      </c>
      <c r="B2889" s="149" t="s">
        <v>1700</v>
      </c>
      <c r="C2889" s="150" t="s">
        <v>1699</v>
      </c>
      <c r="D2889" s="150">
        <v>1</v>
      </c>
    </row>
    <row r="2890" spans="1:4">
      <c r="A2890" s="148">
        <v>42055.466</v>
      </c>
      <c r="B2890" s="149" t="s">
        <v>1707</v>
      </c>
      <c r="C2890" s="150" t="s">
        <v>1699</v>
      </c>
      <c r="D2890" s="150">
        <v>0</v>
      </c>
    </row>
    <row r="2891" spans="1:4">
      <c r="A2891" s="148">
        <v>42055.466</v>
      </c>
      <c r="B2891" s="149" t="s">
        <v>1707</v>
      </c>
      <c r="C2891" s="150" t="s">
        <v>1708</v>
      </c>
      <c r="D2891" s="150">
        <v>1</v>
      </c>
    </row>
    <row r="2892" spans="1:4">
      <c r="A2892" s="148">
        <v>42055.472999999998</v>
      </c>
      <c r="B2892" s="149" t="s">
        <v>1707</v>
      </c>
      <c r="C2892" s="150" t="s">
        <v>1709</v>
      </c>
      <c r="D2892" s="150">
        <v>1</v>
      </c>
    </row>
    <row r="2893" spans="1:4">
      <c r="A2893" s="148">
        <v>42055.472999999998</v>
      </c>
      <c r="B2893" s="149" t="s">
        <v>1698</v>
      </c>
      <c r="C2893" s="150" t="s">
        <v>1699</v>
      </c>
      <c r="D2893" s="150">
        <v>1</v>
      </c>
    </row>
    <row r="2894" spans="1:4">
      <c r="A2894" s="148">
        <v>42055.482000000004</v>
      </c>
      <c r="B2894" s="149" t="s">
        <v>1698</v>
      </c>
      <c r="C2894" s="150" t="s">
        <v>1709</v>
      </c>
      <c r="D2894" s="150">
        <v>1</v>
      </c>
    </row>
    <row r="2895" spans="1:4">
      <c r="A2895" s="148">
        <v>42055.482000000004</v>
      </c>
      <c r="B2895" s="149" t="s">
        <v>1700</v>
      </c>
      <c r="C2895" s="150" t="s">
        <v>1710</v>
      </c>
      <c r="D2895" s="150">
        <v>1</v>
      </c>
    </row>
    <row r="2896" spans="1:4">
      <c r="A2896" s="148">
        <v>42055.487000000001</v>
      </c>
      <c r="B2896" s="149" t="s">
        <v>1700</v>
      </c>
      <c r="C2896" s="150" t="s">
        <v>1701</v>
      </c>
      <c r="D2896" s="150">
        <v>1</v>
      </c>
    </row>
    <row r="2897" spans="1:4">
      <c r="A2897" s="148">
        <v>42055.487000000001</v>
      </c>
      <c r="B2897" s="149" t="s">
        <v>1698</v>
      </c>
      <c r="C2897" s="150" t="s">
        <v>1708</v>
      </c>
      <c r="D2897" s="150">
        <v>1</v>
      </c>
    </row>
    <row r="2898" spans="1:4">
      <c r="A2898" s="148">
        <v>42055.495999999999</v>
      </c>
      <c r="B2898" s="149" t="s">
        <v>1704</v>
      </c>
      <c r="C2898" s="150" t="s">
        <v>1710</v>
      </c>
      <c r="D2898" s="150">
        <v>1</v>
      </c>
    </row>
    <row r="2899" spans="1:4">
      <c r="A2899" s="148">
        <v>42055.495999999999</v>
      </c>
      <c r="B2899" s="149" t="s">
        <v>1703</v>
      </c>
      <c r="C2899" s="150" t="s">
        <v>1710</v>
      </c>
      <c r="D2899" s="150">
        <v>1</v>
      </c>
    </row>
    <row r="2900" spans="1:4">
      <c r="A2900" s="148">
        <v>42055.502</v>
      </c>
      <c r="B2900" s="149" t="s">
        <v>1698</v>
      </c>
      <c r="C2900" s="150" t="s">
        <v>1701</v>
      </c>
      <c r="D2900" s="150">
        <v>1</v>
      </c>
    </row>
    <row r="2901" spans="1:4">
      <c r="A2901" s="148">
        <v>42055.502</v>
      </c>
      <c r="B2901" s="149" t="s">
        <v>1700</v>
      </c>
      <c r="C2901" s="150" t="s">
        <v>1708</v>
      </c>
      <c r="D2901" s="150">
        <v>1</v>
      </c>
    </row>
    <row r="2902" spans="1:4">
      <c r="A2902" s="148">
        <v>42055.506999999998</v>
      </c>
      <c r="B2902" s="149" t="s">
        <v>1703</v>
      </c>
      <c r="C2902" s="150" t="s">
        <v>1699</v>
      </c>
      <c r="D2902" s="150">
        <v>0</v>
      </c>
    </row>
    <row r="2903" spans="1:4">
      <c r="A2903" s="148">
        <v>42055.506999999998</v>
      </c>
      <c r="B2903" s="149" t="s">
        <v>1706</v>
      </c>
      <c r="C2903" s="150" t="s">
        <v>1699</v>
      </c>
      <c r="D2903" s="150">
        <v>0</v>
      </c>
    </row>
    <row r="2904" spans="1:4">
      <c r="A2904" s="148">
        <v>42055.517999999996</v>
      </c>
      <c r="B2904" s="149" t="s">
        <v>1703</v>
      </c>
      <c r="C2904" s="150" t="s">
        <v>1701</v>
      </c>
      <c r="D2904" s="150">
        <v>1</v>
      </c>
    </row>
    <row r="2905" spans="1:4">
      <c r="A2905" s="148">
        <v>42055.517999999996</v>
      </c>
      <c r="B2905" s="149" t="s">
        <v>1700</v>
      </c>
      <c r="C2905" s="150" t="s">
        <v>1708</v>
      </c>
      <c r="D2905" s="150">
        <v>1</v>
      </c>
    </row>
    <row r="2906" spans="1:4">
      <c r="A2906" s="148">
        <v>42055.531999999999</v>
      </c>
      <c r="B2906" s="149" t="s">
        <v>1707</v>
      </c>
      <c r="C2906" s="150" t="s">
        <v>1699</v>
      </c>
      <c r="D2906" s="150">
        <v>1</v>
      </c>
    </row>
    <row r="2907" spans="1:4">
      <c r="A2907" s="148">
        <v>42055.531999999999</v>
      </c>
      <c r="B2907" s="149" t="s">
        <v>1702</v>
      </c>
      <c r="C2907" s="150" t="s">
        <v>1708</v>
      </c>
      <c r="D2907" s="150">
        <v>1</v>
      </c>
    </row>
    <row r="2908" spans="1:4">
      <c r="A2908" s="148">
        <v>42055.536</v>
      </c>
      <c r="B2908" s="149" t="s">
        <v>1704</v>
      </c>
      <c r="C2908" s="150" t="s">
        <v>1701</v>
      </c>
      <c r="D2908" s="150">
        <v>0</v>
      </c>
    </row>
    <row r="2909" spans="1:4">
      <c r="A2909" s="148">
        <v>42055.536</v>
      </c>
      <c r="B2909" s="149" t="s">
        <v>1700</v>
      </c>
      <c r="C2909" s="150" t="s">
        <v>1701</v>
      </c>
      <c r="D2909" s="150">
        <v>0</v>
      </c>
    </row>
    <row r="2910" spans="1:4">
      <c r="A2910" s="148">
        <v>42055.565999999999</v>
      </c>
      <c r="B2910" s="149" t="s">
        <v>1702</v>
      </c>
      <c r="C2910" s="150" t="s">
        <v>1708</v>
      </c>
      <c r="D2910" s="150">
        <v>1</v>
      </c>
    </row>
    <row r="2911" spans="1:4">
      <c r="A2911" s="148">
        <v>42055.565999999999</v>
      </c>
      <c r="B2911" s="149" t="s">
        <v>1704</v>
      </c>
      <c r="C2911" s="150" t="s">
        <v>1710</v>
      </c>
      <c r="D2911" s="150">
        <v>0</v>
      </c>
    </row>
    <row r="2912" spans="1:4">
      <c r="A2912" s="148">
        <v>42055.580999999998</v>
      </c>
      <c r="B2912" s="149" t="s">
        <v>1703</v>
      </c>
      <c r="C2912" s="150" t="s">
        <v>1699</v>
      </c>
      <c r="D2912" s="150">
        <v>1</v>
      </c>
    </row>
    <row r="2913" spans="1:4">
      <c r="A2913" s="148">
        <v>42055.580999999998</v>
      </c>
      <c r="B2913" s="149" t="s">
        <v>1705</v>
      </c>
      <c r="C2913" s="150" t="s">
        <v>1710</v>
      </c>
      <c r="D2913" s="150">
        <v>0</v>
      </c>
    </row>
    <row r="2914" spans="1:4">
      <c r="A2914" s="148">
        <v>42055.593000000001</v>
      </c>
      <c r="B2914" s="149" t="s">
        <v>1703</v>
      </c>
      <c r="C2914" s="150" t="s">
        <v>1709</v>
      </c>
      <c r="D2914" s="150">
        <v>1</v>
      </c>
    </row>
    <row r="2915" spans="1:4">
      <c r="A2915" s="148">
        <v>42055.593000000001</v>
      </c>
      <c r="B2915" s="149" t="s">
        <v>1698</v>
      </c>
      <c r="C2915" s="150" t="s">
        <v>1699</v>
      </c>
      <c r="D2915" s="150">
        <v>0</v>
      </c>
    </row>
    <row r="2916" spans="1:4">
      <c r="A2916" s="148">
        <v>42055.603000000003</v>
      </c>
      <c r="B2916" s="149" t="s">
        <v>1704</v>
      </c>
      <c r="C2916" s="150" t="s">
        <v>1709</v>
      </c>
      <c r="D2916" s="150">
        <v>0</v>
      </c>
    </row>
    <row r="2917" spans="1:4">
      <c r="A2917" s="148">
        <v>42055.603000000003</v>
      </c>
      <c r="B2917" s="149" t="s">
        <v>1706</v>
      </c>
      <c r="C2917" s="150" t="s">
        <v>1710</v>
      </c>
      <c r="D2917" s="150">
        <v>1</v>
      </c>
    </row>
    <row r="2918" spans="1:4">
      <c r="A2918" s="148">
        <v>42055.63</v>
      </c>
      <c r="B2918" s="149" t="s">
        <v>1707</v>
      </c>
      <c r="C2918" s="150" t="s">
        <v>1699</v>
      </c>
      <c r="D2918" s="150">
        <v>1</v>
      </c>
    </row>
    <row r="2919" spans="1:4">
      <c r="A2919" s="148">
        <v>42055.63</v>
      </c>
      <c r="B2919" s="149" t="s">
        <v>1704</v>
      </c>
      <c r="C2919" s="150" t="s">
        <v>1709</v>
      </c>
      <c r="D2919" s="150">
        <v>0</v>
      </c>
    </row>
    <row r="2920" spans="1:4">
      <c r="A2920" s="148">
        <v>42055.633000000002</v>
      </c>
      <c r="B2920" s="149" t="s">
        <v>1704</v>
      </c>
      <c r="C2920" s="150" t="s">
        <v>1699</v>
      </c>
      <c r="D2920" s="150">
        <v>1</v>
      </c>
    </row>
    <row r="2921" spans="1:4">
      <c r="A2921" s="148">
        <v>42055.633000000002</v>
      </c>
      <c r="B2921" s="149" t="s">
        <v>1703</v>
      </c>
      <c r="C2921" s="150" t="s">
        <v>1709</v>
      </c>
      <c r="D2921" s="150">
        <v>1</v>
      </c>
    </row>
    <row r="2922" spans="1:4">
      <c r="A2922" s="148">
        <v>42055.633999999998</v>
      </c>
      <c r="B2922" s="149" t="s">
        <v>1700</v>
      </c>
      <c r="C2922" s="150" t="s">
        <v>1708</v>
      </c>
      <c r="D2922" s="150">
        <v>1</v>
      </c>
    </row>
    <row r="2923" spans="1:4">
      <c r="A2923" s="148">
        <v>42055.633999999998</v>
      </c>
      <c r="B2923" s="149" t="s">
        <v>1702</v>
      </c>
      <c r="C2923" s="150" t="s">
        <v>1710</v>
      </c>
      <c r="D2923" s="150">
        <v>1</v>
      </c>
    </row>
    <row r="2924" spans="1:4">
      <c r="A2924" s="148">
        <v>42055.64</v>
      </c>
      <c r="B2924" s="149" t="s">
        <v>1703</v>
      </c>
      <c r="C2924" s="150" t="s">
        <v>1701</v>
      </c>
      <c r="D2924" s="150">
        <v>1</v>
      </c>
    </row>
    <row r="2925" spans="1:4">
      <c r="A2925" s="148">
        <v>42055.64</v>
      </c>
      <c r="B2925" s="149" t="s">
        <v>1702</v>
      </c>
      <c r="C2925" s="150" t="s">
        <v>1701</v>
      </c>
      <c r="D2925" s="150">
        <v>1</v>
      </c>
    </row>
    <row r="2926" spans="1:4">
      <c r="A2926" s="148">
        <v>42055.661999999997</v>
      </c>
      <c r="B2926" s="149" t="s">
        <v>1702</v>
      </c>
      <c r="C2926" s="150" t="s">
        <v>1701</v>
      </c>
      <c r="D2926" s="150">
        <v>0</v>
      </c>
    </row>
    <row r="2927" spans="1:4">
      <c r="A2927" s="148">
        <v>42055.661999999997</v>
      </c>
      <c r="B2927" s="149" t="s">
        <v>1702</v>
      </c>
      <c r="C2927" s="150" t="s">
        <v>1699</v>
      </c>
      <c r="D2927" s="150">
        <v>1</v>
      </c>
    </row>
    <row r="2928" spans="1:4">
      <c r="A2928" s="148">
        <v>42055.667000000001</v>
      </c>
      <c r="B2928" s="149" t="s">
        <v>1703</v>
      </c>
      <c r="C2928" s="150" t="s">
        <v>1699</v>
      </c>
      <c r="D2928" s="150">
        <v>1</v>
      </c>
    </row>
    <row r="2929" spans="1:4">
      <c r="A2929" s="148">
        <v>42055.667000000001</v>
      </c>
      <c r="B2929" s="149" t="s">
        <v>1704</v>
      </c>
      <c r="C2929" s="150" t="s">
        <v>1708</v>
      </c>
      <c r="D2929" s="150">
        <v>0</v>
      </c>
    </row>
    <row r="2930" spans="1:4">
      <c r="A2930" s="148">
        <v>42055.673999999999</v>
      </c>
      <c r="B2930" s="149" t="s">
        <v>1707</v>
      </c>
      <c r="C2930" s="150" t="s">
        <v>1710</v>
      </c>
      <c r="D2930" s="150">
        <v>0</v>
      </c>
    </row>
    <row r="2931" spans="1:4">
      <c r="A2931" s="148">
        <v>42055.673999999999</v>
      </c>
      <c r="B2931" s="149" t="s">
        <v>1702</v>
      </c>
      <c r="C2931" s="150" t="s">
        <v>1710</v>
      </c>
      <c r="D2931" s="150">
        <v>1</v>
      </c>
    </row>
    <row r="2932" spans="1:4">
      <c r="A2932" s="148">
        <v>42055.677000000003</v>
      </c>
      <c r="B2932" s="149" t="s">
        <v>1705</v>
      </c>
      <c r="C2932" s="150" t="s">
        <v>1710</v>
      </c>
      <c r="D2932" s="150">
        <v>1</v>
      </c>
    </row>
    <row r="2933" spans="1:4">
      <c r="A2933" s="148">
        <v>42055.677000000003</v>
      </c>
      <c r="B2933" s="149" t="s">
        <v>1706</v>
      </c>
      <c r="C2933" s="150" t="s">
        <v>1710</v>
      </c>
      <c r="D2933" s="150">
        <v>0</v>
      </c>
    </row>
    <row r="2934" spans="1:4">
      <c r="A2934" s="148">
        <v>42055.678</v>
      </c>
      <c r="B2934" s="149" t="s">
        <v>1704</v>
      </c>
      <c r="C2934" s="150" t="s">
        <v>1699</v>
      </c>
      <c r="D2934" s="150">
        <v>1</v>
      </c>
    </row>
    <row r="2935" spans="1:4">
      <c r="A2935" s="148">
        <v>42055.678</v>
      </c>
      <c r="B2935" s="149" t="s">
        <v>1704</v>
      </c>
      <c r="C2935" s="150" t="s">
        <v>1699</v>
      </c>
      <c r="D2935" s="150">
        <v>0</v>
      </c>
    </row>
    <row r="2936" spans="1:4">
      <c r="A2936" s="148">
        <v>42055.688999999998</v>
      </c>
      <c r="B2936" s="149" t="s">
        <v>1702</v>
      </c>
      <c r="C2936" s="150" t="s">
        <v>1708</v>
      </c>
      <c r="D2936" s="150">
        <v>0</v>
      </c>
    </row>
    <row r="2937" spans="1:4">
      <c r="A2937" s="148">
        <v>42055.688999999998</v>
      </c>
      <c r="B2937" s="149" t="s">
        <v>1703</v>
      </c>
      <c r="C2937" s="150" t="s">
        <v>1699</v>
      </c>
      <c r="D2937" s="150">
        <v>1</v>
      </c>
    </row>
    <row r="2938" spans="1:4">
      <c r="A2938" s="148">
        <v>42055.703000000001</v>
      </c>
      <c r="B2938" s="149" t="s">
        <v>1705</v>
      </c>
      <c r="C2938" s="150" t="s">
        <v>1699</v>
      </c>
      <c r="D2938" s="150">
        <v>1</v>
      </c>
    </row>
    <row r="2939" spans="1:4">
      <c r="A2939" s="148">
        <v>42055.703000000001</v>
      </c>
      <c r="B2939" s="149" t="s">
        <v>1703</v>
      </c>
      <c r="C2939" s="150" t="s">
        <v>1709</v>
      </c>
      <c r="D2939" s="150">
        <v>0</v>
      </c>
    </row>
    <row r="2940" spans="1:4">
      <c r="A2940" s="148">
        <v>42055.726000000002</v>
      </c>
      <c r="B2940" s="149" t="s">
        <v>1698</v>
      </c>
      <c r="C2940" s="150" t="s">
        <v>1708</v>
      </c>
      <c r="D2940" s="150">
        <v>1</v>
      </c>
    </row>
    <row r="2941" spans="1:4">
      <c r="A2941" s="148">
        <v>42055.726000000002</v>
      </c>
      <c r="B2941" s="149" t="s">
        <v>1700</v>
      </c>
      <c r="C2941" s="150" t="s">
        <v>1699</v>
      </c>
      <c r="D2941" s="150">
        <v>0</v>
      </c>
    </row>
    <row r="2942" spans="1:4">
      <c r="A2942" s="148">
        <v>42055.748</v>
      </c>
      <c r="B2942" s="149" t="s">
        <v>1702</v>
      </c>
      <c r="C2942" s="150" t="s">
        <v>1709</v>
      </c>
      <c r="D2942" s="150">
        <v>0</v>
      </c>
    </row>
    <row r="2943" spans="1:4">
      <c r="A2943" s="148">
        <v>42055.748</v>
      </c>
      <c r="B2943" s="149" t="s">
        <v>1704</v>
      </c>
      <c r="C2943" s="150" t="s">
        <v>1710</v>
      </c>
      <c r="D2943" s="150">
        <v>1</v>
      </c>
    </row>
    <row r="2944" spans="1:4">
      <c r="A2944" s="148">
        <v>42056.415000000001</v>
      </c>
      <c r="B2944" s="149" t="s">
        <v>1702</v>
      </c>
      <c r="C2944" s="150" t="s">
        <v>1699</v>
      </c>
      <c r="D2944" s="150">
        <v>1</v>
      </c>
    </row>
    <row r="2945" spans="1:4">
      <c r="A2945" s="148">
        <v>42056.415000000001</v>
      </c>
      <c r="B2945" s="149" t="s">
        <v>1707</v>
      </c>
      <c r="C2945" s="150" t="s">
        <v>1709</v>
      </c>
      <c r="D2945" s="150">
        <v>1</v>
      </c>
    </row>
    <row r="2946" spans="1:4">
      <c r="A2946" s="148">
        <v>42056.425000000003</v>
      </c>
      <c r="B2946" s="149" t="s">
        <v>1702</v>
      </c>
      <c r="C2946" s="150" t="s">
        <v>1709</v>
      </c>
      <c r="D2946" s="150">
        <v>1</v>
      </c>
    </row>
    <row r="2947" spans="1:4">
      <c r="A2947" s="148">
        <v>42056.425000000003</v>
      </c>
      <c r="B2947" s="149" t="s">
        <v>1706</v>
      </c>
      <c r="C2947" s="150" t="s">
        <v>1701</v>
      </c>
      <c r="D2947" s="150">
        <v>1</v>
      </c>
    </row>
    <row r="2948" spans="1:4">
      <c r="A2948" s="148">
        <v>42056.432000000001</v>
      </c>
      <c r="B2948" s="149" t="s">
        <v>1705</v>
      </c>
      <c r="C2948" s="150" t="s">
        <v>1709</v>
      </c>
      <c r="D2948" s="150">
        <v>1</v>
      </c>
    </row>
    <row r="2949" spans="1:4">
      <c r="A2949" s="148">
        <v>42056.432000000001</v>
      </c>
      <c r="B2949" s="149" t="s">
        <v>1706</v>
      </c>
      <c r="C2949" s="150" t="s">
        <v>1708</v>
      </c>
      <c r="D2949" s="150">
        <v>1</v>
      </c>
    </row>
    <row r="2950" spans="1:4">
      <c r="A2950" s="148">
        <v>42056.463000000003</v>
      </c>
      <c r="B2950" s="149" t="s">
        <v>1707</v>
      </c>
      <c r="C2950" s="150" t="s">
        <v>1701</v>
      </c>
      <c r="D2950" s="150">
        <v>0</v>
      </c>
    </row>
    <row r="2951" spans="1:4">
      <c r="A2951" s="148">
        <v>42056.463000000003</v>
      </c>
      <c r="B2951" s="149" t="s">
        <v>1700</v>
      </c>
      <c r="C2951" s="150" t="s">
        <v>1701</v>
      </c>
      <c r="D2951" s="150">
        <v>1</v>
      </c>
    </row>
    <row r="2952" spans="1:4">
      <c r="A2952" s="148">
        <v>42056.464</v>
      </c>
      <c r="B2952" s="149" t="s">
        <v>1706</v>
      </c>
      <c r="C2952" s="150" t="s">
        <v>1710</v>
      </c>
      <c r="D2952" s="150">
        <v>1</v>
      </c>
    </row>
    <row r="2953" spans="1:4">
      <c r="A2953" s="148">
        <v>42056.464</v>
      </c>
      <c r="B2953" s="149" t="s">
        <v>1706</v>
      </c>
      <c r="C2953" s="150" t="s">
        <v>1701</v>
      </c>
      <c r="D2953" s="150">
        <v>1</v>
      </c>
    </row>
    <row r="2954" spans="1:4">
      <c r="A2954" s="148">
        <v>42056.466999999997</v>
      </c>
      <c r="B2954" s="149" t="s">
        <v>1706</v>
      </c>
      <c r="C2954" s="150" t="s">
        <v>1708</v>
      </c>
      <c r="D2954" s="150">
        <v>1</v>
      </c>
    </row>
    <row r="2955" spans="1:4">
      <c r="A2955" s="148">
        <v>42056.466999999997</v>
      </c>
      <c r="B2955" s="149" t="s">
        <v>1698</v>
      </c>
      <c r="C2955" s="150" t="s">
        <v>1701</v>
      </c>
      <c r="D2955" s="150">
        <v>1</v>
      </c>
    </row>
    <row r="2956" spans="1:4">
      <c r="A2956" s="148">
        <v>42056.483</v>
      </c>
      <c r="B2956" s="149" t="s">
        <v>1703</v>
      </c>
      <c r="C2956" s="150" t="s">
        <v>1710</v>
      </c>
      <c r="D2956" s="150">
        <v>1</v>
      </c>
    </row>
    <row r="2957" spans="1:4">
      <c r="A2957" s="148">
        <v>42056.483</v>
      </c>
      <c r="B2957" s="149" t="s">
        <v>1704</v>
      </c>
      <c r="C2957" s="150" t="s">
        <v>1701</v>
      </c>
      <c r="D2957" s="150">
        <v>1</v>
      </c>
    </row>
    <row r="2958" spans="1:4">
      <c r="A2958" s="148">
        <v>42056.487999999998</v>
      </c>
      <c r="B2958" s="149" t="s">
        <v>1707</v>
      </c>
      <c r="C2958" s="150" t="s">
        <v>1708</v>
      </c>
      <c r="D2958" s="150">
        <v>0</v>
      </c>
    </row>
    <row r="2959" spans="1:4">
      <c r="A2959" s="148">
        <v>42056.487999999998</v>
      </c>
      <c r="B2959" s="149" t="s">
        <v>1700</v>
      </c>
      <c r="C2959" s="150" t="s">
        <v>1709</v>
      </c>
      <c r="D2959" s="150">
        <v>0</v>
      </c>
    </row>
    <row r="2960" spans="1:4">
      <c r="A2960" s="148">
        <v>42056.495999999999</v>
      </c>
      <c r="B2960" s="149" t="s">
        <v>1705</v>
      </c>
      <c r="C2960" s="150" t="s">
        <v>1708</v>
      </c>
      <c r="D2960" s="150">
        <v>1</v>
      </c>
    </row>
    <row r="2961" spans="1:4">
      <c r="A2961" s="148">
        <v>42056.495999999999</v>
      </c>
      <c r="B2961" s="149" t="s">
        <v>1703</v>
      </c>
      <c r="C2961" s="150" t="s">
        <v>1699</v>
      </c>
      <c r="D2961" s="150">
        <v>1</v>
      </c>
    </row>
    <row r="2962" spans="1:4">
      <c r="A2962" s="148">
        <v>42056.514999999999</v>
      </c>
      <c r="B2962" s="149" t="s">
        <v>1700</v>
      </c>
      <c r="C2962" s="150" t="s">
        <v>1710</v>
      </c>
      <c r="D2962" s="150">
        <v>1</v>
      </c>
    </row>
    <row r="2963" spans="1:4">
      <c r="A2963" s="148">
        <v>42056.514999999999</v>
      </c>
      <c r="B2963" s="149" t="s">
        <v>1700</v>
      </c>
      <c r="C2963" s="150" t="s">
        <v>1701</v>
      </c>
      <c r="D2963" s="150">
        <v>1</v>
      </c>
    </row>
    <row r="2964" spans="1:4">
      <c r="A2964" s="148">
        <v>42056.517999999996</v>
      </c>
      <c r="B2964" s="149" t="s">
        <v>1705</v>
      </c>
      <c r="C2964" s="150" t="s">
        <v>1710</v>
      </c>
      <c r="D2964" s="150">
        <v>1</v>
      </c>
    </row>
    <row r="2965" spans="1:4">
      <c r="A2965" s="148">
        <v>42056.517999999996</v>
      </c>
      <c r="B2965" s="149" t="s">
        <v>1704</v>
      </c>
      <c r="C2965" s="150" t="s">
        <v>1708</v>
      </c>
      <c r="D2965" s="150">
        <v>1</v>
      </c>
    </row>
    <row r="2966" spans="1:4">
      <c r="A2966" s="148">
        <v>42056.54</v>
      </c>
      <c r="B2966" s="149" t="s">
        <v>1700</v>
      </c>
      <c r="C2966" s="150" t="s">
        <v>1708</v>
      </c>
      <c r="D2966" s="150">
        <v>1</v>
      </c>
    </row>
    <row r="2967" spans="1:4">
      <c r="A2967" s="148">
        <v>42056.54</v>
      </c>
      <c r="B2967" s="149" t="s">
        <v>1702</v>
      </c>
      <c r="C2967" s="150" t="s">
        <v>1709</v>
      </c>
      <c r="D2967" s="150">
        <v>1</v>
      </c>
    </row>
    <row r="2968" spans="1:4">
      <c r="A2968" s="148">
        <v>42056.552000000003</v>
      </c>
      <c r="B2968" s="149" t="s">
        <v>1702</v>
      </c>
      <c r="C2968" s="150" t="s">
        <v>1701</v>
      </c>
      <c r="D2968" s="150">
        <v>0</v>
      </c>
    </row>
    <row r="2969" spans="1:4">
      <c r="A2969" s="148">
        <v>42056.552000000003</v>
      </c>
      <c r="B2969" s="149" t="s">
        <v>1705</v>
      </c>
      <c r="C2969" s="150" t="s">
        <v>1699</v>
      </c>
      <c r="D2969" s="150">
        <v>1</v>
      </c>
    </row>
    <row r="2970" spans="1:4">
      <c r="A2970" s="148">
        <v>42056.565999999999</v>
      </c>
      <c r="B2970" s="149" t="s">
        <v>1704</v>
      </c>
      <c r="C2970" s="150" t="s">
        <v>1708</v>
      </c>
      <c r="D2970" s="150">
        <v>0</v>
      </c>
    </row>
    <row r="2971" spans="1:4">
      <c r="A2971" s="148">
        <v>42056.565999999999</v>
      </c>
      <c r="B2971" s="149" t="s">
        <v>1700</v>
      </c>
      <c r="C2971" s="150" t="s">
        <v>1708</v>
      </c>
      <c r="D2971" s="150">
        <v>1</v>
      </c>
    </row>
    <row r="2972" spans="1:4">
      <c r="A2972" s="148">
        <v>42056.580999999998</v>
      </c>
      <c r="B2972" s="149" t="s">
        <v>1700</v>
      </c>
      <c r="C2972" s="150" t="s">
        <v>1710</v>
      </c>
      <c r="D2972" s="150">
        <v>1</v>
      </c>
    </row>
    <row r="2973" spans="1:4">
      <c r="A2973" s="148">
        <v>42056.580999999998</v>
      </c>
      <c r="B2973" s="149" t="s">
        <v>1703</v>
      </c>
      <c r="C2973" s="150" t="s">
        <v>1708</v>
      </c>
      <c r="D2973" s="150">
        <v>1</v>
      </c>
    </row>
    <row r="2974" spans="1:4">
      <c r="A2974" s="148">
        <v>42056.582999999999</v>
      </c>
      <c r="B2974" s="149" t="s">
        <v>1700</v>
      </c>
      <c r="C2974" s="150" t="s">
        <v>1701</v>
      </c>
      <c r="D2974" s="150">
        <v>0</v>
      </c>
    </row>
    <row r="2975" spans="1:4">
      <c r="A2975" s="148">
        <v>42056.582999999999</v>
      </c>
      <c r="B2975" s="149" t="s">
        <v>1703</v>
      </c>
      <c r="C2975" s="150" t="s">
        <v>1709</v>
      </c>
      <c r="D2975" s="150">
        <v>1</v>
      </c>
    </row>
    <row r="2976" spans="1:4">
      <c r="A2976" s="148">
        <v>42056.603999999999</v>
      </c>
      <c r="B2976" s="149" t="s">
        <v>1702</v>
      </c>
      <c r="C2976" s="150" t="s">
        <v>1708</v>
      </c>
      <c r="D2976" s="150">
        <v>0</v>
      </c>
    </row>
    <row r="2977" spans="1:4">
      <c r="A2977" s="148">
        <v>42056.603999999999</v>
      </c>
      <c r="B2977" s="149" t="s">
        <v>1704</v>
      </c>
      <c r="C2977" s="150" t="s">
        <v>1710</v>
      </c>
      <c r="D2977" s="150">
        <v>1</v>
      </c>
    </row>
    <row r="2978" spans="1:4">
      <c r="A2978" s="148">
        <v>42056.616000000002</v>
      </c>
      <c r="B2978" s="149" t="s">
        <v>1700</v>
      </c>
      <c r="C2978" s="150" t="s">
        <v>1699</v>
      </c>
      <c r="D2978" s="150">
        <v>0</v>
      </c>
    </row>
    <row r="2979" spans="1:4">
      <c r="A2979" s="148">
        <v>42056.616000000002</v>
      </c>
      <c r="B2979" s="149" t="s">
        <v>1705</v>
      </c>
      <c r="C2979" s="150" t="s">
        <v>1710</v>
      </c>
      <c r="D2979" s="150">
        <v>1</v>
      </c>
    </row>
    <row r="2980" spans="1:4">
      <c r="A2980" s="148">
        <v>42056.624000000003</v>
      </c>
      <c r="B2980" s="149" t="s">
        <v>1704</v>
      </c>
      <c r="C2980" s="150" t="s">
        <v>1709</v>
      </c>
      <c r="D2980" s="150">
        <v>1</v>
      </c>
    </row>
    <row r="2981" spans="1:4">
      <c r="A2981" s="148">
        <v>42056.624000000003</v>
      </c>
      <c r="B2981" s="149" t="s">
        <v>1700</v>
      </c>
      <c r="C2981" s="150" t="s">
        <v>1699</v>
      </c>
      <c r="D2981" s="150">
        <v>1</v>
      </c>
    </row>
    <row r="2982" spans="1:4">
      <c r="A2982" s="148">
        <v>42056.631999999998</v>
      </c>
      <c r="B2982" s="149" t="s">
        <v>1702</v>
      </c>
      <c r="C2982" s="150" t="s">
        <v>1701</v>
      </c>
      <c r="D2982" s="150">
        <v>1</v>
      </c>
    </row>
    <row r="2983" spans="1:4">
      <c r="A2983" s="148">
        <v>42056.631999999998</v>
      </c>
      <c r="B2983" s="149" t="s">
        <v>1706</v>
      </c>
      <c r="C2983" s="150" t="s">
        <v>1701</v>
      </c>
      <c r="D2983" s="150">
        <v>0</v>
      </c>
    </row>
    <row r="2984" spans="1:4">
      <c r="A2984" s="148">
        <v>42056.656000000003</v>
      </c>
      <c r="B2984" s="149" t="s">
        <v>1705</v>
      </c>
      <c r="C2984" s="150" t="s">
        <v>1701</v>
      </c>
      <c r="D2984" s="150">
        <v>1</v>
      </c>
    </row>
    <row r="2985" spans="1:4">
      <c r="A2985" s="148">
        <v>42056.656000000003</v>
      </c>
      <c r="B2985" s="149" t="s">
        <v>1703</v>
      </c>
      <c r="C2985" s="150" t="s">
        <v>1701</v>
      </c>
      <c r="D2985" s="150">
        <v>1</v>
      </c>
    </row>
    <row r="2986" spans="1:4">
      <c r="A2986" s="148">
        <v>42056.656999999999</v>
      </c>
      <c r="B2986" s="149" t="s">
        <v>1698</v>
      </c>
      <c r="C2986" s="150" t="s">
        <v>1709</v>
      </c>
      <c r="D2986" s="150">
        <v>0</v>
      </c>
    </row>
    <row r="2987" spans="1:4">
      <c r="A2987" s="148">
        <v>42056.656999999999</v>
      </c>
      <c r="B2987" s="149" t="s">
        <v>1705</v>
      </c>
      <c r="C2987" s="150" t="s">
        <v>1709</v>
      </c>
      <c r="D2987" s="150">
        <v>1</v>
      </c>
    </row>
    <row r="2988" spans="1:4">
      <c r="A2988" s="148">
        <v>42056.682999999997</v>
      </c>
      <c r="B2988" s="149" t="s">
        <v>1703</v>
      </c>
      <c r="C2988" s="150" t="s">
        <v>1708</v>
      </c>
      <c r="D2988" s="150">
        <v>1</v>
      </c>
    </row>
    <row r="2989" spans="1:4">
      <c r="A2989" s="148">
        <v>42056.682999999997</v>
      </c>
      <c r="B2989" s="149" t="s">
        <v>1698</v>
      </c>
      <c r="C2989" s="150" t="s">
        <v>1710</v>
      </c>
      <c r="D2989" s="150">
        <v>1</v>
      </c>
    </row>
    <row r="2990" spans="1:4">
      <c r="A2990" s="148">
        <v>42056.707999999999</v>
      </c>
      <c r="B2990" s="149" t="s">
        <v>1705</v>
      </c>
      <c r="C2990" s="150" t="s">
        <v>1710</v>
      </c>
      <c r="D2990" s="150">
        <v>1</v>
      </c>
    </row>
    <row r="2991" spans="1:4">
      <c r="A2991" s="148">
        <v>42056.707999999999</v>
      </c>
      <c r="B2991" s="149" t="s">
        <v>1702</v>
      </c>
      <c r="C2991" s="150" t="s">
        <v>1709</v>
      </c>
      <c r="D2991" s="150">
        <v>1</v>
      </c>
    </row>
    <row r="2992" spans="1:4">
      <c r="A2992" s="148">
        <v>42056.722000000002</v>
      </c>
      <c r="B2992" s="149" t="s">
        <v>1698</v>
      </c>
      <c r="C2992" s="150" t="s">
        <v>1708</v>
      </c>
      <c r="D2992" s="150">
        <v>0</v>
      </c>
    </row>
    <row r="2993" spans="1:4">
      <c r="A2993" s="148">
        <v>42056.722000000002</v>
      </c>
      <c r="B2993" s="149" t="s">
        <v>1700</v>
      </c>
      <c r="C2993" s="150" t="s">
        <v>1701</v>
      </c>
      <c r="D2993" s="150">
        <v>0</v>
      </c>
    </row>
    <row r="2994" spans="1:4">
      <c r="A2994" s="148">
        <v>42056.722999999998</v>
      </c>
      <c r="B2994" s="149" t="s">
        <v>1703</v>
      </c>
      <c r="C2994" s="150" t="s">
        <v>1708</v>
      </c>
      <c r="D2994" s="150">
        <v>1</v>
      </c>
    </row>
    <row r="2995" spans="1:4">
      <c r="A2995" s="148">
        <v>42056.722999999998</v>
      </c>
      <c r="B2995" s="149" t="s">
        <v>1706</v>
      </c>
      <c r="C2995" s="150" t="s">
        <v>1708</v>
      </c>
      <c r="D2995" s="150">
        <v>1</v>
      </c>
    </row>
    <row r="2996" spans="1:4">
      <c r="A2996" s="148">
        <v>42056.743000000002</v>
      </c>
      <c r="B2996" s="149" t="s">
        <v>1705</v>
      </c>
      <c r="C2996" s="150" t="s">
        <v>1710</v>
      </c>
      <c r="D2996" s="150">
        <v>0</v>
      </c>
    </row>
    <row r="2997" spans="1:4">
      <c r="A2997" s="148">
        <v>42056.743000000002</v>
      </c>
      <c r="B2997" s="149" t="s">
        <v>1698</v>
      </c>
      <c r="C2997" s="150" t="s">
        <v>1709</v>
      </c>
      <c r="D2997" s="150">
        <v>1</v>
      </c>
    </row>
    <row r="2998" spans="1:4">
      <c r="A2998" s="148">
        <v>42057.377999999997</v>
      </c>
      <c r="B2998" s="149" t="s">
        <v>1704</v>
      </c>
      <c r="C2998" s="150" t="s">
        <v>1709</v>
      </c>
      <c r="D2998" s="150">
        <v>1</v>
      </c>
    </row>
    <row r="2999" spans="1:4">
      <c r="A2999" s="148">
        <v>42057.377999999997</v>
      </c>
      <c r="B2999" s="149" t="s">
        <v>1706</v>
      </c>
      <c r="C2999" s="150" t="s">
        <v>1709</v>
      </c>
      <c r="D2999" s="150">
        <v>1</v>
      </c>
    </row>
    <row r="3000" spans="1:4">
      <c r="A3000" s="148">
        <v>42057.406000000003</v>
      </c>
      <c r="B3000" s="149" t="s">
        <v>1705</v>
      </c>
      <c r="C3000" s="150" t="s">
        <v>1708</v>
      </c>
      <c r="D3000" s="150">
        <v>1</v>
      </c>
    </row>
    <row r="3001" spans="1:4">
      <c r="A3001" s="148">
        <v>42057.406000000003</v>
      </c>
      <c r="B3001" s="149" t="s">
        <v>1700</v>
      </c>
      <c r="C3001" s="150" t="s">
        <v>1710</v>
      </c>
      <c r="D3001" s="150">
        <v>0</v>
      </c>
    </row>
    <row r="3002" spans="1:4">
      <c r="A3002" s="148">
        <v>42057.466999999997</v>
      </c>
      <c r="B3002" s="149" t="s">
        <v>1705</v>
      </c>
      <c r="C3002" s="150" t="s">
        <v>1710</v>
      </c>
      <c r="D3002" s="150">
        <v>1</v>
      </c>
    </row>
    <row r="3003" spans="1:4">
      <c r="A3003" s="148">
        <v>42057.466999999997</v>
      </c>
      <c r="B3003" s="149" t="s">
        <v>1700</v>
      </c>
      <c r="C3003" s="150" t="s">
        <v>1710</v>
      </c>
      <c r="D3003" s="150">
        <v>1</v>
      </c>
    </row>
    <row r="3004" spans="1:4">
      <c r="A3004" s="148">
        <v>42057.468000000001</v>
      </c>
      <c r="B3004" s="149" t="s">
        <v>1698</v>
      </c>
      <c r="C3004" s="150" t="s">
        <v>1701</v>
      </c>
      <c r="D3004" s="150">
        <v>1</v>
      </c>
    </row>
    <row r="3005" spans="1:4">
      <c r="A3005" s="148">
        <v>42057.468000000001</v>
      </c>
      <c r="B3005" s="149" t="s">
        <v>1706</v>
      </c>
      <c r="C3005" s="150" t="s">
        <v>1709</v>
      </c>
      <c r="D3005" s="150">
        <v>0</v>
      </c>
    </row>
    <row r="3006" spans="1:4">
      <c r="A3006" s="148">
        <v>42057.478999999999</v>
      </c>
      <c r="B3006" s="149" t="s">
        <v>1705</v>
      </c>
      <c r="C3006" s="150" t="s">
        <v>1710</v>
      </c>
      <c r="D3006" s="150">
        <v>0</v>
      </c>
    </row>
    <row r="3007" spans="1:4">
      <c r="A3007" s="148">
        <v>42057.478999999999</v>
      </c>
      <c r="B3007" s="149" t="s">
        <v>1705</v>
      </c>
      <c r="C3007" s="150" t="s">
        <v>1699</v>
      </c>
      <c r="D3007" s="150">
        <v>1</v>
      </c>
    </row>
    <row r="3008" spans="1:4">
      <c r="A3008" s="148">
        <v>42057.499000000003</v>
      </c>
      <c r="B3008" s="149" t="s">
        <v>1704</v>
      </c>
      <c r="C3008" s="150" t="s">
        <v>1710</v>
      </c>
      <c r="D3008" s="150">
        <v>1</v>
      </c>
    </row>
    <row r="3009" spans="1:4">
      <c r="A3009" s="148">
        <v>42057.499000000003</v>
      </c>
      <c r="B3009" s="149" t="s">
        <v>1704</v>
      </c>
      <c r="C3009" s="150" t="s">
        <v>1701</v>
      </c>
      <c r="D3009" s="150">
        <v>1</v>
      </c>
    </row>
    <row r="3010" spans="1:4">
      <c r="A3010" s="148">
        <v>42057.502999999997</v>
      </c>
      <c r="B3010" s="149" t="s">
        <v>1703</v>
      </c>
      <c r="C3010" s="150" t="s">
        <v>1709</v>
      </c>
      <c r="D3010" s="150">
        <v>1</v>
      </c>
    </row>
    <row r="3011" spans="1:4">
      <c r="A3011" s="148">
        <v>42057.502999999997</v>
      </c>
      <c r="B3011" s="149" t="s">
        <v>1705</v>
      </c>
      <c r="C3011" s="150" t="s">
        <v>1710</v>
      </c>
      <c r="D3011" s="150">
        <v>1</v>
      </c>
    </row>
    <row r="3012" spans="1:4">
      <c r="A3012" s="148">
        <v>42057.542999999998</v>
      </c>
      <c r="B3012" s="149" t="s">
        <v>1698</v>
      </c>
      <c r="C3012" s="150" t="s">
        <v>1701</v>
      </c>
      <c r="D3012" s="150">
        <v>0</v>
      </c>
    </row>
    <row r="3013" spans="1:4">
      <c r="A3013" s="148">
        <v>42057.542999999998</v>
      </c>
      <c r="B3013" s="149" t="s">
        <v>1706</v>
      </c>
      <c r="C3013" s="150" t="s">
        <v>1708</v>
      </c>
      <c r="D3013" s="150">
        <v>1</v>
      </c>
    </row>
    <row r="3014" spans="1:4">
      <c r="A3014" s="148">
        <v>42057.555</v>
      </c>
      <c r="B3014" s="149" t="s">
        <v>1698</v>
      </c>
      <c r="C3014" s="150" t="s">
        <v>1699</v>
      </c>
      <c r="D3014" s="150">
        <v>1</v>
      </c>
    </row>
    <row r="3015" spans="1:4">
      <c r="A3015" s="148">
        <v>42057.555</v>
      </c>
      <c r="B3015" s="149" t="s">
        <v>1704</v>
      </c>
      <c r="C3015" s="150" t="s">
        <v>1709</v>
      </c>
      <c r="D3015" s="150">
        <v>1</v>
      </c>
    </row>
    <row r="3016" spans="1:4">
      <c r="A3016" s="148">
        <v>42057.563000000002</v>
      </c>
      <c r="B3016" s="149" t="s">
        <v>1707</v>
      </c>
      <c r="C3016" s="150" t="s">
        <v>1701</v>
      </c>
      <c r="D3016" s="150">
        <v>1</v>
      </c>
    </row>
    <row r="3017" spans="1:4">
      <c r="A3017" s="148">
        <v>42057.563000000002</v>
      </c>
      <c r="B3017" s="149" t="s">
        <v>1707</v>
      </c>
      <c r="C3017" s="150" t="s">
        <v>1708</v>
      </c>
      <c r="D3017" s="150">
        <v>0</v>
      </c>
    </row>
    <row r="3018" spans="1:4">
      <c r="A3018" s="148">
        <v>42057.588000000003</v>
      </c>
      <c r="B3018" s="149" t="s">
        <v>1706</v>
      </c>
      <c r="C3018" s="150" t="s">
        <v>1708</v>
      </c>
      <c r="D3018" s="150">
        <v>0</v>
      </c>
    </row>
    <row r="3019" spans="1:4">
      <c r="A3019" s="148">
        <v>42057.588000000003</v>
      </c>
      <c r="B3019" s="149" t="s">
        <v>1705</v>
      </c>
      <c r="C3019" s="150" t="s">
        <v>1701</v>
      </c>
      <c r="D3019" s="150">
        <v>0</v>
      </c>
    </row>
    <row r="3020" spans="1:4">
      <c r="A3020" s="148">
        <v>42057.606</v>
      </c>
      <c r="B3020" s="149" t="s">
        <v>1700</v>
      </c>
      <c r="C3020" s="150" t="s">
        <v>1701</v>
      </c>
      <c r="D3020" s="150">
        <v>0</v>
      </c>
    </row>
    <row r="3021" spans="1:4">
      <c r="A3021" s="148">
        <v>42057.606</v>
      </c>
      <c r="B3021" s="149" t="s">
        <v>1703</v>
      </c>
      <c r="C3021" s="150" t="s">
        <v>1701</v>
      </c>
      <c r="D3021" s="150">
        <v>1</v>
      </c>
    </row>
    <row r="3022" spans="1:4">
      <c r="A3022" s="148">
        <v>42057.606</v>
      </c>
      <c r="B3022" s="149" t="s">
        <v>1703</v>
      </c>
      <c r="C3022" s="150" t="s">
        <v>1709</v>
      </c>
      <c r="D3022" s="150">
        <v>1</v>
      </c>
    </row>
    <row r="3023" spans="1:4">
      <c r="A3023" s="148">
        <v>42057.606</v>
      </c>
      <c r="B3023" s="149" t="s">
        <v>1698</v>
      </c>
      <c r="C3023" s="150" t="s">
        <v>1710</v>
      </c>
      <c r="D3023" s="150">
        <v>0</v>
      </c>
    </row>
    <row r="3024" spans="1:4">
      <c r="A3024" s="148">
        <v>42057.633999999998</v>
      </c>
      <c r="B3024" s="149" t="s">
        <v>1700</v>
      </c>
      <c r="C3024" s="150" t="s">
        <v>1709</v>
      </c>
      <c r="D3024" s="150">
        <v>1</v>
      </c>
    </row>
    <row r="3025" spans="1:4">
      <c r="A3025" s="148">
        <v>42057.633999999998</v>
      </c>
      <c r="B3025" s="149" t="s">
        <v>1702</v>
      </c>
      <c r="C3025" s="150" t="s">
        <v>1701</v>
      </c>
      <c r="D3025" s="150">
        <v>1</v>
      </c>
    </row>
    <row r="3026" spans="1:4">
      <c r="A3026" s="148">
        <v>42057.637999999999</v>
      </c>
      <c r="B3026" s="149" t="s">
        <v>1705</v>
      </c>
      <c r="C3026" s="150" t="s">
        <v>1709</v>
      </c>
      <c r="D3026" s="150">
        <v>1</v>
      </c>
    </row>
    <row r="3027" spans="1:4">
      <c r="A3027" s="148">
        <v>42057.637999999999</v>
      </c>
      <c r="B3027" s="149" t="s">
        <v>1703</v>
      </c>
      <c r="C3027" s="150" t="s">
        <v>1701</v>
      </c>
      <c r="D3027" s="150">
        <v>0</v>
      </c>
    </row>
    <row r="3028" spans="1:4">
      <c r="A3028" s="148">
        <v>42057.650999999998</v>
      </c>
      <c r="B3028" s="149" t="s">
        <v>1702</v>
      </c>
      <c r="C3028" s="150" t="s">
        <v>1710</v>
      </c>
      <c r="D3028" s="150">
        <v>1</v>
      </c>
    </row>
    <row r="3029" spans="1:4">
      <c r="A3029" s="148">
        <v>42057.650999999998</v>
      </c>
      <c r="B3029" s="149" t="s">
        <v>1700</v>
      </c>
      <c r="C3029" s="150" t="s">
        <v>1708</v>
      </c>
      <c r="D3029" s="150">
        <v>1</v>
      </c>
    </row>
    <row r="3030" spans="1:4">
      <c r="A3030" s="148">
        <v>42057.650999999998</v>
      </c>
      <c r="B3030" s="149" t="s">
        <v>1705</v>
      </c>
      <c r="C3030" s="150" t="s">
        <v>1710</v>
      </c>
      <c r="D3030" s="150">
        <v>1</v>
      </c>
    </row>
    <row r="3031" spans="1:4">
      <c r="A3031" s="148">
        <v>42057.650999999998</v>
      </c>
      <c r="B3031" s="149" t="s">
        <v>1707</v>
      </c>
      <c r="C3031" s="150" t="s">
        <v>1701</v>
      </c>
      <c r="D3031" s="150">
        <v>1</v>
      </c>
    </row>
    <row r="3032" spans="1:4">
      <c r="A3032" s="148">
        <v>42057.654000000002</v>
      </c>
      <c r="B3032" s="149" t="s">
        <v>1706</v>
      </c>
      <c r="C3032" s="150" t="s">
        <v>1701</v>
      </c>
      <c r="D3032" s="150">
        <v>1</v>
      </c>
    </row>
    <row r="3033" spans="1:4">
      <c r="A3033" s="148">
        <v>42057.654000000002</v>
      </c>
      <c r="B3033" s="149" t="s">
        <v>1700</v>
      </c>
      <c r="C3033" s="150" t="s">
        <v>1699</v>
      </c>
      <c r="D3033" s="150">
        <v>1</v>
      </c>
    </row>
    <row r="3034" spans="1:4">
      <c r="A3034" s="148">
        <v>42057.659</v>
      </c>
      <c r="B3034" s="149" t="s">
        <v>1706</v>
      </c>
      <c r="C3034" s="150" t="s">
        <v>1699</v>
      </c>
      <c r="D3034" s="150">
        <v>1</v>
      </c>
    </row>
    <row r="3035" spans="1:4">
      <c r="A3035" s="148">
        <v>42057.659</v>
      </c>
      <c r="B3035" s="149" t="s">
        <v>1703</v>
      </c>
      <c r="C3035" s="150" t="s">
        <v>1709</v>
      </c>
      <c r="D3035" s="150">
        <v>1</v>
      </c>
    </row>
    <row r="3036" spans="1:4">
      <c r="A3036" s="148">
        <v>42057.684999999998</v>
      </c>
      <c r="B3036" s="149" t="s">
        <v>1705</v>
      </c>
      <c r="C3036" s="150" t="s">
        <v>1710</v>
      </c>
      <c r="D3036" s="150">
        <v>1</v>
      </c>
    </row>
    <row r="3037" spans="1:4">
      <c r="A3037" s="148">
        <v>42057.684999999998</v>
      </c>
      <c r="B3037" s="149" t="s">
        <v>1706</v>
      </c>
      <c r="C3037" s="150" t="s">
        <v>1701</v>
      </c>
      <c r="D3037" s="150">
        <v>1</v>
      </c>
    </row>
    <row r="3038" spans="1:4">
      <c r="A3038" s="148">
        <v>42057.694000000003</v>
      </c>
      <c r="B3038" s="149" t="s">
        <v>1704</v>
      </c>
      <c r="C3038" s="150" t="s">
        <v>1709</v>
      </c>
      <c r="D3038" s="150">
        <v>1</v>
      </c>
    </row>
    <row r="3039" spans="1:4">
      <c r="A3039" s="148">
        <v>42057.694000000003</v>
      </c>
      <c r="B3039" s="149" t="s">
        <v>1700</v>
      </c>
      <c r="C3039" s="150" t="s">
        <v>1710</v>
      </c>
      <c r="D3039" s="150">
        <v>1</v>
      </c>
    </row>
    <row r="3040" spans="1:4">
      <c r="A3040" s="148">
        <v>42057.705000000002</v>
      </c>
      <c r="B3040" s="149" t="s">
        <v>1707</v>
      </c>
      <c r="C3040" s="150" t="s">
        <v>1701</v>
      </c>
      <c r="D3040" s="150">
        <v>1</v>
      </c>
    </row>
    <row r="3041" spans="1:4">
      <c r="A3041" s="148">
        <v>42057.705000000002</v>
      </c>
      <c r="B3041" s="149" t="s">
        <v>1704</v>
      </c>
      <c r="C3041" s="150" t="s">
        <v>1708</v>
      </c>
      <c r="D3041" s="150">
        <v>0</v>
      </c>
    </row>
    <row r="3042" spans="1:4">
      <c r="A3042" s="148">
        <v>42057.711000000003</v>
      </c>
      <c r="B3042" s="149" t="s">
        <v>1706</v>
      </c>
      <c r="C3042" s="150" t="s">
        <v>1699</v>
      </c>
      <c r="D3042" s="150">
        <v>0</v>
      </c>
    </row>
    <row r="3043" spans="1:4">
      <c r="A3043" s="148">
        <v>42057.711000000003</v>
      </c>
      <c r="B3043" s="149" t="s">
        <v>1700</v>
      </c>
      <c r="C3043" s="150" t="s">
        <v>1709</v>
      </c>
      <c r="D3043" s="150">
        <v>0</v>
      </c>
    </row>
    <row r="3044" spans="1:4">
      <c r="A3044" s="148">
        <v>42057.714999999997</v>
      </c>
      <c r="B3044" s="149" t="s">
        <v>1703</v>
      </c>
      <c r="C3044" s="150" t="s">
        <v>1699</v>
      </c>
      <c r="D3044" s="150">
        <v>0</v>
      </c>
    </row>
    <row r="3045" spans="1:4">
      <c r="A3045" s="148">
        <v>42057.714999999997</v>
      </c>
      <c r="B3045" s="149" t="s">
        <v>1698</v>
      </c>
      <c r="C3045" s="150" t="s">
        <v>1699</v>
      </c>
      <c r="D3045" s="150">
        <v>1</v>
      </c>
    </row>
    <row r="3046" spans="1:4">
      <c r="A3046" s="148">
        <v>42057.722000000002</v>
      </c>
      <c r="B3046" s="149" t="s">
        <v>1698</v>
      </c>
      <c r="C3046" s="150" t="s">
        <v>1709</v>
      </c>
      <c r="D3046" s="150">
        <v>1</v>
      </c>
    </row>
    <row r="3047" spans="1:4">
      <c r="A3047" s="148">
        <v>42057.722000000002</v>
      </c>
      <c r="B3047" s="149" t="s">
        <v>1707</v>
      </c>
      <c r="C3047" s="150" t="s">
        <v>1710</v>
      </c>
      <c r="D3047" s="150">
        <v>1</v>
      </c>
    </row>
    <row r="3048" spans="1:4">
      <c r="A3048" s="148">
        <v>42058.377</v>
      </c>
      <c r="B3048" s="149" t="s">
        <v>1703</v>
      </c>
      <c r="C3048" s="150" t="s">
        <v>1701</v>
      </c>
      <c r="D3048" s="150">
        <v>1</v>
      </c>
    </row>
    <row r="3049" spans="1:4">
      <c r="A3049" s="148">
        <v>42058.377</v>
      </c>
      <c r="B3049" s="149" t="s">
        <v>1703</v>
      </c>
      <c r="C3049" s="150" t="s">
        <v>1710</v>
      </c>
      <c r="D3049" s="150">
        <v>1</v>
      </c>
    </row>
    <row r="3050" spans="1:4">
      <c r="A3050" s="148">
        <v>42058.391000000003</v>
      </c>
      <c r="B3050" s="149" t="s">
        <v>1700</v>
      </c>
      <c r="C3050" s="150" t="s">
        <v>1708</v>
      </c>
      <c r="D3050" s="150">
        <v>1</v>
      </c>
    </row>
    <row r="3051" spans="1:4">
      <c r="A3051" s="148">
        <v>42058.391000000003</v>
      </c>
      <c r="B3051" s="149" t="s">
        <v>1706</v>
      </c>
      <c r="C3051" s="150" t="s">
        <v>1701</v>
      </c>
      <c r="D3051" s="150">
        <v>1</v>
      </c>
    </row>
    <row r="3052" spans="1:4">
      <c r="A3052" s="148">
        <v>42058.404999999999</v>
      </c>
      <c r="B3052" s="149" t="s">
        <v>1707</v>
      </c>
      <c r="C3052" s="150" t="s">
        <v>1701</v>
      </c>
      <c r="D3052" s="150">
        <v>1</v>
      </c>
    </row>
    <row r="3053" spans="1:4">
      <c r="A3053" s="148">
        <v>42058.404999999999</v>
      </c>
      <c r="B3053" s="149" t="s">
        <v>1698</v>
      </c>
      <c r="C3053" s="150" t="s">
        <v>1699</v>
      </c>
      <c r="D3053" s="150">
        <v>1</v>
      </c>
    </row>
    <row r="3054" spans="1:4">
      <c r="A3054" s="148">
        <v>42058.434000000001</v>
      </c>
      <c r="B3054" s="149" t="s">
        <v>1707</v>
      </c>
      <c r="C3054" s="150" t="s">
        <v>1701</v>
      </c>
      <c r="D3054" s="150">
        <v>1</v>
      </c>
    </row>
    <row r="3055" spans="1:4">
      <c r="A3055" s="148">
        <v>42058.434000000001</v>
      </c>
      <c r="B3055" s="149" t="s">
        <v>1704</v>
      </c>
      <c r="C3055" s="150" t="s">
        <v>1699</v>
      </c>
      <c r="D3055" s="150">
        <v>1</v>
      </c>
    </row>
    <row r="3056" spans="1:4">
      <c r="A3056" s="148">
        <v>42058.447</v>
      </c>
      <c r="B3056" s="149" t="s">
        <v>1700</v>
      </c>
      <c r="C3056" s="150" t="s">
        <v>1709</v>
      </c>
      <c r="D3056" s="150">
        <v>0</v>
      </c>
    </row>
    <row r="3057" spans="1:4">
      <c r="A3057" s="148">
        <v>42058.447</v>
      </c>
      <c r="B3057" s="149" t="s">
        <v>1707</v>
      </c>
      <c r="C3057" s="150" t="s">
        <v>1699</v>
      </c>
      <c r="D3057" s="150">
        <v>0</v>
      </c>
    </row>
    <row r="3058" spans="1:4">
      <c r="A3058" s="148">
        <v>42058.451000000001</v>
      </c>
      <c r="B3058" s="149" t="s">
        <v>1702</v>
      </c>
      <c r="C3058" s="150" t="s">
        <v>1701</v>
      </c>
      <c r="D3058" s="150">
        <v>1</v>
      </c>
    </row>
    <row r="3059" spans="1:4">
      <c r="A3059" s="148">
        <v>42058.451000000001</v>
      </c>
      <c r="B3059" s="149" t="s">
        <v>1705</v>
      </c>
      <c r="C3059" s="150" t="s">
        <v>1708</v>
      </c>
      <c r="D3059" s="150">
        <v>1</v>
      </c>
    </row>
    <row r="3060" spans="1:4">
      <c r="A3060" s="148">
        <v>42058.474000000002</v>
      </c>
      <c r="B3060" s="149" t="s">
        <v>1698</v>
      </c>
      <c r="C3060" s="150" t="s">
        <v>1701</v>
      </c>
      <c r="D3060" s="150">
        <v>1</v>
      </c>
    </row>
    <row r="3061" spans="1:4">
      <c r="A3061" s="148">
        <v>42058.474000000002</v>
      </c>
      <c r="B3061" s="149" t="s">
        <v>1702</v>
      </c>
      <c r="C3061" s="150" t="s">
        <v>1710</v>
      </c>
      <c r="D3061" s="150">
        <v>0</v>
      </c>
    </row>
    <row r="3062" spans="1:4">
      <c r="A3062" s="148">
        <v>42058.500999999997</v>
      </c>
      <c r="B3062" s="149" t="s">
        <v>1700</v>
      </c>
      <c r="C3062" s="150" t="s">
        <v>1708</v>
      </c>
      <c r="D3062" s="150">
        <v>0</v>
      </c>
    </row>
    <row r="3063" spans="1:4">
      <c r="A3063" s="148">
        <v>42058.500999999997</v>
      </c>
      <c r="B3063" s="149" t="s">
        <v>1698</v>
      </c>
      <c r="C3063" s="150" t="s">
        <v>1709</v>
      </c>
      <c r="D3063" s="150">
        <v>1</v>
      </c>
    </row>
    <row r="3064" spans="1:4">
      <c r="A3064" s="148">
        <v>42058.529000000002</v>
      </c>
      <c r="B3064" s="149" t="s">
        <v>1707</v>
      </c>
      <c r="C3064" s="150" t="s">
        <v>1699</v>
      </c>
      <c r="D3064" s="150">
        <v>0</v>
      </c>
    </row>
    <row r="3065" spans="1:4">
      <c r="A3065" s="148">
        <v>42058.529000000002</v>
      </c>
      <c r="B3065" s="149" t="s">
        <v>1700</v>
      </c>
      <c r="C3065" s="150" t="s">
        <v>1709</v>
      </c>
      <c r="D3065" s="150">
        <v>1</v>
      </c>
    </row>
    <row r="3066" spans="1:4">
      <c r="A3066" s="148">
        <v>42058.540999999997</v>
      </c>
      <c r="B3066" s="149" t="s">
        <v>1705</v>
      </c>
      <c r="C3066" s="150" t="s">
        <v>1709</v>
      </c>
      <c r="D3066" s="150">
        <v>0</v>
      </c>
    </row>
    <row r="3067" spans="1:4">
      <c r="A3067" s="148">
        <v>42058.540999999997</v>
      </c>
      <c r="B3067" s="149" t="s">
        <v>1698</v>
      </c>
      <c r="C3067" s="150" t="s">
        <v>1708</v>
      </c>
      <c r="D3067" s="150">
        <v>1</v>
      </c>
    </row>
    <row r="3068" spans="1:4">
      <c r="A3068" s="148">
        <v>42058.559999999998</v>
      </c>
      <c r="B3068" s="149" t="s">
        <v>1702</v>
      </c>
      <c r="C3068" s="150" t="s">
        <v>1710</v>
      </c>
      <c r="D3068" s="150">
        <v>0</v>
      </c>
    </row>
    <row r="3069" spans="1:4">
      <c r="A3069" s="148">
        <v>42058.559999999998</v>
      </c>
      <c r="B3069" s="149" t="s">
        <v>1707</v>
      </c>
      <c r="C3069" s="150" t="s">
        <v>1701</v>
      </c>
      <c r="D3069" s="150">
        <v>0</v>
      </c>
    </row>
    <row r="3070" spans="1:4">
      <c r="A3070" s="148">
        <v>42058.567999999999</v>
      </c>
      <c r="B3070" s="149" t="s">
        <v>1700</v>
      </c>
      <c r="C3070" s="150" t="s">
        <v>1709</v>
      </c>
      <c r="D3070" s="150">
        <v>1</v>
      </c>
    </row>
    <row r="3071" spans="1:4">
      <c r="A3071" s="148">
        <v>42058.567999999999</v>
      </c>
      <c r="B3071" s="149" t="s">
        <v>1698</v>
      </c>
      <c r="C3071" s="150" t="s">
        <v>1710</v>
      </c>
      <c r="D3071" s="150">
        <v>1</v>
      </c>
    </row>
    <row r="3072" spans="1:4">
      <c r="A3072" s="148">
        <v>42058.572999999997</v>
      </c>
      <c r="B3072" s="149" t="s">
        <v>1704</v>
      </c>
      <c r="C3072" s="150" t="s">
        <v>1709</v>
      </c>
      <c r="D3072" s="150">
        <v>0</v>
      </c>
    </row>
    <row r="3073" spans="1:4">
      <c r="A3073" s="148">
        <v>42058.572999999997</v>
      </c>
      <c r="B3073" s="149" t="s">
        <v>1705</v>
      </c>
      <c r="C3073" s="150" t="s">
        <v>1710</v>
      </c>
      <c r="D3073" s="150">
        <v>1</v>
      </c>
    </row>
    <row r="3074" spans="1:4">
      <c r="A3074" s="148">
        <v>42058.603000000003</v>
      </c>
      <c r="B3074" s="149" t="s">
        <v>1700</v>
      </c>
      <c r="C3074" s="150" t="s">
        <v>1708</v>
      </c>
      <c r="D3074" s="150">
        <v>1</v>
      </c>
    </row>
    <row r="3075" spans="1:4">
      <c r="A3075" s="148">
        <v>42058.603000000003</v>
      </c>
      <c r="B3075" s="149" t="s">
        <v>1698</v>
      </c>
      <c r="C3075" s="150" t="s">
        <v>1708</v>
      </c>
      <c r="D3075" s="150">
        <v>1</v>
      </c>
    </row>
    <row r="3076" spans="1:4">
      <c r="A3076" s="148">
        <v>42058.607000000004</v>
      </c>
      <c r="B3076" s="149" t="s">
        <v>1702</v>
      </c>
      <c r="C3076" s="150" t="s">
        <v>1708</v>
      </c>
      <c r="D3076" s="150">
        <v>1</v>
      </c>
    </row>
    <row r="3077" spans="1:4">
      <c r="A3077" s="148">
        <v>42058.607000000004</v>
      </c>
      <c r="B3077" s="149" t="s">
        <v>1705</v>
      </c>
      <c r="C3077" s="150" t="s">
        <v>1699</v>
      </c>
      <c r="D3077" s="150">
        <v>1</v>
      </c>
    </row>
    <row r="3078" spans="1:4">
      <c r="A3078" s="148">
        <v>42058.61</v>
      </c>
      <c r="B3078" s="149" t="s">
        <v>1707</v>
      </c>
      <c r="C3078" s="150" t="s">
        <v>1701</v>
      </c>
      <c r="D3078" s="150">
        <v>0</v>
      </c>
    </row>
    <row r="3079" spans="1:4">
      <c r="A3079" s="148">
        <v>42058.61</v>
      </c>
      <c r="B3079" s="149" t="s">
        <v>1705</v>
      </c>
      <c r="C3079" s="150" t="s">
        <v>1701</v>
      </c>
      <c r="D3079" s="150">
        <v>1</v>
      </c>
    </row>
    <row r="3080" spans="1:4">
      <c r="A3080" s="148">
        <v>42058.616999999998</v>
      </c>
      <c r="B3080" s="149" t="s">
        <v>1703</v>
      </c>
      <c r="C3080" s="150" t="s">
        <v>1708</v>
      </c>
      <c r="D3080" s="150">
        <v>1</v>
      </c>
    </row>
    <row r="3081" spans="1:4">
      <c r="A3081" s="148">
        <v>42058.616999999998</v>
      </c>
      <c r="B3081" s="149" t="s">
        <v>1705</v>
      </c>
      <c r="C3081" s="150" t="s">
        <v>1699</v>
      </c>
      <c r="D3081" s="150">
        <v>1</v>
      </c>
    </row>
    <row r="3082" spans="1:4">
      <c r="A3082" s="148">
        <v>42058.620999999999</v>
      </c>
      <c r="B3082" s="149" t="s">
        <v>1704</v>
      </c>
      <c r="C3082" s="150" t="s">
        <v>1710</v>
      </c>
      <c r="D3082" s="150">
        <v>1</v>
      </c>
    </row>
    <row r="3083" spans="1:4">
      <c r="A3083" s="148">
        <v>42058.620999999999</v>
      </c>
      <c r="B3083" s="149" t="s">
        <v>1706</v>
      </c>
      <c r="C3083" s="150" t="s">
        <v>1708</v>
      </c>
      <c r="D3083" s="150">
        <v>0</v>
      </c>
    </row>
    <row r="3084" spans="1:4">
      <c r="A3084" s="148">
        <v>42058.64</v>
      </c>
      <c r="B3084" s="149" t="s">
        <v>1700</v>
      </c>
      <c r="C3084" s="150" t="s">
        <v>1699</v>
      </c>
      <c r="D3084" s="150">
        <v>1</v>
      </c>
    </row>
    <row r="3085" spans="1:4">
      <c r="A3085" s="148">
        <v>42058.64</v>
      </c>
      <c r="B3085" s="149" t="s">
        <v>1705</v>
      </c>
      <c r="C3085" s="150" t="s">
        <v>1701</v>
      </c>
      <c r="D3085" s="150">
        <v>0</v>
      </c>
    </row>
    <row r="3086" spans="1:4">
      <c r="A3086" s="148">
        <v>42058.646000000001</v>
      </c>
      <c r="B3086" s="149" t="s">
        <v>1706</v>
      </c>
      <c r="C3086" s="150" t="s">
        <v>1699</v>
      </c>
      <c r="D3086" s="150">
        <v>1</v>
      </c>
    </row>
    <row r="3087" spans="1:4">
      <c r="A3087" s="148">
        <v>42058.646000000001</v>
      </c>
      <c r="B3087" s="149" t="s">
        <v>1704</v>
      </c>
      <c r="C3087" s="150" t="s">
        <v>1699</v>
      </c>
      <c r="D3087" s="150">
        <v>1</v>
      </c>
    </row>
    <row r="3088" spans="1:4">
      <c r="A3088" s="148">
        <v>42058.648999999998</v>
      </c>
      <c r="B3088" s="149" t="s">
        <v>1705</v>
      </c>
      <c r="C3088" s="150" t="s">
        <v>1709</v>
      </c>
      <c r="D3088" s="150">
        <v>0</v>
      </c>
    </row>
    <row r="3089" spans="1:4">
      <c r="A3089" s="148">
        <v>42058.648999999998</v>
      </c>
      <c r="B3089" s="149" t="s">
        <v>1704</v>
      </c>
      <c r="C3089" s="150" t="s">
        <v>1710</v>
      </c>
      <c r="D3089" s="150">
        <v>1</v>
      </c>
    </row>
    <row r="3090" spans="1:4">
      <c r="A3090" s="148">
        <v>42058.658000000003</v>
      </c>
      <c r="B3090" s="149" t="s">
        <v>1706</v>
      </c>
      <c r="C3090" s="150" t="s">
        <v>1708</v>
      </c>
      <c r="D3090" s="150">
        <v>1</v>
      </c>
    </row>
    <row r="3091" spans="1:4">
      <c r="A3091" s="148">
        <v>42058.658000000003</v>
      </c>
      <c r="B3091" s="149" t="s">
        <v>1706</v>
      </c>
      <c r="C3091" s="150" t="s">
        <v>1701</v>
      </c>
      <c r="D3091" s="150">
        <v>0</v>
      </c>
    </row>
    <row r="3092" spans="1:4">
      <c r="A3092" s="148">
        <v>42058.695</v>
      </c>
      <c r="B3092" s="149" t="s">
        <v>1704</v>
      </c>
      <c r="C3092" s="150" t="s">
        <v>1709</v>
      </c>
      <c r="D3092" s="150">
        <v>0</v>
      </c>
    </row>
    <row r="3093" spans="1:4">
      <c r="A3093" s="148">
        <v>42058.695</v>
      </c>
      <c r="B3093" s="149" t="s">
        <v>1707</v>
      </c>
      <c r="C3093" s="150" t="s">
        <v>1699</v>
      </c>
      <c r="D3093" s="150">
        <v>1</v>
      </c>
    </row>
    <row r="3094" spans="1:4">
      <c r="A3094" s="148">
        <v>42058.705000000002</v>
      </c>
      <c r="B3094" s="149" t="s">
        <v>1704</v>
      </c>
      <c r="C3094" s="150" t="s">
        <v>1708</v>
      </c>
      <c r="D3094" s="150">
        <v>1</v>
      </c>
    </row>
    <row r="3095" spans="1:4">
      <c r="A3095" s="148">
        <v>42058.705000000002</v>
      </c>
      <c r="B3095" s="149" t="s">
        <v>1700</v>
      </c>
      <c r="C3095" s="150" t="s">
        <v>1710</v>
      </c>
      <c r="D3095" s="150">
        <v>1</v>
      </c>
    </row>
    <row r="3096" spans="1:4">
      <c r="A3096" s="148">
        <v>42058.716</v>
      </c>
      <c r="B3096" s="149" t="s">
        <v>1698</v>
      </c>
      <c r="C3096" s="150" t="s">
        <v>1708</v>
      </c>
      <c r="D3096" s="150">
        <v>1</v>
      </c>
    </row>
    <row r="3097" spans="1:4">
      <c r="A3097" s="148">
        <v>42058.716</v>
      </c>
      <c r="B3097" s="149" t="s">
        <v>1706</v>
      </c>
      <c r="C3097" s="150" t="s">
        <v>1701</v>
      </c>
      <c r="D3097" s="150">
        <v>1</v>
      </c>
    </row>
    <row r="3098" spans="1:4">
      <c r="A3098" s="148">
        <v>42058.724999999999</v>
      </c>
      <c r="B3098" s="149" t="s">
        <v>1707</v>
      </c>
      <c r="C3098" s="150" t="s">
        <v>1699</v>
      </c>
      <c r="D3098" s="150">
        <v>1</v>
      </c>
    </row>
    <row r="3099" spans="1:4">
      <c r="A3099" s="148">
        <v>42058.724999999999</v>
      </c>
      <c r="B3099" s="149" t="s">
        <v>1707</v>
      </c>
      <c r="C3099" s="150" t="s">
        <v>1709</v>
      </c>
      <c r="D3099" s="150">
        <v>0</v>
      </c>
    </row>
    <row r="3100" spans="1:4">
      <c r="A3100" s="148">
        <v>42058.728999999999</v>
      </c>
      <c r="B3100" s="149" t="s">
        <v>1700</v>
      </c>
      <c r="C3100" s="150" t="s">
        <v>1710</v>
      </c>
      <c r="D3100" s="150">
        <v>1</v>
      </c>
    </row>
    <row r="3101" spans="1:4">
      <c r="A3101" s="148">
        <v>42058.728999999999</v>
      </c>
      <c r="B3101" s="149" t="s">
        <v>1698</v>
      </c>
      <c r="C3101" s="150" t="s">
        <v>1701</v>
      </c>
      <c r="D3101" s="150">
        <v>1</v>
      </c>
    </row>
    <row r="3102" spans="1:4">
      <c r="A3102" s="148">
        <v>42059.4</v>
      </c>
      <c r="B3102" s="149" t="s">
        <v>1704</v>
      </c>
      <c r="C3102" s="150" t="s">
        <v>1708</v>
      </c>
      <c r="D3102" s="150">
        <v>1</v>
      </c>
    </row>
    <row r="3103" spans="1:4">
      <c r="A3103" s="148">
        <v>42059.4</v>
      </c>
      <c r="B3103" s="149" t="s">
        <v>1703</v>
      </c>
      <c r="C3103" s="150" t="s">
        <v>1709</v>
      </c>
      <c r="D3103" s="150">
        <v>1</v>
      </c>
    </row>
    <row r="3104" spans="1:4">
      <c r="A3104" s="148">
        <v>42059.540999999997</v>
      </c>
      <c r="B3104" s="149" t="s">
        <v>1703</v>
      </c>
      <c r="C3104" s="150" t="s">
        <v>1701</v>
      </c>
      <c r="D3104" s="150">
        <v>1</v>
      </c>
    </row>
    <row r="3105" spans="1:4">
      <c r="A3105" s="148">
        <v>42059.540999999997</v>
      </c>
      <c r="B3105" s="149" t="s">
        <v>1698</v>
      </c>
      <c r="C3105" s="150" t="s">
        <v>1709</v>
      </c>
      <c r="D3105" s="150">
        <v>1</v>
      </c>
    </row>
    <row r="3106" spans="1:4">
      <c r="A3106" s="148">
        <v>42059.542000000001</v>
      </c>
      <c r="B3106" s="149" t="s">
        <v>1702</v>
      </c>
      <c r="C3106" s="150" t="s">
        <v>1709</v>
      </c>
      <c r="D3106" s="150">
        <v>0</v>
      </c>
    </row>
    <row r="3107" spans="1:4">
      <c r="A3107" s="148">
        <v>42059.542000000001</v>
      </c>
      <c r="B3107" s="149" t="s">
        <v>1703</v>
      </c>
      <c r="C3107" s="150" t="s">
        <v>1699</v>
      </c>
      <c r="D3107" s="150">
        <v>0</v>
      </c>
    </row>
    <row r="3108" spans="1:4">
      <c r="A3108" s="148">
        <v>42059.553999999996</v>
      </c>
      <c r="B3108" s="149" t="s">
        <v>1706</v>
      </c>
      <c r="C3108" s="150" t="s">
        <v>1710</v>
      </c>
      <c r="D3108" s="150">
        <v>1</v>
      </c>
    </row>
    <row r="3109" spans="1:4">
      <c r="A3109" s="148">
        <v>42059.553999999996</v>
      </c>
      <c r="B3109" s="149" t="s">
        <v>1698</v>
      </c>
      <c r="C3109" s="150" t="s">
        <v>1701</v>
      </c>
      <c r="D3109" s="150">
        <v>1</v>
      </c>
    </row>
    <row r="3110" spans="1:4">
      <c r="A3110" s="148">
        <v>42059.565999999999</v>
      </c>
      <c r="B3110" s="149" t="s">
        <v>1702</v>
      </c>
      <c r="C3110" s="150" t="s">
        <v>1708</v>
      </c>
      <c r="D3110" s="150">
        <v>1</v>
      </c>
    </row>
    <row r="3111" spans="1:4">
      <c r="A3111" s="148">
        <v>42059.565999999999</v>
      </c>
      <c r="B3111" s="149" t="s">
        <v>1700</v>
      </c>
      <c r="C3111" s="150" t="s">
        <v>1701</v>
      </c>
      <c r="D3111" s="150">
        <v>1</v>
      </c>
    </row>
    <row r="3112" spans="1:4">
      <c r="A3112" s="148">
        <v>42059.576000000001</v>
      </c>
      <c r="B3112" s="149" t="s">
        <v>1705</v>
      </c>
      <c r="C3112" s="150" t="s">
        <v>1708</v>
      </c>
      <c r="D3112" s="150">
        <v>1</v>
      </c>
    </row>
    <row r="3113" spans="1:4">
      <c r="A3113" s="148">
        <v>42059.576000000001</v>
      </c>
      <c r="B3113" s="149" t="s">
        <v>1706</v>
      </c>
      <c r="C3113" s="150" t="s">
        <v>1708</v>
      </c>
      <c r="D3113" s="150">
        <v>1</v>
      </c>
    </row>
    <row r="3114" spans="1:4">
      <c r="A3114" s="148">
        <v>42059.582000000002</v>
      </c>
      <c r="B3114" s="149" t="s">
        <v>1704</v>
      </c>
      <c r="C3114" s="150" t="s">
        <v>1708</v>
      </c>
      <c r="D3114" s="150">
        <v>1</v>
      </c>
    </row>
    <row r="3115" spans="1:4">
      <c r="A3115" s="148">
        <v>42059.582000000002</v>
      </c>
      <c r="B3115" s="149" t="s">
        <v>1703</v>
      </c>
      <c r="C3115" s="150" t="s">
        <v>1709</v>
      </c>
      <c r="D3115" s="150">
        <v>1</v>
      </c>
    </row>
    <row r="3116" spans="1:4">
      <c r="A3116" s="148">
        <v>42059.6</v>
      </c>
      <c r="B3116" s="149" t="s">
        <v>1705</v>
      </c>
      <c r="C3116" s="150" t="s">
        <v>1708</v>
      </c>
      <c r="D3116" s="150">
        <v>1</v>
      </c>
    </row>
    <row r="3117" spans="1:4">
      <c r="A3117" s="148">
        <v>42059.6</v>
      </c>
      <c r="B3117" s="149" t="s">
        <v>1707</v>
      </c>
      <c r="C3117" s="150" t="s">
        <v>1708</v>
      </c>
      <c r="D3117" s="150">
        <v>1</v>
      </c>
    </row>
    <row r="3118" spans="1:4">
      <c r="A3118" s="148">
        <v>42059.607000000004</v>
      </c>
      <c r="B3118" s="149" t="s">
        <v>1698</v>
      </c>
      <c r="C3118" s="150" t="s">
        <v>1708</v>
      </c>
      <c r="D3118" s="150">
        <v>0</v>
      </c>
    </row>
    <row r="3119" spans="1:4">
      <c r="A3119" s="148">
        <v>42059.607000000004</v>
      </c>
      <c r="B3119" s="149" t="s">
        <v>1704</v>
      </c>
      <c r="C3119" s="150" t="s">
        <v>1701</v>
      </c>
      <c r="D3119" s="150">
        <v>1</v>
      </c>
    </row>
    <row r="3120" spans="1:4">
      <c r="A3120" s="148">
        <v>42059.612000000001</v>
      </c>
      <c r="B3120" s="149" t="s">
        <v>1706</v>
      </c>
      <c r="C3120" s="150" t="s">
        <v>1709</v>
      </c>
      <c r="D3120" s="150">
        <v>1</v>
      </c>
    </row>
    <row r="3121" spans="1:4">
      <c r="A3121" s="148">
        <v>42059.612000000001</v>
      </c>
      <c r="B3121" s="149" t="s">
        <v>1706</v>
      </c>
      <c r="C3121" s="150" t="s">
        <v>1709</v>
      </c>
      <c r="D3121" s="150">
        <v>0</v>
      </c>
    </row>
    <row r="3122" spans="1:4">
      <c r="A3122" s="148">
        <v>42059.637000000002</v>
      </c>
      <c r="B3122" s="149" t="s">
        <v>1700</v>
      </c>
      <c r="C3122" s="150" t="s">
        <v>1699</v>
      </c>
      <c r="D3122" s="150">
        <v>1</v>
      </c>
    </row>
    <row r="3123" spans="1:4">
      <c r="A3123" s="148">
        <v>42059.637000000002</v>
      </c>
      <c r="B3123" s="149" t="s">
        <v>1700</v>
      </c>
      <c r="C3123" s="150" t="s">
        <v>1699</v>
      </c>
      <c r="D3123" s="150">
        <v>1</v>
      </c>
    </row>
    <row r="3124" spans="1:4">
      <c r="A3124" s="148">
        <v>42059.64</v>
      </c>
      <c r="B3124" s="149" t="s">
        <v>1698</v>
      </c>
      <c r="C3124" s="150" t="s">
        <v>1708</v>
      </c>
      <c r="D3124" s="150">
        <v>0</v>
      </c>
    </row>
    <row r="3125" spans="1:4">
      <c r="A3125" s="148">
        <v>42059.64</v>
      </c>
      <c r="B3125" s="149" t="s">
        <v>1705</v>
      </c>
      <c r="C3125" s="150" t="s">
        <v>1710</v>
      </c>
      <c r="D3125" s="150">
        <v>1</v>
      </c>
    </row>
    <row r="3126" spans="1:4">
      <c r="A3126" s="148">
        <v>42059.644999999997</v>
      </c>
      <c r="B3126" s="149" t="s">
        <v>1707</v>
      </c>
      <c r="C3126" s="150" t="s">
        <v>1701</v>
      </c>
      <c r="D3126" s="150">
        <v>1</v>
      </c>
    </row>
    <row r="3127" spans="1:4">
      <c r="A3127" s="148">
        <v>42059.644999999997</v>
      </c>
      <c r="B3127" s="149" t="s">
        <v>1700</v>
      </c>
      <c r="C3127" s="150" t="s">
        <v>1701</v>
      </c>
      <c r="D3127" s="150">
        <v>1</v>
      </c>
    </row>
    <row r="3128" spans="1:4">
      <c r="A3128" s="148">
        <v>42059.654000000002</v>
      </c>
      <c r="B3128" s="149" t="s">
        <v>1698</v>
      </c>
      <c r="C3128" s="150" t="s">
        <v>1701</v>
      </c>
      <c r="D3128" s="150">
        <v>0</v>
      </c>
    </row>
    <row r="3129" spans="1:4">
      <c r="A3129" s="148">
        <v>42059.654000000002</v>
      </c>
      <c r="B3129" s="149" t="s">
        <v>1704</v>
      </c>
      <c r="C3129" s="150" t="s">
        <v>1701</v>
      </c>
      <c r="D3129" s="150">
        <v>1</v>
      </c>
    </row>
    <row r="3130" spans="1:4">
      <c r="A3130" s="148">
        <v>42059.671999999999</v>
      </c>
      <c r="B3130" s="149" t="s">
        <v>1706</v>
      </c>
      <c r="C3130" s="150" t="s">
        <v>1708</v>
      </c>
      <c r="D3130" s="150">
        <v>0</v>
      </c>
    </row>
    <row r="3131" spans="1:4">
      <c r="A3131" s="148">
        <v>42059.671999999999</v>
      </c>
      <c r="B3131" s="149" t="s">
        <v>1706</v>
      </c>
      <c r="C3131" s="150" t="s">
        <v>1701</v>
      </c>
      <c r="D3131" s="150">
        <v>1</v>
      </c>
    </row>
    <row r="3132" spans="1:4">
      <c r="A3132" s="148">
        <v>42059.682999999997</v>
      </c>
      <c r="B3132" s="149" t="s">
        <v>1705</v>
      </c>
      <c r="C3132" s="150" t="s">
        <v>1701</v>
      </c>
      <c r="D3132" s="150">
        <v>1</v>
      </c>
    </row>
    <row r="3133" spans="1:4">
      <c r="A3133" s="148">
        <v>42059.682999999997</v>
      </c>
      <c r="B3133" s="149" t="s">
        <v>1698</v>
      </c>
      <c r="C3133" s="150" t="s">
        <v>1699</v>
      </c>
      <c r="D3133" s="150">
        <v>1</v>
      </c>
    </row>
    <row r="3134" spans="1:4">
      <c r="A3134" s="148">
        <v>42059.692999999999</v>
      </c>
      <c r="B3134" s="149" t="s">
        <v>1702</v>
      </c>
      <c r="C3134" s="150" t="s">
        <v>1708</v>
      </c>
      <c r="D3134" s="150">
        <v>1</v>
      </c>
    </row>
    <row r="3135" spans="1:4">
      <c r="A3135" s="148">
        <v>42059.692999999999</v>
      </c>
      <c r="B3135" s="149" t="s">
        <v>1707</v>
      </c>
      <c r="C3135" s="150" t="s">
        <v>1709</v>
      </c>
      <c r="D3135" s="150">
        <v>1</v>
      </c>
    </row>
    <row r="3136" spans="1:4">
      <c r="A3136" s="148">
        <v>42059.696000000004</v>
      </c>
      <c r="B3136" s="149" t="s">
        <v>1706</v>
      </c>
      <c r="C3136" s="150" t="s">
        <v>1709</v>
      </c>
      <c r="D3136" s="150">
        <v>1</v>
      </c>
    </row>
    <row r="3137" spans="1:4">
      <c r="A3137" s="148">
        <v>42059.696000000004</v>
      </c>
      <c r="B3137" s="149" t="s">
        <v>1705</v>
      </c>
      <c r="C3137" s="150" t="s">
        <v>1708</v>
      </c>
      <c r="D3137" s="150">
        <v>1</v>
      </c>
    </row>
    <row r="3138" spans="1:4">
      <c r="A3138" s="148">
        <v>42059.7</v>
      </c>
      <c r="B3138" s="149" t="s">
        <v>1700</v>
      </c>
      <c r="C3138" s="150" t="s">
        <v>1701</v>
      </c>
      <c r="D3138" s="150">
        <v>1</v>
      </c>
    </row>
    <row r="3139" spans="1:4">
      <c r="A3139" s="148">
        <v>42059.7</v>
      </c>
      <c r="B3139" s="149" t="s">
        <v>1705</v>
      </c>
      <c r="C3139" s="150" t="s">
        <v>1701</v>
      </c>
      <c r="D3139" s="150">
        <v>1</v>
      </c>
    </row>
    <row r="3140" spans="1:4">
      <c r="A3140" s="148">
        <v>42059.718000000001</v>
      </c>
      <c r="B3140" s="149" t="s">
        <v>1705</v>
      </c>
      <c r="C3140" s="150" t="s">
        <v>1708</v>
      </c>
      <c r="D3140" s="150">
        <v>0</v>
      </c>
    </row>
    <row r="3141" spans="1:4">
      <c r="A3141" s="148">
        <v>42059.718000000001</v>
      </c>
      <c r="B3141" s="149" t="s">
        <v>1706</v>
      </c>
      <c r="C3141" s="150" t="s">
        <v>1708</v>
      </c>
      <c r="D3141" s="150">
        <v>1</v>
      </c>
    </row>
    <row r="3142" spans="1:4">
      <c r="A3142" s="148">
        <v>42059.72</v>
      </c>
      <c r="B3142" s="149" t="s">
        <v>1707</v>
      </c>
      <c r="C3142" s="150" t="s">
        <v>1699</v>
      </c>
      <c r="D3142" s="150">
        <v>1</v>
      </c>
    </row>
    <row r="3143" spans="1:4">
      <c r="A3143" s="148">
        <v>42059.72</v>
      </c>
      <c r="B3143" s="149" t="s">
        <v>1703</v>
      </c>
      <c r="C3143" s="150" t="s">
        <v>1701</v>
      </c>
      <c r="D3143" s="150">
        <v>0</v>
      </c>
    </row>
    <row r="3144" spans="1:4">
      <c r="A3144" s="148">
        <v>42059.728000000003</v>
      </c>
      <c r="B3144" s="149" t="s">
        <v>1700</v>
      </c>
      <c r="C3144" s="150" t="s">
        <v>1699</v>
      </c>
      <c r="D3144" s="150">
        <v>1</v>
      </c>
    </row>
    <row r="3145" spans="1:4">
      <c r="A3145" s="148">
        <v>42059.728000000003</v>
      </c>
      <c r="B3145" s="149" t="s">
        <v>1703</v>
      </c>
      <c r="C3145" s="150" t="s">
        <v>1701</v>
      </c>
      <c r="D3145" s="150">
        <v>0</v>
      </c>
    </row>
    <row r="3146" spans="1:4">
      <c r="A3146" s="148">
        <v>42059.733999999997</v>
      </c>
      <c r="B3146" s="149" t="s">
        <v>1702</v>
      </c>
      <c r="C3146" s="150" t="s">
        <v>1701</v>
      </c>
      <c r="D3146" s="150">
        <v>1</v>
      </c>
    </row>
    <row r="3147" spans="1:4">
      <c r="A3147" s="148">
        <v>42059.733999999997</v>
      </c>
      <c r="B3147" s="149" t="s">
        <v>1707</v>
      </c>
      <c r="C3147" s="150" t="s">
        <v>1708</v>
      </c>
      <c r="D3147" s="150">
        <v>0</v>
      </c>
    </row>
    <row r="3148" spans="1:4">
      <c r="A3148" s="148">
        <v>42059.737999999998</v>
      </c>
      <c r="B3148" s="149" t="s">
        <v>1702</v>
      </c>
      <c r="C3148" s="150" t="s">
        <v>1709</v>
      </c>
      <c r="D3148" s="150">
        <v>0</v>
      </c>
    </row>
    <row r="3149" spans="1:4">
      <c r="A3149" s="148">
        <v>42059.737999999998</v>
      </c>
      <c r="B3149" s="149" t="s">
        <v>1706</v>
      </c>
      <c r="C3149" s="150" t="s">
        <v>1710</v>
      </c>
      <c r="D3149" s="150">
        <v>1</v>
      </c>
    </row>
    <row r="3150" spans="1:4">
      <c r="A3150" s="148">
        <v>42059.741000000002</v>
      </c>
      <c r="B3150" s="149" t="s">
        <v>1705</v>
      </c>
      <c r="C3150" s="150" t="s">
        <v>1709</v>
      </c>
      <c r="D3150" s="150">
        <v>1</v>
      </c>
    </row>
    <row r="3151" spans="1:4">
      <c r="A3151" s="148">
        <v>42059.741000000002</v>
      </c>
      <c r="B3151" s="149" t="s">
        <v>1698</v>
      </c>
      <c r="C3151" s="150" t="s">
        <v>1710</v>
      </c>
      <c r="D3151" s="150">
        <v>1</v>
      </c>
    </row>
    <row r="3152" spans="1:4">
      <c r="A3152" s="148">
        <v>42059.747000000003</v>
      </c>
      <c r="B3152" s="149" t="s">
        <v>1700</v>
      </c>
      <c r="C3152" s="150" t="s">
        <v>1710</v>
      </c>
      <c r="D3152" s="150">
        <v>1</v>
      </c>
    </row>
    <row r="3153" spans="1:4">
      <c r="A3153" s="148">
        <v>42059.747000000003</v>
      </c>
      <c r="B3153" s="149" t="s">
        <v>1707</v>
      </c>
      <c r="C3153" s="150" t="s">
        <v>1701</v>
      </c>
      <c r="D3153" s="150">
        <v>1</v>
      </c>
    </row>
    <row r="3154" spans="1:4">
      <c r="A3154" s="148">
        <v>42060.381999999998</v>
      </c>
      <c r="B3154" s="149" t="s">
        <v>1702</v>
      </c>
      <c r="C3154" s="150" t="s">
        <v>1699</v>
      </c>
      <c r="D3154" s="150">
        <v>1</v>
      </c>
    </row>
    <row r="3155" spans="1:4">
      <c r="A3155" s="148">
        <v>42060.381999999998</v>
      </c>
      <c r="B3155" s="149" t="s">
        <v>1702</v>
      </c>
      <c r="C3155" s="150" t="s">
        <v>1701</v>
      </c>
      <c r="D3155" s="150">
        <v>1</v>
      </c>
    </row>
    <row r="3156" spans="1:4">
      <c r="A3156" s="148">
        <v>42060.381999999998</v>
      </c>
      <c r="B3156" s="149" t="s">
        <v>1704</v>
      </c>
      <c r="C3156" s="150" t="s">
        <v>1708</v>
      </c>
      <c r="D3156" s="150">
        <v>1</v>
      </c>
    </row>
    <row r="3157" spans="1:4">
      <c r="A3157" s="148">
        <v>42060.381999999998</v>
      </c>
      <c r="B3157" s="149" t="s">
        <v>1703</v>
      </c>
      <c r="C3157" s="150" t="s">
        <v>1710</v>
      </c>
      <c r="D3157" s="150">
        <v>1</v>
      </c>
    </row>
    <row r="3158" spans="1:4">
      <c r="A3158" s="148">
        <v>42060.385999999999</v>
      </c>
      <c r="B3158" s="149" t="s">
        <v>1702</v>
      </c>
      <c r="C3158" s="150" t="s">
        <v>1701</v>
      </c>
      <c r="D3158" s="150">
        <v>1</v>
      </c>
    </row>
    <row r="3159" spans="1:4">
      <c r="A3159" s="148">
        <v>42060.385999999999</v>
      </c>
      <c r="B3159" s="149" t="s">
        <v>1706</v>
      </c>
      <c r="C3159" s="150" t="s">
        <v>1699</v>
      </c>
      <c r="D3159" s="150">
        <v>1</v>
      </c>
    </row>
    <row r="3160" spans="1:4">
      <c r="A3160" s="148">
        <v>42060.421000000002</v>
      </c>
      <c r="B3160" s="149" t="s">
        <v>1702</v>
      </c>
      <c r="C3160" s="150" t="s">
        <v>1709</v>
      </c>
      <c r="D3160" s="150">
        <v>1</v>
      </c>
    </row>
    <row r="3161" spans="1:4">
      <c r="A3161" s="148">
        <v>42060.421000000002</v>
      </c>
      <c r="B3161" s="149" t="s">
        <v>1707</v>
      </c>
      <c r="C3161" s="150" t="s">
        <v>1699</v>
      </c>
      <c r="D3161" s="150">
        <v>1</v>
      </c>
    </row>
    <row r="3162" spans="1:4">
      <c r="A3162" s="148">
        <v>42060.43</v>
      </c>
      <c r="B3162" s="149" t="s">
        <v>1698</v>
      </c>
      <c r="C3162" s="150" t="s">
        <v>1709</v>
      </c>
      <c r="D3162" s="150">
        <v>0</v>
      </c>
    </row>
    <row r="3163" spans="1:4">
      <c r="A3163" s="148">
        <v>42060.43</v>
      </c>
      <c r="B3163" s="149" t="s">
        <v>1698</v>
      </c>
      <c r="C3163" s="150" t="s">
        <v>1708</v>
      </c>
      <c r="D3163" s="150">
        <v>1</v>
      </c>
    </row>
    <row r="3164" spans="1:4">
      <c r="A3164" s="148">
        <v>42060.430999999997</v>
      </c>
      <c r="B3164" s="149" t="s">
        <v>1700</v>
      </c>
      <c r="C3164" s="150" t="s">
        <v>1709</v>
      </c>
      <c r="D3164" s="150">
        <v>1</v>
      </c>
    </row>
    <row r="3165" spans="1:4">
      <c r="A3165" s="148">
        <v>42060.430999999997</v>
      </c>
      <c r="B3165" s="149" t="s">
        <v>1706</v>
      </c>
      <c r="C3165" s="150" t="s">
        <v>1701</v>
      </c>
      <c r="D3165" s="150">
        <v>1</v>
      </c>
    </row>
    <row r="3166" spans="1:4">
      <c r="A3166" s="148">
        <v>42060.449000000001</v>
      </c>
      <c r="B3166" s="149" t="s">
        <v>1703</v>
      </c>
      <c r="C3166" s="150" t="s">
        <v>1701</v>
      </c>
      <c r="D3166" s="150">
        <v>1</v>
      </c>
    </row>
    <row r="3167" spans="1:4">
      <c r="A3167" s="148">
        <v>42060.449000000001</v>
      </c>
      <c r="B3167" s="149" t="s">
        <v>1706</v>
      </c>
      <c r="C3167" s="150" t="s">
        <v>1709</v>
      </c>
      <c r="D3167" s="150">
        <v>1</v>
      </c>
    </row>
    <row r="3168" spans="1:4">
      <c r="A3168" s="148">
        <v>42060.453000000001</v>
      </c>
      <c r="B3168" s="149" t="s">
        <v>1707</v>
      </c>
      <c r="C3168" s="150" t="s">
        <v>1710</v>
      </c>
      <c r="D3168" s="150">
        <v>0</v>
      </c>
    </row>
    <row r="3169" spans="1:4">
      <c r="A3169" s="148">
        <v>42060.453000000001</v>
      </c>
      <c r="B3169" s="149" t="s">
        <v>1706</v>
      </c>
      <c r="C3169" s="150" t="s">
        <v>1710</v>
      </c>
      <c r="D3169" s="150">
        <v>1</v>
      </c>
    </row>
    <row r="3170" spans="1:4">
      <c r="A3170" s="148">
        <v>42060.464999999997</v>
      </c>
      <c r="B3170" s="149" t="s">
        <v>1705</v>
      </c>
      <c r="C3170" s="150" t="s">
        <v>1708</v>
      </c>
      <c r="D3170" s="150">
        <v>0</v>
      </c>
    </row>
    <row r="3171" spans="1:4">
      <c r="A3171" s="148">
        <v>42060.464999999997</v>
      </c>
      <c r="B3171" s="149" t="s">
        <v>1707</v>
      </c>
      <c r="C3171" s="150" t="s">
        <v>1708</v>
      </c>
      <c r="D3171" s="150">
        <v>1</v>
      </c>
    </row>
    <row r="3172" spans="1:4">
      <c r="A3172" s="148">
        <v>42060.483</v>
      </c>
      <c r="B3172" s="149" t="s">
        <v>1706</v>
      </c>
      <c r="C3172" s="150" t="s">
        <v>1709</v>
      </c>
      <c r="D3172" s="150">
        <v>1</v>
      </c>
    </row>
    <row r="3173" spans="1:4">
      <c r="A3173" s="148">
        <v>42060.483</v>
      </c>
      <c r="B3173" s="149" t="s">
        <v>1704</v>
      </c>
      <c r="C3173" s="150" t="s">
        <v>1699</v>
      </c>
      <c r="D3173" s="150">
        <v>1</v>
      </c>
    </row>
    <row r="3174" spans="1:4">
      <c r="A3174" s="148">
        <v>42060.487999999998</v>
      </c>
      <c r="B3174" s="149" t="s">
        <v>1698</v>
      </c>
      <c r="C3174" s="150" t="s">
        <v>1701</v>
      </c>
      <c r="D3174" s="150">
        <v>0</v>
      </c>
    </row>
    <row r="3175" spans="1:4">
      <c r="A3175" s="148">
        <v>42060.487999999998</v>
      </c>
      <c r="B3175" s="149" t="s">
        <v>1706</v>
      </c>
      <c r="C3175" s="150" t="s">
        <v>1708</v>
      </c>
      <c r="D3175" s="150">
        <v>1</v>
      </c>
    </row>
    <row r="3176" spans="1:4">
      <c r="A3176" s="148">
        <v>42060.497000000003</v>
      </c>
      <c r="B3176" s="149" t="s">
        <v>1703</v>
      </c>
      <c r="C3176" s="150" t="s">
        <v>1709</v>
      </c>
      <c r="D3176" s="150">
        <v>1</v>
      </c>
    </row>
    <row r="3177" spans="1:4">
      <c r="A3177" s="148">
        <v>42060.497000000003</v>
      </c>
      <c r="B3177" s="149" t="s">
        <v>1707</v>
      </c>
      <c r="C3177" s="150" t="s">
        <v>1701</v>
      </c>
      <c r="D3177" s="150">
        <v>1</v>
      </c>
    </row>
    <row r="3178" spans="1:4">
      <c r="A3178" s="148">
        <v>42060.502999999997</v>
      </c>
      <c r="B3178" s="149" t="s">
        <v>1707</v>
      </c>
      <c r="C3178" s="150" t="s">
        <v>1699</v>
      </c>
      <c r="D3178" s="150">
        <v>0</v>
      </c>
    </row>
    <row r="3179" spans="1:4">
      <c r="A3179" s="148">
        <v>42060.502999999997</v>
      </c>
      <c r="B3179" s="149" t="s">
        <v>1706</v>
      </c>
      <c r="C3179" s="150" t="s">
        <v>1701</v>
      </c>
      <c r="D3179" s="150">
        <v>1</v>
      </c>
    </row>
    <row r="3180" spans="1:4">
      <c r="A3180" s="148">
        <v>42060.504000000001</v>
      </c>
      <c r="B3180" s="149" t="s">
        <v>1706</v>
      </c>
      <c r="C3180" s="150" t="s">
        <v>1699</v>
      </c>
      <c r="D3180" s="150">
        <v>1</v>
      </c>
    </row>
    <row r="3181" spans="1:4">
      <c r="A3181" s="148">
        <v>42060.504000000001</v>
      </c>
      <c r="B3181" s="149" t="s">
        <v>1704</v>
      </c>
      <c r="C3181" s="150" t="s">
        <v>1710</v>
      </c>
      <c r="D3181" s="150">
        <v>0</v>
      </c>
    </row>
    <row r="3182" spans="1:4">
      <c r="A3182" s="148">
        <v>42060.521999999997</v>
      </c>
      <c r="B3182" s="149" t="s">
        <v>1705</v>
      </c>
      <c r="C3182" s="150" t="s">
        <v>1709</v>
      </c>
      <c r="D3182" s="150">
        <v>1</v>
      </c>
    </row>
    <row r="3183" spans="1:4">
      <c r="A3183" s="148">
        <v>42060.521999999997</v>
      </c>
      <c r="B3183" s="149" t="s">
        <v>1702</v>
      </c>
      <c r="C3183" s="150" t="s">
        <v>1709</v>
      </c>
      <c r="D3183" s="150">
        <v>0</v>
      </c>
    </row>
    <row r="3184" spans="1:4">
      <c r="A3184" s="148">
        <v>42060.523999999998</v>
      </c>
      <c r="B3184" s="149" t="s">
        <v>1703</v>
      </c>
      <c r="C3184" s="150" t="s">
        <v>1701</v>
      </c>
      <c r="D3184" s="150">
        <v>1</v>
      </c>
    </row>
    <row r="3185" spans="1:4">
      <c r="A3185" s="148">
        <v>42060.523999999998</v>
      </c>
      <c r="B3185" s="149" t="s">
        <v>1703</v>
      </c>
      <c r="C3185" s="150" t="s">
        <v>1708</v>
      </c>
      <c r="D3185" s="150">
        <v>1</v>
      </c>
    </row>
    <row r="3186" spans="1:4">
      <c r="A3186" s="148">
        <v>42060.523999999998</v>
      </c>
      <c r="B3186" s="149" t="s">
        <v>1702</v>
      </c>
      <c r="C3186" s="150" t="s">
        <v>1708</v>
      </c>
      <c r="D3186" s="150">
        <v>1</v>
      </c>
    </row>
    <row r="3187" spans="1:4">
      <c r="A3187" s="148">
        <v>42060.523999999998</v>
      </c>
      <c r="B3187" s="149" t="s">
        <v>1705</v>
      </c>
      <c r="C3187" s="150" t="s">
        <v>1708</v>
      </c>
      <c r="D3187" s="150">
        <v>1</v>
      </c>
    </row>
    <row r="3188" spans="1:4">
      <c r="A3188" s="148">
        <v>42060.542000000001</v>
      </c>
      <c r="B3188" s="149" t="s">
        <v>1703</v>
      </c>
      <c r="C3188" s="150" t="s">
        <v>1701</v>
      </c>
      <c r="D3188" s="150">
        <v>1</v>
      </c>
    </row>
    <row r="3189" spans="1:4">
      <c r="A3189" s="148">
        <v>42060.542000000001</v>
      </c>
      <c r="B3189" s="149" t="s">
        <v>1703</v>
      </c>
      <c r="C3189" s="150" t="s">
        <v>1710</v>
      </c>
      <c r="D3189" s="150">
        <v>1</v>
      </c>
    </row>
    <row r="3190" spans="1:4">
      <c r="A3190" s="148">
        <v>42060.591</v>
      </c>
      <c r="B3190" s="149" t="s">
        <v>1698</v>
      </c>
      <c r="C3190" s="150" t="s">
        <v>1699</v>
      </c>
      <c r="D3190" s="150">
        <v>0</v>
      </c>
    </row>
    <row r="3191" spans="1:4">
      <c r="A3191" s="148">
        <v>42060.591</v>
      </c>
      <c r="B3191" s="149" t="s">
        <v>1706</v>
      </c>
      <c r="C3191" s="150" t="s">
        <v>1708</v>
      </c>
      <c r="D3191" s="150">
        <v>1</v>
      </c>
    </row>
    <row r="3192" spans="1:4">
      <c r="A3192" s="148">
        <v>42060.623</v>
      </c>
      <c r="B3192" s="149" t="s">
        <v>1707</v>
      </c>
      <c r="C3192" s="150" t="s">
        <v>1708</v>
      </c>
      <c r="D3192" s="150">
        <v>1</v>
      </c>
    </row>
    <row r="3193" spans="1:4">
      <c r="A3193" s="148">
        <v>42060.623</v>
      </c>
      <c r="B3193" s="149" t="s">
        <v>1698</v>
      </c>
      <c r="C3193" s="150" t="s">
        <v>1699</v>
      </c>
      <c r="D3193" s="150">
        <v>1</v>
      </c>
    </row>
    <row r="3194" spans="1:4">
      <c r="A3194" s="148">
        <v>42060.635000000002</v>
      </c>
      <c r="B3194" s="149" t="s">
        <v>1703</v>
      </c>
      <c r="C3194" s="150" t="s">
        <v>1701</v>
      </c>
      <c r="D3194" s="150">
        <v>1</v>
      </c>
    </row>
    <row r="3195" spans="1:4">
      <c r="A3195" s="148">
        <v>42060.635000000002</v>
      </c>
      <c r="B3195" s="149" t="s">
        <v>1706</v>
      </c>
      <c r="C3195" s="150" t="s">
        <v>1710</v>
      </c>
      <c r="D3195" s="150">
        <v>0</v>
      </c>
    </row>
    <row r="3196" spans="1:4">
      <c r="A3196" s="148">
        <v>42060.644</v>
      </c>
      <c r="B3196" s="149" t="s">
        <v>1707</v>
      </c>
      <c r="C3196" s="150" t="s">
        <v>1701</v>
      </c>
      <c r="D3196" s="150">
        <v>1</v>
      </c>
    </row>
    <row r="3197" spans="1:4">
      <c r="A3197" s="148">
        <v>42060.644</v>
      </c>
      <c r="B3197" s="149" t="s">
        <v>1703</v>
      </c>
      <c r="C3197" s="150" t="s">
        <v>1709</v>
      </c>
      <c r="D3197" s="150">
        <v>0</v>
      </c>
    </row>
    <row r="3198" spans="1:4">
      <c r="A3198" s="148">
        <v>42060.646000000001</v>
      </c>
      <c r="B3198" s="149" t="s">
        <v>1705</v>
      </c>
      <c r="C3198" s="150" t="s">
        <v>1710</v>
      </c>
      <c r="D3198" s="150">
        <v>1</v>
      </c>
    </row>
    <row r="3199" spans="1:4">
      <c r="A3199" s="148">
        <v>42060.646000000001</v>
      </c>
      <c r="B3199" s="149" t="s">
        <v>1705</v>
      </c>
      <c r="C3199" s="150" t="s">
        <v>1699</v>
      </c>
      <c r="D3199" s="150">
        <v>1</v>
      </c>
    </row>
    <row r="3200" spans="1:4">
      <c r="A3200" s="148">
        <v>42060.654000000002</v>
      </c>
      <c r="B3200" s="149" t="s">
        <v>1705</v>
      </c>
      <c r="C3200" s="150" t="s">
        <v>1701</v>
      </c>
      <c r="D3200" s="150">
        <v>1</v>
      </c>
    </row>
    <row r="3201" spans="1:4">
      <c r="A3201" s="148">
        <v>42060.654000000002</v>
      </c>
      <c r="B3201" s="149" t="s">
        <v>1702</v>
      </c>
      <c r="C3201" s="150" t="s">
        <v>1710</v>
      </c>
      <c r="D3201" s="150">
        <v>0</v>
      </c>
    </row>
    <row r="3202" spans="1:4">
      <c r="A3202" s="148">
        <v>42060.663</v>
      </c>
      <c r="B3202" s="149" t="s">
        <v>1698</v>
      </c>
      <c r="C3202" s="150" t="s">
        <v>1709</v>
      </c>
      <c r="D3202" s="150">
        <v>1</v>
      </c>
    </row>
    <row r="3203" spans="1:4">
      <c r="A3203" s="148">
        <v>42060.663</v>
      </c>
      <c r="B3203" s="149" t="s">
        <v>1698</v>
      </c>
      <c r="C3203" s="150" t="s">
        <v>1709</v>
      </c>
      <c r="D3203" s="150">
        <v>1</v>
      </c>
    </row>
    <row r="3204" spans="1:4">
      <c r="A3204" s="148">
        <v>42060.67</v>
      </c>
      <c r="B3204" s="149" t="s">
        <v>1702</v>
      </c>
      <c r="C3204" s="150" t="s">
        <v>1709</v>
      </c>
      <c r="D3204" s="150">
        <v>1</v>
      </c>
    </row>
    <row r="3205" spans="1:4">
      <c r="A3205" s="148">
        <v>42060.67</v>
      </c>
      <c r="B3205" s="149" t="s">
        <v>1703</v>
      </c>
      <c r="C3205" s="150" t="s">
        <v>1699</v>
      </c>
      <c r="D3205" s="150">
        <v>1</v>
      </c>
    </row>
    <row r="3206" spans="1:4">
      <c r="A3206" s="148">
        <v>42060.684999999998</v>
      </c>
      <c r="B3206" s="149" t="s">
        <v>1702</v>
      </c>
      <c r="C3206" s="150" t="s">
        <v>1710</v>
      </c>
      <c r="D3206" s="150">
        <v>1</v>
      </c>
    </row>
    <row r="3207" spans="1:4">
      <c r="A3207" s="148">
        <v>42060.684999999998</v>
      </c>
      <c r="B3207" s="149" t="s">
        <v>1707</v>
      </c>
      <c r="C3207" s="150" t="s">
        <v>1701</v>
      </c>
      <c r="D3207" s="150">
        <v>1</v>
      </c>
    </row>
    <row r="3208" spans="1:4">
      <c r="A3208" s="148">
        <v>42060.695</v>
      </c>
      <c r="B3208" s="149" t="s">
        <v>1703</v>
      </c>
      <c r="C3208" s="150" t="s">
        <v>1701</v>
      </c>
      <c r="D3208" s="150">
        <v>1</v>
      </c>
    </row>
    <row r="3209" spans="1:4">
      <c r="A3209" s="148">
        <v>42060.695</v>
      </c>
      <c r="B3209" s="149" t="s">
        <v>1703</v>
      </c>
      <c r="C3209" s="150" t="s">
        <v>1699</v>
      </c>
      <c r="D3209" s="150">
        <v>1</v>
      </c>
    </row>
    <row r="3210" spans="1:4">
      <c r="A3210" s="148">
        <v>42060.713000000003</v>
      </c>
      <c r="B3210" s="149" t="s">
        <v>1703</v>
      </c>
      <c r="C3210" s="150" t="s">
        <v>1710</v>
      </c>
      <c r="D3210" s="150">
        <v>1</v>
      </c>
    </row>
    <row r="3211" spans="1:4">
      <c r="A3211" s="148">
        <v>42060.713000000003</v>
      </c>
      <c r="B3211" s="149" t="s">
        <v>1698</v>
      </c>
      <c r="C3211" s="150" t="s">
        <v>1708</v>
      </c>
      <c r="D3211" s="150">
        <v>0</v>
      </c>
    </row>
    <row r="3212" spans="1:4">
      <c r="A3212" s="148">
        <v>42060.713000000003</v>
      </c>
      <c r="B3212" s="149" t="s">
        <v>1707</v>
      </c>
      <c r="C3212" s="150" t="s">
        <v>1709</v>
      </c>
      <c r="D3212" s="150">
        <v>1</v>
      </c>
    </row>
    <row r="3213" spans="1:4">
      <c r="A3213" s="148">
        <v>42060.713000000003</v>
      </c>
      <c r="B3213" s="149" t="s">
        <v>1698</v>
      </c>
      <c r="C3213" s="150" t="s">
        <v>1709</v>
      </c>
      <c r="D3213" s="150">
        <v>1</v>
      </c>
    </row>
    <row r="3214" spans="1:4">
      <c r="A3214" s="148">
        <v>42060.724999999999</v>
      </c>
      <c r="B3214" s="149" t="s">
        <v>1700</v>
      </c>
      <c r="C3214" s="150" t="s">
        <v>1709</v>
      </c>
      <c r="D3214" s="150">
        <v>0</v>
      </c>
    </row>
    <row r="3215" spans="1:4">
      <c r="A3215" s="148">
        <v>42060.724999999999</v>
      </c>
      <c r="B3215" s="149" t="s">
        <v>1704</v>
      </c>
      <c r="C3215" s="150" t="s">
        <v>1708</v>
      </c>
      <c r="D3215" s="150">
        <v>1</v>
      </c>
    </row>
    <row r="3216" spans="1:4">
      <c r="A3216" s="148">
        <v>42060.741000000002</v>
      </c>
      <c r="B3216" s="149" t="s">
        <v>1707</v>
      </c>
      <c r="C3216" s="150" t="s">
        <v>1710</v>
      </c>
      <c r="D3216" s="150">
        <v>1</v>
      </c>
    </row>
    <row r="3217" spans="1:4">
      <c r="A3217" s="148">
        <v>42060.741000000002</v>
      </c>
      <c r="B3217" s="149" t="s">
        <v>1706</v>
      </c>
      <c r="C3217" s="150" t="s">
        <v>1701</v>
      </c>
      <c r="D3217" s="150">
        <v>1</v>
      </c>
    </row>
    <row r="3218" spans="1:4">
      <c r="A3218" s="148">
        <v>42061.381999999998</v>
      </c>
      <c r="B3218" s="149" t="s">
        <v>1704</v>
      </c>
      <c r="C3218" s="150" t="s">
        <v>1710</v>
      </c>
      <c r="D3218" s="150">
        <v>1</v>
      </c>
    </row>
    <row r="3219" spans="1:4">
      <c r="A3219" s="148">
        <v>42061.381999999998</v>
      </c>
      <c r="B3219" s="149" t="s">
        <v>1707</v>
      </c>
      <c r="C3219" s="150" t="s">
        <v>1701</v>
      </c>
      <c r="D3219" s="150">
        <v>1</v>
      </c>
    </row>
    <row r="3220" spans="1:4">
      <c r="A3220" s="148">
        <v>42061.387999999999</v>
      </c>
      <c r="B3220" s="149" t="s">
        <v>1705</v>
      </c>
      <c r="C3220" s="150" t="s">
        <v>1708</v>
      </c>
      <c r="D3220" s="150">
        <v>0</v>
      </c>
    </row>
    <row r="3221" spans="1:4">
      <c r="A3221" s="148">
        <v>42061.387999999999</v>
      </c>
      <c r="B3221" s="149" t="s">
        <v>1706</v>
      </c>
      <c r="C3221" s="150" t="s">
        <v>1699</v>
      </c>
      <c r="D3221" s="150">
        <v>0</v>
      </c>
    </row>
    <row r="3222" spans="1:4">
      <c r="A3222" s="148">
        <v>42061.425000000003</v>
      </c>
      <c r="B3222" s="149" t="s">
        <v>1703</v>
      </c>
      <c r="C3222" s="150" t="s">
        <v>1701</v>
      </c>
      <c r="D3222" s="150">
        <v>1</v>
      </c>
    </row>
    <row r="3223" spans="1:4">
      <c r="A3223" s="148">
        <v>42061.425000000003</v>
      </c>
      <c r="B3223" s="149" t="s">
        <v>1705</v>
      </c>
      <c r="C3223" s="150" t="s">
        <v>1709</v>
      </c>
      <c r="D3223" s="150">
        <v>0</v>
      </c>
    </row>
    <row r="3224" spans="1:4">
      <c r="A3224" s="148">
        <v>42061.434000000001</v>
      </c>
      <c r="B3224" s="149" t="s">
        <v>1704</v>
      </c>
      <c r="C3224" s="150" t="s">
        <v>1701</v>
      </c>
      <c r="D3224" s="150">
        <v>1</v>
      </c>
    </row>
    <row r="3225" spans="1:4">
      <c r="A3225" s="148">
        <v>42061.434000000001</v>
      </c>
      <c r="B3225" s="149" t="s">
        <v>1707</v>
      </c>
      <c r="C3225" s="150" t="s">
        <v>1710</v>
      </c>
      <c r="D3225" s="150">
        <v>0</v>
      </c>
    </row>
    <row r="3226" spans="1:4">
      <c r="A3226" s="148">
        <v>42061.447999999997</v>
      </c>
      <c r="B3226" s="149" t="s">
        <v>1705</v>
      </c>
      <c r="C3226" s="150" t="s">
        <v>1699</v>
      </c>
      <c r="D3226" s="150">
        <v>1</v>
      </c>
    </row>
    <row r="3227" spans="1:4">
      <c r="A3227" s="148">
        <v>42061.447999999997</v>
      </c>
      <c r="B3227" s="149" t="s">
        <v>1705</v>
      </c>
      <c r="C3227" s="150" t="s">
        <v>1710</v>
      </c>
      <c r="D3227" s="150">
        <v>0</v>
      </c>
    </row>
    <row r="3228" spans="1:4">
      <c r="A3228" s="148">
        <v>42061.461000000003</v>
      </c>
      <c r="B3228" s="149" t="s">
        <v>1704</v>
      </c>
      <c r="C3228" s="150" t="s">
        <v>1708</v>
      </c>
      <c r="D3228" s="150">
        <v>1</v>
      </c>
    </row>
    <row r="3229" spans="1:4">
      <c r="A3229" s="148">
        <v>42061.461000000003</v>
      </c>
      <c r="B3229" s="149" t="s">
        <v>1705</v>
      </c>
      <c r="C3229" s="150" t="s">
        <v>1710</v>
      </c>
      <c r="D3229" s="150">
        <v>1</v>
      </c>
    </row>
    <row r="3230" spans="1:4">
      <c r="A3230" s="148">
        <v>42061.483999999997</v>
      </c>
      <c r="B3230" s="149" t="s">
        <v>1704</v>
      </c>
      <c r="C3230" s="150" t="s">
        <v>1708</v>
      </c>
      <c r="D3230" s="150">
        <v>0</v>
      </c>
    </row>
    <row r="3231" spans="1:4">
      <c r="A3231" s="148">
        <v>42061.483999999997</v>
      </c>
      <c r="B3231" s="149" t="s">
        <v>1700</v>
      </c>
      <c r="C3231" s="150" t="s">
        <v>1708</v>
      </c>
      <c r="D3231" s="150">
        <v>1</v>
      </c>
    </row>
    <row r="3232" spans="1:4">
      <c r="A3232" s="148">
        <v>42061.489000000001</v>
      </c>
      <c r="B3232" s="149" t="s">
        <v>1707</v>
      </c>
      <c r="C3232" s="150" t="s">
        <v>1709</v>
      </c>
      <c r="D3232" s="150">
        <v>1</v>
      </c>
    </row>
    <row r="3233" spans="1:4">
      <c r="A3233" s="148">
        <v>42061.489000000001</v>
      </c>
      <c r="B3233" s="149" t="s">
        <v>1700</v>
      </c>
      <c r="C3233" s="150" t="s">
        <v>1701</v>
      </c>
      <c r="D3233" s="150">
        <v>0</v>
      </c>
    </row>
    <row r="3234" spans="1:4">
      <c r="A3234" s="148">
        <v>42061.49</v>
      </c>
      <c r="B3234" s="149" t="s">
        <v>1702</v>
      </c>
      <c r="C3234" s="150" t="s">
        <v>1710</v>
      </c>
      <c r="D3234" s="150">
        <v>1</v>
      </c>
    </row>
    <row r="3235" spans="1:4">
      <c r="A3235" s="148">
        <v>42061.49</v>
      </c>
      <c r="B3235" s="149" t="s">
        <v>1704</v>
      </c>
      <c r="C3235" s="150" t="s">
        <v>1708</v>
      </c>
      <c r="D3235" s="150">
        <v>0</v>
      </c>
    </row>
    <row r="3236" spans="1:4">
      <c r="A3236" s="148">
        <v>42061.527999999998</v>
      </c>
      <c r="B3236" s="149" t="s">
        <v>1705</v>
      </c>
      <c r="C3236" s="150" t="s">
        <v>1708</v>
      </c>
      <c r="D3236" s="150">
        <v>1</v>
      </c>
    </row>
    <row r="3237" spans="1:4">
      <c r="A3237" s="148">
        <v>42061.527999999998</v>
      </c>
      <c r="B3237" s="149" t="s">
        <v>1705</v>
      </c>
      <c r="C3237" s="150" t="s">
        <v>1701</v>
      </c>
      <c r="D3237" s="150">
        <v>1</v>
      </c>
    </row>
    <row r="3238" spans="1:4">
      <c r="A3238" s="148">
        <v>42061.542999999998</v>
      </c>
      <c r="B3238" s="149" t="s">
        <v>1700</v>
      </c>
      <c r="C3238" s="150" t="s">
        <v>1709</v>
      </c>
      <c r="D3238" s="150">
        <v>0</v>
      </c>
    </row>
    <row r="3239" spans="1:4">
      <c r="A3239" s="148">
        <v>42061.542999999998</v>
      </c>
      <c r="B3239" s="149" t="s">
        <v>1700</v>
      </c>
      <c r="C3239" s="150" t="s">
        <v>1708</v>
      </c>
      <c r="D3239" s="150">
        <v>0</v>
      </c>
    </row>
    <row r="3240" spans="1:4">
      <c r="A3240" s="148">
        <v>42061.546000000002</v>
      </c>
      <c r="B3240" s="149" t="s">
        <v>1698</v>
      </c>
      <c r="C3240" s="150" t="s">
        <v>1709</v>
      </c>
      <c r="D3240" s="150">
        <v>1</v>
      </c>
    </row>
    <row r="3241" spans="1:4">
      <c r="A3241" s="148">
        <v>42061.546000000002</v>
      </c>
      <c r="B3241" s="149" t="s">
        <v>1700</v>
      </c>
      <c r="C3241" s="150" t="s">
        <v>1710</v>
      </c>
      <c r="D3241" s="150">
        <v>0</v>
      </c>
    </row>
    <row r="3242" spans="1:4">
      <c r="A3242" s="148">
        <v>42061.587</v>
      </c>
      <c r="B3242" s="149" t="s">
        <v>1702</v>
      </c>
      <c r="C3242" s="150" t="s">
        <v>1708</v>
      </c>
      <c r="D3242" s="150">
        <v>0</v>
      </c>
    </row>
    <row r="3243" spans="1:4">
      <c r="A3243" s="148">
        <v>42061.587</v>
      </c>
      <c r="B3243" s="149" t="s">
        <v>1707</v>
      </c>
      <c r="C3243" s="150" t="s">
        <v>1699</v>
      </c>
      <c r="D3243" s="150">
        <v>0</v>
      </c>
    </row>
    <row r="3244" spans="1:4">
      <c r="A3244" s="148">
        <v>42061.618999999999</v>
      </c>
      <c r="B3244" s="149" t="s">
        <v>1706</v>
      </c>
      <c r="C3244" s="150" t="s">
        <v>1710</v>
      </c>
      <c r="D3244" s="150">
        <v>1</v>
      </c>
    </row>
    <row r="3245" spans="1:4">
      <c r="A3245" s="148">
        <v>42061.618999999999</v>
      </c>
      <c r="B3245" s="149" t="s">
        <v>1704</v>
      </c>
      <c r="C3245" s="150" t="s">
        <v>1710</v>
      </c>
      <c r="D3245" s="150">
        <v>0</v>
      </c>
    </row>
    <row r="3246" spans="1:4">
      <c r="A3246" s="148">
        <v>42061.620999999999</v>
      </c>
      <c r="B3246" s="149" t="s">
        <v>1704</v>
      </c>
      <c r="C3246" s="150" t="s">
        <v>1699</v>
      </c>
      <c r="D3246" s="150">
        <v>1</v>
      </c>
    </row>
    <row r="3247" spans="1:4">
      <c r="A3247" s="148">
        <v>42061.620999999999</v>
      </c>
      <c r="B3247" s="149" t="s">
        <v>1704</v>
      </c>
      <c r="C3247" s="150" t="s">
        <v>1710</v>
      </c>
      <c r="D3247" s="150">
        <v>0</v>
      </c>
    </row>
    <row r="3248" spans="1:4">
      <c r="A3248" s="148">
        <v>42061.625999999997</v>
      </c>
      <c r="B3248" s="149" t="s">
        <v>1700</v>
      </c>
      <c r="C3248" s="150" t="s">
        <v>1710</v>
      </c>
      <c r="D3248" s="150">
        <v>1</v>
      </c>
    </row>
    <row r="3249" spans="1:4">
      <c r="A3249" s="148">
        <v>42061.625999999997</v>
      </c>
      <c r="B3249" s="149" t="s">
        <v>1698</v>
      </c>
      <c r="C3249" s="150" t="s">
        <v>1699</v>
      </c>
      <c r="D3249" s="150">
        <v>0</v>
      </c>
    </row>
    <row r="3250" spans="1:4">
      <c r="A3250" s="148">
        <v>42061.629000000001</v>
      </c>
      <c r="B3250" s="149" t="s">
        <v>1700</v>
      </c>
      <c r="C3250" s="150" t="s">
        <v>1710</v>
      </c>
      <c r="D3250" s="150">
        <v>1</v>
      </c>
    </row>
    <row r="3251" spans="1:4">
      <c r="A3251" s="148">
        <v>42061.629000000001</v>
      </c>
      <c r="B3251" s="149" t="s">
        <v>1704</v>
      </c>
      <c r="C3251" s="150" t="s">
        <v>1701</v>
      </c>
      <c r="D3251" s="150">
        <v>1</v>
      </c>
    </row>
    <row r="3252" spans="1:4">
      <c r="A3252" s="148">
        <v>42061.654000000002</v>
      </c>
      <c r="B3252" s="149" t="s">
        <v>1704</v>
      </c>
      <c r="C3252" s="150" t="s">
        <v>1701</v>
      </c>
      <c r="D3252" s="150">
        <v>1</v>
      </c>
    </row>
    <row r="3253" spans="1:4">
      <c r="A3253" s="148">
        <v>42061.654000000002</v>
      </c>
      <c r="B3253" s="149" t="s">
        <v>1706</v>
      </c>
      <c r="C3253" s="150" t="s">
        <v>1699</v>
      </c>
      <c r="D3253" s="150">
        <v>0</v>
      </c>
    </row>
    <row r="3254" spans="1:4">
      <c r="A3254" s="148">
        <v>42061.67</v>
      </c>
      <c r="B3254" s="149" t="s">
        <v>1700</v>
      </c>
      <c r="C3254" s="150" t="s">
        <v>1710</v>
      </c>
      <c r="D3254" s="150">
        <v>0</v>
      </c>
    </row>
    <row r="3255" spans="1:4">
      <c r="A3255" s="148">
        <v>42061.67</v>
      </c>
      <c r="B3255" s="149" t="s">
        <v>1698</v>
      </c>
      <c r="C3255" s="150" t="s">
        <v>1699</v>
      </c>
      <c r="D3255" s="150">
        <v>0</v>
      </c>
    </row>
    <row r="3256" spans="1:4">
      <c r="A3256" s="148">
        <v>42061.686999999998</v>
      </c>
      <c r="B3256" s="149" t="s">
        <v>1703</v>
      </c>
      <c r="C3256" s="150" t="s">
        <v>1710</v>
      </c>
      <c r="D3256" s="150">
        <v>1</v>
      </c>
    </row>
    <row r="3257" spans="1:4">
      <c r="A3257" s="148">
        <v>42061.686999999998</v>
      </c>
      <c r="B3257" s="149" t="s">
        <v>1707</v>
      </c>
      <c r="C3257" s="150" t="s">
        <v>1708</v>
      </c>
      <c r="D3257" s="150">
        <v>0</v>
      </c>
    </row>
    <row r="3258" spans="1:4">
      <c r="A3258" s="148">
        <v>42061.701000000001</v>
      </c>
      <c r="B3258" s="149" t="s">
        <v>1702</v>
      </c>
      <c r="C3258" s="150" t="s">
        <v>1710</v>
      </c>
      <c r="D3258" s="150">
        <v>1</v>
      </c>
    </row>
    <row r="3259" spans="1:4">
      <c r="A3259" s="148">
        <v>42061.701000000001</v>
      </c>
      <c r="B3259" s="149" t="s">
        <v>1705</v>
      </c>
      <c r="C3259" s="150" t="s">
        <v>1710</v>
      </c>
      <c r="D3259" s="150">
        <v>0</v>
      </c>
    </row>
    <row r="3260" spans="1:4">
      <c r="A3260" s="148">
        <v>42061.707000000002</v>
      </c>
      <c r="B3260" s="149" t="s">
        <v>1702</v>
      </c>
      <c r="C3260" s="150" t="s">
        <v>1710</v>
      </c>
      <c r="D3260" s="150">
        <v>0</v>
      </c>
    </row>
    <row r="3261" spans="1:4">
      <c r="A3261" s="148">
        <v>42061.707000000002</v>
      </c>
      <c r="B3261" s="149" t="s">
        <v>1702</v>
      </c>
      <c r="C3261" s="150" t="s">
        <v>1708</v>
      </c>
      <c r="D3261" s="150">
        <v>1</v>
      </c>
    </row>
    <row r="3262" spans="1:4">
      <c r="A3262" s="148">
        <v>42061.712</v>
      </c>
      <c r="B3262" s="149" t="s">
        <v>1707</v>
      </c>
      <c r="C3262" s="150" t="s">
        <v>1701</v>
      </c>
      <c r="D3262" s="150">
        <v>0</v>
      </c>
    </row>
    <row r="3263" spans="1:4">
      <c r="A3263" s="148">
        <v>42061.712</v>
      </c>
      <c r="B3263" s="149" t="s">
        <v>1706</v>
      </c>
      <c r="C3263" s="150" t="s">
        <v>1699</v>
      </c>
      <c r="D3263" s="150">
        <v>1</v>
      </c>
    </row>
    <row r="3264" spans="1:4">
      <c r="A3264" s="148">
        <v>42061.733</v>
      </c>
      <c r="B3264" s="149" t="s">
        <v>1703</v>
      </c>
      <c r="C3264" s="150" t="s">
        <v>1699</v>
      </c>
      <c r="D3264" s="150">
        <v>1</v>
      </c>
    </row>
    <row r="3265" spans="1:4">
      <c r="A3265" s="148">
        <v>42061.733</v>
      </c>
      <c r="B3265" s="149" t="s">
        <v>1703</v>
      </c>
      <c r="C3265" s="150" t="s">
        <v>1701</v>
      </c>
      <c r="D3265" s="150">
        <v>1</v>
      </c>
    </row>
    <row r="3266" spans="1:4">
      <c r="A3266" s="148">
        <v>42061.733999999997</v>
      </c>
      <c r="B3266" s="149" t="s">
        <v>1704</v>
      </c>
      <c r="C3266" s="150" t="s">
        <v>1710</v>
      </c>
      <c r="D3266" s="150">
        <v>1</v>
      </c>
    </row>
    <row r="3267" spans="1:4">
      <c r="A3267" s="148">
        <v>42061.733999999997</v>
      </c>
      <c r="B3267" s="149" t="s">
        <v>1698</v>
      </c>
      <c r="C3267" s="150" t="s">
        <v>1699</v>
      </c>
      <c r="D3267" s="150">
        <v>1</v>
      </c>
    </row>
    <row r="3268" spans="1:4">
      <c r="A3268" s="148">
        <v>42061.735999999997</v>
      </c>
      <c r="B3268" s="149" t="s">
        <v>1700</v>
      </c>
      <c r="C3268" s="150" t="s">
        <v>1709</v>
      </c>
      <c r="D3268" s="150">
        <v>1</v>
      </c>
    </row>
    <row r="3269" spans="1:4">
      <c r="A3269" s="148">
        <v>42061.735999999997</v>
      </c>
      <c r="B3269" s="149" t="s">
        <v>1700</v>
      </c>
      <c r="C3269" s="150" t="s">
        <v>1709</v>
      </c>
      <c r="D3269" s="150">
        <v>1</v>
      </c>
    </row>
    <row r="3270" spans="1:4">
      <c r="A3270" s="148">
        <v>42061.737999999998</v>
      </c>
      <c r="B3270" s="149" t="s">
        <v>1706</v>
      </c>
      <c r="C3270" s="150" t="s">
        <v>1708</v>
      </c>
      <c r="D3270" s="150">
        <v>1</v>
      </c>
    </row>
    <row r="3271" spans="1:4">
      <c r="A3271" s="148">
        <v>42061.737999999998</v>
      </c>
      <c r="B3271" s="149" t="s">
        <v>1703</v>
      </c>
      <c r="C3271" s="150" t="s">
        <v>1701</v>
      </c>
      <c r="D3271" s="150">
        <v>1</v>
      </c>
    </row>
    <row r="3272" spans="1:4">
      <c r="A3272" s="148">
        <v>42061.743999999999</v>
      </c>
      <c r="B3272" s="149" t="s">
        <v>1700</v>
      </c>
      <c r="C3272" s="150" t="s">
        <v>1708</v>
      </c>
      <c r="D3272" s="150">
        <v>1</v>
      </c>
    </row>
    <row r="3273" spans="1:4">
      <c r="A3273" s="148">
        <v>42061.743999999999</v>
      </c>
      <c r="B3273" s="149" t="s">
        <v>1702</v>
      </c>
      <c r="C3273" s="150" t="s">
        <v>1701</v>
      </c>
      <c r="D3273" s="150">
        <v>1</v>
      </c>
    </row>
    <row r="3274" spans="1:4">
      <c r="A3274" s="148">
        <v>42062.383000000002</v>
      </c>
      <c r="B3274" s="149" t="s">
        <v>1702</v>
      </c>
      <c r="C3274" s="150" t="s">
        <v>1710</v>
      </c>
      <c r="D3274" s="150">
        <v>1</v>
      </c>
    </row>
    <row r="3275" spans="1:4">
      <c r="A3275" s="148">
        <v>42062.383000000002</v>
      </c>
      <c r="B3275" s="149" t="s">
        <v>1707</v>
      </c>
      <c r="C3275" s="150" t="s">
        <v>1710</v>
      </c>
      <c r="D3275" s="150">
        <v>0</v>
      </c>
    </row>
    <row r="3276" spans="1:4">
      <c r="A3276" s="148">
        <v>42062.383000000002</v>
      </c>
      <c r="B3276" s="149" t="s">
        <v>1707</v>
      </c>
      <c r="C3276" s="150" t="s">
        <v>1699</v>
      </c>
      <c r="D3276" s="150">
        <v>0</v>
      </c>
    </row>
    <row r="3277" spans="1:4">
      <c r="A3277" s="148">
        <v>42062.383000000002</v>
      </c>
      <c r="B3277" s="149" t="s">
        <v>1700</v>
      </c>
      <c r="C3277" s="150" t="s">
        <v>1699</v>
      </c>
      <c r="D3277" s="150">
        <v>0</v>
      </c>
    </row>
    <row r="3278" spans="1:4">
      <c r="A3278" s="148">
        <v>42062.406999999999</v>
      </c>
      <c r="B3278" s="149" t="s">
        <v>1704</v>
      </c>
      <c r="C3278" s="150" t="s">
        <v>1710</v>
      </c>
      <c r="D3278" s="150">
        <v>0</v>
      </c>
    </row>
    <row r="3279" spans="1:4">
      <c r="A3279" s="148">
        <v>42062.406999999999</v>
      </c>
      <c r="B3279" s="149" t="s">
        <v>1704</v>
      </c>
      <c r="C3279" s="150" t="s">
        <v>1710</v>
      </c>
      <c r="D3279" s="150">
        <v>1</v>
      </c>
    </row>
    <row r="3280" spans="1:4">
      <c r="A3280" s="148">
        <v>42062.41</v>
      </c>
      <c r="B3280" s="149" t="s">
        <v>1704</v>
      </c>
      <c r="C3280" s="150" t="s">
        <v>1710</v>
      </c>
      <c r="D3280" s="150">
        <v>0</v>
      </c>
    </row>
    <row r="3281" spans="1:4">
      <c r="A3281" s="148">
        <v>42062.41</v>
      </c>
      <c r="B3281" s="149" t="s">
        <v>1698</v>
      </c>
      <c r="C3281" s="150" t="s">
        <v>1708</v>
      </c>
      <c r="D3281" s="150">
        <v>0</v>
      </c>
    </row>
    <row r="3282" spans="1:4">
      <c r="A3282" s="148">
        <v>42062.413999999997</v>
      </c>
      <c r="B3282" s="149" t="s">
        <v>1704</v>
      </c>
      <c r="C3282" s="150" t="s">
        <v>1701</v>
      </c>
      <c r="D3282" s="150">
        <v>0</v>
      </c>
    </row>
    <row r="3283" spans="1:4">
      <c r="A3283" s="148">
        <v>42062.413999999997</v>
      </c>
      <c r="B3283" s="149" t="s">
        <v>1704</v>
      </c>
      <c r="C3283" s="150" t="s">
        <v>1709</v>
      </c>
      <c r="D3283" s="150">
        <v>0</v>
      </c>
    </row>
    <row r="3284" spans="1:4">
      <c r="A3284" s="148">
        <v>42062.428</v>
      </c>
      <c r="B3284" s="149" t="s">
        <v>1707</v>
      </c>
      <c r="C3284" s="150" t="s">
        <v>1709</v>
      </c>
      <c r="D3284" s="150">
        <v>1</v>
      </c>
    </row>
    <row r="3285" spans="1:4">
      <c r="A3285" s="148">
        <v>42062.428</v>
      </c>
      <c r="B3285" s="149" t="s">
        <v>1702</v>
      </c>
      <c r="C3285" s="150" t="s">
        <v>1710</v>
      </c>
      <c r="D3285" s="150">
        <v>1</v>
      </c>
    </row>
    <row r="3286" spans="1:4">
      <c r="A3286" s="148">
        <v>42062.451999999997</v>
      </c>
      <c r="B3286" s="149" t="s">
        <v>1705</v>
      </c>
      <c r="C3286" s="150" t="s">
        <v>1699</v>
      </c>
      <c r="D3286" s="150">
        <v>1</v>
      </c>
    </row>
    <row r="3287" spans="1:4">
      <c r="A3287" s="148">
        <v>42062.451999999997</v>
      </c>
      <c r="B3287" s="149" t="s">
        <v>1698</v>
      </c>
      <c r="C3287" s="150" t="s">
        <v>1709</v>
      </c>
      <c r="D3287" s="150">
        <v>1</v>
      </c>
    </row>
    <row r="3288" spans="1:4">
      <c r="A3288" s="148">
        <v>42062.491000000002</v>
      </c>
      <c r="B3288" s="149" t="s">
        <v>1703</v>
      </c>
      <c r="C3288" s="150" t="s">
        <v>1709</v>
      </c>
      <c r="D3288" s="150">
        <v>1</v>
      </c>
    </row>
    <row r="3289" spans="1:4">
      <c r="A3289" s="148">
        <v>42062.491000000002</v>
      </c>
      <c r="B3289" s="149" t="s">
        <v>1703</v>
      </c>
      <c r="C3289" s="150" t="s">
        <v>1699</v>
      </c>
      <c r="D3289" s="150">
        <v>1</v>
      </c>
    </row>
    <row r="3290" spans="1:4">
      <c r="A3290" s="148">
        <v>42062.51</v>
      </c>
      <c r="B3290" s="149" t="s">
        <v>1703</v>
      </c>
      <c r="C3290" s="150" t="s">
        <v>1710</v>
      </c>
      <c r="D3290" s="150">
        <v>1</v>
      </c>
    </row>
    <row r="3291" spans="1:4">
      <c r="A3291" s="148">
        <v>42062.51</v>
      </c>
      <c r="B3291" s="149" t="s">
        <v>1703</v>
      </c>
      <c r="C3291" s="150" t="s">
        <v>1710</v>
      </c>
      <c r="D3291" s="150">
        <v>1</v>
      </c>
    </row>
    <row r="3292" spans="1:4">
      <c r="A3292" s="148">
        <v>42062.523999999998</v>
      </c>
      <c r="B3292" s="149" t="s">
        <v>1702</v>
      </c>
      <c r="C3292" s="150" t="s">
        <v>1699</v>
      </c>
      <c r="D3292" s="150">
        <v>1</v>
      </c>
    </row>
    <row r="3293" spans="1:4">
      <c r="A3293" s="148">
        <v>42062.523999999998</v>
      </c>
      <c r="B3293" s="149" t="s">
        <v>1698</v>
      </c>
      <c r="C3293" s="150" t="s">
        <v>1699</v>
      </c>
      <c r="D3293" s="150">
        <v>0</v>
      </c>
    </row>
    <row r="3294" spans="1:4">
      <c r="A3294" s="148">
        <v>42062.531000000003</v>
      </c>
      <c r="B3294" s="149" t="s">
        <v>1705</v>
      </c>
      <c r="C3294" s="150" t="s">
        <v>1699</v>
      </c>
      <c r="D3294" s="150">
        <v>1</v>
      </c>
    </row>
    <row r="3295" spans="1:4">
      <c r="A3295" s="148">
        <v>42062.531000000003</v>
      </c>
      <c r="B3295" s="149" t="s">
        <v>1703</v>
      </c>
      <c r="C3295" s="150" t="s">
        <v>1710</v>
      </c>
      <c r="D3295" s="150">
        <v>1</v>
      </c>
    </row>
    <row r="3296" spans="1:4">
      <c r="A3296" s="148">
        <v>42062.538999999997</v>
      </c>
      <c r="B3296" s="149" t="s">
        <v>1703</v>
      </c>
      <c r="C3296" s="150" t="s">
        <v>1708</v>
      </c>
      <c r="D3296" s="150">
        <v>1</v>
      </c>
    </row>
    <row r="3297" spans="1:4">
      <c r="A3297" s="148">
        <v>42062.538999999997</v>
      </c>
      <c r="B3297" s="149" t="s">
        <v>1700</v>
      </c>
      <c r="C3297" s="150" t="s">
        <v>1710</v>
      </c>
      <c r="D3297" s="150">
        <v>1</v>
      </c>
    </row>
    <row r="3298" spans="1:4">
      <c r="A3298" s="148">
        <v>42062.546999999999</v>
      </c>
      <c r="B3298" s="149" t="s">
        <v>1707</v>
      </c>
      <c r="C3298" s="150" t="s">
        <v>1709</v>
      </c>
      <c r="D3298" s="150">
        <v>0</v>
      </c>
    </row>
    <row r="3299" spans="1:4">
      <c r="A3299" s="148">
        <v>42062.546999999999</v>
      </c>
      <c r="B3299" s="149" t="s">
        <v>1707</v>
      </c>
      <c r="C3299" s="150" t="s">
        <v>1699</v>
      </c>
      <c r="D3299" s="150">
        <v>1</v>
      </c>
    </row>
    <row r="3300" spans="1:4">
      <c r="A3300" s="148">
        <v>42062.569000000003</v>
      </c>
      <c r="B3300" s="149" t="s">
        <v>1706</v>
      </c>
      <c r="C3300" s="150" t="s">
        <v>1710</v>
      </c>
      <c r="D3300" s="150">
        <v>1</v>
      </c>
    </row>
    <row r="3301" spans="1:4">
      <c r="A3301" s="148">
        <v>42062.569000000003</v>
      </c>
      <c r="B3301" s="149" t="s">
        <v>1698</v>
      </c>
      <c r="C3301" s="150" t="s">
        <v>1709</v>
      </c>
      <c r="D3301" s="150">
        <v>1</v>
      </c>
    </row>
    <row r="3302" spans="1:4">
      <c r="A3302" s="148">
        <v>42062.591</v>
      </c>
      <c r="B3302" s="149" t="s">
        <v>1705</v>
      </c>
      <c r="C3302" s="150" t="s">
        <v>1699</v>
      </c>
      <c r="D3302" s="150">
        <v>0</v>
      </c>
    </row>
    <row r="3303" spans="1:4">
      <c r="A3303" s="148">
        <v>42062.591</v>
      </c>
      <c r="B3303" s="149" t="s">
        <v>1707</v>
      </c>
      <c r="C3303" s="150" t="s">
        <v>1709</v>
      </c>
      <c r="D3303" s="150">
        <v>1</v>
      </c>
    </row>
    <row r="3304" spans="1:4">
      <c r="A3304" s="148">
        <v>42062.61</v>
      </c>
      <c r="B3304" s="149" t="s">
        <v>1704</v>
      </c>
      <c r="C3304" s="150" t="s">
        <v>1709</v>
      </c>
      <c r="D3304" s="150">
        <v>1</v>
      </c>
    </row>
    <row r="3305" spans="1:4">
      <c r="A3305" s="148">
        <v>42062.61</v>
      </c>
      <c r="B3305" s="149" t="s">
        <v>1703</v>
      </c>
      <c r="C3305" s="150" t="s">
        <v>1701</v>
      </c>
      <c r="D3305" s="150">
        <v>1</v>
      </c>
    </row>
    <row r="3306" spans="1:4">
      <c r="A3306" s="148">
        <v>42062.624000000003</v>
      </c>
      <c r="B3306" s="149" t="s">
        <v>1707</v>
      </c>
      <c r="C3306" s="150" t="s">
        <v>1701</v>
      </c>
      <c r="D3306" s="150">
        <v>0</v>
      </c>
    </row>
    <row r="3307" spans="1:4">
      <c r="A3307" s="148">
        <v>42062.624000000003</v>
      </c>
      <c r="B3307" s="149" t="s">
        <v>1698</v>
      </c>
      <c r="C3307" s="150" t="s">
        <v>1708</v>
      </c>
      <c r="D3307" s="150">
        <v>1</v>
      </c>
    </row>
    <row r="3308" spans="1:4">
      <c r="A3308" s="148">
        <v>42062.625</v>
      </c>
      <c r="B3308" s="149" t="s">
        <v>1698</v>
      </c>
      <c r="C3308" s="150" t="s">
        <v>1699</v>
      </c>
      <c r="D3308" s="150">
        <v>1</v>
      </c>
    </row>
    <row r="3309" spans="1:4">
      <c r="A3309" s="148">
        <v>42062.625</v>
      </c>
      <c r="B3309" s="149" t="s">
        <v>1703</v>
      </c>
      <c r="C3309" s="150" t="s">
        <v>1709</v>
      </c>
      <c r="D3309" s="150">
        <v>1</v>
      </c>
    </row>
    <row r="3310" spans="1:4">
      <c r="A3310" s="148">
        <v>42062.631000000001</v>
      </c>
      <c r="B3310" s="149" t="s">
        <v>1705</v>
      </c>
      <c r="C3310" s="150" t="s">
        <v>1710</v>
      </c>
      <c r="D3310" s="150">
        <v>1</v>
      </c>
    </row>
    <row r="3311" spans="1:4">
      <c r="A3311" s="148">
        <v>42062.631000000001</v>
      </c>
      <c r="B3311" s="149" t="s">
        <v>1700</v>
      </c>
      <c r="C3311" s="150" t="s">
        <v>1709</v>
      </c>
      <c r="D3311" s="150">
        <v>1</v>
      </c>
    </row>
    <row r="3312" spans="1:4">
      <c r="A3312" s="148">
        <v>42062.642999999996</v>
      </c>
      <c r="B3312" s="149" t="s">
        <v>1702</v>
      </c>
      <c r="C3312" s="150" t="s">
        <v>1699</v>
      </c>
      <c r="D3312" s="150">
        <v>1</v>
      </c>
    </row>
    <row r="3313" spans="1:4">
      <c r="A3313" s="148">
        <v>42062.642999999996</v>
      </c>
      <c r="B3313" s="149" t="s">
        <v>1700</v>
      </c>
      <c r="C3313" s="150" t="s">
        <v>1710</v>
      </c>
      <c r="D3313" s="150">
        <v>1</v>
      </c>
    </row>
    <row r="3314" spans="1:4">
      <c r="A3314" s="148">
        <v>42062.667000000001</v>
      </c>
      <c r="B3314" s="149" t="s">
        <v>1703</v>
      </c>
      <c r="C3314" s="150" t="s">
        <v>1709</v>
      </c>
      <c r="D3314" s="150">
        <v>0</v>
      </c>
    </row>
    <row r="3315" spans="1:4">
      <c r="A3315" s="148">
        <v>42062.667000000001</v>
      </c>
      <c r="B3315" s="149" t="s">
        <v>1705</v>
      </c>
      <c r="C3315" s="150" t="s">
        <v>1699</v>
      </c>
      <c r="D3315" s="150">
        <v>0</v>
      </c>
    </row>
    <row r="3316" spans="1:4">
      <c r="A3316" s="148">
        <v>42062.680999999997</v>
      </c>
      <c r="B3316" s="149" t="s">
        <v>1698</v>
      </c>
      <c r="C3316" s="150" t="s">
        <v>1709</v>
      </c>
      <c r="D3316" s="150">
        <v>0</v>
      </c>
    </row>
    <row r="3317" spans="1:4">
      <c r="A3317" s="148">
        <v>42062.680999999997</v>
      </c>
      <c r="B3317" s="149" t="s">
        <v>1698</v>
      </c>
      <c r="C3317" s="150" t="s">
        <v>1699</v>
      </c>
      <c r="D3317" s="150">
        <v>1</v>
      </c>
    </row>
    <row r="3318" spans="1:4">
      <c r="A3318" s="148">
        <v>42062.692999999999</v>
      </c>
      <c r="B3318" s="149" t="s">
        <v>1705</v>
      </c>
      <c r="C3318" s="150" t="s">
        <v>1699</v>
      </c>
      <c r="D3318" s="150">
        <v>1</v>
      </c>
    </row>
    <row r="3319" spans="1:4">
      <c r="A3319" s="148">
        <v>42062.692999999999</v>
      </c>
      <c r="B3319" s="149" t="s">
        <v>1702</v>
      </c>
      <c r="C3319" s="150" t="s">
        <v>1708</v>
      </c>
      <c r="D3319" s="150">
        <v>1</v>
      </c>
    </row>
    <row r="3320" spans="1:4">
      <c r="A3320" s="148">
        <v>42062.699000000001</v>
      </c>
      <c r="B3320" s="149" t="s">
        <v>1702</v>
      </c>
      <c r="C3320" s="150" t="s">
        <v>1701</v>
      </c>
      <c r="D3320" s="150">
        <v>1</v>
      </c>
    </row>
    <row r="3321" spans="1:4">
      <c r="A3321" s="148">
        <v>42062.699000000001</v>
      </c>
      <c r="B3321" s="149" t="s">
        <v>1703</v>
      </c>
      <c r="C3321" s="150" t="s">
        <v>1710</v>
      </c>
      <c r="D3321" s="150">
        <v>1</v>
      </c>
    </row>
    <row r="3322" spans="1:4">
      <c r="A3322" s="148">
        <v>42062.703000000001</v>
      </c>
      <c r="B3322" s="149" t="s">
        <v>1704</v>
      </c>
      <c r="C3322" s="150" t="s">
        <v>1701</v>
      </c>
      <c r="D3322" s="150">
        <v>1</v>
      </c>
    </row>
    <row r="3323" spans="1:4">
      <c r="A3323" s="148">
        <v>42062.703000000001</v>
      </c>
      <c r="B3323" s="149" t="s">
        <v>1706</v>
      </c>
      <c r="C3323" s="150" t="s">
        <v>1701</v>
      </c>
      <c r="D3323" s="150">
        <v>1</v>
      </c>
    </row>
    <row r="3324" spans="1:4">
      <c r="A3324" s="148">
        <v>42062.713000000003</v>
      </c>
      <c r="B3324" s="149" t="s">
        <v>1705</v>
      </c>
      <c r="C3324" s="150" t="s">
        <v>1699</v>
      </c>
      <c r="D3324" s="150">
        <v>1</v>
      </c>
    </row>
    <row r="3325" spans="1:4">
      <c r="A3325" s="148">
        <v>42062.713000000003</v>
      </c>
      <c r="B3325" s="149" t="s">
        <v>1703</v>
      </c>
      <c r="C3325" s="150" t="s">
        <v>1701</v>
      </c>
      <c r="D3325" s="150">
        <v>1</v>
      </c>
    </row>
    <row r="3326" spans="1:4">
      <c r="A3326" s="148">
        <v>42062.714999999997</v>
      </c>
      <c r="B3326" s="149" t="s">
        <v>1700</v>
      </c>
      <c r="C3326" s="150" t="s">
        <v>1709</v>
      </c>
      <c r="D3326" s="150">
        <v>1</v>
      </c>
    </row>
    <row r="3327" spans="1:4">
      <c r="A3327" s="148">
        <v>42062.714999999997</v>
      </c>
      <c r="B3327" s="149" t="s">
        <v>1700</v>
      </c>
      <c r="C3327" s="150" t="s">
        <v>1708</v>
      </c>
      <c r="D3327" s="150">
        <v>0</v>
      </c>
    </row>
    <row r="3328" spans="1:4">
      <c r="A3328" s="148">
        <v>42063.38</v>
      </c>
      <c r="B3328" s="149" t="s">
        <v>1698</v>
      </c>
      <c r="C3328" s="150" t="s">
        <v>1701</v>
      </c>
      <c r="D3328" s="150">
        <v>1</v>
      </c>
    </row>
    <row r="3329" spans="1:4">
      <c r="A3329" s="148">
        <v>42063.38</v>
      </c>
      <c r="B3329" s="149" t="s">
        <v>1698</v>
      </c>
      <c r="C3329" s="150" t="s">
        <v>1699</v>
      </c>
      <c r="D3329" s="150">
        <v>1</v>
      </c>
    </row>
    <row r="3330" spans="1:4">
      <c r="A3330" s="148">
        <v>42063.385000000002</v>
      </c>
      <c r="B3330" s="149" t="s">
        <v>1702</v>
      </c>
      <c r="C3330" s="150" t="s">
        <v>1699</v>
      </c>
      <c r="D3330" s="150">
        <v>0</v>
      </c>
    </row>
    <row r="3331" spans="1:4">
      <c r="A3331" s="148">
        <v>42063.385000000002</v>
      </c>
      <c r="B3331" s="149" t="s">
        <v>1700</v>
      </c>
      <c r="C3331" s="150" t="s">
        <v>1709</v>
      </c>
      <c r="D3331" s="150">
        <v>1</v>
      </c>
    </row>
    <row r="3332" spans="1:4">
      <c r="A3332" s="148">
        <v>42063.385999999999</v>
      </c>
      <c r="B3332" s="149" t="s">
        <v>1698</v>
      </c>
      <c r="C3332" s="150" t="s">
        <v>1699</v>
      </c>
      <c r="D3332" s="150">
        <v>0</v>
      </c>
    </row>
    <row r="3333" spans="1:4">
      <c r="A3333" s="148">
        <v>42063.385999999999</v>
      </c>
      <c r="B3333" s="149" t="s">
        <v>1706</v>
      </c>
      <c r="C3333" s="150" t="s">
        <v>1709</v>
      </c>
      <c r="D3333" s="150">
        <v>0</v>
      </c>
    </row>
    <row r="3334" spans="1:4">
      <c r="A3334" s="148">
        <v>42063.396000000001</v>
      </c>
      <c r="B3334" s="149" t="s">
        <v>1703</v>
      </c>
      <c r="C3334" s="150" t="s">
        <v>1710</v>
      </c>
      <c r="D3334" s="150">
        <v>1</v>
      </c>
    </row>
    <row r="3335" spans="1:4">
      <c r="A3335" s="148">
        <v>42063.396000000001</v>
      </c>
      <c r="B3335" s="149" t="s">
        <v>1705</v>
      </c>
      <c r="C3335" s="150" t="s">
        <v>1710</v>
      </c>
      <c r="D3335" s="150">
        <v>0</v>
      </c>
    </row>
    <row r="3336" spans="1:4">
      <c r="A3336" s="148">
        <v>42063.421999999999</v>
      </c>
      <c r="B3336" s="149" t="s">
        <v>1707</v>
      </c>
      <c r="C3336" s="150" t="s">
        <v>1701</v>
      </c>
      <c r="D3336" s="150">
        <v>1</v>
      </c>
    </row>
    <row r="3337" spans="1:4">
      <c r="A3337" s="148">
        <v>42063.421999999999</v>
      </c>
      <c r="B3337" s="149" t="s">
        <v>1703</v>
      </c>
      <c r="C3337" s="150" t="s">
        <v>1708</v>
      </c>
      <c r="D3337" s="150">
        <v>0</v>
      </c>
    </row>
    <row r="3338" spans="1:4">
      <c r="A3338" s="148">
        <v>42063.436000000002</v>
      </c>
      <c r="B3338" s="149" t="s">
        <v>1706</v>
      </c>
      <c r="C3338" s="150" t="s">
        <v>1710</v>
      </c>
      <c r="D3338" s="150">
        <v>1</v>
      </c>
    </row>
    <row r="3339" spans="1:4">
      <c r="A3339" s="148">
        <v>42063.436000000002</v>
      </c>
      <c r="B3339" s="149" t="s">
        <v>1706</v>
      </c>
      <c r="C3339" s="150" t="s">
        <v>1709</v>
      </c>
      <c r="D3339" s="150">
        <v>1</v>
      </c>
    </row>
    <row r="3340" spans="1:4">
      <c r="A3340" s="148">
        <v>42063.44</v>
      </c>
      <c r="B3340" s="149" t="s">
        <v>1704</v>
      </c>
      <c r="C3340" s="150" t="s">
        <v>1710</v>
      </c>
      <c r="D3340" s="150">
        <v>1</v>
      </c>
    </row>
    <row r="3341" spans="1:4">
      <c r="A3341" s="148">
        <v>42063.44</v>
      </c>
      <c r="B3341" s="149" t="s">
        <v>1706</v>
      </c>
      <c r="C3341" s="150" t="s">
        <v>1699</v>
      </c>
      <c r="D3341" s="150">
        <v>1</v>
      </c>
    </row>
    <row r="3342" spans="1:4">
      <c r="A3342" s="148">
        <v>42063.459000000003</v>
      </c>
      <c r="B3342" s="149" t="s">
        <v>1707</v>
      </c>
      <c r="C3342" s="150" t="s">
        <v>1699</v>
      </c>
      <c r="D3342" s="150">
        <v>1</v>
      </c>
    </row>
    <row r="3343" spans="1:4">
      <c r="A3343" s="148">
        <v>42063.459000000003</v>
      </c>
      <c r="B3343" s="149" t="s">
        <v>1702</v>
      </c>
      <c r="C3343" s="150" t="s">
        <v>1709</v>
      </c>
      <c r="D3343" s="150">
        <v>1</v>
      </c>
    </row>
    <row r="3344" spans="1:4">
      <c r="A3344" s="148">
        <v>42063.459000000003</v>
      </c>
      <c r="B3344" s="149" t="s">
        <v>1698</v>
      </c>
      <c r="C3344" s="150" t="s">
        <v>1709</v>
      </c>
      <c r="D3344" s="150">
        <v>1</v>
      </c>
    </row>
    <row r="3345" spans="1:4">
      <c r="A3345" s="148">
        <v>42063.459000000003</v>
      </c>
      <c r="B3345" s="149" t="s">
        <v>1705</v>
      </c>
      <c r="C3345" s="150" t="s">
        <v>1699</v>
      </c>
      <c r="D3345" s="150">
        <v>1</v>
      </c>
    </row>
    <row r="3346" spans="1:4">
      <c r="A3346" s="148">
        <v>42063.466999999997</v>
      </c>
      <c r="B3346" s="149" t="s">
        <v>1698</v>
      </c>
      <c r="C3346" s="150" t="s">
        <v>1708</v>
      </c>
      <c r="D3346" s="150">
        <v>0</v>
      </c>
    </row>
    <row r="3347" spans="1:4">
      <c r="A3347" s="148">
        <v>42063.466999999997</v>
      </c>
      <c r="B3347" s="149" t="s">
        <v>1703</v>
      </c>
      <c r="C3347" s="150" t="s">
        <v>1708</v>
      </c>
      <c r="D3347" s="150">
        <v>1</v>
      </c>
    </row>
    <row r="3348" spans="1:4">
      <c r="A3348" s="148">
        <v>42063.476999999999</v>
      </c>
      <c r="B3348" s="149" t="s">
        <v>1700</v>
      </c>
      <c r="C3348" s="150" t="s">
        <v>1699</v>
      </c>
      <c r="D3348" s="150">
        <v>0</v>
      </c>
    </row>
    <row r="3349" spans="1:4">
      <c r="A3349" s="148">
        <v>42063.476999999999</v>
      </c>
      <c r="B3349" s="149" t="s">
        <v>1700</v>
      </c>
      <c r="C3349" s="150" t="s">
        <v>1708</v>
      </c>
      <c r="D3349" s="150">
        <v>1</v>
      </c>
    </row>
    <row r="3350" spans="1:4">
      <c r="A3350" s="148">
        <v>42063.482000000004</v>
      </c>
      <c r="B3350" s="149" t="s">
        <v>1705</v>
      </c>
      <c r="C3350" s="150" t="s">
        <v>1699</v>
      </c>
      <c r="D3350" s="150">
        <v>1</v>
      </c>
    </row>
    <row r="3351" spans="1:4">
      <c r="A3351" s="148">
        <v>42063.482000000004</v>
      </c>
      <c r="B3351" s="149" t="s">
        <v>1705</v>
      </c>
      <c r="C3351" s="150" t="s">
        <v>1699</v>
      </c>
      <c r="D3351" s="150">
        <v>1</v>
      </c>
    </row>
    <row r="3352" spans="1:4">
      <c r="A3352" s="148">
        <v>42063.482000000004</v>
      </c>
      <c r="B3352" s="149" t="s">
        <v>1703</v>
      </c>
      <c r="C3352" s="150" t="s">
        <v>1699</v>
      </c>
      <c r="D3352" s="150">
        <v>1</v>
      </c>
    </row>
    <row r="3353" spans="1:4">
      <c r="A3353" s="148">
        <v>42063.482000000004</v>
      </c>
      <c r="B3353" s="149" t="s">
        <v>1700</v>
      </c>
      <c r="C3353" s="150" t="s">
        <v>1710</v>
      </c>
      <c r="D3353" s="150">
        <v>1</v>
      </c>
    </row>
    <row r="3354" spans="1:4">
      <c r="A3354" s="148">
        <v>42063.487999999998</v>
      </c>
      <c r="B3354" s="149" t="s">
        <v>1698</v>
      </c>
      <c r="C3354" s="150" t="s">
        <v>1701</v>
      </c>
      <c r="D3354" s="150">
        <v>1</v>
      </c>
    </row>
    <row r="3355" spans="1:4">
      <c r="A3355" s="148">
        <v>42063.487999999998</v>
      </c>
      <c r="B3355" s="149" t="s">
        <v>1706</v>
      </c>
      <c r="C3355" s="150" t="s">
        <v>1709</v>
      </c>
      <c r="D3355" s="150">
        <v>1</v>
      </c>
    </row>
    <row r="3356" spans="1:4">
      <c r="A3356" s="148">
        <v>42063.527999999998</v>
      </c>
      <c r="B3356" s="149" t="s">
        <v>1700</v>
      </c>
      <c r="C3356" s="150" t="s">
        <v>1710</v>
      </c>
      <c r="D3356" s="150">
        <v>0</v>
      </c>
    </row>
    <row r="3357" spans="1:4">
      <c r="A3357" s="148">
        <v>42063.527999999998</v>
      </c>
      <c r="B3357" s="149" t="s">
        <v>1707</v>
      </c>
      <c r="C3357" s="150" t="s">
        <v>1709</v>
      </c>
      <c r="D3357" s="150">
        <v>1</v>
      </c>
    </row>
    <row r="3358" spans="1:4">
      <c r="A3358" s="148">
        <v>42063.527999999998</v>
      </c>
      <c r="B3358" s="149" t="s">
        <v>1704</v>
      </c>
      <c r="C3358" s="150" t="s">
        <v>1709</v>
      </c>
      <c r="D3358" s="150">
        <v>0</v>
      </c>
    </row>
    <row r="3359" spans="1:4">
      <c r="A3359" s="148">
        <v>42063.527999999998</v>
      </c>
      <c r="B3359" s="149" t="s">
        <v>1700</v>
      </c>
      <c r="C3359" s="150" t="s">
        <v>1710</v>
      </c>
      <c r="D3359" s="150">
        <v>1</v>
      </c>
    </row>
    <row r="3360" spans="1:4">
      <c r="A3360" s="148">
        <v>42063.548000000003</v>
      </c>
      <c r="B3360" s="149" t="s">
        <v>1707</v>
      </c>
      <c r="C3360" s="150" t="s">
        <v>1708</v>
      </c>
      <c r="D3360" s="150">
        <v>1</v>
      </c>
    </row>
    <row r="3361" spans="1:4">
      <c r="A3361" s="148">
        <v>42063.548000000003</v>
      </c>
      <c r="B3361" s="149" t="s">
        <v>1703</v>
      </c>
      <c r="C3361" s="150" t="s">
        <v>1701</v>
      </c>
      <c r="D3361" s="150">
        <v>1</v>
      </c>
    </row>
    <row r="3362" spans="1:4">
      <c r="A3362" s="148">
        <v>42063.552000000003</v>
      </c>
      <c r="B3362" s="149" t="s">
        <v>1704</v>
      </c>
      <c r="C3362" s="150" t="s">
        <v>1708</v>
      </c>
      <c r="D3362" s="150">
        <v>1</v>
      </c>
    </row>
    <row r="3363" spans="1:4">
      <c r="A3363" s="148">
        <v>42063.552000000003</v>
      </c>
      <c r="B3363" s="149" t="s">
        <v>1706</v>
      </c>
      <c r="C3363" s="150" t="s">
        <v>1701</v>
      </c>
      <c r="D3363" s="150">
        <v>0</v>
      </c>
    </row>
    <row r="3364" spans="1:4">
      <c r="A3364" s="148">
        <v>42063.555999999997</v>
      </c>
      <c r="B3364" s="149" t="s">
        <v>1700</v>
      </c>
      <c r="C3364" s="150" t="s">
        <v>1699</v>
      </c>
      <c r="D3364" s="150">
        <v>0</v>
      </c>
    </row>
    <row r="3365" spans="1:4">
      <c r="A3365" s="148">
        <v>42063.555999999997</v>
      </c>
      <c r="B3365" s="149" t="s">
        <v>1698</v>
      </c>
      <c r="C3365" s="150" t="s">
        <v>1709</v>
      </c>
      <c r="D3365" s="150">
        <v>1</v>
      </c>
    </row>
    <row r="3366" spans="1:4">
      <c r="A3366" s="148">
        <v>42063.557999999997</v>
      </c>
      <c r="B3366" s="149" t="s">
        <v>1704</v>
      </c>
      <c r="C3366" s="150" t="s">
        <v>1709</v>
      </c>
      <c r="D3366" s="150">
        <v>1</v>
      </c>
    </row>
    <row r="3367" spans="1:4">
      <c r="A3367" s="148">
        <v>42063.557999999997</v>
      </c>
      <c r="B3367" s="149" t="s">
        <v>1705</v>
      </c>
      <c r="C3367" s="150" t="s">
        <v>1709</v>
      </c>
      <c r="D3367" s="150">
        <v>0</v>
      </c>
    </row>
    <row r="3368" spans="1:4">
      <c r="A3368" s="148">
        <v>42063.57</v>
      </c>
      <c r="B3368" s="149" t="s">
        <v>1698</v>
      </c>
      <c r="C3368" s="150" t="s">
        <v>1699</v>
      </c>
      <c r="D3368" s="150">
        <v>0</v>
      </c>
    </row>
    <row r="3369" spans="1:4">
      <c r="A3369" s="148">
        <v>42063.57</v>
      </c>
      <c r="B3369" s="149" t="s">
        <v>1704</v>
      </c>
      <c r="C3369" s="150" t="s">
        <v>1699</v>
      </c>
      <c r="D3369" s="150">
        <v>1</v>
      </c>
    </row>
    <row r="3370" spans="1:4">
      <c r="A3370" s="148">
        <v>42063.586000000003</v>
      </c>
      <c r="B3370" s="149" t="s">
        <v>1704</v>
      </c>
      <c r="C3370" s="150" t="s">
        <v>1701</v>
      </c>
      <c r="D3370" s="150">
        <v>1</v>
      </c>
    </row>
    <row r="3371" spans="1:4">
      <c r="A3371" s="148">
        <v>42063.586000000003</v>
      </c>
      <c r="B3371" s="149" t="s">
        <v>1705</v>
      </c>
      <c r="C3371" s="150" t="s">
        <v>1699</v>
      </c>
      <c r="D3371" s="150">
        <v>0</v>
      </c>
    </row>
    <row r="3372" spans="1:4">
      <c r="A3372" s="148">
        <v>42063.616999999998</v>
      </c>
      <c r="B3372" s="149" t="s">
        <v>1698</v>
      </c>
      <c r="C3372" s="150" t="s">
        <v>1699</v>
      </c>
      <c r="D3372" s="150">
        <v>1</v>
      </c>
    </row>
    <row r="3373" spans="1:4">
      <c r="A3373" s="148">
        <v>42063.616999999998</v>
      </c>
      <c r="B3373" s="149" t="s">
        <v>1704</v>
      </c>
      <c r="C3373" s="150" t="s">
        <v>1699</v>
      </c>
      <c r="D3373" s="150">
        <v>1</v>
      </c>
    </row>
    <row r="3374" spans="1:4">
      <c r="A3374" s="148">
        <v>42063.62</v>
      </c>
      <c r="B3374" s="149" t="s">
        <v>1698</v>
      </c>
      <c r="C3374" s="150" t="s">
        <v>1709</v>
      </c>
      <c r="D3374" s="150">
        <v>1</v>
      </c>
    </row>
    <row r="3375" spans="1:4">
      <c r="A3375" s="148">
        <v>42063.62</v>
      </c>
      <c r="B3375" s="149" t="s">
        <v>1707</v>
      </c>
      <c r="C3375" s="150" t="s">
        <v>1710</v>
      </c>
      <c r="D3375" s="150">
        <v>0</v>
      </c>
    </row>
    <row r="3376" spans="1:4">
      <c r="A3376" s="148">
        <v>42063.64</v>
      </c>
      <c r="B3376" s="149" t="s">
        <v>1707</v>
      </c>
      <c r="C3376" s="150" t="s">
        <v>1709</v>
      </c>
      <c r="D3376" s="150">
        <v>0</v>
      </c>
    </row>
    <row r="3377" spans="1:4">
      <c r="A3377" s="148">
        <v>42063.64</v>
      </c>
      <c r="B3377" s="149" t="s">
        <v>1707</v>
      </c>
      <c r="C3377" s="150" t="s">
        <v>1699</v>
      </c>
      <c r="D3377" s="150">
        <v>1</v>
      </c>
    </row>
    <row r="3378" spans="1:4">
      <c r="A3378" s="148">
        <v>42063.642999999996</v>
      </c>
      <c r="B3378" s="149" t="s">
        <v>1706</v>
      </c>
      <c r="C3378" s="150" t="s">
        <v>1701</v>
      </c>
      <c r="D3378" s="150">
        <v>0</v>
      </c>
    </row>
    <row r="3379" spans="1:4">
      <c r="A3379" s="148">
        <v>42063.642999999996</v>
      </c>
      <c r="B3379" s="149" t="s">
        <v>1704</v>
      </c>
      <c r="C3379" s="150" t="s">
        <v>1709</v>
      </c>
      <c r="D3379" s="150">
        <v>1</v>
      </c>
    </row>
    <row r="3380" spans="1:4">
      <c r="A3380" s="148">
        <v>42063.671000000002</v>
      </c>
      <c r="B3380" s="149" t="s">
        <v>1706</v>
      </c>
      <c r="C3380" s="150" t="s">
        <v>1708</v>
      </c>
      <c r="D3380" s="150">
        <v>1</v>
      </c>
    </row>
    <row r="3381" spans="1:4">
      <c r="A3381" s="148">
        <v>42063.671000000002</v>
      </c>
      <c r="B3381" s="149" t="s">
        <v>1698</v>
      </c>
      <c r="C3381" s="150" t="s">
        <v>1710</v>
      </c>
      <c r="D3381" s="150">
        <v>1</v>
      </c>
    </row>
    <row r="3382" spans="1:4">
      <c r="A3382" s="148">
        <v>42063.671999999999</v>
      </c>
      <c r="B3382" s="149" t="s">
        <v>1702</v>
      </c>
      <c r="C3382" s="150" t="s">
        <v>1701</v>
      </c>
      <c r="D3382" s="150">
        <v>1</v>
      </c>
    </row>
    <row r="3383" spans="1:4">
      <c r="A3383" s="148">
        <v>42063.671999999999</v>
      </c>
      <c r="B3383" s="149" t="s">
        <v>1703</v>
      </c>
      <c r="C3383" s="150" t="s">
        <v>1701</v>
      </c>
      <c r="D3383" s="150">
        <v>1</v>
      </c>
    </row>
    <row r="3384" spans="1:4">
      <c r="A3384" s="148">
        <v>42063.701999999997</v>
      </c>
      <c r="B3384" s="149" t="s">
        <v>1706</v>
      </c>
      <c r="C3384" s="150" t="s">
        <v>1701</v>
      </c>
      <c r="D3384" s="150">
        <v>1</v>
      </c>
    </row>
    <row r="3385" spans="1:4">
      <c r="A3385" s="148">
        <v>42063.701999999997</v>
      </c>
      <c r="B3385" s="149" t="s">
        <v>1703</v>
      </c>
      <c r="C3385" s="150" t="s">
        <v>1708</v>
      </c>
      <c r="D3385" s="150">
        <v>1</v>
      </c>
    </row>
    <row r="3386" spans="1:4">
      <c r="A3386" s="148">
        <v>42063.731</v>
      </c>
      <c r="B3386" s="149" t="s">
        <v>1700</v>
      </c>
      <c r="C3386" s="150" t="s">
        <v>1709</v>
      </c>
      <c r="D3386" s="150">
        <v>1</v>
      </c>
    </row>
    <row r="3387" spans="1:4">
      <c r="A3387" s="148">
        <v>42063.731</v>
      </c>
      <c r="B3387" s="149" t="s">
        <v>1704</v>
      </c>
      <c r="C3387" s="150" t="s">
        <v>1699</v>
      </c>
      <c r="D3387" s="150">
        <v>1</v>
      </c>
    </row>
    <row r="3388" spans="1:4">
      <c r="A3388" s="148">
        <v>42063.75</v>
      </c>
      <c r="B3388" s="149" t="s">
        <v>1705</v>
      </c>
      <c r="C3388" s="150" t="s">
        <v>1710</v>
      </c>
      <c r="D3388" s="150">
        <v>1</v>
      </c>
    </row>
    <row r="3389" spans="1:4">
      <c r="A3389" s="148">
        <v>42063.75</v>
      </c>
      <c r="B3389" s="149" t="s">
        <v>1706</v>
      </c>
      <c r="C3389" s="150" t="s">
        <v>1701</v>
      </c>
      <c r="D3389" s="150">
        <v>1</v>
      </c>
    </row>
    <row r="3390" spans="1:4">
      <c r="A3390" s="148">
        <v>42064.38</v>
      </c>
      <c r="B3390" s="149" t="s">
        <v>1702</v>
      </c>
      <c r="C3390" s="150" t="s">
        <v>1708</v>
      </c>
      <c r="D3390" s="150">
        <v>1</v>
      </c>
    </row>
    <row r="3391" spans="1:4">
      <c r="A3391" s="148">
        <v>42064.38</v>
      </c>
      <c r="B3391" s="149" t="s">
        <v>1706</v>
      </c>
      <c r="C3391" s="150" t="s">
        <v>1699</v>
      </c>
      <c r="D3391" s="150">
        <v>0</v>
      </c>
    </row>
    <row r="3392" spans="1:4">
      <c r="A3392" s="148">
        <v>42064.385999999999</v>
      </c>
      <c r="B3392" s="149" t="s">
        <v>1707</v>
      </c>
      <c r="C3392" s="150" t="s">
        <v>1710</v>
      </c>
      <c r="D3392" s="150">
        <v>1</v>
      </c>
    </row>
    <row r="3393" spans="1:4">
      <c r="A3393" s="148">
        <v>42064.385999999999</v>
      </c>
      <c r="B3393" s="149" t="s">
        <v>1703</v>
      </c>
      <c r="C3393" s="150" t="s">
        <v>1709</v>
      </c>
      <c r="D3393" s="150">
        <v>1</v>
      </c>
    </row>
    <row r="3394" spans="1:4">
      <c r="A3394" s="148">
        <v>42064.398000000001</v>
      </c>
      <c r="B3394" s="149" t="s">
        <v>1705</v>
      </c>
      <c r="C3394" s="150" t="s">
        <v>1709</v>
      </c>
      <c r="D3394" s="150">
        <v>1</v>
      </c>
    </row>
    <row r="3395" spans="1:4">
      <c r="A3395" s="148">
        <v>42064.398000000001</v>
      </c>
      <c r="B3395" s="149" t="s">
        <v>1707</v>
      </c>
      <c r="C3395" s="150" t="s">
        <v>1709</v>
      </c>
      <c r="D3395" s="150">
        <v>0</v>
      </c>
    </row>
    <row r="3396" spans="1:4">
      <c r="A3396" s="148">
        <v>42064.415000000001</v>
      </c>
      <c r="B3396" s="149" t="s">
        <v>1698</v>
      </c>
      <c r="C3396" s="150" t="s">
        <v>1701</v>
      </c>
      <c r="D3396" s="150">
        <v>0</v>
      </c>
    </row>
    <row r="3397" spans="1:4">
      <c r="A3397" s="148">
        <v>42064.415000000001</v>
      </c>
      <c r="B3397" s="149" t="s">
        <v>1700</v>
      </c>
      <c r="C3397" s="150" t="s">
        <v>1709</v>
      </c>
      <c r="D3397" s="150">
        <v>1</v>
      </c>
    </row>
    <row r="3398" spans="1:4">
      <c r="A3398" s="148">
        <v>42064.417999999998</v>
      </c>
      <c r="B3398" s="149" t="s">
        <v>1706</v>
      </c>
      <c r="C3398" s="150" t="s">
        <v>1710</v>
      </c>
      <c r="D3398" s="150">
        <v>0</v>
      </c>
    </row>
    <row r="3399" spans="1:4">
      <c r="A3399" s="148">
        <v>42064.417999999998</v>
      </c>
      <c r="B3399" s="149" t="s">
        <v>1698</v>
      </c>
      <c r="C3399" s="150" t="s">
        <v>1709</v>
      </c>
      <c r="D3399" s="150">
        <v>0</v>
      </c>
    </row>
    <row r="3400" spans="1:4">
      <c r="A3400" s="148">
        <v>42064.44</v>
      </c>
      <c r="B3400" s="149" t="s">
        <v>1700</v>
      </c>
      <c r="C3400" s="150" t="s">
        <v>1699</v>
      </c>
      <c r="D3400" s="150">
        <v>0</v>
      </c>
    </row>
    <row r="3401" spans="1:4">
      <c r="A3401" s="148">
        <v>42064.44</v>
      </c>
      <c r="B3401" s="149" t="s">
        <v>1705</v>
      </c>
      <c r="C3401" s="150" t="s">
        <v>1701</v>
      </c>
      <c r="D3401" s="150">
        <v>1</v>
      </c>
    </row>
    <row r="3402" spans="1:4">
      <c r="A3402" s="148">
        <v>42064.468000000001</v>
      </c>
      <c r="B3402" s="149" t="s">
        <v>1704</v>
      </c>
      <c r="C3402" s="150" t="s">
        <v>1701</v>
      </c>
      <c r="D3402" s="150">
        <v>0</v>
      </c>
    </row>
    <row r="3403" spans="1:4">
      <c r="A3403" s="148">
        <v>42064.468000000001</v>
      </c>
      <c r="B3403" s="149" t="s">
        <v>1702</v>
      </c>
      <c r="C3403" s="150" t="s">
        <v>1708</v>
      </c>
      <c r="D3403" s="150">
        <v>1</v>
      </c>
    </row>
    <row r="3404" spans="1:4">
      <c r="A3404" s="148">
        <v>42064.514999999999</v>
      </c>
      <c r="B3404" s="149" t="s">
        <v>1705</v>
      </c>
      <c r="C3404" s="150" t="s">
        <v>1701</v>
      </c>
      <c r="D3404" s="150">
        <v>1</v>
      </c>
    </row>
    <row r="3405" spans="1:4">
      <c r="A3405" s="148">
        <v>42064.514999999999</v>
      </c>
      <c r="B3405" s="149" t="s">
        <v>1705</v>
      </c>
      <c r="C3405" s="150" t="s">
        <v>1710</v>
      </c>
      <c r="D3405" s="150">
        <v>1</v>
      </c>
    </row>
    <row r="3406" spans="1:4">
      <c r="A3406" s="148">
        <v>42064.525000000001</v>
      </c>
      <c r="B3406" s="149" t="s">
        <v>1707</v>
      </c>
      <c r="C3406" s="150" t="s">
        <v>1699</v>
      </c>
      <c r="D3406" s="150">
        <v>1</v>
      </c>
    </row>
    <row r="3407" spans="1:4">
      <c r="A3407" s="148">
        <v>42064.525000000001</v>
      </c>
      <c r="B3407" s="149" t="s">
        <v>1705</v>
      </c>
      <c r="C3407" s="150" t="s">
        <v>1701</v>
      </c>
      <c r="D3407" s="150">
        <v>0</v>
      </c>
    </row>
    <row r="3408" spans="1:4">
      <c r="A3408" s="148">
        <v>42064.531999999999</v>
      </c>
      <c r="B3408" s="149" t="s">
        <v>1704</v>
      </c>
      <c r="C3408" s="150" t="s">
        <v>1710</v>
      </c>
      <c r="D3408" s="150">
        <v>1</v>
      </c>
    </row>
    <row r="3409" spans="1:4">
      <c r="A3409" s="148">
        <v>42064.531999999999</v>
      </c>
      <c r="B3409" s="149" t="s">
        <v>1702</v>
      </c>
      <c r="C3409" s="150" t="s">
        <v>1708</v>
      </c>
      <c r="D3409" s="150">
        <v>1</v>
      </c>
    </row>
    <row r="3410" spans="1:4">
      <c r="A3410" s="148">
        <v>42064.546000000002</v>
      </c>
      <c r="B3410" s="149" t="s">
        <v>1700</v>
      </c>
      <c r="C3410" s="150" t="s">
        <v>1708</v>
      </c>
      <c r="D3410" s="150">
        <v>1</v>
      </c>
    </row>
    <row r="3411" spans="1:4">
      <c r="A3411" s="148">
        <v>42064.546000000002</v>
      </c>
      <c r="B3411" s="149" t="s">
        <v>1700</v>
      </c>
      <c r="C3411" s="150" t="s">
        <v>1708</v>
      </c>
      <c r="D3411" s="150">
        <v>1</v>
      </c>
    </row>
    <row r="3412" spans="1:4">
      <c r="A3412" s="148">
        <v>42064.548999999999</v>
      </c>
      <c r="B3412" s="149" t="s">
        <v>1705</v>
      </c>
      <c r="C3412" s="150" t="s">
        <v>1699</v>
      </c>
      <c r="D3412" s="150">
        <v>1</v>
      </c>
    </row>
    <row r="3413" spans="1:4">
      <c r="A3413" s="148">
        <v>42064.548999999999</v>
      </c>
      <c r="B3413" s="149" t="s">
        <v>1704</v>
      </c>
      <c r="C3413" s="150" t="s">
        <v>1708</v>
      </c>
      <c r="D3413" s="150">
        <v>1</v>
      </c>
    </row>
    <row r="3414" spans="1:4">
      <c r="A3414" s="148">
        <v>42064.552000000003</v>
      </c>
      <c r="B3414" s="149" t="s">
        <v>1703</v>
      </c>
      <c r="C3414" s="150" t="s">
        <v>1699</v>
      </c>
      <c r="D3414" s="150">
        <v>0</v>
      </c>
    </row>
    <row r="3415" spans="1:4">
      <c r="A3415" s="148">
        <v>42064.552000000003</v>
      </c>
      <c r="B3415" s="149" t="s">
        <v>1706</v>
      </c>
      <c r="C3415" s="150" t="s">
        <v>1710</v>
      </c>
      <c r="D3415" s="150">
        <v>1</v>
      </c>
    </row>
    <row r="3416" spans="1:4">
      <c r="A3416" s="148">
        <v>42064.552000000003</v>
      </c>
      <c r="B3416" s="149" t="s">
        <v>1698</v>
      </c>
      <c r="C3416" s="150" t="s">
        <v>1709</v>
      </c>
      <c r="D3416" s="150">
        <v>1</v>
      </c>
    </row>
    <row r="3417" spans="1:4">
      <c r="A3417" s="148">
        <v>42064.552000000003</v>
      </c>
      <c r="B3417" s="149" t="s">
        <v>1700</v>
      </c>
      <c r="C3417" s="150" t="s">
        <v>1708</v>
      </c>
      <c r="D3417" s="150">
        <v>1</v>
      </c>
    </row>
    <row r="3418" spans="1:4">
      <c r="A3418" s="148">
        <v>42064.553</v>
      </c>
      <c r="B3418" s="149" t="s">
        <v>1707</v>
      </c>
      <c r="C3418" s="150" t="s">
        <v>1708</v>
      </c>
      <c r="D3418" s="150">
        <v>1</v>
      </c>
    </row>
    <row r="3419" spans="1:4">
      <c r="A3419" s="148">
        <v>42064.553</v>
      </c>
      <c r="B3419" s="149" t="s">
        <v>1702</v>
      </c>
      <c r="C3419" s="150" t="s">
        <v>1710</v>
      </c>
      <c r="D3419" s="150">
        <v>1</v>
      </c>
    </row>
    <row r="3420" spans="1:4">
      <c r="A3420" s="148">
        <v>42064.555999999997</v>
      </c>
      <c r="B3420" s="149" t="s">
        <v>1705</v>
      </c>
      <c r="C3420" s="150" t="s">
        <v>1708</v>
      </c>
      <c r="D3420" s="150">
        <v>1</v>
      </c>
    </row>
    <row r="3421" spans="1:4">
      <c r="A3421" s="148">
        <v>42064.555999999997</v>
      </c>
      <c r="B3421" s="149" t="s">
        <v>1702</v>
      </c>
      <c r="C3421" s="150" t="s">
        <v>1701</v>
      </c>
      <c r="D3421" s="150">
        <v>0</v>
      </c>
    </row>
    <row r="3422" spans="1:4">
      <c r="A3422" s="148">
        <v>42064.567000000003</v>
      </c>
      <c r="B3422" s="149" t="s">
        <v>1700</v>
      </c>
      <c r="C3422" s="150" t="s">
        <v>1708</v>
      </c>
      <c r="D3422" s="150">
        <v>1</v>
      </c>
    </row>
    <row r="3423" spans="1:4">
      <c r="A3423" s="148">
        <v>42064.567000000003</v>
      </c>
      <c r="B3423" s="149" t="s">
        <v>1702</v>
      </c>
      <c r="C3423" s="150" t="s">
        <v>1710</v>
      </c>
      <c r="D3423" s="150">
        <v>1</v>
      </c>
    </row>
    <row r="3424" spans="1:4">
      <c r="A3424" s="148">
        <v>42064.567999999999</v>
      </c>
      <c r="B3424" s="149" t="s">
        <v>1700</v>
      </c>
      <c r="C3424" s="150" t="s">
        <v>1710</v>
      </c>
      <c r="D3424" s="150">
        <v>1</v>
      </c>
    </row>
    <row r="3425" spans="1:4">
      <c r="A3425" s="148">
        <v>42064.567999999999</v>
      </c>
      <c r="B3425" s="149" t="s">
        <v>1700</v>
      </c>
      <c r="C3425" s="150" t="s">
        <v>1699</v>
      </c>
      <c r="D3425" s="150">
        <v>1</v>
      </c>
    </row>
    <row r="3426" spans="1:4">
      <c r="A3426" s="148">
        <v>42064.582000000002</v>
      </c>
      <c r="B3426" s="149" t="s">
        <v>1700</v>
      </c>
      <c r="C3426" s="150" t="s">
        <v>1709</v>
      </c>
      <c r="D3426" s="150">
        <v>1</v>
      </c>
    </row>
    <row r="3427" spans="1:4">
      <c r="A3427" s="148">
        <v>42064.582000000002</v>
      </c>
      <c r="B3427" s="149" t="s">
        <v>1698</v>
      </c>
      <c r="C3427" s="150" t="s">
        <v>1710</v>
      </c>
      <c r="D3427" s="150">
        <v>1</v>
      </c>
    </row>
    <row r="3428" spans="1:4">
      <c r="A3428" s="148">
        <v>42064.591999999997</v>
      </c>
      <c r="B3428" s="149" t="s">
        <v>1706</v>
      </c>
      <c r="C3428" s="150" t="s">
        <v>1699</v>
      </c>
      <c r="D3428" s="150">
        <v>0</v>
      </c>
    </row>
    <row r="3429" spans="1:4">
      <c r="A3429" s="148">
        <v>42064.591999999997</v>
      </c>
      <c r="B3429" s="149" t="s">
        <v>1707</v>
      </c>
      <c r="C3429" s="150" t="s">
        <v>1709</v>
      </c>
      <c r="D3429" s="150">
        <v>1</v>
      </c>
    </row>
    <row r="3430" spans="1:4">
      <c r="A3430" s="148">
        <v>42064.593999999997</v>
      </c>
      <c r="B3430" s="149" t="s">
        <v>1704</v>
      </c>
      <c r="C3430" s="150" t="s">
        <v>1709</v>
      </c>
      <c r="D3430" s="150">
        <v>1</v>
      </c>
    </row>
    <row r="3431" spans="1:4">
      <c r="A3431" s="148">
        <v>42064.593999999997</v>
      </c>
      <c r="B3431" s="149" t="s">
        <v>1702</v>
      </c>
      <c r="C3431" s="150" t="s">
        <v>1699</v>
      </c>
      <c r="D3431" s="150">
        <v>1</v>
      </c>
    </row>
    <row r="3432" spans="1:4">
      <c r="A3432" s="148">
        <v>42064.595000000001</v>
      </c>
      <c r="B3432" s="149" t="s">
        <v>1700</v>
      </c>
      <c r="C3432" s="150" t="s">
        <v>1699</v>
      </c>
      <c r="D3432" s="150">
        <v>1</v>
      </c>
    </row>
    <row r="3433" spans="1:4">
      <c r="A3433" s="148">
        <v>42064.595000000001</v>
      </c>
      <c r="B3433" s="149" t="s">
        <v>1703</v>
      </c>
      <c r="C3433" s="150" t="s">
        <v>1710</v>
      </c>
      <c r="D3433" s="150">
        <v>0</v>
      </c>
    </row>
    <row r="3434" spans="1:4">
      <c r="A3434" s="148">
        <v>42064.618999999999</v>
      </c>
      <c r="B3434" s="149" t="s">
        <v>1700</v>
      </c>
      <c r="C3434" s="150" t="s">
        <v>1710</v>
      </c>
      <c r="D3434" s="150">
        <v>1</v>
      </c>
    </row>
    <row r="3435" spans="1:4">
      <c r="A3435" s="148">
        <v>42064.618999999999</v>
      </c>
      <c r="B3435" s="149" t="s">
        <v>1703</v>
      </c>
      <c r="C3435" s="150" t="s">
        <v>1701</v>
      </c>
      <c r="D3435" s="150">
        <v>1</v>
      </c>
    </row>
    <row r="3436" spans="1:4">
      <c r="A3436" s="148">
        <v>42064.622000000003</v>
      </c>
      <c r="B3436" s="149" t="s">
        <v>1705</v>
      </c>
      <c r="C3436" s="150" t="s">
        <v>1709</v>
      </c>
      <c r="D3436" s="150">
        <v>0</v>
      </c>
    </row>
    <row r="3437" spans="1:4">
      <c r="A3437" s="148">
        <v>42064.622000000003</v>
      </c>
      <c r="B3437" s="149" t="s">
        <v>1703</v>
      </c>
      <c r="C3437" s="150" t="s">
        <v>1708</v>
      </c>
      <c r="D3437" s="150">
        <v>0</v>
      </c>
    </row>
    <row r="3438" spans="1:4">
      <c r="A3438" s="148">
        <v>42064.648000000001</v>
      </c>
      <c r="B3438" s="149" t="s">
        <v>1702</v>
      </c>
      <c r="C3438" s="150" t="s">
        <v>1709</v>
      </c>
      <c r="D3438" s="150">
        <v>1</v>
      </c>
    </row>
    <row r="3439" spans="1:4">
      <c r="A3439" s="148">
        <v>42064.648000000001</v>
      </c>
      <c r="B3439" s="149" t="s">
        <v>1706</v>
      </c>
      <c r="C3439" s="150" t="s">
        <v>1709</v>
      </c>
      <c r="D3439" s="150">
        <v>1</v>
      </c>
    </row>
    <row r="3440" spans="1:4">
      <c r="A3440" s="148">
        <v>42064.654999999999</v>
      </c>
      <c r="B3440" s="149" t="s">
        <v>1698</v>
      </c>
      <c r="C3440" s="150" t="s">
        <v>1701</v>
      </c>
      <c r="D3440" s="150">
        <v>1</v>
      </c>
    </row>
    <row r="3441" spans="1:4">
      <c r="A3441" s="148">
        <v>42064.654999999999</v>
      </c>
      <c r="B3441" s="149" t="s">
        <v>1700</v>
      </c>
      <c r="C3441" s="150" t="s">
        <v>1709</v>
      </c>
      <c r="D3441" s="150">
        <v>1</v>
      </c>
    </row>
    <row r="3442" spans="1:4">
      <c r="A3442" s="148">
        <v>42064.69</v>
      </c>
      <c r="B3442" s="149" t="s">
        <v>1700</v>
      </c>
      <c r="C3442" s="150" t="s">
        <v>1709</v>
      </c>
      <c r="D3442" s="150">
        <v>1</v>
      </c>
    </row>
    <row r="3443" spans="1:4">
      <c r="A3443" s="148">
        <v>42064.69</v>
      </c>
      <c r="B3443" s="149" t="s">
        <v>1700</v>
      </c>
      <c r="C3443" s="150" t="s">
        <v>1699</v>
      </c>
      <c r="D3443" s="150">
        <v>1</v>
      </c>
    </row>
    <row r="3444" spans="1:4">
      <c r="A3444" s="148">
        <v>42064.7</v>
      </c>
      <c r="B3444" s="149" t="s">
        <v>1700</v>
      </c>
      <c r="C3444" s="150" t="s">
        <v>1699</v>
      </c>
      <c r="D3444" s="150">
        <v>0</v>
      </c>
    </row>
    <row r="3445" spans="1:4">
      <c r="A3445" s="148">
        <v>42064.7</v>
      </c>
      <c r="B3445" s="149" t="s">
        <v>1705</v>
      </c>
      <c r="C3445" s="150" t="s">
        <v>1709</v>
      </c>
      <c r="D3445" s="150">
        <v>1</v>
      </c>
    </row>
    <row r="3446" spans="1:4">
      <c r="A3446" s="148">
        <v>42064.711000000003</v>
      </c>
      <c r="B3446" s="149" t="s">
        <v>1705</v>
      </c>
      <c r="C3446" s="150" t="s">
        <v>1708</v>
      </c>
      <c r="D3446" s="150">
        <v>1</v>
      </c>
    </row>
    <row r="3447" spans="1:4">
      <c r="A3447" s="148">
        <v>42064.711000000003</v>
      </c>
      <c r="B3447" s="149" t="s">
        <v>1700</v>
      </c>
      <c r="C3447" s="150" t="s">
        <v>1708</v>
      </c>
      <c r="D3447" s="150">
        <v>1</v>
      </c>
    </row>
    <row r="3448" spans="1:4">
      <c r="A3448" s="148">
        <v>42064.72</v>
      </c>
      <c r="B3448" s="149" t="s">
        <v>1700</v>
      </c>
      <c r="C3448" s="150" t="s">
        <v>1699</v>
      </c>
      <c r="D3448" s="150">
        <v>0</v>
      </c>
    </row>
    <row r="3449" spans="1:4">
      <c r="A3449" s="148">
        <v>42064.72</v>
      </c>
      <c r="B3449" s="149" t="s">
        <v>1707</v>
      </c>
      <c r="C3449" s="150" t="s">
        <v>1708</v>
      </c>
      <c r="D3449" s="150">
        <v>1</v>
      </c>
    </row>
    <row r="3450" spans="1:4">
      <c r="A3450" s="148">
        <v>42064.735000000001</v>
      </c>
      <c r="B3450" s="149" t="s">
        <v>1703</v>
      </c>
      <c r="C3450" s="150" t="s">
        <v>1708</v>
      </c>
      <c r="D3450" s="150">
        <v>1</v>
      </c>
    </row>
    <row r="3451" spans="1:4">
      <c r="A3451" s="148">
        <v>42064.735000000001</v>
      </c>
      <c r="B3451" s="149" t="s">
        <v>1707</v>
      </c>
      <c r="C3451" s="150" t="s">
        <v>1708</v>
      </c>
      <c r="D3451" s="150">
        <v>1</v>
      </c>
    </row>
    <row r="3452" spans="1:4">
      <c r="A3452" s="148">
        <v>42064.735999999997</v>
      </c>
      <c r="B3452" s="149" t="s">
        <v>1705</v>
      </c>
      <c r="C3452" s="150" t="s">
        <v>1701</v>
      </c>
      <c r="D3452" s="150">
        <v>1</v>
      </c>
    </row>
    <row r="3453" spans="1:4">
      <c r="A3453" s="148">
        <v>42064.735999999997</v>
      </c>
      <c r="B3453" s="149" t="s">
        <v>1700</v>
      </c>
      <c r="C3453" s="150" t="s">
        <v>1701</v>
      </c>
      <c r="D3453" s="150">
        <v>1</v>
      </c>
    </row>
    <row r="3454" spans="1:4">
      <c r="A3454" s="148">
        <v>42065.392</v>
      </c>
      <c r="B3454" s="149" t="s">
        <v>1706</v>
      </c>
      <c r="C3454" s="150" t="s">
        <v>1710</v>
      </c>
      <c r="D3454" s="150">
        <v>1</v>
      </c>
    </row>
    <row r="3455" spans="1:4">
      <c r="A3455" s="148">
        <v>42065.392</v>
      </c>
      <c r="B3455" s="149" t="s">
        <v>1705</v>
      </c>
      <c r="C3455" s="150" t="s">
        <v>1708</v>
      </c>
      <c r="D3455" s="150">
        <v>1</v>
      </c>
    </row>
    <row r="3456" spans="1:4">
      <c r="A3456" s="148">
        <v>42065.406000000003</v>
      </c>
      <c r="B3456" s="149" t="s">
        <v>1700</v>
      </c>
      <c r="C3456" s="150" t="s">
        <v>1710</v>
      </c>
      <c r="D3456" s="150">
        <v>1</v>
      </c>
    </row>
    <row r="3457" spans="1:4">
      <c r="A3457" s="148">
        <v>42065.406000000003</v>
      </c>
      <c r="B3457" s="149" t="s">
        <v>1702</v>
      </c>
      <c r="C3457" s="150" t="s">
        <v>1699</v>
      </c>
      <c r="D3457" s="150">
        <v>1</v>
      </c>
    </row>
    <row r="3458" spans="1:4">
      <c r="A3458" s="148">
        <v>42065.423000000003</v>
      </c>
      <c r="B3458" s="149" t="s">
        <v>1707</v>
      </c>
      <c r="C3458" s="150" t="s">
        <v>1701</v>
      </c>
      <c r="D3458" s="150">
        <v>0</v>
      </c>
    </row>
    <row r="3459" spans="1:4">
      <c r="A3459" s="148">
        <v>42065.423000000003</v>
      </c>
      <c r="B3459" s="149" t="s">
        <v>1698</v>
      </c>
      <c r="C3459" s="150" t="s">
        <v>1701</v>
      </c>
      <c r="D3459" s="150">
        <v>1</v>
      </c>
    </row>
    <row r="3460" spans="1:4">
      <c r="A3460" s="148">
        <v>42065.432999999997</v>
      </c>
      <c r="B3460" s="149" t="s">
        <v>1703</v>
      </c>
      <c r="C3460" s="150" t="s">
        <v>1708</v>
      </c>
      <c r="D3460" s="150">
        <v>0</v>
      </c>
    </row>
    <row r="3461" spans="1:4">
      <c r="A3461" s="148">
        <v>42065.432999999997</v>
      </c>
      <c r="B3461" s="149" t="s">
        <v>1704</v>
      </c>
      <c r="C3461" s="150" t="s">
        <v>1709</v>
      </c>
      <c r="D3461" s="150">
        <v>1</v>
      </c>
    </row>
    <row r="3462" spans="1:4">
      <c r="A3462" s="148">
        <v>42065.436999999998</v>
      </c>
      <c r="B3462" s="149" t="s">
        <v>1707</v>
      </c>
      <c r="C3462" s="150" t="s">
        <v>1708</v>
      </c>
      <c r="D3462" s="150">
        <v>1</v>
      </c>
    </row>
    <row r="3463" spans="1:4">
      <c r="A3463" s="148">
        <v>42065.436999999998</v>
      </c>
      <c r="B3463" s="149" t="s">
        <v>1700</v>
      </c>
      <c r="C3463" s="150" t="s">
        <v>1701</v>
      </c>
      <c r="D3463" s="150">
        <v>1</v>
      </c>
    </row>
    <row r="3464" spans="1:4">
      <c r="A3464" s="148">
        <v>42065.451000000001</v>
      </c>
      <c r="B3464" s="149" t="s">
        <v>1704</v>
      </c>
      <c r="C3464" s="150" t="s">
        <v>1710</v>
      </c>
      <c r="D3464" s="150">
        <v>1</v>
      </c>
    </row>
    <row r="3465" spans="1:4">
      <c r="A3465" s="148">
        <v>42065.451000000001</v>
      </c>
      <c r="B3465" s="149" t="s">
        <v>1702</v>
      </c>
      <c r="C3465" s="150" t="s">
        <v>1709</v>
      </c>
      <c r="D3465" s="150">
        <v>1</v>
      </c>
    </row>
    <row r="3466" spans="1:4">
      <c r="A3466" s="148">
        <v>42065.453999999998</v>
      </c>
      <c r="B3466" s="149" t="s">
        <v>1702</v>
      </c>
      <c r="C3466" s="150" t="s">
        <v>1701</v>
      </c>
      <c r="D3466" s="150">
        <v>1</v>
      </c>
    </row>
    <row r="3467" spans="1:4">
      <c r="A3467" s="148">
        <v>42065.453999999998</v>
      </c>
      <c r="B3467" s="149" t="s">
        <v>1698</v>
      </c>
      <c r="C3467" s="150" t="s">
        <v>1701</v>
      </c>
      <c r="D3467" s="150">
        <v>1</v>
      </c>
    </row>
    <row r="3468" spans="1:4">
      <c r="A3468" s="148">
        <v>42065.464</v>
      </c>
      <c r="B3468" s="149" t="s">
        <v>1705</v>
      </c>
      <c r="C3468" s="150" t="s">
        <v>1710</v>
      </c>
      <c r="D3468" s="150">
        <v>0</v>
      </c>
    </row>
    <row r="3469" spans="1:4">
      <c r="A3469" s="148">
        <v>42065.464</v>
      </c>
      <c r="B3469" s="149" t="s">
        <v>1700</v>
      </c>
      <c r="C3469" s="150" t="s">
        <v>1708</v>
      </c>
      <c r="D3469" s="150">
        <v>0</v>
      </c>
    </row>
    <row r="3470" spans="1:4">
      <c r="A3470" s="148">
        <v>42065.481</v>
      </c>
      <c r="B3470" s="149" t="s">
        <v>1706</v>
      </c>
      <c r="C3470" s="150" t="s">
        <v>1710</v>
      </c>
      <c r="D3470" s="150">
        <v>0</v>
      </c>
    </row>
    <row r="3471" spans="1:4">
      <c r="A3471" s="148">
        <v>42065.481</v>
      </c>
      <c r="B3471" s="149" t="s">
        <v>1698</v>
      </c>
      <c r="C3471" s="150" t="s">
        <v>1709</v>
      </c>
      <c r="D3471" s="150">
        <v>1</v>
      </c>
    </row>
    <row r="3472" spans="1:4">
      <c r="A3472" s="148">
        <v>42065.498</v>
      </c>
      <c r="B3472" s="149" t="s">
        <v>1704</v>
      </c>
      <c r="C3472" s="150" t="s">
        <v>1701</v>
      </c>
      <c r="D3472" s="150">
        <v>0</v>
      </c>
    </row>
    <row r="3473" spans="1:4">
      <c r="A3473" s="148">
        <v>42065.498</v>
      </c>
      <c r="B3473" s="149" t="s">
        <v>1700</v>
      </c>
      <c r="C3473" s="150" t="s">
        <v>1708</v>
      </c>
      <c r="D3473" s="150">
        <v>1</v>
      </c>
    </row>
    <row r="3474" spans="1:4">
      <c r="A3474" s="148">
        <v>42065.533000000003</v>
      </c>
      <c r="B3474" s="149" t="s">
        <v>1707</v>
      </c>
      <c r="C3474" s="150" t="s">
        <v>1708</v>
      </c>
      <c r="D3474" s="150">
        <v>1</v>
      </c>
    </row>
    <row r="3475" spans="1:4">
      <c r="A3475" s="148">
        <v>42065.533000000003</v>
      </c>
      <c r="B3475" s="149" t="s">
        <v>1706</v>
      </c>
      <c r="C3475" s="150" t="s">
        <v>1710</v>
      </c>
      <c r="D3475" s="150">
        <v>1</v>
      </c>
    </row>
    <row r="3476" spans="1:4">
      <c r="A3476" s="148">
        <v>42065.542000000001</v>
      </c>
      <c r="B3476" s="149" t="s">
        <v>1707</v>
      </c>
      <c r="C3476" s="150" t="s">
        <v>1708</v>
      </c>
      <c r="D3476" s="150">
        <v>1</v>
      </c>
    </row>
    <row r="3477" spans="1:4">
      <c r="A3477" s="148">
        <v>42065.542000000001</v>
      </c>
      <c r="B3477" s="149" t="s">
        <v>1703</v>
      </c>
      <c r="C3477" s="150" t="s">
        <v>1709</v>
      </c>
      <c r="D3477" s="150">
        <v>1</v>
      </c>
    </row>
    <row r="3478" spans="1:4">
      <c r="A3478" s="148">
        <v>42065.546999999999</v>
      </c>
      <c r="B3478" s="149" t="s">
        <v>1705</v>
      </c>
      <c r="C3478" s="150" t="s">
        <v>1708</v>
      </c>
      <c r="D3478" s="150">
        <v>1</v>
      </c>
    </row>
    <row r="3479" spans="1:4">
      <c r="A3479" s="148">
        <v>42065.546999999999</v>
      </c>
      <c r="B3479" s="149" t="s">
        <v>1704</v>
      </c>
      <c r="C3479" s="150" t="s">
        <v>1708</v>
      </c>
      <c r="D3479" s="150">
        <v>0</v>
      </c>
    </row>
    <row r="3480" spans="1:4">
      <c r="A3480" s="148">
        <v>42065.557999999997</v>
      </c>
      <c r="B3480" s="149" t="s">
        <v>1706</v>
      </c>
      <c r="C3480" s="150" t="s">
        <v>1708</v>
      </c>
      <c r="D3480" s="150">
        <v>0</v>
      </c>
    </row>
    <row r="3481" spans="1:4">
      <c r="A3481" s="148">
        <v>42065.557999999997</v>
      </c>
      <c r="B3481" s="149" t="s">
        <v>1702</v>
      </c>
      <c r="C3481" s="150" t="s">
        <v>1709</v>
      </c>
      <c r="D3481" s="150">
        <v>0</v>
      </c>
    </row>
    <row r="3482" spans="1:4">
      <c r="A3482" s="148">
        <v>42065.557999999997</v>
      </c>
      <c r="B3482" s="149" t="s">
        <v>1707</v>
      </c>
      <c r="C3482" s="150" t="s">
        <v>1710</v>
      </c>
      <c r="D3482" s="150">
        <v>1</v>
      </c>
    </row>
    <row r="3483" spans="1:4">
      <c r="A3483" s="148">
        <v>42065.557999999997</v>
      </c>
      <c r="B3483" s="149" t="s">
        <v>1698</v>
      </c>
      <c r="C3483" s="150" t="s">
        <v>1708</v>
      </c>
      <c r="D3483" s="150">
        <v>1</v>
      </c>
    </row>
    <row r="3484" spans="1:4">
      <c r="A3484" s="148">
        <v>42065.588000000003</v>
      </c>
      <c r="B3484" s="149" t="s">
        <v>1706</v>
      </c>
      <c r="C3484" s="150" t="s">
        <v>1710</v>
      </c>
      <c r="D3484" s="150">
        <v>0</v>
      </c>
    </row>
    <row r="3485" spans="1:4">
      <c r="A3485" s="148">
        <v>42065.588000000003</v>
      </c>
      <c r="B3485" s="149" t="s">
        <v>1707</v>
      </c>
      <c r="C3485" s="150" t="s">
        <v>1708</v>
      </c>
      <c r="D3485" s="150">
        <v>1</v>
      </c>
    </row>
    <row r="3486" spans="1:4">
      <c r="A3486" s="148">
        <v>42065.607000000004</v>
      </c>
      <c r="B3486" s="149" t="s">
        <v>1700</v>
      </c>
      <c r="C3486" s="150" t="s">
        <v>1708</v>
      </c>
      <c r="D3486" s="150">
        <v>1</v>
      </c>
    </row>
    <row r="3487" spans="1:4">
      <c r="A3487" s="148">
        <v>42065.607000000004</v>
      </c>
      <c r="B3487" s="149" t="s">
        <v>1704</v>
      </c>
      <c r="C3487" s="150" t="s">
        <v>1709</v>
      </c>
      <c r="D3487" s="150">
        <v>0</v>
      </c>
    </row>
    <row r="3488" spans="1:4">
      <c r="A3488" s="148">
        <v>42065.623</v>
      </c>
      <c r="B3488" s="149" t="s">
        <v>1707</v>
      </c>
      <c r="C3488" s="150" t="s">
        <v>1708</v>
      </c>
      <c r="D3488" s="150">
        <v>1</v>
      </c>
    </row>
    <row r="3489" spans="1:4">
      <c r="A3489" s="148">
        <v>42065.623</v>
      </c>
      <c r="B3489" s="149" t="s">
        <v>1704</v>
      </c>
      <c r="C3489" s="150" t="s">
        <v>1699</v>
      </c>
      <c r="D3489" s="150">
        <v>1</v>
      </c>
    </row>
    <row r="3490" spans="1:4">
      <c r="A3490" s="148">
        <v>42065.641000000003</v>
      </c>
      <c r="B3490" s="149" t="s">
        <v>1707</v>
      </c>
      <c r="C3490" s="150" t="s">
        <v>1701</v>
      </c>
      <c r="D3490" s="150">
        <v>1</v>
      </c>
    </row>
    <row r="3491" spans="1:4">
      <c r="A3491" s="148">
        <v>42065.641000000003</v>
      </c>
      <c r="B3491" s="149" t="s">
        <v>1703</v>
      </c>
      <c r="C3491" s="150" t="s">
        <v>1699</v>
      </c>
      <c r="D3491" s="150">
        <v>1</v>
      </c>
    </row>
    <row r="3492" spans="1:4">
      <c r="A3492" s="148">
        <v>42065.65</v>
      </c>
      <c r="B3492" s="149" t="s">
        <v>1707</v>
      </c>
      <c r="C3492" s="150" t="s">
        <v>1701</v>
      </c>
      <c r="D3492" s="150">
        <v>1</v>
      </c>
    </row>
    <row r="3493" spans="1:4">
      <c r="A3493" s="148">
        <v>42065.65</v>
      </c>
      <c r="B3493" s="149" t="s">
        <v>1706</v>
      </c>
      <c r="C3493" s="150" t="s">
        <v>1701</v>
      </c>
      <c r="D3493" s="150">
        <v>1</v>
      </c>
    </row>
    <row r="3494" spans="1:4">
      <c r="A3494" s="148">
        <v>42065.658000000003</v>
      </c>
      <c r="B3494" s="149" t="s">
        <v>1704</v>
      </c>
      <c r="C3494" s="150" t="s">
        <v>1710</v>
      </c>
      <c r="D3494" s="150">
        <v>1</v>
      </c>
    </row>
    <row r="3495" spans="1:4">
      <c r="A3495" s="148">
        <v>42065.658000000003</v>
      </c>
      <c r="B3495" s="149" t="s">
        <v>1704</v>
      </c>
      <c r="C3495" s="150" t="s">
        <v>1708</v>
      </c>
      <c r="D3495" s="150">
        <v>1</v>
      </c>
    </row>
    <row r="3496" spans="1:4">
      <c r="A3496" s="148">
        <v>42065.671999999999</v>
      </c>
      <c r="B3496" s="149" t="s">
        <v>1707</v>
      </c>
      <c r="C3496" s="150" t="s">
        <v>1708</v>
      </c>
      <c r="D3496" s="150">
        <v>1</v>
      </c>
    </row>
    <row r="3497" spans="1:4">
      <c r="A3497" s="148">
        <v>42065.671999999999</v>
      </c>
      <c r="B3497" s="149" t="s">
        <v>1702</v>
      </c>
      <c r="C3497" s="150" t="s">
        <v>1708</v>
      </c>
      <c r="D3497" s="150">
        <v>1</v>
      </c>
    </row>
    <row r="3498" spans="1:4">
      <c r="A3498" s="148">
        <v>42065.684999999998</v>
      </c>
      <c r="B3498" s="149" t="s">
        <v>1698</v>
      </c>
      <c r="C3498" s="150" t="s">
        <v>1701</v>
      </c>
      <c r="D3498" s="150">
        <v>1</v>
      </c>
    </row>
    <row r="3499" spans="1:4">
      <c r="A3499" s="148">
        <v>42065.684999999998</v>
      </c>
      <c r="B3499" s="149" t="s">
        <v>1705</v>
      </c>
      <c r="C3499" s="150" t="s">
        <v>1699</v>
      </c>
      <c r="D3499" s="150">
        <v>0</v>
      </c>
    </row>
    <row r="3500" spans="1:4">
      <c r="A3500" s="148">
        <v>42065.688000000002</v>
      </c>
      <c r="B3500" s="149" t="s">
        <v>1706</v>
      </c>
      <c r="C3500" s="150" t="s">
        <v>1709</v>
      </c>
      <c r="D3500" s="150">
        <v>1</v>
      </c>
    </row>
    <row r="3501" spans="1:4">
      <c r="A3501" s="148">
        <v>42065.688000000002</v>
      </c>
      <c r="B3501" s="149" t="s">
        <v>1703</v>
      </c>
      <c r="C3501" s="150" t="s">
        <v>1709</v>
      </c>
      <c r="D3501" s="150">
        <v>1</v>
      </c>
    </row>
    <row r="3502" spans="1:4">
      <c r="A3502" s="148">
        <v>42065.688000000002</v>
      </c>
      <c r="B3502" s="149" t="s">
        <v>1706</v>
      </c>
      <c r="C3502" s="150" t="s">
        <v>1710</v>
      </c>
      <c r="D3502" s="150">
        <v>1</v>
      </c>
    </row>
    <row r="3503" spans="1:4">
      <c r="A3503" s="148">
        <v>42065.688000000002</v>
      </c>
      <c r="B3503" s="149" t="s">
        <v>1702</v>
      </c>
      <c r="C3503" s="150" t="s">
        <v>1699</v>
      </c>
      <c r="D3503" s="150">
        <v>1</v>
      </c>
    </row>
    <row r="3504" spans="1:4">
      <c r="A3504" s="148">
        <v>42065.696000000004</v>
      </c>
      <c r="B3504" s="149" t="s">
        <v>1704</v>
      </c>
      <c r="C3504" s="150" t="s">
        <v>1709</v>
      </c>
      <c r="D3504" s="150">
        <v>1</v>
      </c>
    </row>
    <row r="3505" spans="1:4">
      <c r="A3505" s="148">
        <v>42065.696000000004</v>
      </c>
      <c r="B3505" s="149" t="s">
        <v>1703</v>
      </c>
      <c r="C3505" s="150" t="s">
        <v>1699</v>
      </c>
      <c r="D3505" s="150">
        <v>0</v>
      </c>
    </row>
    <row r="3506" spans="1:4">
      <c r="A3506" s="148">
        <v>42065.697999999997</v>
      </c>
      <c r="B3506" s="149" t="s">
        <v>1698</v>
      </c>
      <c r="C3506" s="150" t="s">
        <v>1699</v>
      </c>
      <c r="D3506" s="150">
        <v>0</v>
      </c>
    </row>
    <row r="3507" spans="1:4">
      <c r="A3507" s="148">
        <v>42065.697999999997</v>
      </c>
      <c r="B3507" s="149" t="s">
        <v>1705</v>
      </c>
      <c r="C3507" s="150" t="s">
        <v>1701</v>
      </c>
      <c r="D3507" s="150">
        <v>1</v>
      </c>
    </row>
    <row r="3508" spans="1:4">
      <c r="A3508" s="148">
        <v>42065.712</v>
      </c>
      <c r="B3508" s="149" t="s">
        <v>1707</v>
      </c>
      <c r="C3508" s="150" t="s">
        <v>1709</v>
      </c>
      <c r="D3508" s="150">
        <v>1</v>
      </c>
    </row>
    <row r="3509" spans="1:4">
      <c r="A3509" s="148">
        <v>42065.712</v>
      </c>
      <c r="B3509" s="149" t="s">
        <v>1705</v>
      </c>
      <c r="C3509" s="150" t="s">
        <v>1710</v>
      </c>
      <c r="D3509" s="150">
        <v>1</v>
      </c>
    </row>
    <row r="3510" spans="1:4">
      <c r="A3510" s="148">
        <v>42065.716999999997</v>
      </c>
      <c r="B3510" s="149" t="s">
        <v>1698</v>
      </c>
      <c r="C3510" s="150" t="s">
        <v>1709</v>
      </c>
      <c r="D3510" s="150">
        <v>1</v>
      </c>
    </row>
    <row r="3511" spans="1:4">
      <c r="A3511" s="148">
        <v>42065.716999999997</v>
      </c>
      <c r="B3511" s="149" t="s">
        <v>1703</v>
      </c>
      <c r="C3511" s="150" t="s">
        <v>1710</v>
      </c>
      <c r="D3511" s="150">
        <v>1</v>
      </c>
    </row>
    <row r="3512" spans="1:4">
      <c r="A3512" s="148">
        <v>42065.720999999998</v>
      </c>
      <c r="B3512" s="149" t="s">
        <v>1705</v>
      </c>
      <c r="C3512" s="150" t="s">
        <v>1701</v>
      </c>
      <c r="D3512" s="150">
        <v>1</v>
      </c>
    </row>
    <row r="3513" spans="1:4">
      <c r="A3513" s="148">
        <v>42065.720999999998</v>
      </c>
      <c r="B3513" s="149" t="s">
        <v>1705</v>
      </c>
      <c r="C3513" s="150" t="s">
        <v>1699</v>
      </c>
      <c r="D3513" s="150">
        <v>0</v>
      </c>
    </row>
    <row r="3514" spans="1:4">
      <c r="A3514" s="148">
        <v>42065.728999999999</v>
      </c>
      <c r="B3514" s="149" t="s">
        <v>1700</v>
      </c>
      <c r="C3514" s="150" t="s">
        <v>1710</v>
      </c>
      <c r="D3514" s="150">
        <v>1</v>
      </c>
    </row>
    <row r="3515" spans="1:4">
      <c r="A3515" s="148">
        <v>42065.728999999999</v>
      </c>
      <c r="B3515" s="149" t="s">
        <v>1700</v>
      </c>
      <c r="C3515" s="150" t="s">
        <v>1699</v>
      </c>
      <c r="D3515" s="150">
        <v>1</v>
      </c>
    </row>
    <row r="3516" spans="1:4">
      <c r="A3516" s="148">
        <v>42066.389000000003</v>
      </c>
      <c r="B3516" s="149" t="s">
        <v>1704</v>
      </c>
      <c r="C3516" s="150" t="s">
        <v>1701</v>
      </c>
      <c r="D3516" s="150">
        <v>0</v>
      </c>
    </row>
    <row r="3517" spans="1:4">
      <c r="A3517" s="148">
        <v>42066.389000000003</v>
      </c>
      <c r="B3517" s="149" t="s">
        <v>1698</v>
      </c>
      <c r="C3517" s="150" t="s">
        <v>1710</v>
      </c>
      <c r="D3517" s="150">
        <v>0</v>
      </c>
    </row>
    <row r="3518" spans="1:4">
      <c r="A3518" s="148">
        <v>42066.402999999998</v>
      </c>
      <c r="B3518" s="149" t="s">
        <v>1706</v>
      </c>
      <c r="C3518" s="150" t="s">
        <v>1699</v>
      </c>
      <c r="D3518" s="150">
        <v>0</v>
      </c>
    </row>
    <row r="3519" spans="1:4">
      <c r="A3519" s="148">
        <v>42066.402999999998</v>
      </c>
      <c r="B3519" s="149" t="s">
        <v>1705</v>
      </c>
      <c r="C3519" s="150" t="s">
        <v>1710</v>
      </c>
      <c r="D3519" s="150">
        <v>1</v>
      </c>
    </row>
    <row r="3520" spans="1:4">
      <c r="A3520" s="148">
        <v>42066.41</v>
      </c>
      <c r="B3520" s="149" t="s">
        <v>1707</v>
      </c>
      <c r="C3520" s="150" t="s">
        <v>1710</v>
      </c>
      <c r="D3520" s="150">
        <v>0</v>
      </c>
    </row>
    <row r="3521" spans="1:4">
      <c r="A3521" s="148">
        <v>42066.41</v>
      </c>
      <c r="B3521" s="149" t="s">
        <v>1704</v>
      </c>
      <c r="C3521" s="150" t="s">
        <v>1710</v>
      </c>
      <c r="D3521" s="150">
        <v>1</v>
      </c>
    </row>
    <row r="3522" spans="1:4">
      <c r="A3522" s="148">
        <v>42066.421999999999</v>
      </c>
      <c r="B3522" s="149" t="s">
        <v>1698</v>
      </c>
      <c r="C3522" s="150" t="s">
        <v>1709</v>
      </c>
      <c r="D3522" s="150">
        <v>1</v>
      </c>
    </row>
    <row r="3523" spans="1:4">
      <c r="A3523" s="148">
        <v>42066.421999999999</v>
      </c>
      <c r="B3523" s="149" t="s">
        <v>1703</v>
      </c>
      <c r="C3523" s="150" t="s">
        <v>1699</v>
      </c>
      <c r="D3523" s="150">
        <v>1</v>
      </c>
    </row>
    <row r="3524" spans="1:4">
      <c r="A3524" s="148">
        <v>42066.447</v>
      </c>
      <c r="B3524" s="149" t="s">
        <v>1704</v>
      </c>
      <c r="C3524" s="150" t="s">
        <v>1709</v>
      </c>
      <c r="D3524" s="150">
        <v>1</v>
      </c>
    </row>
    <row r="3525" spans="1:4">
      <c r="A3525" s="148">
        <v>42066.447</v>
      </c>
      <c r="B3525" s="149" t="s">
        <v>1702</v>
      </c>
      <c r="C3525" s="150" t="s">
        <v>1699</v>
      </c>
      <c r="D3525" s="150">
        <v>1</v>
      </c>
    </row>
    <row r="3526" spans="1:4">
      <c r="A3526" s="148">
        <v>42066.457999999999</v>
      </c>
      <c r="B3526" s="149" t="s">
        <v>1702</v>
      </c>
      <c r="C3526" s="150" t="s">
        <v>1701</v>
      </c>
      <c r="D3526" s="150">
        <v>1</v>
      </c>
    </row>
    <row r="3527" spans="1:4">
      <c r="A3527" s="148">
        <v>42066.457999999999</v>
      </c>
      <c r="B3527" s="149" t="s">
        <v>1706</v>
      </c>
      <c r="C3527" s="150" t="s">
        <v>1710</v>
      </c>
      <c r="D3527" s="150">
        <v>1</v>
      </c>
    </row>
    <row r="3528" spans="1:4">
      <c r="A3528" s="148">
        <v>42066.529000000002</v>
      </c>
      <c r="B3528" s="149" t="s">
        <v>1698</v>
      </c>
      <c r="C3528" s="150" t="s">
        <v>1699</v>
      </c>
      <c r="D3528" s="150">
        <v>1</v>
      </c>
    </row>
    <row r="3529" spans="1:4">
      <c r="A3529" s="148">
        <v>42066.529000000002</v>
      </c>
      <c r="B3529" s="149" t="s">
        <v>1707</v>
      </c>
      <c r="C3529" s="150" t="s">
        <v>1699</v>
      </c>
      <c r="D3529" s="150">
        <v>1</v>
      </c>
    </row>
    <row r="3530" spans="1:4">
      <c r="A3530" s="148">
        <v>42066.54</v>
      </c>
      <c r="B3530" s="149" t="s">
        <v>1702</v>
      </c>
      <c r="C3530" s="150" t="s">
        <v>1710</v>
      </c>
      <c r="D3530" s="150">
        <v>1</v>
      </c>
    </row>
    <row r="3531" spans="1:4">
      <c r="A3531" s="148">
        <v>42066.54</v>
      </c>
      <c r="B3531" s="149" t="s">
        <v>1704</v>
      </c>
      <c r="C3531" s="150" t="s">
        <v>1708</v>
      </c>
      <c r="D3531" s="150">
        <v>1</v>
      </c>
    </row>
    <row r="3532" spans="1:4">
      <c r="A3532" s="148">
        <v>42066.55</v>
      </c>
      <c r="B3532" s="149" t="s">
        <v>1704</v>
      </c>
      <c r="C3532" s="150" t="s">
        <v>1699</v>
      </c>
      <c r="D3532" s="150">
        <v>1</v>
      </c>
    </row>
    <row r="3533" spans="1:4">
      <c r="A3533" s="148">
        <v>42066.55</v>
      </c>
      <c r="B3533" s="149" t="s">
        <v>1702</v>
      </c>
      <c r="C3533" s="150" t="s">
        <v>1708</v>
      </c>
      <c r="D3533" s="150">
        <v>0</v>
      </c>
    </row>
    <row r="3534" spans="1:4">
      <c r="A3534" s="148">
        <v>42066.553</v>
      </c>
      <c r="B3534" s="149" t="s">
        <v>1698</v>
      </c>
      <c r="C3534" s="150" t="s">
        <v>1701</v>
      </c>
      <c r="D3534" s="150">
        <v>1</v>
      </c>
    </row>
    <row r="3535" spans="1:4">
      <c r="A3535" s="148">
        <v>42066.553</v>
      </c>
      <c r="B3535" s="149" t="s">
        <v>1702</v>
      </c>
      <c r="C3535" s="150" t="s">
        <v>1701</v>
      </c>
      <c r="D3535" s="150">
        <v>1</v>
      </c>
    </row>
    <row r="3536" spans="1:4">
      <c r="A3536" s="148">
        <v>42066.589</v>
      </c>
      <c r="B3536" s="149" t="s">
        <v>1700</v>
      </c>
      <c r="C3536" s="150" t="s">
        <v>1699</v>
      </c>
      <c r="D3536" s="150">
        <v>1</v>
      </c>
    </row>
    <row r="3537" spans="1:4">
      <c r="A3537" s="148">
        <v>42066.589</v>
      </c>
      <c r="B3537" s="149" t="s">
        <v>1698</v>
      </c>
      <c r="C3537" s="150" t="s">
        <v>1709</v>
      </c>
      <c r="D3537" s="150">
        <v>1</v>
      </c>
    </row>
    <row r="3538" spans="1:4">
      <c r="A3538" s="148">
        <v>42066.614000000001</v>
      </c>
      <c r="B3538" s="149" t="s">
        <v>1707</v>
      </c>
      <c r="C3538" s="150" t="s">
        <v>1709</v>
      </c>
      <c r="D3538" s="150">
        <v>1</v>
      </c>
    </row>
    <row r="3539" spans="1:4">
      <c r="A3539" s="148">
        <v>42066.614000000001</v>
      </c>
      <c r="B3539" s="149" t="s">
        <v>1703</v>
      </c>
      <c r="C3539" s="150" t="s">
        <v>1709</v>
      </c>
      <c r="D3539" s="150">
        <v>1</v>
      </c>
    </row>
    <row r="3540" spans="1:4">
      <c r="A3540" s="148">
        <v>42066.618999999999</v>
      </c>
      <c r="B3540" s="149" t="s">
        <v>1705</v>
      </c>
      <c r="C3540" s="150" t="s">
        <v>1709</v>
      </c>
      <c r="D3540" s="150">
        <v>1</v>
      </c>
    </row>
    <row r="3541" spans="1:4">
      <c r="A3541" s="148">
        <v>42066.618999999999</v>
      </c>
      <c r="B3541" s="149" t="s">
        <v>1703</v>
      </c>
      <c r="C3541" s="150" t="s">
        <v>1709</v>
      </c>
      <c r="D3541" s="150">
        <v>0</v>
      </c>
    </row>
    <row r="3542" spans="1:4">
      <c r="A3542" s="148">
        <v>42066.642999999996</v>
      </c>
      <c r="B3542" s="149" t="s">
        <v>1700</v>
      </c>
      <c r="C3542" s="150" t="s">
        <v>1708</v>
      </c>
      <c r="D3542" s="150">
        <v>0</v>
      </c>
    </row>
    <row r="3543" spans="1:4">
      <c r="A3543" s="148">
        <v>42066.642999999996</v>
      </c>
      <c r="B3543" s="149" t="s">
        <v>1706</v>
      </c>
      <c r="C3543" s="150" t="s">
        <v>1699</v>
      </c>
      <c r="D3543" s="150">
        <v>1</v>
      </c>
    </row>
    <row r="3544" spans="1:4">
      <c r="A3544" s="148">
        <v>42066.644</v>
      </c>
      <c r="B3544" s="149" t="s">
        <v>1706</v>
      </c>
      <c r="C3544" s="150" t="s">
        <v>1708</v>
      </c>
      <c r="D3544" s="150">
        <v>0</v>
      </c>
    </row>
    <row r="3545" spans="1:4">
      <c r="A3545" s="148">
        <v>42066.644</v>
      </c>
      <c r="B3545" s="149" t="s">
        <v>1706</v>
      </c>
      <c r="C3545" s="150" t="s">
        <v>1699</v>
      </c>
      <c r="D3545" s="150">
        <v>1</v>
      </c>
    </row>
    <row r="3546" spans="1:4">
      <c r="A3546" s="148">
        <v>42066.646999999997</v>
      </c>
      <c r="B3546" s="149" t="s">
        <v>1705</v>
      </c>
      <c r="C3546" s="150" t="s">
        <v>1701</v>
      </c>
      <c r="D3546" s="150">
        <v>1</v>
      </c>
    </row>
    <row r="3547" spans="1:4">
      <c r="A3547" s="148">
        <v>42066.646999999997</v>
      </c>
      <c r="B3547" s="149" t="s">
        <v>1707</v>
      </c>
      <c r="C3547" s="150" t="s">
        <v>1701</v>
      </c>
      <c r="D3547" s="150">
        <v>1</v>
      </c>
    </row>
    <row r="3548" spans="1:4">
      <c r="A3548" s="148">
        <v>42066.648000000001</v>
      </c>
      <c r="B3548" s="149" t="s">
        <v>1700</v>
      </c>
      <c r="C3548" s="150" t="s">
        <v>1708</v>
      </c>
      <c r="D3548" s="150">
        <v>1</v>
      </c>
    </row>
    <row r="3549" spans="1:4">
      <c r="A3549" s="148">
        <v>42066.648000000001</v>
      </c>
      <c r="B3549" s="149" t="s">
        <v>1703</v>
      </c>
      <c r="C3549" s="150" t="s">
        <v>1709</v>
      </c>
      <c r="D3549" s="150">
        <v>0</v>
      </c>
    </row>
    <row r="3550" spans="1:4">
      <c r="A3550" s="148">
        <v>42066.66</v>
      </c>
      <c r="B3550" s="149" t="s">
        <v>1707</v>
      </c>
      <c r="C3550" s="150" t="s">
        <v>1708</v>
      </c>
      <c r="D3550" s="150">
        <v>1</v>
      </c>
    </row>
    <row r="3551" spans="1:4">
      <c r="A3551" s="148">
        <v>42066.66</v>
      </c>
      <c r="B3551" s="149" t="s">
        <v>1698</v>
      </c>
      <c r="C3551" s="150" t="s">
        <v>1701</v>
      </c>
      <c r="D3551" s="150">
        <v>1</v>
      </c>
    </row>
    <row r="3552" spans="1:4">
      <c r="A3552" s="148">
        <v>42066.663</v>
      </c>
      <c r="B3552" s="149" t="s">
        <v>1700</v>
      </c>
      <c r="C3552" s="150" t="s">
        <v>1708</v>
      </c>
      <c r="D3552" s="150">
        <v>1</v>
      </c>
    </row>
    <row r="3553" spans="1:4">
      <c r="A3553" s="148">
        <v>42066.663</v>
      </c>
      <c r="B3553" s="149" t="s">
        <v>1702</v>
      </c>
      <c r="C3553" s="150" t="s">
        <v>1708</v>
      </c>
      <c r="D3553" s="150">
        <v>1</v>
      </c>
    </row>
    <row r="3554" spans="1:4">
      <c r="A3554" s="148">
        <v>42066.663999999997</v>
      </c>
      <c r="B3554" s="149" t="s">
        <v>1702</v>
      </c>
      <c r="C3554" s="150" t="s">
        <v>1709</v>
      </c>
      <c r="D3554" s="150">
        <v>1</v>
      </c>
    </row>
    <row r="3555" spans="1:4">
      <c r="A3555" s="148">
        <v>42066.663999999997</v>
      </c>
      <c r="B3555" s="149" t="s">
        <v>1707</v>
      </c>
      <c r="C3555" s="150" t="s">
        <v>1699</v>
      </c>
      <c r="D3555" s="150">
        <v>1</v>
      </c>
    </row>
    <row r="3556" spans="1:4">
      <c r="A3556" s="148">
        <v>42066.665000000001</v>
      </c>
      <c r="B3556" s="149" t="s">
        <v>1698</v>
      </c>
      <c r="C3556" s="150" t="s">
        <v>1710</v>
      </c>
      <c r="D3556" s="150">
        <v>0</v>
      </c>
    </row>
    <row r="3557" spans="1:4">
      <c r="A3557" s="148">
        <v>42066.665000000001</v>
      </c>
      <c r="B3557" s="149" t="s">
        <v>1698</v>
      </c>
      <c r="C3557" s="150" t="s">
        <v>1699</v>
      </c>
      <c r="D3557" s="150">
        <v>0</v>
      </c>
    </row>
    <row r="3558" spans="1:4">
      <c r="A3558" s="148">
        <v>42066.671000000002</v>
      </c>
      <c r="B3558" s="149" t="s">
        <v>1707</v>
      </c>
      <c r="C3558" s="150" t="s">
        <v>1708</v>
      </c>
      <c r="D3558" s="150">
        <v>1</v>
      </c>
    </row>
    <row r="3559" spans="1:4">
      <c r="A3559" s="148">
        <v>42066.671000000002</v>
      </c>
      <c r="B3559" s="149" t="s">
        <v>1698</v>
      </c>
      <c r="C3559" s="150" t="s">
        <v>1709</v>
      </c>
      <c r="D3559" s="150">
        <v>0</v>
      </c>
    </row>
    <row r="3560" spans="1:4">
      <c r="A3560" s="148">
        <v>42066.678999999996</v>
      </c>
      <c r="B3560" s="149" t="s">
        <v>1700</v>
      </c>
      <c r="C3560" s="150" t="s">
        <v>1701</v>
      </c>
      <c r="D3560" s="150">
        <v>1</v>
      </c>
    </row>
    <row r="3561" spans="1:4">
      <c r="A3561" s="148">
        <v>42066.678999999996</v>
      </c>
      <c r="B3561" s="149" t="s">
        <v>1703</v>
      </c>
      <c r="C3561" s="150" t="s">
        <v>1709</v>
      </c>
      <c r="D3561" s="150">
        <v>1</v>
      </c>
    </row>
    <row r="3562" spans="1:4">
      <c r="A3562" s="148">
        <v>42066.678999999996</v>
      </c>
      <c r="B3562" s="149" t="s">
        <v>1703</v>
      </c>
      <c r="C3562" s="150" t="s">
        <v>1699</v>
      </c>
      <c r="D3562" s="150">
        <v>1</v>
      </c>
    </row>
    <row r="3563" spans="1:4">
      <c r="A3563" s="148">
        <v>42066.678999999996</v>
      </c>
      <c r="B3563" s="149" t="s">
        <v>1698</v>
      </c>
      <c r="C3563" s="150" t="s">
        <v>1701</v>
      </c>
      <c r="D3563" s="150">
        <v>1</v>
      </c>
    </row>
    <row r="3564" spans="1:4">
      <c r="A3564" s="148">
        <v>42066.718000000001</v>
      </c>
      <c r="B3564" s="149" t="s">
        <v>1704</v>
      </c>
      <c r="C3564" s="150" t="s">
        <v>1701</v>
      </c>
      <c r="D3564" s="150">
        <v>1</v>
      </c>
    </row>
    <row r="3565" spans="1:4">
      <c r="A3565" s="148">
        <v>42066.718000000001</v>
      </c>
      <c r="B3565" s="149" t="s">
        <v>1704</v>
      </c>
      <c r="C3565" s="150" t="s">
        <v>1708</v>
      </c>
      <c r="D3565" s="150">
        <v>1</v>
      </c>
    </row>
    <row r="3566" spans="1:4">
      <c r="A3566" s="148">
        <v>42066.724000000002</v>
      </c>
      <c r="B3566" s="149" t="s">
        <v>1705</v>
      </c>
      <c r="C3566" s="150" t="s">
        <v>1699</v>
      </c>
      <c r="D3566" s="150">
        <v>1</v>
      </c>
    </row>
    <row r="3567" spans="1:4">
      <c r="A3567" s="148">
        <v>42066.724000000002</v>
      </c>
      <c r="B3567" s="149" t="s">
        <v>1705</v>
      </c>
      <c r="C3567" s="150" t="s">
        <v>1710</v>
      </c>
      <c r="D3567" s="150">
        <v>0</v>
      </c>
    </row>
    <row r="3568" spans="1:4">
      <c r="A3568" s="148">
        <v>42067.402999999998</v>
      </c>
      <c r="B3568" s="149" t="s">
        <v>1707</v>
      </c>
      <c r="C3568" s="150" t="s">
        <v>1709</v>
      </c>
      <c r="D3568" s="150">
        <v>1</v>
      </c>
    </row>
    <row r="3569" spans="1:4">
      <c r="A3569" s="148">
        <v>42067.402999999998</v>
      </c>
      <c r="B3569" s="149" t="s">
        <v>1702</v>
      </c>
      <c r="C3569" s="150" t="s">
        <v>1708</v>
      </c>
      <c r="D3569" s="150">
        <v>1</v>
      </c>
    </row>
    <row r="3570" spans="1:4">
      <c r="A3570" s="148">
        <v>42067.404999999999</v>
      </c>
      <c r="B3570" s="149" t="s">
        <v>1698</v>
      </c>
      <c r="C3570" s="150" t="s">
        <v>1701</v>
      </c>
      <c r="D3570" s="150">
        <v>0</v>
      </c>
    </row>
    <row r="3571" spans="1:4">
      <c r="A3571" s="148">
        <v>42067.404999999999</v>
      </c>
      <c r="B3571" s="149" t="s">
        <v>1705</v>
      </c>
      <c r="C3571" s="150" t="s">
        <v>1699</v>
      </c>
      <c r="D3571" s="150">
        <v>0</v>
      </c>
    </row>
    <row r="3572" spans="1:4">
      <c r="A3572" s="148">
        <v>42067.406000000003</v>
      </c>
      <c r="B3572" s="149" t="s">
        <v>1703</v>
      </c>
      <c r="C3572" s="150" t="s">
        <v>1699</v>
      </c>
      <c r="D3572" s="150">
        <v>1</v>
      </c>
    </row>
    <row r="3573" spans="1:4">
      <c r="A3573" s="148">
        <v>42067.406000000003</v>
      </c>
      <c r="B3573" s="149" t="s">
        <v>1707</v>
      </c>
      <c r="C3573" s="150" t="s">
        <v>1709</v>
      </c>
      <c r="D3573" s="150">
        <v>1</v>
      </c>
    </row>
    <row r="3574" spans="1:4">
      <c r="A3574" s="148">
        <v>42067.408000000003</v>
      </c>
      <c r="B3574" s="149" t="s">
        <v>1706</v>
      </c>
      <c r="C3574" s="150" t="s">
        <v>1710</v>
      </c>
      <c r="D3574" s="150">
        <v>1</v>
      </c>
    </row>
    <row r="3575" spans="1:4">
      <c r="A3575" s="148">
        <v>42067.408000000003</v>
      </c>
      <c r="B3575" s="149" t="s">
        <v>1707</v>
      </c>
      <c r="C3575" s="150" t="s">
        <v>1709</v>
      </c>
      <c r="D3575" s="150">
        <v>1</v>
      </c>
    </row>
    <row r="3576" spans="1:4">
      <c r="A3576" s="148">
        <v>42067.413</v>
      </c>
      <c r="B3576" s="149" t="s">
        <v>1703</v>
      </c>
      <c r="C3576" s="150" t="s">
        <v>1709</v>
      </c>
      <c r="D3576" s="150">
        <v>0</v>
      </c>
    </row>
    <row r="3577" spans="1:4">
      <c r="A3577" s="148">
        <v>42067.413</v>
      </c>
      <c r="B3577" s="149" t="s">
        <v>1706</v>
      </c>
      <c r="C3577" s="150" t="s">
        <v>1708</v>
      </c>
      <c r="D3577" s="150">
        <v>0</v>
      </c>
    </row>
    <row r="3578" spans="1:4">
      <c r="A3578" s="148">
        <v>42067.423999999999</v>
      </c>
      <c r="B3578" s="149" t="s">
        <v>1704</v>
      </c>
      <c r="C3578" s="150" t="s">
        <v>1709</v>
      </c>
      <c r="D3578" s="150">
        <v>1</v>
      </c>
    </row>
    <row r="3579" spans="1:4">
      <c r="A3579" s="148">
        <v>42067.423999999999</v>
      </c>
      <c r="B3579" s="149" t="s">
        <v>1707</v>
      </c>
      <c r="C3579" s="150" t="s">
        <v>1708</v>
      </c>
      <c r="D3579" s="150">
        <v>1</v>
      </c>
    </row>
    <row r="3580" spans="1:4">
      <c r="A3580" s="148">
        <v>42067.43</v>
      </c>
      <c r="B3580" s="149" t="s">
        <v>1702</v>
      </c>
      <c r="C3580" s="150" t="s">
        <v>1699</v>
      </c>
      <c r="D3580" s="150">
        <v>1</v>
      </c>
    </row>
    <row r="3581" spans="1:4">
      <c r="A3581" s="148">
        <v>42067.43</v>
      </c>
      <c r="B3581" s="149" t="s">
        <v>1698</v>
      </c>
      <c r="C3581" s="150" t="s">
        <v>1710</v>
      </c>
      <c r="D3581" s="150">
        <v>1</v>
      </c>
    </row>
    <row r="3582" spans="1:4">
      <c r="A3582" s="148">
        <v>42067.438000000002</v>
      </c>
      <c r="B3582" s="149" t="s">
        <v>1703</v>
      </c>
      <c r="C3582" s="150" t="s">
        <v>1710</v>
      </c>
      <c r="D3582" s="150">
        <v>1</v>
      </c>
    </row>
    <row r="3583" spans="1:4">
      <c r="A3583" s="148">
        <v>42067.438000000002</v>
      </c>
      <c r="B3583" s="149" t="s">
        <v>1704</v>
      </c>
      <c r="C3583" s="150" t="s">
        <v>1709</v>
      </c>
      <c r="D3583" s="150">
        <v>0</v>
      </c>
    </row>
    <row r="3584" spans="1:4">
      <c r="A3584" s="148">
        <v>42067.447</v>
      </c>
      <c r="B3584" s="149" t="s">
        <v>1705</v>
      </c>
      <c r="C3584" s="150" t="s">
        <v>1710</v>
      </c>
      <c r="D3584" s="150">
        <v>1</v>
      </c>
    </row>
    <row r="3585" spans="1:4">
      <c r="A3585" s="148">
        <v>42067.447</v>
      </c>
      <c r="B3585" s="149" t="s">
        <v>1707</v>
      </c>
      <c r="C3585" s="150" t="s">
        <v>1710</v>
      </c>
      <c r="D3585" s="150">
        <v>0</v>
      </c>
    </row>
    <row r="3586" spans="1:4">
      <c r="A3586" s="148">
        <v>42067.457999999999</v>
      </c>
      <c r="B3586" s="149" t="s">
        <v>1698</v>
      </c>
      <c r="C3586" s="150" t="s">
        <v>1701</v>
      </c>
      <c r="D3586" s="150">
        <v>0</v>
      </c>
    </row>
    <row r="3587" spans="1:4">
      <c r="A3587" s="148">
        <v>42067.457999999999</v>
      </c>
      <c r="B3587" s="149" t="s">
        <v>1706</v>
      </c>
      <c r="C3587" s="150" t="s">
        <v>1709</v>
      </c>
      <c r="D3587" s="150">
        <v>0</v>
      </c>
    </row>
    <row r="3588" spans="1:4">
      <c r="A3588" s="148">
        <v>42067.464999999997</v>
      </c>
      <c r="B3588" s="149" t="s">
        <v>1704</v>
      </c>
      <c r="C3588" s="150" t="s">
        <v>1699</v>
      </c>
      <c r="D3588" s="150">
        <v>1</v>
      </c>
    </row>
    <row r="3589" spans="1:4">
      <c r="A3589" s="148">
        <v>42067.464999999997</v>
      </c>
      <c r="B3589" s="149" t="s">
        <v>1702</v>
      </c>
      <c r="C3589" s="150" t="s">
        <v>1710</v>
      </c>
      <c r="D3589" s="150">
        <v>1</v>
      </c>
    </row>
    <row r="3590" spans="1:4">
      <c r="A3590" s="148">
        <v>42067.466</v>
      </c>
      <c r="B3590" s="149" t="s">
        <v>1700</v>
      </c>
      <c r="C3590" s="150" t="s">
        <v>1709</v>
      </c>
      <c r="D3590" s="150">
        <v>0</v>
      </c>
    </row>
    <row r="3591" spans="1:4">
      <c r="A3591" s="148">
        <v>42067.466</v>
      </c>
      <c r="B3591" s="149" t="s">
        <v>1698</v>
      </c>
      <c r="C3591" s="150" t="s">
        <v>1701</v>
      </c>
      <c r="D3591" s="150">
        <v>1</v>
      </c>
    </row>
    <row r="3592" spans="1:4">
      <c r="A3592" s="148">
        <v>42067.481</v>
      </c>
      <c r="B3592" s="149" t="s">
        <v>1700</v>
      </c>
      <c r="C3592" s="150" t="s">
        <v>1699</v>
      </c>
      <c r="D3592" s="150">
        <v>1</v>
      </c>
    </row>
    <row r="3593" spans="1:4">
      <c r="A3593" s="148">
        <v>42067.481</v>
      </c>
      <c r="B3593" s="149" t="s">
        <v>1700</v>
      </c>
      <c r="C3593" s="150" t="s">
        <v>1701</v>
      </c>
      <c r="D3593" s="150">
        <v>1</v>
      </c>
    </row>
    <row r="3594" spans="1:4">
      <c r="A3594" s="148">
        <v>42067.483999999997</v>
      </c>
      <c r="B3594" s="149" t="s">
        <v>1704</v>
      </c>
      <c r="C3594" s="150" t="s">
        <v>1701</v>
      </c>
      <c r="D3594" s="150">
        <v>1</v>
      </c>
    </row>
    <row r="3595" spans="1:4">
      <c r="A3595" s="148">
        <v>42067.483999999997</v>
      </c>
      <c r="B3595" s="149" t="s">
        <v>1705</v>
      </c>
      <c r="C3595" s="150" t="s">
        <v>1710</v>
      </c>
      <c r="D3595" s="150">
        <v>1</v>
      </c>
    </row>
    <row r="3596" spans="1:4">
      <c r="A3596" s="148">
        <v>42067.5</v>
      </c>
      <c r="B3596" s="149" t="s">
        <v>1700</v>
      </c>
      <c r="C3596" s="150" t="s">
        <v>1708</v>
      </c>
      <c r="D3596" s="150">
        <v>1</v>
      </c>
    </row>
    <row r="3597" spans="1:4">
      <c r="A3597" s="148">
        <v>42067.5</v>
      </c>
      <c r="B3597" s="149" t="s">
        <v>1705</v>
      </c>
      <c r="C3597" s="150" t="s">
        <v>1699</v>
      </c>
      <c r="D3597" s="150">
        <v>1</v>
      </c>
    </row>
    <row r="3598" spans="1:4">
      <c r="A3598" s="148">
        <v>42067.51</v>
      </c>
      <c r="B3598" s="149" t="s">
        <v>1706</v>
      </c>
      <c r="C3598" s="150" t="s">
        <v>1709</v>
      </c>
      <c r="D3598" s="150">
        <v>1</v>
      </c>
    </row>
    <row r="3599" spans="1:4">
      <c r="A3599" s="148">
        <v>42067.51</v>
      </c>
      <c r="B3599" s="149" t="s">
        <v>1703</v>
      </c>
      <c r="C3599" s="150" t="s">
        <v>1710</v>
      </c>
      <c r="D3599" s="150">
        <v>1</v>
      </c>
    </row>
    <row r="3600" spans="1:4">
      <c r="A3600" s="148">
        <v>42067.531999999999</v>
      </c>
      <c r="B3600" s="149" t="s">
        <v>1704</v>
      </c>
      <c r="C3600" s="150" t="s">
        <v>1708</v>
      </c>
      <c r="D3600" s="150">
        <v>1</v>
      </c>
    </row>
    <row r="3601" spans="1:4">
      <c r="A3601" s="148">
        <v>42067.531999999999</v>
      </c>
      <c r="B3601" s="149" t="s">
        <v>1707</v>
      </c>
      <c r="C3601" s="150" t="s">
        <v>1699</v>
      </c>
      <c r="D3601" s="150">
        <v>0</v>
      </c>
    </row>
    <row r="3602" spans="1:4">
      <c r="A3602" s="148">
        <v>42067.548000000003</v>
      </c>
      <c r="B3602" s="149" t="s">
        <v>1702</v>
      </c>
      <c r="C3602" s="150" t="s">
        <v>1710</v>
      </c>
      <c r="D3602" s="150">
        <v>1</v>
      </c>
    </row>
    <row r="3603" spans="1:4">
      <c r="A3603" s="148">
        <v>42067.548000000003</v>
      </c>
      <c r="B3603" s="149" t="s">
        <v>1704</v>
      </c>
      <c r="C3603" s="150" t="s">
        <v>1701</v>
      </c>
      <c r="D3603" s="150">
        <v>1</v>
      </c>
    </row>
    <row r="3604" spans="1:4">
      <c r="A3604" s="148">
        <v>42067.567000000003</v>
      </c>
      <c r="B3604" s="149" t="s">
        <v>1704</v>
      </c>
      <c r="C3604" s="150" t="s">
        <v>1710</v>
      </c>
      <c r="D3604" s="150">
        <v>0</v>
      </c>
    </row>
    <row r="3605" spans="1:4">
      <c r="A3605" s="148">
        <v>42067.567000000003</v>
      </c>
      <c r="B3605" s="149" t="s">
        <v>1698</v>
      </c>
      <c r="C3605" s="150" t="s">
        <v>1710</v>
      </c>
      <c r="D3605" s="150">
        <v>1</v>
      </c>
    </row>
    <row r="3606" spans="1:4">
      <c r="A3606" s="148">
        <v>42067.57</v>
      </c>
      <c r="B3606" s="149" t="s">
        <v>1706</v>
      </c>
      <c r="C3606" s="150" t="s">
        <v>1701</v>
      </c>
      <c r="D3606" s="150">
        <v>1</v>
      </c>
    </row>
    <row r="3607" spans="1:4">
      <c r="A3607" s="148">
        <v>42067.57</v>
      </c>
      <c r="B3607" s="149" t="s">
        <v>1706</v>
      </c>
      <c r="C3607" s="150" t="s">
        <v>1708</v>
      </c>
      <c r="D3607" s="150">
        <v>1</v>
      </c>
    </row>
    <row r="3608" spans="1:4">
      <c r="A3608" s="148">
        <v>42067.595000000001</v>
      </c>
      <c r="B3608" s="149" t="s">
        <v>1707</v>
      </c>
      <c r="C3608" s="150" t="s">
        <v>1699</v>
      </c>
      <c r="D3608" s="150">
        <v>1</v>
      </c>
    </row>
    <row r="3609" spans="1:4">
      <c r="A3609" s="148">
        <v>42067.595000000001</v>
      </c>
      <c r="B3609" s="149" t="s">
        <v>1702</v>
      </c>
      <c r="C3609" s="150" t="s">
        <v>1701</v>
      </c>
      <c r="D3609" s="150">
        <v>1</v>
      </c>
    </row>
    <row r="3610" spans="1:4">
      <c r="A3610" s="148">
        <v>42067.618000000002</v>
      </c>
      <c r="B3610" s="149" t="s">
        <v>1703</v>
      </c>
      <c r="C3610" s="150" t="s">
        <v>1701</v>
      </c>
      <c r="D3610" s="150">
        <v>0</v>
      </c>
    </row>
    <row r="3611" spans="1:4">
      <c r="A3611" s="148">
        <v>42067.618000000002</v>
      </c>
      <c r="B3611" s="149" t="s">
        <v>1706</v>
      </c>
      <c r="C3611" s="150" t="s">
        <v>1710</v>
      </c>
      <c r="D3611" s="150">
        <v>1</v>
      </c>
    </row>
    <row r="3612" spans="1:4">
      <c r="A3612" s="148">
        <v>42067.625</v>
      </c>
      <c r="B3612" s="149" t="s">
        <v>1705</v>
      </c>
      <c r="C3612" s="150" t="s">
        <v>1701</v>
      </c>
      <c r="D3612" s="150">
        <v>1</v>
      </c>
    </row>
    <row r="3613" spans="1:4">
      <c r="A3613" s="148">
        <v>42067.625</v>
      </c>
      <c r="B3613" s="149" t="s">
        <v>1705</v>
      </c>
      <c r="C3613" s="150" t="s">
        <v>1701</v>
      </c>
      <c r="D3613" s="150">
        <v>1</v>
      </c>
    </row>
    <row r="3614" spans="1:4">
      <c r="A3614" s="148">
        <v>42067.646000000001</v>
      </c>
      <c r="B3614" s="149" t="s">
        <v>1707</v>
      </c>
      <c r="C3614" s="150" t="s">
        <v>1709</v>
      </c>
      <c r="D3614" s="150">
        <v>1</v>
      </c>
    </row>
    <row r="3615" spans="1:4">
      <c r="A3615" s="148">
        <v>42067.646000000001</v>
      </c>
      <c r="B3615" s="149" t="s">
        <v>1706</v>
      </c>
      <c r="C3615" s="150" t="s">
        <v>1699</v>
      </c>
      <c r="D3615" s="150">
        <v>1</v>
      </c>
    </row>
    <row r="3616" spans="1:4">
      <c r="A3616" s="148">
        <v>42067.65</v>
      </c>
      <c r="B3616" s="149" t="s">
        <v>1706</v>
      </c>
      <c r="C3616" s="150" t="s">
        <v>1710</v>
      </c>
      <c r="D3616" s="150">
        <v>0</v>
      </c>
    </row>
    <row r="3617" spans="1:4">
      <c r="A3617" s="148">
        <v>42067.65</v>
      </c>
      <c r="B3617" s="149" t="s">
        <v>1700</v>
      </c>
      <c r="C3617" s="150" t="s">
        <v>1708</v>
      </c>
      <c r="D3617" s="150">
        <v>1</v>
      </c>
    </row>
    <row r="3618" spans="1:4">
      <c r="A3618" s="148">
        <v>42067.65</v>
      </c>
      <c r="B3618" s="149" t="s">
        <v>1698</v>
      </c>
      <c r="C3618" s="150" t="s">
        <v>1708</v>
      </c>
      <c r="D3618" s="150">
        <v>1</v>
      </c>
    </row>
    <row r="3619" spans="1:4">
      <c r="A3619" s="148">
        <v>42067.65</v>
      </c>
      <c r="B3619" s="149" t="s">
        <v>1698</v>
      </c>
      <c r="C3619" s="150" t="s">
        <v>1699</v>
      </c>
      <c r="D3619" s="150">
        <v>0</v>
      </c>
    </row>
    <row r="3620" spans="1:4">
      <c r="A3620" s="148">
        <v>42067.671000000002</v>
      </c>
      <c r="B3620" s="149" t="s">
        <v>1704</v>
      </c>
      <c r="C3620" s="150" t="s">
        <v>1701</v>
      </c>
      <c r="D3620" s="150">
        <v>1</v>
      </c>
    </row>
    <row r="3621" spans="1:4">
      <c r="A3621" s="148">
        <v>42067.671000000002</v>
      </c>
      <c r="B3621" s="149" t="s">
        <v>1700</v>
      </c>
      <c r="C3621" s="150" t="s">
        <v>1710</v>
      </c>
      <c r="D3621" s="150">
        <v>1</v>
      </c>
    </row>
    <row r="3622" spans="1:4">
      <c r="A3622" s="148">
        <v>42067.678999999996</v>
      </c>
      <c r="B3622" s="149" t="s">
        <v>1704</v>
      </c>
      <c r="C3622" s="150" t="s">
        <v>1710</v>
      </c>
      <c r="D3622" s="150">
        <v>1</v>
      </c>
    </row>
    <row r="3623" spans="1:4">
      <c r="A3623" s="148">
        <v>42067.678999999996</v>
      </c>
      <c r="B3623" s="149" t="s">
        <v>1707</v>
      </c>
      <c r="C3623" s="150" t="s">
        <v>1710</v>
      </c>
      <c r="D3623" s="150">
        <v>1</v>
      </c>
    </row>
    <row r="3624" spans="1:4">
      <c r="A3624" s="148">
        <v>42067.688000000002</v>
      </c>
      <c r="B3624" s="149" t="s">
        <v>1698</v>
      </c>
      <c r="C3624" s="150" t="s">
        <v>1701</v>
      </c>
      <c r="D3624" s="150">
        <v>1</v>
      </c>
    </row>
    <row r="3625" spans="1:4">
      <c r="A3625" s="148">
        <v>42067.688000000002</v>
      </c>
      <c r="B3625" s="149" t="s">
        <v>1707</v>
      </c>
      <c r="C3625" s="150" t="s">
        <v>1708</v>
      </c>
      <c r="D3625" s="150">
        <v>1</v>
      </c>
    </row>
    <row r="3626" spans="1:4">
      <c r="A3626" s="148">
        <v>42067.692000000003</v>
      </c>
      <c r="B3626" s="149" t="s">
        <v>1703</v>
      </c>
      <c r="C3626" s="150" t="s">
        <v>1699</v>
      </c>
      <c r="D3626" s="150">
        <v>0</v>
      </c>
    </row>
    <row r="3627" spans="1:4">
      <c r="A3627" s="148">
        <v>42067.692000000003</v>
      </c>
      <c r="B3627" s="149" t="s">
        <v>1700</v>
      </c>
      <c r="C3627" s="150" t="s">
        <v>1699</v>
      </c>
      <c r="D3627" s="150">
        <v>1</v>
      </c>
    </row>
    <row r="3628" spans="1:4">
      <c r="A3628" s="148">
        <v>42067.705999999998</v>
      </c>
      <c r="B3628" s="149" t="s">
        <v>1703</v>
      </c>
      <c r="C3628" s="150" t="s">
        <v>1710</v>
      </c>
      <c r="D3628" s="150">
        <v>1</v>
      </c>
    </row>
    <row r="3629" spans="1:4">
      <c r="A3629" s="148">
        <v>42067.705999999998</v>
      </c>
      <c r="B3629" s="149" t="s">
        <v>1705</v>
      </c>
      <c r="C3629" s="150" t="s">
        <v>1708</v>
      </c>
      <c r="D3629" s="150">
        <v>0</v>
      </c>
    </row>
    <row r="3630" spans="1:4">
      <c r="A3630" s="148">
        <v>42067.718999999997</v>
      </c>
      <c r="B3630" s="149" t="s">
        <v>1704</v>
      </c>
      <c r="C3630" s="150" t="s">
        <v>1699</v>
      </c>
      <c r="D3630" s="150">
        <v>1</v>
      </c>
    </row>
    <row r="3631" spans="1:4">
      <c r="A3631" s="148">
        <v>42067.718999999997</v>
      </c>
      <c r="B3631" s="149" t="s">
        <v>1705</v>
      </c>
      <c r="C3631" s="150" t="s">
        <v>1699</v>
      </c>
      <c r="D3631" s="150">
        <v>0</v>
      </c>
    </row>
    <row r="3632" spans="1:4">
      <c r="A3632" s="148">
        <v>42067.724000000002</v>
      </c>
      <c r="B3632" s="149" t="s">
        <v>1707</v>
      </c>
      <c r="C3632" s="150" t="s">
        <v>1699</v>
      </c>
      <c r="D3632" s="150">
        <v>1</v>
      </c>
    </row>
    <row r="3633" spans="1:4">
      <c r="A3633" s="148">
        <v>42067.724000000002</v>
      </c>
      <c r="B3633" s="149" t="s">
        <v>1702</v>
      </c>
      <c r="C3633" s="150" t="s">
        <v>1701</v>
      </c>
      <c r="D3633" s="150">
        <v>0</v>
      </c>
    </row>
    <row r="3634" spans="1:4">
      <c r="A3634" s="148">
        <v>42067.726000000002</v>
      </c>
      <c r="B3634" s="149" t="s">
        <v>1700</v>
      </c>
      <c r="C3634" s="150" t="s">
        <v>1709</v>
      </c>
      <c r="D3634" s="150">
        <v>1</v>
      </c>
    </row>
    <row r="3635" spans="1:4">
      <c r="A3635" s="148">
        <v>42067.726000000002</v>
      </c>
      <c r="B3635" s="149" t="s">
        <v>1707</v>
      </c>
      <c r="C3635" s="150" t="s">
        <v>1709</v>
      </c>
      <c r="D3635" s="150">
        <v>1</v>
      </c>
    </row>
    <row r="3636" spans="1:4">
      <c r="A3636" s="148">
        <v>42067.735999999997</v>
      </c>
      <c r="B3636" s="149" t="s">
        <v>1700</v>
      </c>
      <c r="C3636" s="150" t="s">
        <v>1710</v>
      </c>
      <c r="D3636" s="150">
        <v>1</v>
      </c>
    </row>
    <row r="3637" spans="1:4">
      <c r="A3637" s="148">
        <v>42067.735999999997</v>
      </c>
      <c r="B3637" s="149" t="s">
        <v>1705</v>
      </c>
      <c r="C3637" s="150" t="s">
        <v>1701</v>
      </c>
      <c r="D3637" s="150">
        <v>1</v>
      </c>
    </row>
    <row r="3638" spans="1:4">
      <c r="A3638" s="148">
        <v>42068.434000000001</v>
      </c>
      <c r="B3638" s="149" t="s">
        <v>1700</v>
      </c>
      <c r="C3638" s="150" t="s">
        <v>1708</v>
      </c>
      <c r="D3638" s="150">
        <v>0</v>
      </c>
    </row>
    <row r="3639" spans="1:4">
      <c r="A3639" s="148">
        <v>42068.434000000001</v>
      </c>
      <c r="B3639" s="149" t="s">
        <v>1700</v>
      </c>
      <c r="C3639" s="150" t="s">
        <v>1709</v>
      </c>
      <c r="D3639" s="150">
        <v>1</v>
      </c>
    </row>
    <row r="3640" spans="1:4">
      <c r="A3640" s="148">
        <v>42068.449000000001</v>
      </c>
      <c r="B3640" s="149" t="s">
        <v>1698</v>
      </c>
      <c r="C3640" s="150" t="s">
        <v>1701</v>
      </c>
      <c r="D3640" s="150">
        <v>1</v>
      </c>
    </row>
    <row r="3641" spans="1:4">
      <c r="A3641" s="148">
        <v>42068.449000000001</v>
      </c>
      <c r="B3641" s="149" t="s">
        <v>1698</v>
      </c>
      <c r="C3641" s="150" t="s">
        <v>1710</v>
      </c>
      <c r="D3641" s="150">
        <v>1</v>
      </c>
    </row>
    <row r="3642" spans="1:4">
      <c r="A3642" s="148">
        <v>42068.453000000001</v>
      </c>
      <c r="B3642" s="149" t="s">
        <v>1704</v>
      </c>
      <c r="C3642" s="150" t="s">
        <v>1708</v>
      </c>
      <c r="D3642" s="150">
        <v>1</v>
      </c>
    </row>
    <row r="3643" spans="1:4">
      <c r="A3643" s="148">
        <v>42068.453000000001</v>
      </c>
      <c r="B3643" s="149" t="s">
        <v>1705</v>
      </c>
      <c r="C3643" s="150" t="s">
        <v>1701</v>
      </c>
      <c r="D3643" s="150">
        <v>1</v>
      </c>
    </row>
    <row r="3644" spans="1:4">
      <c r="A3644" s="148">
        <v>42068.468999999997</v>
      </c>
      <c r="B3644" s="149" t="s">
        <v>1704</v>
      </c>
      <c r="C3644" s="150" t="s">
        <v>1710</v>
      </c>
      <c r="D3644" s="150">
        <v>1</v>
      </c>
    </row>
    <row r="3645" spans="1:4">
      <c r="A3645" s="148">
        <v>42068.468999999997</v>
      </c>
      <c r="B3645" s="149" t="s">
        <v>1700</v>
      </c>
      <c r="C3645" s="150" t="s">
        <v>1710</v>
      </c>
      <c r="D3645" s="150">
        <v>1</v>
      </c>
    </row>
    <row r="3646" spans="1:4">
      <c r="A3646" s="148">
        <v>42068.474999999999</v>
      </c>
      <c r="B3646" s="149" t="s">
        <v>1707</v>
      </c>
      <c r="C3646" s="150" t="s">
        <v>1701</v>
      </c>
      <c r="D3646" s="150">
        <v>1</v>
      </c>
    </row>
    <row r="3647" spans="1:4">
      <c r="A3647" s="148">
        <v>42068.474999999999</v>
      </c>
      <c r="B3647" s="149" t="s">
        <v>1698</v>
      </c>
      <c r="C3647" s="150" t="s">
        <v>1708</v>
      </c>
      <c r="D3647" s="150">
        <v>0</v>
      </c>
    </row>
    <row r="3648" spans="1:4">
      <c r="A3648" s="148">
        <v>42068.489000000001</v>
      </c>
      <c r="B3648" s="149" t="s">
        <v>1705</v>
      </c>
      <c r="C3648" s="150" t="s">
        <v>1701</v>
      </c>
      <c r="D3648" s="150">
        <v>1</v>
      </c>
    </row>
    <row r="3649" spans="1:4">
      <c r="A3649" s="148">
        <v>42068.489000000001</v>
      </c>
      <c r="B3649" s="149" t="s">
        <v>1700</v>
      </c>
      <c r="C3649" s="150" t="s">
        <v>1709</v>
      </c>
      <c r="D3649" s="150">
        <v>1</v>
      </c>
    </row>
    <row r="3650" spans="1:4">
      <c r="A3650" s="148">
        <v>42068.508000000002</v>
      </c>
      <c r="B3650" s="149" t="s">
        <v>1698</v>
      </c>
      <c r="C3650" s="150" t="s">
        <v>1708</v>
      </c>
      <c r="D3650" s="150">
        <v>0</v>
      </c>
    </row>
    <row r="3651" spans="1:4">
      <c r="A3651" s="148">
        <v>42068.508000000002</v>
      </c>
      <c r="B3651" s="149" t="s">
        <v>1702</v>
      </c>
      <c r="C3651" s="150" t="s">
        <v>1701</v>
      </c>
      <c r="D3651" s="150">
        <v>1</v>
      </c>
    </row>
    <row r="3652" spans="1:4">
      <c r="A3652" s="148">
        <v>42068.521999999997</v>
      </c>
      <c r="B3652" s="149" t="s">
        <v>1706</v>
      </c>
      <c r="C3652" s="150" t="s">
        <v>1699</v>
      </c>
      <c r="D3652" s="150">
        <v>1</v>
      </c>
    </row>
    <row r="3653" spans="1:4">
      <c r="A3653" s="148">
        <v>42068.521999999997</v>
      </c>
      <c r="B3653" s="149" t="s">
        <v>1705</v>
      </c>
      <c r="C3653" s="150" t="s">
        <v>1701</v>
      </c>
      <c r="D3653" s="150">
        <v>1</v>
      </c>
    </row>
    <row r="3654" spans="1:4">
      <c r="A3654" s="148">
        <v>42068.529000000002</v>
      </c>
      <c r="B3654" s="149" t="s">
        <v>1706</v>
      </c>
      <c r="C3654" s="150" t="s">
        <v>1709</v>
      </c>
      <c r="D3654" s="150">
        <v>0</v>
      </c>
    </row>
    <row r="3655" spans="1:4">
      <c r="A3655" s="148">
        <v>42068.529000000002</v>
      </c>
      <c r="B3655" s="149" t="s">
        <v>1702</v>
      </c>
      <c r="C3655" s="150" t="s">
        <v>1708</v>
      </c>
      <c r="D3655" s="150">
        <v>1</v>
      </c>
    </row>
    <row r="3656" spans="1:4">
      <c r="A3656" s="148">
        <v>42068.533000000003</v>
      </c>
      <c r="B3656" s="149" t="s">
        <v>1698</v>
      </c>
      <c r="C3656" s="150" t="s">
        <v>1710</v>
      </c>
      <c r="D3656" s="150">
        <v>1</v>
      </c>
    </row>
    <row r="3657" spans="1:4">
      <c r="A3657" s="148">
        <v>42068.533000000003</v>
      </c>
      <c r="B3657" s="149" t="s">
        <v>1702</v>
      </c>
      <c r="C3657" s="150" t="s">
        <v>1701</v>
      </c>
      <c r="D3657" s="150">
        <v>1</v>
      </c>
    </row>
    <row r="3658" spans="1:4">
      <c r="A3658" s="148">
        <v>42068.535000000003</v>
      </c>
      <c r="B3658" s="149" t="s">
        <v>1700</v>
      </c>
      <c r="C3658" s="150" t="s">
        <v>1708</v>
      </c>
      <c r="D3658" s="150">
        <v>1</v>
      </c>
    </row>
    <row r="3659" spans="1:4">
      <c r="A3659" s="148">
        <v>42068.535000000003</v>
      </c>
      <c r="B3659" s="149" t="s">
        <v>1705</v>
      </c>
      <c r="C3659" s="150" t="s">
        <v>1709</v>
      </c>
      <c r="D3659" s="150">
        <v>0</v>
      </c>
    </row>
    <row r="3660" spans="1:4">
      <c r="A3660" s="148">
        <v>42068.56</v>
      </c>
      <c r="B3660" s="149" t="s">
        <v>1702</v>
      </c>
      <c r="C3660" s="150" t="s">
        <v>1708</v>
      </c>
      <c r="D3660" s="150">
        <v>1</v>
      </c>
    </row>
    <row r="3661" spans="1:4">
      <c r="A3661" s="148">
        <v>42068.56</v>
      </c>
      <c r="B3661" s="149" t="s">
        <v>1707</v>
      </c>
      <c r="C3661" s="150" t="s">
        <v>1710</v>
      </c>
      <c r="D3661" s="150">
        <v>1</v>
      </c>
    </row>
    <row r="3662" spans="1:4">
      <c r="A3662" s="148">
        <v>42068.571000000004</v>
      </c>
      <c r="B3662" s="149" t="s">
        <v>1706</v>
      </c>
      <c r="C3662" s="150" t="s">
        <v>1701</v>
      </c>
      <c r="D3662" s="150">
        <v>1</v>
      </c>
    </row>
    <row r="3663" spans="1:4">
      <c r="A3663" s="148">
        <v>42068.571000000004</v>
      </c>
      <c r="B3663" s="149" t="s">
        <v>1703</v>
      </c>
      <c r="C3663" s="150" t="s">
        <v>1708</v>
      </c>
      <c r="D3663" s="150">
        <v>1</v>
      </c>
    </row>
    <row r="3664" spans="1:4">
      <c r="A3664" s="148">
        <v>42068.593000000001</v>
      </c>
      <c r="B3664" s="149" t="s">
        <v>1700</v>
      </c>
      <c r="C3664" s="150" t="s">
        <v>1710</v>
      </c>
      <c r="D3664" s="150">
        <v>1</v>
      </c>
    </row>
    <row r="3665" spans="1:4">
      <c r="A3665" s="148">
        <v>42068.593000000001</v>
      </c>
      <c r="B3665" s="149" t="s">
        <v>1703</v>
      </c>
      <c r="C3665" s="150" t="s">
        <v>1708</v>
      </c>
      <c r="D3665" s="150">
        <v>1</v>
      </c>
    </row>
    <row r="3666" spans="1:4">
      <c r="A3666" s="148">
        <v>42068.599000000002</v>
      </c>
      <c r="B3666" s="149" t="s">
        <v>1702</v>
      </c>
      <c r="C3666" s="150" t="s">
        <v>1699</v>
      </c>
      <c r="D3666" s="150">
        <v>1</v>
      </c>
    </row>
    <row r="3667" spans="1:4">
      <c r="A3667" s="148">
        <v>42068.599000000002</v>
      </c>
      <c r="B3667" s="149" t="s">
        <v>1705</v>
      </c>
      <c r="C3667" s="150" t="s">
        <v>1708</v>
      </c>
      <c r="D3667" s="150">
        <v>1</v>
      </c>
    </row>
    <row r="3668" spans="1:4">
      <c r="A3668" s="148">
        <v>42068.635999999999</v>
      </c>
      <c r="B3668" s="149" t="s">
        <v>1705</v>
      </c>
      <c r="C3668" s="150" t="s">
        <v>1709</v>
      </c>
      <c r="D3668" s="150">
        <v>1</v>
      </c>
    </row>
    <row r="3669" spans="1:4">
      <c r="A3669" s="148">
        <v>42068.635999999999</v>
      </c>
      <c r="B3669" s="149" t="s">
        <v>1700</v>
      </c>
      <c r="C3669" s="150" t="s">
        <v>1710</v>
      </c>
      <c r="D3669" s="150">
        <v>0</v>
      </c>
    </row>
    <row r="3670" spans="1:4">
      <c r="A3670" s="148">
        <v>42068.661</v>
      </c>
      <c r="B3670" s="149" t="s">
        <v>1700</v>
      </c>
      <c r="C3670" s="150" t="s">
        <v>1710</v>
      </c>
      <c r="D3670" s="150">
        <v>1</v>
      </c>
    </row>
    <row r="3671" spans="1:4">
      <c r="A3671" s="148">
        <v>42068.661</v>
      </c>
      <c r="B3671" s="149" t="s">
        <v>1702</v>
      </c>
      <c r="C3671" s="150" t="s">
        <v>1708</v>
      </c>
      <c r="D3671" s="150">
        <v>0</v>
      </c>
    </row>
    <row r="3672" spans="1:4">
      <c r="A3672" s="148">
        <v>42068.663</v>
      </c>
      <c r="B3672" s="149" t="s">
        <v>1702</v>
      </c>
      <c r="C3672" s="150" t="s">
        <v>1699</v>
      </c>
      <c r="D3672" s="150">
        <v>1</v>
      </c>
    </row>
    <row r="3673" spans="1:4">
      <c r="A3673" s="148">
        <v>42068.663</v>
      </c>
      <c r="B3673" s="149" t="s">
        <v>1702</v>
      </c>
      <c r="C3673" s="150" t="s">
        <v>1710</v>
      </c>
      <c r="D3673" s="150">
        <v>0</v>
      </c>
    </row>
    <row r="3674" spans="1:4">
      <c r="A3674" s="148">
        <v>42068.673999999999</v>
      </c>
      <c r="B3674" s="149" t="s">
        <v>1702</v>
      </c>
      <c r="C3674" s="150" t="s">
        <v>1699</v>
      </c>
      <c r="D3674" s="150">
        <v>1</v>
      </c>
    </row>
    <row r="3675" spans="1:4">
      <c r="A3675" s="148">
        <v>42068.673999999999</v>
      </c>
      <c r="B3675" s="149" t="s">
        <v>1698</v>
      </c>
      <c r="C3675" s="150" t="s">
        <v>1710</v>
      </c>
      <c r="D3675" s="150">
        <v>1</v>
      </c>
    </row>
    <row r="3676" spans="1:4">
      <c r="A3676" s="148">
        <v>42068.675999999999</v>
      </c>
      <c r="B3676" s="149" t="s">
        <v>1706</v>
      </c>
      <c r="C3676" s="150" t="s">
        <v>1710</v>
      </c>
      <c r="D3676" s="150">
        <v>0</v>
      </c>
    </row>
    <row r="3677" spans="1:4">
      <c r="A3677" s="148">
        <v>42068.675999999999</v>
      </c>
      <c r="B3677" s="149" t="s">
        <v>1706</v>
      </c>
      <c r="C3677" s="150" t="s">
        <v>1699</v>
      </c>
      <c r="D3677" s="150">
        <v>1</v>
      </c>
    </row>
    <row r="3678" spans="1:4">
      <c r="A3678" s="148">
        <v>42068.678</v>
      </c>
      <c r="B3678" s="149" t="s">
        <v>1706</v>
      </c>
      <c r="C3678" s="150" t="s">
        <v>1710</v>
      </c>
      <c r="D3678" s="150">
        <v>1</v>
      </c>
    </row>
    <row r="3679" spans="1:4">
      <c r="A3679" s="148">
        <v>42068.678</v>
      </c>
      <c r="B3679" s="149" t="s">
        <v>1706</v>
      </c>
      <c r="C3679" s="150" t="s">
        <v>1701</v>
      </c>
      <c r="D3679" s="150">
        <v>1</v>
      </c>
    </row>
    <row r="3680" spans="1:4">
      <c r="A3680" s="148">
        <v>42068.680999999997</v>
      </c>
      <c r="B3680" s="149" t="s">
        <v>1707</v>
      </c>
      <c r="C3680" s="150" t="s">
        <v>1701</v>
      </c>
      <c r="D3680" s="150">
        <v>1</v>
      </c>
    </row>
    <row r="3681" spans="1:4">
      <c r="A3681" s="148">
        <v>42068.680999999997</v>
      </c>
      <c r="B3681" s="149" t="s">
        <v>1706</v>
      </c>
      <c r="C3681" s="150" t="s">
        <v>1701</v>
      </c>
      <c r="D3681" s="150">
        <v>0</v>
      </c>
    </row>
    <row r="3682" spans="1:4">
      <c r="A3682" s="148">
        <v>42068.680999999997</v>
      </c>
      <c r="B3682" s="149" t="s">
        <v>1702</v>
      </c>
      <c r="C3682" s="150" t="s">
        <v>1701</v>
      </c>
      <c r="D3682" s="150">
        <v>1</v>
      </c>
    </row>
    <row r="3683" spans="1:4">
      <c r="A3683" s="148">
        <v>42068.680999999997</v>
      </c>
      <c r="B3683" s="149" t="s">
        <v>1702</v>
      </c>
      <c r="C3683" s="150" t="s">
        <v>1709</v>
      </c>
      <c r="D3683" s="150">
        <v>1</v>
      </c>
    </row>
    <row r="3684" spans="1:4">
      <c r="A3684" s="148">
        <v>42068.682999999997</v>
      </c>
      <c r="B3684" s="149" t="s">
        <v>1698</v>
      </c>
      <c r="C3684" s="150" t="s">
        <v>1710</v>
      </c>
      <c r="D3684" s="150">
        <v>1</v>
      </c>
    </row>
    <row r="3685" spans="1:4">
      <c r="A3685" s="148">
        <v>42068.682999999997</v>
      </c>
      <c r="B3685" s="149" t="s">
        <v>1706</v>
      </c>
      <c r="C3685" s="150" t="s">
        <v>1699</v>
      </c>
      <c r="D3685" s="150">
        <v>1</v>
      </c>
    </row>
    <row r="3686" spans="1:4">
      <c r="A3686" s="148">
        <v>42068.73</v>
      </c>
      <c r="B3686" s="149" t="s">
        <v>1703</v>
      </c>
      <c r="C3686" s="150" t="s">
        <v>1708</v>
      </c>
      <c r="D3686" s="150">
        <v>0</v>
      </c>
    </row>
    <row r="3687" spans="1:4">
      <c r="A3687" s="148">
        <v>42068.73</v>
      </c>
      <c r="B3687" s="149" t="s">
        <v>1704</v>
      </c>
      <c r="C3687" s="150" t="s">
        <v>1701</v>
      </c>
      <c r="D3687" s="150">
        <v>1</v>
      </c>
    </row>
    <row r="3688" spans="1:4">
      <c r="A3688" s="148">
        <v>42068.732000000004</v>
      </c>
      <c r="B3688" s="149" t="s">
        <v>1705</v>
      </c>
      <c r="C3688" s="150" t="s">
        <v>1710</v>
      </c>
      <c r="D3688" s="150">
        <v>0</v>
      </c>
    </row>
    <row r="3689" spans="1:4">
      <c r="A3689" s="148">
        <v>42068.732000000004</v>
      </c>
      <c r="B3689" s="149" t="s">
        <v>1705</v>
      </c>
      <c r="C3689" s="150" t="s">
        <v>1699</v>
      </c>
      <c r="D3689" s="150">
        <v>0</v>
      </c>
    </row>
    <row r="3690" spans="1:4">
      <c r="A3690" s="148">
        <v>42068.745000000003</v>
      </c>
      <c r="B3690" s="149" t="s">
        <v>1700</v>
      </c>
      <c r="C3690" s="150" t="s">
        <v>1709</v>
      </c>
      <c r="D3690" s="150">
        <v>1</v>
      </c>
    </row>
    <row r="3691" spans="1:4">
      <c r="A3691" s="148">
        <v>42068.745000000003</v>
      </c>
      <c r="B3691" s="149" t="s">
        <v>1702</v>
      </c>
      <c r="C3691" s="150" t="s">
        <v>1710</v>
      </c>
      <c r="D3691" s="150">
        <v>0</v>
      </c>
    </row>
    <row r="3692" spans="1:4">
      <c r="A3692" s="148">
        <v>42069.375</v>
      </c>
      <c r="B3692" s="149" t="s">
        <v>1707</v>
      </c>
      <c r="C3692" s="150" t="s">
        <v>1701</v>
      </c>
      <c r="D3692" s="150">
        <v>1</v>
      </c>
    </row>
    <row r="3693" spans="1:4">
      <c r="A3693" s="148">
        <v>42069.375</v>
      </c>
      <c r="B3693" s="149" t="s">
        <v>1702</v>
      </c>
      <c r="C3693" s="150" t="s">
        <v>1708</v>
      </c>
      <c r="D3693" s="150">
        <v>1</v>
      </c>
    </row>
    <row r="3694" spans="1:4">
      <c r="A3694" s="148">
        <v>42069.411</v>
      </c>
      <c r="B3694" s="149" t="s">
        <v>1698</v>
      </c>
      <c r="C3694" s="150" t="s">
        <v>1709</v>
      </c>
      <c r="D3694" s="150">
        <v>1</v>
      </c>
    </row>
    <row r="3695" spans="1:4">
      <c r="A3695" s="148">
        <v>42069.411</v>
      </c>
      <c r="B3695" s="149" t="s">
        <v>1705</v>
      </c>
      <c r="C3695" s="150" t="s">
        <v>1699</v>
      </c>
      <c r="D3695" s="150">
        <v>1</v>
      </c>
    </row>
    <row r="3696" spans="1:4">
      <c r="A3696" s="148">
        <v>42069.417000000001</v>
      </c>
      <c r="B3696" s="149" t="s">
        <v>1700</v>
      </c>
      <c r="C3696" s="150" t="s">
        <v>1699</v>
      </c>
      <c r="D3696" s="150">
        <v>1</v>
      </c>
    </row>
    <row r="3697" spans="1:4">
      <c r="A3697" s="148">
        <v>42069.417000000001</v>
      </c>
      <c r="B3697" s="149" t="s">
        <v>1707</v>
      </c>
      <c r="C3697" s="150" t="s">
        <v>1709</v>
      </c>
      <c r="D3697" s="150">
        <v>1</v>
      </c>
    </row>
    <row r="3698" spans="1:4">
      <c r="A3698" s="148">
        <v>42069.428999999996</v>
      </c>
      <c r="B3698" s="149" t="s">
        <v>1704</v>
      </c>
      <c r="C3698" s="150" t="s">
        <v>1710</v>
      </c>
      <c r="D3698" s="150">
        <v>1</v>
      </c>
    </row>
    <row r="3699" spans="1:4">
      <c r="A3699" s="148">
        <v>42069.428999999996</v>
      </c>
      <c r="B3699" s="149" t="s">
        <v>1707</v>
      </c>
      <c r="C3699" s="150" t="s">
        <v>1708</v>
      </c>
      <c r="D3699" s="150">
        <v>0</v>
      </c>
    </row>
    <row r="3700" spans="1:4">
      <c r="A3700" s="148">
        <v>42069.428999999996</v>
      </c>
      <c r="B3700" s="149" t="s">
        <v>1704</v>
      </c>
      <c r="C3700" s="150" t="s">
        <v>1710</v>
      </c>
      <c r="D3700" s="150">
        <v>1</v>
      </c>
    </row>
    <row r="3701" spans="1:4">
      <c r="A3701" s="148">
        <v>42069.428999999996</v>
      </c>
      <c r="B3701" s="149" t="s">
        <v>1700</v>
      </c>
      <c r="C3701" s="150" t="s">
        <v>1699</v>
      </c>
      <c r="D3701" s="150">
        <v>1</v>
      </c>
    </row>
    <row r="3702" spans="1:4">
      <c r="A3702" s="148">
        <v>42069.445</v>
      </c>
      <c r="B3702" s="149" t="s">
        <v>1706</v>
      </c>
      <c r="C3702" s="150" t="s">
        <v>1708</v>
      </c>
      <c r="D3702" s="150">
        <v>1</v>
      </c>
    </row>
    <row r="3703" spans="1:4">
      <c r="A3703" s="148">
        <v>42069.445</v>
      </c>
      <c r="B3703" s="149" t="s">
        <v>1703</v>
      </c>
      <c r="C3703" s="150" t="s">
        <v>1708</v>
      </c>
      <c r="D3703" s="150">
        <v>1</v>
      </c>
    </row>
    <row r="3704" spans="1:4">
      <c r="A3704" s="148">
        <v>42069.447999999997</v>
      </c>
      <c r="B3704" s="149" t="s">
        <v>1707</v>
      </c>
      <c r="C3704" s="150" t="s">
        <v>1709</v>
      </c>
      <c r="D3704" s="150">
        <v>1</v>
      </c>
    </row>
    <row r="3705" spans="1:4">
      <c r="A3705" s="148">
        <v>42069.447999999997</v>
      </c>
      <c r="B3705" s="149" t="s">
        <v>1706</v>
      </c>
      <c r="C3705" s="150" t="s">
        <v>1709</v>
      </c>
      <c r="D3705" s="150">
        <v>0</v>
      </c>
    </row>
    <row r="3706" spans="1:4">
      <c r="A3706" s="148">
        <v>42069.46</v>
      </c>
      <c r="B3706" s="149" t="s">
        <v>1703</v>
      </c>
      <c r="C3706" s="150" t="s">
        <v>1701</v>
      </c>
      <c r="D3706" s="150">
        <v>1</v>
      </c>
    </row>
    <row r="3707" spans="1:4">
      <c r="A3707" s="148">
        <v>42069.46</v>
      </c>
      <c r="B3707" s="149" t="s">
        <v>1705</v>
      </c>
      <c r="C3707" s="150" t="s">
        <v>1699</v>
      </c>
      <c r="D3707" s="150">
        <v>1</v>
      </c>
    </row>
    <row r="3708" spans="1:4">
      <c r="A3708" s="148">
        <v>42069.472999999998</v>
      </c>
      <c r="B3708" s="149" t="s">
        <v>1707</v>
      </c>
      <c r="C3708" s="150" t="s">
        <v>1709</v>
      </c>
      <c r="D3708" s="150">
        <v>1</v>
      </c>
    </row>
    <row r="3709" spans="1:4">
      <c r="A3709" s="148">
        <v>42069.472999999998</v>
      </c>
      <c r="B3709" s="149" t="s">
        <v>1706</v>
      </c>
      <c r="C3709" s="150" t="s">
        <v>1699</v>
      </c>
      <c r="D3709" s="150">
        <v>0</v>
      </c>
    </row>
    <row r="3710" spans="1:4">
      <c r="A3710" s="148">
        <v>42069.476000000002</v>
      </c>
      <c r="B3710" s="149" t="s">
        <v>1707</v>
      </c>
      <c r="C3710" s="150" t="s">
        <v>1709</v>
      </c>
      <c r="D3710" s="150">
        <v>1</v>
      </c>
    </row>
    <row r="3711" spans="1:4">
      <c r="A3711" s="148">
        <v>42069.476000000002</v>
      </c>
      <c r="B3711" s="149" t="s">
        <v>1703</v>
      </c>
      <c r="C3711" s="150" t="s">
        <v>1708</v>
      </c>
      <c r="D3711" s="150">
        <v>1</v>
      </c>
    </row>
    <row r="3712" spans="1:4">
      <c r="A3712" s="148">
        <v>42069.478000000003</v>
      </c>
      <c r="B3712" s="149" t="s">
        <v>1707</v>
      </c>
      <c r="C3712" s="150" t="s">
        <v>1708</v>
      </c>
      <c r="D3712" s="150">
        <v>1</v>
      </c>
    </row>
    <row r="3713" spans="1:4">
      <c r="A3713" s="148">
        <v>42069.478000000003</v>
      </c>
      <c r="B3713" s="149" t="s">
        <v>1706</v>
      </c>
      <c r="C3713" s="150" t="s">
        <v>1710</v>
      </c>
      <c r="D3713" s="150">
        <v>0</v>
      </c>
    </row>
    <row r="3714" spans="1:4">
      <c r="A3714" s="148">
        <v>42069.504999999997</v>
      </c>
      <c r="B3714" s="149" t="s">
        <v>1700</v>
      </c>
      <c r="C3714" s="150" t="s">
        <v>1709</v>
      </c>
      <c r="D3714" s="150">
        <v>1</v>
      </c>
    </row>
    <row r="3715" spans="1:4">
      <c r="A3715" s="148">
        <v>42069.504999999997</v>
      </c>
      <c r="B3715" s="149" t="s">
        <v>1706</v>
      </c>
      <c r="C3715" s="150" t="s">
        <v>1709</v>
      </c>
      <c r="D3715" s="150">
        <v>1</v>
      </c>
    </row>
    <row r="3716" spans="1:4">
      <c r="A3716" s="148">
        <v>42069.512999999999</v>
      </c>
      <c r="B3716" s="149" t="s">
        <v>1706</v>
      </c>
      <c r="C3716" s="150" t="s">
        <v>1701</v>
      </c>
      <c r="D3716" s="150">
        <v>1</v>
      </c>
    </row>
    <row r="3717" spans="1:4">
      <c r="A3717" s="148">
        <v>42069.512999999999</v>
      </c>
      <c r="B3717" s="149" t="s">
        <v>1707</v>
      </c>
      <c r="C3717" s="150" t="s">
        <v>1708</v>
      </c>
      <c r="D3717" s="150">
        <v>0</v>
      </c>
    </row>
    <row r="3718" spans="1:4">
      <c r="A3718" s="148">
        <v>42069.531999999999</v>
      </c>
      <c r="B3718" s="149" t="s">
        <v>1702</v>
      </c>
      <c r="C3718" s="150" t="s">
        <v>1709</v>
      </c>
      <c r="D3718" s="150">
        <v>1</v>
      </c>
    </row>
    <row r="3719" spans="1:4">
      <c r="A3719" s="148">
        <v>42069.531999999999</v>
      </c>
      <c r="B3719" s="149" t="s">
        <v>1704</v>
      </c>
      <c r="C3719" s="150" t="s">
        <v>1699</v>
      </c>
      <c r="D3719" s="150">
        <v>0</v>
      </c>
    </row>
    <row r="3720" spans="1:4">
      <c r="A3720" s="148">
        <v>42069.557000000001</v>
      </c>
      <c r="B3720" s="149" t="s">
        <v>1705</v>
      </c>
      <c r="C3720" s="150" t="s">
        <v>1709</v>
      </c>
      <c r="D3720" s="150">
        <v>1</v>
      </c>
    </row>
    <row r="3721" spans="1:4">
      <c r="A3721" s="148">
        <v>42069.557000000001</v>
      </c>
      <c r="B3721" s="149" t="s">
        <v>1706</v>
      </c>
      <c r="C3721" s="150" t="s">
        <v>1710</v>
      </c>
      <c r="D3721" s="150">
        <v>1</v>
      </c>
    </row>
    <row r="3722" spans="1:4">
      <c r="A3722" s="148">
        <v>42069.563999999998</v>
      </c>
      <c r="B3722" s="149" t="s">
        <v>1705</v>
      </c>
      <c r="C3722" s="150" t="s">
        <v>1699</v>
      </c>
      <c r="D3722" s="150">
        <v>1</v>
      </c>
    </row>
    <row r="3723" spans="1:4">
      <c r="A3723" s="148">
        <v>42069.563999999998</v>
      </c>
      <c r="B3723" s="149" t="s">
        <v>1705</v>
      </c>
      <c r="C3723" s="150" t="s">
        <v>1710</v>
      </c>
      <c r="D3723" s="150">
        <v>1</v>
      </c>
    </row>
    <row r="3724" spans="1:4">
      <c r="A3724" s="148">
        <v>42069.571000000004</v>
      </c>
      <c r="B3724" s="149" t="s">
        <v>1704</v>
      </c>
      <c r="C3724" s="150" t="s">
        <v>1699</v>
      </c>
      <c r="D3724" s="150">
        <v>0</v>
      </c>
    </row>
    <row r="3725" spans="1:4">
      <c r="A3725" s="148">
        <v>42069.571000000004</v>
      </c>
      <c r="B3725" s="149" t="s">
        <v>1700</v>
      </c>
      <c r="C3725" s="150" t="s">
        <v>1709</v>
      </c>
      <c r="D3725" s="150">
        <v>1</v>
      </c>
    </row>
    <row r="3726" spans="1:4">
      <c r="A3726" s="148">
        <v>42069.574000000001</v>
      </c>
      <c r="B3726" s="149" t="s">
        <v>1705</v>
      </c>
      <c r="C3726" s="150" t="s">
        <v>1701</v>
      </c>
      <c r="D3726" s="150">
        <v>0</v>
      </c>
    </row>
    <row r="3727" spans="1:4">
      <c r="A3727" s="148">
        <v>42069.574000000001</v>
      </c>
      <c r="B3727" s="149" t="s">
        <v>1704</v>
      </c>
      <c r="C3727" s="150" t="s">
        <v>1710</v>
      </c>
      <c r="D3727" s="150">
        <v>1</v>
      </c>
    </row>
    <row r="3728" spans="1:4">
      <c r="A3728" s="148">
        <v>42069.576000000001</v>
      </c>
      <c r="B3728" s="149" t="s">
        <v>1700</v>
      </c>
      <c r="C3728" s="150" t="s">
        <v>1709</v>
      </c>
      <c r="D3728" s="150">
        <v>1</v>
      </c>
    </row>
    <row r="3729" spans="1:4">
      <c r="A3729" s="148">
        <v>42069.576000000001</v>
      </c>
      <c r="B3729" s="149" t="s">
        <v>1698</v>
      </c>
      <c r="C3729" s="150" t="s">
        <v>1709</v>
      </c>
      <c r="D3729" s="150">
        <v>1</v>
      </c>
    </row>
    <row r="3730" spans="1:4">
      <c r="A3730" s="148">
        <v>42069.601000000002</v>
      </c>
      <c r="B3730" s="149" t="s">
        <v>1698</v>
      </c>
      <c r="C3730" s="150" t="s">
        <v>1710</v>
      </c>
      <c r="D3730" s="150">
        <v>1</v>
      </c>
    </row>
    <row r="3731" spans="1:4">
      <c r="A3731" s="148">
        <v>42069.601000000002</v>
      </c>
      <c r="B3731" s="149" t="s">
        <v>1704</v>
      </c>
      <c r="C3731" s="150" t="s">
        <v>1709</v>
      </c>
      <c r="D3731" s="150">
        <v>0</v>
      </c>
    </row>
    <row r="3732" spans="1:4">
      <c r="A3732" s="148">
        <v>42069.603000000003</v>
      </c>
      <c r="B3732" s="149" t="s">
        <v>1700</v>
      </c>
      <c r="C3732" s="150" t="s">
        <v>1710</v>
      </c>
      <c r="D3732" s="150">
        <v>0</v>
      </c>
    </row>
    <row r="3733" spans="1:4">
      <c r="A3733" s="148">
        <v>42069.603000000003</v>
      </c>
      <c r="B3733" s="149" t="s">
        <v>1705</v>
      </c>
      <c r="C3733" s="150" t="s">
        <v>1708</v>
      </c>
      <c r="D3733" s="150">
        <v>1</v>
      </c>
    </row>
    <row r="3734" spans="1:4">
      <c r="A3734" s="148">
        <v>42069.673999999999</v>
      </c>
      <c r="B3734" s="149" t="s">
        <v>1700</v>
      </c>
      <c r="C3734" s="150" t="s">
        <v>1699</v>
      </c>
      <c r="D3734" s="150">
        <v>1</v>
      </c>
    </row>
    <row r="3735" spans="1:4">
      <c r="A3735" s="148">
        <v>42069.673999999999</v>
      </c>
      <c r="B3735" s="149" t="s">
        <v>1703</v>
      </c>
      <c r="C3735" s="150" t="s">
        <v>1708</v>
      </c>
      <c r="D3735" s="150">
        <v>1</v>
      </c>
    </row>
    <row r="3736" spans="1:4">
      <c r="A3736" s="148">
        <v>42069.686000000002</v>
      </c>
      <c r="B3736" s="149" t="s">
        <v>1705</v>
      </c>
      <c r="C3736" s="150" t="s">
        <v>1699</v>
      </c>
      <c r="D3736" s="150">
        <v>1</v>
      </c>
    </row>
    <row r="3737" spans="1:4">
      <c r="A3737" s="148">
        <v>42069.686000000002</v>
      </c>
      <c r="B3737" s="149" t="s">
        <v>1698</v>
      </c>
      <c r="C3737" s="150" t="s">
        <v>1701</v>
      </c>
      <c r="D3737" s="150">
        <v>1</v>
      </c>
    </row>
    <row r="3738" spans="1:4">
      <c r="A3738" s="148">
        <v>42069.688999999998</v>
      </c>
      <c r="B3738" s="149" t="s">
        <v>1698</v>
      </c>
      <c r="C3738" s="150" t="s">
        <v>1710</v>
      </c>
      <c r="D3738" s="150">
        <v>1</v>
      </c>
    </row>
    <row r="3739" spans="1:4">
      <c r="A3739" s="148">
        <v>42069.688999999998</v>
      </c>
      <c r="B3739" s="149" t="s">
        <v>1705</v>
      </c>
      <c r="C3739" s="150" t="s">
        <v>1708</v>
      </c>
      <c r="D3739" s="150">
        <v>1</v>
      </c>
    </row>
    <row r="3740" spans="1:4">
      <c r="A3740" s="148">
        <v>42069.690999999999</v>
      </c>
      <c r="B3740" s="149" t="s">
        <v>1698</v>
      </c>
      <c r="C3740" s="150" t="s">
        <v>1699</v>
      </c>
      <c r="D3740" s="150">
        <v>0</v>
      </c>
    </row>
    <row r="3741" spans="1:4">
      <c r="A3741" s="148">
        <v>42069.690999999999</v>
      </c>
      <c r="B3741" s="149" t="s">
        <v>1703</v>
      </c>
      <c r="C3741" s="150" t="s">
        <v>1701</v>
      </c>
      <c r="D3741" s="150">
        <v>0</v>
      </c>
    </row>
    <row r="3742" spans="1:4">
      <c r="A3742" s="148">
        <v>42069.695</v>
      </c>
      <c r="B3742" s="149" t="s">
        <v>1702</v>
      </c>
      <c r="C3742" s="150" t="s">
        <v>1699</v>
      </c>
      <c r="D3742" s="150">
        <v>1</v>
      </c>
    </row>
    <row r="3743" spans="1:4">
      <c r="A3743" s="148">
        <v>42069.695</v>
      </c>
      <c r="B3743" s="149" t="s">
        <v>1704</v>
      </c>
      <c r="C3743" s="150" t="s">
        <v>1701</v>
      </c>
      <c r="D3743" s="150">
        <v>1</v>
      </c>
    </row>
    <row r="3744" spans="1:4">
      <c r="A3744" s="148">
        <v>42069.701000000001</v>
      </c>
      <c r="B3744" s="149" t="s">
        <v>1707</v>
      </c>
      <c r="C3744" s="150" t="s">
        <v>1709</v>
      </c>
      <c r="D3744" s="150">
        <v>1</v>
      </c>
    </row>
    <row r="3745" spans="1:4">
      <c r="A3745" s="148">
        <v>42069.701000000001</v>
      </c>
      <c r="B3745" s="149" t="s">
        <v>1703</v>
      </c>
      <c r="C3745" s="150" t="s">
        <v>1701</v>
      </c>
      <c r="D3745" s="150">
        <v>1</v>
      </c>
    </row>
    <row r="3746" spans="1:4">
      <c r="A3746" s="148">
        <v>42069.718999999997</v>
      </c>
      <c r="B3746" s="149" t="s">
        <v>1704</v>
      </c>
      <c r="C3746" s="150" t="s">
        <v>1709</v>
      </c>
      <c r="D3746" s="150">
        <v>0</v>
      </c>
    </row>
    <row r="3747" spans="1:4">
      <c r="A3747" s="148">
        <v>42069.718999999997</v>
      </c>
      <c r="B3747" s="149" t="s">
        <v>1707</v>
      </c>
      <c r="C3747" s="150" t="s">
        <v>1710</v>
      </c>
      <c r="D3747" s="150">
        <v>0</v>
      </c>
    </row>
    <row r="3748" spans="1:4">
      <c r="A3748" s="148">
        <v>42069.720999999998</v>
      </c>
      <c r="B3748" s="149" t="s">
        <v>1698</v>
      </c>
      <c r="C3748" s="150" t="s">
        <v>1708</v>
      </c>
      <c r="D3748" s="150">
        <v>0</v>
      </c>
    </row>
    <row r="3749" spans="1:4">
      <c r="A3749" s="148">
        <v>42069.720999999998</v>
      </c>
      <c r="B3749" s="149" t="s">
        <v>1698</v>
      </c>
      <c r="C3749" s="150" t="s">
        <v>1709</v>
      </c>
      <c r="D3749" s="150">
        <v>1</v>
      </c>
    </row>
    <row r="3750" spans="1:4">
      <c r="A3750" s="148">
        <v>42069.724000000002</v>
      </c>
      <c r="B3750" s="149" t="s">
        <v>1698</v>
      </c>
      <c r="C3750" s="150" t="s">
        <v>1701</v>
      </c>
      <c r="D3750" s="150">
        <v>0</v>
      </c>
    </row>
    <row r="3751" spans="1:4">
      <c r="A3751" s="148">
        <v>42069.724000000002</v>
      </c>
      <c r="B3751" s="149" t="s">
        <v>1704</v>
      </c>
      <c r="C3751" s="150" t="s">
        <v>1708</v>
      </c>
      <c r="D3751" s="150">
        <v>0</v>
      </c>
    </row>
    <row r="3752" spans="1:4">
      <c r="A3752" s="148">
        <v>42069.724000000002</v>
      </c>
      <c r="B3752" s="149" t="s">
        <v>1707</v>
      </c>
      <c r="C3752" s="150" t="s">
        <v>1710</v>
      </c>
      <c r="D3752" s="150">
        <v>1</v>
      </c>
    </row>
    <row r="3753" spans="1:4">
      <c r="A3753" s="148">
        <v>42069.724000000002</v>
      </c>
      <c r="B3753" s="149" t="s">
        <v>1703</v>
      </c>
      <c r="C3753" s="150" t="s">
        <v>1699</v>
      </c>
      <c r="D3753" s="150">
        <v>1</v>
      </c>
    </row>
    <row r="3754" spans="1:4">
      <c r="A3754" s="148">
        <v>42070.415999999997</v>
      </c>
      <c r="B3754" s="149" t="s">
        <v>1702</v>
      </c>
      <c r="C3754" s="150" t="s">
        <v>1701</v>
      </c>
      <c r="D3754" s="150">
        <v>1</v>
      </c>
    </row>
    <row r="3755" spans="1:4">
      <c r="A3755" s="148">
        <v>42070.415999999997</v>
      </c>
      <c r="B3755" s="149" t="s">
        <v>1705</v>
      </c>
      <c r="C3755" s="150" t="s">
        <v>1708</v>
      </c>
      <c r="D3755" s="150">
        <v>0</v>
      </c>
    </row>
    <row r="3756" spans="1:4">
      <c r="A3756" s="148">
        <v>42070.417999999998</v>
      </c>
      <c r="B3756" s="149" t="s">
        <v>1707</v>
      </c>
      <c r="C3756" s="150" t="s">
        <v>1708</v>
      </c>
      <c r="D3756" s="150">
        <v>1</v>
      </c>
    </row>
    <row r="3757" spans="1:4">
      <c r="A3757" s="148">
        <v>42070.417999999998</v>
      </c>
      <c r="B3757" s="149" t="s">
        <v>1698</v>
      </c>
      <c r="C3757" s="150" t="s">
        <v>1699</v>
      </c>
      <c r="D3757" s="150">
        <v>1</v>
      </c>
    </row>
    <row r="3758" spans="1:4">
      <c r="A3758" s="148">
        <v>42070.457000000002</v>
      </c>
      <c r="B3758" s="149" t="s">
        <v>1707</v>
      </c>
      <c r="C3758" s="150" t="s">
        <v>1701</v>
      </c>
      <c r="D3758" s="150">
        <v>0</v>
      </c>
    </row>
    <row r="3759" spans="1:4">
      <c r="A3759" s="148">
        <v>42070.457000000002</v>
      </c>
      <c r="B3759" s="149" t="s">
        <v>1706</v>
      </c>
      <c r="C3759" s="150" t="s">
        <v>1709</v>
      </c>
      <c r="D3759" s="150">
        <v>0</v>
      </c>
    </row>
    <row r="3760" spans="1:4">
      <c r="A3760" s="148">
        <v>42070.500999999997</v>
      </c>
      <c r="B3760" s="149" t="s">
        <v>1705</v>
      </c>
      <c r="C3760" s="150" t="s">
        <v>1708</v>
      </c>
      <c r="D3760" s="150">
        <v>1</v>
      </c>
    </row>
    <row r="3761" spans="1:4">
      <c r="A3761" s="148">
        <v>42070.500999999997</v>
      </c>
      <c r="B3761" s="149" t="s">
        <v>1703</v>
      </c>
      <c r="C3761" s="150" t="s">
        <v>1709</v>
      </c>
      <c r="D3761" s="150">
        <v>0</v>
      </c>
    </row>
    <row r="3762" spans="1:4">
      <c r="A3762" s="148">
        <v>42070.504999999997</v>
      </c>
      <c r="B3762" s="149" t="s">
        <v>1705</v>
      </c>
      <c r="C3762" s="150" t="s">
        <v>1710</v>
      </c>
      <c r="D3762" s="150">
        <v>1</v>
      </c>
    </row>
    <row r="3763" spans="1:4">
      <c r="A3763" s="148">
        <v>42070.504999999997</v>
      </c>
      <c r="B3763" s="149" t="s">
        <v>1705</v>
      </c>
      <c r="C3763" s="150" t="s">
        <v>1709</v>
      </c>
      <c r="D3763" s="150">
        <v>1</v>
      </c>
    </row>
    <row r="3764" spans="1:4">
      <c r="A3764" s="148">
        <v>42070.514999999999</v>
      </c>
      <c r="B3764" s="149" t="s">
        <v>1698</v>
      </c>
      <c r="C3764" s="150" t="s">
        <v>1699</v>
      </c>
      <c r="D3764" s="150">
        <v>0</v>
      </c>
    </row>
    <row r="3765" spans="1:4">
      <c r="A3765" s="148">
        <v>42070.514999999999</v>
      </c>
      <c r="B3765" s="149" t="s">
        <v>1707</v>
      </c>
      <c r="C3765" s="150" t="s">
        <v>1708</v>
      </c>
      <c r="D3765" s="150">
        <v>1</v>
      </c>
    </row>
    <row r="3766" spans="1:4">
      <c r="A3766" s="148">
        <v>42070.523000000001</v>
      </c>
      <c r="B3766" s="149" t="s">
        <v>1707</v>
      </c>
      <c r="C3766" s="150" t="s">
        <v>1708</v>
      </c>
      <c r="D3766" s="150">
        <v>1</v>
      </c>
    </row>
    <row r="3767" spans="1:4">
      <c r="A3767" s="148">
        <v>42070.523000000001</v>
      </c>
      <c r="B3767" s="149" t="s">
        <v>1700</v>
      </c>
      <c r="C3767" s="150" t="s">
        <v>1709</v>
      </c>
      <c r="D3767" s="150">
        <v>1</v>
      </c>
    </row>
    <row r="3768" spans="1:4">
      <c r="A3768" s="148">
        <v>42070.546000000002</v>
      </c>
      <c r="B3768" s="149" t="s">
        <v>1704</v>
      </c>
      <c r="C3768" s="150" t="s">
        <v>1709</v>
      </c>
      <c r="D3768" s="150">
        <v>1</v>
      </c>
    </row>
    <row r="3769" spans="1:4">
      <c r="A3769" s="148">
        <v>42070.546000000002</v>
      </c>
      <c r="B3769" s="149" t="s">
        <v>1704</v>
      </c>
      <c r="C3769" s="150" t="s">
        <v>1710</v>
      </c>
      <c r="D3769" s="150">
        <v>0</v>
      </c>
    </row>
    <row r="3770" spans="1:4">
      <c r="A3770" s="148">
        <v>42070.555999999997</v>
      </c>
      <c r="B3770" s="149" t="s">
        <v>1700</v>
      </c>
      <c r="C3770" s="150" t="s">
        <v>1708</v>
      </c>
      <c r="D3770" s="150">
        <v>1</v>
      </c>
    </row>
    <row r="3771" spans="1:4">
      <c r="A3771" s="148">
        <v>42070.555999999997</v>
      </c>
      <c r="B3771" s="149" t="s">
        <v>1702</v>
      </c>
      <c r="C3771" s="150" t="s">
        <v>1699</v>
      </c>
      <c r="D3771" s="150">
        <v>1</v>
      </c>
    </row>
    <row r="3772" spans="1:4">
      <c r="A3772" s="148">
        <v>42070.57</v>
      </c>
      <c r="B3772" s="149" t="s">
        <v>1700</v>
      </c>
      <c r="C3772" s="150" t="s">
        <v>1708</v>
      </c>
      <c r="D3772" s="150">
        <v>0</v>
      </c>
    </row>
    <row r="3773" spans="1:4">
      <c r="A3773" s="148">
        <v>42070.57</v>
      </c>
      <c r="B3773" s="149" t="s">
        <v>1702</v>
      </c>
      <c r="C3773" s="150" t="s">
        <v>1701</v>
      </c>
      <c r="D3773" s="150">
        <v>1</v>
      </c>
    </row>
    <row r="3774" spans="1:4">
      <c r="A3774" s="148">
        <v>42070.574000000001</v>
      </c>
      <c r="B3774" s="149" t="s">
        <v>1706</v>
      </c>
      <c r="C3774" s="150" t="s">
        <v>1701</v>
      </c>
      <c r="D3774" s="150">
        <v>1</v>
      </c>
    </row>
    <row r="3775" spans="1:4">
      <c r="A3775" s="148">
        <v>42070.574000000001</v>
      </c>
      <c r="B3775" s="149" t="s">
        <v>1706</v>
      </c>
      <c r="C3775" s="150" t="s">
        <v>1699</v>
      </c>
      <c r="D3775" s="150">
        <v>1</v>
      </c>
    </row>
    <row r="3776" spans="1:4">
      <c r="A3776" s="148">
        <v>42070.578000000001</v>
      </c>
      <c r="B3776" s="149" t="s">
        <v>1704</v>
      </c>
      <c r="C3776" s="150" t="s">
        <v>1709</v>
      </c>
      <c r="D3776" s="150">
        <v>0</v>
      </c>
    </row>
    <row r="3777" spans="1:4">
      <c r="A3777" s="148">
        <v>42070.578000000001</v>
      </c>
      <c r="B3777" s="149" t="s">
        <v>1704</v>
      </c>
      <c r="C3777" s="150" t="s">
        <v>1709</v>
      </c>
      <c r="D3777" s="150">
        <v>1</v>
      </c>
    </row>
    <row r="3778" spans="1:4">
      <c r="A3778" s="148">
        <v>42070.578999999998</v>
      </c>
      <c r="B3778" s="149" t="s">
        <v>1704</v>
      </c>
      <c r="C3778" s="150" t="s">
        <v>1709</v>
      </c>
      <c r="D3778" s="150">
        <v>1</v>
      </c>
    </row>
    <row r="3779" spans="1:4">
      <c r="A3779" s="148">
        <v>42070.578999999998</v>
      </c>
      <c r="B3779" s="149" t="s">
        <v>1706</v>
      </c>
      <c r="C3779" s="150" t="s">
        <v>1701</v>
      </c>
      <c r="D3779" s="150">
        <v>0</v>
      </c>
    </row>
    <row r="3780" spans="1:4">
      <c r="A3780" s="148">
        <v>42070.608</v>
      </c>
      <c r="B3780" s="149" t="s">
        <v>1705</v>
      </c>
      <c r="C3780" s="150" t="s">
        <v>1701</v>
      </c>
      <c r="D3780" s="150">
        <v>1</v>
      </c>
    </row>
    <row r="3781" spans="1:4">
      <c r="A3781" s="148">
        <v>42070.608</v>
      </c>
      <c r="B3781" s="149" t="s">
        <v>1705</v>
      </c>
      <c r="C3781" s="150" t="s">
        <v>1708</v>
      </c>
      <c r="D3781" s="150">
        <v>1</v>
      </c>
    </row>
    <row r="3782" spans="1:4">
      <c r="A3782" s="148">
        <v>42070.612999999998</v>
      </c>
      <c r="B3782" s="149" t="s">
        <v>1702</v>
      </c>
      <c r="C3782" s="150" t="s">
        <v>1699</v>
      </c>
      <c r="D3782" s="150">
        <v>1</v>
      </c>
    </row>
    <row r="3783" spans="1:4">
      <c r="A3783" s="148">
        <v>42070.612999999998</v>
      </c>
      <c r="B3783" s="149" t="s">
        <v>1707</v>
      </c>
      <c r="C3783" s="150" t="s">
        <v>1699</v>
      </c>
      <c r="D3783" s="150">
        <v>1</v>
      </c>
    </row>
    <row r="3784" spans="1:4">
      <c r="A3784" s="148">
        <v>42070.642999999996</v>
      </c>
      <c r="B3784" s="149" t="s">
        <v>1705</v>
      </c>
      <c r="C3784" s="150" t="s">
        <v>1710</v>
      </c>
      <c r="D3784" s="150">
        <v>1</v>
      </c>
    </row>
    <row r="3785" spans="1:4">
      <c r="A3785" s="148">
        <v>42070.642999999996</v>
      </c>
      <c r="B3785" s="149" t="s">
        <v>1703</v>
      </c>
      <c r="C3785" s="150" t="s">
        <v>1710</v>
      </c>
      <c r="D3785" s="150">
        <v>1</v>
      </c>
    </row>
    <row r="3786" spans="1:4">
      <c r="A3786" s="148">
        <v>42070.646000000001</v>
      </c>
      <c r="B3786" s="149" t="s">
        <v>1700</v>
      </c>
      <c r="C3786" s="150" t="s">
        <v>1709</v>
      </c>
      <c r="D3786" s="150">
        <v>1</v>
      </c>
    </row>
    <row r="3787" spans="1:4">
      <c r="A3787" s="148">
        <v>42070.646000000001</v>
      </c>
      <c r="B3787" s="149" t="s">
        <v>1707</v>
      </c>
      <c r="C3787" s="150" t="s">
        <v>1701</v>
      </c>
      <c r="D3787" s="150">
        <v>0</v>
      </c>
    </row>
    <row r="3788" spans="1:4">
      <c r="A3788" s="148">
        <v>42070.65</v>
      </c>
      <c r="B3788" s="149" t="s">
        <v>1706</v>
      </c>
      <c r="C3788" s="150" t="s">
        <v>1708</v>
      </c>
      <c r="D3788" s="150">
        <v>1</v>
      </c>
    </row>
    <row r="3789" spans="1:4">
      <c r="A3789" s="148">
        <v>42070.65</v>
      </c>
      <c r="B3789" s="149" t="s">
        <v>1707</v>
      </c>
      <c r="C3789" s="150" t="s">
        <v>1709</v>
      </c>
      <c r="D3789" s="150">
        <v>1</v>
      </c>
    </row>
    <row r="3790" spans="1:4">
      <c r="A3790" s="148">
        <v>42070.665999999997</v>
      </c>
      <c r="B3790" s="149" t="s">
        <v>1698</v>
      </c>
      <c r="C3790" s="150" t="s">
        <v>1699</v>
      </c>
      <c r="D3790" s="150">
        <v>0</v>
      </c>
    </row>
    <row r="3791" spans="1:4">
      <c r="A3791" s="148">
        <v>42070.665999999997</v>
      </c>
      <c r="B3791" s="149" t="s">
        <v>1705</v>
      </c>
      <c r="C3791" s="150" t="s">
        <v>1709</v>
      </c>
      <c r="D3791" s="150">
        <v>0</v>
      </c>
    </row>
    <row r="3792" spans="1:4">
      <c r="A3792" s="148">
        <v>42070.684000000001</v>
      </c>
      <c r="B3792" s="149" t="s">
        <v>1703</v>
      </c>
      <c r="C3792" s="150" t="s">
        <v>1709</v>
      </c>
      <c r="D3792" s="150">
        <v>0</v>
      </c>
    </row>
    <row r="3793" spans="1:4">
      <c r="A3793" s="148">
        <v>42070.684000000001</v>
      </c>
      <c r="B3793" s="149" t="s">
        <v>1704</v>
      </c>
      <c r="C3793" s="150" t="s">
        <v>1709</v>
      </c>
      <c r="D3793" s="150">
        <v>0</v>
      </c>
    </row>
    <row r="3794" spans="1:4">
      <c r="A3794" s="148">
        <v>42070.697</v>
      </c>
      <c r="B3794" s="149" t="s">
        <v>1698</v>
      </c>
      <c r="C3794" s="150" t="s">
        <v>1701</v>
      </c>
      <c r="D3794" s="150">
        <v>0</v>
      </c>
    </row>
    <row r="3795" spans="1:4">
      <c r="A3795" s="148">
        <v>42070.697</v>
      </c>
      <c r="B3795" s="149" t="s">
        <v>1705</v>
      </c>
      <c r="C3795" s="150" t="s">
        <v>1708</v>
      </c>
      <c r="D3795" s="150">
        <v>1</v>
      </c>
    </row>
    <row r="3796" spans="1:4">
      <c r="A3796" s="148">
        <v>42070.699000000001</v>
      </c>
      <c r="B3796" s="149" t="s">
        <v>1698</v>
      </c>
      <c r="C3796" s="150" t="s">
        <v>1710</v>
      </c>
      <c r="D3796" s="150">
        <v>1</v>
      </c>
    </row>
    <row r="3797" spans="1:4">
      <c r="A3797" s="148">
        <v>42070.699000000001</v>
      </c>
      <c r="B3797" s="149" t="s">
        <v>1705</v>
      </c>
      <c r="C3797" s="150" t="s">
        <v>1699</v>
      </c>
      <c r="D3797" s="150">
        <v>1</v>
      </c>
    </row>
    <row r="3798" spans="1:4">
      <c r="A3798" s="148">
        <v>42070.707000000002</v>
      </c>
      <c r="B3798" s="149" t="s">
        <v>1706</v>
      </c>
      <c r="C3798" s="150" t="s">
        <v>1709</v>
      </c>
      <c r="D3798" s="150">
        <v>1</v>
      </c>
    </row>
    <row r="3799" spans="1:4">
      <c r="A3799" s="148">
        <v>42070.707000000002</v>
      </c>
      <c r="B3799" s="149" t="s">
        <v>1700</v>
      </c>
      <c r="C3799" s="150" t="s">
        <v>1709</v>
      </c>
      <c r="D3799" s="150">
        <v>0</v>
      </c>
    </row>
    <row r="3800" spans="1:4">
      <c r="A3800" s="148">
        <v>42070.718999999997</v>
      </c>
      <c r="B3800" s="149" t="s">
        <v>1702</v>
      </c>
      <c r="C3800" s="150" t="s">
        <v>1710</v>
      </c>
      <c r="D3800" s="150">
        <v>0</v>
      </c>
    </row>
    <row r="3801" spans="1:4">
      <c r="A3801" s="148">
        <v>42070.718999999997</v>
      </c>
      <c r="B3801" s="149" t="s">
        <v>1703</v>
      </c>
      <c r="C3801" s="150" t="s">
        <v>1701</v>
      </c>
      <c r="D3801" s="150">
        <v>0</v>
      </c>
    </row>
    <row r="3802" spans="1:4">
      <c r="A3802" s="148">
        <v>42071.38</v>
      </c>
      <c r="B3802" s="149" t="s">
        <v>1703</v>
      </c>
      <c r="C3802" s="150" t="s">
        <v>1709</v>
      </c>
      <c r="D3802" s="150">
        <v>1</v>
      </c>
    </row>
    <row r="3803" spans="1:4">
      <c r="A3803" s="148">
        <v>42071.38</v>
      </c>
      <c r="B3803" s="149" t="s">
        <v>1707</v>
      </c>
      <c r="C3803" s="150" t="s">
        <v>1699</v>
      </c>
      <c r="D3803" s="150">
        <v>1</v>
      </c>
    </row>
    <row r="3804" spans="1:4">
      <c r="A3804" s="148">
        <v>42071.415000000001</v>
      </c>
      <c r="B3804" s="149" t="s">
        <v>1698</v>
      </c>
      <c r="C3804" s="150" t="s">
        <v>1701</v>
      </c>
      <c r="D3804" s="150">
        <v>1</v>
      </c>
    </row>
    <row r="3805" spans="1:4">
      <c r="A3805" s="148">
        <v>42071.415000000001</v>
      </c>
      <c r="B3805" s="149" t="s">
        <v>1700</v>
      </c>
      <c r="C3805" s="150" t="s">
        <v>1710</v>
      </c>
      <c r="D3805" s="150">
        <v>1</v>
      </c>
    </row>
    <row r="3806" spans="1:4">
      <c r="A3806" s="148">
        <v>42071.434000000001</v>
      </c>
      <c r="B3806" s="149" t="s">
        <v>1698</v>
      </c>
      <c r="C3806" s="150" t="s">
        <v>1708</v>
      </c>
      <c r="D3806" s="150">
        <v>1</v>
      </c>
    </row>
    <row r="3807" spans="1:4">
      <c r="A3807" s="148">
        <v>42071.434000000001</v>
      </c>
      <c r="B3807" s="149" t="s">
        <v>1703</v>
      </c>
      <c r="C3807" s="150" t="s">
        <v>1699</v>
      </c>
      <c r="D3807" s="150">
        <v>1</v>
      </c>
    </row>
    <row r="3808" spans="1:4">
      <c r="A3808" s="148">
        <v>42071.436999999998</v>
      </c>
      <c r="B3808" s="149" t="s">
        <v>1707</v>
      </c>
      <c r="C3808" s="150" t="s">
        <v>1709</v>
      </c>
      <c r="D3808" s="150">
        <v>1</v>
      </c>
    </row>
    <row r="3809" spans="1:4">
      <c r="A3809" s="148">
        <v>42071.436999999998</v>
      </c>
      <c r="B3809" s="149" t="s">
        <v>1698</v>
      </c>
      <c r="C3809" s="150" t="s">
        <v>1699</v>
      </c>
      <c r="D3809" s="150">
        <v>1</v>
      </c>
    </row>
    <row r="3810" spans="1:4">
      <c r="A3810" s="148">
        <v>42071.442000000003</v>
      </c>
      <c r="B3810" s="149" t="s">
        <v>1700</v>
      </c>
      <c r="C3810" s="150" t="s">
        <v>1708</v>
      </c>
      <c r="D3810" s="150">
        <v>1</v>
      </c>
    </row>
    <row r="3811" spans="1:4">
      <c r="A3811" s="148">
        <v>42071.442000000003</v>
      </c>
      <c r="B3811" s="149" t="s">
        <v>1705</v>
      </c>
      <c r="C3811" s="150" t="s">
        <v>1709</v>
      </c>
      <c r="D3811" s="150">
        <v>1</v>
      </c>
    </row>
    <row r="3812" spans="1:4">
      <c r="A3812" s="148">
        <v>42071.472000000002</v>
      </c>
      <c r="B3812" s="149" t="s">
        <v>1704</v>
      </c>
      <c r="C3812" s="150" t="s">
        <v>1701</v>
      </c>
      <c r="D3812" s="150">
        <v>1</v>
      </c>
    </row>
    <row r="3813" spans="1:4">
      <c r="A3813" s="148">
        <v>42071.472000000002</v>
      </c>
      <c r="B3813" s="149" t="s">
        <v>1704</v>
      </c>
      <c r="C3813" s="150" t="s">
        <v>1709</v>
      </c>
      <c r="D3813" s="150">
        <v>0</v>
      </c>
    </row>
    <row r="3814" spans="1:4">
      <c r="A3814" s="148">
        <v>42071.474000000002</v>
      </c>
      <c r="B3814" s="149" t="s">
        <v>1705</v>
      </c>
      <c r="C3814" s="150" t="s">
        <v>1709</v>
      </c>
      <c r="D3814" s="150">
        <v>1</v>
      </c>
    </row>
    <row r="3815" spans="1:4">
      <c r="A3815" s="148">
        <v>42071.474000000002</v>
      </c>
      <c r="B3815" s="149" t="s">
        <v>1707</v>
      </c>
      <c r="C3815" s="150" t="s">
        <v>1710</v>
      </c>
      <c r="D3815" s="150">
        <v>1</v>
      </c>
    </row>
    <row r="3816" spans="1:4">
      <c r="A3816" s="148">
        <v>42071.516000000003</v>
      </c>
      <c r="B3816" s="149" t="s">
        <v>1704</v>
      </c>
      <c r="C3816" s="150" t="s">
        <v>1709</v>
      </c>
      <c r="D3816" s="150">
        <v>1</v>
      </c>
    </row>
    <row r="3817" spans="1:4">
      <c r="A3817" s="148">
        <v>42071.516000000003</v>
      </c>
      <c r="B3817" s="149" t="s">
        <v>1704</v>
      </c>
      <c r="C3817" s="150" t="s">
        <v>1701</v>
      </c>
      <c r="D3817" s="150">
        <v>1</v>
      </c>
    </row>
    <row r="3818" spans="1:4">
      <c r="A3818" s="148">
        <v>42071.517999999996</v>
      </c>
      <c r="B3818" s="149" t="s">
        <v>1702</v>
      </c>
      <c r="C3818" s="150" t="s">
        <v>1709</v>
      </c>
      <c r="D3818" s="150">
        <v>1</v>
      </c>
    </row>
    <row r="3819" spans="1:4">
      <c r="A3819" s="148">
        <v>42071.517999999996</v>
      </c>
      <c r="B3819" s="149" t="s">
        <v>1706</v>
      </c>
      <c r="C3819" s="150" t="s">
        <v>1710</v>
      </c>
      <c r="D3819" s="150">
        <v>0</v>
      </c>
    </row>
    <row r="3820" spans="1:4">
      <c r="A3820" s="148">
        <v>42071.546999999999</v>
      </c>
      <c r="B3820" s="149" t="s">
        <v>1703</v>
      </c>
      <c r="C3820" s="150" t="s">
        <v>1701</v>
      </c>
      <c r="D3820" s="150">
        <v>0</v>
      </c>
    </row>
    <row r="3821" spans="1:4">
      <c r="A3821" s="148">
        <v>42071.546999999999</v>
      </c>
      <c r="B3821" s="149" t="s">
        <v>1703</v>
      </c>
      <c r="C3821" s="150" t="s">
        <v>1708</v>
      </c>
      <c r="D3821" s="150">
        <v>1</v>
      </c>
    </row>
    <row r="3822" spans="1:4">
      <c r="A3822" s="148">
        <v>42071.548999999999</v>
      </c>
      <c r="B3822" s="149" t="s">
        <v>1703</v>
      </c>
      <c r="C3822" s="150" t="s">
        <v>1701</v>
      </c>
      <c r="D3822" s="150">
        <v>0</v>
      </c>
    </row>
    <row r="3823" spans="1:4">
      <c r="A3823" s="148">
        <v>42071.548999999999</v>
      </c>
      <c r="B3823" s="149" t="s">
        <v>1702</v>
      </c>
      <c r="C3823" s="150" t="s">
        <v>1708</v>
      </c>
      <c r="D3823" s="150">
        <v>1</v>
      </c>
    </row>
    <row r="3824" spans="1:4">
      <c r="A3824" s="148">
        <v>42071.565000000002</v>
      </c>
      <c r="B3824" s="149" t="s">
        <v>1707</v>
      </c>
      <c r="C3824" s="150" t="s">
        <v>1708</v>
      </c>
      <c r="D3824" s="150">
        <v>1</v>
      </c>
    </row>
    <row r="3825" spans="1:4">
      <c r="A3825" s="148">
        <v>42071.565000000002</v>
      </c>
      <c r="B3825" s="149" t="s">
        <v>1706</v>
      </c>
      <c r="C3825" s="150" t="s">
        <v>1701</v>
      </c>
      <c r="D3825" s="150">
        <v>1</v>
      </c>
    </row>
    <row r="3826" spans="1:4">
      <c r="A3826" s="148">
        <v>42071.574000000001</v>
      </c>
      <c r="B3826" s="149" t="s">
        <v>1704</v>
      </c>
      <c r="C3826" s="150" t="s">
        <v>1710</v>
      </c>
      <c r="D3826" s="150">
        <v>1</v>
      </c>
    </row>
    <row r="3827" spans="1:4">
      <c r="A3827" s="148">
        <v>42071.574000000001</v>
      </c>
      <c r="B3827" s="149" t="s">
        <v>1702</v>
      </c>
      <c r="C3827" s="150" t="s">
        <v>1709</v>
      </c>
      <c r="D3827" s="150">
        <v>0</v>
      </c>
    </row>
    <row r="3828" spans="1:4">
      <c r="A3828" s="148">
        <v>42071.576999999997</v>
      </c>
      <c r="B3828" s="149" t="s">
        <v>1706</v>
      </c>
      <c r="C3828" s="150" t="s">
        <v>1708</v>
      </c>
      <c r="D3828" s="150">
        <v>1</v>
      </c>
    </row>
    <row r="3829" spans="1:4">
      <c r="A3829" s="148">
        <v>42071.576999999997</v>
      </c>
      <c r="B3829" s="149" t="s">
        <v>1702</v>
      </c>
      <c r="C3829" s="150" t="s">
        <v>1708</v>
      </c>
      <c r="D3829" s="150">
        <v>1</v>
      </c>
    </row>
    <row r="3830" spans="1:4">
      <c r="A3830" s="148">
        <v>42071.58</v>
      </c>
      <c r="B3830" s="149" t="s">
        <v>1700</v>
      </c>
      <c r="C3830" s="150" t="s">
        <v>1710</v>
      </c>
      <c r="D3830" s="150">
        <v>1</v>
      </c>
    </row>
    <row r="3831" spans="1:4">
      <c r="A3831" s="148">
        <v>42071.58</v>
      </c>
      <c r="B3831" s="149" t="s">
        <v>1703</v>
      </c>
      <c r="C3831" s="150" t="s">
        <v>1710</v>
      </c>
      <c r="D3831" s="150">
        <v>1</v>
      </c>
    </row>
    <row r="3832" spans="1:4">
      <c r="A3832" s="148">
        <v>42071.608</v>
      </c>
      <c r="B3832" s="149" t="s">
        <v>1698</v>
      </c>
      <c r="C3832" s="150" t="s">
        <v>1710</v>
      </c>
      <c r="D3832" s="150">
        <v>0</v>
      </c>
    </row>
    <row r="3833" spans="1:4">
      <c r="A3833" s="148">
        <v>42071.608</v>
      </c>
      <c r="B3833" s="149" t="s">
        <v>1704</v>
      </c>
      <c r="C3833" s="150" t="s">
        <v>1701</v>
      </c>
      <c r="D3833" s="150">
        <v>0</v>
      </c>
    </row>
    <row r="3834" spans="1:4">
      <c r="A3834" s="148">
        <v>42071.625</v>
      </c>
      <c r="B3834" s="149" t="s">
        <v>1698</v>
      </c>
      <c r="C3834" s="150" t="s">
        <v>1709</v>
      </c>
      <c r="D3834" s="150">
        <v>1</v>
      </c>
    </row>
    <row r="3835" spans="1:4">
      <c r="A3835" s="148">
        <v>42071.625</v>
      </c>
      <c r="B3835" s="149" t="s">
        <v>1700</v>
      </c>
      <c r="C3835" s="150" t="s">
        <v>1708</v>
      </c>
      <c r="D3835" s="150">
        <v>1</v>
      </c>
    </row>
    <row r="3836" spans="1:4">
      <c r="A3836" s="148">
        <v>42071.627999999997</v>
      </c>
      <c r="B3836" s="149" t="s">
        <v>1704</v>
      </c>
      <c r="C3836" s="150" t="s">
        <v>1708</v>
      </c>
      <c r="D3836" s="150">
        <v>1</v>
      </c>
    </row>
    <row r="3837" spans="1:4">
      <c r="A3837" s="148">
        <v>42071.627999999997</v>
      </c>
      <c r="B3837" s="149" t="s">
        <v>1702</v>
      </c>
      <c r="C3837" s="150" t="s">
        <v>1699</v>
      </c>
      <c r="D3837" s="150">
        <v>1</v>
      </c>
    </row>
    <row r="3838" spans="1:4">
      <c r="A3838" s="148">
        <v>42071.642999999996</v>
      </c>
      <c r="B3838" s="149" t="s">
        <v>1707</v>
      </c>
      <c r="C3838" s="150" t="s">
        <v>1709</v>
      </c>
      <c r="D3838" s="150">
        <v>1</v>
      </c>
    </row>
    <row r="3839" spans="1:4">
      <c r="A3839" s="148">
        <v>42071.642999999996</v>
      </c>
      <c r="B3839" s="149" t="s">
        <v>1700</v>
      </c>
      <c r="C3839" s="150" t="s">
        <v>1701</v>
      </c>
      <c r="D3839" s="150">
        <v>1</v>
      </c>
    </row>
    <row r="3840" spans="1:4">
      <c r="A3840" s="148">
        <v>42071.652999999998</v>
      </c>
      <c r="B3840" s="149" t="s">
        <v>1700</v>
      </c>
      <c r="C3840" s="150" t="s">
        <v>1708</v>
      </c>
      <c r="D3840" s="150">
        <v>1</v>
      </c>
    </row>
    <row r="3841" spans="1:4">
      <c r="A3841" s="148">
        <v>42071.652999999998</v>
      </c>
      <c r="B3841" s="149" t="s">
        <v>1703</v>
      </c>
      <c r="C3841" s="150" t="s">
        <v>1710</v>
      </c>
      <c r="D3841" s="150">
        <v>0</v>
      </c>
    </row>
    <row r="3842" spans="1:4">
      <c r="A3842" s="148">
        <v>42071.692999999999</v>
      </c>
      <c r="B3842" s="149" t="s">
        <v>1698</v>
      </c>
      <c r="C3842" s="150" t="s">
        <v>1708</v>
      </c>
      <c r="D3842" s="150">
        <v>1</v>
      </c>
    </row>
    <row r="3843" spans="1:4">
      <c r="A3843" s="148">
        <v>42071.692999999999</v>
      </c>
      <c r="B3843" s="149" t="s">
        <v>1707</v>
      </c>
      <c r="C3843" s="150" t="s">
        <v>1709</v>
      </c>
      <c r="D3843" s="150">
        <v>1</v>
      </c>
    </row>
    <row r="3844" spans="1:4">
      <c r="A3844" s="148">
        <v>42071.709000000003</v>
      </c>
      <c r="B3844" s="149" t="s">
        <v>1700</v>
      </c>
      <c r="C3844" s="150" t="s">
        <v>1699</v>
      </c>
      <c r="D3844" s="150">
        <v>0</v>
      </c>
    </row>
    <row r="3845" spans="1:4">
      <c r="A3845" s="148">
        <v>42071.709000000003</v>
      </c>
      <c r="B3845" s="149" t="s">
        <v>1703</v>
      </c>
      <c r="C3845" s="150" t="s">
        <v>1708</v>
      </c>
      <c r="D3845" s="150">
        <v>1</v>
      </c>
    </row>
    <row r="3846" spans="1:4">
      <c r="A3846" s="148">
        <v>42071.73</v>
      </c>
      <c r="B3846" s="149" t="s">
        <v>1704</v>
      </c>
      <c r="C3846" s="150" t="s">
        <v>1708</v>
      </c>
      <c r="D3846" s="150">
        <v>1</v>
      </c>
    </row>
    <row r="3847" spans="1:4">
      <c r="A3847" s="148">
        <v>42071.73</v>
      </c>
      <c r="B3847" s="149" t="s">
        <v>1700</v>
      </c>
      <c r="C3847" s="150" t="s">
        <v>1709</v>
      </c>
      <c r="D3847" s="150">
        <v>1</v>
      </c>
    </row>
    <row r="3848" spans="1:4">
      <c r="A3848" s="148">
        <v>42071.735000000001</v>
      </c>
      <c r="B3848" s="149" t="s">
        <v>1698</v>
      </c>
      <c r="C3848" s="150" t="s">
        <v>1710</v>
      </c>
      <c r="D3848" s="150">
        <v>0</v>
      </c>
    </row>
    <row r="3849" spans="1:4">
      <c r="A3849" s="148">
        <v>42071.735000000001</v>
      </c>
      <c r="B3849" s="149" t="s">
        <v>1705</v>
      </c>
      <c r="C3849" s="150" t="s">
        <v>1709</v>
      </c>
      <c r="D3849" s="150">
        <v>1</v>
      </c>
    </row>
    <row r="3850" spans="1:4">
      <c r="A3850" s="148">
        <v>42071.741999999998</v>
      </c>
      <c r="B3850" s="149" t="s">
        <v>1706</v>
      </c>
      <c r="C3850" s="150" t="s">
        <v>1710</v>
      </c>
      <c r="D3850" s="150">
        <v>1</v>
      </c>
    </row>
    <row r="3851" spans="1:4">
      <c r="A3851" s="148">
        <v>42071.741999999998</v>
      </c>
      <c r="B3851" s="149" t="s">
        <v>1703</v>
      </c>
      <c r="C3851" s="150" t="s">
        <v>1708</v>
      </c>
      <c r="D3851" s="150">
        <v>1</v>
      </c>
    </row>
    <row r="3852" spans="1:4">
      <c r="A3852" s="148">
        <v>42071.741999999998</v>
      </c>
      <c r="B3852" s="149" t="s">
        <v>1698</v>
      </c>
      <c r="C3852" s="150" t="s">
        <v>1710</v>
      </c>
      <c r="D3852" s="150">
        <v>1</v>
      </c>
    </row>
    <row r="3853" spans="1:4">
      <c r="A3853" s="148">
        <v>42071.741999999998</v>
      </c>
      <c r="B3853" s="149" t="s">
        <v>1705</v>
      </c>
      <c r="C3853" s="150" t="s">
        <v>1699</v>
      </c>
      <c r="D3853" s="150">
        <v>1</v>
      </c>
    </row>
    <row r="3854" spans="1:4">
      <c r="A3854" s="148">
        <v>42071.743999999999</v>
      </c>
      <c r="B3854" s="149" t="s">
        <v>1705</v>
      </c>
      <c r="C3854" s="150" t="s">
        <v>1699</v>
      </c>
      <c r="D3854" s="150">
        <v>1</v>
      </c>
    </row>
    <row r="3855" spans="1:4">
      <c r="A3855" s="148">
        <v>42071.743999999999</v>
      </c>
      <c r="B3855" s="149" t="s">
        <v>1703</v>
      </c>
      <c r="C3855" s="150" t="s">
        <v>1709</v>
      </c>
      <c r="D3855" s="150">
        <v>1</v>
      </c>
    </row>
    <row r="3856" spans="1:4">
      <c r="A3856" s="148">
        <v>42071.745000000003</v>
      </c>
      <c r="B3856" s="149" t="s">
        <v>1703</v>
      </c>
      <c r="C3856" s="150" t="s">
        <v>1708</v>
      </c>
      <c r="D3856" s="150">
        <v>1</v>
      </c>
    </row>
    <row r="3857" spans="1:4">
      <c r="A3857" s="148">
        <v>42071.745000000003</v>
      </c>
      <c r="B3857" s="149" t="s">
        <v>1698</v>
      </c>
      <c r="C3857" s="150" t="s">
        <v>1701</v>
      </c>
      <c r="D3857" s="150">
        <v>1</v>
      </c>
    </row>
    <row r="3858" spans="1:4">
      <c r="A3858" s="148">
        <v>42072.387999999999</v>
      </c>
      <c r="B3858" s="149" t="s">
        <v>1698</v>
      </c>
      <c r="C3858" s="150" t="s">
        <v>1701</v>
      </c>
      <c r="D3858" s="150">
        <v>0</v>
      </c>
    </row>
    <row r="3859" spans="1:4">
      <c r="A3859" s="148">
        <v>42072.387999999999</v>
      </c>
      <c r="B3859" s="149" t="s">
        <v>1707</v>
      </c>
      <c r="C3859" s="150" t="s">
        <v>1699</v>
      </c>
      <c r="D3859" s="150">
        <v>1</v>
      </c>
    </row>
    <row r="3860" spans="1:4">
      <c r="A3860" s="148">
        <v>42072.402999999998</v>
      </c>
      <c r="B3860" s="149" t="s">
        <v>1703</v>
      </c>
      <c r="C3860" s="150" t="s">
        <v>1699</v>
      </c>
      <c r="D3860" s="150">
        <v>0</v>
      </c>
    </row>
    <row r="3861" spans="1:4">
      <c r="A3861" s="148">
        <v>42072.402999999998</v>
      </c>
      <c r="B3861" s="149" t="s">
        <v>1700</v>
      </c>
      <c r="C3861" s="150" t="s">
        <v>1699</v>
      </c>
      <c r="D3861" s="150">
        <v>1</v>
      </c>
    </row>
    <row r="3862" spans="1:4">
      <c r="A3862" s="148">
        <v>42072.425999999999</v>
      </c>
      <c r="B3862" s="149" t="s">
        <v>1704</v>
      </c>
      <c r="C3862" s="150" t="s">
        <v>1699</v>
      </c>
      <c r="D3862" s="150">
        <v>1</v>
      </c>
    </row>
    <row r="3863" spans="1:4">
      <c r="A3863" s="148">
        <v>42072.425999999999</v>
      </c>
      <c r="B3863" s="149" t="s">
        <v>1703</v>
      </c>
      <c r="C3863" s="150" t="s">
        <v>1701</v>
      </c>
      <c r="D3863" s="150">
        <v>1</v>
      </c>
    </row>
    <row r="3864" spans="1:4">
      <c r="A3864" s="148">
        <v>42072.436000000002</v>
      </c>
      <c r="B3864" s="149" t="s">
        <v>1704</v>
      </c>
      <c r="C3864" s="150" t="s">
        <v>1710</v>
      </c>
      <c r="D3864" s="150">
        <v>1</v>
      </c>
    </row>
    <row r="3865" spans="1:4">
      <c r="A3865" s="148">
        <v>42072.436000000002</v>
      </c>
      <c r="B3865" s="149" t="s">
        <v>1707</v>
      </c>
      <c r="C3865" s="150" t="s">
        <v>1701</v>
      </c>
      <c r="D3865" s="150">
        <v>1</v>
      </c>
    </row>
    <row r="3866" spans="1:4">
      <c r="A3866" s="148">
        <v>42072.436999999998</v>
      </c>
      <c r="B3866" s="149" t="s">
        <v>1707</v>
      </c>
      <c r="C3866" s="150" t="s">
        <v>1701</v>
      </c>
      <c r="D3866" s="150">
        <v>1</v>
      </c>
    </row>
    <row r="3867" spans="1:4">
      <c r="A3867" s="148">
        <v>42072.436999999998</v>
      </c>
      <c r="B3867" s="149" t="s">
        <v>1700</v>
      </c>
      <c r="C3867" s="150" t="s">
        <v>1699</v>
      </c>
      <c r="D3867" s="150">
        <v>0</v>
      </c>
    </row>
    <row r="3868" spans="1:4">
      <c r="A3868" s="148">
        <v>42072.438000000002</v>
      </c>
      <c r="B3868" s="149" t="s">
        <v>1698</v>
      </c>
      <c r="C3868" s="150" t="s">
        <v>1708</v>
      </c>
      <c r="D3868" s="150">
        <v>1</v>
      </c>
    </row>
    <row r="3869" spans="1:4">
      <c r="A3869" s="148">
        <v>42072.438000000002</v>
      </c>
      <c r="B3869" s="149" t="s">
        <v>1707</v>
      </c>
      <c r="C3869" s="150" t="s">
        <v>1701</v>
      </c>
      <c r="D3869" s="150">
        <v>1</v>
      </c>
    </row>
    <row r="3870" spans="1:4">
      <c r="A3870" s="148">
        <v>42072.46</v>
      </c>
      <c r="B3870" s="149" t="s">
        <v>1698</v>
      </c>
      <c r="C3870" s="150" t="s">
        <v>1709</v>
      </c>
      <c r="D3870" s="150">
        <v>1</v>
      </c>
    </row>
    <row r="3871" spans="1:4">
      <c r="A3871" s="148">
        <v>42072.46</v>
      </c>
      <c r="B3871" s="149" t="s">
        <v>1698</v>
      </c>
      <c r="C3871" s="150" t="s">
        <v>1701</v>
      </c>
      <c r="D3871" s="150">
        <v>1</v>
      </c>
    </row>
    <row r="3872" spans="1:4">
      <c r="A3872" s="148">
        <v>42072.461000000003</v>
      </c>
      <c r="B3872" s="149" t="s">
        <v>1704</v>
      </c>
      <c r="C3872" s="150" t="s">
        <v>1710</v>
      </c>
      <c r="D3872" s="150">
        <v>1</v>
      </c>
    </row>
    <row r="3873" spans="1:4">
      <c r="A3873" s="148">
        <v>42072.461000000003</v>
      </c>
      <c r="B3873" s="149" t="s">
        <v>1698</v>
      </c>
      <c r="C3873" s="150" t="s">
        <v>1708</v>
      </c>
      <c r="D3873" s="150">
        <v>0</v>
      </c>
    </row>
    <row r="3874" spans="1:4">
      <c r="A3874" s="148">
        <v>42072.474000000002</v>
      </c>
      <c r="B3874" s="149" t="s">
        <v>1706</v>
      </c>
      <c r="C3874" s="150" t="s">
        <v>1709</v>
      </c>
      <c r="D3874" s="150">
        <v>1</v>
      </c>
    </row>
    <row r="3875" spans="1:4">
      <c r="A3875" s="148">
        <v>42072.474000000002</v>
      </c>
      <c r="B3875" s="149" t="s">
        <v>1700</v>
      </c>
      <c r="C3875" s="150" t="s">
        <v>1710</v>
      </c>
      <c r="D3875" s="150">
        <v>0</v>
      </c>
    </row>
    <row r="3876" spans="1:4">
      <c r="A3876" s="148">
        <v>42072.491999999998</v>
      </c>
      <c r="B3876" s="149" t="s">
        <v>1698</v>
      </c>
      <c r="C3876" s="150" t="s">
        <v>1699</v>
      </c>
      <c r="D3876" s="150">
        <v>1</v>
      </c>
    </row>
    <row r="3877" spans="1:4">
      <c r="A3877" s="148">
        <v>42072.491999999998</v>
      </c>
      <c r="B3877" s="149" t="s">
        <v>1700</v>
      </c>
      <c r="C3877" s="150" t="s">
        <v>1710</v>
      </c>
      <c r="D3877" s="150">
        <v>0</v>
      </c>
    </row>
    <row r="3878" spans="1:4">
      <c r="A3878" s="148">
        <v>42072.557000000001</v>
      </c>
      <c r="B3878" s="149" t="s">
        <v>1698</v>
      </c>
      <c r="C3878" s="150" t="s">
        <v>1699</v>
      </c>
      <c r="D3878" s="150">
        <v>0</v>
      </c>
    </row>
    <row r="3879" spans="1:4">
      <c r="A3879" s="148">
        <v>42072.557000000001</v>
      </c>
      <c r="B3879" s="149" t="s">
        <v>1707</v>
      </c>
      <c r="C3879" s="150" t="s">
        <v>1710</v>
      </c>
      <c r="D3879" s="150">
        <v>0</v>
      </c>
    </row>
    <row r="3880" spans="1:4">
      <c r="A3880" s="148">
        <v>42072.56</v>
      </c>
      <c r="B3880" s="149" t="s">
        <v>1705</v>
      </c>
      <c r="C3880" s="150" t="s">
        <v>1708</v>
      </c>
      <c r="D3880" s="150">
        <v>1</v>
      </c>
    </row>
    <row r="3881" spans="1:4">
      <c r="A3881" s="148">
        <v>42072.56</v>
      </c>
      <c r="B3881" s="149" t="s">
        <v>1702</v>
      </c>
      <c r="C3881" s="150" t="s">
        <v>1699</v>
      </c>
      <c r="D3881" s="150">
        <v>1</v>
      </c>
    </row>
    <row r="3882" spans="1:4">
      <c r="A3882" s="148">
        <v>42072.572999999997</v>
      </c>
      <c r="B3882" s="149" t="s">
        <v>1698</v>
      </c>
      <c r="C3882" s="150" t="s">
        <v>1709</v>
      </c>
      <c r="D3882" s="150">
        <v>0</v>
      </c>
    </row>
    <row r="3883" spans="1:4">
      <c r="A3883" s="148">
        <v>42072.572999999997</v>
      </c>
      <c r="B3883" s="149" t="s">
        <v>1702</v>
      </c>
      <c r="C3883" s="150" t="s">
        <v>1709</v>
      </c>
      <c r="D3883" s="150">
        <v>1</v>
      </c>
    </row>
    <row r="3884" spans="1:4">
      <c r="A3884" s="148">
        <v>42072.639999999999</v>
      </c>
      <c r="B3884" s="149" t="s">
        <v>1704</v>
      </c>
      <c r="C3884" s="150" t="s">
        <v>1708</v>
      </c>
      <c r="D3884" s="150">
        <v>1</v>
      </c>
    </row>
    <row r="3885" spans="1:4">
      <c r="A3885" s="148">
        <v>42072.639999999999</v>
      </c>
      <c r="B3885" s="149" t="s">
        <v>1698</v>
      </c>
      <c r="C3885" s="150" t="s">
        <v>1708</v>
      </c>
      <c r="D3885" s="150">
        <v>0</v>
      </c>
    </row>
    <row r="3886" spans="1:4">
      <c r="A3886" s="148">
        <v>42072.641000000003</v>
      </c>
      <c r="B3886" s="149" t="s">
        <v>1700</v>
      </c>
      <c r="C3886" s="150" t="s">
        <v>1699</v>
      </c>
      <c r="D3886" s="150">
        <v>1</v>
      </c>
    </row>
    <row r="3887" spans="1:4">
      <c r="A3887" s="148">
        <v>42072.641000000003</v>
      </c>
      <c r="B3887" s="149" t="s">
        <v>1706</v>
      </c>
      <c r="C3887" s="150" t="s">
        <v>1710</v>
      </c>
      <c r="D3887" s="150">
        <v>1</v>
      </c>
    </row>
    <row r="3888" spans="1:4">
      <c r="A3888" s="148">
        <v>42072.644</v>
      </c>
      <c r="B3888" s="149" t="s">
        <v>1702</v>
      </c>
      <c r="C3888" s="150" t="s">
        <v>1701</v>
      </c>
      <c r="D3888" s="150">
        <v>1</v>
      </c>
    </row>
    <row r="3889" spans="1:4">
      <c r="A3889" s="148">
        <v>42072.644</v>
      </c>
      <c r="B3889" s="149" t="s">
        <v>1703</v>
      </c>
      <c r="C3889" s="150" t="s">
        <v>1708</v>
      </c>
      <c r="D3889" s="150">
        <v>1</v>
      </c>
    </row>
    <row r="3890" spans="1:4">
      <c r="A3890" s="148">
        <v>42072.654000000002</v>
      </c>
      <c r="B3890" s="149" t="s">
        <v>1707</v>
      </c>
      <c r="C3890" s="150" t="s">
        <v>1701</v>
      </c>
      <c r="D3890" s="150">
        <v>1</v>
      </c>
    </row>
    <row r="3891" spans="1:4">
      <c r="A3891" s="148">
        <v>42072.654000000002</v>
      </c>
      <c r="B3891" s="149" t="s">
        <v>1704</v>
      </c>
      <c r="C3891" s="150" t="s">
        <v>1708</v>
      </c>
      <c r="D3891" s="150">
        <v>1</v>
      </c>
    </row>
    <row r="3892" spans="1:4">
      <c r="A3892" s="148">
        <v>42072.654999999999</v>
      </c>
      <c r="B3892" s="149" t="s">
        <v>1700</v>
      </c>
      <c r="C3892" s="150" t="s">
        <v>1709</v>
      </c>
      <c r="D3892" s="150">
        <v>1</v>
      </c>
    </row>
    <row r="3893" spans="1:4">
      <c r="A3893" s="148">
        <v>42072.654999999999</v>
      </c>
      <c r="B3893" s="149" t="s">
        <v>1704</v>
      </c>
      <c r="C3893" s="150" t="s">
        <v>1699</v>
      </c>
      <c r="D3893" s="150">
        <v>1</v>
      </c>
    </row>
    <row r="3894" spans="1:4">
      <c r="A3894" s="148">
        <v>42072.656000000003</v>
      </c>
      <c r="B3894" s="149" t="s">
        <v>1700</v>
      </c>
      <c r="C3894" s="150" t="s">
        <v>1699</v>
      </c>
      <c r="D3894" s="150">
        <v>0</v>
      </c>
    </row>
    <row r="3895" spans="1:4">
      <c r="A3895" s="148">
        <v>42072.656000000003</v>
      </c>
      <c r="B3895" s="149" t="s">
        <v>1698</v>
      </c>
      <c r="C3895" s="150" t="s">
        <v>1708</v>
      </c>
      <c r="D3895" s="150">
        <v>1</v>
      </c>
    </row>
    <row r="3896" spans="1:4">
      <c r="A3896" s="148">
        <v>42072.665999999997</v>
      </c>
      <c r="B3896" s="149" t="s">
        <v>1702</v>
      </c>
      <c r="C3896" s="150" t="s">
        <v>1701</v>
      </c>
      <c r="D3896" s="150">
        <v>1</v>
      </c>
    </row>
    <row r="3897" spans="1:4">
      <c r="A3897" s="148">
        <v>42072.665999999997</v>
      </c>
      <c r="B3897" s="149" t="s">
        <v>1705</v>
      </c>
      <c r="C3897" s="150" t="s">
        <v>1710</v>
      </c>
      <c r="D3897" s="150">
        <v>1</v>
      </c>
    </row>
    <row r="3898" spans="1:4">
      <c r="A3898" s="148">
        <v>42072.703000000001</v>
      </c>
      <c r="B3898" s="149" t="s">
        <v>1698</v>
      </c>
      <c r="C3898" s="150" t="s">
        <v>1708</v>
      </c>
      <c r="D3898" s="150">
        <v>1</v>
      </c>
    </row>
    <row r="3899" spans="1:4">
      <c r="A3899" s="148">
        <v>42072.703000000001</v>
      </c>
      <c r="B3899" s="149" t="s">
        <v>1706</v>
      </c>
      <c r="C3899" s="150" t="s">
        <v>1709</v>
      </c>
      <c r="D3899" s="150">
        <v>0</v>
      </c>
    </row>
    <row r="3900" spans="1:4">
      <c r="A3900" s="148">
        <v>42072.707999999999</v>
      </c>
      <c r="B3900" s="149" t="s">
        <v>1706</v>
      </c>
      <c r="C3900" s="150" t="s">
        <v>1699</v>
      </c>
      <c r="D3900" s="150">
        <v>1</v>
      </c>
    </row>
    <row r="3901" spans="1:4">
      <c r="A3901" s="148">
        <v>42072.707999999999</v>
      </c>
      <c r="B3901" s="149" t="s">
        <v>1702</v>
      </c>
      <c r="C3901" s="150" t="s">
        <v>1699</v>
      </c>
      <c r="D3901" s="150">
        <v>0</v>
      </c>
    </row>
    <row r="3902" spans="1:4">
      <c r="A3902" s="148">
        <v>42072.713000000003</v>
      </c>
      <c r="B3902" s="149" t="s">
        <v>1704</v>
      </c>
      <c r="C3902" s="150" t="s">
        <v>1701</v>
      </c>
      <c r="D3902" s="150">
        <v>1</v>
      </c>
    </row>
    <row r="3903" spans="1:4">
      <c r="A3903" s="148">
        <v>42072.713000000003</v>
      </c>
      <c r="B3903" s="149" t="s">
        <v>1700</v>
      </c>
      <c r="C3903" s="150" t="s">
        <v>1709</v>
      </c>
      <c r="D3903" s="150">
        <v>0</v>
      </c>
    </row>
    <row r="3904" spans="1:4">
      <c r="A3904" s="148">
        <v>42073.383999999998</v>
      </c>
      <c r="B3904" s="149" t="s">
        <v>1703</v>
      </c>
      <c r="C3904" s="150" t="s">
        <v>1701</v>
      </c>
      <c r="D3904" s="150">
        <v>1</v>
      </c>
    </row>
    <row r="3905" spans="1:4">
      <c r="A3905" s="148">
        <v>42073.383999999998</v>
      </c>
      <c r="B3905" s="149" t="s">
        <v>1707</v>
      </c>
      <c r="C3905" s="150" t="s">
        <v>1708</v>
      </c>
      <c r="D3905" s="150">
        <v>0</v>
      </c>
    </row>
    <row r="3906" spans="1:4">
      <c r="A3906" s="148">
        <v>42073.387999999999</v>
      </c>
      <c r="B3906" s="149" t="s">
        <v>1703</v>
      </c>
      <c r="C3906" s="150" t="s">
        <v>1701</v>
      </c>
      <c r="D3906" s="150">
        <v>1</v>
      </c>
    </row>
    <row r="3907" spans="1:4">
      <c r="A3907" s="148">
        <v>42073.387999999999</v>
      </c>
      <c r="B3907" s="149" t="s">
        <v>1704</v>
      </c>
      <c r="C3907" s="150" t="s">
        <v>1701</v>
      </c>
      <c r="D3907" s="150">
        <v>0</v>
      </c>
    </row>
    <row r="3908" spans="1:4">
      <c r="A3908" s="148">
        <v>42073.411</v>
      </c>
      <c r="B3908" s="149" t="s">
        <v>1705</v>
      </c>
      <c r="C3908" s="150" t="s">
        <v>1709</v>
      </c>
      <c r="D3908" s="150">
        <v>1</v>
      </c>
    </row>
    <row r="3909" spans="1:4">
      <c r="A3909" s="148">
        <v>42073.411</v>
      </c>
      <c r="B3909" s="149" t="s">
        <v>1705</v>
      </c>
      <c r="C3909" s="150" t="s">
        <v>1701</v>
      </c>
      <c r="D3909" s="150">
        <v>0</v>
      </c>
    </row>
    <row r="3910" spans="1:4">
      <c r="A3910" s="148">
        <v>42073.421000000002</v>
      </c>
      <c r="B3910" s="149" t="s">
        <v>1705</v>
      </c>
      <c r="C3910" s="150" t="s">
        <v>1709</v>
      </c>
      <c r="D3910" s="150">
        <v>0</v>
      </c>
    </row>
    <row r="3911" spans="1:4">
      <c r="A3911" s="148">
        <v>42073.421000000002</v>
      </c>
      <c r="B3911" s="149" t="s">
        <v>1700</v>
      </c>
      <c r="C3911" s="150" t="s">
        <v>1709</v>
      </c>
      <c r="D3911" s="150">
        <v>1</v>
      </c>
    </row>
    <row r="3912" spans="1:4">
      <c r="A3912" s="148">
        <v>42073.421999999999</v>
      </c>
      <c r="B3912" s="149" t="s">
        <v>1706</v>
      </c>
      <c r="C3912" s="150" t="s">
        <v>1708</v>
      </c>
      <c r="D3912" s="150">
        <v>1</v>
      </c>
    </row>
    <row r="3913" spans="1:4">
      <c r="A3913" s="148">
        <v>42073.421999999999</v>
      </c>
      <c r="B3913" s="149" t="s">
        <v>1702</v>
      </c>
      <c r="C3913" s="150" t="s">
        <v>1701</v>
      </c>
      <c r="D3913" s="150">
        <v>1</v>
      </c>
    </row>
    <row r="3914" spans="1:4">
      <c r="A3914" s="148">
        <v>42073.432000000001</v>
      </c>
      <c r="B3914" s="149" t="s">
        <v>1706</v>
      </c>
      <c r="C3914" s="150" t="s">
        <v>1708</v>
      </c>
      <c r="D3914" s="150">
        <v>0</v>
      </c>
    </row>
    <row r="3915" spans="1:4">
      <c r="A3915" s="148">
        <v>42073.432000000001</v>
      </c>
      <c r="B3915" s="149" t="s">
        <v>1704</v>
      </c>
      <c r="C3915" s="150" t="s">
        <v>1699</v>
      </c>
      <c r="D3915" s="150">
        <v>0</v>
      </c>
    </row>
    <row r="3916" spans="1:4">
      <c r="A3916" s="148">
        <v>42073.434999999998</v>
      </c>
      <c r="B3916" s="149" t="s">
        <v>1704</v>
      </c>
      <c r="C3916" s="150" t="s">
        <v>1710</v>
      </c>
      <c r="D3916" s="150">
        <v>0</v>
      </c>
    </row>
    <row r="3917" spans="1:4">
      <c r="A3917" s="148">
        <v>42073.434999999998</v>
      </c>
      <c r="B3917" s="149" t="s">
        <v>1702</v>
      </c>
      <c r="C3917" s="150" t="s">
        <v>1710</v>
      </c>
      <c r="D3917" s="150">
        <v>1</v>
      </c>
    </row>
    <row r="3918" spans="1:4">
      <c r="A3918" s="148">
        <v>42073.502999999997</v>
      </c>
      <c r="B3918" s="149" t="s">
        <v>1707</v>
      </c>
      <c r="C3918" s="150" t="s">
        <v>1708</v>
      </c>
      <c r="D3918" s="150">
        <v>1</v>
      </c>
    </row>
    <row r="3919" spans="1:4">
      <c r="A3919" s="148">
        <v>42073.502999999997</v>
      </c>
      <c r="B3919" s="149" t="s">
        <v>1698</v>
      </c>
      <c r="C3919" s="150" t="s">
        <v>1709</v>
      </c>
      <c r="D3919" s="150">
        <v>1</v>
      </c>
    </row>
    <row r="3920" spans="1:4">
      <c r="A3920" s="148">
        <v>42073.534</v>
      </c>
      <c r="B3920" s="149" t="s">
        <v>1705</v>
      </c>
      <c r="C3920" s="150" t="s">
        <v>1708</v>
      </c>
      <c r="D3920" s="150">
        <v>0</v>
      </c>
    </row>
    <row r="3921" spans="1:4">
      <c r="A3921" s="148">
        <v>42073.534</v>
      </c>
      <c r="B3921" s="149" t="s">
        <v>1700</v>
      </c>
      <c r="C3921" s="150" t="s">
        <v>1710</v>
      </c>
      <c r="D3921" s="150">
        <v>1</v>
      </c>
    </row>
    <row r="3922" spans="1:4">
      <c r="A3922" s="148">
        <v>42073.561999999998</v>
      </c>
      <c r="B3922" s="149" t="s">
        <v>1700</v>
      </c>
      <c r="C3922" s="150" t="s">
        <v>1710</v>
      </c>
      <c r="D3922" s="150">
        <v>1</v>
      </c>
    </row>
    <row r="3923" spans="1:4">
      <c r="A3923" s="148">
        <v>42073.561999999998</v>
      </c>
      <c r="B3923" s="149" t="s">
        <v>1706</v>
      </c>
      <c r="C3923" s="150" t="s">
        <v>1709</v>
      </c>
      <c r="D3923" s="150">
        <v>1</v>
      </c>
    </row>
    <row r="3924" spans="1:4">
      <c r="A3924" s="148">
        <v>42073.563999999998</v>
      </c>
      <c r="B3924" s="149" t="s">
        <v>1704</v>
      </c>
      <c r="C3924" s="150" t="s">
        <v>1699</v>
      </c>
      <c r="D3924" s="150">
        <v>0</v>
      </c>
    </row>
    <row r="3925" spans="1:4">
      <c r="A3925" s="148">
        <v>42073.563999999998</v>
      </c>
      <c r="B3925" s="149" t="s">
        <v>1705</v>
      </c>
      <c r="C3925" s="150" t="s">
        <v>1709</v>
      </c>
      <c r="D3925" s="150">
        <v>1</v>
      </c>
    </row>
    <row r="3926" spans="1:4">
      <c r="A3926" s="148">
        <v>42073.571000000004</v>
      </c>
      <c r="B3926" s="149" t="s">
        <v>1706</v>
      </c>
      <c r="C3926" s="150" t="s">
        <v>1708</v>
      </c>
      <c r="D3926" s="150">
        <v>1</v>
      </c>
    </row>
    <row r="3927" spans="1:4">
      <c r="A3927" s="148">
        <v>42073.571000000004</v>
      </c>
      <c r="B3927" s="149" t="s">
        <v>1698</v>
      </c>
      <c r="C3927" s="150" t="s">
        <v>1699</v>
      </c>
      <c r="D3927" s="150">
        <v>0</v>
      </c>
    </row>
    <row r="3928" spans="1:4">
      <c r="A3928" s="148">
        <v>42073.572999999997</v>
      </c>
      <c r="B3928" s="149" t="s">
        <v>1698</v>
      </c>
      <c r="C3928" s="150" t="s">
        <v>1710</v>
      </c>
      <c r="D3928" s="150">
        <v>0</v>
      </c>
    </row>
    <row r="3929" spans="1:4">
      <c r="A3929" s="148">
        <v>42073.572999999997</v>
      </c>
      <c r="B3929" s="149" t="s">
        <v>1706</v>
      </c>
      <c r="C3929" s="150" t="s">
        <v>1709</v>
      </c>
      <c r="D3929" s="150">
        <v>1</v>
      </c>
    </row>
    <row r="3930" spans="1:4">
      <c r="A3930" s="148">
        <v>42073.574999999997</v>
      </c>
      <c r="B3930" s="149" t="s">
        <v>1704</v>
      </c>
      <c r="C3930" s="150" t="s">
        <v>1709</v>
      </c>
      <c r="D3930" s="150">
        <v>1</v>
      </c>
    </row>
    <row r="3931" spans="1:4">
      <c r="A3931" s="148">
        <v>42073.574999999997</v>
      </c>
      <c r="B3931" s="149" t="s">
        <v>1707</v>
      </c>
      <c r="C3931" s="150" t="s">
        <v>1701</v>
      </c>
      <c r="D3931" s="150">
        <v>0</v>
      </c>
    </row>
    <row r="3932" spans="1:4">
      <c r="A3932" s="148">
        <v>42073.580999999998</v>
      </c>
      <c r="B3932" s="149" t="s">
        <v>1704</v>
      </c>
      <c r="C3932" s="150" t="s">
        <v>1699</v>
      </c>
      <c r="D3932" s="150">
        <v>1</v>
      </c>
    </row>
    <row r="3933" spans="1:4">
      <c r="A3933" s="148">
        <v>42073.580999999998</v>
      </c>
      <c r="B3933" s="149" t="s">
        <v>1702</v>
      </c>
      <c r="C3933" s="150" t="s">
        <v>1708</v>
      </c>
      <c r="D3933" s="150">
        <v>1</v>
      </c>
    </row>
    <row r="3934" spans="1:4">
      <c r="A3934" s="148">
        <v>42073.584000000003</v>
      </c>
      <c r="B3934" s="149" t="s">
        <v>1703</v>
      </c>
      <c r="C3934" s="150" t="s">
        <v>1708</v>
      </c>
      <c r="D3934" s="150">
        <v>1</v>
      </c>
    </row>
    <row r="3935" spans="1:4">
      <c r="A3935" s="148">
        <v>42073.584000000003</v>
      </c>
      <c r="B3935" s="149" t="s">
        <v>1703</v>
      </c>
      <c r="C3935" s="150" t="s">
        <v>1710</v>
      </c>
      <c r="D3935" s="150">
        <v>1</v>
      </c>
    </row>
    <row r="3936" spans="1:4">
      <c r="A3936" s="148">
        <v>42073.637000000002</v>
      </c>
      <c r="B3936" s="149" t="s">
        <v>1702</v>
      </c>
      <c r="C3936" s="150" t="s">
        <v>1699</v>
      </c>
      <c r="D3936" s="150">
        <v>1</v>
      </c>
    </row>
    <row r="3937" spans="1:4">
      <c r="A3937" s="148">
        <v>42073.637000000002</v>
      </c>
      <c r="B3937" s="149" t="s">
        <v>1703</v>
      </c>
      <c r="C3937" s="150" t="s">
        <v>1699</v>
      </c>
      <c r="D3937" s="150">
        <v>1</v>
      </c>
    </row>
    <row r="3938" spans="1:4">
      <c r="A3938" s="148">
        <v>42073.642</v>
      </c>
      <c r="B3938" s="149" t="s">
        <v>1702</v>
      </c>
      <c r="C3938" s="150" t="s">
        <v>1699</v>
      </c>
      <c r="D3938" s="150">
        <v>0</v>
      </c>
    </row>
    <row r="3939" spans="1:4">
      <c r="A3939" s="148">
        <v>42073.642</v>
      </c>
      <c r="B3939" s="149" t="s">
        <v>1706</v>
      </c>
      <c r="C3939" s="150" t="s">
        <v>1710</v>
      </c>
      <c r="D3939" s="150">
        <v>1</v>
      </c>
    </row>
    <row r="3940" spans="1:4">
      <c r="A3940" s="148">
        <v>42073.667000000001</v>
      </c>
      <c r="B3940" s="149" t="s">
        <v>1702</v>
      </c>
      <c r="C3940" s="150" t="s">
        <v>1710</v>
      </c>
      <c r="D3940" s="150">
        <v>0</v>
      </c>
    </row>
    <row r="3941" spans="1:4">
      <c r="A3941" s="148">
        <v>42073.667000000001</v>
      </c>
      <c r="B3941" s="149" t="s">
        <v>1706</v>
      </c>
      <c r="C3941" s="150" t="s">
        <v>1708</v>
      </c>
      <c r="D3941" s="150">
        <v>1</v>
      </c>
    </row>
    <row r="3942" spans="1:4">
      <c r="A3942" s="148">
        <v>42073.688000000002</v>
      </c>
      <c r="B3942" s="149" t="s">
        <v>1704</v>
      </c>
      <c r="C3942" s="150" t="s">
        <v>1710</v>
      </c>
      <c r="D3942" s="150">
        <v>1</v>
      </c>
    </row>
    <row r="3943" spans="1:4">
      <c r="A3943" s="148">
        <v>42073.688000000002</v>
      </c>
      <c r="B3943" s="149" t="s">
        <v>1700</v>
      </c>
      <c r="C3943" s="150" t="s">
        <v>1708</v>
      </c>
      <c r="D3943" s="150">
        <v>1</v>
      </c>
    </row>
    <row r="3944" spans="1:4">
      <c r="A3944" s="148">
        <v>42073.699000000001</v>
      </c>
      <c r="B3944" s="149" t="s">
        <v>1704</v>
      </c>
      <c r="C3944" s="150" t="s">
        <v>1710</v>
      </c>
      <c r="D3944" s="150">
        <v>1</v>
      </c>
    </row>
    <row r="3945" spans="1:4">
      <c r="A3945" s="148">
        <v>42073.699000000001</v>
      </c>
      <c r="B3945" s="149" t="s">
        <v>1703</v>
      </c>
      <c r="C3945" s="150" t="s">
        <v>1710</v>
      </c>
      <c r="D3945" s="150">
        <v>0</v>
      </c>
    </row>
    <row r="3946" spans="1:4">
      <c r="A3946" s="148">
        <v>42073.712</v>
      </c>
      <c r="B3946" s="149" t="s">
        <v>1703</v>
      </c>
      <c r="C3946" s="150" t="s">
        <v>1710</v>
      </c>
      <c r="D3946" s="150">
        <v>1</v>
      </c>
    </row>
    <row r="3947" spans="1:4">
      <c r="A3947" s="148">
        <v>42073.712</v>
      </c>
      <c r="B3947" s="149" t="s">
        <v>1703</v>
      </c>
      <c r="C3947" s="150" t="s">
        <v>1699</v>
      </c>
      <c r="D3947" s="150">
        <v>1</v>
      </c>
    </row>
    <row r="3948" spans="1:4">
      <c r="A3948" s="148">
        <v>42073.733</v>
      </c>
      <c r="B3948" s="149" t="s">
        <v>1704</v>
      </c>
      <c r="C3948" s="150" t="s">
        <v>1710</v>
      </c>
      <c r="D3948" s="150">
        <v>1</v>
      </c>
    </row>
    <row r="3949" spans="1:4">
      <c r="A3949" s="148">
        <v>42073.733</v>
      </c>
      <c r="B3949" s="149" t="s">
        <v>1705</v>
      </c>
      <c r="C3949" s="150" t="s">
        <v>1701</v>
      </c>
      <c r="D3949" s="150">
        <v>1</v>
      </c>
    </row>
    <row r="3950" spans="1:4">
      <c r="A3950" s="148">
        <v>42074.381999999998</v>
      </c>
      <c r="B3950" s="149" t="s">
        <v>1702</v>
      </c>
      <c r="C3950" s="150" t="s">
        <v>1701</v>
      </c>
      <c r="D3950" s="150">
        <v>0</v>
      </c>
    </row>
    <row r="3951" spans="1:4">
      <c r="A3951" s="148">
        <v>42074.381999999998</v>
      </c>
      <c r="B3951" s="149" t="s">
        <v>1698</v>
      </c>
      <c r="C3951" s="150" t="s">
        <v>1701</v>
      </c>
      <c r="D3951" s="150">
        <v>1</v>
      </c>
    </row>
    <row r="3952" spans="1:4">
      <c r="A3952" s="148">
        <v>42074.402000000002</v>
      </c>
      <c r="B3952" s="149" t="s">
        <v>1706</v>
      </c>
      <c r="C3952" s="150" t="s">
        <v>1710</v>
      </c>
      <c r="D3952" s="150">
        <v>0</v>
      </c>
    </row>
    <row r="3953" spans="1:4">
      <c r="A3953" s="148">
        <v>42074.402000000002</v>
      </c>
      <c r="B3953" s="149" t="s">
        <v>1704</v>
      </c>
      <c r="C3953" s="150" t="s">
        <v>1709</v>
      </c>
      <c r="D3953" s="150">
        <v>1</v>
      </c>
    </row>
    <row r="3954" spans="1:4">
      <c r="A3954" s="148">
        <v>42074.402999999998</v>
      </c>
      <c r="B3954" s="149" t="s">
        <v>1704</v>
      </c>
      <c r="C3954" s="150" t="s">
        <v>1708</v>
      </c>
      <c r="D3954" s="150">
        <v>1</v>
      </c>
    </row>
    <row r="3955" spans="1:4">
      <c r="A3955" s="148">
        <v>42074.402999999998</v>
      </c>
      <c r="B3955" s="149" t="s">
        <v>1705</v>
      </c>
      <c r="C3955" s="150" t="s">
        <v>1699</v>
      </c>
      <c r="D3955" s="150">
        <v>1</v>
      </c>
    </row>
    <row r="3956" spans="1:4">
      <c r="A3956" s="148">
        <v>42074.415000000001</v>
      </c>
      <c r="B3956" s="149" t="s">
        <v>1703</v>
      </c>
      <c r="C3956" s="150" t="s">
        <v>1710</v>
      </c>
      <c r="D3956" s="150">
        <v>0</v>
      </c>
    </row>
    <row r="3957" spans="1:4">
      <c r="A3957" s="148">
        <v>42074.415000000001</v>
      </c>
      <c r="B3957" s="149" t="s">
        <v>1704</v>
      </c>
      <c r="C3957" s="150" t="s">
        <v>1701</v>
      </c>
      <c r="D3957" s="150">
        <v>1</v>
      </c>
    </row>
    <row r="3958" spans="1:4">
      <c r="A3958" s="148">
        <v>42074.417999999998</v>
      </c>
      <c r="B3958" s="149" t="s">
        <v>1705</v>
      </c>
      <c r="C3958" s="150" t="s">
        <v>1701</v>
      </c>
      <c r="D3958" s="150">
        <v>1</v>
      </c>
    </row>
    <row r="3959" spans="1:4">
      <c r="A3959" s="148">
        <v>42074.417999999998</v>
      </c>
      <c r="B3959" s="149" t="s">
        <v>1703</v>
      </c>
      <c r="C3959" s="150" t="s">
        <v>1701</v>
      </c>
      <c r="D3959" s="150">
        <v>1</v>
      </c>
    </row>
    <row r="3960" spans="1:4">
      <c r="A3960" s="148">
        <v>42074.423000000003</v>
      </c>
      <c r="B3960" s="149" t="s">
        <v>1698</v>
      </c>
      <c r="C3960" s="150" t="s">
        <v>1709</v>
      </c>
      <c r="D3960" s="150">
        <v>1</v>
      </c>
    </row>
    <row r="3961" spans="1:4">
      <c r="A3961" s="148">
        <v>42074.423000000003</v>
      </c>
      <c r="B3961" s="149" t="s">
        <v>1705</v>
      </c>
      <c r="C3961" s="150" t="s">
        <v>1709</v>
      </c>
      <c r="D3961" s="150">
        <v>0</v>
      </c>
    </row>
    <row r="3962" spans="1:4">
      <c r="A3962" s="148">
        <v>42074.434000000001</v>
      </c>
      <c r="B3962" s="149" t="s">
        <v>1705</v>
      </c>
      <c r="C3962" s="150" t="s">
        <v>1709</v>
      </c>
      <c r="D3962" s="150">
        <v>1</v>
      </c>
    </row>
    <row r="3963" spans="1:4">
      <c r="A3963" s="148">
        <v>42074.434000000001</v>
      </c>
      <c r="B3963" s="149" t="s">
        <v>1702</v>
      </c>
      <c r="C3963" s="150" t="s">
        <v>1710</v>
      </c>
      <c r="D3963" s="150">
        <v>1</v>
      </c>
    </row>
    <row r="3964" spans="1:4">
      <c r="A3964" s="148">
        <v>42074.438000000002</v>
      </c>
      <c r="B3964" s="149" t="s">
        <v>1704</v>
      </c>
      <c r="C3964" s="150" t="s">
        <v>1708</v>
      </c>
      <c r="D3964" s="150">
        <v>1</v>
      </c>
    </row>
    <row r="3965" spans="1:4">
      <c r="A3965" s="148">
        <v>42074.438000000002</v>
      </c>
      <c r="B3965" s="149" t="s">
        <v>1704</v>
      </c>
      <c r="C3965" s="150" t="s">
        <v>1708</v>
      </c>
      <c r="D3965" s="150">
        <v>0</v>
      </c>
    </row>
    <row r="3966" spans="1:4">
      <c r="A3966" s="148">
        <v>42074.451000000001</v>
      </c>
      <c r="B3966" s="149" t="s">
        <v>1700</v>
      </c>
      <c r="C3966" s="150" t="s">
        <v>1699</v>
      </c>
      <c r="D3966" s="150">
        <v>1</v>
      </c>
    </row>
    <row r="3967" spans="1:4">
      <c r="A3967" s="148">
        <v>42074.451000000001</v>
      </c>
      <c r="B3967" s="149" t="s">
        <v>1702</v>
      </c>
      <c r="C3967" s="150" t="s">
        <v>1709</v>
      </c>
      <c r="D3967" s="150">
        <v>1</v>
      </c>
    </row>
    <row r="3968" spans="1:4">
      <c r="A3968" s="148">
        <v>42074.451999999997</v>
      </c>
      <c r="B3968" s="149" t="s">
        <v>1704</v>
      </c>
      <c r="C3968" s="150" t="s">
        <v>1709</v>
      </c>
      <c r="D3968" s="150">
        <v>1</v>
      </c>
    </row>
    <row r="3969" spans="1:4">
      <c r="A3969" s="148">
        <v>42074.451999999997</v>
      </c>
      <c r="B3969" s="149" t="s">
        <v>1706</v>
      </c>
      <c r="C3969" s="150" t="s">
        <v>1710</v>
      </c>
      <c r="D3969" s="150">
        <v>1</v>
      </c>
    </row>
    <row r="3970" spans="1:4">
      <c r="A3970" s="148">
        <v>42074.459000000003</v>
      </c>
      <c r="B3970" s="149" t="s">
        <v>1704</v>
      </c>
      <c r="C3970" s="150" t="s">
        <v>1708</v>
      </c>
      <c r="D3970" s="150">
        <v>1</v>
      </c>
    </row>
    <row r="3971" spans="1:4">
      <c r="A3971" s="148">
        <v>42074.459000000003</v>
      </c>
      <c r="B3971" s="149" t="s">
        <v>1707</v>
      </c>
      <c r="C3971" s="150" t="s">
        <v>1710</v>
      </c>
      <c r="D3971" s="150">
        <v>1</v>
      </c>
    </row>
    <row r="3972" spans="1:4">
      <c r="A3972" s="148">
        <v>42074.476999999999</v>
      </c>
      <c r="B3972" s="149" t="s">
        <v>1703</v>
      </c>
      <c r="C3972" s="150" t="s">
        <v>1710</v>
      </c>
      <c r="D3972" s="150">
        <v>1</v>
      </c>
    </row>
    <row r="3973" spans="1:4">
      <c r="A3973" s="148">
        <v>42074.476999999999</v>
      </c>
      <c r="B3973" s="149" t="s">
        <v>1698</v>
      </c>
      <c r="C3973" s="150" t="s">
        <v>1701</v>
      </c>
      <c r="D3973" s="150">
        <v>0</v>
      </c>
    </row>
    <row r="3974" spans="1:4">
      <c r="A3974" s="148">
        <v>42074.485000000001</v>
      </c>
      <c r="B3974" s="149" t="s">
        <v>1707</v>
      </c>
      <c r="C3974" s="150" t="s">
        <v>1710</v>
      </c>
      <c r="D3974" s="150">
        <v>1</v>
      </c>
    </row>
    <row r="3975" spans="1:4">
      <c r="A3975" s="148">
        <v>42074.485000000001</v>
      </c>
      <c r="B3975" s="149" t="s">
        <v>1706</v>
      </c>
      <c r="C3975" s="150" t="s">
        <v>1710</v>
      </c>
      <c r="D3975" s="150">
        <v>1</v>
      </c>
    </row>
    <row r="3976" spans="1:4">
      <c r="A3976" s="148">
        <v>42074.502</v>
      </c>
      <c r="B3976" s="149" t="s">
        <v>1705</v>
      </c>
      <c r="C3976" s="150" t="s">
        <v>1709</v>
      </c>
      <c r="D3976" s="150">
        <v>1</v>
      </c>
    </row>
    <row r="3977" spans="1:4">
      <c r="A3977" s="148">
        <v>42074.502</v>
      </c>
      <c r="B3977" s="149" t="s">
        <v>1706</v>
      </c>
      <c r="C3977" s="150" t="s">
        <v>1699</v>
      </c>
      <c r="D3977" s="150">
        <v>1</v>
      </c>
    </row>
    <row r="3978" spans="1:4">
      <c r="A3978" s="148">
        <v>42074.514000000003</v>
      </c>
      <c r="B3978" s="149" t="s">
        <v>1707</v>
      </c>
      <c r="C3978" s="150" t="s">
        <v>1701</v>
      </c>
      <c r="D3978" s="150">
        <v>1</v>
      </c>
    </row>
    <row r="3979" spans="1:4">
      <c r="A3979" s="148">
        <v>42074.514000000003</v>
      </c>
      <c r="B3979" s="149" t="s">
        <v>1705</v>
      </c>
      <c r="C3979" s="150" t="s">
        <v>1710</v>
      </c>
      <c r="D3979" s="150">
        <v>0</v>
      </c>
    </row>
    <row r="3980" spans="1:4">
      <c r="A3980" s="148">
        <v>42074.514000000003</v>
      </c>
      <c r="B3980" s="149" t="s">
        <v>1704</v>
      </c>
      <c r="C3980" s="150" t="s">
        <v>1708</v>
      </c>
      <c r="D3980" s="150">
        <v>1</v>
      </c>
    </row>
    <row r="3981" spans="1:4">
      <c r="A3981" s="148">
        <v>42074.514000000003</v>
      </c>
      <c r="B3981" s="149" t="s">
        <v>1703</v>
      </c>
      <c r="C3981" s="150" t="s">
        <v>1701</v>
      </c>
      <c r="D3981" s="150">
        <v>0</v>
      </c>
    </row>
    <row r="3982" spans="1:4">
      <c r="A3982" s="148">
        <v>42074.521999999997</v>
      </c>
      <c r="B3982" s="149" t="s">
        <v>1702</v>
      </c>
      <c r="C3982" s="150" t="s">
        <v>1708</v>
      </c>
      <c r="D3982" s="150">
        <v>1</v>
      </c>
    </row>
    <row r="3983" spans="1:4">
      <c r="A3983" s="148">
        <v>42074.521999999997</v>
      </c>
      <c r="B3983" s="149" t="s">
        <v>1707</v>
      </c>
      <c r="C3983" s="150" t="s">
        <v>1708</v>
      </c>
      <c r="D3983" s="150">
        <v>1</v>
      </c>
    </row>
    <row r="3984" spans="1:4">
      <c r="A3984" s="148">
        <v>42074.527000000002</v>
      </c>
      <c r="B3984" s="149" t="s">
        <v>1705</v>
      </c>
      <c r="C3984" s="150" t="s">
        <v>1710</v>
      </c>
      <c r="D3984" s="150">
        <v>0</v>
      </c>
    </row>
    <row r="3985" spans="1:4">
      <c r="A3985" s="148">
        <v>42074.527000000002</v>
      </c>
      <c r="B3985" s="149" t="s">
        <v>1707</v>
      </c>
      <c r="C3985" s="150" t="s">
        <v>1710</v>
      </c>
      <c r="D3985" s="150">
        <v>1</v>
      </c>
    </row>
    <row r="3986" spans="1:4">
      <c r="A3986" s="148">
        <v>42074.538999999997</v>
      </c>
      <c r="B3986" s="149" t="s">
        <v>1707</v>
      </c>
      <c r="C3986" s="150" t="s">
        <v>1710</v>
      </c>
      <c r="D3986" s="150">
        <v>1</v>
      </c>
    </row>
    <row r="3987" spans="1:4">
      <c r="A3987" s="148">
        <v>42074.538999999997</v>
      </c>
      <c r="B3987" s="149" t="s">
        <v>1698</v>
      </c>
      <c r="C3987" s="150" t="s">
        <v>1709</v>
      </c>
      <c r="D3987" s="150">
        <v>1</v>
      </c>
    </row>
    <row r="3988" spans="1:4">
      <c r="A3988" s="148">
        <v>42074.54</v>
      </c>
      <c r="B3988" s="149" t="s">
        <v>1704</v>
      </c>
      <c r="C3988" s="150" t="s">
        <v>1710</v>
      </c>
      <c r="D3988" s="150">
        <v>0</v>
      </c>
    </row>
    <row r="3989" spans="1:4">
      <c r="A3989" s="148">
        <v>42074.54</v>
      </c>
      <c r="B3989" s="149" t="s">
        <v>1700</v>
      </c>
      <c r="C3989" s="150" t="s">
        <v>1709</v>
      </c>
      <c r="D3989" s="150">
        <v>0</v>
      </c>
    </row>
    <row r="3990" spans="1:4">
      <c r="A3990" s="148">
        <v>42074.563999999998</v>
      </c>
      <c r="B3990" s="149" t="s">
        <v>1706</v>
      </c>
      <c r="C3990" s="150" t="s">
        <v>1708</v>
      </c>
      <c r="D3990" s="150">
        <v>0</v>
      </c>
    </row>
    <row r="3991" spans="1:4">
      <c r="A3991" s="148">
        <v>42074.563999999998</v>
      </c>
      <c r="B3991" s="149" t="s">
        <v>1706</v>
      </c>
      <c r="C3991" s="150" t="s">
        <v>1709</v>
      </c>
      <c r="D3991" s="150">
        <v>1</v>
      </c>
    </row>
    <row r="3992" spans="1:4">
      <c r="A3992" s="148">
        <v>42074.57</v>
      </c>
      <c r="B3992" s="149" t="s">
        <v>1703</v>
      </c>
      <c r="C3992" s="150" t="s">
        <v>1701</v>
      </c>
      <c r="D3992" s="150">
        <v>1</v>
      </c>
    </row>
    <row r="3993" spans="1:4">
      <c r="A3993" s="148">
        <v>42074.57</v>
      </c>
      <c r="B3993" s="149" t="s">
        <v>1700</v>
      </c>
      <c r="C3993" s="150" t="s">
        <v>1709</v>
      </c>
      <c r="D3993" s="150">
        <v>1</v>
      </c>
    </row>
    <row r="3994" spans="1:4">
      <c r="A3994" s="148">
        <v>42074.576999999997</v>
      </c>
      <c r="B3994" s="149" t="s">
        <v>1698</v>
      </c>
      <c r="C3994" s="150" t="s">
        <v>1708</v>
      </c>
      <c r="D3994" s="150">
        <v>0</v>
      </c>
    </row>
    <row r="3995" spans="1:4">
      <c r="A3995" s="148">
        <v>42074.576999999997</v>
      </c>
      <c r="B3995" s="149" t="s">
        <v>1702</v>
      </c>
      <c r="C3995" s="150" t="s">
        <v>1701</v>
      </c>
      <c r="D3995" s="150">
        <v>1</v>
      </c>
    </row>
    <row r="3996" spans="1:4">
      <c r="A3996" s="148">
        <v>42074.580999999998</v>
      </c>
      <c r="B3996" s="149" t="s">
        <v>1703</v>
      </c>
      <c r="C3996" s="150" t="s">
        <v>1710</v>
      </c>
      <c r="D3996" s="150">
        <v>1</v>
      </c>
    </row>
    <row r="3997" spans="1:4">
      <c r="A3997" s="148">
        <v>42074.580999999998</v>
      </c>
      <c r="B3997" s="149" t="s">
        <v>1700</v>
      </c>
      <c r="C3997" s="150" t="s">
        <v>1710</v>
      </c>
      <c r="D3997" s="150">
        <v>1</v>
      </c>
    </row>
    <row r="3998" spans="1:4">
      <c r="A3998" s="148">
        <v>42074.582999999999</v>
      </c>
      <c r="B3998" s="149" t="s">
        <v>1705</v>
      </c>
      <c r="C3998" s="150" t="s">
        <v>1708</v>
      </c>
      <c r="D3998" s="150">
        <v>1</v>
      </c>
    </row>
    <row r="3999" spans="1:4">
      <c r="A3999" s="148">
        <v>42074.582999999999</v>
      </c>
      <c r="B3999" s="149" t="s">
        <v>1706</v>
      </c>
      <c r="C3999" s="150" t="s">
        <v>1708</v>
      </c>
      <c r="D3999" s="150">
        <v>1</v>
      </c>
    </row>
    <row r="4000" spans="1:4">
      <c r="A4000" s="148">
        <v>42074.599000000002</v>
      </c>
      <c r="B4000" s="149" t="s">
        <v>1702</v>
      </c>
      <c r="C4000" s="150" t="s">
        <v>1699</v>
      </c>
      <c r="D4000" s="150">
        <v>1</v>
      </c>
    </row>
    <row r="4001" spans="1:4">
      <c r="A4001" s="148">
        <v>42074.599000000002</v>
      </c>
      <c r="B4001" s="149" t="s">
        <v>1700</v>
      </c>
      <c r="C4001" s="150" t="s">
        <v>1710</v>
      </c>
      <c r="D4001" s="150">
        <v>1</v>
      </c>
    </row>
    <row r="4002" spans="1:4">
      <c r="A4002" s="148">
        <v>42074.601999999999</v>
      </c>
      <c r="B4002" s="149" t="s">
        <v>1706</v>
      </c>
      <c r="C4002" s="150" t="s">
        <v>1709</v>
      </c>
      <c r="D4002" s="150">
        <v>1</v>
      </c>
    </row>
    <row r="4003" spans="1:4">
      <c r="A4003" s="148">
        <v>42074.601999999999</v>
      </c>
      <c r="B4003" s="149" t="s">
        <v>1706</v>
      </c>
      <c r="C4003" s="150" t="s">
        <v>1710</v>
      </c>
      <c r="D4003" s="150">
        <v>1</v>
      </c>
    </row>
    <row r="4004" spans="1:4">
      <c r="A4004" s="148">
        <v>42074.603000000003</v>
      </c>
      <c r="B4004" s="149" t="s">
        <v>1706</v>
      </c>
      <c r="C4004" s="150" t="s">
        <v>1708</v>
      </c>
      <c r="D4004" s="150">
        <v>1</v>
      </c>
    </row>
    <row r="4005" spans="1:4">
      <c r="A4005" s="148">
        <v>42074.603000000003</v>
      </c>
      <c r="B4005" s="149" t="s">
        <v>1698</v>
      </c>
      <c r="C4005" s="150" t="s">
        <v>1709</v>
      </c>
      <c r="D4005" s="150">
        <v>1</v>
      </c>
    </row>
    <row r="4006" spans="1:4">
      <c r="A4006" s="148">
        <v>42074.64</v>
      </c>
      <c r="B4006" s="149" t="s">
        <v>1707</v>
      </c>
      <c r="C4006" s="150" t="s">
        <v>1701</v>
      </c>
      <c r="D4006" s="150">
        <v>1</v>
      </c>
    </row>
    <row r="4007" spans="1:4">
      <c r="A4007" s="148">
        <v>42074.64</v>
      </c>
      <c r="B4007" s="149" t="s">
        <v>1698</v>
      </c>
      <c r="C4007" s="150" t="s">
        <v>1708</v>
      </c>
      <c r="D4007" s="150">
        <v>0</v>
      </c>
    </row>
    <row r="4008" spans="1:4">
      <c r="A4008" s="148">
        <v>42074.642</v>
      </c>
      <c r="B4008" s="149" t="s">
        <v>1703</v>
      </c>
      <c r="C4008" s="150" t="s">
        <v>1708</v>
      </c>
      <c r="D4008" s="150">
        <v>1</v>
      </c>
    </row>
    <row r="4009" spans="1:4">
      <c r="A4009" s="148">
        <v>42074.642</v>
      </c>
      <c r="B4009" s="149" t="s">
        <v>1700</v>
      </c>
      <c r="C4009" s="150" t="s">
        <v>1710</v>
      </c>
      <c r="D4009" s="150">
        <v>1</v>
      </c>
    </row>
    <row r="4010" spans="1:4">
      <c r="A4010" s="148">
        <v>42074.648999999998</v>
      </c>
      <c r="B4010" s="149" t="s">
        <v>1706</v>
      </c>
      <c r="C4010" s="150" t="s">
        <v>1708</v>
      </c>
      <c r="D4010" s="150">
        <v>1</v>
      </c>
    </row>
    <row r="4011" spans="1:4">
      <c r="A4011" s="148">
        <v>42074.648999999998</v>
      </c>
      <c r="B4011" s="149" t="s">
        <v>1702</v>
      </c>
      <c r="C4011" s="150" t="s">
        <v>1710</v>
      </c>
      <c r="D4011" s="150">
        <v>1</v>
      </c>
    </row>
    <row r="4012" spans="1:4">
      <c r="A4012" s="148">
        <v>42074.665999999997</v>
      </c>
      <c r="B4012" s="149" t="s">
        <v>1702</v>
      </c>
      <c r="C4012" s="150" t="s">
        <v>1699</v>
      </c>
      <c r="D4012" s="150">
        <v>0</v>
      </c>
    </row>
    <row r="4013" spans="1:4">
      <c r="A4013" s="148">
        <v>42074.665999999997</v>
      </c>
      <c r="B4013" s="149" t="s">
        <v>1705</v>
      </c>
      <c r="C4013" s="150" t="s">
        <v>1710</v>
      </c>
      <c r="D4013" s="150">
        <v>0</v>
      </c>
    </row>
    <row r="4014" spans="1:4">
      <c r="A4014" s="148">
        <v>42074.673999999999</v>
      </c>
      <c r="B4014" s="149" t="s">
        <v>1700</v>
      </c>
      <c r="C4014" s="150" t="s">
        <v>1710</v>
      </c>
      <c r="D4014" s="150">
        <v>1</v>
      </c>
    </row>
    <row r="4015" spans="1:4">
      <c r="A4015" s="148">
        <v>42074.673999999999</v>
      </c>
      <c r="B4015" s="149" t="s">
        <v>1703</v>
      </c>
      <c r="C4015" s="150" t="s">
        <v>1709</v>
      </c>
      <c r="D4015" s="150">
        <v>1</v>
      </c>
    </row>
    <row r="4016" spans="1:4">
      <c r="A4016" s="148">
        <v>42074.675999999999</v>
      </c>
      <c r="B4016" s="149" t="s">
        <v>1707</v>
      </c>
      <c r="C4016" s="150" t="s">
        <v>1708</v>
      </c>
      <c r="D4016" s="150">
        <v>1</v>
      </c>
    </row>
    <row r="4017" spans="1:4">
      <c r="A4017" s="148">
        <v>42074.675999999999</v>
      </c>
      <c r="B4017" s="149" t="s">
        <v>1705</v>
      </c>
      <c r="C4017" s="150" t="s">
        <v>1709</v>
      </c>
      <c r="D4017" s="150">
        <v>1</v>
      </c>
    </row>
    <row r="4018" spans="1:4">
      <c r="A4018" s="148">
        <v>42074.732000000004</v>
      </c>
      <c r="B4018" s="149" t="s">
        <v>1698</v>
      </c>
      <c r="C4018" s="150" t="s">
        <v>1701</v>
      </c>
      <c r="D4018" s="150">
        <v>1</v>
      </c>
    </row>
    <row r="4019" spans="1:4">
      <c r="A4019" s="148">
        <v>42074.732000000004</v>
      </c>
      <c r="B4019" s="149" t="s">
        <v>1698</v>
      </c>
      <c r="C4019" s="150" t="s">
        <v>1699</v>
      </c>
      <c r="D4019" s="150">
        <v>1</v>
      </c>
    </row>
    <row r="4020" spans="1:4">
      <c r="A4020" s="148">
        <v>42074.735999999997</v>
      </c>
      <c r="B4020" s="149" t="s">
        <v>1705</v>
      </c>
      <c r="C4020" s="150" t="s">
        <v>1699</v>
      </c>
      <c r="D4020" s="150">
        <v>0</v>
      </c>
    </row>
    <row r="4021" spans="1:4">
      <c r="A4021" s="148">
        <v>42074.735999999997</v>
      </c>
      <c r="B4021" s="149" t="s">
        <v>1703</v>
      </c>
      <c r="C4021" s="150" t="s">
        <v>1710</v>
      </c>
      <c r="D4021" s="150">
        <v>1</v>
      </c>
    </row>
    <row r="4022" spans="1:4">
      <c r="A4022" s="148">
        <v>42074.735999999997</v>
      </c>
      <c r="B4022" s="149" t="s">
        <v>1706</v>
      </c>
      <c r="C4022" s="150" t="s">
        <v>1708</v>
      </c>
      <c r="D4022" s="150">
        <v>0</v>
      </c>
    </row>
    <row r="4023" spans="1:4">
      <c r="A4023" s="148">
        <v>42074.735999999997</v>
      </c>
      <c r="B4023" s="149" t="s">
        <v>1698</v>
      </c>
      <c r="C4023" s="150" t="s">
        <v>1701</v>
      </c>
      <c r="D4023" s="150">
        <v>1</v>
      </c>
    </row>
    <row r="4024" spans="1:4">
      <c r="A4024" s="148">
        <v>42075.383000000002</v>
      </c>
      <c r="B4024" s="149" t="s">
        <v>1707</v>
      </c>
      <c r="C4024" s="150" t="s">
        <v>1699</v>
      </c>
      <c r="D4024" s="150">
        <v>0</v>
      </c>
    </row>
    <row r="4025" spans="1:4">
      <c r="A4025" s="148">
        <v>42075.383000000002</v>
      </c>
      <c r="B4025" s="149" t="s">
        <v>1704</v>
      </c>
      <c r="C4025" s="150" t="s">
        <v>1708</v>
      </c>
      <c r="D4025" s="150">
        <v>1</v>
      </c>
    </row>
    <row r="4026" spans="1:4">
      <c r="A4026" s="148">
        <v>42075.4</v>
      </c>
      <c r="B4026" s="149" t="s">
        <v>1702</v>
      </c>
      <c r="C4026" s="150" t="s">
        <v>1701</v>
      </c>
      <c r="D4026" s="150">
        <v>1</v>
      </c>
    </row>
    <row r="4027" spans="1:4">
      <c r="A4027" s="148">
        <v>42075.4</v>
      </c>
      <c r="B4027" s="149" t="s">
        <v>1703</v>
      </c>
      <c r="C4027" s="150" t="s">
        <v>1699</v>
      </c>
      <c r="D4027" s="150">
        <v>1</v>
      </c>
    </row>
    <row r="4028" spans="1:4">
      <c r="A4028" s="148">
        <v>42075.415000000001</v>
      </c>
      <c r="B4028" s="149" t="s">
        <v>1703</v>
      </c>
      <c r="C4028" s="150" t="s">
        <v>1701</v>
      </c>
      <c r="D4028" s="150">
        <v>1</v>
      </c>
    </row>
    <row r="4029" spans="1:4">
      <c r="A4029" s="148">
        <v>42075.415000000001</v>
      </c>
      <c r="B4029" s="149" t="s">
        <v>1705</v>
      </c>
      <c r="C4029" s="150" t="s">
        <v>1699</v>
      </c>
      <c r="D4029" s="150">
        <v>1</v>
      </c>
    </row>
    <row r="4030" spans="1:4">
      <c r="A4030" s="148">
        <v>42075.417999999998</v>
      </c>
      <c r="B4030" s="149" t="s">
        <v>1705</v>
      </c>
      <c r="C4030" s="150" t="s">
        <v>1708</v>
      </c>
      <c r="D4030" s="150">
        <v>1</v>
      </c>
    </row>
    <row r="4031" spans="1:4">
      <c r="A4031" s="148">
        <v>42075.417999999998</v>
      </c>
      <c r="B4031" s="149" t="s">
        <v>1702</v>
      </c>
      <c r="C4031" s="150" t="s">
        <v>1701</v>
      </c>
      <c r="D4031" s="150">
        <v>1</v>
      </c>
    </row>
    <row r="4032" spans="1:4">
      <c r="A4032" s="148">
        <v>42075.419000000002</v>
      </c>
      <c r="B4032" s="149" t="s">
        <v>1702</v>
      </c>
      <c r="C4032" s="150" t="s">
        <v>1708</v>
      </c>
      <c r="D4032" s="150">
        <v>1</v>
      </c>
    </row>
    <row r="4033" spans="1:4">
      <c r="A4033" s="148">
        <v>42075.419000000002</v>
      </c>
      <c r="B4033" s="149" t="s">
        <v>1698</v>
      </c>
      <c r="C4033" s="150" t="s">
        <v>1701</v>
      </c>
      <c r="D4033" s="150">
        <v>1</v>
      </c>
    </row>
    <row r="4034" spans="1:4">
      <c r="A4034" s="148">
        <v>42075.423000000003</v>
      </c>
      <c r="B4034" s="149" t="s">
        <v>1707</v>
      </c>
      <c r="C4034" s="150" t="s">
        <v>1708</v>
      </c>
      <c r="D4034" s="150">
        <v>1</v>
      </c>
    </row>
    <row r="4035" spans="1:4">
      <c r="A4035" s="148">
        <v>42075.423000000003</v>
      </c>
      <c r="B4035" s="149" t="s">
        <v>1704</v>
      </c>
      <c r="C4035" s="150" t="s">
        <v>1708</v>
      </c>
      <c r="D4035" s="150">
        <v>0</v>
      </c>
    </row>
    <row r="4036" spans="1:4">
      <c r="A4036" s="148">
        <v>42075.425000000003</v>
      </c>
      <c r="B4036" s="149" t="s">
        <v>1707</v>
      </c>
      <c r="C4036" s="150" t="s">
        <v>1708</v>
      </c>
      <c r="D4036" s="150">
        <v>1</v>
      </c>
    </row>
    <row r="4037" spans="1:4">
      <c r="A4037" s="148">
        <v>42075.425000000003</v>
      </c>
      <c r="B4037" s="149" t="s">
        <v>1706</v>
      </c>
      <c r="C4037" s="150" t="s">
        <v>1710</v>
      </c>
      <c r="D4037" s="150">
        <v>0</v>
      </c>
    </row>
    <row r="4038" spans="1:4">
      <c r="A4038" s="148">
        <v>42075.432000000001</v>
      </c>
      <c r="B4038" s="149" t="s">
        <v>1698</v>
      </c>
      <c r="C4038" s="150" t="s">
        <v>1709</v>
      </c>
      <c r="D4038" s="150">
        <v>0</v>
      </c>
    </row>
    <row r="4039" spans="1:4">
      <c r="A4039" s="148">
        <v>42075.432000000001</v>
      </c>
      <c r="B4039" s="149" t="s">
        <v>1705</v>
      </c>
      <c r="C4039" s="150" t="s">
        <v>1701</v>
      </c>
      <c r="D4039" s="150">
        <v>1</v>
      </c>
    </row>
    <row r="4040" spans="1:4">
      <c r="A4040" s="148">
        <v>42075.446000000004</v>
      </c>
      <c r="B4040" s="149" t="s">
        <v>1705</v>
      </c>
      <c r="C4040" s="150" t="s">
        <v>1701</v>
      </c>
      <c r="D4040" s="150">
        <v>1</v>
      </c>
    </row>
    <row r="4041" spans="1:4">
      <c r="A4041" s="148">
        <v>42075.446000000004</v>
      </c>
      <c r="B4041" s="149" t="s">
        <v>1706</v>
      </c>
      <c r="C4041" s="150" t="s">
        <v>1701</v>
      </c>
      <c r="D4041" s="150">
        <v>1</v>
      </c>
    </row>
    <row r="4042" spans="1:4">
      <c r="A4042" s="148">
        <v>42075.466999999997</v>
      </c>
      <c r="B4042" s="149" t="s">
        <v>1698</v>
      </c>
      <c r="C4042" s="150" t="s">
        <v>1699</v>
      </c>
      <c r="D4042" s="150">
        <v>1</v>
      </c>
    </row>
    <row r="4043" spans="1:4">
      <c r="A4043" s="148">
        <v>42075.466999999997</v>
      </c>
      <c r="B4043" s="149" t="s">
        <v>1698</v>
      </c>
      <c r="C4043" s="150" t="s">
        <v>1701</v>
      </c>
      <c r="D4043" s="150">
        <v>1</v>
      </c>
    </row>
    <row r="4044" spans="1:4">
      <c r="A4044" s="148">
        <v>42075.468000000001</v>
      </c>
      <c r="B4044" s="149" t="s">
        <v>1698</v>
      </c>
      <c r="C4044" s="150" t="s">
        <v>1708</v>
      </c>
      <c r="D4044" s="150">
        <v>1</v>
      </c>
    </row>
    <row r="4045" spans="1:4">
      <c r="A4045" s="148">
        <v>42075.468000000001</v>
      </c>
      <c r="B4045" s="149" t="s">
        <v>1706</v>
      </c>
      <c r="C4045" s="150" t="s">
        <v>1701</v>
      </c>
      <c r="D4045" s="150">
        <v>1</v>
      </c>
    </row>
    <row r="4046" spans="1:4">
      <c r="A4046" s="148">
        <v>42075.47</v>
      </c>
      <c r="B4046" s="149" t="s">
        <v>1698</v>
      </c>
      <c r="C4046" s="150" t="s">
        <v>1709</v>
      </c>
      <c r="D4046" s="150">
        <v>1</v>
      </c>
    </row>
    <row r="4047" spans="1:4">
      <c r="A4047" s="148">
        <v>42075.47</v>
      </c>
      <c r="B4047" s="149" t="s">
        <v>1703</v>
      </c>
      <c r="C4047" s="150" t="s">
        <v>1701</v>
      </c>
      <c r="D4047" s="150">
        <v>1</v>
      </c>
    </row>
    <row r="4048" spans="1:4">
      <c r="A4048" s="148">
        <v>42075.500999999997</v>
      </c>
      <c r="B4048" s="149" t="s">
        <v>1698</v>
      </c>
      <c r="C4048" s="150" t="s">
        <v>1701</v>
      </c>
      <c r="D4048" s="150">
        <v>1</v>
      </c>
    </row>
    <row r="4049" spans="1:4">
      <c r="A4049" s="148">
        <v>42075.500999999997</v>
      </c>
      <c r="B4049" s="149" t="s">
        <v>1700</v>
      </c>
      <c r="C4049" s="150" t="s">
        <v>1708</v>
      </c>
      <c r="D4049" s="150">
        <v>0</v>
      </c>
    </row>
    <row r="4050" spans="1:4">
      <c r="A4050" s="148">
        <v>42075.54</v>
      </c>
      <c r="B4050" s="149" t="s">
        <v>1704</v>
      </c>
      <c r="C4050" s="150" t="s">
        <v>1699</v>
      </c>
      <c r="D4050" s="150">
        <v>1</v>
      </c>
    </row>
    <row r="4051" spans="1:4">
      <c r="A4051" s="148">
        <v>42075.54</v>
      </c>
      <c r="B4051" s="149" t="s">
        <v>1705</v>
      </c>
      <c r="C4051" s="150" t="s">
        <v>1699</v>
      </c>
      <c r="D4051" s="150">
        <v>1</v>
      </c>
    </row>
    <row r="4052" spans="1:4">
      <c r="A4052" s="148">
        <v>42075.561999999998</v>
      </c>
      <c r="B4052" s="149" t="s">
        <v>1702</v>
      </c>
      <c r="C4052" s="150" t="s">
        <v>1699</v>
      </c>
      <c r="D4052" s="150">
        <v>1</v>
      </c>
    </row>
    <row r="4053" spans="1:4">
      <c r="A4053" s="148">
        <v>42075.561999999998</v>
      </c>
      <c r="B4053" s="149" t="s">
        <v>1704</v>
      </c>
      <c r="C4053" s="150" t="s">
        <v>1701</v>
      </c>
      <c r="D4053" s="150">
        <v>0</v>
      </c>
    </row>
    <row r="4054" spans="1:4">
      <c r="A4054" s="148">
        <v>42075.584000000003</v>
      </c>
      <c r="B4054" s="149" t="s">
        <v>1703</v>
      </c>
      <c r="C4054" s="150" t="s">
        <v>1710</v>
      </c>
      <c r="D4054" s="150">
        <v>0</v>
      </c>
    </row>
    <row r="4055" spans="1:4">
      <c r="A4055" s="148">
        <v>42075.584000000003</v>
      </c>
      <c r="B4055" s="149" t="s">
        <v>1702</v>
      </c>
      <c r="C4055" s="150" t="s">
        <v>1709</v>
      </c>
      <c r="D4055" s="150">
        <v>1</v>
      </c>
    </row>
    <row r="4056" spans="1:4">
      <c r="A4056" s="148">
        <v>42075.595999999998</v>
      </c>
      <c r="B4056" s="149" t="s">
        <v>1706</v>
      </c>
      <c r="C4056" s="150" t="s">
        <v>1701</v>
      </c>
      <c r="D4056" s="150">
        <v>1</v>
      </c>
    </row>
    <row r="4057" spans="1:4">
      <c r="A4057" s="148">
        <v>42075.595999999998</v>
      </c>
      <c r="B4057" s="149" t="s">
        <v>1707</v>
      </c>
      <c r="C4057" s="150" t="s">
        <v>1708</v>
      </c>
      <c r="D4057" s="150">
        <v>0</v>
      </c>
    </row>
    <row r="4058" spans="1:4">
      <c r="A4058" s="148">
        <v>42075.605000000003</v>
      </c>
      <c r="B4058" s="149" t="s">
        <v>1706</v>
      </c>
      <c r="C4058" s="150" t="s">
        <v>1709</v>
      </c>
      <c r="D4058" s="150">
        <v>1</v>
      </c>
    </row>
    <row r="4059" spans="1:4">
      <c r="A4059" s="148">
        <v>42075.605000000003</v>
      </c>
      <c r="B4059" s="149" t="s">
        <v>1698</v>
      </c>
      <c r="C4059" s="150" t="s">
        <v>1709</v>
      </c>
      <c r="D4059" s="150">
        <v>0</v>
      </c>
    </row>
    <row r="4060" spans="1:4">
      <c r="A4060" s="148">
        <v>42075.606</v>
      </c>
      <c r="B4060" s="149" t="s">
        <v>1702</v>
      </c>
      <c r="C4060" s="150" t="s">
        <v>1709</v>
      </c>
      <c r="D4060" s="150">
        <v>1</v>
      </c>
    </row>
    <row r="4061" spans="1:4">
      <c r="A4061" s="148">
        <v>42075.606</v>
      </c>
      <c r="B4061" s="149" t="s">
        <v>1706</v>
      </c>
      <c r="C4061" s="150" t="s">
        <v>1701</v>
      </c>
      <c r="D4061" s="150">
        <v>1</v>
      </c>
    </row>
    <row r="4062" spans="1:4">
      <c r="A4062" s="148">
        <v>42075.623</v>
      </c>
      <c r="B4062" s="149" t="s">
        <v>1704</v>
      </c>
      <c r="C4062" s="150" t="s">
        <v>1709</v>
      </c>
      <c r="D4062" s="150">
        <v>1</v>
      </c>
    </row>
    <row r="4063" spans="1:4">
      <c r="A4063" s="148">
        <v>42075.623</v>
      </c>
      <c r="B4063" s="149" t="s">
        <v>1705</v>
      </c>
      <c r="C4063" s="150" t="s">
        <v>1701</v>
      </c>
      <c r="D4063" s="150">
        <v>1</v>
      </c>
    </row>
    <row r="4064" spans="1:4">
      <c r="A4064" s="148">
        <v>42075.671000000002</v>
      </c>
      <c r="B4064" s="149" t="s">
        <v>1700</v>
      </c>
      <c r="C4064" s="150" t="s">
        <v>1701</v>
      </c>
      <c r="D4064" s="150">
        <v>1</v>
      </c>
    </row>
    <row r="4065" spans="1:4">
      <c r="A4065" s="148">
        <v>42075.671000000002</v>
      </c>
      <c r="B4065" s="149" t="s">
        <v>1700</v>
      </c>
      <c r="C4065" s="150" t="s">
        <v>1710</v>
      </c>
      <c r="D4065" s="150">
        <v>0</v>
      </c>
    </row>
    <row r="4066" spans="1:4">
      <c r="A4066" s="148">
        <v>42075.682999999997</v>
      </c>
      <c r="B4066" s="149" t="s">
        <v>1705</v>
      </c>
      <c r="C4066" s="150" t="s">
        <v>1701</v>
      </c>
      <c r="D4066" s="150">
        <v>1</v>
      </c>
    </row>
    <row r="4067" spans="1:4">
      <c r="A4067" s="148">
        <v>42075.682999999997</v>
      </c>
      <c r="B4067" s="149" t="s">
        <v>1705</v>
      </c>
      <c r="C4067" s="150" t="s">
        <v>1699</v>
      </c>
      <c r="D4067" s="150">
        <v>1</v>
      </c>
    </row>
    <row r="4068" spans="1:4">
      <c r="A4068" s="148">
        <v>42075.709000000003</v>
      </c>
      <c r="B4068" s="149" t="s">
        <v>1700</v>
      </c>
      <c r="C4068" s="150" t="s">
        <v>1709</v>
      </c>
      <c r="D4068" s="150">
        <v>1</v>
      </c>
    </row>
    <row r="4069" spans="1:4">
      <c r="A4069" s="148">
        <v>42075.709000000003</v>
      </c>
      <c r="B4069" s="149" t="s">
        <v>1700</v>
      </c>
      <c r="C4069" s="150" t="s">
        <v>1708</v>
      </c>
      <c r="D4069" s="150">
        <v>1</v>
      </c>
    </row>
    <row r="4070" spans="1:4">
      <c r="A4070" s="148">
        <v>42075.716</v>
      </c>
      <c r="B4070" s="149" t="s">
        <v>1703</v>
      </c>
      <c r="C4070" s="150" t="s">
        <v>1708</v>
      </c>
      <c r="D4070" s="150">
        <v>1</v>
      </c>
    </row>
    <row r="4071" spans="1:4">
      <c r="A4071" s="148">
        <v>42075.716</v>
      </c>
      <c r="B4071" s="149" t="s">
        <v>1706</v>
      </c>
      <c r="C4071" s="150" t="s">
        <v>1710</v>
      </c>
      <c r="D4071" s="150">
        <v>1</v>
      </c>
    </row>
    <row r="4072" spans="1:4">
      <c r="A4072" s="148">
        <v>42075.745000000003</v>
      </c>
      <c r="B4072" s="149" t="s">
        <v>1704</v>
      </c>
      <c r="C4072" s="150" t="s">
        <v>1709</v>
      </c>
      <c r="D4072" s="150">
        <v>0</v>
      </c>
    </row>
    <row r="4073" spans="1:4">
      <c r="A4073" s="148">
        <v>42075.745000000003</v>
      </c>
      <c r="B4073" s="149" t="s">
        <v>1706</v>
      </c>
      <c r="C4073" s="150" t="s">
        <v>1709</v>
      </c>
      <c r="D4073" s="150">
        <v>1</v>
      </c>
    </row>
    <row r="4074" spans="1:4">
      <c r="A4074" s="148">
        <v>42076.377</v>
      </c>
      <c r="B4074" s="149" t="s">
        <v>1698</v>
      </c>
      <c r="C4074" s="150" t="s">
        <v>1709</v>
      </c>
      <c r="D4074" s="150">
        <v>0</v>
      </c>
    </row>
    <row r="4075" spans="1:4">
      <c r="A4075" s="148">
        <v>42076.377</v>
      </c>
      <c r="B4075" s="149" t="s">
        <v>1707</v>
      </c>
      <c r="C4075" s="150" t="s">
        <v>1709</v>
      </c>
      <c r="D4075" s="150">
        <v>0</v>
      </c>
    </row>
    <row r="4076" spans="1:4">
      <c r="A4076" s="148">
        <v>42076.377</v>
      </c>
      <c r="B4076" s="149" t="s">
        <v>1707</v>
      </c>
      <c r="C4076" s="150" t="s">
        <v>1709</v>
      </c>
      <c r="D4076" s="150">
        <v>1</v>
      </c>
    </row>
    <row r="4077" spans="1:4">
      <c r="A4077" s="148">
        <v>42076.377</v>
      </c>
      <c r="B4077" s="149" t="s">
        <v>1707</v>
      </c>
      <c r="C4077" s="150" t="s">
        <v>1701</v>
      </c>
      <c r="D4077" s="150">
        <v>1</v>
      </c>
    </row>
    <row r="4078" spans="1:4">
      <c r="A4078" s="148">
        <v>42076.402000000002</v>
      </c>
      <c r="B4078" s="149" t="s">
        <v>1704</v>
      </c>
      <c r="C4078" s="150" t="s">
        <v>1709</v>
      </c>
      <c r="D4078" s="150">
        <v>1</v>
      </c>
    </row>
    <row r="4079" spans="1:4">
      <c r="A4079" s="148">
        <v>42076.402000000002</v>
      </c>
      <c r="B4079" s="149" t="s">
        <v>1706</v>
      </c>
      <c r="C4079" s="150" t="s">
        <v>1701</v>
      </c>
      <c r="D4079" s="150">
        <v>1</v>
      </c>
    </row>
    <row r="4080" spans="1:4">
      <c r="A4080" s="148">
        <v>42076.451000000001</v>
      </c>
      <c r="B4080" s="149" t="s">
        <v>1706</v>
      </c>
      <c r="C4080" s="150" t="s">
        <v>1709</v>
      </c>
      <c r="D4080" s="150">
        <v>0</v>
      </c>
    </row>
    <row r="4081" spans="1:4">
      <c r="A4081" s="148">
        <v>42076.451000000001</v>
      </c>
      <c r="B4081" s="149" t="s">
        <v>1702</v>
      </c>
      <c r="C4081" s="150" t="s">
        <v>1708</v>
      </c>
      <c r="D4081" s="150">
        <v>1</v>
      </c>
    </row>
    <row r="4082" spans="1:4">
      <c r="A4082" s="148">
        <v>42076.468999999997</v>
      </c>
      <c r="B4082" s="149" t="s">
        <v>1703</v>
      </c>
      <c r="C4082" s="150" t="s">
        <v>1701</v>
      </c>
      <c r="D4082" s="150">
        <v>1</v>
      </c>
    </row>
    <row r="4083" spans="1:4">
      <c r="A4083" s="148">
        <v>42076.468999999997</v>
      </c>
      <c r="B4083" s="149" t="s">
        <v>1700</v>
      </c>
      <c r="C4083" s="150" t="s">
        <v>1709</v>
      </c>
      <c r="D4083" s="150">
        <v>1</v>
      </c>
    </row>
    <row r="4084" spans="1:4">
      <c r="A4084" s="148">
        <v>42076.478000000003</v>
      </c>
      <c r="B4084" s="149" t="s">
        <v>1704</v>
      </c>
      <c r="C4084" s="150" t="s">
        <v>1701</v>
      </c>
      <c r="D4084" s="150">
        <v>1</v>
      </c>
    </row>
    <row r="4085" spans="1:4">
      <c r="A4085" s="148">
        <v>42076.478000000003</v>
      </c>
      <c r="B4085" s="149" t="s">
        <v>1707</v>
      </c>
      <c r="C4085" s="150" t="s">
        <v>1710</v>
      </c>
      <c r="D4085" s="150">
        <v>1</v>
      </c>
    </row>
    <row r="4086" spans="1:4">
      <c r="A4086" s="148">
        <v>42076.485000000001</v>
      </c>
      <c r="B4086" s="149" t="s">
        <v>1705</v>
      </c>
      <c r="C4086" s="150" t="s">
        <v>1710</v>
      </c>
      <c r="D4086" s="150">
        <v>1</v>
      </c>
    </row>
    <row r="4087" spans="1:4">
      <c r="A4087" s="148">
        <v>42076.485000000001</v>
      </c>
      <c r="B4087" s="149" t="s">
        <v>1707</v>
      </c>
      <c r="C4087" s="150" t="s">
        <v>1710</v>
      </c>
      <c r="D4087" s="150">
        <v>0</v>
      </c>
    </row>
    <row r="4088" spans="1:4">
      <c r="A4088" s="148">
        <v>42076.487999999998</v>
      </c>
      <c r="B4088" s="149" t="s">
        <v>1698</v>
      </c>
      <c r="C4088" s="150" t="s">
        <v>1708</v>
      </c>
      <c r="D4088" s="150">
        <v>1</v>
      </c>
    </row>
    <row r="4089" spans="1:4">
      <c r="A4089" s="148">
        <v>42076.487999999998</v>
      </c>
      <c r="B4089" s="149" t="s">
        <v>1704</v>
      </c>
      <c r="C4089" s="150" t="s">
        <v>1699</v>
      </c>
      <c r="D4089" s="150">
        <v>0</v>
      </c>
    </row>
    <row r="4090" spans="1:4">
      <c r="A4090" s="148">
        <v>42076.571000000004</v>
      </c>
      <c r="B4090" s="149" t="s">
        <v>1703</v>
      </c>
      <c r="C4090" s="150" t="s">
        <v>1699</v>
      </c>
      <c r="D4090" s="150">
        <v>1</v>
      </c>
    </row>
    <row r="4091" spans="1:4">
      <c r="A4091" s="148">
        <v>42076.571000000004</v>
      </c>
      <c r="B4091" s="149" t="s">
        <v>1707</v>
      </c>
      <c r="C4091" s="150" t="s">
        <v>1710</v>
      </c>
      <c r="D4091" s="150">
        <v>1</v>
      </c>
    </row>
    <row r="4092" spans="1:4">
      <c r="A4092" s="148">
        <v>42076.593000000001</v>
      </c>
      <c r="B4092" s="149" t="s">
        <v>1705</v>
      </c>
      <c r="C4092" s="150" t="s">
        <v>1699</v>
      </c>
      <c r="D4092" s="150">
        <v>1</v>
      </c>
    </row>
    <row r="4093" spans="1:4">
      <c r="A4093" s="148">
        <v>42076.593000000001</v>
      </c>
      <c r="B4093" s="149" t="s">
        <v>1702</v>
      </c>
      <c r="C4093" s="150" t="s">
        <v>1701</v>
      </c>
      <c r="D4093" s="150">
        <v>0</v>
      </c>
    </row>
    <row r="4094" spans="1:4">
      <c r="A4094" s="148">
        <v>42076.595999999998</v>
      </c>
      <c r="B4094" s="149" t="s">
        <v>1707</v>
      </c>
      <c r="C4094" s="150" t="s">
        <v>1701</v>
      </c>
      <c r="D4094" s="150">
        <v>1</v>
      </c>
    </row>
    <row r="4095" spans="1:4">
      <c r="A4095" s="148">
        <v>42076.595999999998</v>
      </c>
      <c r="B4095" s="149" t="s">
        <v>1706</v>
      </c>
      <c r="C4095" s="150" t="s">
        <v>1710</v>
      </c>
      <c r="D4095" s="150">
        <v>0</v>
      </c>
    </row>
    <row r="4096" spans="1:4">
      <c r="A4096" s="148">
        <v>42076.61</v>
      </c>
      <c r="B4096" s="149" t="s">
        <v>1705</v>
      </c>
      <c r="C4096" s="150" t="s">
        <v>1701</v>
      </c>
      <c r="D4096" s="150">
        <v>0</v>
      </c>
    </row>
    <row r="4097" spans="1:4">
      <c r="A4097" s="148">
        <v>42076.61</v>
      </c>
      <c r="B4097" s="149" t="s">
        <v>1700</v>
      </c>
      <c r="C4097" s="150" t="s">
        <v>1701</v>
      </c>
      <c r="D4097" s="150">
        <v>1</v>
      </c>
    </row>
    <row r="4098" spans="1:4">
      <c r="A4098" s="148">
        <v>42076.612000000001</v>
      </c>
      <c r="B4098" s="149" t="s">
        <v>1703</v>
      </c>
      <c r="C4098" s="150" t="s">
        <v>1699</v>
      </c>
      <c r="D4098" s="150">
        <v>1</v>
      </c>
    </row>
    <row r="4099" spans="1:4">
      <c r="A4099" s="148">
        <v>42076.612000000001</v>
      </c>
      <c r="B4099" s="149" t="s">
        <v>1703</v>
      </c>
      <c r="C4099" s="150" t="s">
        <v>1709</v>
      </c>
      <c r="D4099" s="150">
        <v>1</v>
      </c>
    </row>
    <row r="4100" spans="1:4">
      <c r="A4100" s="148">
        <v>42076.625</v>
      </c>
      <c r="B4100" s="149" t="s">
        <v>1700</v>
      </c>
      <c r="C4100" s="150" t="s">
        <v>1709</v>
      </c>
      <c r="D4100" s="150">
        <v>1</v>
      </c>
    </row>
    <row r="4101" spans="1:4">
      <c r="A4101" s="148">
        <v>42076.625</v>
      </c>
      <c r="B4101" s="149" t="s">
        <v>1700</v>
      </c>
      <c r="C4101" s="150" t="s">
        <v>1699</v>
      </c>
      <c r="D4101" s="150">
        <v>1</v>
      </c>
    </row>
    <row r="4102" spans="1:4">
      <c r="A4102" s="148">
        <v>42076.627</v>
      </c>
      <c r="B4102" s="149" t="s">
        <v>1702</v>
      </c>
      <c r="C4102" s="150" t="s">
        <v>1708</v>
      </c>
      <c r="D4102" s="150">
        <v>1</v>
      </c>
    </row>
    <row r="4103" spans="1:4">
      <c r="A4103" s="148">
        <v>42076.627</v>
      </c>
      <c r="B4103" s="149" t="s">
        <v>1700</v>
      </c>
      <c r="C4103" s="150" t="s">
        <v>1699</v>
      </c>
      <c r="D4103" s="150">
        <v>1</v>
      </c>
    </row>
    <row r="4104" spans="1:4">
      <c r="A4104" s="148">
        <v>42076.65</v>
      </c>
      <c r="B4104" s="149" t="s">
        <v>1698</v>
      </c>
      <c r="C4104" s="150" t="s">
        <v>1709</v>
      </c>
      <c r="D4104" s="150">
        <v>1</v>
      </c>
    </row>
    <row r="4105" spans="1:4">
      <c r="A4105" s="148">
        <v>42076.65</v>
      </c>
      <c r="B4105" s="149" t="s">
        <v>1702</v>
      </c>
      <c r="C4105" s="150" t="s">
        <v>1709</v>
      </c>
      <c r="D4105" s="150">
        <v>0</v>
      </c>
    </row>
    <row r="4106" spans="1:4">
      <c r="A4106" s="148">
        <v>42076.652000000002</v>
      </c>
      <c r="B4106" s="149" t="s">
        <v>1702</v>
      </c>
      <c r="C4106" s="150" t="s">
        <v>1709</v>
      </c>
      <c r="D4106" s="150">
        <v>1</v>
      </c>
    </row>
    <row r="4107" spans="1:4">
      <c r="A4107" s="148">
        <v>42076.652000000002</v>
      </c>
      <c r="B4107" s="149" t="s">
        <v>1698</v>
      </c>
      <c r="C4107" s="150" t="s">
        <v>1701</v>
      </c>
      <c r="D4107" s="150">
        <v>1</v>
      </c>
    </row>
    <row r="4108" spans="1:4">
      <c r="A4108" s="148">
        <v>42076.656000000003</v>
      </c>
      <c r="B4108" s="149" t="s">
        <v>1707</v>
      </c>
      <c r="C4108" s="150" t="s">
        <v>1701</v>
      </c>
      <c r="D4108" s="150">
        <v>1</v>
      </c>
    </row>
    <row r="4109" spans="1:4">
      <c r="A4109" s="148">
        <v>42076.656000000003</v>
      </c>
      <c r="B4109" s="149" t="s">
        <v>1704</v>
      </c>
      <c r="C4109" s="150" t="s">
        <v>1710</v>
      </c>
      <c r="D4109" s="150">
        <v>1</v>
      </c>
    </row>
    <row r="4110" spans="1:4">
      <c r="A4110" s="148">
        <v>42076.665999999997</v>
      </c>
      <c r="B4110" s="149" t="s">
        <v>1704</v>
      </c>
      <c r="C4110" s="150" t="s">
        <v>1708</v>
      </c>
      <c r="D4110" s="150">
        <v>1</v>
      </c>
    </row>
    <row r="4111" spans="1:4">
      <c r="A4111" s="148">
        <v>42076.665999999997</v>
      </c>
      <c r="B4111" s="149" t="s">
        <v>1707</v>
      </c>
      <c r="C4111" s="150" t="s">
        <v>1708</v>
      </c>
      <c r="D4111" s="150">
        <v>1</v>
      </c>
    </row>
    <row r="4112" spans="1:4">
      <c r="A4112" s="148">
        <v>42076.678999999996</v>
      </c>
      <c r="B4112" s="149" t="s">
        <v>1700</v>
      </c>
      <c r="C4112" s="150" t="s">
        <v>1708</v>
      </c>
      <c r="D4112" s="150">
        <v>1</v>
      </c>
    </row>
    <row r="4113" spans="1:4">
      <c r="A4113" s="148">
        <v>42076.678999999996</v>
      </c>
      <c r="B4113" s="149" t="s">
        <v>1700</v>
      </c>
      <c r="C4113" s="150" t="s">
        <v>1710</v>
      </c>
      <c r="D4113" s="150">
        <v>1</v>
      </c>
    </row>
    <row r="4114" spans="1:4">
      <c r="A4114" s="148">
        <v>42076.703999999998</v>
      </c>
      <c r="B4114" s="149" t="s">
        <v>1707</v>
      </c>
      <c r="C4114" s="150" t="s">
        <v>1701</v>
      </c>
      <c r="D4114" s="150">
        <v>0</v>
      </c>
    </row>
    <row r="4115" spans="1:4">
      <c r="A4115" s="148">
        <v>42076.703999999998</v>
      </c>
      <c r="B4115" s="149" t="s">
        <v>1707</v>
      </c>
      <c r="C4115" s="150" t="s">
        <v>1699</v>
      </c>
      <c r="D4115" s="150">
        <v>1</v>
      </c>
    </row>
    <row r="4116" spans="1:4">
      <c r="A4116" s="148">
        <v>42076.71</v>
      </c>
      <c r="B4116" s="149" t="s">
        <v>1705</v>
      </c>
      <c r="C4116" s="150" t="s">
        <v>1709</v>
      </c>
      <c r="D4116" s="150">
        <v>1</v>
      </c>
    </row>
    <row r="4117" spans="1:4">
      <c r="A4117" s="148">
        <v>42076.71</v>
      </c>
      <c r="B4117" s="149" t="s">
        <v>1703</v>
      </c>
      <c r="C4117" s="150" t="s">
        <v>1699</v>
      </c>
      <c r="D4117" s="150">
        <v>1</v>
      </c>
    </row>
    <row r="4118" spans="1:4">
      <c r="A4118" s="148">
        <v>42076.724999999999</v>
      </c>
      <c r="B4118" s="149" t="s">
        <v>1700</v>
      </c>
      <c r="C4118" s="150" t="s">
        <v>1701</v>
      </c>
      <c r="D4118" s="150">
        <v>1</v>
      </c>
    </row>
    <row r="4119" spans="1:4">
      <c r="A4119" s="148">
        <v>42076.724999999999</v>
      </c>
      <c r="B4119" s="149" t="s">
        <v>1705</v>
      </c>
      <c r="C4119" s="150" t="s">
        <v>1701</v>
      </c>
      <c r="D4119" s="150">
        <v>0</v>
      </c>
    </row>
    <row r="4120" spans="1:4">
      <c r="A4120" s="148">
        <v>42076.739000000001</v>
      </c>
      <c r="B4120" s="149" t="s">
        <v>1703</v>
      </c>
      <c r="C4120" s="150" t="s">
        <v>1699</v>
      </c>
      <c r="D4120" s="150">
        <v>1</v>
      </c>
    </row>
    <row r="4121" spans="1:4">
      <c r="A4121" s="148">
        <v>42076.739000000001</v>
      </c>
      <c r="B4121" s="149" t="s">
        <v>1706</v>
      </c>
      <c r="C4121" s="150" t="s">
        <v>1699</v>
      </c>
      <c r="D4121" s="150">
        <v>0</v>
      </c>
    </row>
    <row r="4122" spans="1:4">
      <c r="A4122" s="148">
        <v>42077.375</v>
      </c>
      <c r="B4122" s="149" t="s">
        <v>1700</v>
      </c>
      <c r="C4122" s="150" t="s">
        <v>1710</v>
      </c>
      <c r="D4122" s="150">
        <v>1</v>
      </c>
    </row>
    <row r="4123" spans="1:4">
      <c r="A4123" s="148">
        <v>42077.375</v>
      </c>
      <c r="B4123" s="149" t="s">
        <v>1704</v>
      </c>
      <c r="C4123" s="150" t="s">
        <v>1709</v>
      </c>
      <c r="D4123" s="150">
        <v>1</v>
      </c>
    </row>
    <row r="4124" spans="1:4">
      <c r="A4124" s="148">
        <v>42077.389000000003</v>
      </c>
      <c r="B4124" s="149" t="s">
        <v>1700</v>
      </c>
      <c r="C4124" s="150" t="s">
        <v>1709</v>
      </c>
      <c r="D4124" s="150">
        <v>1</v>
      </c>
    </row>
    <row r="4125" spans="1:4">
      <c r="A4125" s="148">
        <v>42077.389000000003</v>
      </c>
      <c r="B4125" s="149" t="s">
        <v>1706</v>
      </c>
      <c r="C4125" s="150" t="s">
        <v>1709</v>
      </c>
      <c r="D4125" s="150">
        <v>0</v>
      </c>
    </row>
    <row r="4126" spans="1:4">
      <c r="A4126" s="148">
        <v>42077.415000000001</v>
      </c>
      <c r="B4126" s="149" t="s">
        <v>1707</v>
      </c>
      <c r="C4126" s="150" t="s">
        <v>1710</v>
      </c>
      <c r="D4126" s="150">
        <v>1</v>
      </c>
    </row>
    <row r="4127" spans="1:4">
      <c r="A4127" s="148">
        <v>42077.415000000001</v>
      </c>
      <c r="B4127" s="149" t="s">
        <v>1703</v>
      </c>
      <c r="C4127" s="150" t="s">
        <v>1699</v>
      </c>
      <c r="D4127" s="150">
        <v>1</v>
      </c>
    </row>
    <row r="4128" spans="1:4">
      <c r="A4128" s="148">
        <v>42077.421999999999</v>
      </c>
      <c r="B4128" s="149" t="s">
        <v>1700</v>
      </c>
      <c r="C4128" s="150" t="s">
        <v>1708</v>
      </c>
      <c r="D4128" s="150">
        <v>1</v>
      </c>
    </row>
    <row r="4129" spans="1:4">
      <c r="A4129" s="148">
        <v>42077.421999999999</v>
      </c>
      <c r="B4129" s="149" t="s">
        <v>1698</v>
      </c>
      <c r="C4129" s="150" t="s">
        <v>1699</v>
      </c>
      <c r="D4129" s="150">
        <v>1</v>
      </c>
    </row>
    <row r="4130" spans="1:4">
      <c r="A4130" s="148">
        <v>42077.423000000003</v>
      </c>
      <c r="B4130" s="149" t="s">
        <v>1698</v>
      </c>
      <c r="C4130" s="150" t="s">
        <v>1699</v>
      </c>
      <c r="D4130" s="150">
        <v>1</v>
      </c>
    </row>
    <row r="4131" spans="1:4">
      <c r="A4131" s="148">
        <v>42077.423000000003</v>
      </c>
      <c r="B4131" s="149" t="s">
        <v>1698</v>
      </c>
      <c r="C4131" s="150" t="s">
        <v>1709</v>
      </c>
      <c r="D4131" s="150">
        <v>1</v>
      </c>
    </row>
    <row r="4132" spans="1:4">
      <c r="A4132" s="148">
        <v>42077.438999999998</v>
      </c>
      <c r="B4132" s="149" t="s">
        <v>1706</v>
      </c>
      <c r="C4132" s="150" t="s">
        <v>1710</v>
      </c>
      <c r="D4132" s="150">
        <v>1</v>
      </c>
    </row>
    <row r="4133" spans="1:4">
      <c r="A4133" s="148">
        <v>42077.438999999998</v>
      </c>
      <c r="B4133" s="149" t="s">
        <v>1705</v>
      </c>
      <c r="C4133" s="150" t="s">
        <v>1710</v>
      </c>
      <c r="D4133" s="150">
        <v>1</v>
      </c>
    </row>
    <row r="4134" spans="1:4">
      <c r="A4134" s="148">
        <v>42077.464999999997</v>
      </c>
      <c r="B4134" s="149" t="s">
        <v>1698</v>
      </c>
      <c r="C4134" s="150" t="s">
        <v>1699</v>
      </c>
      <c r="D4134" s="150">
        <v>1</v>
      </c>
    </row>
    <row r="4135" spans="1:4">
      <c r="A4135" s="148">
        <v>42077.464999999997</v>
      </c>
      <c r="B4135" s="149" t="s">
        <v>1707</v>
      </c>
      <c r="C4135" s="150" t="s">
        <v>1710</v>
      </c>
      <c r="D4135" s="150">
        <v>1</v>
      </c>
    </row>
    <row r="4136" spans="1:4">
      <c r="A4136" s="148">
        <v>42077.476000000002</v>
      </c>
      <c r="B4136" s="149" t="s">
        <v>1705</v>
      </c>
      <c r="C4136" s="150" t="s">
        <v>1699</v>
      </c>
      <c r="D4136" s="150">
        <v>1</v>
      </c>
    </row>
    <row r="4137" spans="1:4">
      <c r="A4137" s="148">
        <v>42077.476000000002</v>
      </c>
      <c r="B4137" s="149" t="s">
        <v>1705</v>
      </c>
      <c r="C4137" s="150" t="s">
        <v>1701</v>
      </c>
      <c r="D4137" s="150">
        <v>0</v>
      </c>
    </row>
    <row r="4138" spans="1:4">
      <c r="A4138" s="148">
        <v>42077.483999999997</v>
      </c>
      <c r="B4138" s="149" t="s">
        <v>1698</v>
      </c>
      <c r="C4138" s="150" t="s">
        <v>1701</v>
      </c>
      <c r="D4138" s="150">
        <v>1</v>
      </c>
    </row>
    <row r="4139" spans="1:4">
      <c r="A4139" s="148">
        <v>42077.483999999997</v>
      </c>
      <c r="B4139" s="149" t="s">
        <v>1705</v>
      </c>
      <c r="C4139" s="150" t="s">
        <v>1708</v>
      </c>
      <c r="D4139" s="150">
        <v>0</v>
      </c>
    </row>
    <row r="4140" spans="1:4">
      <c r="A4140" s="148">
        <v>42077.495000000003</v>
      </c>
      <c r="B4140" s="149" t="s">
        <v>1705</v>
      </c>
      <c r="C4140" s="150" t="s">
        <v>1699</v>
      </c>
      <c r="D4140" s="150">
        <v>1</v>
      </c>
    </row>
    <row r="4141" spans="1:4">
      <c r="A4141" s="148">
        <v>42077.495000000003</v>
      </c>
      <c r="B4141" s="149" t="s">
        <v>1705</v>
      </c>
      <c r="C4141" s="150" t="s">
        <v>1709</v>
      </c>
      <c r="D4141" s="150">
        <v>1</v>
      </c>
    </row>
    <row r="4142" spans="1:4">
      <c r="A4142" s="148">
        <v>42077.542000000001</v>
      </c>
      <c r="B4142" s="149" t="s">
        <v>1703</v>
      </c>
      <c r="C4142" s="150" t="s">
        <v>1708</v>
      </c>
      <c r="D4142" s="150">
        <v>1</v>
      </c>
    </row>
    <row r="4143" spans="1:4">
      <c r="A4143" s="148">
        <v>42077.542000000001</v>
      </c>
      <c r="B4143" s="149" t="s">
        <v>1705</v>
      </c>
      <c r="C4143" s="150" t="s">
        <v>1699</v>
      </c>
      <c r="D4143" s="150">
        <v>1</v>
      </c>
    </row>
    <row r="4144" spans="1:4">
      <c r="A4144" s="148">
        <v>42077.548000000003</v>
      </c>
      <c r="B4144" s="149" t="s">
        <v>1706</v>
      </c>
      <c r="C4144" s="150" t="s">
        <v>1708</v>
      </c>
      <c r="D4144" s="150">
        <v>1</v>
      </c>
    </row>
    <row r="4145" spans="1:4">
      <c r="A4145" s="148">
        <v>42077.548000000003</v>
      </c>
      <c r="B4145" s="149" t="s">
        <v>1703</v>
      </c>
      <c r="C4145" s="150" t="s">
        <v>1710</v>
      </c>
      <c r="D4145" s="150">
        <v>1</v>
      </c>
    </row>
    <row r="4146" spans="1:4">
      <c r="A4146" s="148">
        <v>42077.553</v>
      </c>
      <c r="B4146" s="149" t="s">
        <v>1703</v>
      </c>
      <c r="C4146" s="150" t="s">
        <v>1701</v>
      </c>
      <c r="D4146" s="150">
        <v>0</v>
      </c>
    </row>
    <row r="4147" spans="1:4">
      <c r="A4147" s="148">
        <v>42077.553</v>
      </c>
      <c r="B4147" s="149" t="s">
        <v>1707</v>
      </c>
      <c r="C4147" s="150" t="s">
        <v>1708</v>
      </c>
      <c r="D4147" s="150">
        <v>1</v>
      </c>
    </row>
    <row r="4148" spans="1:4">
      <c r="A4148" s="148">
        <v>42077.559000000001</v>
      </c>
      <c r="B4148" s="149" t="s">
        <v>1705</v>
      </c>
      <c r="C4148" s="150" t="s">
        <v>1701</v>
      </c>
      <c r="D4148" s="150">
        <v>1</v>
      </c>
    </row>
    <row r="4149" spans="1:4">
      <c r="A4149" s="148">
        <v>42077.559000000001</v>
      </c>
      <c r="B4149" s="149" t="s">
        <v>1700</v>
      </c>
      <c r="C4149" s="150" t="s">
        <v>1701</v>
      </c>
      <c r="D4149" s="150">
        <v>0</v>
      </c>
    </row>
    <row r="4150" spans="1:4">
      <c r="A4150" s="148">
        <v>42077.57</v>
      </c>
      <c r="B4150" s="149" t="s">
        <v>1705</v>
      </c>
      <c r="C4150" s="150" t="s">
        <v>1709</v>
      </c>
      <c r="D4150" s="150">
        <v>0</v>
      </c>
    </row>
    <row r="4151" spans="1:4">
      <c r="A4151" s="148">
        <v>42077.57</v>
      </c>
      <c r="B4151" s="149" t="s">
        <v>1705</v>
      </c>
      <c r="C4151" s="150" t="s">
        <v>1710</v>
      </c>
      <c r="D4151" s="150">
        <v>0</v>
      </c>
    </row>
    <row r="4152" spans="1:4">
      <c r="A4152" s="148">
        <v>42077.574000000001</v>
      </c>
      <c r="B4152" s="149" t="s">
        <v>1698</v>
      </c>
      <c r="C4152" s="150" t="s">
        <v>1699</v>
      </c>
      <c r="D4152" s="150">
        <v>0</v>
      </c>
    </row>
    <row r="4153" spans="1:4">
      <c r="A4153" s="148">
        <v>42077.574000000001</v>
      </c>
      <c r="B4153" s="149" t="s">
        <v>1705</v>
      </c>
      <c r="C4153" s="150" t="s">
        <v>1709</v>
      </c>
      <c r="D4153" s="150">
        <v>1</v>
      </c>
    </row>
    <row r="4154" spans="1:4">
      <c r="A4154" s="148">
        <v>42077.586000000003</v>
      </c>
      <c r="B4154" s="149" t="s">
        <v>1707</v>
      </c>
      <c r="C4154" s="150" t="s">
        <v>1701</v>
      </c>
      <c r="D4154" s="150">
        <v>1</v>
      </c>
    </row>
    <row r="4155" spans="1:4">
      <c r="A4155" s="148">
        <v>42077.586000000003</v>
      </c>
      <c r="B4155" s="149" t="s">
        <v>1705</v>
      </c>
      <c r="C4155" s="150" t="s">
        <v>1709</v>
      </c>
      <c r="D4155" s="150">
        <v>1</v>
      </c>
    </row>
    <row r="4156" spans="1:4">
      <c r="A4156" s="148">
        <v>42077.601000000002</v>
      </c>
      <c r="B4156" s="149" t="s">
        <v>1705</v>
      </c>
      <c r="C4156" s="150" t="s">
        <v>1709</v>
      </c>
      <c r="D4156" s="150">
        <v>1</v>
      </c>
    </row>
    <row r="4157" spans="1:4">
      <c r="A4157" s="148">
        <v>42077.601000000002</v>
      </c>
      <c r="B4157" s="149" t="s">
        <v>1703</v>
      </c>
      <c r="C4157" s="150" t="s">
        <v>1709</v>
      </c>
      <c r="D4157" s="150">
        <v>0</v>
      </c>
    </row>
    <row r="4158" spans="1:4">
      <c r="A4158" s="148">
        <v>42077.610999999997</v>
      </c>
      <c r="B4158" s="149" t="s">
        <v>1700</v>
      </c>
      <c r="C4158" s="150" t="s">
        <v>1709</v>
      </c>
      <c r="D4158" s="150">
        <v>0</v>
      </c>
    </row>
    <row r="4159" spans="1:4">
      <c r="A4159" s="148">
        <v>42077.610999999997</v>
      </c>
      <c r="B4159" s="149" t="s">
        <v>1707</v>
      </c>
      <c r="C4159" s="150" t="s">
        <v>1710</v>
      </c>
      <c r="D4159" s="150">
        <v>1</v>
      </c>
    </row>
    <row r="4160" spans="1:4">
      <c r="A4160" s="148">
        <v>42077.637000000002</v>
      </c>
      <c r="B4160" s="149" t="s">
        <v>1704</v>
      </c>
      <c r="C4160" s="150" t="s">
        <v>1699</v>
      </c>
      <c r="D4160" s="150">
        <v>1</v>
      </c>
    </row>
    <row r="4161" spans="1:4">
      <c r="A4161" s="148">
        <v>42077.637000000002</v>
      </c>
      <c r="B4161" s="149" t="s">
        <v>1698</v>
      </c>
      <c r="C4161" s="150" t="s">
        <v>1699</v>
      </c>
      <c r="D4161" s="150">
        <v>1</v>
      </c>
    </row>
    <row r="4162" spans="1:4">
      <c r="A4162" s="148">
        <v>42077.644</v>
      </c>
      <c r="B4162" s="149" t="s">
        <v>1698</v>
      </c>
      <c r="C4162" s="150" t="s">
        <v>1708</v>
      </c>
      <c r="D4162" s="150">
        <v>1</v>
      </c>
    </row>
    <row r="4163" spans="1:4">
      <c r="A4163" s="148">
        <v>42077.644</v>
      </c>
      <c r="B4163" s="149" t="s">
        <v>1698</v>
      </c>
      <c r="C4163" s="150" t="s">
        <v>1710</v>
      </c>
      <c r="D4163" s="150">
        <v>1</v>
      </c>
    </row>
    <row r="4164" spans="1:4">
      <c r="A4164" s="148">
        <v>42077.654999999999</v>
      </c>
      <c r="B4164" s="149" t="s">
        <v>1705</v>
      </c>
      <c r="C4164" s="150" t="s">
        <v>1701</v>
      </c>
      <c r="D4164" s="150">
        <v>1</v>
      </c>
    </row>
    <row r="4165" spans="1:4">
      <c r="A4165" s="148">
        <v>42077.654999999999</v>
      </c>
      <c r="B4165" s="149" t="s">
        <v>1703</v>
      </c>
      <c r="C4165" s="150" t="s">
        <v>1710</v>
      </c>
      <c r="D4165" s="150">
        <v>0</v>
      </c>
    </row>
    <row r="4166" spans="1:4">
      <c r="A4166" s="148">
        <v>42077.692000000003</v>
      </c>
      <c r="B4166" s="149" t="s">
        <v>1704</v>
      </c>
      <c r="C4166" s="150" t="s">
        <v>1699</v>
      </c>
      <c r="D4166" s="150">
        <v>0</v>
      </c>
    </row>
    <row r="4167" spans="1:4">
      <c r="A4167" s="148">
        <v>42077.692000000003</v>
      </c>
      <c r="B4167" s="149" t="s">
        <v>1698</v>
      </c>
      <c r="C4167" s="150" t="s">
        <v>1701</v>
      </c>
      <c r="D4167" s="150">
        <v>1</v>
      </c>
    </row>
    <row r="4168" spans="1:4">
      <c r="A4168" s="148">
        <v>42077.692000000003</v>
      </c>
      <c r="B4168" s="149" t="s">
        <v>1703</v>
      </c>
      <c r="C4168" s="150" t="s">
        <v>1710</v>
      </c>
      <c r="D4168" s="150">
        <v>1</v>
      </c>
    </row>
    <row r="4169" spans="1:4">
      <c r="A4169" s="148">
        <v>42077.692000000003</v>
      </c>
      <c r="B4169" s="149" t="s">
        <v>1703</v>
      </c>
      <c r="C4169" s="150" t="s">
        <v>1699</v>
      </c>
      <c r="D4169" s="150">
        <v>1</v>
      </c>
    </row>
    <row r="4170" spans="1:4">
      <c r="A4170" s="148">
        <v>42077.748</v>
      </c>
      <c r="B4170" s="149" t="s">
        <v>1706</v>
      </c>
      <c r="C4170" s="150" t="s">
        <v>1709</v>
      </c>
      <c r="D4170" s="150">
        <v>0</v>
      </c>
    </row>
    <row r="4171" spans="1:4">
      <c r="A4171" s="148">
        <v>42077.748</v>
      </c>
      <c r="B4171" s="149" t="s">
        <v>1703</v>
      </c>
      <c r="C4171" s="150" t="s">
        <v>1710</v>
      </c>
      <c r="D4171" s="150">
        <v>0</v>
      </c>
    </row>
    <row r="4172" spans="1:4">
      <c r="A4172" s="148">
        <v>42078.381000000001</v>
      </c>
      <c r="B4172" s="149" t="s">
        <v>1703</v>
      </c>
      <c r="C4172" s="150" t="s">
        <v>1709</v>
      </c>
      <c r="D4172" s="150">
        <v>0</v>
      </c>
    </row>
    <row r="4173" spans="1:4">
      <c r="A4173" s="148">
        <v>42078.381000000001</v>
      </c>
      <c r="B4173" s="149" t="s">
        <v>1704</v>
      </c>
      <c r="C4173" s="150" t="s">
        <v>1710</v>
      </c>
      <c r="D4173" s="150">
        <v>1</v>
      </c>
    </row>
    <row r="4174" spans="1:4">
      <c r="A4174" s="148">
        <v>42078.396000000001</v>
      </c>
      <c r="B4174" s="149" t="s">
        <v>1707</v>
      </c>
      <c r="C4174" s="150" t="s">
        <v>1710</v>
      </c>
      <c r="D4174" s="150">
        <v>1</v>
      </c>
    </row>
    <row r="4175" spans="1:4">
      <c r="A4175" s="148">
        <v>42078.396000000001</v>
      </c>
      <c r="B4175" s="149" t="s">
        <v>1700</v>
      </c>
      <c r="C4175" s="150" t="s">
        <v>1710</v>
      </c>
      <c r="D4175" s="150">
        <v>1</v>
      </c>
    </row>
    <row r="4176" spans="1:4">
      <c r="A4176" s="148">
        <v>42078.406000000003</v>
      </c>
      <c r="B4176" s="149" t="s">
        <v>1707</v>
      </c>
      <c r="C4176" s="150" t="s">
        <v>1701</v>
      </c>
      <c r="D4176" s="150">
        <v>1</v>
      </c>
    </row>
    <row r="4177" spans="1:4">
      <c r="A4177" s="148">
        <v>42078.406000000003</v>
      </c>
      <c r="B4177" s="149" t="s">
        <v>1703</v>
      </c>
      <c r="C4177" s="150" t="s">
        <v>1710</v>
      </c>
      <c r="D4177" s="150">
        <v>0</v>
      </c>
    </row>
    <row r="4178" spans="1:4">
      <c r="A4178" s="148">
        <v>42078.417000000001</v>
      </c>
      <c r="B4178" s="149" t="s">
        <v>1704</v>
      </c>
      <c r="C4178" s="150" t="s">
        <v>1708</v>
      </c>
      <c r="D4178" s="150">
        <v>1</v>
      </c>
    </row>
    <row r="4179" spans="1:4">
      <c r="A4179" s="148">
        <v>42078.417000000001</v>
      </c>
      <c r="B4179" s="149" t="s">
        <v>1703</v>
      </c>
      <c r="C4179" s="150" t="s">
        <v>1699</v>
      </c>
      <c r="D4179" s="150">
        <v>1</v>
      </c>
    </row>
    <row r="4180" spans="1:4">
      <c r="A4180" s="148">
        <v>42078.423000000003</v>
      </c>
      <c r="B4180" s="149" t="s">
        <v>1705</v>
      </c>
      <c r="C4180" s="150" t="s">
        <v>1709</v>
      </c>
      <c r="D4180" s="150">
        <v>1</v>
      </c>
    </row>
    <row r="4181" spans="1:4">
      <c r="A4181" s="148">
        <v>42078.423000000003</v>
      </c>
      <c r="B4181" s="149" t="s">
        <v>1705</v>
      </c>
      <c r="C4181" s="150" t="s">
        <v>1701</v>
      </c>
      <c r="D4181" s="150">
        <v>1</v>
      </c>
    </row>
    <row r="4182" spans="1:4">
      <c r="A4182" s="148">
        <v>42078.425999999999</v>
      </c>
      <c r="B4182" s="149" t="s">
        <v>1707</v>
      </c>
      <c r="C4182" s="150" t="s">
        <v>1699</v>
      </c>
      <c r="D4182" s="150">
        <v>1</v>
      </c>
    </row>
    <row r="4183" spans="1:4">
      <c r="A4183" s="148">
        <v>42078.425999999999</v>
      </c>
      <c r="B4183" s="149" t="s">
        <v>1702</v>
      </c>
      <c r="C4183" s="150" t="s">
        <v>1701</v>
      </c>
      <c r="D4183" s="150">
        <v>1</v>
      </c>
    </row>
    <row r="4184" spans="1:4">
      <c r="A4184" s="148">
        <v>42078.463000000003</v>
      </c>
      <c r="B4184" s="149" t="s">
        <v>1702</v>
      </c>
      <c r="C4184" s="150" t="s">
        <v>1699</v>
      </c>
      <c r="D4184" s="150">
        <v>1</v>
      </c>
    </row>
    <row r="4185" spans="1:4">
      <c r="A4185" s="148">
        <v>42078.463000000003</v>
      </c>
      <c r="B4185" s="149" t="s">
        <v>1702</v>
      </c>
      <c r="C4185" s="150" t="s">
        <v>1701</v>
      </c>
      <c r="D4185" s="150">
        <v>1</v>
      </c>
    </row>
    <row r="4186" spans="1:4">
      <c r="A4186" s="148">
        <v>42078.464999999997</v>
      </c>
      <c r="B4186" s="149" t="s">
        <v>1705</v>
      </c>
      <c r="C4186" s="150" t="s">
        <v>1710</v>
      </c>
      <c r="D4186" s="150">
        <v>1</v>
      </c>
    </row>
    <row r="4187" spans="1:4">
      <c r="A4187" s="148">
        <v>42078.464999999997</v>
      </c>
      <c r="B4187" s="149" t="s">
        <v>1700</v>
      </c>
      <c r="C4187" s="150" t="s">
        <v>1710</v>
      </c>
      <c r="D4187" s="150">
        <v>0</v>
      </c>
    </row>
    <row r="4188" spans="1:4">
      <c r="A4188" s="148">
        <v>42078.499000000003</v>
      </c>
      <c r="B4188" s="149" t="s">
        <v>1705</v>
      </c>
      <c r="C4188" s="150" t="s">
        <v>1699</v>
      </c>
      <c r="D4188" s="150">
        <v>0</v>
      </c>
    </row>
    <row r="4189" spans="1:4">
      <c r="A4189" s="148">
        <v>42078.499000000003</v>
      </c>
      <c r="B4189" s="149" t="s">
        <v>1698</v>
      </c>
      <c r="C4189" s="150" t="s">
        <v>1709</v>
      </c>
      <c r="D4189" s="150">
        <v>1</v>
      </c>
    </row>
    <row r="4190" spans="1:4">
      <c r="A4190" s="148">
        <v>42078.506999999998</v>
      </c>
      <c r="B4190" s="149" t="s">
        <v>1704</v>
      </c>
      <c r="C4190" s="150" t="s">
        <v>1708</v>
      </c>
      <c r="D4190" s="150">
        <v>1</v>
      </c>
    </row>
    <row r="4191" spans="1:4">
      <c r="A4191" s="148">
        <v>42078.506999999998</v>
      </c>
      <c r="B4191" s="149" t="s">
        <v>1705</v>
      </c>
      <c r="C4191" s="150" t="s">
        <v>1708</v>
      </c>
      <c r="D4191" s="150">
        <v>0</v>
      </c>
    </row>
    <row r="4192" spans="1:4">
      <c r="A4192" s="148">
        <v>42078.52</v>
      </c>
      <c r="B4192" s="149" t="s">
        <v>1700</v>
      </c>
      <c r="C4192" s="150" t="s">
        <v>1709</v>
      </c>
      <c r="D4192" s="150">
        <v>1</v>
      </c>
    </row>
    <row r="4193" spans="1:4">
      <c r="A4193" s="148">
        <v>42078.52</v>
      </c>
      <c r="B4193" s="149" t="s">
        <v>1706</v>
      </c>
      <c r="C4193" s="150" t="s">
        <v>1708</v>
      </c>
      <c r="D4193" s="150">
        <v>1</v>
      </c>
    </row>
    <row r="4194" spans="1:4">
      <c r="A4194" s="148">
        <v>42078.546999999999</v>
      </c>
      <c r="B4194" s="149" t="s">
        <v>1700</v>
      </c>
      <c r="C4194" s="150" t="s">
        <v>1699</v>
      </c>
      <c r="D4194" s="150">
        <v>0</v>
      </c>
    </row>
    <row r="4195" spans="1:4">
      <c r="A4195" s="148">
        <v>42078.546999999999</v>
      </c>
      <c r="B4195" s="149" t="s">
        <v>1704</v>
      </c>
      <c r="C4195" s="150" t="s">
        <v>1709</v>
      </c>
      <c r="D4195" s="150">
        <v>1</v>
      </c>
    </row>
    <row r="4196" spans="1:4">
      <c r="A4196" s="148">
        <v>42078.565000000002</v>
      </c>
      <c r="B4196" s="149" t="s">
        <v>1707</v>
      </c>
      <c r="C4196" s="150" t="s">
        <v>1699</v>
      </c>
      <c r="D4196" s="150">
        <v>1</v>
      </c>
    </row>
    <row r="4197" spans="1:4">
      <c r="A4197" s="148">
        <v>42078.565000000002</v>
      </c>
      <c r="B4197" s="149" t="s">
        <v>1703</v>
      </c>
      <c r="C4197" s="150" t="s">
        <v>1709</v>
      </c>
      <c r="D4197" s="150">
        <v>1</v>
      </c>
    </row>
    <row r="4198" spans="1:4">
      <c r="A4198" s="148">
        <v>42078.578000000001</v>
      </c>
      <c r="B4198" s="149" t="s">
        <v>1705</v>
      </c>
      <c r="C4198" s="150" t="s">
        <v>1699</v>
      </c>
      <c r="D4198" s="150">
        <v>1</v>
      </c>
    </row>
    <row r="4199" spans="1:4">
      <c r="A4199" s="148">
        <v>42078.578000000001</v>
      </c>
      <c r="B4199" s="149" t="s">
        <v>1702</v>
      </c>
      <c r="C4199" s="150" t="s">
        <v>1708</v>
      </c>
      <c r="D4199" s="150">
        <v>0</v>
      </c>
    </row>
    <row r="4200" spans="1:4">
      <c r="A4200" s="148">
        <v>42078.59</v>
      </c>
      <c r="B4200" s="149" t="s">
        <v>1705</v>
      </c>
      <c r="C4200" s="150" t="s">
        <v>1699</v>
      </c>
      <c r="D4200" s="150">
        <v>1</v>
      </c>
    </row>
    <row r="4201" spans="1:4">
      <c r="A4201" s="148">
        <v>42078.59</v>
      </c>
      <c r="B4201" s="149" t="s">
        <v>1702</v>
      </c>
      <c r="C4201" s="150" t="s">
        <v>1710</v>
      </c>
      <c r="D4201" s="150">
        <v>1</v>
      </c>
    </row>
    <row r="4202" spans="1:4">
      <c r="A4202" s="148">
        <v>42078.601999999999</v>
      </c>
      <c r="B4202" s="149" t="s">
        <v>1698</v>
      </c>
      <c r="C4202" s="150" t="s">
        <v>1701</v>
      </c>
      <c r="D4202" s="150">
        <v>1</v>
      </c>
    </row>
    <row r="4203" spans="1:4">
      <c r="A4203" s="148">
        <v>42078.601999999999</v>
      </c>
      <c r="B4203" s="149" t="s">
        <v>1703</v>
      </c>
      <c r="C4203" s="150" t="s">
        <v>1709</v>
      </c>
      <c r="D4203" s="150">
        <v>1</v>
      </c>
    </row>
    <row r="4204" spans="1:4">
      <c r="A4204" s="148">
        <v>42078.661</v>
      </c>
      <c r="B4204" s="149" t="s">
        <v>1707</v>
      </c>
      <c r="C4204" s="150" t="s">
        <v>1701</v>
      </c>
      <c r="D4204" s="150">
        <v>1</v>
      </c>
    </row>
    <row r="4205" spans="1:4">
      <c r="A4205" s="148">
        <v>42078.661</v>
      </c>
      <c r="B4205" s="149" t="s">
        <v>1698</v>
      </c>
      <c r="C4205" s="150" t="s">
        <v>1709</v>
      </c>
      <c r="D4205" s="150">
        <v>1</v>
      </c>
    </row>
    <row r="4206" spans="1:4">
      <c r="A4206" s="148">
        <v>42078.67</v>
      </c>
      <c r="B4206" s="149" t="s">
        <v>1700</v>
      </c>
      <c r="C4206" s="150" t="s">
        <v>1708</v>
      </c>
      <c r="D4206" s="150">
        <v>1</v>
      </c>
    </row>
    <row r="4207" spans="1:4">
      <c r="A4207" s="148">
        <v>42078.67</v>
      </c>
      <c r="B4207" s="149" t="s">
        <v>1703</v>
      </c>
      <c r="C4207" s="150" t="s">
        <v>1699</v>
      </c>
      <c r="D4207" s="150">
        <v>0</v>
      </c>
    </row>
    <row r="4208" spans="1:4">
      <c r="A4208" s="148">
        <v>42078.686000000002</v>
      </c>
      <c r="B4208" s="149" t="s">
        <v>1704</v>
      </c>
      <c r="C4208" s="150" t="s">
        <v>1701</v>
      </c>
      <c r="D4208" s="150">
        <v>1</v>
      </c>
    </row>
    <row r="4209" spans="1:4">
      <c r="A4209" s="148">
        <v>42078.686000000002</v>
      </c>
      <c r="B4209" s="149" t="s">
        <v>1706</v>
      </c>
      <c r="C4209" s="150" t="s">
        <v>1710</v>
      </c>
      <c r="D4209" s="150">
        <v>1</v>
      </c>
    </row>
    <row r="4210" spans="1:4">
      <c r="A4210" s="148">
        <v>42078.712</v>
      </c>
      <c r="B4210" s="149" t="s">
        <v>1700</v>
      </c>
      <c r="C4210" s="150" t="s">
        <v>1710</v>
      </c>
      <c r="D4210" s="150">
        <v>1</v>
      </c>
    </row>
    <row r="4211" spans="1:4">
      <c r="A4211" s="148">
        <v>42078.712</v>
      </c>
      <c r="B4211" s="149" t="s">
        <v>1705</v>
      </c>
      <c r="C4211" s="150" t="s">
        <v>1701</v>
      </c>
      <c r="D4211" s="150">
        <v>0</v>
      </c>
    </row>
    <row r="4212" spans="1:4">
      <c r="A4212" s="148">
        <v>42078.716</v>
      </c>
      <c r="B4212" s="149" t="s">
        <v>1704</v>
      </c>
      <c r="C4212" s="150" t="s">
        <v>1708</v>
      </c>
      <c r="D4212" s="150">
        <v>0</v>
      </c>
    </row>
    <row r="4213" spans="1:4">
      <c r="A4213" s="148">
        <v>42078.716</v>
      </c>
      <c r="B4213" s="149" t="s">
        <v>1704</v>
      </c>
      <c r="C4213" s="150" t="s">
        <v>1709</v>
      </c>
      <c r="D4213" s="150">
        <v>1</v>
      </c>
    </row>
    <row r="4214" spans="1:4">
      <c r="A4214" s="148">
        <v>42078.720999999998</v>
      </c>
      <c r="B4214" s="149" t="s">
        <v>1706</v>
      </c>
      <c r="C4214" s="150" t="s">
        <v>1709</v>
      </c>
      <c r="D4214" s="150">
        <v>1</v>
      </c>
    </row>
    <row r="4215" spans="1:4">
      <c r="A4215" s="148">
        <v>42078.720999999998</v>
      </c>
      <c r="B4215" s="149" t="s">
        <v>1703</v>
      </c>
      <c r="C4215" s="150" t="s">
        <v>1701</v>
      </c>
      <c r="D4215" s="150">
        <v>1</v>
      </c>
    </row>
    <row r="4216" spans="1:4">
      <c r="A4216" s="148">
        <v>42078.728000000003</v>
      </c>
      <c r="B4216" s="149" t="s">
        <v>1698</v>
      </c>
      <c r="C4216" s="150" t="s">
        <v>1699</v>
      </c>
      <c r="D4216" s="150">
        <v>1</v>
      </c>
    </row>
    <row r="4217" spans="1:4">
      <c r="A4217" s="148">
        <v>42078.728000000003</v>
      </c>
      <c r="B4217" s="149" t="s">
        <v>1698</v>
      </c>
      <c r="C4217" s="150" t="s">
        <v>1708</v>
      </c>
      <c r="D4217" s="150">
        <v>0</v>
      </c>
    </row>
    <row r="4218" spans="1:4">
      <c r="A4218" s="148">
        <v>42078.731</v>
      </c>
      <c r="B4218" s="149" t="s">
        <v>1700</v>
      </c>
      <c r="C4218" s="150" t="s">
        <v>1709</v>
      </c>
      <c r="D4218" s="150">
        <v>1</v>
      </c>
    </row>
    <row r="4219" spans="1:4">
      <c r="A4219" s="148">
        <v>42078.731</v>
      </c>
      <c r="B4219" s="149" t="s">
        <v>1703</v>
      </c>
      <c r="C4219" s="150" t="s">
        <v>1701</v>
      </c>
      <c r="D4219" s="150">
        <v>1</v>
      </c>
    </row>
    <row r="4220" spans="1:4">
      <c r="A4220" s="148">
        <v>42078.741000000002</v>
      </c>
      <c r="B4220" s="149" t="s">
        <v>1704</v>
      </c>
      <c r="C4220" s="150" t="s">
        <v>1709</v>
      </c>
      <c r="D4220" s="150">
        <v>1</v>
      </c>
    </row>
    <row r="4221" spans="1:4">
      <c r="A4221" s="148">
        <v>42078.741000000002</v>
      </c>
      <c r="B4221" s="149" t="s">
        <v>1705</v>
      </c>
      <c r="C4221" s="150" t="s">
        <v>1701</v>
      </c>
      <c r="D4221" s="150">
        <v>0</v>
      </c>
    </row>
    <row r="4222" spans="1:4">
      <c r="A4222" s="148">
        <v>42079.383000000002</v>
      </c>
      <c r="B4222" s="149" t="s">
        <v>1706</v>
      </c>
      <c r="C4222" s="150" t="s">
        <v>1701</v>
      </c>
      <c r="D4222" s="150">
        <v>1</v>
      </c>
    </row>
    <row r="4223" spans="1:4">
      <c r="A4223" s="148">
        <v>42079.383000000002</v>
      </c>
      <c r="B4223" s="149" t="s">
        <v>1706</v>
      </c>
      <c r="C4223" s="150" t="s">
        <v>1709</v>
      </c>
      <c r="D4223" s="150">
        <v>1</v>
      </c>
    </row>
    <row r="4224" spans="1:4">
      <c r="A4224" s="148">
        <v>42079.406999999999</v>
      </c>
      <c r="B4224" s="149" t="s">
        <v>1702</v>
      </c>
      <c r="C4224" s="150" t="s">
        <v>1710</v>
      </c>
      <c r="D4224" s="150">
        <v>1</v>
      </c>
    </row>
    <row r="4225" spans="1:4">
      <c r="A4225" s="148">
        <v>42079.406999999999</v>
      </c>
      <c r="B4225" s="149" t="s">
        <v>1704</v>
      </c>
      <c r="C4225" s="150" t="s">
        <v>1710</v>
      </c>
      <c r="D4225" s="150">
        <v>1</v>
      </c>
    </row>
    <row r="4226" spans="1:4">
      <c r="A4226" s="148">
        <v>42079.423000000003</v>
      </c>
      <c r="B4226" s="149" t="s">
        <v>1703</v>
      </c>
      <c r="C4226" s="150" t="s">
        <v>1709</v>
      </c>
      <c r="D4226" s="150">
        <v>1</v>
      </c>
    </row>
    <row r="4227" spans="1:4">
      <c r="A4227" s="148">
        <v>42079.423000000003</v>
      </c>
      <c r="B4227" s="149" t="s">
        <v>1706</v>
      </c>
      <c r="C4227" s="150" t="s">
        <v>1710</v>
      </c>
      <c r="D4227" s="150">
        <v>1</v>
      </c>
    </row>
    <row r="4228" spans="1:4">
      <c r="A4228" s="148">
        <v>42079.423999999999</v>
      </c>
      <c r="B4228" s="149" t="s">
        <v>1703</v>
      </c>
      <c r="C4228" s="150" t="s">
        <v>1710</v>
      </c>
      <c r="D4228" s="150">
        <v>1</v>
      </c>
    </row>
    <row r="4229" spans="1:4">
      <c r="A4229" s="148">
        <v>42079.423999999999</v>
      </c>
      <c r="B4229" s="149" t="s">
        <v>1704</v>
      </c>
      <c r="C4229" s="150" t="s">
        <v>1708</v>
      </c>
      <c r="D4229" s="150">
        <v>1</v>
      </c>
    </row>
    <row r="4230" spans="1:4">
      <c r="A4230" s="148">
        <v>42079.432999999997</v>
      </c>
      <c r="B4230" s="149" t="s">
        <v>1707</v>
      </c>
      <c r="C4230" s="150" t="s">
        <v>1699</v>
      </c>
      <c r="D4230" s="150">
        <v>0</v>
      </c>
    </row>
    <row r="4231" spans="1:4">
      <c r="A4231" s="148">
        <v>42079.432999999997</v>
      </c>
      <c r="B4231" s="149" t="s">
        <v>1704</v>
      </c>
      <c r="C4231" s="150" t="s">
        <v>1710</v>
      </c>
      <c r="D4231" s="150">
        <v>1</v>
      </c>
    </row>
    <row r="4232" spans="1:4">
      <c r="A4232" s="148">
        <v>42079.432999999997</v>
      </c>
      <c r="B4232" s="149" t="s">
        <v>1703</v>
      </c>
      <c r="C4232" s="150" t="s">
        <v>1709</v>
      </c>
      <c r="D4232" s="150">
        <v>0</v>
      </c>
    </row>
    <row r="4233" spans="1:4">
      <c r="A4233" s="148">
        <v>42079.432999999997</v>
      </c>
      <c r="B4233" s="149" t="s">
        <v>1706</v>
      </c>
      <c r="C4233" s="150" t="s">
        <v>1710</v>
      </c>
      <c r="D4233" s="150">
        <v>0</v>
      </c>
    </row>
    <row r="4234" spans="1:4">
      <c r="A4234" s="148">
        <v>42079.440999999999</v>
      </c>
      <c r="B4234" s="149" t="s">
        <v>1707</v>
      </c>
      <c r="C4234" s="150" t="s">
        <v>1710</v>
      </c>
      <c r="D4234" s="150">
        <v>0</v>
      </c>
    </row>
    <row r="4235" spans="1:4">
      <c r="A4235" s="148">
        <v>42079.440999999999</v>
      </c>
      <c r="B4235" s="149" t="s">
        <v>1705</v>
      </c>
      <c r="C4235" s="150" t="s">
        <v>1709</v>
      </c>
      <c r="D4235" s="150">
        <v>1</v>
      </c>
    </row>
    <row r="4236" spans="1:4">
      <c r="A4236" s="148">
        <v>42079.466999999997</v>
      </c>
      <c r="B4236" s="149" t="s">
        <v>1700</v>
      </c>
      <c r="C4236" s="150" t="s">
        <v>1701</v>
      </c>
      <c r="D4236" s="150">
        <v>0</v>
      </c>
    </row>
    <row r="4237" spans="1:4">
      <c r="A4237" s="148">
        <v>42079.466999999997</v>
      </c>
      <c r="B4237" s="149" t="s">
        <v>1703</v>
      </c>
      <c r="C4237" s="150" t="s">
        <v>1710</v>
      </c>
      <c r="D4237" s="150">
        <v>0</v>
      </c>
    </row>
    <row r="4238" spans="1:4">
      <c r="A4238" s="148">
        <v>42079.489000000001</v>
      </c>
      <c r="B4238" s="149" t="s">
        <v>1702</v>
      </c>
      <c r="C4238" s="150" t="s">
        <v>1701</v>
      </c>
      <c r="D4238" s="150">
        <v>1</v>
      </c>
    </row>
    <row r="4239" spans="1:4">
      <c r="A4239" s="148">
        <v>42079.489000000001</v>
      </c>
      <c r="B4239" s="149" t="s">
        <v>1702</v>
      </c>
      <c r="C4239" s="150" t="s">
        <v>1710</v>
      </c>
      <c r="D4239" s="150">
        <v>1</v>
      </c>
    </row>
    <row r="4240" spans="1:4">
      <c r="A4240" s="148">
        <v>42079.514999999999</v>
      </c>
      <c r="B4240" s="149" t="s">
        <v>1698</v>
      </c>
      <c r="C4240" s="150" t="s">
        <v>1701</v>
      </c>
      <c r="D4240" s="150">
        <v>1</v>
      </c>
    </row>
    <row r="4241" spans="1:4">
      <c r="A4241" s="148">
        <v>42079.514999999999</v>
      </c>
      <c r="B4241" s="149" t="s">
        <v>1704</v>
      </c>
      <c r="C4241" s="150" t="s">
        <v>1708</v>
      </c>
      <c r="D4241" s="150">
        <v>1</v>
      </c>
    </row>
    <row r="4242" spans="1:4">
      <c r="A4242" s="148">
        <v>42079.53</v>
      </c>
      <c r="B4242" s="149" t="s">
        <v>1705</v>
      </c>
      <c r="C4242" s="150" t="s">
        <v>1710</v>
      </c>
      <c r="D4242" s="150">
        <v>1</v>
      </c>
    </row>
    <row r="4243" spans="1:4">
      <c r="A4243" s="148">
        <v>42079.53</v>
      </c>
      <c r="B4243" s="149" t="s">
        <v>1702</v>
      </c>
      <c r="C4243" s="150" t="s">
        <v>1710</v>
      </c>
      <c r="D4243" s="150">
        <v>1</v>
      </c>
    </row>
    <row r="4244" spans="1:4">
      <c r="A4244" s="148">
        <v>42079.534</v>
      </c>
      <c r="B4244" s="149" t="s">
        <v>1704</v>
      </c>
      <c r="C4244" s="150" t="s">
        <v>1699</v>
      </c>
      <c r="D4244" s="150">
        <v>1</v>
      </c>
    </row>
    <row r="4245" spans="1:4">
      <c r="A4245" s="148">
        <v>42079.534</v>
      </c>
      <c r="B4245" s="149" t="s">
        <v>1704</v>
      </c>
      <c r="C4245" s="150" t="s">
        <v>1708</v>
      </c>
      <c r="D4245" s="150">
        <v>1</v>
      </c>
    </row>
    <row r="4246" spans="1:4">
      <c r="A4246" s="148">
        <v>42079.544999999998</v>
      </c>
      <c r="B4246" s="149" t="s">
        <v>1698</v>
      </c>
      <c r="C4246" s="150" t="s">
        <v>1710</v>
      </c>
      <c r="D4246" s="150">
        <v>1</v>
      </c>
    </row>
    <row r="4247" spans="1:4">
      <c r="A4247" s="148">
        <v>42079.544999999998</v>
      </c>
      <c r="B4247" s="149" t="s">
        <v>1706</v>
      </c>
      <c r="C4247" s="150" t="s">
        <v>1710</v>
      </c>
      <c r="D4247" s="150">
        <v>0</v>
      </c>
    </row>
    <row r="4248" spans="1:4">
      <c r="A4248" s="148">
        <v>42079.553</v>
      </c>
      <c r="B4248" s="149" t="s">
        <v>1702</v>
      </c>
      <c r="C4248" s="150" t="s">
        <v>1701</v>
      </c>
      <c r="D4248" s="150">
        <v>1</v>
      </c>
    </row>
    <row r="4249" spans="1:4">
      <c r="A4249" s="148">
        <v>42079.553</v>
      </c>
      <c r="B4249" s="149" t="s">
        <v>1698</v>
      </c>
      <c r="C4249" s="150" t="s">
        <v>1709</v>
      </c>
      <c r="D4249" s="150">
        <v>1</v>
      </c>
    </row>
    <row r="4250" spans="1:4">
      <c r="A4250" s="148">
        <v>42079.561999999998</v>
      </c>
      <c r="B4250" s="149" t="s">
        <v>1698</v>
      </c>
      <c r="C4250" s="150" t="s">
        <v>1708</v>
      </c>
      <c r="D4250" s="150">
        <v>1</v>
      </c>
    </row>
    <row r="4251" spans="1:4">
      <c r="A4251" s="148">
        <v>42079.561999999998</v>
      </c>
      <c r="B4251" s="149" t="s">
        <v>1702</v>
      </c>
      <c r="C4251" s="150" t="s">
        <v>1701</v>
      </c>
      <c r="D4251" s="150">
        <v>1</v>
      </c>
    </row>
    <row r="4252" spans="1:4">
      <c r="A4252" s="148">
        <v>42079.563999999998</v>
      </c>
      <c r="B4252" s="149" t="s">
        <v>1707</v>
      </c>
      <c r="C4252" s="150" t="s">
        <v>1699</v>
      </c>
      <c r="D4252" s="150">
        <v>0</v>
      </c>
    </row>
    <row r="4253" spans="1:4">
      <c r="A4253" s="148">
        <v>42079.563999999998</v>
      </c>
      <c r="B4253" s="149" t="s">
        <v>1703</v>
      </c>
      <c r="C4253" s="150" t="s">
        <v>1708</v>
      </c>
      <c r="D4253" s="150">
        <v>1</v>
      </c>
    </row>
    <row r="4254" spans="1:4">
      <c r="A4254" s="148">
        <v>42079.580999999998</v>
      </c>
      <c r="B4254" s="149" t="s">
        <v>1704</v>
      </c>
      <c r="C4254" s="150" t="s">
        <v>1701</v>
      </c>
      <c r="D4254" s="150">
        <v>0</v>
      </c>
    </row>
    <row r="4255" spans="1:4">
      <c r="A4255" s="148">
        <v>42079.580999999998</v>
      </c>
      <c r="B4255" s="149" t="s">
        <v>1703</v>
      </c>
      <c r="C4255" s="150" t="s">
        <v>1699</v>
      </c>
      <c r="D4255" s="150">
        <v>0</v>
      </c>
    </row>
    <row r="4256" spans="1:4">
      <c r="A4256" s="148">
        <v>42079.59</v>
      </c>
      <c r="B4256" s="149" t="s">
        <v>1705</v>
      </c>
      <c r="C4256" s="150" t="s">
        <v>1699</v>
      </c>
      <c r="D4256" s="150">
        <v>1</v>
      </c>
    </row>
    <row r="4257" spans="1:4">
      <c r="A4257" s="148">
        <v>42079.59</v>
      </c>
      <c r="B4257" s="149" t="s">
        <v>1706</v>
      </c>
      <c r="C4257" s="150" t="s">
        <v>1710</v>
      </c>
      <c r="D4257" s="150">
        <v>1</v>
      </c>
    </row>
    <row r="4258" spans="1:4">
      <c r="A4258" s="148">
        <v>42079.593000000001</v>
      </c>
      <c r="B4258" s="149" t="s">
        <v>1700</v>
      </c>
      <c r="C4258" s="150" t="s">
        <v>1710</v>
      </c>
      <c r="D4258" s="150">
        <v>1</v>
      </c>
    </row>
    <row r="4259" spans="1:4">
      <c r="A4259" s="148">
        <v>42079.593000000001</v>
      </c>
      <c r="B4259" s="149" t="s">
        <v>1702</v>
      </c>
      <c r="C4259" s="150" t="s">
        <v>1709</v>
      </c>
      <c r="D4259" s="150">
        <v>1</v>
      </c>
    </row>
    <row r="4260" spans="1:4">
      <c r="A4260" s="148">
        <v>42079.593000000001</v>
      </c>
      <c r="B4260" s="149" t="s">
        <v>1700</v>
      </c>
      <c r="C4260" s="150" t="s">
        <v>1699</v>
      </c>
      <c r="D4260" s="150">
        <v>1</v>
      </c>
    </row>
    <row r="4261" spans="1:4">
      <c r="A4261" s="148">
        <v>42079.593000000001</v>
      </c>
      <c r="B4261" s="149" t="s">
        <v>1705</v>
      </c>
      <c r="C4261" s="150" t="s">
        <v>1708</v>
      </c>
      <c r="D4261" s="150">
        <v>1</v>
      </c>
    </row>
    <row r="4262" spans="1:4">
      <c r="A4262" s="148">
        <v>42079.601000000002</v>
      </c>
      <c r="B4262" s="149" t="s">
        <v>1707</v>
      </c>
      <c r="C4262" s="150" t="s">
        <v>1709</v>
      </c>
      <c r="D4262" s="150">
        <v>1</v>
      </c>
    </row>
    <row r="4263" spans="1:4">
      <c r="A4263" s="148">
        <v>42079.601000000002</v>
      </c>
      <c r="B4263" s="149" t="s">
        <v>1705</v>
      </c>
      <c r="C4263" s="150" t="s">
        <v>1710</v>
      </c>
      <c r="D4263" s="150">
        <v>1</v>
      </c>
    </row>
    <row r="4264" spans="1:4">
      <c r="A4264" s="148">
        <v>42079.607000000004</v>
      </c>
      <c r="B4264" s="149" t="s">
        <v>1705</v>
      </c>
      <c r="C4264" s="150" t="s">
        <v>1710</v>
      </c>
      <c r="D4264" s="150">
        <v>1</v>
      </c>
    </row>
    <row r="4265" spans="1:4">
      <c r="A4265" s="148">
        <v>42079.607000000004</v>
      </c>
      <c r="B4265" s="149" t="s">
        <v>1703</v>
      </c>
      <c r="C4265" s="150" t="s">
        <v>1708</v>
      </c>
      <c r="D4265" s="150">
        <v>1</v>
      </c>
    </row>
    <row r="4266" spans="1:4">
      <c r="A4266" s="148">
        <v>42079.64</v>
      </c>
      <c r="B4266" s="149" t="s">
        <v>1705</v>
      </c>
      <c r="C4266" s="150" t="s">
        <v>1709</v>
      </c>
      <c r="D4266" s="150">
        <v>1</v>
      </c>
    </row>
    <row r="4267" spans="1:4">
      <c r="A4267" s="148">
        <v>42079.64</v>
      </c>
      <c r="B4267" s="149" t="s">
        <v>1705</v>
      </c>
      <c r="C4267" s="150" t="s">
        <v>1701</v>
      </c>
      <c r="D4267" s="150">
        <v>1</v>
      </c>
    </row>
    <row r="4268" spans="1:4">
      <c r="A4268" s="148">
        <v>42079.652999999998</v>
      </c>
      <c r="B4268" s="149" t="s">
        <v>1706</v>
      </c>
      <c r="C4268" s="150" t="s">
        <v>1699</v>
      </c>
      <c r="D4268" s="150">
        <v>1</v>
      </c>
    </row>
    <row r="4269" spans="1:4">
      <c r="A4269" s="148">
        <v>42079.652999999998</v>
      </c>
      <c r="B4269" s="149" t="s">
        <v>1707</v>
      </c>
      <c r="C4269" s="150" t="s">
        <v>1699</v>
      </c>
      <c r="D4269" s="150">
        <v>0</v>
      </c>
    </row>
    <row r="4270" spans="1:4">
      <c r="A4270" s="148">
        <v>42079.654999999999</v>
      </c>
      <c r="B4270" s="149" t="s">
        <v>1707</v>
      </c>
      <c r="C4270" s="150" t="s">
        <v>1708</v>
      </c>
      <c r="D4270" s="150">
        <v>1</v>
      </c>
    </row>
    <row r="4271" spans="1:4">
      <c r="A4271" s="148">
        <v>42079.654999999999</v>
      </c>
      <c r="B4271" s="149" t="s">
        <v>1706</v>
      </c>
      <c r="C4271" s="150" t="s">
        <v>1699</v>
      </c>
      <c r="D4271" s="150">
        <v>1</v>
      </c>
    </row>
    <row r="4272" spans="1:4">
      <c r="A4272" s="148">
        <v>42079.667000000001</v>
      </c>
      <c r="B4272" s="149" t="s">
        <v>1698</v>
      </c>
      <c r="C4272" s="150" t="s">
        <v>1708</v>
      </c>
      <c r="D4272" s="150">
        <v>0</v>
      </c>
    </row>
    <row r="4273" spans="1:4">
      <c r="A4273" s="148">
        <v>42079.667000000001</v>
      </c>
      <c r="B4273" s="149" t="s">
        <v>1706</v>
      </c>
      <c r="C4273" s="150" t="s">
        <v>1699</v>
      </c>
      <c r="D4273" s="150">
        <v>0</v>
      </c>
    </row>
    <row r="4274" spans="1:4">
      <c r="A4274" s="148">
        <v>42079.675999999999</v>
      </c>
      <c r="B4274" s="149" t="s">
        <v>1700</v>
      </c>
      <c r="C4274" s="150" t="s">
        <v>1699</v>
      </c>
      <c r="D4274" s="150">
        <v>0</v>
      </c>
    </row>
    <row r="4275" spans="1:4">
      <c r="A4275" s="148">
        <v>42079.675999999999</v>
      </c>
      <c r="B4275" s="149" t="s">
        <v>1702</v>
      </c>
      <c r="C4275" s="150" t="s">
        <v>1699</v>
      </c>
      <c r="D4275" s="150">
        <v>1</v>
      </c>
    </row>
    <row r="4276" spans="1:4">
      <c r="A4276" s="148">
        <v>42079.692000000003</v>
      </c>
      <c r="B4276" s="149" t="s">
        <v>1704</v>
      </c>
      <c r="C4276" s="150" t="s">
        <v>1699</v>
      </c>
      <c r="D4276" s="150">
        <v>1</v>
      </c>
    </row>
    <row r="4277" spans="1:4">
      <c r="A4277" s="148">
        <v>42079.692000000003</v>
      </c>
      <c r="B4277" s="149" t="s">
        <v>1706</v>
      </c>
      <c r="C4277" s="150" t="s">
        <v>1708</v>
      </c>
      <c r="D4277" s="150">
        <v>1</v>
      </c>
    </row>
    <row r="4278" spans="1:4">
      <c r="A4278" s="148">
        <v>42079.714999999997</v>
      </c>
      <c r="B4278" s="149" t="s">
        <v>1703</v>
      </c>
      <c r="C4278" s="150" t="s">
        <v>1708</v>
      </c>
      <c r="D4278" s="150">
        <v>0</v>
      </c>
    </row>
    <row r="4279" spans="1:4">
      <c r="A4279" s="148">
        <v>42079.714999999997</v>
      </c>
      <c r="B4279" s="149" t="s">
        <v>1698</v>
      </c>
      <c r="C4279" s="150" t="s">
        <v>1709</v>
      </c>
      <c r="D4279" s="150">
        <v>1</v>
      </c>
    </row>
    <row r="4280" spans="1:4">
      <c r="A4280" s="148">
        <v>42079.743000000002</v>
      </c>
      <c r="B4280" s="149" t="s">
        <v>1707</v>
      </c>
      <c r="C4280" s="150" t="s">
        <v>1699</v>
      </c>
      <c r="D4280" s="150">
        <v>1</v>
      </c>
    </row>
    <row r="4281" spans="1:4">
      <c r="A4281" s="148">
        <v>42079.743000000002</v>
      </c>
      <c r="B4281" s="149" t="s">
        <v>1705</v>
      </c>
      <c r="C4281" s="150" t="s">
        <v>1699</v>
      </c>
      <c r="D4281" s="150">
        <v>0</v>
      </c>
    </row>
    <row r="4282" spans="1:4">
      <c r="A4282" s="148">
        <v>42080.379000000001</v>
      </c>
      <c r="B4282" s="149" t="s">
        <v>1702</v>
      </c>
      <c r="C4282" s="150" t="s">
        <v>1708</v>
      </c>
      <c r="D4282" s="150">
        <v>0</v>
      </c>
    </row>
    <row r="4283" spans="1:4">
      <c r="A4283" s="148">
        <v>42080.379000000001</v>
      </c>
      <c r="B4283" s="149" t="s">
        <v>1703</v>
      </c>
      <c r="C4283" s="150" t="s">
        <v>1710</v>
      </c>
      <c r="D4283" s="150">
        <v>1</v>
      </c>
    </row>
    <row r="4284" spans="1:4">
      <c r="A4284" s="148">
        <v>42080.404999999999</v>
      </c>
      <c r="B4284" s="149" t="s">
        <v>1705</v>
      </c>
      <c r="C4284" s="150" t="s">
        <v>1701</v>
      </c>
      <c r="D4284" s="150">
        <v>1</v>
      </c>
    </row>
    <row r="4285" spans="1:4">
      <c r="A4285" s="148">
        <v>42080.404999999999</v>
      </c>
      <c r="B4285" s="149" t="s">
        <v>1704</v>
      </c>
      <c r="C4285" s="150" t="s">
        <v>1709</v>
      </c>
      <c r="D4285" s="150">
        <v>1</v>
      </c>
    </row>
    <row r="4286" spans="1:4">
      <c r="A4286" s="148">
        <v>42080.457999999999</v>
      </c>
      <c r="B4286" s="149" t="s">
        <v>1700</v>
      </c>
      <c r="C4286" s="150" t="s">
        <v>1701</v>
      </c>
      <c r="D4286" s="150">
        <v>1</v>
      </c>
    </row>
    <row r="4287" spans="1:4">
      <c r="A4287" s="148">
        <v>42080.457999999999</v>
      </c>
      <c r="B4287" s="149" t="s">
        <v>1705</v>
      </c>
      <c r="C4287" s="150" t="s">
        <v>1701</v>
      </c>
      <c r="D4287" s="150">
        <v>1</v>
      </c>
    </row>
    <row r="4288" spans="1:4">
      <c r="A4288" s="148">
        <v>42080.476000000002</v>
      </c>
      <c r="B4288" s="149" t="s">
        <v>1707</v>
      </c>
      <c r="C4288" s="150" t="s">
        <v>1710</v>
      </c>
      <c r="D4288" s="150">
        <v>1</v>
      </c>
    </row>
    <row r="4289" spans="1:4">
      <c r="A4289" s="148">
        <v>42080.476000000002</v>
      </c>
      <c r="B4289" s="149" t="s">
        <v>1707</v>
      </c>
      <c r="C4289" s="150" t="s">
        <v>1701</v>
      </c>
      <c r="D4289" s="150">
        <v>0</v>
      </c>
    </row>
    <row r="4290" spans="1:4">
      <c r="A4290" s="148">
        <v>42080.489000000001</v>
      </c>
      <c r="B4290" s="149" t="s">
        <v>1705</v>
      </c>
      <c r="C4290" s="150" t="s">
        <v>1709</v>
      </c>
      <c r="D4290" s="150">
        <v>1</v>
      </c>
    </row>
    <row r="4291" spans="1:4">
      <c r="A4291" s="148">
        <v>42080.489000000001</v>
      </c>
      <c r="B4291" s="149" t="s">
        <v>1703</v>
      </c>
      <c r="C4291" s="150" t="s">
        <v>1699</v>
      </c>
      <c r="D4291" s="150">
        <v>1</v>
      </c>
    </row>
    <row r="4292" spans="1:4">
      <c r="A4292" s="148">
        <v>42080.53</v>
      </c>
      <c r="B4292" s="149" t="s">
        <v>1698</v>
      </c>
      <c r="C4292" s="150" t="s">
        <v>1699</v>
      </c>
      <c r="D4292" s="150">
        <v>1</v>
      </c>
    </row>
    <row r="4293" spans="1:4">
      <c r="A4293" s="148">
        <v>42080.53</v>
      </c>
      <c r="B4293" s="149" t="s">
        <v>1703</v>
      </c>
      <c r="C4293" s="150" t="s">
        <v>1709</v>
      </c>
      <c r="D4293" s="150">
        <v>0</v>
      </c>
    </row>
    <row r="4294" spans="1:4">
      <c r="A4294" s="148">
        <v>42080.542999999998</v>
      </c>
      <c r="B4294" s="149" t="s">
        <v>1707</v>
      </c>
      <c r="C4294" s="150" t="s">
        <v>1708</v>
      </c>
      <c r="D4294" s="150">
        <v>1</v>
      </c>
    </row>
    <row r="4295" spans="1:4">
      <c r="A4295" s="148">
        <v>42080.542999999998</v>
      </c>
      <c r="B4295" s="149" t="s">
        <v>1698</v>
      </c>
      <c r="C4295" s="150" t="s">
        <v>1710</v>
      </c>
      <c r="D4295" s="150">
        <v>1</v>
      </c>
    </row>
    <row r="4296" spans="1:4">
      <c r="A4296" s="148">
        <v>42080.559000000001</v>
      </c>
      <c r="B4296" s="149" t="s">
        <v>1706</v>
      </c>
      <c r="C4296" s="150" t="s">
        <v>1710</v>
      </c>
      <c r="D4296" s="150">
        <v>0</v>
      </c>
    </row>
    <row r="4297" spans="1:4">
      <c r="A4297" s="148">
        <v>42080.559000000001</v>
      </c>
      <c r="B4297" s="149" t="s">
        <v>1707</v>
      </c>
      <c r="C4297" s="150" t="s">
        <v>1710</v>
      </c>
      <c r="D4297" s="150">
        <v>1</v>
      </c>
    </row>
    <row r="4298" spans="1:4">
      <c r="A4298" s="148">
        <v>42080.582000000002</v>
      </c>
      <c r="B4298" s="149" t="s">
        <v>1707</v>
      </c>
      <c r="C4298" s="150" t="s">
        <v>1708</v>
      </c>
      <c r="D4298" s="150">
        <v>1</v>
      </c>
    </row>
    <row r="4299" spans="1:4">
      <c r="A4299" s="148">
        <v>42080.582000000002</v>
      </c>
      <c r="B4299" s="149" t="s">
        <v>1698</v>
      </c>
      <c r="C4299" s="150" t="s">
        <v>1701</v>
      </c>
      <c r="D4299" s="150">
        <v>1</v>
      </c>
    </row>
    <row r="4300" spans="1:4">
      <c r="A4300" s="148">
        <v>42080.584000000003</v>
      </c>
      <c r="B4300" s="149" t="s">
        <v>1700</v>
      </c>
      <c r="C4300" s="150" t="s">
        <v>1708</v>
      </c>
      <c r="D4300" s="150">
        <v>0</v>
      </c>
    </row>
    <row r="4301" spans="1:4">
      <c r="A4301" s="148">
        <v>42080.584000000003</v>
      </c>
      <c r="B4301" s="149" t="s">
        <v>1707</v>
      </c>
      <c r="C4301" s="150" t="s">
        <v>1701</v>
      </c>
      <c r="D4301" s="150">
        <v>0</v>
      </c>
    </row>
    <row r="4302" spans="1:4">
      <c r="A4302" s="148">
        <v>42080.597000000002</v>
      </c>
      <c r="B4302" s="149" t="s">
        <v>1704</v>
      </c>
      <c r="C4302" s="150" t="s">
        <v>1708</v>
      </c>
      <c r="D4302" s="150">
        <v>1</v>
      </c>
    </row>
    <row r="4303" spans="1:4">
      <c r="A4303" s="148">
        <v>42080.597000000002</v>
      </c>
      <c r="B4303" s="149" t="s">
        <v>1706</v>
      </c>
      <c r="C4303" s="150" t="s">
        <v>1710</v>
      </c>
      <c r="D4303" s="150">
        <v>0</v>
      </c>
    </row>
    <row r="4304" spans="1:4">
      <c r="A4304" s="148">
        <v>42080.597999999998</v>
      </c>
      <c r="B4304" s="149" t="s">
        <v>1707</v>
      </c>
      <c r="C4304" s="150" t="s">
        <v>1710</v>
      </c>
      <c r="D4304" s="150">
        <v>0</v>
      </c>
    </row>
    <row r="4305" spans="1:4">
      <c r="A4305" s="148">
        <v>42080.597999999998</v>
      </c>
      <c r="B4305" s="149" t="s">
        <v>1703</v>
      </c>
      <c r="C4305" s="150" t="s">
        <v>1708</v>
      </c>
      <c r="D4305" s="150">
        <v>1</v>
      </c>
    </row>
    <row r="4306" spans="1:4">
      <c r="A4306" s="148">
        <v>42080.637000000002</v>
      </c>
      <c r="B4306" s="149" t="s">
        <v>1705</v>
      </c>
      <c r="C4306" s="150" t="s">
        <v>1701</v>
      </c>
      <c r="D4306" s="150">
        <v>1</v>
      </c>
    </row>
    <row r="4307" spans="1:4">
      <c r="A4307" s="148">
        <v>42080.637000000002</v>
      </c>
      <c r="B4307" s="149" t="s">
        <v>1698</v>
      </c>
      <c r="C4307" s="150" t="s">
        <v>1710</v>
      </c>
      <c r="D4307" s="150">
        <v>1</v>
      </c>
    </row>
    <row r="4308" spans="1:4">
      <c r="A4308" s="148">
        <v>42080.658000000003</v>
      </c>
      <c r="B4308" s="149" t="s">
        <v>1707</v>
      </c>
      <c r="C4308" s="150" t="s">
        <v>1708</v>
      </c>
      <c r="D4308" s="150">
        <v>1</v>
      </c>
    </row>
    <row r="4309" spans="1:4">
      <c r="A4309" s="148">
        <v>42080.658000000003</v>
      </c>
      <c r="B4309" s="149" t="s">
        <v>1705</v>
      </c>
      <c r="C4309" s="150" t="s">
        <v>1710</v>
      </c>
      <c r="D4309" s="150">
        <v>0</v>
      </c>
    </row>
    <row r="4310" spans="1:4">
      <c r="A4310" s="148">
        <v>42080.680999999997</v>
      </c>
      <c r="B4310" s="149" t="s">
        <v>1698</v>
      </c>
      <c r="C4310" s="150" t="s">
        <v>1699</v>
      </c>
      <c r="D4310" s="150">
        <v>1</v>
      </c>
    </row>
    <row r="4311" spans="1:4">
      <c r="A4311" s="148">
        <v>42080.680999999997</v>
      </c>
      <c r="B4311" s="149" t="s">
        <v>1703</v>
      </c>
      <c r="C4311" s="150" t="s">
        <v>1710</v>
      </c>
      <c r="D4311" s="150">
        <v>0</v>
      </c>
    </row>
    <row r="4312" spans="1:4">
      <c r="A4312" s="148">
        <v>42080.682000000001</v>
      </c>
      <c r="B4312" s="149" t="s">
        <v>1707</v>
      </c>
      <c r="C4312" s="150" t="s">
        <v>1710</v>
      </c>
      <c r="D4312" s="150">
        <v>1</v>
      </c>
    </row>
    <row r="4313" spans="1:4">
      <c r="A4313" s="148">
        <v>42080.682000000001</v>
      </c>
      <c r="B4313" s="149" t="s">
        <v>1705</v>
      </c>
      <c r="C4313" s="150" t="s">
        <v>1708</v>
      </c>
      <c r="D4313" s="150">
        <v>0</v>
      </c>
    </row>
    <row r="4314" spans="1:4">
      <c r="A4314" s="148">
        <v>42080.696000000004</v>
      </c>
      <c r="B4314" s="149" t="s">
        <v>1706</v>
      </c>
      <c r="C4314" s="150" t="s">
        <v>1699</v>
      </c>
      <c r="D4314" s="150">
        <v>0</v>
      </c>
    </row>
    <row r="4315" spans="1:4">
      <c r="A4315" s="148">
        <v>42080.696000000004</v>
      </c>
      <c r="B4315" s="149" t="s">
        <v>1707</v>
      </c>
      <c r="C4315" s="150" t="s">
        <v>1708</v>
      </c>
      <c r="D4315" s="150">
        <v>1</v>
      </c>
    </row>
    <row r="4316" spans="1:4">
      <c r="A4316" s="148">
        <v>42080.699000000001</v>
      </c>
      <c r="B4316" s="149" t="s">
        <v>1700</v>
      </c>
      <c r="C4316" s="150" t="s">
        <v>1710</v>
      </c>
      <c r="D4316" s="150">
        <v>1</v>
      </c>
    </row>
    <row r="4317" spans="1:4">
      <c r="A4317" s="148">
        <v>42080.699000000001</v>
      </c>
      <c r="B4317" s="149" t="s">
        <v>1698</v>
      </c>
      <c r="C4317" s="150" t="s">
        <v>1699</v>
      </c>
      <c r="D4317" s="150">
        <v>1</v>
      </c>
    </row>
    <row r="4318" spans="1:4">
      <c r="A4318" s="148">
        <v>42080.703000000001</v>
      </c>
      <c r="B4318" s="149" t="s">
        <v>1705</v>
      </c>
      <c r="C4318" s="150" t="s">
        <v>1701</v>
      </c>
      <c r="D4318" s="150">
        <v>0</v>
      </c>
    </row>
    <row r="4319" spans="1:4">
      <c r="A4319" s="148">
        <v>42080.703000000001</v>
      </c>
      <c r="B4319" s="149" t="s">
        <v>1704</v>
      </c>
      <c r="C4319" s="150" t="s">
        <v>1709</v>
      </c>
      <c r="D4319" s="150">
        <v>0</v>
      </c>
    </row>
    <row r="4320" spans="1:4">
      <c r="A4320" s="148">
        <v>42080.716999999997</v>
      </c>
      <c r="B4320" s="149" t="s">
        <v>1704</v>
      </c>
      <c r="C4320" s="150" t="s">
        <v>1710</v>
      </c>
      <c r="D4320" s="150">
        <v>1</v>
      </c>
    </row>
    <row r="4321" spans="1:4">
      <c r="A4321" s="148">
        <v>42080.716999999997</v>
      </c>
      <c r="B4321" s="149" t="s">
        <v>1706</v>
      </c>
      <c r="C4321" s="150" t="s">
        <v>1708</v>
      </c>
      <c r="D4321" s="150">
        <v>1</v>
      </c>
    </row>
    <row r="4322" spans="1:4">
      <c r="A4322" s="148">
        <v>42080.718000000001</v>
      </c>
      <c r="B4322" s="149" t="s">
        <v>1698</v>
      </c>
      <c r="C4322" s="150" t="s">
        <v>1699</v>
      </c>
      <c r="D4322" s="150">
        <v>1</v>
      </c>
    </row>
    <row r="4323" spans="1:4">
      <c r="A4323" s="148">
        <v>42080.718000000001</v>
      </c>
      <c r="B4323" s="149" t="s">
        <v>1703</v>
      </c>
      <c r="C4323" s="150" t="s">
        <v>1708</v>
      </c>
      <c r="D4323" s="150">
        <v>1</v>
      </c>
    </row>
    <row r="4324" spans="1:4">
      <c r="A4324" s="148">
        <v>42080.724999999999</v>
      </c>
      <c r="B4324" s="149" t="s">
        <v>1698</v>
      </c>
      <c r="C4324" s="150" t="s">
        <v>1701</v>
      </c>
      <c r="D4324" s="150">
        <v>1</v>
      </c>
    </row>
    <row r="4325" spans="1:4">
      <c r="A4325" s="148">
        <v>42080.724999999999</v>
      </c>
      <c r="B4325" s="149" t="s">
        <v>1704</v>
      </c>
      <c r="C4325" s="150" t="s">
        <v>1708</v>
      </c>
      <c r="D4325" s="150">
        <v>1</v>
      </c>
    </row>
    <row r="4326" spans="1:4">
      <c r="A4326" s="148">
        <v>42080.726999999999</v>
      </c>
      <c r="B4326" s="149" t="s">
        <v>1702</v>
      </c>
      <c r="C4326" s="150" t="s">
        <v>1709</v>
      </c>
      <c r="D4326" s="150">
        <v>0</v>
      </c>
    </row>
    <row r="4327" spans="1:4">
      <c r="A4327" s="148">
        <v>42080.726999999999</v>
      </c>
      <c r="B4327" s="149" t="s">
        <v>1698</v>
      </c>
      <c r="C4327" s="150" t="s">
        <v>1710</v>
      </c>
      <c r="D4327" s="150">
        <v>1</v>
      </c>
    </row>
    <row r="4328" spans="1:4">
      <c r="A4328" s="148">
        <v>42080.741999999998</v>
      </c>
      <c r="B4328" s="149" t="s">
        <v>1703</v>
      </c>
      <c r="C4328" s="150" t="s">
        <v>1710</v>
      </c>
      <c r="D4328" s="150">
        <v>1</v>
      </c>
    </row>
    <row r="4329" spans="1:4">
      <c r="A4329" s="148">
        <v>42080.741999999998</v>
      </c>
      <c r="B4329" s="149" t="s">
        <v>1702</v>
      </c>
      <c r="C4329" s="150" t="s">
        <v>1701</v>
      </c>
      <c r="D4329" s="150">
        <v>0</v>
      </c>
    </row>
    <row r="4330" spans="1:4">
      <c r="A4330" s="148">
        <v>42080.75</v>
      </c>
      <c r="B4330" s="149" t="s">
        <v>1703</v>
      </c>
      <c r="C4330" s="150" t="s">
        <v>1699</v>
      </c>
      <c r="D4330" s="150">
        <v>1</v>
      </c>
    </row>
    <row r="4331" spans="1:4">
      <c r="A4331" s="148">
        <v>42080.75</v>
      </c>
      <c r="B4331" s="149" t="s">
        <v>1704</v>
      </c>
      <c r="C4331" s="150" t="s">
        <v>1699</v>
      </c>
      <c r="D4331" s="150">
        <v>0</v>
      </c>
    </row>
    <row r="4332" spans="1:4">
      <c r="A4332" s="148">
        <v>42081.385000000002</v>
      </c>
      <c r="B4332" s="149" t="s">
        <v>1707</v>
      </c>
      <c r="C4332" s="150" t="s">
        <v>1708</v>
      </c>
      <c r="D4332" s="150">
        <v>0</v>
      </c>
    </row>
    <row r="4333" spans="1:4">
      <c r="A4333" s="148">
        <v>42081.385000000002</v>
      </c>
      <c r="B4333" s="149" t="s">
        <v>1702</v>
      </c>
      <c r="C4333" s="150" t="s">
        <v>1709</v>
      </c>
      <c r="D4333" s="150">
        <v>1</v>
      </c>
    </row>
    <row r="4334" spans="1:4">
      <c r="A4334" s="148">
        <v>42081.39</v>
      </c>
      <c r="B4334" s="149" t="s">
        <v>1706</v>
      </c>
      <c r="C4334" s="150" t="s">
        <v>1699</v>
      </c>
      <c r="D4334" s="150">
        <v>0</v>
      </c>
    </row>
    <row r="4335" spans="1:4">
      <c r="A4335" s="148">
        <v>42081.39</v>
      </c>
      <c r="B4335" s="149" t="s">
        <v>1702</v>
      </c>
      <c r="C4335" s="150" t="s">
        <v>1710</v>
      </c>
      <c r="D4335" s="150">
        <v>1</v>
      </c>
    </row>
    <row r="4336" spans="1:4">
      <c r="A4336" s="148">
        <v>42081.438999999998</v>
      </c>
      <c r="B4336" s="149" t="s">
        <v>1703</v>
      </c>
      <c r="C4336" s="150" t="s">
        <v>1710</v>
      </c>
      <c r="D4336" s="150">
        <v>1</v>
      </c>
    </row>
    <row r="4337" spans="1:4">
      <c r="A4337" s="148">
        <v>42081.438999999998</v>
      </c>
      <c r="B4337" s="149" t="s">
        <v>1703</v>
      </c>
      <c r="C4337" s="150" t="s">
        <v>1710</v>
      </c>
      <c r="D4337" s="150">
        <v>1</v>
      </c>
    </row>
    <row r="4338" spans="1:4">
      <c r="A4338" s="148">
        <v>42081.455999999998</v>
      </c>
      <c r="B4338" s="149" t="s">
        <v>1702</v>
      </c>
      <c r="C4338" s="150" t="s">
        <v>1699</v>
      </c>
      <c r="D4338" s="150">
        <v>0</v>
      </c>
    </row>
    <row r="4339" spans="1:4">
      <c r="A4339" s="148">
        <v>42081.455999999998</v>
      </c>
      <c r="B4339" s="149" t="s">
        <v>1707</v>
      </c>
      <c r="C4339" s="150" t="s">
        <v>1701</v>
      </c>
      <c r="D4339" s="150">
        <v>1</v>
      </c>
    </row>
    <row r="4340" spans="1:4">
      <c r="A4340" s="148">
        <v>42081.485000000001</v>
      </c>
      <c r="B4340" s="149" t="s">
        <v>1703</v>
      </c>
      <c r="C4340" s="150" t="s">
        <v>1699</v>
      </c>
      <c r="D4340" s="150">
        <v>0</v>
      </c>
    </row>
    <row r="4341" spans="1:4">
      <c r="A4341" s="148">
        <v>42081.485000000001</v>
      </c>
      <c r="B4341" s="149" t="s">
        <v>1707</v>
      </c>
      <c r="C4341" s="150" t="s">
        <v>1701</v>
      </c>
      <c r="D4341" s="150">
        <v>1</v>
      </c>
    </row>
    <row r="4342" spans="1:4">
      <c r="A4342" s="148">
        <v>42081.502</v>
      </c>
      <c r="B4342" s="149" t="s">
        <v>1702</v>
      </c>
      <c r="C4342" s="150" t="s">
        <v>1708</v>
      </c>
      <c r="D4342" s="150">
        <v>0</v>
      </c>
    </row>
    <row r="4343" spans="1:4">
      <c r="A4343" s="148">
        <v>42081.502</v>
      </c>
      <c r="B4343" s="149" t="s">
        <v>1704</v>
      </c>
      <c r="C4343" s="150" t="s">
        <v>1708</v>
      </c>
      <c r="D4343" s="150">
        <v>1</v>
      </c>
    </row>
    <row r="4344" spans="1:4">
      <c r="A4344" s="148">
        <v>42081.521000000001</v>
      </c>
      <c r="B4344" s="149" t="s">
        <v>1702</v>
      </c>
      <c r="C4344" s="150" t="s">
        <v>1710</v>
      </c>
      <c r="D4344" s="150">
        <v>1</v>
      </c>
    </row>
    <row r="4345" spans="1:4">
      <c r="A4345" s="148">
        <v>42081.521000000001</v>
      </c>
      <c r="B4345" s="149" t="s">
        <v>1707</v>
      </c>
      <c r="C4345" s="150" t="s">
        <v>1709</v>
      </c>
      <c r="D4345" s="150">
        <v>1</v>
      </c>
    </row>
    <row r="4346" spans="1:4">
      <c r="A4346" s="148">
        <v>42081.536</v>
      </c>
      <c r="B4346" s="149" t="s">
        <v>1704</v>
      </c>
      <c r="C4346" s="150" t="s">
        <v>1708</v>
      </c>
      <c r="D4346" s="150">
        <v>1</v>
      </c>
    </row>
    <row r="4347" spans="1:4">
      <c r="A4347" s="148">
        <v>42081.536</v>
      </c>
      <c r="B4347" s="149" t="s">
        <v>1702</v>
      </c>
      <c r="C4347" s="150" t="s">
        <v>1708</v>
      </c>
      <c r="D4347" s="150">
        <v>1</v>
      </c>
    </row>
    <row r="4348" spans="1:4">
      <c r="A4348" s="148">
        <v>42081.567000000003</v>
      </c>
      <c r="B4348" s="149" t="s">
        <v>1702</v>
      </c>
      <c r="C4348" s="150" t="s">
        <v>1701</v>
      </c>
      <c r="D4348" s="150">
        <v>1</v>
      </c>
    </row>
    <row r="4349" spans="1:4">
      <c r="A4349" s="148">
        <v>42081.567000000003</v>
      </c>
      <c r="B4349" s="149" t="s">
        <v>1704</v>
      </c>
      <c r="C4349" s="150" t="s">
        <v>1701</v>
      </c>
      <c r="D4349" s="150">
        <v>0</v>
      </c>
    </row>
    <row r="4350" spans="1:4">
      <c r="A4350" s="148">
        <v>42081.576000000001</v>
      </c>
      <c r="B4350" s="149" t="s">
        <v>1707</v>
      </c>
      <c r="C4350" s="150" t="s">
        <v>1710</v>
      </c>
      <c r="D4350" s="150">
        <v>0</v>
      </c>
    </row>
    <row r="4351" spans="1:4">
      <c r="A4351" s="148">
        <v>42081.576000000001</v>
      </c>
      <c r="B4351" s="149" t="s">
        <v>1700</v>
      </c>
      <c r="C4351" s="150" t="s">
        <v>1710</v>
      </c>
      <c r="D4351" s="150">
        <v>1</v>
      </c>
    </row>
    <row r="4352" spans="1:4">
      <c r="A4352" s="148">
        <v>42081.584999999999</v>
      </c>
      <c r="B4352" s="149" t="s">
        <v>1707</v>
      </c>
      <c r="C4352" s="150" t="s">
        <v>1710</v>
      </c>
      <c r="D4352" s="150">
        <v>1</v>
      </c>
    </row>
    <row r="4353" spans="1:4">
      <c r="A4353" s="148">
        <v>42081.584999999999</v>
      </c>
      <c r="B4353" s="149" t="s">
        <v>1707</v>
      </c>
      <c r="C4353" s="150" t="s">
        <v>1709</v>
      </c>
      <c r="D4353" s="150">
        <v>1</v>
      </c>
    </row>
    <row r="4354" spans="1:4">
      <c r="A4354" s="148">
        <v>42081.601000000002</v>
      </c>
      <c r="B4354" s="149" t="s">
        <v>1698</v>
      </c>
      <c r="C4354" s="150" t="s">
        <v>1709</v>
      </c>
      <c r="D4354" s="150">
        <v>1</v>
      </c>
    </row>
    <row r="4355" spans="1:4">
      <c r="A4355" s="148">
        <v>42081.601000000002</v>
      </c>
      <c r="B4355" s="149" t="s">
        <v>1705</v>
      </c>
      <c r="C4355" s="150" t="s">
        <v>1699</v>
      </c>
      <c r="D4355" s="150">
        <v>0</v>
      </c>
    </row>
    <row r="4356" spans="1:4">
      <c r="A4356" s="148">
        <v>42081.612000000001</v>
      </c>
      <c r="B4356" s="149" t="s">
        <v>1703</v>
      </c>
      <c r="C4356" s="150" t="s">
        <v>1709</v>
      </c>
      <c r="D4356" s="150">
        <v>0</v>
      </c>
    </row>
    <row r="4357" spans="1:4">
      <c r="A4357" s="148">
        <v>42081.612000000001</v>
      </c>
      <c r="B4357" s="149" t="s">
        <v>1706</v>
      </c>
      <c r="C4357" s="150" t="s">
        <v>1701</v>
      </c>
      <c r="D4357" s="150">
        <v>0</v>
      </c>
    </row>
    <row r="4358" spans="1:4">
      <c r="A4358" s="148">
        <v>42081.62</v>
      </c>
      <c r="B4358" s="149" t="s">
        <v>1700</v>
      </c>
      <c r="C4358" s="150" t="s">
        <v>1701</v>
      </c>
      <c r="D4358" s="150">
        <v>1</v>
      </c>
    </row>
    <row r="4359" spans="1:4">
      <c r="A4359" s="148">
        <v>42081.62</v>
      </c>
      <c r="B4359" s="149" t="s">
        <v>1698</v>
      </c>
      <c r="C4359" s="150" t="s">
        <v>1710</v>
      </c>
      <c r="D4359" s="150">
        <v>1</v>
      </c>
    </row>
    <row r="4360" spans="1:4">
      <c r="A4360" s="148">
        <v>42081.62</v>
      </c>
      <c r="B4360" s="149" t="s">
        <v>1706</v>
      </c>
      <c r="C4360" s="150" t="s">
        <v>1701</v>
      </c>
      <c r="D4360" s="150">
        <v>1</v>
      </c>
    </row>
    <row r="4361" spans="1:4">
      <c r="A4361" s="148">
        <v>42081.62</v>
      </c>
      <c r="B4361" s="149" t="s">
        <v>1705</v>
      </c>
      <c r="C4361" s="150" t="s">
        <v>1699</v>
      </c>
      <c r="D4361" s="150">
        <v>1</v>
      </c>
    </row>
    <row r="4362" spans="1:4">
      <c r="A4362" s="148">
        <v>42081.659</v>
      </c>
      <c r="B4362" s="149" t="s">
        <v>1705</v>
      </c>
      <c r="C4362" s="150" t="s">
        <v>1709</v>
      </c>
      <c r="D4362" s="150">
        <v>1</v>
      </c>
    </row>
    <row r="4363" spans="1:4">
      <c r="A4363" s="148">
        <v>42081.659</v>
      </c>
      <c r="B4363" s="149" t="s">
        <v>1705</v>
      </c>
      <c r="C4363" s="150" t="s">
        <v>1710</v>
      </c>
      <c r="D4363" s="150">
        <v>1</v>
      </c>
    </row>
    <row r="4364" spans="1:4">
      <c r="A4364" s="148">
        <v>42081.669000000002</v>
      </c>
      <c r="B4364" s="149" t="s">
        <v>1706</v>
      </c>
      <c r="C4364" s="150" t="s">
        <v>1710</v>
      </c>
      <c r="D4364" s="150">
        <v>1</v>
      </c>
    </row>
    <row r="4365" spans="1:4">
      <c r="A4365" s="148">
        <v>42081.669000000002</v>
      </c>
      <c r="B4365" s="149" t="s">
        <v>1706</v>
      </c>
      <c r="C4365" s="150" t="s">
        <v>1701</v>
      </c>
      <c r="D4365" s="150">
        <v>1</v>
      </c>
    </row>
    <row r="4366" spans="1:4">
      <c r="A4366" s="148">
        <v>42081.678</v>
      </c>
      <c r="B4366" s="149" t="s">
        <v>1704</v>
      </c>
      <c r="C4366" s="150" t="s">
        <v>1709</v>
      </c>
      <c r="D4366" s="150">
        <v>1</v>
      </c>
    </row>
    <row r="4367" spans="1:4">
      <c r="A4367" s="148">
        <v>42081.678</v>
      </c>
      <c r="B4367" s="149" t="s">
        <v>1700</v>
      </c>
      <c r="C4367" s="150" t="s">
        <v>1710</v>
      </c>
      <c r="D4367" s="150">
        <v>1</v>
      </c>
    </row>
    <row r="4368" spans="1:4">
      <c r="A4368" s="148">
        <v>42081.688000000002</v>
      </c>
      <c r="B4368" s="149" t="s">
        <v>1698</v>
      </c>
      <c r="C4368" s="150" t="s">
        <v>1710</v>
      </c>
      <c r="D4368" s="150">
        <v>1</v>
      </c>
    </row>
    <row r="4369" spans="1:4">
      <c r="A4369" s="148">
        <v>42081.688000000002</v>
      </c>
      <c r="B4369" s="149" t="s">
        <v>1705</v>
      </c>
      <c r="C4369" s="150" t="s">
        <v>1708</v>
      </c>
      <c r="D4369" s="150">
        <v>0</v>
      </c>
    </row>
    <row r="4370" spans="1:4">
      <c r="A4370" s="148">
        <v>42081.707000000002</v>
      </c>
      <c r="B4370" s="149" t="s">
        <v>1705</v>
      </c>
      <c r="C4370" s="150" t="s">
        <v>1699</v>
      </c>
      <c r="D4370" s="150">
        <v>1</v>
      </c>
    </row>
    <row r="4371" spans="1:4">
      <c r="A4371" s="148">
        <v>42081.707000000002</v>
      </c>
      <c r="B4371" s="149" t="s">
        <v>1704</v>
      </c>
      <c r="C4371" s="150" t="s">
        <v>1708</v>
      </c>
      <c r="D4371" s="150">
        <v>0</v>
      </c>
    </row>
    <row r="4372" spans="1:4">
      <c r="A4372" s="148">
        <v>42081.714</v>
      </c>
      <c r="B4372" s="149" t="s">
        <v>1703</v>
      </c>
      <c r="C4372" s="150" t="s">
        <v>1710</v>
      </c>
      <c r="D4372" s="150">
        <v>1</v>
      </c>
    </row>
    <row r="4373" spans="1:4">
      <c r="A4373" s="148">
        <v>42081.714</v>
      </c>
      <c r="B4373" s="149" t="s">
        <v>1702</v>
      </c>
      <c r="C4373" s="150" t="s">
        <v>1701</v>
      </c>
      <c r="D4373" s="150">
        <v>1</v>
      </c>
    </row>
    <row r="4374" spans="1:4">
      <c r="A4374" s="148">
        <v>42081.724000000002</v>
      </c>
      <c r="B4374" s="149" t="s">
        <v>1700</v>
      </c>
      <c r="C4374" s="150" t="s">
        <v>1710</v>
      </c>
      <c r="D4374" s="150">
        <v>1</v>
      </c>
    </row>
    <row r="4375" spans="1:4">
      <c r="A4375" s="148">
        <v>42081.724000000002</v>
      </c>
      <c r="B4375" s="149" t="s">
        <v>1704</v>
      </c>
      <c r="C4375" s="150" t="s">
        <v>1699</v>
      </c>
      <c r="D4375" s="150">
        <v>0</v>
      </c>
    </row>
    <row r="4376" spans="1:4">
      <c r="A4376" s="148">
        <v>42081.726999999999</v>
      </c>
      <c r="B4376" s="149" t="s">
        <v>1707</v>
      </c>
      <c r="C4376" s="150" t="s">
        <v>1699</v>
      </c>
      <c r="D4376" s="150">
        <v>1</v>
      </c>
    </row>
    <row r="4377" spans="1:4">
      <c r="A4377" s="148">
        <v>42081.726999999999</v>
      </c>
      <c r="B4377" s="149" t="s">
        <v>1707</v>
      </c>
      <c r="C4377" s="150" t="s">
        <v>1710</v>
      </c>
      <c r="D4377" s="150">
        <v>1</v>
      </c>
    </row>
    <row r="4378" spans="1:4">
      <c r="A4378" s="148">
        <v>42081.737000000001</v>
      </c>
      <c r="B4378" s="149" t="s">
        <v>1702</v>
      </c>
      <c r="C4378" s="150" t="s">
        <v>1701</v>
      </c>
      <c r="D4378" s="150">
        <v>1</v>
      </c>
    </row>
    <row r="4379" spans="1:4">
      <c r="A4379" s="148">
        <v>42081.737000000001</v>
      </c>
      <c r="B4379" s="149" t="s">
        <v>1705</v>
      </c>
      <c r="C4379" s="150" t="s">
        <v>1699</v>
      </c>
      <c r="D4379" s="150">
        <v>0</v>
      </c>
    </row>
    <row r="4380" spans="1:4">
      <c r="A4380" s="148">
        <v>42082.385999999999</v>
      </c>
      <c r="B4380" s="149" t="s">
        <v>1702</v>
      </c>
      <c r="C4380" s="150" t="s">
        <v>1699</v>
      </c>
      <c r="D4380" s="150">
        <v>1</v>
      </c>
    </row>
    <row r="4381" spans="1:4">
      <c r="A4381" s="148">
        <v>42082.385999999999</v>
      </c>
      <c r="B4381" s="149" t="s">
        <v>1706</v>
      </c>
      <c r="C4381" s="150" t="s">
        <v>1708</v>
      </c>
      <c r="D4381" s="150">
        <v>1</v>
      </c>
    </row>
    <row r="4382" spans="1:4">
      <c r="A4382" s="148">
        <v>42082.408000000003</v>
      </c>
      <c r="B4382" s="149" t="s">
        <v>1705</v>
      </c>
      <c r="C4382" s="150" t="s">
        <v>1699</v>
      </c>
      <c r="D4382" s="150">
        <v>0</v>
      </c>
    </row>
    <row r="4383" spans="1:4">
      <c r="A4383" s="148">
        <v>42082.408000000003</v>
      </c>
      <c r="B4383" s="149" t="s">
        <v>1700</v>
      </c>
      <c r="C4383" s="150" t="s">
        <v>1701</v>
      </c>
      <c r="D4383" s="150">
        <v>1</v>
      </c>
    </row>
    <row r="4384" spans="1:4">
      <c r="A4384" s="148">
        <v>42082.419000000002</v>
      </c>
      <c r="B4384" s="149" t="s">
        <v>1700</v>
      </c>
      <c r="C4384" s="150" t="s">
        <v>1708</v>
      </c>
      <c r="D4384" s="150">
        <v>1</v>
      </c>
    </row>
    <row r="4385" spans="1:4">
      <c r="A4385" s="148">
        <v>42082.419000000002</v>
      </c>
      <c r="B4385" s="149" t="s">
        <v>1702</v>
      </c>
      <c r="C4385" s="150" t="s">
        <v>1708</v>
      </c>
      <c r="D4385" s="150">
        <v>1</v>
      </c>
    </row>
    <row r="4386" spans="1:4">
      <c r="A4386" s="148">
        <v>42082.427000000003</v>
      </c>
      <c r="B4386" s="149" t="s">
        <v>1700</v>
      </c>
      <c r="C4386" s="150" t="s">
        <v>1708</v>
      </c>
      <c r="D4386" s="150">
        <v>0</v>
      </c>
    </row>
    <row r="4387" spans="1:4">
      <c r="A4387" s="148">
        <v>42082.427000000003</v>
      </c>
      <c r="B4387" s="149" t="s">
        <v>1707</v>
      </c>
      <c r="C4387" s="150" t="s">
        <v>1701</v>
      </c>
      <c r="D4387" s="150">
        <v>1</v>
      </c>
    </row>
    <row r="4388" spans="1:4">
      <c r="A4388" s="148">
        <v>42082.466999999997</v>
      </c>
      <c r="B4388" s="149" t="s">
        <v>1704</v>
      </c>
      <c r="C4388" s="150" t="s">
        <v>1709</v>
      </c>
      <c r="D4388" s="150">
        <v>1</v>
      </c>
    </row>
    <row r="4389" spans="1:4">
      <c r="A4389" s="148">
        <v>42082.466999999997</v>
      </c>
      <c r="B4389" s="149" t="s">
        <v>1700</v>
      </c>
      <c r="C4389" s="150" t="s">
        <v>1708</v>
      </c>
      <c r="D4389" s="150">
        <v>0</v>
      </c>
    </row>
    <row r="4390" spans="1:4">
      <c r="A4390" s="148">
        <v>42082.468000000001</v>
      </c>
      <c r="B4390" s="149" t="s">
        <v>1700</v>
      </c>
      <c r="C4390" s="150" t="s">
        <v>1699</v>
      </c>
      <c r="D4390" s="150">
        <v>1</v>
      </c>
    </row>
    <row r="4391" spans="1:4">
      <c r="A4391" s="148">
        <v>42082.468000000001</v>
      </c>
      <c r="B4391" s="149" t="s">
        <v>1702</v>
      </c>
      <c r="C4391" s="150" t="s">
        <v>1708</v>
      </c>
      <c r="D4391" s="150">
        <v>0</v>
      </c>
    </row>
    <row r="4392" spans="1:4">
      <c r="A4392" s="148">
        <v>42082.478999999999</v>
      </c>
      <c r="B4392" s="149" t="s">
        <v>1703</v>
      </c>
      <c r="C4392" s="150" t="s">
        <v>1699</v>
      </c>
      <c r="D4392" s="150">
        <v>1</v>
      </c>
    </row>
    <row r="4393" spans="1:4">
      <c r="A4393" s="148">
        <v>42082.478999999999</v>
      </c>
      <c r="B4393" s="149" t="s">
        <v>1705</v>
      </c>
      <c r="C4393" s="150" t="s">
        <v>1710</v>
      </c>
      <c r="D4393" s="150">
        <v>1</v>
      </c>
    </row>
    <row r="4394" spans="1:4">
      <c r="A4394" s="148">
        <v>42082.51</v>
      </c>
      <c r="B4394" s="149" t="s">
        <v>1702</v>
      </c>
      <c r="C4394" s="150" t="s">
        <v>1708</v>
      </c>
      <c r="D4394" s="150">
        <v>1</v>
      </c>
    </row>
    <row r="4395" spans="1:4">
      <c r="A4395" s="148">
        <v>42082.51</v>
      </c>
      <c r="B4395" s="149" t="s">
        <v>1706</v>
      </c>
      <c r="C4395" s="150" t="s">
        <v>1708</v>
      </c>
      <c r="D4395" s="150">
        <v>1</v>
      </c>
    </row>
    <row r="4396" spans="1:4">
      <c r="A4396" s="148">
        <v>42082.519</v>
      </c>
      <c r="B4396" s="149" t="s">
        <v>1698</v>
      </c>
      <c r="C4396" s="150" t="s">
        <v>1709</v>
      </c>
      <c r="D4396" s="150">
        <v>1</v>
      </c>
    </row>
    <row r="4397" spans="1:4">
      <c r="A4397" s="148">
        <v>42082.519</v>
      </c>
      <c r="B4397" s="149" t="s">
        <v>1702</v>
      </c>
      <c r="C4397" s="150" t="s">
        <v>1709</v>
      </c>
      <c r="D4397" s="150">
        <v>1</v>
      </c>
    </row>
    <row r="4398" spans="1:4">
      <c r="A4398" s="148">
        <v>42082.540999999997</v>
      </c>
      <c r="B4398" s="149" t="s">
        <v>1705</v>
      </c>
      <c r="C4398" s="150" t="s">
        <v>1708</v>
      </c>
      <c r="D4398" s="150">
        <v>0</v>
      </c>
    </row>
    <row r="4399" spans="1:4">
      <c r="A4399" s="148">
        <v>42082.540999999997</v>
      </c>
      <c r="B4399" s="149" t="s">
        <v>1707</v>
      </c>
      <c r="C4399" s="150" t="s">
        <v>1710</v>
      </c>
      <c r="D4399" s="150">
        <v>0</v>
      </c>
    </row>
    <row r="4400" spans="1:4">
      <c r="A4400" s="148">
        <v>42082.540999999997</v>
      </c>
      <c r="B4400" s="149" t="s">
        <v>1706</v>
      </c>
      <c r="C4400" s="150" t="s">
        <v>1701</v>
      </c>
      <c r="D4400" s="150">
        <v>0</v>
      </c>
    </row>
    <row r="4401" spans="1:4">
      <c r="A4401" s="148">
        <v>42082.540999999997</v>
      </c>
      <c r="B4401" s="149" t="s">
        <v>1704</v>
      </c>
      <c r="C4401" s="150" t="s">
        <v>1709</v>
      </c>
      <c r="D4401" s="150">
        <v>1</v>
      </c>
    </row>
    <row r="4402" spans="1:4">
      <c r="A4402" s="148">
        <v>42082.546999999999</v>
      </c>
      <c r="B4402" s="149" t="s">
        <v>1702</v>
      </c>
      <c r="C4402" s="150" t="s">
        <v>1699</v>
      </c>
      <c r="D4402" s="150">
        <v>1</v>
      </c>
    </row>
    <row r="4403" spans="1:4">
      <c r="A4403" s="148">
        <v>42082.546999999999</v>
      </c>
      <c r="B4403" s="149" t="s">
        <v>1703</v>
      </c>
      <c r="C4403" s="150" t="s">
        <v>1699</v>
      </c>
      <c r="D4403" s="150">
        <v>1</v>
      </c>
    </row>
    <row r="4404" spans="1:4">
      <c r="A4404" s="148">
        <v>42082.58</v>
      </c>
      <c r="B4404" s="149" t="s">
        <v>1698</v>
      </c>
      <c r="C4404" s="150" t="s">
        <v>1701</v>
      </c>
      <c r="D4404" s="150">
        <v>1</v>
      </c>
    </row>
    <row r="4405" spans="1:4">
      <c r="A4405" s="148">
        <v>42082.58</v>
      </c>
      <c r="B4405" s="149" t="s">
        <v>1706</v>
      </c>
      <c r="C4405" s="150" t="s">
        <v>1699</v>
      </c>
      <c r="D4405" s="150">
        <v>0</v>
      </c>
    </row>
    <row r="4406" spans="1:4">
      <c r="A4406" s="148">
        <v>42082.595999999998</v>
      </c>
      <c r="B4406" s="149" t="s">
        <v>1706</v>
      </c>
      <c r="C4406" s="150" t="s">
        <v>1709</v>
      </c>
      <c r="D4406" s="150">
        <v>0</v>
      </c>
    </row>
    <row r="4407" spans="1:4">
      <c r="A4407" s="148">
        <v>42082.595999999998</v>
      </c>
      <c r="B4407" s="149" t="s">
        <v>1698</v>
      </c>
      <c r="C4407" s="150" t="s">
        <v>1709</v>
      </c>
      <c r="D4407" s="150">
        <v>1</v>
      </c>
    </row>
    <row r="4408" spans="1:4">
      <c r="A4408" s="148">
        <v>42082.64</v>
      </c>
      <c r="B4408" s="149" t="s">
        <v>1705</v>
      </c>
      <c r="C4408" s="150" t="s">
        <v>1710</v>
      </c>
      <c r="D4408" s="150">
        <v>1</v>
      </c>
    </row>
    <row r="4409" spans="1:4">
      <c r="A4409" s="148">
        <v>42082.64</v>
      </c>
      <c r="B4409" s="149" t="s">
        <v>1698</v>
      </c>
      <c r="C4409" s="150" t="s">
        <v>1708</v>
      </c>
      <c r="D4409" s="150">
        <v>0</v>
      </c>
    </row>
    <row r="4410" spans="1:4">
      <c r="A4410" s="148">
        <v>42082.642</v>
      </c>
      <c r="B4410" s="149" t="s">
        <v>1706</v>
      </c>
      <c r="C4410" s="150" t="s">
        <v>1708</v>
      </c>
      <c r="D4410" s="150">
        <v>1</v>
      </c>
    </row>
    <row r="4411" spans="1:4">
      <c r="A4411" s="148">
        <v>42082.642</v>
      </c>
      <c r="B4411" s="149" t="s">
        <v>1706</v>
      </c>
      <c r="C4411" s="150" t="s">
        <v>1699</v>
      </c>
      <c r="D4411" s="150">
        <v>1</v>
      </c>
    </row>
    <row r="4412" spans="1:4">
      <c r="A4412" s="148">
        <v>42082.644999999997</v>
      </c>
      <c r="B4412" s="149" t="s">
        <v>1707</v>
      </c>
      <c r="C4412" s="150" t="s">
        <v>1699</v>
      </c>
      <c r="D4412" s="150">
        <v>1</v>
      </c>
    </row>
    <row r="4413" spans="1:4">
      <c r="A4413" s="148">
        <v>42082.644999999997</v>
      </c>
      <c r="B4413" s="149" t="s">
        <v>1707</v>
      </c>
      <c r="C4413" s="150" t="s">
        <v>1708</v>
      </c>
      <c r="D4413" s="150">
        <v>1</v>
      </c>
    </row>
    <row r="4414" spans="1:4">
      <c r="A4414" s="148">
        <v>42082.648999999998</v>
      </c>
      <c r="B4414" s="149" t="s">
        <v>1704</v>
      </c>
      <c r="C4414" s="150" t="s">
        <v>1709</v>
      </c>
      <c r="D4414" s="150">
        <v>0</v>
      </c>
    </row>
    <row r="4415" spans="1:4">
      <c r="A4415" s="148">
        <v>42082.648999999998</v>
      </c>
      <c r="B4415" s="149" t="s">
        <v>1706</v>
      </c>
      <c r="C4415" s="150" t="s">
        <v>1710</v>
      </c>
      <c r="D4415" s="150">
        <v>0</v>
      </c>
    </row>
    <row r="4416" spans="1:4">
      <c r="A4416" s="148">
        <v>42082.686000000002</v>
      </c>
      <c r="B4416" s="149" t="s">
        <v>1700</v>
      </c>
      <c r="C4416" s="150" t="s">
        <v>1699</v>
      </c>
      <c r="D4416" s="150">
        <v>1</v>
      </c>
    </row>
    <row r="4417" spans="1:4">
      <c r="A4417" s="148">
        <v>42082.686000000002</v>
      </c>
      <c r="B4417" s="149" t="s">
        <v>1706</v>
      </c>
      <c r="C4417" s="150" t="s">
        <v>1708</v>
      </c>
      <c r="D4417" s="150">
        <v>1</v>
      </c>
    </row>
    <row r="4418" spans="1:4">
      <c r="A4418" s="148">
        <v>42082.69</v>
      </c>
      <c r="B4418" s="149" t="s">
        <v>1702</v>
      </c>
      <c r="C4418" s="150" t="s">
        <v>1708</v>
      </c>
      <c r="D4418" s="150">
        <v>0</v>
      </c>
    </row>
    <row r="4419" spans="1:4">
      <c r="A4419" s="148">
        <v>42082.69</v>
      </c>
      <c r="B4419" s="149" t="s">
        <v>1704</v>
      </c>
      <c r="C4419" s="150" t="s">
        <v>1699</v>
      </c>
      <c r="D4419" s="150">
        <v>1</v>
      </c>
    </row>
    <row r="4420" spans="1:4">
      <c r="A4420" s="148">
        <v>42082.697</v>
      </c>
      <c r="B4420" s="149" t="s">
        <v>1704</v>
      </c>
      <c r="C4420" s="150" t="s">
        <v>1709</v>
      </c>
      <c r="D4420" s="150">
        <v>1</v>
      </c>
    </row>
    <row r="4421" spans="1:4">
      <c r="A4421" s="148">
        <v>42082.697</v>
      </c>
      <c r="B4421" s="149" t="s">
        <v>1705</v>
      </c>
      <c r="C4421" s="150" t="s">
        <v>1710</v>
      </c>
      <c r="D4421" s="150">
        <v>0</v>
      </c>
    </row>
    <row r="4422" spans="1:4">
      <c r="A4422" s="148">
        <v>42083.379000000001</v>
      </c>
      <c r="B4422" s="149" t="s">
        <v>1702</v>
      </c>
      <c r="C4422" s="150" t="s">
        <v>1709</v>
      </c>
      <c r="D4422" s="150">
        <v>0</v>
      </c>
    </row>
    <row r="4423" spans="1:4">
      <c r="A4423" s="148">
        <v>42083.379000000001</v>
      </c>
      <c r="B4423" s="149" t="s">
        <v>1707</v>
      </c>
      <c r="C4423" s="150" t="s">
        <v>1701</v>
      </c>
      <c r="D4423" s="150">
        <v>1</v>
      </c>
    </row>
    <row r="4424" spans="1:4">
      <c r="A4424" s="148">
        <v>42083.415000000001</v>
      </c>
      <c r="B4424" s="149" t="s">
        <v>1705</v>
      </c>
      <c r="C4424" s="150" t="s">
        <v>1701</v>
      </c>
      <c r="D4424" s="150">
        <v>1</v>
      </c>
    </row>
    <row r="4425" spans="1:4">
      <c r="A4425" s="148">
        <v>42083.415000000001</v>
      </c>
      <c r="B4425" s="149" t="s">
        <v>1703</v>
      </c>
      <c r="C4425" s="150" t="s">
        <v>1701</v>
      </c>
      <c r="D4425" s="150">
        <v>1</v>
      </c>
    </row>
    <row r="4426" spans="1:4">
      <c r="A4426" s="148">
        <v>42083.428999999996</v>
      </c>
      <c r="B4426" s="149" t="s">
        <v>1703</v>
      </c>
      <c r="C4426" s="150" t="s">
        <v>1709</v>
      </c>
      <c r="D4426" s="150">
        <v>1</v>
      </c>
    </row>
    <row r="4427" spans="1:4">
      <c r="A4427" s="148">
        <v>42083.428999999996</v>
      </c>
      <c r="B4427" s="149" t="s">
        <v>1702</v>
      </c>
      <c r="C4427" s="150" t="s">
        <v>1710</v>
      </c>
      <c r="D4427" s="150">
        <v>0</v>
      </c>
    </row>
    <row r="4428" spans="1:4">
      <c r="A4428" s="148">
        <v>42083.43</v>
      </c>
      <c r="B4428" s="149" t="s">
        <v>1706</v>
      </c>
      <c r="C4428" s="150" t="s">
        <v>1710</v>
      </c>
      <c r="D4428" s="150">
        <v>1</v>
      </c>
    </row>
    <row r="4429" spans="1:4">
      <c r="A4429" s="148">
        <v>42083.43</v>
      </c>
      <c r="B4429" s="149" t="s">
        <v>1700</v>
      </c>
      <c r="C4429" s="150" t="s">
        <v>1708</v>
      </c>
      <c r="D4429" s="150">
        <v>1</v>
      </c>
    </row>
    <row r="4430" spans="1:4">
      <c r="A4430" s="148">
        <v>42083.446000000004</v>
      </c>
      <c r="B4430" s="149" t="s">
        <v>1698</v>
      </c>
      <c r="C4430" s="150" t="s">
        <v>1699</v>
      </c>
      <c r="D4430" s="150">
        <v>0</v>
      </c>
    </row>
    <row r="4431" spans="1:4">
      <c r="A4431" s="148">
        <v>42083.446000000004</v>
      </c>
      <c r="B4431" s="149" t="s">
        <v>1707</v>
      </c>
      <c r="C4431" s="150" t="s">
        <v>1701</v>
      </c>
      <c r="D4431" s="150">
        <v>1</v>
      </c>
    </row>
    <row r="4432" spans="1:4">
      <c r="A4432" s="148">
        <v>42083.466999999997</v>
      </c>
      <c r="B4432" s="149" t="s">
        <v>1703</v>
      </c>
      <c r="C4432" s="150" t="s">
        <v>1708</v>
      </c>
      <c r="D4432" s="150">
        <v>0</v>
      </c>
    </row>
    <row r="4433" spans="1:4">
      <c r="A4433" s="148">
        <v>42083.466999999997</v>
      </c>
      <c r="B4433" s="149" t="s">
        <v>1698</v>
      </c>
      <c r="C4433" s="150" t="s">
        <v>1710</v>
      </c>
      <c r="D4433" s="150">
        <v>1</v>
      </c>
    </row>
    <row r="4434" spans="1:4">
      <c r="A4434" s="148">
        <v>42083.476000000002</v>
      </c>
      <c r="B4434" s="149" t="s">
        <v>1707</v>
      </c>
      <c r="C4434" s="150" t="s">
        <v>1701</v>
      </c>
      <c r="D4434" s="150">
        <v>1</v>
      </c>
    </row>
    <row r="4435" spans="1:4">
      <c r="A4435" s="148">
        <v>42083.476000000002</v>
      </c>
      <c r="B4435" s="149" t="s">
        <v>1700</v>
      </c>
      <c r="C4435" s="150" t="s">
        <v>1701</v>
      </c>
      <c r="D4435" s="150">
        <v>1</v>
      </c>
    </row>
    <row r="4436" spans="1:4">
      <c r="A4436" s="148">
        <v>42083.491000000002</v>
      </c>
      <c r="B4436" s="149" t="s">
        <v>1700</v>
      </c>
      <c r="C4436" s="150" t="s">
        <v>1709</v>
      </c>
      <c r="D4436" s="150">
        <v>1</v>
      </c>
    </row>
    <row r="4437" spans="1:4">
      <c r="A4437" s="148">
        <v>42083.491000000002</v>
      </c>
      <c r="B4437" s="149" t="s">
        <v>1704</v>
      </c>
      <c r="C4437" s="150" t="s">
        <v>1710</v>
      </c>
      <c r="D4437" s="150">
        <v>1</v>
      </c>
    </row>
    <row r="4438" spans="1:4">
      <c r="A4438" s="148">
        <v>42083.497000000003</v>
      </c>
      <c r="B4438" s="149" t="s">
        <v>1700</v>
      </c>
      <c r="C4438" s="150" t="s">
        <v>1699</v>
      </c>
      <c r="D4438" s="150">
        <v>0</v>
      </c>
    </row>
    <row r="4439" spans="1:4">
      <c r="A4439" s="148">
        <v>42083.497000000003</v>
      </c>
      <c r="B4439" s="149" t="s">
        <v>1698</v>
      </c>
      <c r="C4439" s="150" t="s">
        <v>1699</v>
      </c>
      <c r="D4439" s="150">
        <v>0</v>
      </c>
    </row>
    <row r="4440" spans="1:4">
      <c r="A4440" s="148">
        <v>42083.508999999998</v>
      </c>
      <c r="B4440" s="149" t="s">
        <v>1705</v>
      </c>
      <c r="C4440" s="150" t="s">
        <v>1701</v>
      </c>
      <c r="D4440" s="150">
        <v>1</v>
      </c>
    </row>
    <row r="4441" spans="1:4">
      <c r="A4441" s="148">
        <v>42083.508999999998</v>
      </c>
      <c r="B4441" s="149" t="s">
        <v>1698</v>
      </c>
      <c r="C4441" s="150" t="s">
        <v>1699</v>
      </c>
      <c r="D4441" s="150">
        <v>1</v>
      </c>
    </row>
    <row r="4442" spans="1:4">
      <c r="A4442" s="148">
        <v>42083.517</v>
      </c>
      <c r="B4442" s="149" t="s">
        <v>1705</v>
      </c>
      <c r="C4442" s="150" t="s">
        <v>1710</v>
      </c>
      <c r="D4442" s="150">
        <v>0</v>
      </c>
    </row>
    <row r="4443" spans="1:4">
      <c r="A4443" s="148">
        <v>42083.517</v>
      </c>
      <c r="B4443" s="149" t="s">
        <v>1702</v>
      </c>
      <c r="C4443" s="150" t="s">
        <v>1709</v>
      </c>
      <c r="D4443" s="150">
        <v>1</v>
      </c>
    </row>
    <row r="4444" spans="1:4">
      <c r="A4444" s="148">
        <v>42083.546999999999</v>
      </c>
      <c r="B4444" s="149" t="s">
        <v>1700</v>
      </c>
      <c r="C4444" s="150" t="s">
        <v>1701</v>
      </c>
      <c r="D4444" s="150">
        <v>1</v>
      </c>
    </row>
    <row r="4445" spans="1:4">
      <c r="A4445" s="148">
        <v>42083.546999999999</v>
      </c>
      <c r="B4445" s="149" t="s">
        <v>1698</v>
      </c>
      <c r="C4445" s="150" t="s">
        <v>1701</v>
      </c>
      <c r="D4445" s="150">
        <v>1</v>
      </c>
    </row>
    <row r="4446" spans="1:4">
      <c r="A4446" s="148">
        <v>42083.55</v>
      </c>
      <c r="B4446" s="149" t="s">
        <v>1704</v>
      </c>
      <c r="C4446" s="150" t="s">
        <v>1710</v>
      </c>
      <c r="D4446" s="150">
        <v>1</v>
      </c>
    </row>
    <row r="4447" spans="1:4">
      <c r="A4447" s="148">
        <v>42083.55</v>
      </c>
      <c r="B4447" s="149" t="s">
        <v>1702</v>
      </c>
      <c r="C4447" s="150" t="s">
        <v>1699</v>
      </c>
      <c r="D4447" s="150">
        <v>0</v>
      </c>
    </row>
    <row r="4448" spans="1:4">
      <c r="A4448" s="148">
        <v>42083.571000000004</v>
      </c>
      <c r="B4448" s="149" t="s">
        <v>1698</v>
      </c>
      <c r="C4448" s="150" t="s">
        <v>1699</v>
      </c>
      <c r="D4448" s="150">
        <v>1</v>
      </c>
    </row>
    <row r="4449" spans="1:4">
      <c r="A4449" s="148">
        <v>42083.571000000004</v>
      </c>
      <c r="B4449" s="149" t="s">
        <v>1698</v>
      </c>
      <c r="C4449" s="150" t="s">
        <v>1709</v>
      </c>
      <c r="D4449" s="150">
        <v>1</v>
      </c>
    </row>
    <row r="4450" spans="1:4">
      <c r="A4450" s="148">
        <v>42083.574000000001</v>
      </c>
      <c r="B4450" s="149" t="s">
        <v>1706</v>
      </c>
      <c r="C4450" s="150" t="s">
        <v>1699</v>
      </c>
      <c r="D4450" s="150">
        <v>1</v>
      </c>
    </row>
    <row r="4451" spans="1:4">
      <c r="A4451" s="148">
        <v>42083.574000000001</v>
      </c>
      <c r="B4451" s="149" t="s">
        <v>1703</v>
      </c>
      <c r="C4451" s="150" t="s">
        <v>1699</v>
      </c>
      <c r="D4451" s="150">
        <v>1</v>
      </c>
    </row>
    <row r="4452" spans="1:4">
      <c r="A4452" s="148">
        <v>42083.601999999999</v>
      </c>
      <c r="B4452" s="149" t="s">
        <v>1704</v>
      </c>
      <c r="C4452" s="150" t="s">
        <v>1709</v>
      </c>
      <c r="D4452" s="150">
        <v>1</v>
      </c>
    </row>
    <row r="4453" spans="1:4">
      <c r="A4453" s="148">
        <v>42083.601999999999</v>
      </c>
      <c r="B4453" s="149" t="s">
        <v>1700</v>
      </c>
      <c r="C4453" s="150" t="s">
        <v>1710</v>
      </c>
      <c r="D4453" s="150">
        <v>1</v>
      </c>
    </row>
    <row r="4454" spans="1:4">
      <c r="A4454" s="148">
        <v>42083.641000000003</v>
      </c>
      <c r="B4454" s="149" t="s">
        <v>1698</v>
      </c>
      <c r="C4454" s="150" t="s">
        <v>1708</v>
      </c>
      <c r="D4454" s="150">
        <v>0</v>
      </c>
    </row>
    <row r="4455" spans="1:4">
      <c r="A4455" s="148">
        <v>42083.641000000003</v>
      </c>
      <c r="B4455" s="149" t="s">
        <v>1706</v>
      </c>
      <c r="C4455" s="150" t="s">
        <v>1701</v>
      </c>
      <c r="D4455" s="150">
        <v>0</v>
      </c>
    </row>
    <row r="4456" spans="1:4">
      <c r="A4456" s="148">
        <v>42083.654000000002</v>
      </c>
      <c r="B4456" s="149" t="s">
        <v>1702</v>
      </c>
      <c r="C4456" s="150" t="s">
        <v>1699</v>
      </c>
      <c r="D4456" s="150">
        <v>1</v>
      </c>
    </row>
    <row r="4457" spans="1:4">
      <c r="A4457" s="148">
        <v>42083.654000000002</v>
      </c>
      <c r="B4457" s="149" t="s">
        <v>1704</v>
      </c>
      <c r="C4457" s="150" t="s">
        <v>1710</v>
      </c>
      <c r="D4457" s="150">
        <v>1</v>
      </c>
    </row>
    <row r="4458" spans="1:4">
      <c r="A4458" s="148">
        <v>42083.654999999999</v>
      </c>
      <c r="B4458" s="149" t="s">
        <v>1707</v>
      </c>
      <c r="C4458" s="150" t="s">
        <v>1709</v>
      </c>
      <c r="D4458" s="150">
        <v>1</v>
      </c>
    </row>
    <row r="4459" spans="1:4">
      <c r="A4459" s="148">
        <v>42083.654999999999</v>
      </c>
      <c r="B4459" s="149" t="s">
        <v>1700</v>
      </c>
      <c r="C4459" s="150" t="s">
        <v>1701</v>
      </c>
      <c r="D4459" s="150">
        <v>0</v>
      </c>
    </row>
    <row r="4460" spans="1:4">
      <c r="A4460" s="148">
        <v>42083.654999999999</v>
      </c>
      <c r="B4460" s="149" t="s">
        <v>1703</v>
      </c>
      <c r="C4460" s="150" t="s">
        <v>1708</v>
      </c>
      <c r="D4460" s="150">
        <v>1</v>
      </c>
    </row>
    <row r="4461" spans="1:4">
      <c r="A4461" s="148">
        <v>42083.654999999999</v>
      </c>
      <c r="B4461" s="149" t="s">
        <v>1704</v>
      </c>
      <c r="C4461" s="150" t="s">
        <v>1699</v>
      </c>
      <c r="D4461" s="150">
        <v>1</v>
      </c>
    </row>
    <row r="4462" spans="1:4">
      <c r="A4462" s="148">
        <v>42083.656000000003</v>
      </c>
      <c r="B4462" s="149" t="s">
        <v>1707</v>
      </c>
      <c r="C4462" s="150" t="s">
        <v>1708</v>
      </c>
      <c r="D4462" s="150">
        <v>1</v>
      </c>
    </row>
    <row r="4463" spans="1:4">
      <c r="A4463" s="148">
        <v>42083.656000000003</v>
      </c>
      <c r="B4463" s="149" t="s">
        <v>1706</v>
      </c>
      <c r="C4463" s="150" t="s">
        <v>1708</v>
      </c>
      <c r="D4463" s="150">
        <v>0</v>
      </c>
    </row>
    <row r="4464" spans="1:4">
      <c r="A4464" s="148">
        <v>42083.663999999997</v>
      </c>
      <c r="B4464" s="149" t="s">
        <v>1705</v>
      </c>
      <c r="C4464" s="150" t="s">
        <v>1701</v>
      </c>
      <c r="D4464" s="150">
        <v>1</v>
      </c>
    </row>
    <row r="4465" spans="1:4">
      <c r="A4465" s="148">
        <v>42083.663999999997</v>
      </c>
      <c r="B4465" s="149" t="s">
        <v>1707</v>
      </c>
      <c r="C4465" s="150" t="s">
        <v>1699</v>
      </c>
      <c r="D4465" s="150">
        <v>1</v>
      </c>
    </row>
    <row r="4466" spans="1:4">
      <c r="A4466" s="148">
        <v>42083.671000000002</v>
      </c>
      <c r="B4466" s="149" t="s">
        <v>1700</v>
      </c>
      <c r="C4466" s="150" t="s">
        <v>1710</v>
      </c>
      <c r="D4466" s="150">
        <v>1</v>
      </c>
    </row>
    <row r="4467" spans="1:4">
      <c r="A4467" s="148">
        <v>42083.671000000002</v>
      </c>
      <c r="B4467" s="149" t="s">
        <v>1698</v>
      </c>
      <c r="C4467" s="150" t="s">
        <v>1701</v>
      </c>
      <c r="D4467" s="150">
        <v>1</v>
      </c>
    </row>
    <row r="4468" spans="1:4">
      <c r="A4468" s="148">
        <v>42083.701999999997</v>
      </c>
      <c r="B4468" s="149" t="s">
        <v>1707</v>
      </c>
      <c r="C4468" s="150" t="s">
        <v>1710</v>
      </c>
      <c r="D4468" s="150">
        <v>0</v>
      </c>
    </row>
    <row r="4469" spans="1:4">
      <c r="A4469" s="148">
        <v>42083.701999999997</v>
      </c>
      <c r="B4469" s="149" t="s">
        <v>1707</v>
      </c>
      <c r="C4469" s="150" t="s">
        <v>1710</v>
      </c>
      <c r="D4469" s="150">
        <v>1</v>
      </c>
    </row>
    <row r="4470" spans="1:4">
      <c r="A4470" s="148">
        <v>42083.731</v>
      </c>
      <c r="B4470" s="149" t="s">
        <v>1698</v>
      </c>
      <c r="C4470" s="150" t="s">
        <v>1710</v>
      </c>
      <c r="D4470" s="150">
        <v>1</v>
      </c>
    </row>
    <row r="4471" spans="1:4">
      <c r="A4471" s="148">
        <v>42083.731</v>
      </c>
      <c r="B4471" s="149" t="s">
        <v>1704</v>
      </c>
      <c r="C4471" s="150" t="s">
        <v>1699</v>
      </c>
      <c r="D4471" s="150">
        <v>1</v>
      </c>
    </row>
    <row r="4472" spans="1:4">
      <c r="A4472" s="148">
        <v>42083.739000000001</v>
      </c>
      <c r="B4472" s="149" t="s">
        <v>1707</v>
      </c>
      <c r="C4472" s="150" t="s">
        <v>1710</v>
      </c>
      <c r="D4472" s="150">
        <v>0</v>
      </c>
    </row>
    <row r="4473" spans="1:4">
      <c r="A4473" s="148">
        <v>42083.739000000001</v>
      </c>
      <c r="B4473" s="149" t="s">
        <v>1704</v>
      </c>
      <c r="C4473" s="150" t="s">
        <v>1709</v>
      </c>
      <c r="D4473" s="150">
        <v>1</v>
      </c>
    </row>
    <row r="4474" spans="1:4">
      <c r="A4474" s="148">
        <v>42083.748</v>
      </c>
      <c r="B4474" s="149" t="s">
        <v>1702</v>
      </c>
      <c r="C4474" s="150" t="s">
        <v>1701</v>
      </c>
      <c r="D4474" s="150">
        <v>1</v>
      </c>
    </row>
    <row r="4475" spans="1:4">
      <c r="A4475" s="148">
        <v>42083.748</v>
      </c>
      <c r="B4475" s="149" t="s">
        <v>1707</v>
      </c>
      <c r="C4475" s="150" t="s">
        <v>1708</v>
      </c>
      <c r="D4475" s="150">
        <v>1</v>
      </c>
    </row>
    <row r="4476" spans="1:4">
      <c r="A4476" s="148">
        <v>42083.749000000003</v>
      </c>
      <c r="B4476" s="149" t="s">
        <v>1698</v>
      </c>
      <c r="C4476" s="150" t="s">
        <v>1710</v>
      </c>
      <c r="D4476" s="150">
        <v>0</v>
      </c>
    </row>
    <row r="4477" spans="1:4">
      <c r="A4477" s="148">
        <v>42083.749000000003</v>
      </c>
      <c r="B4477" s="149" t="s">
        <v>1702</v>
      </c>
      <c r="C4477" s="150" t="s">
        <v>1708</v>
      </c>
      <c r="D4477" s="150">
        <v>1</v>
      </c>
    </row>
    <row r="4478" spans="1:4">
      <c r="A4478" s="148">
        <v>42084.375999999997</v>
      </c>
      <c r="B4478" s="149" t="s">
        <v>1705</v>
      </c>
      <c r="C4478" s="150" t="s">
        <v>1699</v>
      </c>
      <c r="D4478" s="150">
        <v>1</v>
      </c>
    </row>
    <row r="4479" spans="1:4">
      <c r="A4479" s="148">
        <v>42084.375999999997</v>
      </c>
      <c r="B4479" s="149" t="s">
        <v>1698</v>
      </c>
      <c r="C4479" s="150" t="s">
        <v>1709</v>
      </c>
      <c r="D4479" s="150">
        <v>0</v>
      </c>
    </row>
    <row r="4480" spans="1:4">
      <c r="A4480" s="148">
        <v>42084.377999999997</v>
      </c>
      <c r="B4480" s="149" t="s">
        <v>1703</v>
      </c>
      <c r="C4480" s="150" t="s">
        <v>1699</v>
      </c>
      <c r="D4480" s="150">
        <v>1</v>
      </c>
    </row>
    <row r="4481" spans="1:4">
      <c r="A4481" s="148">
        <v>42084.377999999997</v>
      </c>
      <c r="B4481" s="149" t="s">
        <v>1702</v>
      </c>
      <c r="C4481" s="150" t="s">
        <v>1710</v>
      </c>
      <c r="D4481" s="150">
        <v>1</v>
      </c>
    </row>
    <row r="4482" spans="1:4">
      <c r="A4482" s="148">
        <v>42084.394</v>
      </c>
      <c r="B4482" s="149" t="s">
        <v>1698</v>
      </c>
      <c r="C4482" s="150" t="s">
        <v>1701</v>
      </c>
      <c r="D4482" s="150">
        <v>1</v>
      </c>
    </row>
    <row r="4483" spans="1:4">
      <c r="A4483" s="148">
        <v>42084.394</v>
      </c>
      <c r="B4483" s="149" t="s">
        <v>1705</v>
      </c>
      <c r="C4483" s="150" t="s">
        <v>1708</v>
      </c>
      <c r="D4483" s="150">
        <v>1</v>
      </c>
    </row>
    <row r="4484" spans="1:4">
      <c r="A4484" s="148">
        <v>42084.417999999998</v>
      </c>
      <c r="B4484" s="149" t="s">
        <v>1704</v>
      </c>
      <c r="C4484" s="150" t="s">
        <v>1701</v>
      </c>
      <c r="D4484" s="150">
        <v>1</v>
      </c>
    </row>
    <row r="4485" spans="1:4">
      <c r="A4485" s="148">
        <v>42084.417999999998</v>
      </c>
      <c r="B4485" s="149" t="s">
        <v>1702</v>
      </c>
      <c r="C4485" s="150" t="s">
        <v>1699</v>
      </c>
      <c r="D4485" s="150">
        <v>1</v>
      </c>
    </row>
    <row r="4486" spans="1:4">
      <c r="A4486" s="148">
        <v>42084.440999999999</v>
      </c>
      <c r="B4486" s="149" t="s">
        <v>1704</v>
      </c>
      <c r="C4486" s="150" t="s">
        <v>1709</v>
      </c>
      <c r="D4486" s="150">
        <v>1</v>
      </c>
    </row>
    <row r="4487" spans="1:4">
      <c r="A4487" s="148">
        <v>42084.440999999999</v>
      </c>
      <c r="B4487" s="149" t="s">
        <v>1698</v>
      </c>
      <c r="C4487" s="150" t="s">
        <v>1710</v>
      </c>
      <c r="D4487" s="150">
        <v>1</v>
      </c>
    </row>
    <row r="4488" spans="1:4">
      <c r="A4488" s="148">
        <v>42084.447</v>
      </c>
      <c r="B4488" s="149" t="s">
        <v>1698</v>
      </c>
      <c r="C4488" s="150" t="s">
        <v>1701</v>
      </c>
      <c r="D4488" s="150">
        <v>1</v>
      </c>
    </row>
    <row r="4489" spans="1:4">
      <c r="A4489" s="148">
        <v>42084.447</v>
      </c>
      <c r="B4489" s="149" t="s">
        <v>1704</v>
      </c>
      <c r="C4489" s="150" t="s">
        <v>1699</v>
      </c>
      <c r="D4489" s="150">
        <v>0</v>
      </c>
    </row>
    <row r="4490" spans="1:4">
      <c r="A4490" s="148">
        <v>42084.464999999997</v>
      </c>
      <c r="B4490" s="149" t="s">
        <v>1700</v>
      </c>
      <c r="C4490" s="150" t="s">
        <v>1708</v>
      </c>
      <c r="D4490" s="150">
        <v>1</v>
      </c>
    </row>
    <row r="4491" spans="1:4">
      <c r="A4491" s="148">
        <v>42084.464999999997</v>
      </c>
      <c r="B4491" s="149" t="s">
        <v>1704</v>
      </c>
      <c r="C4491" s="150" t="s">
        <v>1708</v>
      </c>
      <c r="D4491" s="150">
        <v>1</v>
      </c>
    </row>
    <row r="4492" spans="1:4">
      <c r="A4492" s="148">
        <v>42084.480000000003</v>
      </c>
      <c r="B4492" s="149" t="s">
        <v>1703</v>
      </c>
      <c r="C4492" s="150" t="s">
        <v>1708</v>
      </c>
      <c r="D4492" s="150">
        <v>0</v>
      </c>
    </row>
    <row r="4493" spans="1:4">
      <c r="A4493" s="148">
        <v>42084.480000000003</v>
      </c>
      <c r="B4493" s="149" t="s">
        <v>1700</v>
      </c>
      <c r="C4493" s="150" t="s">
        <v>1710</v>
      </c>
      <c r="D4493" s="150">
        <v>1</v>
      </c>
    </row>
    <row r="4494" spans="1:4">
      <c r="A4494" s="148">
        <v>42084.491000000002</v>
      </c>
      <c r="B4494" s="149" t="s">
        <v>1700</v>
      </c>
      <c r="C4494" s="150" t="s">
        <v>1699</v>
      </c>
      <c r="D4494" s="150">
        <v>1</v>
      </c>
    </row>
    <row r="4495" spans="1:4">
      <c r="A4495" s="148">
        <v>42084.491000000002</v>
      </c>
      <c r="B4495" s="149" t="s">
        <v>1702</v>
      </c>
      <c r="C4495" s="150" t="s">
        <v>1701</v>
      </c>
      <c r="D4495" s="150">
        <v>1</v>
      </c>
    </row>
    <row r="4496" spans="1:4">
      <c r="A4496" s="148">
        <v>42084.497000000003</v>
      </c>
      <c r="B4496" s="149" t="s">
        <v>1700</v>
      </c>
      <c r="C4496" s="150" t="s">
        <v>1701</v>
      </c>
      <c r="D4496" s="150">
        <v>1</v>
      </c>
    </row>
    <row r="4497" spans="1:4">
      <c r="A4497" s="148">
        <v>42084.497000000003</v>
      </c>
      <c r="B4497" s="149" t="s">
        <v>1704</v>
      </c>
      <c r="C4497" s="150" t="s">
        <v>1701</v>
      </c>
      <c r="D4497" s="150">
        <v>0</v>
      </c>
    </row>
    <row r="4498" spans="1:4">
      <c r="A4498" s="148">
        <v>42084.5</v>
      </c>
      <c r="B4498" s="149" t="s">
        <v>1698</v>
      </c>
      <c r="C4498" s="150" t="s">
        <v>1708</v>
      </c>
      <c r="D4498" s="150">
        <v>0</v>
      </c>
    </row>
    <row r="4499" spans="1:4">
      <c r="A4499" s="148">
        <v>42084.5</v>
      </c>
      <c r="B4499" s="149" t="s">
        <v>1698</v>
      </c>
      <c r="C4499" s="150" t="s">
        <v>1701</v>
      </c>
      <c r="D4499" s="150">
        <v>0</v>
      </c>
    </row>
    <row r="4500" spans="1:4">
      <c r="A4500" s="148">
        <v>42084.512999999999</v>
      </c>
      <c r="B4500" s="149" t="s">
        <v>1707</v>
      </c>
      <c r="C4500" s="150" t="s">
        <v>1710</v>
      </c>
      <c r="D4500" s="150">
        <v>1</v>
      </c>
    </row>
    <row r="4501" spans="1:4">
      <c r="A4501" s="148">
        <v>42084.512999999999</v>
      </c>
      <c r="B4501" s="149" t="s">
        <v>1706</v>
      </c>
      <c r="C4501" s="150" t="s">
        <v>1709</v>
      </c>
      <c r="D4501" s="150">
        <v>0</v>
      </c>
    </row>
    <row r="4502" spans="1:4">
      <c r="A4502" s="148">
        <v>42084.536999999997</v>
      </c>
      <c r="B4502" s="149" t="s">
        <v>1702</v>
      </c>
      <c r="C4502" s="150" t="s">
        <v>1708</v>
      </c>
      <c r="D4502" s="150">
        <v>0</v>
      </c>
    </row>
    <row r="4503" spans="1:4">
      <c r="A4503" s="148">
        <v>42084.536999999997</v>
      </c>
      <c r="B4503" s="149" t="s">
        <v>1698</v>
      </c>
      <c r="C4503" s="150" t="s">
        <v>1710</v>
      </c>
      <c r="D4503" s="150">
        <v>1</v>
      </c>
    </row>
    <row r="4504" spans="1:4">
      <c r="A4504" s="148">
        <v>42084.536999999997</v>
      </c>
      <c r="B4504" s="149" t="s">
        <v>1698</v>
      </c>
      <c r="C4504" s="150" t="s">
        <v>1708</v>
      </c>
      <c r="D4504" s="150">
        <v>1</v>
      </c>
    </row>
    <row r="4505" spans="1:4">
      <c r="A4505" s="148">
        <v>42084.536999999997</v>
      </c>
      <c r="B4505" s="149" t="s">
        <v>1698</v>
      </c>
      <c r="C4505" s="150" t="s">
        <v>1701</v>
      </c>
      <c r="D4505" s="150">
        <v>1</v>
      </c>
    </row>
    <row r="4506" spans="1:4">
      <c r="A4506" s="148">
        <v>42084.548000000003</v>
      </c>
      <c r="B4506" s="149" t="s">
        <v>1703</v>
      </c>
      <c r="C4506" s="150" t="s">
        <v>1708</v>
      </c>
      <c r="D4506" s="150">
        <v>1</v>
      </c>
    </row>
    <row r="4507" spans="1:4">
      <c r="A4507" s="148">
        <v>42084.548000000003</v>
      </c>
      <c r="B4507" s="149" t="s">
        <v>1707</v>
      </c>
      <c r="C4507" s="150" t="s">
        <v>1710</v>
      </c>
      <c r="D4507" s="150">
        <v>1</v>
      </c>
    </row>
    <row r="4508" spans="1:4">
      <c r="A4508" s="148">
        <v>42084.563000000002</v>
      </c>
      <c r="B4508" s="149" t="s">
        <v>1703</v>
      </c>
      <c r="C4508" s="150" t="s">
        <v>1699</v>
      </c>
      <c r="D4508" s="150">
        <v>1</v>
      </c>
    </row>
    <row r="4509" spans="1:4">
      <c r="A4509" s="148">
        <v>42084.563000000002</v>
      </c>
      <c r="B4509" s="149" t="s">
        <v>1700</v>
      </c>
      <c r="C4509" s="150" t="s">
        <v>1710</v>
      </c>
      <c r="D4509" s="150">
        <v>1</v>
      </c>
    </row>
    <row r="4510" spans="1:4">
      <c r="A4510" s="148">
        <v>42084.576000000001</v>
      </c>
      <c r="B4510" s="149" t="s">
        <v>1702</v>
      </c>
      <c r="C4510" s="150" t="s">
        <v>1708</v>
      </c>
      <c r="D4510" s="150">
        <v>0</v>
      </c>
    </row>
    <row r="4511" spans="1:4">
      <c r="A4511" s="148">
        <v>42084.576000000001</v>
      </c>
      <c r="B4511" s="149" t="s">
        <v>1698</v>
      </c>
      <c r="C4511" s="150" t="s">
        <v>1709</v>
      </c>
      <c r="D4511" s="150">
        <v>0</v>
      </c>
    </row>
    <row r="4512" spans="1:4">
      <c r="A4512" s="148">
        <v>42084.591999999997</v>
      </c>
      <c r="B4512" s="149" t="s">
        <v>1698</v>
      </c>
      <c r="C4512" s="150" t="s">
        <v>1710</v>
      </c>
      <c r="D4512" s="150">
        <v>1</v>
      </c>
    </row>
    <row r="4513" spans="1:4">
      <c r="A4513" s="148">
        <v>42084.591999999997</v>
      </c>
      <c r="B4513" s="149" t="s">
        <v>1700</v>
      </c>
      <c r="C4513" s="150" t="s">
        <v>1699</v>
      </c>
      <c r="D4513" s="150">
        <v>1</v>
      </c>
    </row>
    <row r="4514" spans="1:4">
      <c r="A4514" s="148">
        <v>42084.595000000001</v>
      </c>
      <c r="B4514" s="149" t="s">
        <v>1698</v>
      </c>
      <c r="C4514" s="150" t="s">
        <v>1709</v>
      </c>
      <c r="D4514" s="150">
        <v>1</v>
      </c>
    </row>
    <row r="4515" spans="1:4">
      <c r="A4515" s="148">
        <v>42084.595000000001</v>
      </c>
      <c r="B4515" s="149" t="s">
        <v>1702</v>
      </c>
      <c r="C4515" s="150" t="s">
        <v>1699</v>
      </c>
      <c r="D4515" s="150">
        <v>1</v>
      </c>
    </row>
    <row r="4516" spans="1:4">
      <c r="A4516" s="148">
        <v>42084.599000000002</v>
      </c>
      <c r="B4516" s="149" t="s">
        <v>1703</v>
      </c>
      <c r="C4516" s="150" t="s">
        <v>1708</v>
      </c>
      <c r="D4516" s="150">
        <v>1</v>
      </c>
    </row>
    <row r="4517" spans="1:4">
      <c r="A4517" s="148">
        <v>42084.599000000002</v>
      </c>
      <c r="B4517" s="149" t="s">
        <v>1704</v>
      </c>
      <c r="C4517" s="150" t="s">
        <v>1701</v>
      </c>
      <c r="D4517" s="150">
        <v>1</v>
      </c>
    </row>
    <row r="4518" spans="1:4">
      <c r="A4518" s="148">
        <v>42084.603999999999</v>
      </c>
      <c r="B4518" s="149" t="s">
        <v>1704</v>
      </c>
      <c r="C4518" s="150" t="s">
        <v>1709</v>
      </c>
      <c r="D4518" s="150">
        <v>1</v>
      </c>
    </row>
    <row r="4519" spans="1:4">
      <c r="A4519" s="148">
        <v>42084.603999999999</v>
      </c>
      <c r="B4519" s="149" t="s">
        <v>1705</v>
      </c>
      <c r="C4519" s="150" t="s">
        <v>1710</v>
      </c>
      <c r="D4519" s="150">
        <v>1</v>
      </c>
    </row>
    <row r="4520" spans="1:4">
      <c r="A4520" s="148">
        <v>42084.608999999997</v>
      </c>
      <c r="B4520" s="149" t="s">
        <v>1705</v>
      </c>
      <c r="C4520" s="150" t="s">
        <v>1708</v>
      </c>
      <c r="D4520" s="150">
        <v>0</v>
      </c>
    </row>
    <row r="4521" spans="1:4">
      <c r="A4521" s="148">
        <v>42084.608999999997</v>
      </c>
      <c r="B4521" s="149" t="s">
        <v>1704</v>
      </c>
      <c r="C4521" s="150" t="s">
        <v>1708</v>
      </c>
      <c r="D4521" s="150">
        <v>1</v>
      </c>
    </row>
    <row r="4522" spans="1:4">
      <c r="A4522" s="148">
        <v>42084.633999999998</v>
      </c>
      <c r="B4522" s="149" t="s">
        <v>1702</v>
      </c>
      <c r="C4522" s="150" t="s">
        <v>1709</v>
      </c>
      <c r="D4522" s="150">
        <v>1</v>
      </c>
    </row>
    <row r="4523" spans="1:4">
      <c r="A4523" s="148">
        <v>42084.633999999998</v>
      </c>
      <c r="B4523" s="149" t="s">
        <v>1706</v>
      </c>
      <c r="C4523" s="150" t="s">
        <v>1701</v>
      </c>
      <c r="D4523" s="150">
        <v>1</v>
      </c>
    </row>
    <row r="4524" spans="1:4">
      <c r="A4524" s="148">
        <v>42084.635999999999</v>
      </c>
      <c r="B4524" s="149" t="s">
        <v>1707</v>
      </c>
      <c r="C4524" s="150" t="s">
        <v>1699</v>
      </c>
      <c r="D4524" s="150">
        <v>1</v>
      </c>
    </row>
    <row r="4525" spans="1:4">
      <c r="A4525" s="148">
        <v>42084.635999999999</v>
      </c>
      <c r="B4525" s="149" t="s">
        <v>1698</v>
      </c>
      <c r="C4525" s="150" t="s">
        <v>1708</v>
      </c>
      <c r="D4525" s="150">
        <v>0</v>
      </c>
    </row>
    <row r="4526" spans="1:4">
      <c r="A4526" s="148">
        <v>42084.642</v>
      </c>
      <c r="B4526" s="149" t="s">
        <v>1698</v>
      </c>
      <c r="C4526" s="150" t="s">
        <v>1699</v>
      </c>
      <c r="D4526" s="150">
        <v>0</v>
      </c>
    </row>
    <row r="4527" spans="1:4">
      <c r="A4527" s="148">
        <v>42084.642</v>
      </c>
      <c r="B4527" s="149" t="s">
        <v>1706</v>
      </c>
      <c r="C4527" s="150" t="s">
        <v>1710</v>
      </c>
      <c r="D4527" s="150">
        <v>1</v>
      </c>
    </row>
    <row r="4528" spans="1:4">
      <c r="A4528" s="148">
        <v>42084.671000000002</v>
      </c>
      <c r="B4528" s="149" t="s">
        <v>1703</v>
      </c>
      <c r="C4528" s="150" t="s">
        <v>1708</v>
      </c>
      <c r="D4528" s="150">
        <v>1</v>
      </c>
    </row>
    <row r="4529" spans="1:4">
      <c r="A4529" s="148">
        <v>42084.671000000002</v>
      </c>
      <c r="B4529" s="149" t="s">
        <v>1706</v>
      </c>
      <c r="C4529" s="150" t="s">
        <v>1701</v>
      </c>
      <c r="D4529" s="150">
        <v>1</v>
      </c>
    </row>
    <row r="4530" spans="1:4">
      <c r="A4530" s="148">
        <v>42084.675000000003</v>
      </c>
      <c r="B4530" s="149" t="s">
        <v>1704</v>
      </c>
      <c r="C4530" s="150" t="s">
        <v>1701</v>
      </c>
      <c r="D4530" s="150">
        <v>0</v>
      </c>
    </row>
    <row r="4531" spans="1:4">
      <c r="A4531" s="148">
        <v>42084.675000000003</v>
      </c>
      <c r="B4531" s="149" t="s">
        <v>1700</v>
      </c>
      <c r="C4531" s="150" t="s">
        <v>1710</v>
      </c>
      <c r="D4531" s="150">
        <v>1</v>
      </c>
    </row>
    <row r="4532" spans="1:4">
      <c r="A4532" s="148">
        <v>42084.703000000001</v>
      </c>
      <c r="B4532" s="149" t="s">
        <v>1705</v>
      </c>
      <c r="C4532" s="150" t="s">
        <v>1709</v>
      </c>
      <c r="D4532" s="150">
        <v>1</v>
      </c>
    </row>
    <row r="4533" spans="1:4">
      <c r="A4533" s="148">
        <v>42084.703000000001</v>
      </c>
      <c r="B4533" s="149" t="s">
        <v>1704</v>
      </c>
      <c r="C4533" s="150" t="s">
        <v>1701</v>
      </c>
      <c r="D4533" s="150">
        <v>1</v>
      </c>
    </row>
    <row r="4534" spans="1:4">
      <c r="A4534" s="148">
        <v>42084.726999999999</v>
      </c>
      <c r="B4534" s="149" t="s">
        <v>1700</v>
      </c>
      <c r="C4534" s="150" t="s">
        <v>1709</v>
      </c>
      <c r="D4534" s="150">
        <v>0</v>
      </c>
    </row>
    <row r="4535" spans="1:4">
      <c r="A4535" s="148">
        <v>42084.726999999999</v>
      </c>
      <c r="B4535" s="149" t="s">
        <v>1702</v>
      </c>
      <c r="C4535" s="150" t="s">
        <v>1708</v>
      </c>
      <c r="D4535" s="150">
        <v>0</v>
      </c>
    </row>
    <row r="4536" spans="1:4">
      <c r="A4536" s="148">
        <v>42084.731</v>
      </c>
      <c r="B4536" s="149" t="s">
        <v>1703</v>
      </c>
      <c r="C4536" s="150" t="s">
        <v>1699</v>
      </c>
      <c r="D4536" s="150">
        <v>1</v>
      </c>
    </row>
    <row r="4537" spans="1:4">
      <c r="A4537" s="148">
        <v>42084.731</v>
      </c>
      <c r="B4537" s="149" t="s">
        <v>1700</v>
      </c>
      <c r="C4537" s="150" t="s">
        <v>1708</v>
      </c>
      <c r="D4537" s="150">
        <v>0</v>
      </c>
    </row>
    <row r="4538" spans="1:4">
      <c r="A4538" s="148">
        <v>42084.737999999998</v>
      </c>
      <c r="B4538" s="149" t="s">
        <v>1702</v>
      </c>
      <c r="C4538" s="150" t="s">
        <v>1699</v>
      </c>
      <c r="D4538" s="150">
        <v>1</v>
      </c>
    </row>
    <row r="4539" spans="1:4">
      <c r="A4539" s="148">
        <v>42084.737999999998</v>
      </c>
      <c r="B4539" s="149" t="s">
        <v>1702</v>
      </c>
      <c r="C4539" s="150" t="s">
        <v>1710</v>
      </c>
      <c r="D4539" s="150">
        <v>1</v>
      </c>
    </row>
    <row r="4540" spans="1:4">
      <c r="A4540" s="148">
        <v>42085.406000000003</v>
      </c>
      <c r="B4540" s="149" t="s">
        <v>1698</v>
      </c>
      <c r="C4540" s="150" t="s">
        <v>1708</v>
      </c>
      <c r="D4540" s="150">
        <v>0</v>
      </c>
    </row>
    <row r="4541" spans="1:4">
      <c r="A4541" s="148">
        <v>42085.406000000003</v>
      </c>
      <c r="B4541" s="149" t="s">
        <v>1704</v>
      </c>
      <c r="C4541" s="150" t="s">
        <v>1708</v>
      </c>
      <c r="D4541" s="150">
        <v>1</v>
      </c>
    </row>
    <row r="4542" spans="1:4">
      <c r="A4542" s="148">
        <v>42085.406999999999</v>
      </c>
      <c r="B4542" s="149" t="s">
        <v>1698</v>
      </c>
      <c r="C4542" s="150" t="s">
        <v>1710</v>
      </c>
      <c r="D4542" s="150">
        <v>1</v>
      </c>
    </row>
    <row r="4543" spans="1:4">
      <c r="A4543" s="148">
        <v>42085.406999999999</v>
      </c>
      <c r="B4543" s="149" t="s">
        <v>1702</v>
      </c>
      <c r="C4543" s="150" t="s">
        <v>1699</v>
      </c>
      <c r="D4543" s="150">
        <v>1</v>
      </c>
    </row>
    <row r="4544" spans="1:4">
      <c r="A4544" s="148">
        <v>42085.419000000002</v>
      </c>
      <c r="B4544" s="149" t="s">
        <v>1703</v>
      </c>
      <c r="C4544" s="150" t="s">
        <v>1710</v>
      </c>
      <c r="D4544" s="150">
        <v>1</v>
      </c>
    </row>
    <row r="4545" spans="1:4">
      <c r="A4545" s="148">
        <v>42085.419000000002</v>
      </c>
      <c r="B4545" s="149" t="s">
        <v>1698</v>
      </c>
      <c r="C4545" s="150" t="s">
        <v>1699</v>
      </c>
      <c r="D4545" s="150">
        <v>0</v>
      </c>
    </row>
    <row r="4546" spans="1:4">
      <c r="A4546" s="148">
        <v>42085.421999999999</v>
      </c>
      <c r="B4546" s="149" t="s">
        <v>1704</v>
      </c>
      <c r="C4546" s="150" t="s">
        <v>1699</v>
      </c>
      <c r="D4546" s="150">
        <v>0</v>
      </c>
    </row>
    <row r="4547" spans="1:4">
      <c r="A4547" s="148">
        <v>42085.421999999999</v>
      </c>
      <c r="B4547" s="149" t="s">
        <v>1707</v>
      </c>
      <c r="C4547" s="150" t="s">
        <v>1699</v>
      </c>
      <c r="D4547" s="150">
        <v>1</v>
      </c>
    </row>
    <row r="4548" spans="1:4">
      <c r="A4548" s="148">
        <v>42085.427000000003</v>
      </c>
      <c r="B4548" s="149" t="s">
        <v>1705</v>
      </c>
      <c r="C4548" s="150" t="s">
        <v>1709</v>
      </c>
      <c r="D4548" s="150">
        <v>0</v>
      </c>
    </row>
    <row r="4549" spans="1:4">
      <c r="A4549" s="148">
        <v>42085.427000000003</v>
      </c>
      <c r="B4549" s="149" t="s">
        <v>1702</v>
      </c>
      <c r="C4549" s="150" t="s">
        <v>1701</v>
      </c>
      <c r="D4549" s="150">
        <v>1</v>
      </c>
    </row>
    <row r="4550" spans="1:4">
      <c r="A4550" s="148">
        <v>42085.472000000002</v>
      </c>
      <c r="B4550" s="149" t="s">
        <v>1706</v>
      </c>
      <c r="C4550" s="150" t="s">
        <v>1699</v>
      </c>
      <c r="D4550" s="150">
        <v>1</v>
      </c>
    </row>
    <row r="4551" spans="1:4">
      <c r="A4551" s="148">
        <v>42085.472000000002</v>
      </c>
      <c r="B4551" s="149" t="s">
        <v>1705</v>
      </c>
      <c r="C4551" s="150" t="s">
        <v>1708</v>
      </c>
      <c r="D4551" s="150">
        <v>1</v>
      </c>
    </row>
    <row r="4552" spans="1:4">
      <c r="A4552" s="148">
        <v>42085.5</v>
      </c>
      <c r="B4552" s="149" t="s">
        <v>1706</v>
      </c>
      <c r="C4552" s="150" t="s">
        <v>1709</v>
      </c>
      <c r="D4552" s="150">
        <v>1</v>
      </c>
    </row>
    <row r="4553" spans="1:4">
      <c r="A4553" s="148">
        <v>42085.5</v>
      </c>
      <c r="B4553" s="149" t="s">
        <v>1707</v>
      </c>
      <c r="C4553" s="150" t="s">
        <v>1710</v>
      </c>
      <c r="D4553" s="150">
        <v>1</v>
      </c>
    </row>
    <row r="4554" spans="1:4">
      <c r="A4554" s="148">
        <v>42085.504000000001</v>
      </c>
      <c r="B4554" s="149" t="s">
        <v>1705</v>
      </c>
      <c r="C4554" s="150" t="s">
        <v>1699</v>
      </c>
      <c r="D4554" s="150">
        <v>1</v>
      </c>
    </row>
    <row r="4555" spans="1:4">
      <c r="A4555" s="148">
        <v>42085.504000000001</v>
      </c>
      <c r="B4555" s="149" t="s">
        <v>1705</v>
      </c>
      <c r="C4555" s="150" t="s">
        <v>1701</v>
      </c>
      <c r="D4555" s="150">
        <v>1</v>
      </c>
    </row>
    <row r="4556" spans="1:4">
      <c r="A4556" s="148">
        <v>42085.504999999997</v>
      </c>
      <c r="B4556" s="149" t="s">
        <v>1705</v>
      </c>
      <c r="C4556" s="150" t="s">
        <v>1709</v>
      </c>
      <c r="D4556" s="150">
        <v>1</v>
      </c>
    </row>
    <row r="4557" spans="1:4">
      <c r="A4557" s="148">
        <v>42085.504999999997</v>
      </c>
      <c r="B4557" s="149" t="s">
        <v>1705</v>
      </c>
      <c r="C4557" s="150" t="s">
        <v>1701</v>
      </c>
      <c r="D4557" s="150">
        <v>0</v>
      </c>
    </row>
    <row r="4558" spans="1:4">
      <c r="A4558" s="148">
        <v>42085.531999999999</v>
      </c>
      <c r="B4558" s="149" t="s">
        <v>1707</v>
      </c>
      <c r="C4558" s="150" t="s">
        <v>1701</v>
      </c>
      <c r="D4558" s="150">
        <v>1</v>
      </c>
    </row>
    <row r="4559" spans="1:4">
      <c r="A4559" s="148">
        <v>42085.531999999999</v>
      </c>
      <c r="B4559" s="149" t="s">
        <v>1700</v>
      </c>
      <c r="C4559" s="150" t="s">
        <v>1710</v>
      </c>
      <c r="D4559" s="150">
        <v>1</v>
      </c>
    </row>
    <row r="4560" spans="1:4">
      <c r="A4560" s="148">
        <v>42085.56</v>
      </c>
      <c r="B4560" s="149" t="s">
        <v>1698</v>
      </c>
      <c r="C4560" s="150" t="s">
        <v>1709</v>
      </c>
      <c r="D4560" s="150">
        <v>0</v>
      </c>
    </row>
    <row r="4561" spans="1:4">
      <c r="A4561" s="148">
        <v>42085.56</v>
      </c>
      <c r="B4561" s="149" t="s">
        <v>1703</v>
      </c>
      <c r="C4561" s="150" t="s">
        <v>1701</v>
      </c>
      <c r="D4561" s="150">
        <v>1</v>
      </c>
    </row>
    <row r="4562" spans="1:4">
      <c r="A4562" s="148">
        <v>42085.561000000002</v>
      </c>
      <c r="B4562" s="149" t="s">
        <v>1700</v>
      </c>
      <c r="C4562" s="150" t="s">
        <v>1699</v>
      </c>
      <c r="D4562" s="150">
        <v>1</v>
      </c>
    </row>
    <row r="4563" spans="1:4">
      <c r="A4563" s="148">
        <v>42085.561000000002</v>
      </c>
      <c r="B4563" s="149" t="s">
        <v>1705</v>
      </c>
      <c r="C4563" s="150" t="s">
        <v>1701</v>
      </c>
      <c r="D4563" s="150">
        <v>1</v>
      </c>
    </row>
    <row r="4564" spans="1:4">
      <c r="A4564" s="148">
        <v>42085.563999999998</v>
      </c>
      <c r="B4564" s="149" t="s">
        <v>1698</v>
      </c>
      <c r="C4564" s="150" t="s">
        <v>1699</v>
      </c>
      <c r="D4564" s="150">
        <v>0</v>
      </c>
    </row>
    <row r="4565" spans="1:4">
      <c r="A4565" s="148">
        <v>42085.563999999998</v>
      </c>
      <c r="B4565" s="149" t="s">
        <v>1698</v>
      </c>
      <c r="C4565" s="150" t="s">
        <v>1710</v>
      </c>
      <c r="D4565" s="150">
        <v>0</v>
      </c>
    </row>
    <row r="4566" spans="1:4">
      <c r="A4566" s="148">
        <v>42085.572</v>
      </c>
      <c r="B4566" s="149" t="s">
        <v>1702</v>
      </c>
      <c r="C4566" s="150" t="s">
        <v>1701</v>
      </c>
      <c r="D4566" s="150">
        <v>1</v>
      </c>
    </row>
    <row r="4567" spans="1:4">
      <c r="A4567" s="148">
        <v>42085.572</v>
      </c>
      <c r="B4567" s="149" t="s">
        <v>1706</v>
      </c>
      <c r="C4567" s="150" t="s">
        <v>1701</v>
      </c>
      <c r="D4567" s="150">
        <v>1</v>
      </c>
    </row>
    <row r="4568" spans="1:4">
      <c r="A4568" s="148">
        <v>42085.593000000001</v>
      </c>
      <c r="B4568" s="149" t="s">
        <v>1698</v>
      </c>
      <c r="C4568" s="150" t="s">
        <v>1708</v>
      </c>
      <c r="D4568" s="150">
        <v>1</v>
      </c>
    </row>
    <row r="4569" spans="1:4">
      <c r="A4569" s="148">
        <v>42085.593000000001</v>
      </c>
      <c r="B4569" s="149" t="s">
        <v>1700</v>
      </c>
      <c r="C4569" s="150" t="s">
        <v>1701</v>
      </c>
      <c r="D4569" s="150">
        <v>1</v>
      </c>
    </row>
    <row r="4570" spans="1:4">
      <c r="A4570" s="148">
        <v>42085.616999999998</v>
      </c>
      <c r="B4570" s="149" t="s">
        <v>1703</v>
      </c>
      <c r="C4570" s="150" t="s">
        <v>1699</v>
      </c>
      <c r="D4570" s="150">
        <v>1</v>
      </c>
    </row>
    <row r="4571" spans="1:4">
      <c r="A4571" s="148">
        <v>42085.616999999998</v>
      </c>
      <c r="B4571" s="149" t="s">
        <v>1706</v>
      </c>
      <c r="C4571" s="150" t="s">
        <v>1709</v>
      </c>
      <c r="D4571" s="150">
        <v>1</v>
      </c>
    </row>
    <row r="4572" spans="1:4">
      <c r="A4572" s="148">
        <v>42085.618999999999</v>
      </c>
      <c r="B4572" s="149" t="s">
        <v>1700</v>
      </c>
      <c r="C4572" s="150" t="s">
        <v>1701</v>
      </c>
      <c r="D4572" s="150">
        <v>0</v>
      </c>
    </row>
    <row r="4573" spans="1:4">
      <c r="A4573" s="148">
        <v>42085.618999999999</v>
      </c>
      <c r="B4573" s="149" t="s">
        <v>1698</v>
      </c>
      <c r="C4573" s="150" t="s">
        <v>1699</v>
      </c>
      <c r="D4573" s="150">
        <v>0</v>
      </c>
    </row>
    <row r="4574" spans="1:4">
      <c r="A4574" s="148">
        <v>42085.642999999996</v>
      </c>
      <c r="B4574" s="149" t="s">
        <v>1706</v>
      </c>
      <c r="C4574" s="150" t="s">
        <v>1710</v>
      </c>
      <c r="D4574" s="150">
        <v>1</v>
      </c>
    </row>
    <row r="4575" spans="1:4">
      <c r="A4575" s="148">
        <v>42085.642999999996</v>
      </c>
      <c r="B4575" s="149" t="s">
        <v>1704</v>
      </c>
      <c r="C4575" s="150" t="s">
        <v>1701</v>
      </c>
      <c r="D4575" s="150">
        <v>1</v>
      </c>
    </row>
    <row r="4576" spans="1:4">
      <c r="A4576" s="148">
        <v>42085.654000000002</v>
      </c>
      <c r="B4576" s="149" t="s">
        <v>1707</v>
      </c>
      <c r="C4576" s="150" t="s">
        <v>1699</v>
      </c>
      <c r="D4576" s="150">
        <v>1</v>
      </c>
    </row>
    <row r="4577" spans="1:4">
      <c r="A4577" s="148">
        <v>42085.654000000002</v>
      </c>
      <c r="B4577" s="149" t="s">
        <v>1703</v>
      </c>
      <c r="C4577" s="150" t="s">
        <v>1699</v>
      </c>
      <c r="D4577" s="150">
        <v>0</v>
      </c>
    </row>
    <row r="4578" spans="1:4">
      <c r="A4578" s="148">
        <v>42085.669000000002</v>
      </c>
      <c r="B4578" s="149" t="s">
        <v>1707</v>
      </c>
      <c r="C4578" s="150" t="s">
        <v>1710</v>
      </c>
      <c r="D4578" s="150">
        <v>1</v>
      </c>
    </row>
    <row r="4579" spans="1:4">
      <c r="A4579" s="148">
        <v>42085.669000000002</v>
      </c>
      <c r="B4579" s="149" t="s">
        <v>1703</v>
      </c>
      <c r="C4579" s="150" t="s">
        <v>1701</v>
      </c>
      <c r="D4579" s="150">
        <v>1</v>
      </c>
    </row>
    <row r="4580" spans="1:4">
      <c r="A4580" s="148">
        <v>42085.671000000002</v>
      </c>
      <c r="B4580" s="149" t="s">
        <v>1706</v>
      </c>
      <c r="C4580" s="150" t="s">
        <v>1709</v>
      </c>
      <c r="D4580" s="150">
        <v>1</v>
      </c>
    </row>
    <row r="4581" spans="1:4">
      <c r="A4581" s="148">
        <v>42085.671000000002</v>
      </c>
      <c r="B4581" s="149" t="s">
        <v>1702</v>
      </c>
      <c r="C4581" s="150" t="s">
        <v>1709</v>
      </c>
      <c r="D4581" s="150">
        <v>0</v>
      </c>
    </row>
    <row r="4582" spans="1:4">
      <c r="A4582" s="148">
        <v>42085.684000000001</v>
      </c>
      <c r="B4582" s="149" t="s">
        <v>1702</v>
      </c>
      <c r="C4582" s="150" t="s">
        <v>1710</v>
      </c>
      <c r="D4582" s="150">
        <v>1</v>
      </c>
    </row>
    <row r="4583" spans="1:4">
      <c r="A4583" s="148">
        <v>42085.684000000001</v>
      </c>
      <c r="B4583" s="149" t="s">
        <v>1705</v>
      </c>
      <c r="C4583" s="150" t="s">
        <v>1701</v>
      </c>
      <c r="D4583" s="150">
        <v>1</v>
      </c>
    </row>
    <row r="4584" spans="1:4">
      <c r="A4584" s="148">
        <v>42085.686999999998</v>
      </c>
      <c r="B4584" s="149" t="s">
        <v>1702</v>
      </c>
      <c r="C4584" s="150" t="s">
        <v>1709</v>
      </c>
      <c r="D4584" s="150">
        <v>0</v>
      </c>
    </row>
    <row r="4585" spans="1:4">
      <c r="A4585" s="148">
        <v>42085.686999999998</v>
      </c>
      <c r="B4585" s="149" t="s">
        <v>1700</v>
      </c>
      <c r="C4585" s="150" t="s">
        <v>1701</v>
      </c>
      <c r="D4585" s="150">
        <v>1</v>
      </c>
    </row>
    <row r="4586" spans="1:4">
      <c r="A4586" s="148">
        <v>42085.701000000001</v>
      </c>
      <c r="B4586" s="149" t="s">
        <v>1704</v>
      </c>
      <c r="C4586" s="150" t="s">
        <v>1699</v>
      </c>
      <c r="D4586" s="150">
        <v>0</v>
      </c>
    </row>
    <row r="4587" spans="1:4">
      <c r="A4587" s="148">
        <v>42085.701000000001</v>
      </c>
      <c r="B4587" s="149" t="s">
        <v>1704</v>
      </c>
      <c r="C4587" s="150" t="s">
        <v>1708</v>
      </c>
      <c r="D4587" s="150">
        <v>1</v>
      </c>
    </row>
    <row r="4588" spans="1:4">
      <c r="A4588" s="148">
        <v>42085.735999999997</v>
      </c>
      <c r="B4588" s="149" t="s">
        <v>1703</v>
      </c>
      <c r="C4588" s="150" t="s">
        <v>1709</v>
      </c>
      <c r="D4588" s="150">
        <v>1</v>
      </c>
    </row>
    <row r="4589" spans="1:4">
      <c r="A4589" s="148">
        <v>42085.735999999997</v>
      </c>
      <c r="B4589" s="149" t="s">
        <v>1703</v>
      </c>
      <c r="C4589" s="150" t="s">
        <v>1708</v>
      </c>
      <c r="D4589" s="150">
        <v>0</v>
      </c>
    </row>
    <row r="4590" spans="1:4">
      <c r="A4590" s="148">
        <v>42085.741999999998</v>
      </c>
      <c r="B4590" s="149" t="s">
        <v>1707</v>
      </c>
      <c r="C4590" s="150" t="s">
        <v>1701</v>
      </c>
      <c r="D4590" s="150">
        <v>1</v>
      </c>
    </row>
    <row r="4591" spans="1:4">
      <c r="A4591" s="148">
        <v>42085.741999999998</v>
      </c>
      <c r="B4591" s="149" t="s">
        <v>1706</v>
      </c>
      <c r="C4591" s="150" t="s">
        <v>1709</v>
      </c>
      <c r="D4591" s="150">
        <v>1</v>
      </c>
    </row>
    <row r="4592" spans="1:4">
      <c r="A4592" s="148">
        <v>42085.749000000003</v>
      </c>
      <c r="B4592" s="149" t="s">
        <v>1700</v>
      </c>
      <c r="C4592" s="150" t="s">
        <v>1709</v>
      </c>
      <c r="D4592" s="150">
        <v>1</v>
      </c>
    </row>
    <row r="4593" spans="1:4">
      <c r="A4593" s="148">
        <v>42085.749000000003</v>
      </c>
      <c r="B4593" s="149" t="s">
        <v>1705</v>
      </c>
      <c r="C4593" s="150" t="s">
        <v>1701</v>
      </c>
      <c r="D4593" s="150">
        <v>1</v>
      </c>
    </row>
    <row r="4594" spans="1:4">
      <c r="A4594" s="148">
        <v>42086.387999999999</v>
      </c>
      <c r="B4594" s="149" t="s">
        <v>1707</v>
      </c>
      <c r="C4594" s="150" t="s">
        <v>1708</v>
      </c>
      <c r="D4594" s="150">
        <v>1</v>
      </c>
    </row>
    <row r="4595" spans="1:4">
      <c r="A4595" s="148">
        <v>42086.387999999999</v>
      </c>
      <c r="B4595" s="149" t="s">
        <v>1707</v>
      </c>
      <c r="C4595" s="150" t="s">
        <v>1710</v>
      </c>
      <c r="D4595" s="150">
        <v>1</v>
      </c>
    </row>
    <row r="4596" spans="1:4">
      <c r="A4596" s="148">
        <v>42086.408000000003</v>
      </c>
      <c r="B4596" s="149" t="s">
        <v>1700</v>
      </c>
      <c r="C4596" s="150" t="s">
        <v>1709</v>
      </c>
      <c r="D4596" s="150">
        <v>1</v>
      </c>
    </row>
    <row r="4597" spans="1:4">
      <c r="A4597" s="148">
        <v>42086.408000000003</v>
      </c>
      <c r="B4597" s="149" t="s">
        <v>1703</v>
      </c>
      <c r="C4597" s="150" t="s">
        <v>1701</v>
      </c>
      <c r="D4597" s="150">
        <v>1</v>
      </c>
    </row>
    <row r="4598" spans="1:4">
      <c r="A4598" s="148">
        <v>42086.474000000002</v>
      </c>
      <c r="B4598" s="149" t="s">
        <v>1703</v>
      </c>
      <c r="C4598" s="150" t="s">
        <v>1701</v>
      </c>
      <c r="D4598" s="150">
        <v>1</v>
      </c>
    </row>
    <row r="4599" spans="1:4">
      <c r="A4599" s="148">
        <v>42086.474000000002</v>
      </c>
      <c r="B4599" s="149" t="s">
        <v>1706</v>
      </c>
      <c r="C4599" s="150" t="s">
        <v>1701</v>
      </c>
      <c r="D4599" s="150">
        <v>1</v>
      </c>
    </row>
    <row r="4600" spans="1:4">
      <c r="A4600" s="148">
        <v>42086.49</v>
      </c>
      <c r="B4600" s="149" t="s">
        <v>1706</v>
      </c>
      <c r="C4600" s="150" t="s">
        <v>1710</v>
      </c>
      <c r="D4600" s="150">
        <v>1</v>
      </c>
    </row>
    <row r="4601" spans="1:4">
      <c r="A4601" s="148">
        <v>42086.49</v>
      </c>
      <c r="B4601" s="149" t="s">
        <v>1706</v>
      </c>
      <c r="C4601" s="150" t="s">
        <v>1699</v>
      </c>
      <c r="D4601" s="150">
        <v>1</v>
      </c>
    </row>
    <row r="4602" spans="1:4">
      <c r="A4602" s="148">
        <v>42086.519</v>
      </c>
      <c r="B4602" s="149" t="s">
        <v>1707</v>
      </c>
      <c r="C4602" s="150" t="s">
        <v>1710</v>
      </c>
      <c r="D4602" s="150">
        <v>1</v>
      </c>
    </row>
    <row r="4603" spans="1:4">
      <c r="A4603" s="148">
        <v>42086.519</v>
      </c>
      <c r="B4603" s="149" t="s">
        <v>1704</v>
      </c>
      <c r="C4603" s="150" t="s">
        <v>1701</v>
      </c>
      <c r="D4603" s="150">
        <v>0</v>
      </c>
    </row>
    <row r="4604" spans="1:4">
      <c r="A4604" s="148">
        <v>42086.527000000002</v>
      </c>
      <c r="B4604" s="149" t="s">
        <v>1707</v>
      </c>
      <c r="C4604" s="150" t="s">
        <v>1710</v>
      </c>
      <c r="D4604" s="150">
        <v>0</v>
      </c>
    </row>
    <row r="4605" spans="1:4">
      <c r="A4605" s="148">
        <v>42086.527000000002</v>
      </c>
      <c r="B4605" s="149" t="s">
        <v>1706</v>
      </c>
      <c r="C4605" s="150" t="s">
        <v>1709</v>
      </c>
      <c r="D4605" s="150">
        <v>1</v>
      </c>
    </row>
    <row r="4606" spans="1:4">
      <c r="A4606" s="148">
        <v>42086.544000000002</v>
      </c>
      <c r="B4606" s="149" t="s">
        <v>1707</v>
      </c>
      <c r="C4606" s="150" t="s">
        <v>1710</v>
      </c>
      <c r="D4606" s="150">
        <v>0</v>
      </c>
    </row>
    <row r="4607" spans="1:4">
      <c r="A4607" s="148">
        <v>42086.544000000002</v>
      </c>
      <c r="B4607" s="149" t="s">
        <v>1704</v>
      </c>
      <c r="C4607" s="150" t="s">
        <v>1709</v>
      </c>
      <c r="D4607" s="150">
        <v>1</v>
      </c>
    </row>
    <row r="4608" spans="1:4">
      <c r="A4608" s="148">
        <v>42086.578000000001</v>
      </c>
      <c r="B4608" s="149" t="s">
        <v>1703</v>
      </c>
      <c r="C4608" s="150" t="s">
        <v>1710</v>
      </c>
      <c r="D4608" s="150">
        <v>1</v>
      </c>
    </row>
    <row r="4609" spans="1:4">
      <c r="A4609" s="148">
        <v>42086.578000000001</v>
      </c>
      <c r="B4609" s="149" t="s">
        <v>1704</v>
      </c>
      <c r="C4609" s="150" t="s">
        <v>1708</v>
      </c>
      <c r="D4609" s="150">
        <v>1</v>
      </c>
    </row>
    <row r="4610" spans="1:4">
      <c r="A4610" s="148">
        <v>42086.587</v>
      </c>
      <c r="B4610" s="149" t="s">
        <v>1698</v>
      </c>
      <c r="C4610" s="150" t="s">
        <v>1709</v>
      </c>
      <c r="D4610" s="150">
        <v>1</v>
      </c>
    </row>
    <row r="4611" spans="1:4">
      <c r="A4611" s="148">
        <v>42086.587</v>
      </c>
      <c r="B4611" s="149" t="s">
        <v>1703</v>
      </c>
      <c r="C4611" s="150" t="s">
        <v>1709</v>
      </c>
      <c r="D4611" s="150">
        <v>1</v>
      </c>
    </row>
    <row r="4612" spans="1:4">
      <c r="A4612" s="148">
        <v>42086.601999999999</v>
      </c>
      <c r="B4612" s="149" t="s">
        <v>1707</v>
      </c>
      <c r="C4612" s="150" t="s">
        <v>1710</v>
      </c>
      <c r="D4612" s="150">
        <v>0</v>
      </c>
    </row>
    <row r="4613" spans="1:4">
      <c r="A4613" s="148">
        <v>42086.601999999999</v>
      </c>
      <c r="B4613" s="149" t="s">
        <v>1700</v>
      </c>
      <c r="C4613" s="150" t="s">
        <v>1701</v>
      </c>
      <c r="D4613" s="150">
        <v>1</v>
      </c>
    </row>
    <row r="4614" spans="1:4">
      <c r="A4614" s="148">
        <v>42086.64</v>
      </c>
      <c r="B4614" s="149" t="s">
        <v>1698</v>
      </c>
      <c r="C4614" s="150" t="s">
        <v>1701</v>
      </c>
      <c r="D4614" s="150">
        <v>1</v>
      </c>
    </row>
    <row r="4615" spans="1:4">
      <c r="A4615" s="148">
        <v>42086.64</v>
      </c>
      <c r="B4615" s="149" t="s">
        <v>1705</v>
      </c>
      <c r="C4615" s="150" t="s">
        <v>1709</v>
      </c>
      <c r="D4615" s="150">
        <v>1</v>
      </c>
    </row>
    <row r="4616" spans="1:4">
      <c r="A4616" s="148">
        <v>42086.644</v>
      </c>
      <c r="B4616" s="149" t="s">
        <v>1698</v>
      </c>
      <c r="C4616" s="150" t="s">
        <v>1709</v>
      </c>
      <c r="D4616" s="150">
        <v>1</v>
      </c>
    </row>
    <row r="4617" spans="1:4">
      <c r="A4617" s="148">
        <v>42086.644</v>
      </c>
      <c r="B4617" s="149" t="s">
        <v>1706</v>
      </c>
      <c r="C4617" s="150" t="s">
        <v>1708</v>
      </c>
      <c r="D4617" s="150">
        <v>1</v>
      </c>
    </row>
    <row r="4618" spans="1:4">
      <c r="A4618" s="148">
        <v>42086.648000000001</v>
      </c>
      <c r="B4618" s="149" t="s">
        <v>1705</v>
      </c>
      <c r="C4618" s="150" t="s">
        <v>1699</v>
      </c>
      <c r="D4618" s="150">
        <v>1</v>
      </c>
    </row>
    <row r="4619" spans="1:4">
      <c r="A4619" s="148">
        <v>42086.648000000001</v>
      </c>
      <c r="B4619" s="149" t="s">
        <v>1705</v>
      </c>
      <c r="C4619" s="150" t="s">
        <v>1699</v>
      </c>
      <c r="D4619" s="150">
        <v>1</v>
      </c>
    </row>
    <row r="4620" spans="1:4">
      <c r="A4620" s="148">
        <v>42086.680999999997</v>
      </c>
      <c r="B4620" s="149" t="s">
        <v>1707</v>
      </c>
      <c r="C4620" s="150" t="s">
        <v>1710</v>
      </c>
      <c r="D4620" s="150">
        <v>1</v>
      </c>
    </row>
    <row r="4621" spans="1:4">
      <c r="A4621" s="148">
        <v>42086.680999999997</v>
      </c>
      <c r="B4621" s="149" t="s">
        <v>1698</v>
      </c>
      <c r="C4621" s="150" t="s">
        <v>1710</v>
      </c>
      <c r="D4621" s="150">
        <v>0</v>
      </c>
    </row>
    <row r="4622" spans="1:4">
      <c r="A4622" s="148">
        <v>42086.684000000001</v>
      </c>
      <c r="B4622" s="149" t="s">
        <v>1704</v>
      </c>
      <c r="C4622" s="150" t="s">
        <v>1710</v>
      </c>
      <c r="D4622" s="150">
        <v>1</v>
      </c>
    </row>
    <row r="4623" spans="1:4">
      <c r="A4623" s="148">
        <v>42086.684000000001</v>
      </c>
      <c r="B4623" s="149" t="s">
        <v>1704</v>
      </c>
      <c r="C4623" s="150" t="s">
        <v>1710</v>
      </c>
      <c r="D4623" s="150">
        <v>0</v>
      </c>
    </row>
    <row r="4624" spans="1:4">
      <c r="A4624" s="148">
        <v>42086.69</v>
      </c>
      <c r="B4624" s="149" t="s">
        <v>1703</v>
      </c>
      <c r="C4624" s="150" t="s">
        <v>1701</v>
      </c>
      <c r="D4624" s="150">
        <v>1</v>
      </c>
    </row>
    <row r="4625" spans="1:4">
      <c r="A4625" s="148">
        <v>42086.69</v>
      </c>
      <c r="B4625" s="149" t="s">
        <v>1703</v>
      </c>
      <c r="C4625" s="150" t="s">
        <v>1708</v>
      </c>
      <c r="D4625" s="150">
        <v>1</v>
      </c>
    </row>
    <row r="4626" spans="1:4">
      <c r="A4626" s="148">
        <v>42086.694000000003</v>
      </c>
      <c r="B4626" s="149" t="s">
        <v>1698</v>
      </c>
      <c r="C4626" s="150" t="s">
        <v>1709</v>
      </c>
      <c r="D4626" s="150">
        <v>1</v>
      </c>
    </row>
    <row r="4627" spans="1:4">
      <c r="A4627" s="148">
        <v>42086.694000000003</v>
      </c>
      <c r="B4627" s="149" t="s">
        <v>1704</v>
      </c>
      <c r="C4627" s="150" t="s">
        <v>1708</v>
      </c>
      <c r="D4627" s="150">
        <v>1</v>
      </c>
    </row>
    <row r="4628" spans="1:4">
      <c r="A4628" s="148">
        <v>42086.694000000003</v>
      </c>
      <c r="B4628" s="149" t="s">
        <v>1703</v>
      </c>
      <c r="C4628" s="150" t="s">
        <v>1708</v>
      </c>
      <c r="D4628" s="150">
        <v>0</v>
      </c>
    </row>
    <row r="4629" spans="1:4">
      <c r="A4629" s="148">
        <v>42086.694000000003</v>
      </c>
      <c r="B4629" s="149" t="s">
        <v>1707</v>
      </c>
      <c r="C4629" s="150" t="s">
        <v>1708</v>
      </c>
      <c r="D4629" s="150">
        <v>1</v>
      </c>
    </row>
    <row r="4630" spans="1:4">
      <c r="A4630" s="148">
        <v>42086.7</v>
      </c>
      <c r="B4630" s="149" t="s">
        <v>1706</v>
      </c>
      <c r="C4630" s="150" t="s">
        <v>1709</v>
      </c>
      <c r="D4630" s="150">
        <v>1</v>
      </c>
    </row>
    <row r="4631" spans="1:4">
      <c r="A4631" s="148">
        <v>42086.7</v>
      </c>
      <c r="B4631" s="149" t="s">
        <v>1706</v>
      </c>
      <c r="C4631" s="150" t="s">
        <v>1708</v>
      </c>
      <c r="D4631" s="150">
        <v>0</v>
      </c>
    </row>
    <row r="4632" spans="1:4">
      <c r="A4632" s="148">
        <v>42086.722999999998</v>
      </c>
      <c r="B4632" s="149" t="s">
        <v>1700</v>
      </c>
      <c r="C4632" s="150" t="s">
        <v>1708</v>
      </c>
      <c r="D4632" s="150">
        <v>1</v>
      </c>
    </row>
    <row r="4633" spans="1:4">
      <c r="A4633" s="148">
        <v>42086.722999999998</v>
      </c>
      <c r="B4633" s="149" t="s">
        <v>1703</v>
      </c>
      <c r="C4633" s="150" t="s">
        <v>1709</v>
      </c>
      <c r="D4633" s="150">
        <v>1</v>
      </c>
    </row>
    <row r="4634" spans="1:4">
      <c r="A4634" s="148">
        <v>42086.731</v>
      </c>
      <c r="B4634" s="149" t="s">
        <v>1703</v>
      </c>
      <c r="C4634" s="150" t="s">
        <v>1699</v>
      </c>
      <c r="D4634" s="150">
        <v>1</v>
      </c>
    </row>
    <row r="4635" spans="1:4">
      <c r="A4635" s="148">
        <v>42086.731</v>
      </c>
      <c r="B4635" s="149" t="s">
        <v>1702</v>
      </c>
      <c r="C4635" s="150" t="s">
        <v>1709</v>
      </c>
      <c r="D4635" s="150">
        <v>1</v>
      </c>
    </row>
    <row r="4636" spans="1:4">
      <c r="A4636" s="148">
        <v>42086.735999999997</v>
      </c>
      <c r="B4636" s="149" t="s">
        <v>1706</v>
      </c>
      <c r="C4636" s="150" t="s">
        <v>1708</v>
      </c>
      <c r="D4636" s="150">
        <v>0</v>
      </c>
    </row>
    <row r="4637" spans="1:4">
      <c r="A4637" s="148">
        <v>42086.735999999997</v>
      </c>
      <c r="B4637" s="149" t="s">
        <v>1707</v>
      </c>
      <c r="C4637" s="150" t="s">
        <v>1708</v>
      </c>
      <c r="D4637" s="150">
        <v>0</v>
      </c>
    </row>
    <row r="4638" spans="1:4">
      <c r="A4638" s="148">
        <v>42086.745999999999</v>
      </c>
      <c r="B4638" s="149" t="s">
        <v>1702</v>
      </c>
      <c r="C4638" s="150" t="s">
        <v>1709</v>
      </c>
      <c r="D4638" s="150">
        <v>1</v>
      </c>
    </row>
    <row r="4639" spans="1:4">
      <c r="A4639" s="148">
        <v>42086.745999999999</v>
      </c>
      <c r="B4639" s="149" t="s">
        <v>1706</v>
      </c>
      <c r="C4639" s="150" t="s">
        <v>1699</v>
      </c>
      <c r="D4639" s="150">
        <v>1</v>
      </c>
    </row>
    <row r="4640" spans="1:4">
      <c r="A4640" s="148">
        <v>42087.375</v>
      </c>
      <c r="B4640" s="149" t="s">
        <v>1703</v>
      </c>
      <c r="C4640" s="150" t="s">
        <v>1701</v>
      </c>
      <c r="D4640" s="150">
        <v>1</v>
      </c>
    </row>
    <row r="4641" spans="1:4">
      <c r="A4641" s="148">
        <v>42087.375</v>
      </c>
      <c r="B4641" s="149" t="s">
        <v>1703</v>
      </c>
      <c r="C4641" s="150" t="s">
        <v>1708</v>
      </c>
      <c r="D4641" s="150">
        <v>1</v>
      </c>
    </row>
    <row r="4642" spans="1:4">
      <c r="A4642" s="148">
        <v>42087.383999999998</v>
      </c>
      <c r="B4642" s="149" t="s">
        <v>1705</v>
      </c>
      <c r="C4642" s="150" t="s">
        <v>1699</v>
      </c>
      <c r="D4642" s="150">
        <v>1</v>
      </c>
    </row>
    <row r="4643" spans="1:4">
      <c r="A4643" s="148">
        <v>42087.383999999998</v>
      </c>
      <c r="B4643" s="149" t="s">
        <v>1703</v>
      </c>
      <c r="C4643" s="150" t="s">
        <v>1710</v>
      </c>
      <c r="D4643" s="150">
        <v>1</v>
      </c>
    </row>
    <row r="4644" spans="1:4">
      <c r="A4644" s="148">
        <v>42087.400999999998</v>
      </c>
      <c r="B4644" s="149" t="s">
        <v>1704</v>
      </c>
      <c r="C4644" s="150" t="s">
        <v>1709</v>
      </c>
      <c r="D4644" s="150">
        <v>0</v>
      </c>
    </row>
    <row r="4645" spans="1:4">
      <c r="A4645" s="148">
        <v>42087.400999999998</v>
      </c>
      <c r="B4645" s="149" t="s">
        <v>1704</v>
      </c>
      <c r="C4645" s="150" t="s">
        <v>1701</v>
      </c>
      <c r="D4645" s="150">
        <v>0</v>
      </c>
    </row>
    <row r="4646" spans="1:4">
      <c r="A4646" s="148">
        <v>42087.404999999999</v>
      </c>
      <c r="B4646" s="149" t="s">
        <v>1706</v>
      </c>
      <c r="C4646" s="150" t="s">
        <v>1701</v>
      </c>
      <c r="D4646" s="150">
        <v>1</v>
      </c>
    </row>
    <row r="4647" spans="1:4">
      <c r="A4647" s="148">
        <v>42087.404999999999</v>
      </c>
      <c r="B4647" s="149" t="s">
        <v>1706</v>
      </c>
      <c r="C4647" s="150" t="s">
        <v>1708</v>
      </c>
      <c r="D4647" s="150">
        <v>1</v>
      </c>
    </row>
    <row r="4648" spans="1:4">
      <c r="A4648" s="148">
        <v>42087.41</v>
      </c>
      <c r="B4648" s="149" t="s">
        <v>1703</v>
      </c>
      <c r="C4648" s="150" t="s">
        <v>1701</v>
      </c>
      <c r="D4648" s="150">
        <v>0</v>
      </c>
    </row>
    <row r="4649" spans="1:4">
      <c r="A4649" s="148">
        <v>42087.41</v>
      </c>
      <c r="B4649" s="149" t="s">
        <v>1700</v>
      </c>
      <c r="C4649" s="150" t="s">
        <v>1701</v>
      </c>
      <c r="D4649" s="150">
        <v>1</v>
      </c>
    </row>
    <row r="4650" spans="1:4">
      <c r="A4650" s="148">
        <v>42087.415999999997</v>
      </c>
      <c r="B4650" s="149" t="s">
        <v>1703</v>
      </c>
      <c r="C4650" s="150" t="s">
        <v>1708</v>
      </c>
      <c r="D4650" s="150">
        <v>0</v>
      </c>
    </row>
    <row r="4651" spans="1:4">
      <c r="A4651" s="148">
        <v>42087.415999999997</v>
      </c>
      <c r="B4651" s="149" t="s">
        <v>1704</v>
      </c>
      <c r="C4651" s="150" t="s">
        <v>1701</v>
      </c>
      <c r="D4651" s="150">
        <v>1</v>
      </c>
    </row>
    <row r="4652" spans="1:4">
      <c r="A4652" s="148">
        <v>42087.421000000002</v>
      </c>
      <c r="B4652" s="149" t="s">
        <v>1705</v>
      </c>
      <c r="C4652" s="150" t="s">
        <v>1710</v>
      </c>
      <c r="D4652" s="150">
        <v>1</v>
      </c>
    </row>
    <row r="4653" spans="1:4">
      <c r="A4653" s="148">
        <v>42087.421000000002</v>
      </c>
      <c r="B4653" s="149" t="s">
        <v>1705</v>
      </c>
      <c r="C4653" s="150" t="s">
        <v>1701</v>
      </c>
      <c r="D4653" s="150">
        <v>1</v>
      </c>
    </row>
    <row r="4654" spans="1:4">
      <c r="A4654" s="148">
        <v>42087.423999999999</v>
      </c>
      <c r="B4654" s="149" t="s">
        <v>1702</v>
      </c>
      <c r="C4654" s="150" t="s">
        <v>1709</v>
      </c>
      <c r="D4654" s="150">
        <v>1</v>
      </c>
    </row>
    <row r="4655" spans="1:4">
      <c r="A4655" s="148">
        <v>42087.423999999999</v>
      </c>
      <c r="B4655" s="149" t="s">
        <v>1707</v>
      </c>
      <c r="C4655" s="150" t="s">
        <v>1699</v>
      </c>
      <c r="D4655" s="150">
        <v>1</v>
      </c>
    </row>
    <row r="4656" spans="1:4">
      <c r="A4656" s="148">
        <v>42087.453000000001</v>
      </c>
      <c r="B4656" s="149" t="s">
        <v>1700</v>
      </c>
      <c r="C4656" s="150" t="s">
        <v>1710</v>
      </c>
      <c r="D4656" s="150">
        <v>0</v>
      </c>
    </row>
    <row r="4657" spans="1:4">
      <c r="A4657" s="148">
        <v>42087.453000000001</v>
      </c>
      <c r="B4657" s="149" t="s">
        <v>1706</v>
      </c>
      <c r="C4657" s="150" t="s">
        <v>1699</v>
      </c>
      <c r="D4657" s="150">
        <v>1</v>
      </c>
    </row>
    <row r="4658" spans="1:4">
      <c r="A4658" s="148">
        <v>42087.464</v>
      </c>
      <c r="B4658" s="149" t="s">
        <v>1698</v>
      </c>
      <c r="C4658" s="150" t="s">
        <v>1701</v>
      </c>
      <c r="D4658" s="150">
        <v>0</v>
      </c>
    </row>
    <row r="4659" spans="1:4">
      <c r="A4659" s="148">
        <v>42087.464</v>
      </c>
      <c r="B4659" s="149" t="s">
        <v>1706</v>
      </c>
      <c r="C4659" s="150" t="s">
        <v>1709</v>
      </c>
      <c r="D4659" s="150">
        <v>0</v>
      </c>
    </row>
    <row r="4660" spans="1:4">
      <c r="A4660" s="148">
        <v>42087.466</v>
      </c>
      <c r="B4660" s="149" t="s">
        <v>1704</v>
      </c>
      <c r="C4660" s="150" t="s">
        <v>1701</v>
      </c>
      <c r="D4660" s="150">
        <v>1</v>
      </c>
    </row>
    <row r="4661" spans="1:4">
      <c r="A4661" s="148">
        <v>42087.466</v>
      </c>
      <c r="B4661" s="149" t="s">
        <v>1698</v>
      </c>
      <c r="C4661" s="150" t="s">
        <v>1708</v>
      </c>
      <c r="D4661" s="150">
        <v>1</v>
      </c>
    </row>
    <row r="4662" spans="1:4">
      <c r="A4662" s="148">
        <v>42087.482000000004</v>
      </c>
      <c r="B4662" s="149" t="s">
        <v>1703</v>
      </c>
      <c r="C4662" s="150" t="s">
        <v>1708</v>
      </c>
      <c r="D4662" s="150">
        <v>1</v>
      </c>
    </row>
    <row r="4663" spans="1:4">
      <c r="A4663" s="148">
        <v>42087.482000000004</v>
      </c>
      <c r="B4663" s="149" t="s">
        <v>1707</v>
      </c>
      <c r="C4663" s="150" t="s">
        <v>1708</v>
      </c>
      <c r="D4663" s="150">
        <v>1</v>
      </c>
    </row>
    <row r="4664" spans="1:4">
      <c r="A4664" s="148">
        <v>42087.512999999999</v>
      </c>
      <c r="B4664" s="149" t="s">
        <v>1706</v>
      </c>
      <c r="C4664" s="150" t="s">
        <v>1708</v>
      </c>
      <c r="D4664" s="150">
        <v>1</v>
      </c>
    </row>
    <row r="4665" spans="1:4">
      <c r="A4665" s="148">
        <v>42087.512999999999</v>
      </c>
      <c r="B4665" s="149" t="s">
        <v>1705</v>
      </c>
      <c r="C4665" s="150" t="s">
        <v>1709</v>
      </c>
      <c r="D4665" s="150">
        <v>0</v>
      </c>
    </row>
    <row r="4666" spans="1:4">
      <c r="A4666" s="148">
        <v>42087.553999999996</v>
      </c>
      <c r="B4666" s="149" t="s">
        <v>1703</v>
      </c>
      <c r="C4666" s="150" t="s">
        <v>1701</v>
      </c>
      <c r="D4666" s="150">
        <v>1</v>
      </c>
    </row>
    <row r="4667" spans="1:4">
      <c r="A4667" s="148">
        <v>42087.553999999996</v>
      </c>
      <c r="B4667" s="149" t="s">
        <v>1700</v>
      </c>
      <c r="C4667" s="150" t="s">
        <v>1710</v>
      </c>
      <c r="D4667" s="150">
        <v>1</v>
      </c>
    </row>
    <row r="4668" spans="1:4">
      <c r="A4668" s="148">
        <v>42087.571000000004</v>
      </c>
      <c r="B4668" s="149" t="s">
        <v>1700</v>
      </c>
      <c r="C4668" s="150" t="s">
        <v>1701</v>
      </c>
      <c r="D4668" s="150">
        <v>1</v>
      </c>
    </row>
    <row r="4669" spans="1:4">
      <c r="A4669" s="148">
        <v>42087.571000000004</v>
      </c>
      <c r="B4669" s="149" t="s">
        <v>1705</v>
      </c>
      <c r="C4669" s="150" t="s">
        <v>1699</v>
      </c>
      <c r="D4669" s="150">
        <v>1</v>
      </c>
    </row>
    <row r="4670" spans="1:4">
      <c r="A4670" s="148">
        <v>42087.578999999998</v>
      </c>
      <c r="B4670" s="149" t="s">
        <v>1704</v>
      </c>
      <c r="C4670" s="150" t="s">
        <v>1701</v>
      </c>
      <c r="D4670" s="150">
        <v>1</v>
      </c>
    </row>
    <row r="4671" spans="1:4">
      <c r="A4671" s="148">
        <v>42087.578999999998</v>
      </c>
      <c r="B4671" s="149" t="s">
        <v>1702</v>
      </c>
      <c r="C4671" s="150" t="s">
        <v>1701</v>
      </c>
      <c r="D4671" s="150">
        <v>1</v>
      </c>
    </row>
    <row r="4672" spans="1:4">
      <c r="A4672" s="148">
        <v>42087.601999999999</v>
      </c>
      <c r="B4672" s="149" t="s">
        <v>1703</v>
      </c>
      <c r="C4672" s="150" t="s">
        <v>1701</v>
      </c>
      <c r="D4672" s="150">
        <v>1</v>
      </c>
    </row>
    <row r="4673" spans="1:4">
      <c r="A4673" s="148">
        <v>42087.601999999999</v>
      </c>
      <c r="B4673" s="149" t="s">
        <v>1704</v>
      </c>
      <c r="C4673" s="150" t="s">
        <v>1699</v>
      </c>
      <c r="D4673" s="150">
        <v>1</v>
      </c>
    </row>
    <row r="4674" spans="1:4">
      <c r="A4674" s="148">
        <v>42087.610999999997</v>
      </c>
      <c r="B4674" s="149" t="s">
        <v>1702</v>
      </c>
      <c r="C4674" s="150" t="s">
        <v>1708</v>
      </c>
      <c r="D4674" s="150">
        <v>0</v>
      </c>
    </row>
    <row r="4675" spans="1:4">
      <c r="A4675" s="148">
        <v>42087.610999999997</v>
      </c>
      <c r="B4675" s="149" t="s">
        <v>1707</v>
      </c>
      <c r="C4675" s="150" t="s">
        <v>1699</v>
      </c>
      <c r="D4675" s="150">
        <v>1</v>
      </c>
    </row>
    <row r="4676" spans="1:4">
      <c r="A4676" s="148">
        <v>42087.625999999997</v>
      </c>
      <c r="B4676" s="149" t="s">
        <v>1698</v>
      </c>
      <c r="C4676" s="150" t="s">
        <v>1710</v>
      </c>
      <c r="D4676" s="150">
        <v>1</v>
      </c>
    </row>
    <row r="4677" spans="1:4">
      <c r="A4677" s="148">
        <v>42087.625999999997</v>
      </c>
      <c r="B4677" s="149" t="s">
        <v>1706</v>
      </c>
      <c r="C4677" s="150" t="s">
        <v>1699</v>
      </c>
      <c r="D4677" s="150">
        <v>1</v>
      </c>
    </row>
    <row r="4678" spans="1:4">
      <c r="A4678" s="148">
        <v>42087.637000000002</v>
      </c>
      <c r="B4678" s="149" t="s">
        <v>1707</v>
      </c>
      <c r="C4678" s="150" t="s">
        <v>1709</v>
      </c>
      <c r="D4678" s="150">
        <v>1</v>
      </c>
    </row>
    <row r="4679" spans="1:4">
      <c r="A4679" s="148">
        <v>42087.637000000002</v>
      </c>
      <c r="B4679" s="149" t="s">
        <v>1704</v>
      </c>
      <c r="C4679" s="150" t="s">
        <v>1708</v>
      </c>
      <c r="D4679" s="150">
        <v>1</v>
      </c>
    </row>
    <row r="4680" spans="1:4">
      <c r="A4680" s="148">
        <v>42087.648000000001</v>
      </c>
      <c r="B4680" s="149" t="s">
        <v>1702</v>
      </c>
      <c r="C4680" s="150" t="s">
        <v>1708</v>
      </c>
      <c r="D4680" s="150">
        <v>1</v>
      </c>
    </row>
    <row r="4681" spans="1:4">
      <c r="A4681" s="148">
        <v>42087.648000000001</v>
      </c>
      <c r="B4681" s="149" t="s">
        <v>1706</v>
      </c>
      <c r="C4681" s="150" t="s">
        <v>1708</v>
      </c>
      <c r="D4681" s="150">
        <v>1</v>
      </c>
    </row>
    <row r="4682" spans="1:4">
      <c r="A4682" s="148">
        <v>42087.656999999999</v>
      </c>
      <c r="B4682" s="149" t="s">
        <v>1698</v>
      </c>
      <c r="C4682" s="150" t="s">
        <v>1699</v>
      </c>
      <c r="D4682" s="150">
        <v>0</v>
      </c>
    </row>
    <row r="4683" spans="1:4">
      <c r="A4683" s="148">
        <v>42087.656999999999</v>
      </c>
      <c r="B4683" s="149" t="s">
        <v>1700</v>
      </c>
      <c r="C4683" s="150" t="s">
        <v>1701</v>
      </c>
      <c r="D4683" s="150">
        <v>1</v>
      </c>
    </row>
    <row r="4684" spans="1:4">
      <c r="A4684" s="148">
        <v>42087.678</v>
      </c>
      <c r="B4684" s="149" t="s">
        <v>1703</v>
      </c>
      <c r="C4684" s="150" t="s">
        <v>1708</v>
      </c>
      <c r="D4684" s="150">
        <v>0</v>
      </c>
    </row>
    <row r="4685" spans="1:4">
      <c r="A4685" s="148">
        <v>42087.678</v>
      </c>
      <c r="B4685" s="149" t="s">
        <v>1705</v>
      </c>
      <c r="C4685" s="150" t="s">
        <v>1709</v>
      </c>
      <c r="D4685" s="150">
        <v>1</v>
      </c>
    </row>
    <row r="4686" spans="1:4">
      <c r="A4686" s="148">
        <v>42087.678999999996</v>
      </c>
      <c r="B4686" s="149" t="s">
        <v>1698</v>
      </c>
      <c r="C4686" s="150" t="s">
        <v>1699</v>
      </c>
      <c r="D4686" s="150">
        <v>1</v>
      </c>
    </row>
    <row r="4687" spans="1:4">
      <c r="A4687" s="148">
        <v>42087.678999999996</v>
      </c>
      <c r="B4687" s="149" t="s">
        <v>1707</v>
      </c>
      <c r="C4687" s="150" t="s">
        <v>1701</v>
      </c>
      <c r="D4687" s="150">
        <v>1</v>
      </c>
    </row>
    <row r="4688" spans="1:4">
      <c r="A4688" s="148">
        <v>42087.686000000002</v>
      </c>
      <c r="B4688" s="149" t="s">
        <v>1706</v>
      </c>
      <c r="C4688" s="150" t="s">
        <v>1709</v>
      </c>
      <c r="D4688" s="150">
        <v>0</v>
      </c>
    </row>
    <row r="4689" spans="1:4">
      <c r="A4689" s="148">
        <v>42087.686000000002</v>
      </c>
      <c r="B4689" s="149" t="s">
        <v>1705</v>
      </c>
      <c r="C4689" s="150" t="s">
        <v>1708</v>
      </c>
      <c r="D4689" s="150">
        <v>1</v>
      </c>
    </row>
    <row r="4690" spans="1:4">
      <c r="A4690" s="148">
        <v>42087.688000000002</v>
      </c>
      <c r="B4690" s="149" t="s">
        <v>1705</v>
      </c>
      <c r="C4690" s="150" t="s">
        <v>1701</v>
      </c>
      <c r="D4690" s="150">
        <v>1</v>
      </c>
    </row>
    <row r="4691" spans="1:4">
      <c r="A4691" s="148">
        <v>42087.688000000002</v>
      </c>
      <c r="B4691" s="149" t="s">
        <v>1700</v>
      </c>
      <c r="C4691" s="150" t="s">
        <v>1710</v>
      </c>
      <c r="D4691" s="150">
        <v>1</v>
      </c>
    </row>
    <row r="4692" spans="1:4">
      <c r="A4692" s="148">
        <v>42087.728000000003</v>
      </c>
      <c r="B4692" s="149" t="s">
        <v>1704</v>
      </c>
      <c r="C4692" s="150" t="s">
        <v>1710</v>
      </c>
      <c r="D4692" s="150">
        <v>1</v>
      </c>
    </row>
    <row r="4693" spans="1:4">
      <c r="A4693" s="148">
        <v>42087.728000000003</v>
      </c>
      <c r="B4693" s="149" t="s">
        <v>1707</v>
      </c>
      <c r="C4693" s="150" t="s">
        <v>1699</v>
      </c>
      <c r="D4693" s="150">
        <v>0</v>
      </c>
    </row>
    <row r="4694" spans="1:4">
      <c r="A4694" s="148">
        <v>42088.375999999997</v>
      </c>
      <c r="B4694" s="149" t="s">
        <v>1704</v>
      </c>
      <c r="C4694" s="150" t="s">
        <v>1708</v>
      </c>
      <c r="D4694" s="150">
        <v>0</v>
      </c>
    </row>
    <row r="4695" spans="1:4">
      <c r="A4695" s="148">
        <v>42088.375999999997</v>
      </c>
      <c r="B4695" s="149" t="s">
        <v>1702</v>
      </c>
      <c r="C4695" s="150" t="s">
        <v>1699</v>
      </c>
      <c r="D4695" s="150">
        <v>1</v>
      </c>
    </row>
    <row r="4696" spans="1:4">
      <c r="A4696" s="148">
        <v>42088.377999999997</v>
      </c>
      <c r="B4696" s="149" t="s">
        <v>1707</v>
      </c>
      <c r="C4696" s="150" t="s">
        <v>1710</v>
      </c>
      <c r="D4696" s="150">
        <v>1</v>
      </c>
    </row>
    <row r="4697" spans="1:4">
      <c r="A4697" s="148">
        <v>42088.377999999997</v>
      </c>
      <c r="B4697" s="149" t="s">
        <v>1706</v>
      </c>
      <c r="C4697" s="150" t="s">
        <v>1701</v>
      </c>
      <c r="D4697" s="150">
        <v>1</v>
      </c>
    </row>
    <row r="4698" spans="1:4">
      <c r="A4698" s="148">
        <v>42088.387999999999</v>
      </c>
      <c r="B4698" s="149" t="s">
        <v>1707</v>
      </c>
      <c r="C4698" s="150" t="s">
        <v>1708</v>
      </c>
      <c r="D4698" s="150">
        <v>1</v>
      </c>
    </row>
    <row r="4699" spans="1:4">
      <c r="A4699" s="148">
        <v>42088.387999999999</v>
      </c>
      <c r="B4699" s="149" t="s">
        <v>1707</v>
      </c>
      <c r="C4699" s="150" t="s">
        <v>1709</v>
      </c>
      <c r="D4699" s="150">
        <v>1</v>
      </c>
    </row>
    <row r="4700" spans="1:4">
      <c r="A4700" s="148">
        <v>42088.436000000002</v>
      </c>
      <c r="B4700" s="149" t="s">
        <v>1707</v>
      </c>
      <c r="C4700" s="150" t="s">
        <v>1708</v>
      </c>
      <c r="D4700" s="150">
        <v>1</v>
      </c>
    </row>
    <row r="4701" spans="1:4">
      <c r="A4701" s="148">
        <v>42088.436000000002</v>
      </c>
      <c r="B4701" s="149" t="s">
        <v>1706</v>
      </c>
      <c r="C4701" s="150" t="s">
        <v>1710</v>
      </c>
      <c r="D4701" s="150">
        <v>1</v>
      </c>
    </row>
    <row r="4702" spans="1:4">
      <c r="A4702" s="148">
        <v>42088.436000000002</v>
      </c>
      <c r="B4702" s="149" t="s">
        <v>1705</v>
      </c>
      <c r="C4702" s="150" t="s">
        <v>1710</v>
      </c>
      <c r="D4702" s="150">
        <v>0</v>
      </c>
    </row>
    <row r="4703" spans="1:4">
      <c r="A4703" s="148">
        <v>42088.436000000002</v>
      </c>
      <c r="B4703" s="149" t="s">
        <v>1702</v>
      </c>
      <c r="C4703" s="150" t="s">
        <v>1699</v>
      </c>
      <c r="D4703" s="150">
        <v>1</v>
      </c>
    </row>
    <row r="4704" spans="1:4">
      <c r="A4704" s="148">
        <v>42088.45</v>
      </c>
      <c r="B4704" s="149" t="s">
        <v>1702</v>
      </c>
      <c r="C4704" s="150" t="s">
        <v>1701</v>
      </c>
      <c r="D4704" s="150">
        <v>1</v>
      </c>
    </row>
    <row r="4705" spans="1:4">
      <c r="A4705" s="148">
        <v>42088.45</v>
      </c>
      <c r="B4705" s="149" t="s">
        <v>1705</v>
      </c>
      <c r="C4705" s="150" t="s">
        <v>1699</v>
      </c>
      <c r="D4705" s="150">
        <v>0</v>
      </c>
    </row>
    <row r="4706" spans="1:4">
      <c r="A4706" s="148">
        <v>42088.453999999998</v>
      </c>
      <c r="B4706" s="149" t="s">
        <v>1703</v>
      </c>
      <c r="C4706" s="150" t="s">
        <v>1710</v>
      </c>
      <c r="D4706" s="150">
        <v>1</v>
      </c>
    </row>
    <row r="4707" spans="1:4">
      <c r="A4707" s="148">
        <v>42088.453999999998</v>
      </c>
      <c r="B4707" s="149" t="s">
        <v>1704</v>
      </c>
      <c r="C4707" s="150" t="s">
        <v>1708</v>
      </c>
      <c r="D4707" s="150">
        <v>0</v>
      </c>
    </row>
    <row r="4708" spans="1:4">
      <c r="A4708" s="148">
        <v>42088.459000000003</v>
      </c>
      <c r="B4708" s="149" t="s">
        <v>1704</v>
      </c>
      <c r="C4708" s="150" t="s">
        <v>1701</v>
      </c>
      <c r="D4708" s="150">
        <v>0</v>
      </c>
    </row>
    <row r="4709" spans="1:4">
      <c r="A4709" s="148">
        <v>42088.459000000003</v>
      </c>
      <c r="B4709" s="149" t="s">
        <v>1707</v>
      </c>
      <c r="C4709" s="150" t="s">
        <v>1708</v>
      </c>
      <c r="D4709" s="150">
        <v>0</v>
      </c>
    </row>
    <row r="4710" spans="1:4">
      <c r="A4710" s="148">
        <v>42088.489000000001</v>
      </c>
      <c r="B4710" s="149" t="s">
        <v>1704</v>
      </c>
      <c r="C4710" s="150" t="s">
        <v>1710</v>
      </c>
      <c r="D4710" s="150">
        <v>1</v>
      </c>
    </row>
    <row r="4711" spans="1:4">
      <c r="A4711" s="148">
        <v>42088.489000000001</v>
      </c>
      <c r="B4711" s="149" t="s">
        <v>1698</v>
      </c>
      <c r="C4711" s="150" t="s">
        <v>1708</v>
      </c>
      <c r="D4711" s="150">
        <v>1</v>
      </c>
    </row>
    <row r="4712" spans="1:4">
      <c r="A4712" s="148">
        <v>42088.502999999997</v>
      </c>
      <c r="B4712" s="149" t="s">
        <v>1705</v>
      </c>
      <c r="C4712" s="150" t="s">
        <v>1708</v>
      </c>
      <c r="D4712" s="150">
        <v>1</v>
      </c>
    </row>
    <row r="4713" spans="1:4">
      <c r="A4713" s="148">
        <v>42088.502999999997</v>
      </c>
      <c r="B4713" s="149" t="s">
        <v>1700</v>
      </c>
      <c r="C4713" s="150" t="s">
        <v>1708</v>
      </c>
      <c r="D4713" s="150">
        <v>1</v>
      </c>
    </row>
    <row r="4714" spans="1:4">
      <c r="A4714" s="148">
        <v>42088.57</v>
      </c>
      <c r="B4714" s="149" t="s">
        <v>1706</v>
      </c>
      <c r="C4714" s="150" t="s">
        <v>1709</v>
      </c>
      <c r="D4714" s="150">
        <v>0</v>
      </c>
    </row>
    <row r="4715" spans="1:4">
      <c r="A4715" s="148">
        <v>42088.57</v>
      </c>
      <c r="B4715" s="149" t="s">
        <v>1702</v>
      </c>
      <c r="C4715" s="150" t="s">
        <v>1708</v>
      </c>
      <c r="D4715" s="150">
        <v>1</v>
      </c>
    </row>
    <row r="4716" spans="1:4">
      <c r="A4716" s="148">
        <v>42088.578999999998</v>
      </c>
      <c r="B4716" s="149" t="s">
        <v>1702</v>
      </c>
      <c r="C4716" s="150" t="s">
        <v>1699</v>
      </c>
      <c r="D4716" s="150">
        <v>1</v>
      </c>
    </row>
    <row r="4717" spans="1:4">
      <c r="A4717" s="148">
        <v>42088.578999999998</v>
      </c>
      <c r="B4717" s="149" t="s">
        <v>1707</v>
      </c>
      <c r="C4717" s="150" t="s">
        <v>1710</v>
      </c>
      <c r="D4717" s="150">
        <v>1</v>
      </c>
    </row>
    <row r="4718" spans="1:4">
      <c r="A4718" s="148">
        <v>42088.618000000002</v>
      </c>
      <c r="B4718" s="149" t="s">
        <v>1700</v>
      </c>
      <c r="C4718" s="150" t="s">
        <v>1709</v>
      </c>
      <c r="D4718" s="150">
        <v>0</v>
      </c>
    </row>
    <row r="4719" spans="1:4">
      <c r="A4719" s="148">
        <v>42088.618000000002</v>
      </c>
      <c r="B4719" s="149" t="s">
        <v>1705</v>
      </c>
      <c r="C4719" s="150" t="s">
        <v>1709</v>
      </c>
      <c r="D4719" s="150">
        <v>1</v>
      </c>
    </row>
    <row r="4720" spans="1:4">
      <c r="A4720" s="148">
        <v>42088.625999999997</v>
      </c>
      <c r="B4720" s="149" t="s">
        <v>1704</v>
      </c>
      <c r="C4720" s="150" t="s">
        <v>1709</v>
      </c>
      <c r="D4720" s="150">
        <v>0</v>
      </c>
    </row>
    <row r="4721" spans="1:4">
      <c r="A4721" s="148">
        <v>42088.625999999997</v>
      </c>
      <c r="B4721" s="149" t="s">
        <v>1704</v>
      </c>
      <c r="C4721" s="150" t="s">
        <v>1710</v>
      </c>
      <c r="D4721" s="150">
        <v>1</v>
      </c>
    </row>
    <row r="4722" spans="1:4">
      <c r="A4722" s="148">
        <v>42088.637999999999</v>
      </c>
      <c r="B4722" s="149" t="s">
        <v>1704</v>
      </c>
      <c r="C4722" s="150" t="s">
        <v>1701</v>
      </c>
      <c r="D4722" s="150">
        <v>0</v>
      </c>
    </row>
    <row r="4723" spans="1:4">
      <c r="A4723" s="148">
        <v>42088.637999999999</v>
      </c>
      <c r="B4723" s="149" t="s">
        <v>1707</v>
      </c>
      <c r="C4723" s="150" t="s">
        <v>1701</v>
      </c>
      <c r="D4723" s="150">
        <v>1</v>
      </c>
    </row>
    <row r="4724" spans="1:4">
      <c r="A4724" s="148">
        <v>42088.641000000003</v>
      </c>
      <c r="B4724" s="149" t="s">
        <v>1705</v>
      </c>
      <c r="C4724" s="150" t="s">
        <v>1708</v>
      </c>
      <c r="D4724" s="150">
        <v>1</v>
      </c>
    </row>
    <row r="4725" spans="1:4">
      <c r="A4725" s="148">
        <v>42088.641000000003</v>
      </c>
      <c r="B4725" s="149" t="s">
        <v>1700</v>
      </c>
      <c r="C4725" s="150" t="s">
        <v>1699</v>
      </c>
      <c r="D4725" s="150">
        <v>1</v>
      </c>
    </row>
    <row r="4726" spans="1:4">
      <c r="A4726" s="148">
        <v>42088.66</v>
      </c>
      <c r="B4726" s="149" t="s">
        <v>1704</v>
      </c>
      <c r="C4726" s="150" t="s">
        <v>1709</v>
      </c>
      <c r="D4726" s="150">
        <v>1</v>
      </c>
    </row>
    <row r="4727" spans="1:4">
      <c r="A4727" s="148">
        <v>42088.66</v>
      </c>
      <c r="B4727" s="149" t="s">
        <v>1702</v>
      </c>
      <c r="C4727" s="150" t="s">
        <v>1699</v>
      </c>
      <c r="D4727" s="150">
        <v>0</v>
      </c>
    </row>
    <row r="4728" spans="1:4">
      <c r="A4728" s="148">
        <v>42088.667999999998</v>
      </c>
      <c r="B4728" s="149" t="s">
        <v>1704</v>
      </c>
      <c r="C4728" s="150" t="s">
        <v>1709</v>
      </c>
      <c r="D4728" s="150">
        <v>0</v>
      </c>
    </row>
    <row r="4729" spans="1:4">
      <c r="A4729" s="148">
        <v>42088.667999999998</v>
      </c>
      <c r="B4729" s="149" t="s">
        <v>1707</v>
      </c>
      <c r="C4729" s="150" t="s">
        <v>1708</v>
      </c>
      <c r="D4729" s="150">
        <v>1</v>
      </c>
    </row>
    <row r="4730" spans="1:4">
      <c r="A4730" s="148">
        <v>42088.671000000002</v>
      </c>
      <c r="B4730" s="149" t="s">
        <v>1703</v>
      </c>
      <c r="C4730" s="150" t="s">
        <v>1709</v>
      </c>
      <c r="D4730" s="150">
        <v>1</v>
      </c>
    </row>
    <row r="4731" spans="1:4">
      <c r="A4731" s="148">
        <v>42088.671000000002</v>
      </c>
      <c r="B4731" s="149" t="s">
        <v>1703</v>
      </c>
      <c r="C4731" s="150" t="s">
        <v>1699</v>
      </c>
      <c r="D4731" s="150">
        <v>1</v>
      </c>
    </row>
    <row r="4732" spans="1:4">
      <c r="A4732" s="148">
        <v>42088.684999999998</v>
      </c>
      <c r="B4732" s="149" t="s">
        <v>1698</v>
      </c>
      <c r="C4732" s="150" t="s">
        <v>1710</v>
      </c>
      <c r="D4732" s="150">
        <v>1</v>
      </c>
    </row>
    <row r="4733" spans="1:4">
      <c r="A4733" s="148">
        <v>42088.684999999998</v>
      </c>
      <c r="B4733" s="149" t="s">
        <v>1702</v>
      </c>
      <c r="C4733" s="150" t="s">
        <v>1709</v>
      </c>
      <c r="D4733" s="150">
        <v>1</v>
      </c>
    </row>
    <row r="4734" spans="1:4">
      <c r="A4734" s="148">
        <v>42088.694000000003</v>
      </c>
      <c r="B4734" s="149" t="s">
        <v>1704</v>
      </c>
      <c r="C4734" s="150" t="s">
        <v>1709</v>
      </c>
      <c r="D4734" s="150">
        <v>1</v>
      </c>
    </row>
    <row r="4735" spans="1:4">
      <c r="A4735" s="148">
        <v>42088.694000000003</v>
      </c>
      <c r="B4735" s="149" t="s">
        <v>1705</v>
      </c>
      <c r="C4735" s="150" t="s">
        <v>1708</v>
      </c>
      <c r="D4735" s="150">
        <v>1</v>
      </c>
    </row>
    <row r="4736" spans="1:4">
      <c r="A4736" s="148">
        <v>42088.733</v>
      </c>
      <c r="B4736" s="149" t="s">
        <v>1700</v>
      </c>
      <c r="C4736" s="150" t="s">
        <v>1699</v>
      </c>
      <c r="D4736" s="150">
        <v>0</v>
      </c>
    </row>
    <row r="4737" spans="1:4">
      <c r="A4737" s="148">
        <v>42088.733</v>
      </c>
      <c r="B4737" s="149" t="s">
        <v>1705</v>
      </c>
      <c r="C4737" s="150" t="s">
        <v>1699</v>
      </c>
      <c r="D4737" s="150">
        <v>1</v>
      </c>
    </row>
    <row r="4738" spans="1:4">
      <c r="A4738" s="148">
        <v>42088.739000000001</v>
      </c>
      <c r="B4738" s="149" t="s">
        <v>1705</v>
      </c>
      <c r="C4738" s="150" t="s">
        <v>1699</v>
      </c>
      <c r="D4738" s="150">
        <v>1</v>
      </c>
    </row>
    <row r="4739" spans="1:4">
      <c r="A4739" s="148">
        <v>42088.739000000001</v>
      </c>
      <c r="B4739" s="149" t="s">
        <v>1702</v>
      </c>
      <c r="C4739" s="150" t="s">
        <v>1709</v>
      </c>
      <c r="D4739" s="150">
        <v>1</v>
      </c>
    </row>
    <row r="4740" spans="1:4">
      <c r="A4740" s="148">
        <v>42089.391000000003</v>
      </c>
      <c r="B4740" s="149" t="s">
        <v>1707</v>
      </c>
      <c r="C4740" s="150" t="s">
        <v>1701</v>
      </c>
      <c r="D4740" s="150">
        <v>1</v>
      </c>
    </row>
    <row r="4741" spans="1:4">
      <c r="A4741" s="148">
        <v>42089.391000000003</v>
      </c>
      <c r="B4741" s="149" t="s">
        <v>1698</v>
      </c>
      <c r="C4741" s="150" t="s">
        <v>1699</v>
      </c>
      <c r="D4741" s="150">
        <v>1</v>
      </c>
    </row>
    <row r="4742" spans="1:4">
      <c r="A4742" s="148">
        <v>42089.392</v>
      </c>
      <c r="B4742" s="149" t="s">
        <v>1703</v>
      </c>
      <c r="C4742" s="150" t="s">
        <v>1708</v>
      </c>
      <c r="D4742" s="150">
        <v>0</v>
      </c>
    </row>
    <row r="4743" spans="1:4">
      <c r="A4743" s="148">
        <v>42089.392</v>
      </c>
      <c r="B4743" s="149" t="s">
        <v>1706</v>
      </c>
      <c r="C4743" s="150" t="s">
        <v>1710</v>
      </c>
      <c r="D4743" s="150">
        <v>0</v>
      </c>
    </row>
    <row r="4744" spans="1:4">
      <c r="A4744" s="148">
        <v>42089.398999999998</v>
      </c>
      <c r="B4744" s="149" t="s">
        <v>1706</v>
      </c>
      <c r="C4744" s="150" t="s">
        <v>1701</v>
      </c>
      <c r="D4744" s="150">
        <v>1</v>
      </c>
    </row>
    <row r="4745" spans="1:4">
      <c r="A4745" s="148">
        <v>42089.398999999998</v>
      </c>
      <c r="B4745" s="149" t="s">
        <v>1707</v>
      </c>
      <c r="C4745" s="150" t="s">
        <v>1710</v>
      </c>
      <c r="D4745" s="150">
        <v>0</v>
      </c>
    </row>
    <row r="4746" spans="1:4">
      <c r="A4746" s="148">
        <v>42089.417000000001</v>
      </c>
      <c r="B4746" s="149" t="s">
        <v>1703</v>
      </c>
      <c r="C4746" s="150" t="s">
        <v>1708</v>
      </c>
      <c r="D4746" s="150">
        <v>1</v>
      </c>
    </row>
    <row r="4747" spans="1:4">
      <c r="A4747" s="148">
        <v>42089.417000000001</v>
      </c>
      <c r="B4747" s="149" t="s">
        <v>1702</v>
      </c>
      <c r="C4747" s="150" t="s">
        <v>1699</v>
      </c>
      <c r="D4747" s="150">
        <v>1</v>
      </c>
    </row>
    <row r="4748" spans="1:4">
      <c r="A4748" s="148">
        <v>42089.421000000002</v>
      </c>
      <c r="B4748" s="149" t="s">
        <v>1698</v>
      </c>
      <c r="C4748" s="150" t="s">
        <v>1701</v>
      </c>
      <c r="D4748" s="150">
        <v>0</v>
      </c>
    </row>
    <row r="4749" spans="1:4">
      <c r="A4749" s="148">
        <v>42089.421000000002</v>
      </c>
      <c r="B4749" s="149" t="s">
        <v>1703</v>
      </c>
      <c r="C4749" s="150" t="s">
        <v>1708</v>
      </c>
      <c r="D4749" s="150">
        <v>0</v>
      </c>
    </row>
    <row r="4750" spans="1:4">
      <c r="A4750" s="148">
        <v>42089.423999999999</v>
      </c>
      <c r="B4750" s="149" t="s">
        <v>1706</v>
      </c>
      <c r="C4750" s="150" t="s">
        <v>1709</v>
      </c>
      <c r="D4750" s="150">
        <v>1</v>
      </c>
    </row>
    <row r="4751" spans="1:4">
      <c r="A4751" s="148">
        <v>42089.423999999999</v>
      </c>
      <c r="B4751" s="149" t="s">
        <v>1705</v>
      </c>
      <c r="C4751" s="150" t="s">
        <v>1709</v>
      </c>
      <c r="D4751" s="150">
        <v>1</v>
      </c>
    </row>
    <row r="4752" spans="1:4">
      <c r="A4752" s="148">
        <v>42089.427000000003</v>
      </c>
      <c r="B4752" s="149" t="s">
        <v>1702</v>
      </c>
      <c r="C4752" s="150" t="s">
        <v>1699</v>
      </c>
      <c r="D4752" s="150">
        <v>1</v>
      </c>
    </row>
    <row r="4753" spans="1:4">
      <c r="A4753" s="148">
        <v>42089.427000000003</v>
      </c>
      <c r="B4753" s="149" t="s">
        <v>1707</v>
      </c>
      <c r="C4753" s="150" t="s">
        <v>1701</v>
      </c>
      <c r="D4753" s="150">
        <v>1</v>
      </c>
    </row>
    <row r="4754" spans="1:4">
      <c r="A4754" s="148">
        <v>42089.455999999998</v>
      </c>
      <c r="B4754" s="149" t="s">
        <v>1700</v>
      </c>
      <c r="C4754" s="150" t="s">
        <v>1710</v>
      </c>
      <c r="D4754" s="150">
        <v>1</v>
      </c>
    </row>
    <row r="4755" spans="1:4">
      <c r="A4755" s="148">
        <v>42089.455999999998</v>
      </c>
      <c r="B4755" s="149" t="s">
        <v>1704</v>
      </c>
      <c r="C4755" s="150" t="s">
        <v>1701</v>
      </c>
      <c r="D4755" s="150">
        <v>1</v>
      </c>
    </row>
    <row r="4756" spans="1:4">
      <c r="A4756" s="148">
        <v>42089.491999999998</v>
      </c>
      <c r="B4756" s="149" t="s">
        <v>1700</v>
      </c>
      <c r="C4756" s="150" t="s">
        <v>1709</v>
      </c>
      <c r="D4756" s="150">
        <v>1</v>
      </c>
    </row>
    <row r="4757" spans="1:4">
      <c r="A4757" s="148">
        <v>42089.491999999998</v>
      </c>
      <c r="B4757" s="149" t="s">
        <v>1703</v>
      </c>
      <c r="C4757" s="150" t="s">
        <v>1701</v>
      </c>
      <c r="D4757" s="150">
        <v>1</v>
      </c>
    </row>
    <row r="4758" spans="1:4">
      <c r="A4758" s="148">
        <v>42089.497000000003</v>
      </c>
      <c r="B4758" s="149" t="s">
        <v>1704</v>
      </c>
      <c r="C4758" s="150" t="s">
        <v>1710</v>
      </c>
      <c r="D4758" s="150">
        <v>1</v>
      </c>
    </row>
    <row r="4759" spans="1:4">
      <c r="A4759" s="148">
        <v>42089.497000000003</v>
      </c>
      <c r="B4759" s="149" t="s">
        <v>1702</v>
      </c>
      <c r="C4759" s="150" t="s">
        <v>1701</v>
      </c>
      <c r="D4759" s="150">
        <v>0</v>
      </c>
    </row>
    <row r="4760" spans="1:4">
      <c r="A4760" s="148">
        <v>42089.500999999997</v>
      </c>
      <c r="B4760" s="149" t="s">
        <v>1702</v>
      </c>
      <c r="C4760" s="150" t="s">
        <v>1709</v>
      </c>
      <c r="D4760" s="150">
        <v>1</v>
      </c>
    </row>
    <row r="4761" spans="1:4">
      <c r="A4761" s="148">
        <v>42089.500999999997</v>
      </c>
      <c r="B4761" s="149" t="s">
        <v>1707</v>
      </c>
      <c r="C4761" s="150" t="s">
        <v>1710</v>
      </c>
      <c r="D4761" s="150">
        <v>1</v>
      </c>
    </row>
    <row r="4762" spans="1:4">
      <c r="A4762" s="148">
        <v>42089.517</v>
      </c>
      <c r="B4762" s="149" t="s">
        <v>1700</v>
      </c>
      <c r="C4762" s="150" t="s">
        <v>1699</v>
      </c>
      <c r="D4762" s="150">
        <v>1</v>
      </c>
    </row>
    <row r="4763" spans="1:4">
      <c r="A4763" s="148">
        <v>42089.517</v>
      </c>
      <c r="B4763" s="149" t="s">
        <v>1698</v>
      </c>
      <c r="C4763" s="150" t="s">
        <v>1709</v>
      </c>
      <c r="D4763" s="150">
        <v>0</v>
      </c>
    </row>
    <row r="4764" spans="1:4">
      <c r="A4764" s="148">
        <v>42089.531999999999</v>
      </c>
      <c r="B4764" s="149" t="s">
        <v>1702</v>
      </c>
      <c r="C4764" s="150" t="s">
        <v>1699</v>
      </c>
      <c r="D4764" s="150">
        <v>1</v>
      </c>
    </row>
    <row r="4765" spans="1:4">
      <c r="A4765" s="148">
        <v>42089.531999999999</v>
      </c>
      <c r="B4765" s="149" t="s">
        <v>1702</v>
      </c>
      <c r="C4765" s="150" t="s">
        <v>1710</v>
      </c>
      <c r="D4765" s="150">
        <v>0</v>
      </c>
    </row>
    <row r="4766" spans="1:4">
      <c r="A4766" s="148">
        <v>42089.535000000003</v>
      </c>
      <c r="B4766" s="149" t="s">
        <v>1704</v>
      </c>
      <c r="C4766" s="150" t="s">
        <v>1699</v>
      </c>
      <c r="D4766" s="150">
        <v>1</v>
      </c>
    </row>
    <row r="4767" spans="1:4">
      <c r="A4767" s="148">
        <v>42089.535000000003</v>
      </c>
      <c r="B4767" s="149" t="s">
        <v>1698</v>
      </c>
      <c r="C4767" s="150" t="s">
        <v>1710</v>
      </c>
      <c r="D4767" s="150">
        <v>1</v>
      </c>
    </row>
    <row r="4768" spans="1:4">
      <c r="A4768" s="148">
        <v>42089.536</v>
      </c>
      <c r="B4768" s="149" t="s">
        <v>1700</v>
      </c>
      <c r="C4768" s="150" t="s">
        <v>1701</v>
      </c>
      <c r="D4768" s="150">
        <v>0</v>
      </c>
    </row>
    <row r="4769" spans="1:4">
      <c r="A4769" s="148">
        <v>42089.536</v>
      </c>
      <c r="B4769" s="149" t="s">
        <v>1703</v>
      </c>
      <c r="C4769" s="150" t="s">
        <v>1701</v>
      </c>
      <c r="D4769" s="150">
        <v>1</v>
      </c>
    </row>
    <row r="4770" spans="1:4">
      <c r="A4770" s="148">
        <v>42089.536</v>
      </c>
      <c r="B4770" s="149" t="s">
        <v>1707</v>
      </c>
      <c r="C4770" s="150" t="s">
        <v>1701</v>
      </c>
      <c r="D4770" s="150">
        <v>1</v>
      </c>
    </row>
    <row r="4771" spans="1:4">
      <c r="A4771" s="148">
        <v>42089.536</v>
      </c>
      <c r="B4771" s="149" t="s">
        <v>1704</v>
      </c>
      <c r="C4771" s="150" t="s">
        <v>1708</v>
      </c>
      <c r="D4771" s="150">
        <v>1</v>
      </c>
    </row>
    <row r="4772" spans="1:4">
      <c r="A4772" s="148">
        <v>42089.572999999997</v>
      </c>
      <c r="B4772" s="149" t="s">
        <v>1705</v>
      </c>
      <c r="C4772" s="150" t="s">
        <v>1709</v>
      </c>
      <c r="D4772" s="150">
        <v>1</v>
      </c>
    </row>
    <row r="4773" spans="1:4">
      <c r="A4773" s="148">
        <v>42089.572999999997</v>
      </c>
      <c r="B4773" s="149" t="s">
        <v>1705</v>
      </c>
      <c r="C4773" s="150" t="s">
        <v>1701</v>
      </c>
      <c r="D4773" s="150">
        <v>0</v>
      </c>
    </row>
    <row r="4774" spans="1:4">
      <c r="A4774" s="148">
        <v>42089.61</v>
      </c>
      <c r="B4774" s="149" t="s">
        <v>1702</v>
      </c>
      <c r="C4774" s="150" t="s">
        <v>1701</v>
      </c>
      <c r="D4774" s="150">
        <v>1</v>
      </c>
    </row>
    <row r="4775" spans="1:4">
      <c r="A4775" s="148">
        <v>42089.61</v>
      </c>
      <c r="B4775" s="149" t="s">
        <v>1700</v>
      </c>
      <c r="C4775" s="150" t="s">
        <v>1709</v>
      </c>
      <c r="D4775" s="150">
        <v>0</v>
      </c>
    </row>
    <row r="4776" spans="1:4">
      <c r="A4776" s="148">
        <v>42089.618000000002</v>
      </c>
      <c r="B4776" s="149" t="s">
        <v>1698</v>
      </c>
      <c r="C4776" s="150" t="s">
        <v>1709</v>
      </c>
      <c r="D4776" s="150">
        <v>1</v>
      </c>
    </row>
    <row r="4777" spans="1:4">
      <c r="A4777" s="148">
        <v>42089.618000000002</v>
      </c>
      <c r="B4777" s="149" t="s">
        <v>1706</v>
      </c>
      <c r="C4777" s="150" t="s">
        <v>1709</v>
      </c>
      <c r="D4777" s="150">
        <v>1</v>
      </c>
    </row>
    <row r="4778" spans="1:4">
      <c r="A4778" s="148">
        <v>42089.639000000003</v>
      </c>
      <c r="B4778" s="149" t="s">
        <v>1700</v>
      </c>
      <c r="C4778" s="150" t="s">
        <v>1699</v>
      </c>
      <c r="D4778" s="150">
        <v>1</v>
      </c>
    </row>
    <row r="4779" spans="1:4">
      <c r="A4779" s="148">
        <v>42089.639000000003</v>
      </c>
      <c r="B4779" s="149" t="s">
        <v>1706</v>
      </c>
      <c r="C4779" s="150" t="s">
        <v>1701</v>
      </c>
      <c r="D4779" s="150">
        <v>0</v>
      </c>
    </row>
    <row r="4780" spans="1:4">
      <c r="A4780" s="148">
        <v>42089.654000000002</v>
      </c>
      <c r="B4780" s="149" t="s">
        <v>1707</v>
      </c>
      <c r="C4780" s="150" t="s">
        <v>1710</v>
      </c>
      <c r="D4780" s="150">
        <v>1</v>
      </c>
    </row>
    <row r="4781" spans="1:4">
      <c r="A4781" s="148">
        <v>42089.654000000002</v>
      </c>
      <c r="B4781" s="149" t="s">
        <v>1706</v>
      </c>
      <c r="C4781" s="150" t="s">
        <v>1699</v>
      </c>
      <c r="D4781" s="150">
        <v>1</v>
      </c>
    </row>
    <row r="4782" spans="1:4">
      <c r="A4782" s="148">
        <v>42089.661999999997</v>
      </c>
      <c r="B4782" s="149" t="s">
        <v>1700</v>
      </c>
      <c r="C4782" s="150" t="s">
        <v>1709</v>
      </c>
      <c r="D4782" s="150">
        <v>1</v>
      </c>
    </row>
    <row r="4783" spans="1:4">
      <c r="A4783" s="148">
        <v>42089.661999999997</v>
      </c>
      <c r="B4783" s="149" t="s">
        <v>1703</v>
      </c>
      <c r="C4783" s="150" t="s">
        <v>1701</v>
      </c>
      <c r="D4783" s="150">
        <v>1</v>
      </c>
    </row>
    <row r="4784" spans="1:4">
      <c r="A4784" s="148">
        <v>42089.686000000002</v>
      </c>
      <c r="B4784" s="149" t="s">
        <v>1707</v>
      </c>
      <c r="C4784" s="150" t="s">
        <v>1699</v>
      </c>
      <c r="D4784" s="150">
        <v>1</v>
      </c>
    </row>
    <row r="4785" spans="1:4">
      <c r="A4785" s="148">
        <v>42089.686000000002</v>
      </c>
      <c r="B4785" s="149" t="s">
        <v>1700</v>
      </c>
      <c r="C4785" s="150" t="s">
        <v>1708</v>
      </c>
      <c r="D4785" s="150">
        <v>1</v>
      </c>
    </row>
    <row r="4786" spans="1:4">
      <c r="A4786" s="148">
        <v>42089.703000000001</v>
      </c>
      <c r="B4786" s="149" t="s">
        <v>1698</v>
      </c>
      <c r="C4786" s="150" t="s">
        <v>1710</v>
      </c>
      <c r="D4786" s="150">
        <v>1</v>
      </c>
    </row>
    <row r="4787" spans="1:4">
      <c r="A4787" s="148">
        <v>42089.703000000001</v>
      </c>
      <c r="B4787" s="149" t="s">
        <v>1698</v>
      </c>
      <c r="C4787" s="150" t="s">
        <v>1699</v>
      </c>
      <c r="D4787" s="150">
        <v>0</v>
      </c>
    </row>
    <row r="4788" spans="1:4">
      <c r="A4788" s="148">
        <v>42089.712</v>
      </c>
      <c r="B4788" s="149" t="s">
        <v>1698</v>
      </c>
      <c r="C4788" s="150" t="s">
        <v>1708</v>
      </c>
      <c r="D4788" s="150">
        <v>0</v>
      </c>
    </row>
    <row r="4789" spans="1:4">
      <c r="A4789" s="148">
        <v>42089.712</v>
      </c>
      <c r="B4789" s="149" t="s">
        <v>1700</v>
      </c>
      <c r="C4789" s="150" t="s">
        <v>1709</v>
      </c>
      <c r="D4789" s="150">
        <v>1</v>
      </c>
    </row>
    <row r="4790" spans="1:4">
      <c r="A4790" s="148">
        <v>42089.718000000001</v>
      </c>
      <c r="B4790" s="149" t="s">
        <v>1703</v>
      </c>
      <c r="C4790" s="150" t="s">
        <v>1699</v>
      </c>
      <c r="D4790" s="150">
        <v>1</v>
      </c>
    </row>
    <row r="4791" spans="1:4">
      <c r="A4791" s="148">
        <v>42089.718000000001</v>
      </c>
      <c r="B4791" s="149" t="s">
        <v>1706</v>
      </c>
      <c r="C4791" s="150" t="s">
        <v>1699</v>
      </c>
      <c r="D4791" s="150">
        <v>1</v>
      </c>
    </row>
    <row r="4792" spans="1:4">
      <c r="A4792" s="148">
        <v>42089.737999999998</v>
      </c>
      <c r="B4792" s="149" t="s">
        <v>1703</v>
      </c>
      <c r="C4792" s="150" t="s">
        <v>1710</v>
      </c>
      <c r="D4792" s="150">
        <v>1</v>
      </c>
    </row>
    <row r="4793" spans="1:4">
      <c r="A4793" s="148">
        <v>42089.737999999998</v>
      </c>
      <c r="B4793" s="149" t="s">
        <v>1704</v>
      </c>
      <c r="C4793" s="150" t="s">
        <v>1699</v>
      </c>
      <c r="D4793" s="150">
        <v>1</v>
      </c>
    </row>
    <row r="4794" spans="1:4">
      <c r="A4794" s="148">
        <v>42090.400000000001</v>
      </c>
      <c r="B4794" s="149" t="s">
        <v>1704</v>
      </c>
      <c r="C4794" s="150" t="s">
        <v>1701</v>
      </c>
      <c r="D4794" s="150">
        <v>1</v>
      </c>
    </row>
    <row r="4795" spans="1:4">
      <c r="A4795" s="148">
        <v>42090.400000000001</v>
      </c>
      <c r="B4795" s="149" t="s">
        <v>1700</v>
      </c>
      <c r="C4795" s="150" t="s">
        <v>1708</v>
      </c>
      <c r="D4795" s="150">
        <v>0</v>
      </c>
    </row>
    <row r="4796" spans="1:4">
      <c r="A4796" s="148">
        <v>42090.461000000003</v>
      </c>
      <c r="B4796" s="149" t="s">
        <v>1704</v>
      </c>
      <c r="C4796" s="150" t="s">
        <v>1701</v>
      </c>
      <c r="D4796" s="150">
        <v>0</v>
      </c>
    </row>
    <row r="4797" spans="1:4">
      <c r="A4797" s="148">
        <v>42090.461000000003</v>
      </c>
      <c r="B4797" s="149" t="s">
        <v>1707</v>
      </c>
      <c r="C4797" s="150" t="s">
        <v>1699</v>
      </c>
      <c r="D4797" s="150">
        <v>0</v>
      </c>
    </row>
    <row r="4798" spans="1:4">
      <c r="A4798" s="148">
        <v>42090.464999999997</v>
      </c>
      <c r="B4798" s="149" t="s">
        <v>1705</v>
      </c>
      <c r="C4798" s="150" t="s">
        <v>1701</v>
      </c>
      <c r="D4798" s="150">
        <v>0</v>
      </c>
    </row>
    <row r="4799" spans="1:4">
      <c r="A4799" s="148">
        <v>42090.464999999997</v>
      </c>
      <c r="B4799" s="149" t="s">
        <v>1704</v>
      </c>
      <c r="C4799" s="150" t="s">
        <v>1699</v>
      </c>
      <c r="D4799" s="150">
        <v>1</v>
      </c>
    </row>
    <row r="4800" spans="1:4">
      <c r="A4800" s="148">
        <v>42090.474000000002</v>
      </c>
      <c r="B4800" s="149" t="s">
        <v>1704</v>
      </c>
      <c r="C4800" s="150" t="s">
        <v>1709</v>
      </c>
      <c r="D4800" s="150">
        <v>1</v>
      </c>
    </row>
    <row r="4801" spans="1:4">
      <c r="A4801" s="148">
        <v>42090.474000000002</v>
      </c>
      <c r="B4801" s="149" t="s">
        <v>1703</v>
      </c>
      <c r="C4801" s="150" t="s">
        <v>1699</v>
      </c>
      <c r="D4801" s="150">
        <v>1</v>
      </c>
    </row>
    <row r="4802" spans="1:4">
      <c r="A4802" s="148">
        <v>42090.49</v>
      </c>
      <c r="B4802" s="149" t="s">
        <v>1705</v>
      </c>
      <c r="C4802" s="150" t="s">
        <v>1710</v>
      </c>
      <c r="D4802" s="150">
        <v>1</v>
      </c>
    </row>
    <row r="4803" spans="1:4">
      <c r="A4803" s="148">
        <v>42090.49</v>
      </c>
      <c r="B4803" s="149" t="s">
        <v>1700</v>
      </c>
      <c r="C4803" s="150" t="s">
        <v>1708</v>
      </c>
      <c r="D4803" s="150">
        <v>1</v>
      </c>
    </row>
    <row r="4804" spans="1:4">
      <c r="A4804" s="148">
        <v>42090.491999999998</v>
      </c>
      <c r="B4804" s="149" t="s">
        <v>1706</v>
      </c>
      <c r="C4804" s="150" t="s">
        <v>1701</v>
      </c>
      <c r="D4804" s="150">
        <v>1</v>
      </c>
    </row>
    <row r="4805" spans="1:4">
      <c r="A4805" s="148">
        <v>42090.491999999998</v>
      </c>
      <c r="B4805" s="149" t="s">
        <v>1700</v>
      </c>
      <c r="C4805" s="150" t="s">
        <v>1709</v>
      </c>
      <c r="D4805" s="150">
        <v>1</v>
      </c>
    </row>
    <row r="4806" spans="1:4">
      <c r="A4806" s="148">
        <v>42090.516000000003</v>
      </c>
      <c r="B4806" s="149" t="s">
        <v>1704</v>
      </c>
      <c r="C4806" s="150" t="s">
        <v>1710</v>
      </c>
      <c r="D4806" s="150">
        <v>0</v>
      </c>
    </row>
    <row r="4807" spans="1:4">
      <c r="A4807" s="148">
        <v>42090.516000000003</v>
      </c>
      <c r="B4807" s="149" t="s">
        <v>1704</v>
      </c>
      <c r="C4807" s="150" t="s">
        <v>1708</v>
      </c>
      <c r="D4807" s="150">
        <v>1</v>
      </c>
    </row>
    <row r="4808" spans="1:4">
      <c r="A4808" s="148">
        <v>42090.517999999996</v>
      </c>
      <c r="B4808" s="149" t="s">
        <v>1707</v>
      </c>
      <c r="C4808" s="150" t="s">
        <v>1708</v>
      </c>
      <c r="D4808" s="150">
        <v>1</v>
      </c>
    </row>
    <row r="4809" spans="1:4">
      <c r="A4809" s="148">
        <v>42090.517999999996</v>
      </c>
      <c r="B4809" s="149" t="s">
        <v>1700</v>
      </c>
      <c r="C4809" s="150" t="s">
        <v>1708</v>
      </c>
      <c r="D4809" s="150">
        <v>0</v>
      </c>
    </row>
    <row r="4810" spans="1:4">
      <c r="A4810" s="148">
        <v>42090.538</v>
      </c>
      <c r="B4810" s="149" t="s">
        <v>1704</v>
      </c>
      <c r="C4810" s="150" t="s">
        <v>1709</v>
      </c>
      <c r="D4810" s="150">
        <v>1</v>
      </c>
    </row>
    <row r="4811" spans="1:4">
      <c r="A4811" s="148">
        <v>42090.538</v>
      </c>
      <c r="B4811" s="149" t="s">
        <v>1703</v>
      </c>
      <c r="C4811" s="150" t="s">
        <v>1710</v>
      </c>
      <c r="D4811" s="150">
        <v>1</v>
      </c>
    </row>
    <row r="4812" spans="1:4">
      <c r="A4812" s="148">
        <v>42090.557999999997</v>
      </c>
      <c r="B4812" s="149" t="s">
        <v>1704</v>
      </c>
      <c r="C4812" s="150" t="s">
        <v>1708</v>
      </c>
      <c r="D4812" s="150">
        <v>1</v>
      </c>
    </row>
    <row r="4813" spans="1:4">
      <c r="A4813" s="148">
        <v>42090.557999999997</v>
      </c>
      <c r="B4813" s="149" t="s">
        <v>1700</v>
      </c>
      <c r="C4813" s="150" t="s">
        <v>1708</v>
      </c>
      <c r="D4813" s="150">
        <v>1</v>
      </c>
    </row>
    <row r="4814" spans="1:4">
      <c r="A4814" s="148">
        <v>42090.563000000002</v>
      </c>
      <c r="B4814" s="149" t="s">
        <v>1702</v>
      </c>
      <c r="C4814" s="150" t="s">
        <v>1701</v>
      </c>
      <c r="D4814" s="150">
        <v>1</v>
      </c>
    </row>
    <row r="4815" spans="1:4">
      <c r="A4815" s="148">
        <v>42090.563000000002</v>
      </c>
      <c r="B4815" s="149" t="s">
        <v>1706</v>
      </c>
      <c r="C4815" s="150" t="s">
        <v>1708</v>
      </c>
      <c r="D4815" s="150">
        <v>0</v>
      </c>
    </row>
    <row r="4816" spans="1:4">
      <c r="A4816" s="148">
        <v>42090.59</v>
      </c>
      <c r="B4816" s="149" t="s">
        <v>1705</v>
      </c>
      <c r="C4816" s="150" t="s">
        <v>1710</v>
      </c>
      <c r="D4816" s="150">
        <v>1</v>
      </c>
    </row>
    <row r="4817" spans="1:4">
      <c r="A4817" s="148">
        <v>42090.59</v>
      </c>
      <c r="B4817" s="149" t="s">
        <v>1700</v>
      </c>
      <c r="C4817" s="150" t="s">
        <v>1708</v>
      </c>
      <c r="D4817" s="150">
        <v>1</v>
      </c>
    </row>
    <row r="4818" spans="1:4">
      <c r="A4818" s="148">
        <v>42090.597000000002</v>
      </c>
      <c r="B4818" s="149" t="s">
        <v>1704</v>
      </c>
      <c r="C4818" s="150" t="s">
        <v>1708</v>
      </c>
      <c r="D4818" s="150">
        <v>0</v>
      </c>
    </row>
    <row r="4819" spans="1:4">
      <c r="A4819" s="148">
        <v>42090.597000000002</v>
      </c>
      <c r="B4819" s="149" t="s">
        <v>1705</v>
      </c>
      <c r="C4819" s="150" t="s">
        <v>1708</v>
      </c>
      <c r="D4819" s="150">
        <v>1</v>
      </c>
    </row>
    <row r="4820" spans="1:4">
      <c r="A4820" s="148">
        <v>42090.608999999997</v>
      </c>
      <c r="B4820" s="149" t="s">
        <v>1703</v>
      </c>
      <c r="C4820" s="150" t="s">
        <v>1710</v>
      </c>
      <c r="D4820" s="150">
        <v>1</v>
      </c>
    </row>
    <row r="4821" spans="1:4">
      <c r="A4821" s="148">
        <v>42090.608999999997</v>
      </c>
      <c r="B4821" s="149" t="s">
        <v>1702</v>
      </c>
      <c r="C4821" s="150" t="s">
        <v>1708</v>
      </c>
      <c r="D4821" s="150">
        <v>1</v>
      </c>
    </row>
    <row r="4822" spans="1:4">
      <c r="A4822" s="148">
        <v>42090.637000000002</v>
      </c>
      <c r="B4822" s="149" t="s">
        <v>1702</v>
      </c>
      <c r="C4822" s="150" t="s">
        <v>1699</v>
      </c>
      <c r="D4822" s="150">
        <v>1</v>
      </c>
    </row>
    <row r="4823" spans="1:4">
      <c r="A4823" s="148">
        <v>42090.637000000002</v>
      </c>
      <c r="B4823" s="149" t="s">
        <v>1707</v>
      </c>
      <c r="C4823" s="150" t="s">
        <v>1710</v>
      </c>
      <c r="D4823" s="150">
        <v>0</v>
      </c>
    </row>
    <row r="4824" spans="1:4">
      <c r="A4824" s="148">
        <v>42090.64</v>
      </c>
      <c r="B4824" s="149" t="s">
        <v>1700</v>
      </c>
      <c r="C4824" s="150" t="s">
        <v>1699</v>
      </c>
      <c r="D4824" s="150">
        <v>0</v>
      </c>
    </row>
    <row r="4825" spans="1:4">
      <c r="A4825" s="148">
        <v>42090.64</v>
      </c>
      <c r="B4825" s="149" t="s">
        <v>1703</v>
      </c>
      <c r="C4825" s="150" t="s">
        <v>1708</v>
      </c>
      <c r="D4825" s="150">
        <v>1</v>
      </c>
    </row>
    <row r="4826" spans="1:4">
      <c r="A4826" s="148">
        <v>42090.641000000003</v>
      </c>
      <c r="B4826" s="149" t="s">
        <v>1706</v>
      </c>
      <c r="C4826" s="150" t="s">
        <v>1709</v>
      </c>
      <c r="D4826" s="150">
        <v>1</v>
      </c>
    </row>
    <row r="4827" spans="1:4">
      <c r="A4827" s="148">
        <v>42090.641000000003</v>
      </c>
      <c r="B4827" s="149" t="s">
        <v>1704</v>
      </c>
      <c r="C4827" s="150" t="s">
        <v>1699</v>
      </c>
      <c r="D4827" s="150">
        <v>1</v>
      </c>
    </row>
    <row r="4828" spans="1:4">
      <c r="A4828" s="148">
        <v>42090.65</v>
      </c>
      <c r="B4828" s="149" t="s">
        <v>1703</v>
      </c>
      <c r="C4828" s="150" t="s">
        <v>1710</v>
      </c>
      <c r="D4828" s="150">
        <v>1</v>
      </c>
    </row>
    <row r="4829" spans="1:4">
      <c r="A4829" s="148">
        <v>42090.65</v>
      </c>
      <c r="B4829" s="149" t="s">
        <v>1700</v>
      </c>
      <c r="C4829" s="150" t="s">
        <v>1708</v>
      </c>
      <c r="D4829" s="150">
        <v>1</v>
      </c>
    </row>
    <row r="4830" spans="1:4">
      <c r="A4830" s="148">
        <v>42090.654999999999</v>
      </c>
      <c r="B4830" s="149" t="s">
        <v>1698</v>
      </c>
      <c r="C4830" s="150" t="s">
        <v>1701</v>
      </c>
      <c r="D4830" s="150">
        <v>0</v>
      </c>
    </row>
    <row r="4831" spans="1:4">
      <c r="A4831" s="148">
        <v>42090.654999999999</v>
      </c>
      <c r="B4831" s="149" t="s">
        <v>1706</v>
      </c>
      <c r="C4831" s="150" t="s">
        <v>1709</v>
      </c>
      <c r="D4831" s="150">
        <v>1</v>
      </c>
    </row>
    <row r="4832" spans="1:4">
      <c r="A4832" s="148">
        <v>42090.656999999999</v>
      </c>
      <c r="B4832" s="149" t="s">
        <v>1706</v>
      </c>
      <c r="C4832" s="150" t="s">
        <v>1708</v>
      </c>
      <c r="D4832" s="150">
        <v>1</v>
      </c>
    </row>
    <row r="4833" spans="1:4">
      <c r="A4833" s="148">
        <v>42090.656999999999</v>
      </c>
      <c r="B4833" s="149" t="s">
        <v>1703</v>
      </c>
      <c r="C4833" s="150" t="s">
        <v>1708</v>
      </c>
      <c r="D4833" s="150">
        <v>1</v>
      </c>
    </row>
    <row r="4834" spans="1:4">
      <c r="A4834" s="148">
        <v>42090.661</v>
      </c>
      <c r="B4834" s="149" t="s">
        <v>1702</v>
      </c>
      <c r="C4834" s="150" t="s">
        <v>1709</v>
      </c>
      <c r="D4834" s="150">
        <v>0</v>
      </c>
    </row>
    <row r="4835" spans="1:4">
      <c r="A4835" s="148">
        <v>42090.661</v>
      </c>
      <c r="B4835" s="149" t="s">
        <v>1700</v>
      </c>
      <c r="C4835" s="150" t="s">
        <v>1701</v>
      </c>
      <c r="D4835" s="150">
        <v>1</v>
      </c>
    </row>
    <row r="4836" spans="1:4">
      <c r="A4836" s="148">
        <v>42090.661999999997</v>
      </c>
      <c r="B4836" s="149" t="s">
        <v>1706</v>
      </c>
      <c r="C4836" s="150" t="s">
        <v>1709</v>
      </c>
      <c r="D4836" s="150">
        <v>0</v>
      </c>
    </row>
    <row r="4837" spans="1:4">
      <c r="A4837" s="148">
        <v>42090.661999999997</v>
      </c>
      <c r="B4837" s="149" t="s">
        <v>1703</v>
      </c>
      <c r="C4837" s="150" t="s">
        <v>1701</v>
      </c>
      <c r="D4837" s="150">
        <v>1</v>
      </c>
    </row>
    <row r="4838" spans="1:4">
      <c r="A4838" s="148">
        <v>42090.678</v>
      </c>
      <c r="B4838" s="149" t="s">
        <v>1702</v>
      </c>
      <c r="C4838" s="150" t="s">
        <v>1701</v>
      </c>
      <c r="D4838" s="150">
        <v>0</v>
      </c>
    </row>
    <row r="4839" spans="1:4">
      <c r="A4839" s="148">
        <v>42090.678</v>
      </c>
      <c r="B4839" s="149" t="s">
        <v>1698</v>
      </c>
      <c r="C4839" s="150" t="s">
        <v>1710</v>
      </c>
      <c r="D4839" s="150">
        <v>0</v>
      </c>
    </row>
    <row r="4840" spans="1:4">
      <c r="A4840" s="148">
        <v>42090.678</v>
      </c>
      <c r="B4840" s="149" t="s">
        <v>1707</v>
      </c>
      <c r="C4840" s="150" t="s">
        <v>1708</v>
      </c>
      <c r="D4840" s="150">
        <v>1</v>
      </c>
    </row>
    <row r="4841" spans="1:4">
      <c r="A4841" s="148">
        <v>42090.678</v>
      </c>
      <c r="B4841" s="149" t="s">
        <v>1703</v>
      </c>
      <c r="C4841" s="150" t="s">
        <v>1709</v>
      </c>
      <c r="D4841" s="150">
        <v>1</v>
      </c>
    </row>
    <row r="4842" spans="1:4">
      <c r="A4842" s="148">
        <v>42090.684999999998</v>
      </c>
      <c r="B4842" s="149" t="s">
        <v>1707</v>
      </c>
      <c r="C4842" s="150" t="s">
        <v>1701</v>
      </c>
      <c r="D4842" s="150">
        <v>1</v>
      </c>
    </row>
    <row r="4843" spans="1:4">
      <c r="A4843" s="148">
        <v>42090.684999999998</v>
      </c>
      <c r="B4843" s="149" t="s">
        <v>1706</v>
      </c>
      <c r="C4843" s="150" t="s">
        <v>1710</v>
      </c>
      <c r="D4843" s="150">
        <v>1</v>
      </c>
    </row>
    <row r="4844" spans="1:4">
      <c r="A4844" s="148">
        <v>42090.701999999997</v>
      </c>
      <c r="B4844" s="149" t="s">
        <v>1705</v>
      </c>
      <c r="C4844" s="150" t="s">
        <v>1709</v>
      </c>
      <c r="D4844" s="150">
        <v>0</v>
      </c>
    </row>
    <row r="4845" spans="1:4">
      <c r="A4845" s="148">
        <v>42090.701999999997</v>
      </c>
      <c r="B4845" s="149" t="s">
        <v>1698</v>
      </c>
      <c r="C4845" s="150" t="s">
        <v>1709</v>
      </c>
      <c r="D4845" s="150">
        <v>1</v>
      </c>
    </row>
    <row r="4846" spans="1:4">
      <c r="A4846" s="148">
        <v>42090.707000000002</v>
      </c>
      <c r="B4846" s="149" t="s">
        <v>1707</v>
      </c>
      <c r="C4846" s="150" t="s">
        <v>1708</v>
      </c>
      <c r="D4846" s="150">
        <v>1</v>
      </c>
    </row>
    <row r="4847" spans="1:4">
      <c r="A4847" s="148">
        <v>42090.707000000002</v>
      </c>
      <c r="B4847" s="149" t="s">
        <v>1702</v>
      </c>
      <c r="C4847" s="150" t="s">
        <v>1699</v>
      </c>
      <c r="D4847" s="150">
        <v>0</v>
      </c>
    </row>
    <row r="4848" spans="1:4">
      <c r="A4848" s="148">
        <v>42090.718999999997</v>
      </c>
      <c r="B4848" s="149" t="s">
        <v>1702</v>
      </c>
      <c r="C4848" s="150" t="s">
        <v>1710</v>
      </c>
      <c r="D4848" s="150">
        <v>1</v>
      </c>
    </row>
    <row r="4849" spans="1:4">
      <c r="A4849" s="148">
        <v>42090.718999999997</v>
      </c>
      <c r="B4849" s="149" t="s">
        <v>1700</v>
      </c>
      <c r="C4849" s="150" t="s">
        <v>1701</v>
      </c>
      <c r="D4849" s="150">
        <v>1</v>
      </c>
    </row>
    <row r="4850" spans="1:4">
      <c r="A4850" s="148">
        <v>42090.733</v>
      </c>
      <c r="B4850" s="149" t="s">
        <v>1707</v>
      </c>
      <c r="C4850" s="150" t="s">
        <v>1701</v>
      </c>
      <c r="D4850" s="150">
        <v>0</v>
      </c>
    </row>
    <row r="4851" spans="1:4">
      <c r="A4851" s="148">
        <v>42090.733</v>
      </c>
      <c r="B4851" s="149" t="s">
        <v>1705</v>
      </c>
      <c r="C4851" s="150" t="s">
        <v>1699</v>
      </c>
      <c r="D4851" s="150">
        <v>1</v>
      </c>
    </row>
    <row r="4852" spans="1:4">
      <c r="A4852" s="148">
        <v>42091.383999999998</v>
      </c>
      <c r="B4852" s="149" t="s">
        <v>1703</v>
      </c>
      <c r="C4852" s="150" t="s">
        <v>1710</v>
      </c>
      <c r="D4852" s="150">
        <v>1</v>
      </c>
    </row>
    <row r="4853" spans="1:4">
      <c r="A4853" s="148">
        <v>42091.383999999998</v>
      </c>
      <c r="B4853" s="149" t="s">
        <v>1705</v>
      </c>
      <c r="C4853" s="150" t="s">
        <v>1709</v>
      </c>
      <c r="D4853" s="150">
        <v>1</v>
      </c>
    </row>
    <row r="4854" spans="1:4">
      <c r="A4854" s="148">
        <v>42091.402000000002</v>
      </c>
      <c r="B4854" s="149" t="s">
        <v>1703</v>
      </c>
      <c r="C4854" s="150" t="s">
        <v>1701</v>
      </c>
      <c r="D4854" s="150">
        <v>1</v>
      </c>
    </row>
    <row r="4855" spans="1:4">
      <c r="A4855" s="148">
        <v>42091.402000000002</v>
      </c>
      <c r="B4855" s="149" t="s">
        <v>1706</v>
      </c>
      <c r="C4855" s="150" t="s">
        <v>1701</v>
      </c>
      <c r="D4855" s="150">
        <v>0</v>
      </c>
    </row>
    <row r="4856" spans="1:4">
      <c r="A4856" s="148">
        <v>42091.434999999998</v>
      </c>
      <c r="B4856" s="149" t="s">
        <v>1703</v>
      </c>
      <c r="C4856" s="150" t="s">
        <v>1709</v>
      </c>
      <c r="D4856" s="150">
        <v>0</v>
      </c>
    </row>
    <row r="4857" spans="1:4">
      <c r="A4857" s="148">
        <v>42091.434999999998</v>
      </c>
      <c r="B4857" s="149" t="s">
        <v>1707</v>
      </c>
      <c r="C4857" s="150" t="s">
        <v>1701</v>
      </c>
      <c r="D4857" s="150">
        <v>0</v>
      </c>
    </row>
    <row r="4858" spans="1:4">
      <c r="A4858" s="148">
        <v>42091.461000000003</v>
      </c>
      <c r="B4858" s="149" t="s">
        <v>1698</v>
      </c>
      <c r="C4858" s="150" t="s">
        <v>1708</v>
      </c>
      <c r="D4858" s="150">
        <v>1</v>
      </c>
    </row>
    <row r="4859" spans="1:4">
      <c r="A4859" s="148">
        <v>42091.461000000003</v>
      </c>
      <c r="B4859" s="149" t="s">
        <v>1700</v>
      </c>
      <c r="C4859" s="150" t="s">
        <v>1708</v>
      </c>
      <c r="D4859" s="150">
        <v>0</v>
      </c>
    </row>
    <row r="4860" spans="1:4">
      <c r="A4860" s="148">
        <v>42091.478000000003</v>
      </c>
      <c r="B4860" s="149" t="s">
        <v>1704</v>
      </c>
      <c r="C4860" s="150" t="s">
        <v>1708</v>
      </c>
      <c r="D4860" s="150">
        <v>1</v>
      </c>
    </row>
    <row r="4861" spans="1:4">
      <c r="A4861" s="148">
        <v>42091.478000000003</v>
      </c>
      <c r="B4861" s="149" t="s">
        <v>1702</v>
      </c>
      <c r="C4861" s="150" t="s">
        <v>1701</v>
      </c>
      <c r="D4861" s="150">
        <v>0</v>
      </c>
    </row>
    <row r="4862" spans="1:4">
      <c r="A4862" s="148">
        <v>42091.478999999999</v>
      </c>
      <c r="B4862" s="149" t="s">
        <v>1698</v>
      </c>
      <c r="C4862" s="150" t="s">
        <v>1699</v>
      </c>
      <c r="D4862" s="150">
        <v>1</v>
      </c>
    </row>
    <row r="4863" spans="1:4">
      <c r="A4863" s="148">
        <v>42091.478999999999</v>
      </c>
      <c r="B4863" s="149" t="s">
        <v>1706</v>
      </c>
      <c r="C4863" s="150" t="s">
        <v>1709</v>
      </c>
      <c r="D4863" s="150">
        <v>1</v>
      </c>
    </row>
    <row r="4864" spans="1:4">
      <c r="A4864" s="148">
        <v>42091.533000000003</v>
      </c>
      <c r="B4864" s="149" t="s">
        <v>1705</v>
      </c>
      <c r="C4864" s="150" t="s">
        <v>1699</v>
      </c>
      <c r="D4864" s="150">
        <v>1</v>
      </c>
    </row>
    <row r="4865" spans="1:4">
      <c r="A4865" s="148">
        <v>42091.533000000003</v>
      </c>
      <c r="B4865" s="149" t="s">
        <v>1700</v>
      </c>
      <c r="C4865" s="150" t="s">
        <v>1701</v>
      </c>
      <c r="D4865" s="150">
        <v>1</v>
      </c>
    </row>
    <row r="4866" spans="1:4">
      <c r="A4866" s="148">
        <v>42091.544999999998</v>
      </c>
      <c r="B4866" s="149" t="s">
        <v>1700</v>
      </c>
      <c r="C4866" s="150" t="s">
        <v>1709</v>
      </c>
      <c r="D4866" s="150">
        <v>1</v>
      </c>
    </row>
    <row r="4867" spans="1:4">
      <c r="A4867" s="148">
        <v>42091.544999999998</v>
      </c>
      <c r="B4867" s="149" t="s">
        <v>1705</v>
      </c>
      <c r="C4867" s="150" t="s">
        <v>1701</v>
      </c>
      <c r="D4867" s="150">
        <v>0</v>
      </c>
    </row>
    <row r="4868" spans="1:4">
      <c r="A4868" s="148">
        <v>42091.546000000002</v>
      </c>
      <c r="B4868" s="149" t="s">
        <v>1706</v>
      </c>
      <c r="C4868" s="150" t="s">
        <v>1709</v>
      </c>
      <c r="D4868" s="150">
        <v>1</v>
      </c>
    </row>
    <row r="4869" spans="1:4">
      <c r="A4869" s="148">
        <v>42091.546000000002</v>
      </c>
      <c r="B4869" s="149" t="s">
        <v>1704</v>
      </c>
      <c r="C4869" s="150" t="s">
        <v>1710</v>
      </c>
      <c r="D4869" s="150">
        <v>1</v>
      </c>
    </row>
    <row r="4870" spans="1:4">
      <c r="A4870" s="148">
        <v>42091.567999999999</v>
      </c>
      <c r="B4870" s="149" t="s">
        <v>1702</v>
      </c>
      <c r="C4870" s="150" t="s">
        <v>1710</v>
      </c>
      <c r="D4870" s="150">
        <v>1</v>
      </c>
    </row>
    <row r="4871" spans="1:4">
      <c r="A4871" s="148">
        <v>42091.567999999999</v>
      </c>
      <c r="B4871" s="149" t="s">
        <v>1706</v>
      </c>
      <c r="C4871" s="150" t="s">
        <v>1709</v>
      </c>
      <c r="D4871" s="150">
        <v>0</v>
      </c>
    </row>
    <row r="4872" spans="1:4">
      <c r="A4872" s="148">
        <v>42091.633999999998</v>
      </c>
      <c r="B4872" s="149" t="s">
        <v>1703</v>
      </c>
      <c r="C4872" s="150" t="s">
        <v>1701</v>
      </c>
      <c r="D4872" s="150">
        <v>0</v>
      </c>
    </row>
    <row r="4873" spans="1:4">
      <c r="A4873" s="148">
        <v>42091.633999999998</v>
      </c>
      <c r="B4873" s="149" t="s">
        <v>1707</v>
      </c>
      <c r="C4873" s="150" t="s">
        <v>1710</v>
      </c>
      <c r="D4873" s="150">
        <v>1</v>
      </c>
    </row>
    <row r="4874" spans="1:4">
      <c r="A4874" s="148">
        <v>42091.667999999998</v>
      </c>
      <c r="B4874" s="149" t="s">
        <v>1702</v>
      </c>
      <c r="C4874" s="150" t="s">
        <v>1701</v>
      </c>
      <c r="D4874" s="150">
        <v>1</v>
      </c>
    </row>
    <row r="4875" spans="1:4">
      <c r="A4875" s="148">
        <v>42091.667999999998</v>
      </c>
      <c r="B4875" s="149" t="s">
        <v>1703</v>
      </c>
      <c r="C4875" s="150" t="s">
        <v>1708</v>
      </c>
      <c r="D4875" s="150">
        <v>1</v>
      </c>
    </row>
    <row r="4876" spans="1:4">
      <c r="A4876" s="148">
        <v>42091.67</v>
      </c>
      <c r="B4876" s="149" t="s">
        <v>1698</v>
      </c>
      <c r="C4876" s="150" t="s">
        <v>1701</v>
      </c>
      <c r="D4876" s="150">
        <v>0</v>
      </c>
    </row>
    <row r="4877" spans="1:4">
      <c r="A4877" s="148">
        <v>42091.67</v>
      </c>
      <c r="B4877" s="149" t="s">
        <v>1703</v>
      </c>
      <c r="C4877" s="150" t="s">
        <v>1708</v>
      </c>
      <c r="D4877" s="150">
        <v>0</v>
      </c>
    </row>
    <row r="4878" spans="1:4">
      <c r="A4878" s="148">
        <v>42091.707000000002</v>
      </c>
      <c r="B4878" s="149" t="s">
        <v>1700</v>
      </c>
      <c r="C4878" s="150" t="s">
        <v>1708</v>
      </c>
      <c r="D4878" s="150">
        <v>1</v>
      </c>
    </row>
    <row r="4879" spans="1:4">
      <c r="A4879" s="148">
        <v>42091.707000000002</v>
      </c>
      <c r="B4879" s="149" t="s">
        <v>1702</v>
      </c>
      <c r="C4879" s="150" t="s">
        <v>1699</v>
      </c>
      <c r="D4879" s="150">
        <v>1</v>
      </c>
    </row>
    <row r="4880" spans="1:4">
      <c r="A4880" s="148">
        <v>42091.712</v>
      </c>
      <c r="B4880" s="149" t="s">
        <v>1698</v>
      </c>
      <c r="C4880" s="150" t="s">
        <v>1708</v>
      </c>
      <c r="D4880" s="150">
        <v>1</v>
      </c>
    </row>
    <row r="4881" spans="1:4">
      <c r="A4881" s="148">
        <v>42091.712</v>
      </c>
      <c r="B4881" s="149" t="s">
        <v>1706</v>
      </c>
      <c r="C4881" s="150" t="s">
        <v>1699</v>
      </c>
      <c r="D4881" s="150">
        <v>1</v>
      </c>
    </row>
    <row r="4882" spans="1:4">
      <c r="A4882" s="148">
        <v>42091.714999999997</v>
      </c>
      <c r="B4882" s="149" t="s">
        <v>1704</v>
      </c>
      <c r="C4882" s="150" t="s">
        <v>1709</v>
      </c>
      <c r="D4882" s="150">
        <v>0</v>
      </c>
    </row>
    <row r="4883" spans="1:4">
      <c r="A4883" s="148">
        <v>42091.714999999997</v>
      </c>
      <c r="B4883" s="149" t="s">
        <v>1704</v>
      </c>
      <c r="C4883" s="150" t="s">
        <v>1710</v>
      </c>
      <c r="D4883" s="150">
        <v>1</v>
      </c>
    </row>
    <row r="4884" spans="1:4">
      <c r="A4884" s="148">
        <v>42091.722000000002</v>
      </c>
      <c r="B4884" s="149" t="s">
        <v>1705</v>
      </c>
      <c r="C4884" s="150" t="s">
        <v>1701</v>
      </c>
      <c r="D4884" s="150">
        <v>1</v>
      </c>
    </row>
    <row r="4885" spans="1:4">
      <c r="A4885" s="148">
        <v>42091.722000000002</v>
      </c>
      <c r="B4885" s="149" t="s">
        <v>1704</v>
      </c>
      <c r="C4885" s="150" t="s">
        <v>1708</v>
      </c>
      <c r="D4885" s="150">
        <v>1</v>
      </c>
    </row>
    <row r="4886" spans="1:4">
      <c r="A4886" s="148">
        <v>42091.745000000003</v>
      </c>
      <c r="B4886" s="149" t="s">
        <v>1703</v>
      </c>
      <c r="C4886" s="150" t="s">
        <v>1699</v>
      </c>
      <c r="D4886" s="150">
        <v>1</v>
      </c>
    </row>
    <row r="4887" spans="1:4">
      <c r="A4887" s="148">
        <v>42091.745000000003</v>
      </c>
      <c r="B4887" s="149" t="s">
        <v>1702</v>
      </c>
      <c r="C4887" s="150" t="s">
        <v>1710</v>
      </c>
      <c r="D4887" s="150">
        <v>1</v>
      </c>
    </row>
    <row r="4888" spans="1:4">
      <c r="A4888" s="148">
        <v>42091.749000000003</v>
      </c>
      <c r="B4888" s="149" t="s">
        <v>1706</v>
      </c>
      <c r="C4888" s="150" t="s">
        <v>1708</v>
      </c>
      <c r="D4888" s="150">
        <v>1</v>
      </c>
    </row>
    <row r="4889" spans="1:4">
      <c r="A4889" s="148">
        <v>42091.749000000003</v>
      </c>
      <c r="B4889" s="149" t="s">
        <v>1698</v>
      </c>
      <c r="C4889" s="150" t="s">
        <v>1699</v>
      </c>
      <c r="D4889" s="150">
        <v>1</v>
      </c>
    </row>
    <row r="4890" spans="1:4">
      <c r="A4890" s="148">
        <v>42092.383000000002</v>
      </c>
      <c r="B4890" s="149" t="s">
        <v>1707</v>
      </c>
      <c r="C4890" s="150" t="s">
        <v>1709</v>
      </c>
      <c r="D4890" s="150">
        <v>1</v>
      </c>
    </row>
    <row r="4891" spans="1:4">
      <c r="A4891" s="148">
        <v>42092.383000000002</v>
      </c>
      <c r="B4891" s="149" t="s">
        <v>1707</v>
      </c>
      <c r="C4891" s="150" t="s">
        <v>1701</v>
      </c>
      <c r="D4891" s="150">
        <v>1</v>
      </c>
    </row>
    <row r="4892" spans="1:4">
      <c r="A4892" s="148">
        <v>42092.41</v>
      </c>
      <c r="B4892" s="149" t="s">
        <v>1707</v>
      </c>
      <c r="C4892" s="150" t="s">
        <v>1710</v>
      </c>
      <c r="D4892" s="150">
        <v>0</v>
      </c>
    </row>
    <row r="4893" spans="1:4">
      <c r="A4893" s="148">
        <v>42092.41</v>
      </c>
      <c r="B4893" s="149" t="s">
        <v>1706</v>
      </c>
      <c r="C4893" s="150" t="s">
        <v>1708</v>
      </c>
      <c r="D4893" s="150">
        <v>1</v>
      </c>
    </row>
    <row r="4894" spans="1:4">
      <c r="A4894" s="148">
        <v>42092.42</v>
      </c>
      <c r="B4894" s="149" t="s">
        <v>1698</v>
      </c>
      <c r="C4894" s="150" t="s">
        <v>1699</v>
      </c>
      <c r="D4894" s="150">
        <v>1</v>
      </c>
    </row>
    <row r="4895" spans="1:4">
      <c r="A4895" s="148">
        <v>42092.42</v>
      </c>
      <c r="B4895" s="149" t="s">
        <v>1698</v>
      </c>
      <c r="C4895" s="150" t="s">
        <v>1699</v>
      </c>
      <c r="D4895" s="150">
        <v>1</v>
      </c>
    </row>
    <row r="4896" spans="1:4">
      <c r="A4896" s="148">
        <v>42092.444000000003</v>
      </c>
      <c r="B4896" s="149" t="s">
        <v>1702</v>
      </c>
      <c r="C4896" s="150" t="s">
        <v>1701</v>
      </c>
      <c r="D4896" s="150">
        <v>1</v>
      </c>
    </row>
    <row r="4897" spans="1:4">
      <c r="A4897" s="148">
        <v>42092.444000000003</v>
      </c>
      <c r="B4897" s="149" t="s">
        <v>1707</v>
      </c>
      <c r="C4897" s="150" t="s">
        <v>1701</v>
      </c>
      <c r="D4897" s="150">
        <v>0</v>
      </c>
    </row>
    <row r="4898" spans="1:4">
      <c r="A4898" s="148">
        <v>42092.447999999997</v>
      </c>
      <c r="B4898" s="149" t="s">
        <v>1700</v>
      </c>
      <c r="C4898" s="150" t="s">
        <v>1709</v>
      </c>
      <c r="D4898" s="150">
        <v>1</v>
      </c>
    </row>
    <row r="4899" spans="1:4">
      <c r="A4899" s="148">
        <v>42092.447999999997</v>
      </c>
      <c r="B4899" s="149" t="s">
        <v>1698</v>
      </c>
      <c r="C4899" s="150" t="s">
        <v>1699</v>
      </c>
      <c r="D4899" s="150">
        <v>1</v>
      </c>
    </row>
    <row r="4900" spans="1:4">
      <c r="A4900" s="148">
        <v>42092.451000000001</v>
      </c>
      <c r="B4900" s="149" t="s">
        <v>1702</v>
      </c>
      <c r="C4900" s="150" t="s">
        <v>1701</v>
      </c>
      <c r="D4900" s="150">
        <v>1</v>
      </c>
    </row>
    <row r="4901" spans="1:4">
      <c r="A4901" s="148">
        <v>42092.451000000001</v>
      </c>
      <c r="B4901" s="149" t="s">
        <v>1704</v>
      </c>
      <c r="C4901" s="150" t="s">
        <v>1701</v>
      </c>
      <c r="D4901" s="150">
        <v>0</v>
      </c>
    </row>
    <row r="4902" spans="1:4">
      <c r="A4902" s="148">
        <v>42092.462</v>
      </c>
      <c r="B4902" s="149" t="s">
        <v>1707</v>
      </c>
      <c r="C4902" s="150" t="s">
        <v>1701</v>
      </c>
      <c r="D4902" s="150">
        <v>1</v>
      </c>
    </row>
    <row r="4903" spans="1:4">
      <c r="A4903" s="148">
        <v>42092.462</v>
      </c>
      <c r="B4903" s="149" t="s">
        <v>1707</v>
      </c>
      <c r="C4903" s="150" t="s">
        <v>1708</v>
      </c>
      <c r="D4903" s="150">
        <v>1</v>
      </c>
    </row>
    <row r="4904" spans="1:4">
      <c r="A4904" s="148">
        <v>42092.466999999997</v>
      </c>
      <c r="B4904" s="149" t="s">
        <v>1702</v>
      </c>
      <c r="C4904" s="150" t="s">
        <v>1708</v>
      </c>
      <c r="D4904" s="150">
        <v>1</v>
      </c>
    </row>
    <row r="4905" spans="1:4">
      <c r="A4905" s="148">
        <v>42092.466999999997</v>
      </c>
      <c r="B4905" s="149" t="s">
        <v>1707</v>
      </c>
      <c r="C4905" s="150" t="s">
        <v>1699</v>
      </c>
      <c r="D4905" s="150">
        <v>1</v>
      </c>
    </row>
    <row r="4906" spans="1:4">
      <c r="A4906" s="148">
        <v>42092.482000000004</v>
      </c>
      <c r="B4906" s="149" t="s">
        <v>1704</v>
      </c>
      <c r="C4906" s="150" t="s">
        <v>1699</v>
      </c>
      <c r="D4906" s="150">
        <v>1</v>
      </c>
    </row>
    <row r="4907" spans="1:4">
      <c r="A4907" s="148">
        <v>42092.482000000004</v>
      </c>
      <c r="B4907" s="149" t="s">
        <v>1707</v>
      </c>
      <c r="C4907" s="150" t="s">
        <v>1699</v>
      </c>
      <c r="D4907" s="150">
        <v>1</v>
      </c>
    </row>
    <row r="4908" spans="1:4">
      <c r="A4908" s="148">
        <v>42092.495000000003</v>
      </c>
      <c r="B4908" s="149" t="s">
        <v>1702</v>
      </c>
      <c r="C4908" s="150" t="s">
        <v>1701</v>
      </c>
      <c r="D4908" s="150">
        <v>1</v>
      </c>
    </row>
    <row r="4909" spans="1:4">
      <c r="A4909" s="148">
        <v>42092.495000000003</v>
      </c>
      <c r="B4909" s="149" t="s">
        <v>1700</v>
      </c>
      <c r="C4909" s="150" t="s">
        <v>1709</v>
      </c>
      <c r="D4909" s="150">
        <v>1</v>
      </c>
    </row>
    <row r="4910" spans="1:4">
      <c r="A4910" s="148">
        <v>42092.5</v>
      </c>
      <c r="B4910" s="149" t="s">
        <v>1705</v>
      </c>
      <c r="C4910" s="150" t="s">
        <v>1699</v>
      </c>
      <c r="D4910" s="150">
        <v>0</v>
      </c>
    </row>
    <row r="4911" spans="1:4">
      <c r="A4911" s="148">
        <v>42092.5</v>
      </c>
      <c r="B4911" s="149" t="s">
        <v>1705</v>
      </c>
      <c r="C4911" s="150" t="s">
        <v>1708</v>
      </c>
      <c r="D4911" s="150">
        <v>1</v>
      </c>
    </row>
    <row r="4912" spans="1:4">
      <c r="A4912" s="148">
        <v>42092.540999999997</v>
      </c>
      <c r="B4912" s="149" t="s">
        <v>1702</v>
      </c>
      <c r="C4912" s="150" t="s">
        <v>1699</v>
      </c>
      <c r="D4912" s="150">
        <v>1</v>
      </c>
    </row>
    <row r="4913" spans="1:4">
      <c r="A4913" s="148">
        <v>42092.540999999997</v>
      </c>
      <c r="B4913" s="149" t="s">
        <v>1702</v>
      </c>
      <c r="C4913" s="150" t="s">
        <v>1699</v>
      </c>
      <c r="D4913" s="150">
        <v>1</v>
      </c>
    </row>
    <row r="4914" spans="1:4">
      <c r="A4914" s="148">
        <v>42092.542999999998</v>
      </c>
      <c r="B4914" s="149" t="s">
        <v>1703</v>
      </c>
      <c r="C4914" s="150" t="s">
        <v>1709</v>
      </c>
      <c r="D4914" s="150">
        <v>0</v>
      </c>
    </row>
    <row r="4915" spans="1:4">
      <c r="A4915" s="148">
        <v>42092.542999999998</v>
      </c>
      <c r="B4915" s="149" t="s">
        <v>1705</v>
      </c>
      <c r="C4915" s="150" t="s">
        <v>1710</v>
      </c>
      <c r="D4915" s="150">
        <v>1</v>
      </c>
    </row>
    <row r="4916" spans="1:4">
      <c r="A4916" s="148">
        <v>42092.563000000002</v>
      </c>
      <c r="B4916" s="149" t="s">
        <v>1702</v>
      </c>
      <c r="C4916" s="150" t="s">
        <v>1710</v>
      </c>
      <c r="D4916" s="150">
        <v>1</v>
      </c>
    </row>
    <row r="4917" spans="1:4">
      <c r="A4917" s="148">
        <v>42092.563000000002</v>
      </c>
      <c r="B4917" s="149" t="s">
        <v>1700</v>
      </c>
      <c r="C4917" s="150" t="s">
        <v>1710</v>
      </c>
      <c r="D4917" s="150">
        <v>0</v>
      </c>
    </row>
    <row r="4918" spans="1:4">
      <c r="A4918" s="148">
        <v>42092.572999999997</v>
      </c>
      <c r="B4918" s="149" t="s">
        <v>1700</v>
      </c>
      <c r="C4918" s="150" t="s">
        <v>1701</v>
      </c>
      <c r="D4918" s="150">
        <v>0</v>
      </c>
    </row>
    <row r="4919" spans="1:4">
      <c r="A4919" s="148">
        <v>42092.572999999997</v>
      </c>
      <c r="B4919" s="149" t="s">
        <v>1700</v>
      </c>
      <c r="C4919" s="150" t="s">
        <v>1709</v>
      </c>
      <c r="D4919" s="150">
        <v>1</v>
      </c>
    </row>
    <row r="4920" spans="1:4">
      <c r="A4920" s="148">
        <v>42092.582999999999</v>
      </c>
      <c r="B4920" s="149" t="s">
        <v>1706</v>
      </c>
      <c r="C4920" s="150" t="s">
        <v>1701</v>
      </c>
      <c r="D4920" s="150">
        <v>1</v>
      </c>
    </row>
    <row r="4921" spans="1:4">
      <c r="A4921" s="148">
        <v>42092.582999999999</v>
      </c>
      <c r="B4921" s="149" t="s">
        <v>1706</v>
      </c>
      <c r="C4921" s="150" t="s">
        <v>1708</v>
      </c>
      <c r="D4921" s="150">
        <v>1</v>
      </c>
    </row>
    <row r="4922" spans="1:4">
      <c r="A4922" s="148">
        <v>42092.612999999998</v>
      </c>
      <c r="B4922" s="149" t="s">
        <v>1706</v>
      </c>
      <c r="C4922" s="150" t="s">
        <v>1701</v>
      </c>
      <c r="D4922" s="150">
        <v>1</v>
      </c>
    </row>
    <row r="4923" spans="1:4">
      <c r="A4923" s="148">
        <v>42092.612999999998</v>
      </c>
      <c r="B4923" s="149" t="s">
        <v>1705</v>
      </c>
      <c r="C4923" s="150" t="s">
        <v>1701</v>
      </c>
      <c r="D4923" s="150">
        <v>1</v>
      </c>
    </row>
    <row r="4924" spans="1:4">
      <c r="A4924" s="148">
        <v>42092.62</v>
      </c>
      <c r="B4924" s="149" t="s">
        <v>1705</v>
      </c>
      <c r="C4924" s="150" t="s">
        <v>1709</v>
      </c>
      <c r="D4924" s="150">
        <v>1</v>
      </c>
    </row>
    <row r="4925" spans="1:4">
      <c r="A4925" s="148">
        <v>42092.62</v>
      </c>
      <c r="B4925" s="149" t="s">
        <v>1700</v>
      </c>
      <c r="C4925" s="150" t="s">
        <v>1699</v>
      </c>
      <c r="D4925" s="150">
        <v>0</v>
      </c>
    </row>
    <row r="4926" spans="1:4">
      <c r="A4926" s="148">
        <v>42092.624000000003</v>
      </c>
      <c r="B4926" s="149" t="s">
        <v>1700</v>
      </c>
      <c r="C4926" s="150" t="s">
        <v>1709</v>
      </c>
      <c r="D4926" s="150">
        <v>1</v>
      </c>
    </row>
    <row r="4927" spans="1:4">
      <c r="A4927" s="148">
        <v>42092.624000000003</v>
      </c>
      <c r="B4927" s="149" t="s">
        <v>1703</v>
      </c>
      <c r="C4927" s="150" t="s">
        <v>1710</v>
      </c>
      <c r="D4927" s="150">
        <v>0</v>
      </c>
    </row>
    <row r="4928" spans="1:4">
      <c r="A4928" s="148">
        <v>42092.627999999997</v>
      </c>
      <c r="B4928" s="149" t="s">
        <v>1703</v>
      </c>
      <c r="C4928" s="150" t="s">
        <v>1701</v>
      </c>
      <c r="D4928" s="150">
        <v>1</v>
      </c>
    </row>
    <row r="4929" spans="1:4">
      <c r="A4929" s="148">
        <v>42092.627999999997</v>
      </c>
      <c r="B4929" s="149" t="s">
        <v>1705</v>
      </c>
      <c r="C4929" s="150" t="s">
        <v>1710</v>
      </c>
      <c r="D4929" s="150">
        <v>1</v>
      </c>
    </row>
    <row r="4930" spans="1:4">
      <c r="A4930" s="148">
        <v>42092.629000000001</v>
      </c>
      <c r="B4930" s="149" t="s">
        <v>1706</v>
      </c>
      <c r="C4930" s="150" t="s">
        <v>1709</v>
      </c>
      <c r="D4930" s="150">
        <v>0</v>
      </c>
    </row>
    <row r="4931" spans="1:4">
      <c r="A4931" s="148">
        <v>42092.629000000001</v>
      </c>
      <c r="B4931" s="149" t="s">
        <v>1702</v>
      </c>
      <c r="C4931" s="150" t="s">
        <v>1699</v>
      </c>
      <c r="D4931" s="150">
        <v>1</v>
      </c>
    </row>
    <row r="4932" spans="1:4">
      <c r="A4932" s="148">
        <v>42092.633000000002</v>
      </c>
      <c r="B4932" s="149" t="s">
        <v>1700</v>
      </c>
      <c r="C4932" s="150" t="s">
        <v>1699</v>
      </c>
      <c r="D4932" s="150">
        <v>1</v>
      </c>
    </row>
    <row r="4933" spans="1:4">
      <c r="A4933" s="148">
        <v>42092.633000000002</v>
      </c>
      <c r="B4933" s="149" t="s">
        <v>1698</v>
      </c>
      <c r="C4933" s="150" t="s">
        <v>1708</v>
      </c>
      <c r="D4933" s="150">
        <v>1</v>
      </c>
    </row>
    <row r="4934" spans="1:4">
      <c r="A4934" s="148">
        <v>42092.633000000002</v>
      </c>
      <c r="B4934" s="149" t="s">
        <v>1706</v>
      </c>
      <c r="C4934" s="150" t="s">
        <v>1710</v>
      </c>
      <c r="D4934" s="150">
        <v>1</v>
      </c>
    </row>
    <row r="4935" spans="1:4">
      <c r="A4935" s="148">
        <v>42092.633000000002</v>
      </c>
      <c r="B4935" s="149" t="s">
        <v>1698</v>
      </c>
      <c r="C4935" s="150" t="s">
        <v>1708</v>
      </c>
      <c r="D4935" s="150">
        <v>1</v>
      </c>
    </row>
    <row r="4936" spans="1:4">
      <c r="A4936" s="148">
        <v>42092.65</v>
      </c>
      <c r="B4936" s="149" t="s">
        <v>1700</v>
      </c>
      <c r="C4936" s="150" t="s">
        <v>1701</v>
      </c>
      <c r="D4936" s="150">
        <v>1</v>
      </c>
    </row>
    <row r="4937" spans="1:4">
      <c r="A4937" s="148">
        <v>42092.65</v>
      </c>
      <c r="B4937" s="149" t="s">
        <v>1705</v>
      </c>
      <c r="C4937" s="150" t="s">
        <v>1699</v>
      </c>
      <c r="D4937" s="150">
        <v>1</v>
      </c>
    </row>
    <row r="4938" spans="1:4">
      <c r="A4938" s="148">
        <v>42092.652999999998</v>
      </c>
      <c r="B4938" s="149" t="s">
        <v>1705</v>
      </c>
      <c r="C4938" s="150" t="s">
        <v>1710</v>
      </c>
      <c r="D4938" s="150">
        <v>1</v>
      </c>
    </row>
    <row r="4939" spans="1:4">
      <c r="A4939" s="148">
        <v>42092.652999999998</v>
      </c>
      <c r="B4939" s="149" t="s">
        <v>1702</v>
      </c>
      <c r="C4939" s="150" t="s">
        <v>1709</v>
      </c>
      <c r="D4939" s="150">
        <v>0</v>
      </c>
    </row>
    <row r="4940" spans="1:4">
      <c r="A4940" s="148">
        <v>42092.654999999999</v>
      </c>
      <c r="B4940" s="149" t="s">
        <v>1703</v>
      </c>
      <c r="C4940" s="150" t="s">
        <v>1699</v>
      </c>
      <c r="D4940" s="150">
        <v>1</v>
      </c>
    </row>
    <row r="4941" spans="1:4">
      <c r="A4941" s="148">
        <v>42092.654999999999</v>
      </c>
      <c r="B4941" s="149" t="s">
        <v>1706</v>
      </c>
      <c r="C4941" s="150" t="s">
        <v>1701</v>
      </c>
      <c r="D4941" s="150">
        <v>0</v>
      </c>
    </row>
    <row r="4942" spans="1:4">
      <c r="A4942" s="148">
        <v>42092.656000000003</v>
      </c>
      <c r="B4942" s="149" t="s">
        <v>1703</v>
      </c>
      <c r="C4942" s="150" t="s">
        <v>1701</v>
      </c>
      <c r="D4942" s="150">
        <v>1</v>
      </c>
    </row>
    <row r="4943" spans="1:4">
      <c r="A4943" s="148">
        <v>42092.656000000003</v>
      </c>
      <c r="B4943" s="149" t="s">
        <v>1707</v>
      </c>
      <c r="C4943" s="150" t="s">
        <v>1709</v>
      </c>
      <c r="D4943" s="150">
        <v>0</v>
      </c>
    </row>
    <row r="4944" spans="1:4">
      <c r="A4944" s="148">
        <v>42092.673999999999</v>
      </c>
      <c r="B4944" s="149" t="s">
        <v>1705</v>
      </c>
      <c r="C4944" s="150" t="s">
        <v>1699</v>
      </c>
      <c r="D4944" s="150">
        <v>1</v>
      </c>
    </row>
    <row r="4945" spans="1:4">
      <c r="A4945" s="148">
        <v>42092.673999999999</v>
      </c>
      <c r="B4945" s="149" t="s">
        <v>1703</v>
      </c>
      <c r="C4945" s="150" t="s">
        <v>1709</v>
      </c>
      <c r="D4945" s="150">
        <v>1</v>
      </c>
    </row>
    <row r="4946" spans="1:4">
      <c r="A4946" s="148">
        <v>42092.7</v>
      </c>
      <c r="B4946" s="149" t="s">
        <v>1698</v>
      </c>
      <c r="C4946" s="150" t="s">
        <v>1699</v>
      </c>
      <c r="D4946" s="150">
        <v>1</v>
      </c>
    </row>
    <row r="4947" spans="1:4">
      <c r="A4947" s="148">
        <v>42092.7</v>
      </c>
      <c r="B4947" s="149" t="s">
        <v>1706</v>
      </c>
      <c r="C4947" s="150" t="s">
        <v>1710</v>
      </c>
      <c r="D4947" s="150">
        <v>1</v>
      </c>
    </row>
    <row r="4948" spans="1:4">
      <c r="A4948" s="148">
        <v>42092.748</v>
      </c>
      <c r="B4948" s="149" t="s">
        <v>1704</v>
      </c>
      <c r="C4948" s="150" t="s">
        <v>1709</v>
      </c>
      <c r="D4948" s="150">
        <v>1</v>
      </c>
    </row>
    <row r="4949" spans="1:4">
      <c r="A4949" s="148">
        <v>42092.748</v>
      </c>
      <c r="B4949" s="149" t="s">
        <v>1706</v>
      </c>
      <c r="C4949" s="150" t="s">
        <v>1699</v>
      </c>
      <c r="D4949" s="150">
        <v>0</v>
      </c>
    </row>
    <row r="4950" spans="1:4">
      <c r="A4950" s="148">
        <v>42093.379000000001</v>
      </c>
      <c r="B4950" s="149" t="s">
        <v>1705</v>
      </c>
      <c r="C4950" s="150" t="s">
        <v>1708</v>
      </c>
      <c r="D4950" s="150">
        <v>1</v>
      </c>
    </row>
    <row r="4951" spans="1:4">
      <c r="A4951" s="148">
        <v>42093.39</v>
      </c>
      <c r="B4951" s="149" t="s">
        <v>1698</v>
      </c>
      <c r="C4951" s="150" t="s">
        <v>1708</v>
      </c>
      <c r="D4951" s="150">
        <v>1</v>
      </c>
    </row>
    <row r="4952" spans="1:4">
      <c r="A4952" s="148">
        <v>42093.392999999996</v>
      </c>
      <c r="B4952" s="149" t="s">
        <v>1700</v>
      </c>
      <c r="C4952" s="150" t="s">
        <v>1699</v>
      </c>
      <c r="D4952" s="150">
        <v>1</v>
      </c>
    </row>
    <row r="4953" spans="1:4">
      <c r="A4953" s="148">
        <v>42093.474999999999</v>
      </c>
      <c r="B4953" s="149" t="s">
        <v>1698</v>
      </c>
      <c r="C4953" s="150" t="s">
        <v>1709</v>
      </c>
      <c r="D4953" s="150">
        <v>1</v>
      </c>
    </row>
    <row r="4954" spans="1:4">
      <c r="A4954" s="148">
        <v>42093.474999999999</v>
      </c>
      <c r="B4954" s="149" t="s">
        <v>1705</v>
      </c>
      <c r="C4954" s="150" t="s">
        <v>1710</v>
      </c>
      <c r="D4954" s="150">
        <v>1</v>
      </c>
    </row>
    <row r="4955" spans="1:4">
      <c r="A4955" s="148">
        <v>42093.500999999997</v>
      </c>
      <c r="B4955" s="149" t="s">
        <v>1703</v>
      </c>
      <c r="C4955" s="150" t="s">
        <v>1710</v>
      </c>
      <c r="D4955" s="150">
        <v>0</v>
      </c>
    </row>
    <row r="4956" spans="1:4">
      <c r="A4956" s="148">
        <v>42093.502999999997</v>
      </c>
      <c r="B4956" s="149" t="s">
        <v>1706</v>
      </c>
      <c r="C4956" s="150" t="s">
        <v>1709</v>
      </c>
      <c r="D4956" s="150">
        <v>1</v>
      </c>
    </row>
    <row r="4957" spans="1:4">
      <c r="A4957" s="148">
        <v>42093.521000000001</v>
      </c>
      <c r="B4957" s="149" t="s">
        <v>1702</v>
      </c>
      <c r="C4957" s="150" t="s">
        <v>1709</v>
      </c>
      <c r="D4957" s="150">
        <v>0</v>
      </c>
    </row>
    <row r="4958" spans="1:4">
      <c r="A4958" s="148">
        <v>42093.525000000001</v>
      </c>
      <c r="B4958" s="149" t="s">
        <v>1703</v>
      </c>
      <c r="C4958" s="150" t="s">
        <v>1709</v>
      </c>
      <c r="D4958" s="150">
        <v>1</v>
      </c>
    </row>
    <row r="4959" spans="1:4">
      <c r="A4959" s="148">
        <v>42093.531999999999</v>
      </c>
      <c r="B4959" s="149" t="s">
        <v>1700</v>
      </c>
      <c r="C4959" s="150" t="s">
        <v>1708</v>
      </c>
      <c r="D4959" s="150">
        <v>0</v>
      </c>
    </row>
    <row r="4960" spans="1:4">
      <c r="A4960" s="148">
        <v>42093.561000000002</v>
      </c>
      <c r="B4960" s="149" t="s">
        <v>1698</v>
      </c>
      <c r="C4960" s="150" t="s">
        <v>1708</v>
      </c>
      <c r="D4960" s="150">
        <v>1</v>
      </c>
    </row>
    <row r="4961" spans="1:4">
      <c r="A4961" s="148">
        <v>42093.565000000002</v>
      </c>
      <c r="B4961" s="149" t="s">
        <v>1707</v>
      </c>
      <c r="C4961" s="150" t="s">
        <v>1699</v>
      </c>
      <c r="D4961" s="150">
        <v>1</v>
      </c>
    </row>
    <row r="4962" spans="1:4">
      <c r="A4962" s="148">
        <v>42093.576999999997</v>
      </c>
      <c r="B4962" s="149" t="s">
        <v>1703</v>
      </c>
      <c r="C4962" s="150" t="s">
        <v>1699</v>
      </c>
      <c r="D4962" s="150">
        <v>0</v>
      </c>
    </row>
    <row r="4963" spans="1:4">
      <c r="A4963" s="148">
        <v>42093.631000000001</v>
      </c>
      <c r="B4963" s="149" t="s">
        <v>1705</v>
      </c>
      <c r="C4963" s="150" t="s">
        <v>1710</v>
      </c>
      <c r="D4963" s="150">
        <v>0</v>
      </c>
    </row>
    <row r="4964" spans="1:4">
      <c r="A4964" s="148">
        <v>42093.65</v>
      </c>
      <c r="B4964" s="149" t="s">
        <v>1704</v>
      </c>
      <c r="C4964" s="150" t="s">
        <v>1709</v>
      </c>
      <c r="D4964" s="150">
        <v>0</v>
      </c>
    </row>
    <row r="4965" spans="1:4">
      <c r="A4965" s="148">
        <v>42093.656999999999</v>
      </c>
      <c r="B4965" s="149" t="s">
        <v>1698</v>
      </c>
      <c r="C4965" s="150" t="s">
        <v>1701</v>
      </c>
      <c r="D4965" s="150">
        <v>1</v>
      </c>
    </row>
    <row r="4966" spans="1:4">
      <c r="A4966" s="148">
        <v>42093.66</v>
      </c>
      <c r="B4966" s="149" t="s">
        <v>1700</v>
      </c>
      <c r="C4966" s="150" t="s">
        <v>1709</v>
      </c>
      <c r="D4966" s="150">
        <v>0</v>
      </c>
    </row>
    <row r="4967" spans="1:4">
      <c r="A4967" s="148">
        <v>42093.67</v>
      </c>
      <c r="B4967" s="149" t="s">
        <v>1705</v>
      </c>
      <c r="C4967" s="150" t="s">
        <v>1710</v>
      </c>
      <c r="D4967" s="150">
        <v>0</v>
      </c>
    </row>
    <row r="4968" spans="1:4">
      <c r="A4968" s="148">
        <v>42093.675999999999</v>
      </c>
      <c r="B4968" s="149" t="s">
        <v>1706</v>
      </c>
      <c r="C4968" s="150" t="s">
        <v>1699</v>
      </c>
      <c r="D4968" s="150">
        <v>0</v>
      </c>
    </row>
    <row r="4969" spans="1:4">
      <c r="A4969" s="148">
        <v>42093.686999999998</v>
      </c>
      <c r="B4969" s="149" t="s">
        <v>1705</v>
      </c>
      <c r="C4969" s="150" t="s">
        <v>1701</v>
      </c>
      <c r="D4969" s="150">
        <v>0</v>
      </c>
    </row>
    <row r="4970" spans="1:4">
      <c r="A4970" s="148">
        <v>42093.688999999998</v>
      </c>
      <c r="B4970" s="149" t="s">
        <v>1704</v>
      </c>
      <c r="C4970" s="150" t="s">
        <v>1701</v>
      </c>
      <c r="D4970" s="150">
        <v>1</v>
      </c>
    </row>
    <row r="4971" spans="1:4">
      <c r="A4971" s="148">
        <v>42093.699000000001</v>
      </c>
      <c r="B4971" s="149" t="s">
        <v>1703</v>
      </c>
      <c r="C4971" s="150" t="s">
        <v>1701</v>
      </c>
      <c r="D4971" s="150">
        <v>1</v>
      </c>
    </row>
    <row r="4972" spans="1:4">
      <c r="A4972" s="148">
        <v>42093.718000000001</v>
      </c>
      <c r="B4972" s="149" t="s">
        <v>1704</v>
      </c>
      <c r="C4972" s="150" t="s">
        <v>1710</v>
      </c>
      <c r="D4972" s="150">
        <v>0</v>
      </c>
    </row>
    <row r="4973" spans="1:4">
      <c r="A4973" s="148">
        <v>42093.726000000002</v>
      </c>
      <c r="B4973" s="149" t="s">
        <v>1706</v>
      </c>
      <c r="C4973" s="150" t="s">
        <v>1699</v>
      </c>
      <c r="D4973" s="150">
        <v>1</v>
      </c>
    </row>
    <row r="4974" spans="1:4">
      <c r="A4974" s="148">
        <v>42093.733999999997</v>
      </c>
      <c r="B4974" s="149" t="s">
        <v>1706</v>
      </c>
      <c r="C4974" s="150" t="s">
        <v>1709</v>
      </c>
      <c r="D4974" s="150">
        <v>1</v>
      </c>
    </row>
    <row r="4975" spans="1:4">
      <c r="A4975" s="148">
        <v>42094.375999999997</v>
      </c>
      <c r="B4975" s="149" t="s">
        <v>1707</v>
      </c>
      <c r="C4975" s="150" t="s">
        <v>1708</v>
      </c>
      <c r="D4975" s="150">
        <v>1</v>
      </c>
    </row>
    <row r="4976" spans="1:4">
      <c r="A4976" s="148">
        <v>42094.381999999998</v>
      </c>
      <c r="B4976" s="149" t="s">
        <v>1703</v>
      </c>
      <c r="C4976" s="150" t="s">
        <v>1701</v>
      </c>
      <c r="D4976" s="150">
        <v>1</v>
      </c>
    </row>
    <row r="4977" spans="1:4">
      <c r="A4977" s="148">
        <v>42094.389000000003</v>
      </c>
      <c r="B4977" s="149" t="s">
        <v>1707</v>
      </c>
      <c r="C4977" s="150" t="s">
        <v>1701</v>
      </c>
      <c r="D4977" s="150">
        <v>1</v>
      </c>
    </row>
    <row r="4978" spans="1:4">
      <c r="A4978" s="148">
        <v>42094.392</v>
      </c>
      <c r="B4978" s="149" t="s">
        <v>1704</v>
      </c>
      <c r="C4978" s="150" t="s">
        <v>1710</v>
      </c>
      <c r="D4978" s="150">
        <v>1</v>
      </c>
    </row>
    <row r="4979" spans="1:4">
      <c r="A4979" s="148">
        <v>42094.425999999999</v>
      </c>
      <c r="B4979" s="149" t="s">
        <v>1704</v>
      </c>
      <c r="C4979" s="150" t="s">
        <v>1699</v>
      </c>
      <c r="D4979" s="150">
        <v>1</v>
      </c>
    </row>
    <row r="4980" spans="1:4">
      <c r="A4980" s="148">
        <v>42094.444000000003</v>
      </c>
      <c r="B4980" s="149" t="s">
        <v>1704</v>
      </c>
      <c r="C4980" s="150" t="s">
        <v>1701</v>
      </c>
      <c r="D4980" s="150">
        <v>0</v>
      </c>
    </row>
    <row r="4981" spans="1:4">
      <c r="A4981" s="148">
        <v>42094.451000000001</v>
      </c>
      <c r="B4981" s="149" t="s">
        <v>1700</v>
      </c>
      <c r="C4981" s="150" t="s">
        <v>1709</v>
      </c>
      <c r="D4981" s="150">
        <v>1</v>
      </c>
    </row>
    <row r="4982" spans="1:4">
      <c r="A4982" s="148">
        <v>42094.464</v>
      </c>
      <c r="B4982" s="149" t="s">
        <v>1700</v>
      </c>
      <c r="C4982" s="150" t="s">
        <v>1709</v>
      </c>
      <c r="D4982" s="150">
        <v>1</v>
      </c>
    </row>
    <row r="4983" spans="1:4">
      <c r="A4983" s="148">
        <v>42094.472999999998</v>
      </c>
      <c r="B4983" s="149" t="s">
        <v>1705</v>
      </c>
      <c r="C4983" s="150" t="s">
        <v>1699</v>
      </c>
      <c r="D4983" s="150">
        <v>1</v>
      </c>
    </row>
    <row r="4984" spans="1:4">
      <c r="A4984" s="148">
        <v>42094.481</v>
      </c>
      <c r="B4984" s="149" t="s">
        <v>1702</v>
      </c>
      <c r="C4984" s="150" t="s">
        <v>1708</v>
      </c>
      <c r="D4984" s="150">
        <v>1</v>
      </c>
    </row>
    <row r="4985" spans="1:4">
      <c r="A4985" s="148">
        <v>42094.483999999997</v>
      </c>
      <c r="B4985" s="149" t="s">
        <v>1706</v>
      </c>
      <c r="C4985" s="150" t="s">
        <v>1699</v>
      </c>
      <c r="D4985" s="150">
        <v>1</v>
      </c>
    </row>
    <row r="4986" spans="1:4">
      <c r="A4986" s="148">
        <v>42094.535000000003</v>
      </c>
      <c r="B4986" s="149" t="s">
        <v>1705</v>
      </c>
      <c r="C4986" s="150" t="s">
        <v>1708</v>
      </c>
      <c r="D4986" s="150">
        <v>0</v>
      </c>
    </row>
    <row r="4987" spans="1:4">
      <c r="A4987" s="148">
        <v>42094.535000000003</v>
      </c>
      <c r="B4987" s="149" t="s">
        <v>1698</v>
      </c>
      <c r="C4987" s="150" t="s">
        <v>1710</v>
      </c>
      <c r="D4987" s="150">
        <v>0</v>
      </c>
    </row>
    <row r="4988" spans="1:4">
      <c r="A4988" s="148">
        <v>42094.542999999998</v>
      </c>
      <c r="B4988" s="149" t="s">
        <v>1702</v>
      </c>
      <c r="C4988" s="150" t="s">
        <v>1708</v>
      </c>
      <c r="D4988" s="150">
        <v>0</v>
      </c>
    </row>
    <row r="4989" spans="1:4">
      <c r="A4989" s="148">
        <v>42094.555</v>
      </c>
      <c r="B4989" s="149" t="s">
        <v>1702</v>
      </c>
      <c r="C4989" s="150" t="s">
        <v>1699</v>
      </c>
      <c r="D4989" s="150">
        <v>1</v>
      </c>
    </row>
    <row r="4990" spans="1:4">
      <c r="A4990" s="148">
        <v>42094.557000000001</v>
      </c>
      <c r="B4990" s="149" t="s">
        <v>1707</v>
      </c>
      <c r="C4990" s="150" t="s">
        <v>1699</v>
      </c>
      <c r="D4990" s="150">
        <v>1</v>
      </c>
    </row>
    <row r="4991" spans="1:4">
      <c r="A4991" s="148">
        <v>42094.571000000004</v>
      </c>
      <c r="B4991" s="149" t="s">
        <v>1700</v>
      </c>
      <c r="C4991" s="150" t="s">
        <v>1708</v>
      </c>
      <c r="D4991" s="150">
        <v>1</v>
      </c>
    </row>
    <row r="4992" spans="1:4">
      <c r="A4992" s="148">
        <v>42094.574000000001</v>
      </c>
      <c r="B4992" s="149" t="s">
        <v>1702</v>
      </c>
      <c r="C4992" s="150" t="s">
        <v>1710</v>
      </c>
      <c r="D4992" s="150">
        <v>1</v>
      </c>
    </row>
    <row r="4993" spans="1:4">
      <c r="A4993" s="148">
        <v>42094.593000000001</v>
      </c>
      <c r="B4993" s="149" t="s">
        <v>1706</v>
      </c>
      <c r="C4993" s="150" t="s">
        <v>1710</v>
      </c>
      <c r="D4993" s="150">
        <v>0</v>
      </c>
    </row>
    <row r="4994" spans="1:4">
      <c r="A4994" s="148">
        <v>42094.595999999998</v>
      </c>
      <c r="B4994" s="149" t="s">
        <v>1706</v>
      </c>
      <c r="C4994" s="150" t="s">
        <v>1709</v>
      </c>
      <c r="D4994" s="150">
        <v>0</v>
      </c>
    </row>
    <row r="4995" spans="1:4">
      <c r="A4995" s="148">
        <v>42094.624000000003</v>
      </c>
      <c r="B4995" s="149" t="s">
        <v>1704</v>
      </c>
      <c r="C4995" s="150" t="s">
        <v>1699</v>
      </c>
      <c r="D4995" s="150">
        <v>0</v>
      </c>
    </row>
    <row r="4996" spans="1:4">
      <c r="A4996" s="148">
        <v>42094.648000000001</v>
      </c>
      <c r="B4996" s="149" t="s">
        <v>1703</v>
      </c>
      <c r="C4996" s="150" t="s">
        <v>1708</v>
      </c>
      <c r="D4996" s="150">
        <v>0</v>
      </c>
    </row>
    <row r="4997" spans="1:4">
      <c r="A4997" s="148">
        <v>42094.692999999999</v>
      </c>
      <c r="B4997" s="149" t="s">
        <v>1705</v>
      </c>
      <c r="C4997" s="150" t="s">
        <v>1708</v>
      </c>
      <c r="D4997" s="150">
        <v>1</v>
      </c>
    </row>
    <row r="4998" spans="1:4">
      <c r="A4998" s="148">
        <v>42094.697999999997</v>
      </c>
      <c r="B4998" s="149" t="s">
        <v>1698</v>
      </c>
      <c r="C4998" s="150" t="s">
        <v>1708</v>
      </c>
      <c r="D4998" s="150">
        <v>1</v>
      </c>
    </row>
    <row r="4999" spans="1:4">
      <c r="A4999" s="148">
        <v>42094.703999999998</v>
      </c>
      <c r="B4999" s="149" t="s">
        <v>1698</v>
      </c>
      <c r="C4999" s="150" t="s">
        <v>1708</v>
      </c>
      <c r="D4999" s="150">
        <v>1</v>
      </c>
    </row>
    <row r="5000" spans="1:4">
      <c r="A5000" s="148">
        <v>42094.71</v>
      </c>
      <c r="B5000" s="149" t="s">
        <v>1705</v>
      </c>
      <c r="C5000" s="150" t="s">
        <v>1710</v>
      </c>
      <c r="D5000" s="150">
        <v>1</v>
      </c>
    </row>
    <row r="5001" spans="1:4">
      <c r="A5001" s="151">
        <v>42094.735999999997</v>
      </c>
      <c r="B5001" s="152" t="s">
        <v>1698</v>
      </c>
      <c r="C5001" s="153" t="s">
        <v>1699</v>
      </c>
      <c r="D5001" s="153">
        <v>0</v>
      </c>
    </row>
  </sheetData>
  <mergeCells count="1">
    <mergeCell ref="L2:M2"/>
  </mergeCell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687D80-2EB6-421C-909B-DDC7EE043510}">
  <sheetPr>
    <tabColor rgb="FF7030A0"/>
  </sheetPr>
  <dimension ref="A1:S318"/>
  <sheetViews>
    <sheetView workbookViewId="0">
      <selection activeCell="F2" sqref="F2:G2"/>
    </sheetView>
  </sheetViews>
  <sheetFormatPr defaultRowHeight="15"/>
  <cols>
    <col min="1" max="1" width="10.140625" bestFit="1" customWidth="1"/>
    <col min="6" max="6" width="15" bestFit="1" customWidth="1"/>
    <col min="7" max="7" width="17.85546875" bestFit="1" customWidth="1"/>
    <col min="8" max="9" width="6.140625" bestFit="1" customWidth="1"/>
    <col min="10" max="10" width="6" bestFit="1" customWidth="1"/>
    <col min="11" max="11" width="12.5703125" bestFit="1" customWidth="1"/>
    <col min="12" max="16" width="7.140625" bestFit="1" customWidth="1"/>
    <col min="17" max="17" width="12.5703125" bestFit="1" customWidth="1"/>
  </cols>
  <sheetData>
    <row r="1" spans="1:19" ht="21">
      <c r="A1" s="163" t="s">
        <v>741</v>
      </c>
      <c r="B1" s="163" t="s">
        <v>994</v>
      </c>
      <c r="C1" s="163" t="s">
        <v>742</v>
      </c>
      <c r="D1" s="163" t="s">
        <v>849</v>
      </c>
      <c r="F1" s="6" t="s">
        <v>1722</v>
      </c>
      <c r="G1" s="28"/>
      <c r="H1" s="28"/>
      <c r="I1" s="28"/>
      <c r="J1" s="28"/>
      <c r="K1" s="28"/>
      <c r="L1" s="28"/>
      <c r="M1" s="28"/>
      <c r="N1" s="28"/>
      <c r="O1" s="28"/>
      <c r="P1" s="28"/>
      <c r="Q1" s="28"/>
      <c r="R1" s="28"/>
      <c r="S1" s="28"/>
    </row>
    <row r="2" spans="1:19">
      <c r="A2" s="87">
        <v>41643</v>
      </c>
      <c r="B2" s="88" t="s">
        <v>1711</v>
      </c>
      <c r="C2" s="88" t="s">
        <v>460</v>
      </c>
      <c r="D2" s="88">
        <v>1037</v>
      </c>
      <c r="F2" s="804" t="s">
        <v>1844</v>
      </c>
      <c r="G2" s="804"/>
    </row>
    <row r="3" spans="1:19">
      <c r="A3" s="87">
        <v>41644</v>
      </c>
      <c r="B3" s="88" t="s">
        <v>1712</v>
      </c>
      <c r="C3" s="88" t="s">
        <v>460</v>
      </c>
      <c r="D3" s="88">
        <v>1041</v>
      </c>
    </row>
    <row r="4" spans="1:19">
      <c r="A4" s="87">
        <v>41648</v>
      </c>
      <c r="B4" s="88" t="s">
        <v>1713</v>
      </c>
      <c r="C4" s="88" t="s">
        <v>453</v>
      </c>
      <c r="D4" s="88">
        <v>328</v>
      </c>
    </row>
    <row r="5" spans="1:19">
      <c r="A5" s="87">
        <v>41649</v>
      </c>
      <c r="B5" s="88" t="s">
        <v>990</v>
      </c>
      <c r="C5" s="88" t="s">
        <v>854</v>
      </c>
      <c r="D5" s="88">
        <v>629</v>
      </c>
    </row>
    <row r="6" spans="1:19" ht="21">
      <c r="A6" s="87">
        <v>41650</v>
      </c>
      <c r="B6" s="88" t="s">
        <v>1713</v>
      </c>
      <c r="C6" s="88" t="s">
        <v>453</v>
      </c>
      <c r="D6" s="88">
        <v>742</v>
      </c>
      <c r="F6" s="6" t="s">
        <v>1718</v>
      </c>
      <c r="G6" s="6"/>
      <c r="H6" s="6"/>
      <c r="I6" s="6"/>
      <c r="J6" s="6"/>
    </row>
    <row r="7" spans="1:19">
      <c r="A7" s="87">
        <v>41654</v>
      </c>
      <c r="B7" s="88" t="s">
        <v>1711</v>
      </c>
      <c r="C7" s="88" t="s">
        <v>460</v>
      </c>
      <c r="D7" s="88">
        <v>1140</v>
      </c>
    </row>
    <row r="8" spans="1:19">
      <c r="A8" s="87">
        <v>41658</v>
      </c>
      <c r="B8" s="88" t="s">
        <v>1714</v>
      </c>
      <c r="C8" s="88" t="s">
        <v>853</v>
      </c>
      <c r="D8" s="88">
        <v>544</v>
      </c>
    </row>
    <row r="9" spans="1:19">
      <c r="A9" s="87">
        <v>41660</v>
      </c>
      <c r="B9" s="88" t="s">
        <v>991</v>
      </c>
      <c r="C9" s="88" t="s">
        <v>453</v>
      </c>
      <c r="D9" s="88">
        <v>1162</v>
      </c>
    </row>
    <row r="10" spans="1:19">
      <c r="A10" s="87">
        <v>41662</v>
      </c>
      <c r="B10" s="88" t="s">
        <v>991</v>
      </c>
      <c r="C10" s="88" t="s">
        <v>453</v>
      </c>
      <c r="D10" s="88">
        <v>880</v>
      </c>
    </row>
    <row r="11" spans="1:19">
      <c r="A11" s="87">
        <v>41663</v>
      </c>
      <c r="B11" s="88" t="s">
        <v>990</v>
      </c>
      <c r="C11" s="88" t="s">
        <v>854</v>
      </c>
      <c r="D11" s="88">
        <v>532</v>
      </c>
    </row>
    <row r="12" spans="1:19" ht="21">
      <c r="A12" s="87">
        <v>41666</v>
      </c>
      <c r="B12" s="88" t="s">
        <v>990</v>
      </c>
      <c r="C12" s="88" t="s">
        <v>854</v>
      </c>
      <c r="D12" s="88">
        <v>843</v>
      </c>
      <c r="F12" s="6" t="s">
        <v>1719</v>
      </c>
      <c r="G12" s="6"/>
      <c r="H12" s="6"/>
      <c r="I12" s="6"/>
      <c r="J12" s="6"/>
    </row>
    <row r="13" spans="1:19">
      <c r="A13" s="87">
        <v>41668</v>
      </c>
      <c r="B13" s="88" t="s">
        <v>1712</v>
      </c>
      <c r="C13" s="88" t="s">
        <v>460</v>
      </c>
      <c r="D13" s="88">
        <v>665</v>
      </c>
    </row>
    <row r="14" spans="1:19">
      <c r="A14" s="87">
        <v>41669</v>
      </c>
      <c r="B14" s="88" t="s">
        <v>1712</v>
      </c>
      <c r="C14" s="88" t="s">
        <v>460</v>
      </c>
      <c r="D14" s="88">
        <v>773</v>
      </c>
    </row>
    <row r="15" spans="1:19">
      <c r="A15" s="87">
        <v>41671</v>
      </c>
      <c r="B15" s="88" t="s">
        <v>1715</v>
      </c>
      <c r="C15" s="88" t="s">
        <v>453</v>
      </c>
      <c r="D15" s="88">
        <v>1229</v>
      </c>
    </row>
    <row r="16" spans="1:19">
      <c r="A16" s="87">
        <v>41674</v>
      </c>
      <c r="B16" s="88" t="s">
        <v>1715</v>
      </c>
      <c r="C16" s="88" t="s">
        <v>453</v>
      </c>
      <c r="D16" s="88">
        <v>732</v>
      </c>
    </row>
    <row r="17" spans="1:11">
      <c r="A17" s="87">
        <v>41675</v>
      </c>
      <c r="B17" s="88" t="s">
        <v>1714</v>
      </c>
      <c r="C17" s="88" t="s">
        <v>853</v>
      </c>
      <c r="D17" s="88">
        <v>684</v>
      </c>
    </row>
    <row r="18" spans="1:11">
      <c r="A18" s="87">
        <v>41680</v>
      </c>
      <c r="B18" s="88" t="s">
        <v>1716</v>
      </c>
      <c r="C18" s="88" t="s">
        <v>853</v>
      </c>
      <c r="D18" s="88">
        <v>476</v>
      </c>
    </row>
    <row r="19" spans="1:11">
      <c r="A19" s="87">
        <v>41682</v>
      </c>
      <c r="B19" s="88" t="s">
        <v>1713</v>
      </c>
      <c r="C19" s="88" t="s">
        <v>453</v>
      </c>
      <c r="D19" s="88">
        <v>936</v>
      </c>
    </row>
    <row r="20" spans="1:11">
      <c r="A20" s="87">
        <v>41683</v>
      </c>
      <c r="B20" s="88" t="s">
        <v>990</v>
      </c>
      <c r="C20" s="88" t="s">
        <v>854</v>
      </c>
      <c r="D20" s="88">
        <v>1056</v>
      </c>
    </row>
    <row r="21" spans="1:11" ht="21">
      <c r="A21" s="87">
        <v>41684</v>
      </c>
      <c r="B21" s="88" t="s">
        <v>1714</v>
      </c>
      <c r="C21" s="88" t="s">
        <v>853</v>
      </c>
      <c r="D21" s="88">
        <v>971</v>
      </c>
      <c r="F21" s="6" t="s">
        <v>1720</v>
      </c>
      <c r="G21" s="6"/>
      <c r="H21" s="6"/>
      <c r="I21" s="6"/>
      <c r="J21" s="6"/>
      <c r="K21" s="6"/>
    </row>
    <row r="22" spans="1:11">
      <c r="A22" s="87">
        <v>41686</v>
      </c>
      <c r="B22" s="88" t="s">
        <v>1711</v>
      </c>
      <c r="C22" s="88" t="s">
        <v>460</v>
      </c>
      <c r="D22" s="88">
        <v>632</v>
      </c>
    </row>
    <row r="23" spans="1:11">
      <c r="A23" s="87">
        <v>41687</v>
      </c>
      <c r="B23" s="88" t="s">
        <v>1713</v>
      </c>
      <c r="C23" s="88" t="s">
        <v>453</v>
      </c>
      <c r="D23" s="88">
        <v>287</v>
      </c>
    </row>
    <row r="24" spans="1:11">
      <c r="A24" s="87">
        <v>41689</v>
      </c>
      <c r="B24" s="88" t="s">
        <v>1717</v>
      </c>
      <c r="C24" s="88" t="s">
        <v>460</v>
      </c>
      <c r="D24" s="88">
        <v>650</v>
      </c>
    </row>
    <row r="25" spans="1:11">
      <c r="A25" s="87">
        <v>41690</v>
      </c>
      <c r="B25" s="88" t="s">
        <v>1712</v>
      </c>
      <c r="C25" s="88" t="s">
        <v>460</v>
      </c>
      <c r="D25" s="88">
        <v>472</v>
      </c>
    </row>
    <row r="26" spans="1:11">
      <c r="A26" s="87">
        <v>41692</v>
      </c>
      <c r="B26" s="88" t="s">
        <v>1714</v>
      </c>
      <c r="C26" s="88" t="s">
        <v>853</v>
      </c>
      <c r="D26" s="88">
        <v>1000</v>
      </c>
    </row>
    <row r="27" spans="1:11">
      <c r="A27" s="87">
        <v>41693</v>
      </c>
      <c r="B27" s="88" t="s">
        <v>1715</v>
      </c>
      <c r="C27" s="88" t="s">
        <v>453</v>
      </c>
      <c r="D27" s="88">
        <v>1170</v>
      </c>
    </row>
    <row r="28" spans="1:11">
      <c r="A28" s="87">
        <v>41696</v>
      </c>
      <c r="B28" s="88" t="s">
        <v>1717</v>
      </c>
      <c r="C28" s="88" t="s">
        <v>460</v>
      </c>
      <c r="D28" s="88">
        <v>1006</v>
      </c>
    </row>
    <row r="29" spans="1:11">
      <c r="A29" s="87">
        <v>41699</v>
      </c>
      <c r="B29" s="88" t="s">
        <v>1714</v>
      </c>
      <c r="C29" s="88" t="s">
        <v>853</v>
      </c>
      <c r="D29" s="88">
        <v>1008</v>
      </c>
    </row>
    <row r="30" spans="1:11">
      <c r="A30" s="87">
        <v>41701</v>
      </c>
      <c r="B30" s="88" t="s">
        <v>991</v>
      </c>
      <c r="C30" s="88" t="s">
        <v>453</v>
      </c>
      <c r="D30" s="88">
        <v>725</v>
      </c>
    </row>
    <row r="31" spans="1:11">
      <c r="A31" s="87">
        <v>41702</v>
      </c>
      <c r="B31" s="88" t="s">
        <v>991</v>
      </c>
      <c r="C31" s="88" t="s">
        <v>453</v>
      </c>
      <c r="D31" s="88">
        <v>271</v>
      </c>
    </row>
    <row r="32" spans="1:11">
      <c r="A32" s="87">
        <v>41712</v>
      </c>
      <c r="B32" s="88" t="s">
        <v>1712</v>
      </c>
      <c r="C32" s="88" t="s">
        <v>460</v>
      </c>
      <c r="D32" s="88">
        <v>725</v>
      </c>
    </row>
    <row r="33" spans="1:10">
      <c r="A33" s="87">
        <v>41716</v>
      </c>
      <c r="B33" s="88" t="s">
        <v>990</v>
      </c>
      <c r="C33" s="88" t="s">
        <v>854</v>
      </c>
      <c r="D33" s="88">
        <v>1120</v>
      </c>
    </row>
    <row r="34" spans="1:10">
      <c r="A34" s="87">
        <v>41717</v>
      </c>
      <c r="B34" s="88" t="s">
        <v>991</v>
      </c>
      <c r="C34" s="88" t="s">
        <v>453</v>
      </c>
      <c r="D34" s="88">
        <v>785</v>
      </c>
    </row>
    <row r="35" spans="1:10">
      <c r="A35" s="87">
        <v>41719</v>
      </c>
      <c r="B35" s="88" t="s">
        <v>1713</v>
      </c>
      <c r="C35" s="88" t="s">
        <v>453</v>
      </c>
      <c r="D35" s="88">
        <v>375</v>
      </c>
    </row>
    <row r="36" spans="1:10" ht="21">
      <c r="A36" s="87">
        <v>41720</v>
      </c>
      <c r="B36" s="88" t="s">
        <v>989</v>
      </c>
      <c r="C36" s="88" t="s">
        <v>854</v>
      </c>
      <c r="D36" s="88">
        <v>782</v>
      </c>
      <c r="F36" s="6" t="s">
        <v>1721</v>
      </c>
      <c r="G36" s="6"/>
      <c r="H36" s="6"/>
      <c r="I36" s="6"/>
      <c r="J36" s="6"/>
    </row>
    <row r="37" spans="1:10">
      <c r="A37" s="87">
        <v>41721</v>
      </c>
      <c r="B37" s="88" t="s">
        <v>989</v>
      </c>
      <c r="C37" s="88" t="s">
        <v>854</v>
      </c>
      <c r="D37" s="88">
        <v>1175</v>
      </c>
    </row>
    <row r="38" spans="1:10">
      <c r="A38" s="87">
        <v>41722</v>
      </c>
      <c r="B38" s="88" t="s">
        <v>1715</v>
      </c>
      <c r="C38" s="88" t="s">
        <v>453</v>
      </c>
      <c r="D38" s="88">
        <v>1241</v>
      </c>
    </row>
    <row r="39" spans="1:10">
      <c r="A39" s="87">
        <v>41725</v>
      </c>
      <c r="B39" s="88" t="s">
        <v>1714</v>
      </c>
      <c r="C39" s="88" t="s">
        <v>853</v>
      </c>
      <c r="D39" s="88">
        <v>705</v>
      </c>
    </row>
    <row r="40" spans="1:10">
      <c r="A40" s="87">
        <v>41726</v>
      </c>
      <c r="B40" s="88" t="s">
        <v>1712</v>
      </c>
      <c r="C40" s="88" t="s">
        <v>460</v>
      </c>
      <c r="D40" s="88">
        <v>486</v>
      </c>
    </row>
    <row r="41" spans="1:10">
      <c r="A41" s="87">
        <v>41727</v>
      </c>
      <c r="B41" s="88" t="s">
        <v>991</v>
      </c>
      <c r="C41" s="88" t="s">
        <v>453</v>
      </c>
      <c r="D41" s="88">
        <v>522</v>
      </c>
    </row>
    <row r="42" spans="1:10">
      <c r="A42" s="87">
        <v>41729</v>
      </c>
      <c r="B42" s="88" t="s">
        <v>1717</v>
      </c>
      <c r="C42" s="88" t="s">
        <v>460</v>
      </c>
      <c r="D42" s="88">
        <v>1134</v>
      </c>
    </row>
    <row r="43" spans="1:10">
      <c r="A43" s="87">
        <v>41730</v>
      </c>
      <c r="B43" s="88" t="s">
        <v>989</v>
      </c>
      <c r="C43" s="88" t="s">
        <v>854</v>
      </c>
      <c r="D43" s="88">
        <v>779</v>
      </c>
    </row>
    <row r="44" spans="1:10">
      <c r="A44" s="87">
        <v>41732</v>
      </c>
      <c r="B44" s="88" t="s">
        <v>1716</v>
      </c>
      <c r="C44" s="88" t="s">
        <v>853</v>
      </c>
      <c r="D44" s="88">
        <v>671</v>
      </c>
    </row>
    <row r="45" spans="1:10">
      <c r="A45" s="87">
        <v>41734</v>
      </c>
      <c r="B45" s="88" t="s">
        <v>1716</v>
      </c>
      <c r="C45" s="88" t="s">
        <v>853</v>
      </c>
      <c r="D45" s="88">
        <v>941</v>
      </c>
    </row>
    <row r="46" spans="1:10">
      <c r="A46" s="87">
        <v>41736</v>
      </c>
      <c r="B46" s="88" t="s">
        <v>1717</v>
      </c>
      <c r="C46" s="88" t="s">
        <v>460</v>
      </c>
      <c r="D46" s="88">
        <v>486</v>
      </c>
    </row>
    <row r="47" spans="1:10">
      <c r="A47" s="87">
        <v>41738</v>
      </c>
      <c r="B47" s="88" t="s">
        <v>1716</v>
      </c>
      <c r="C47" s="88" t="s">
        <v>853</v>
      </c>
      <c r="D47" s="88">
        <v>670</v>
      </c>
    </row>
    <row r="48" spans="1:10">
      <c r="A48" s="87">
        <v>41740</v>
      </c>
      <c r="B48" s="88" t="s">
        <v>1714</v>
      </c>
      <c r="C48" s="88" t="s">
        <v>853</v>
      </c>
      <c r="D48" s="88">
        <v>891</v>
      </c>
    </row>
    <row r="49" spans="1:10">
      <c r="A49" s="87">
        <v>41744</v>
      </c>
      <c r="B49" s="88" t="s">
        <v>1716</v>
      </c>
      <c r="C49" s="88" t="s">
        <v>853</v>
      </c>
      <c r="D49" s="88">
        <v>971</v>
      </c>
    </row>
    <row r="50" spans="1:10">
      <c r="A50" s="87">
        <v>41745</v>
      </c>
      <c r="B50" s="88" t="s">
        <v>1716</v>
      </c>
      <c r="C50" s="88" t="s">
        <v>853</v>
      </c>
      <c r="D50" s="88">
        <v>275</v>
      </c>
    </row>
    <row r="51" spans="1:10">
      <c r="A51" s="87">
        <v>41749</v>
      </c>
      <c r="B51" s="88" t="s">
        <v>1717</v>
      </c>
      <c r="C51" s="88" t="s">
        <v>460</v>
      </c>
      <c r="D51" s="88">
        <v>1196</v>
      </c>
    </row>
    <row r="52" spans="1:10">
      <c r="A52" s="87">
        <v>41752</v>
      </c>
      <c r="B52" s="88" t="s">
        <v>1717</v>
      </c>
      <c r="C52" s="88" t="s">
        <v>460</v>
      </c>
      <c r="D52" s="88">
        <v>965</v>
      </c>
    </row>
    <row r="53" spans="1:10" ht="21">
      <c r="A53" s="87">
        <v>41756</v>
      </c>
      <c r="B53" s="88" t="s">
        <v>1716</v>
      </c>
      <c r="C53" s="88" t="s">
        <v>853</v>
      </c>
      <c r="D53" s="88">
        <v>1137</v>
      </c>
      <c r="F53" s="6" t="s">
        <v>1723</v>
      </c>
      <c r="G53" s="6"/>
      <c r="H53" s="6"/>
      <c r="I53" s="6"/>
      <c r="J53" s="6"/>
    </row>
    <row r="54" spans="1:10">
      <c r="A54" s="87">
        <v>41759</v>
      </c>
      <c r="B54" s="88" t="s">
        <v>1712</v>
      </c>
      <c r="C54" s="88" t="s">
        <v>460</v>
      </c>
      <c r="D54" s="88">
        <v>419</v>
      </c>
    </row>
    <row r="55" spans="1:10">
      <c r="A55" s="87">
        <v>41762</v>
      </c>
      <c r="B55" s="88" t="s">
        <v>1711</v>
      </c>
      <c r="C55" s="88" t="s">
        <v>460</v>
      </c>
      <c r="D55" s="88">
        <v>1078</v>
      </c>
    </row>
    <row r="56" spans="1:10">
      <c r="A56" s="87">
        <v>41764</v>
      </c>
      <c r="B56" s="88" t="s">
        <v>1711</v>
      </c>
      <c r="C56" s="88" t="s">
        <v>460</v>
      </c>
      <c r="D56" s="88">
        <v>274</v>
      </c>
    </row>
    <row r="57" spans="1:10">
      <c r="A57" s="87">
        <v>41766</v>
      </c>
      <c r="B57" s="88" t="s">
        <v>1712</v>
      </c>
      <c r="C57" s="88" t="s">
        <v>460</v>
      </c>
      <c r="D57" s="88">
        <v>1180</v>
      </c>
    </row>
    <row r="58" spans="1:10">
      <c r="A58" s="87">
        <v>41768</v>
      </c>
      <c r="B58" s="88" t="s">
        <v>989</v>
      </c>
      <c r="C58" s="88" t="s">
        <v>854</v>
      </c>
      <c r="D58" s="88">
        <v>679</v>
      </c>
    </row>
    <row r="59" spans="1:10">
      <c r="A59" s="87">
        <v>41770</v>
      </c>
      <c r="B59" s="88" t="s">
        <v>1716</v>
      </c>
      <c r="C59" s="88" t="s">
        <v>853</v>
      </c>
      <c r="D59" s="88">
        <v>1204</v>
      </c>
    </row>
    <row r="60" spans="1:10">
      <c r="A60" s="87">
        <v>41778</v>
      </c>
      <c r="B60" s="88" t="s">
        <v>991</v>
      </c>
      <c r="C60" s="88" t="s">
        <v>453</v>
      </c>
      <c r="D60" s="88">
        <v>1193</v>
      </c>
    </row>
    <row r="61" spans="1:10">
      <c r="A61" s="87">
        <v>41786</v>
      </c>
      <c r="B61" s="88" t="s">
        <v>1717</v>
      </c>
      <c r="C61" s="88" t="s">
        <v>460</v>
      </c>
      <c r="D61" s="88">
        <v>1215</v>
      </c>
    </row>
    <row r="62" spans="1:10">
      <c r="A62" s="87">
        <v>41787</v>
      </c>
      <c r="B62" s="88" t="s">
        <v>1712</v>
      </c>
      <c r="C62" s="88" t="s">
        <v>460</v>
      </c>
      <c r="D62" s="88">
        <v>1084</v>
      </c>
    </row>
    <row r="63" spans="1:10">
      <c r="A63" s="87">
        <v>41791</v>
      </c>
      <c r="B63" s="88" t="s">
        <v>1711</v>
      </c>
      <c r="C63" s="88" t="s">
        <v>460</v>
      </c>
      <c r="D63" s="88">
        <v>591</v>
      </c>
    </row>
    <row r="64" spans="1:10">
      <c r="A64" s="87">
        <v>41792</v>
      </c>
      <c r="B64" s="88" t="s">
        <v>990</v>
      </c>
      <c r="C64" s="88" t="s">
        <v>854</v>
      </c>
      <c r="D64" s="88">
        <v>495</v>
      </c>
    </row>
    <row r="65" spans="1:4">
      <c r="A65" s="87">
        <v>41793</v>
      </c>
      <c r="B65" s="88" t="s">
        <v>990</v>
      </c>
      <c r="C65" s="88" t="s">
        <v>854</v>
      </c>
      <c r="D65" s="88">
        <v>867</v>
      </c>
    </row>
    <row r="66" spans="1:4">
      <c r="A66" s="87">
        <v>41794</v>
      </c>
      <c r="B66" s="88" t="s">
        <v>990</v>
      </c>
      <c r="C66" s="88" t="s">
        <v>854</v>
      </c>
      <c r="D66" s="88">
        <v>591</v>
      </c>
    </row>
    <row r="67" spans="1:4">
      <c r="A67" s="87">
        <v>41796</v>
      </c>
      <c r="B67" s="88" t="s">
        <v>1716</v>
      </c>
      <c r="C67" s="88" t="s">
        <v>853</v>
      </c>
      <c r="D67" s="88">
        <v>609</v>
      </c>
    </row>
    <row r="68" spans="1:4">
      <c r="A68" s="87">
        <v>41799</v>
      </c>
      <c r="B68" s="88" t="s">
        <v>1713</v>
      </c>
      <c r="C68" s="88" t="s">
        <v>453</v>
      </c>
      <c r="D68" s="88">
        <v>868</v>
      </c>
    </row>
    <row r="69" spans="1:4">
      <c r="A69" s="87">
        <v>41800</v>
      </c>
      <c r="B69" s="88" t="s">
        <v>1713</v>
      </c>
      <c r="C69" s="88" t="s">
        <v>453</v>
      </c>
      <c r="D69" s="88">
        <v>1221</v>
      </c>
    </row>
    <row r="70" spans="1:4">
      <c r="A70" s="87">
        <v>41801</v>
      </c>
      <c r="B70" s="88" t="s">
        <v>1716</v>
      </c>
      <c r="C70" s="88" t="s">
        <v>853</v>
      </c>
      <c r="D70" s="88">
        <v>878</v>
      </c>
    </row>
    <row r="71" spans="1:4">
      <c r="A71" s="87">
        <v>41802</v>
      </c>
      <c r="B71" s="88" t="s">
        <v>1711</v>
      </c>
      <c r="C71" s="88" t="s">
        <v>460</v>
      </c>
      <c r="D71" s="88">
        <v>802</v>
      </c>
    </row>
    <row r="72" spans="1:4">
      <c r="A72" s="87">
        <v>41804</v>
      </c>
      <c r="B72" s="88" t="s">
        <v>1714</v>
      </c>
      <c r="C72" s="88" t="s">
        <v>853</v>
      </c>
      <c r="D72" s="88">
        <v>555</v>
      </c>
    </row>
    <row r="73" spans="1:4">
      <c r="A73" s="87">
        <v>41806</v>
      </c>
      <c r="B73" s="88" t="s">
        <v>1712</v>
      </c>
      <c r="C73" s="88" t="s">
        <v>460</v>
      </c>
      <c r="D73" s="88">
        <v>817</v>
      </c>
    </row>
    <row r="74" spans="1:4">
      <c r="A74" s="87">
        <v>41808</v>
      </c>
      <c r="B74" s="88" t="s">
        <v>1715</v>
      </c>
      <c r="C74" s="88" t="s">
        <v>453</v>
      </c>
      <c r="D74" s="88">
        <v>890</v>
      </c>
    </row>
    <row r="75" spans="1:4">
      <c r="A75" s="87">
        <v>41810</v>
      </c>
      <c r="B75" s="88" t="s">
        <v>1715</v>
      </c>
      <c r="C75" s="88" t="s">
        <v>453</v>
      </c>
      <c r="D75" s="88">
        <v>310</v>
      </c>
    </row>
    <row r="76" spans="1:4">
      <c r="A76" s="87">
        <v>41811</v>
      </c>
      <c r="B76" s="88" t="s">
        <v>1714</v>
      </c>
      <c r="C76" s="88" t="s">
        <v>853</v>
      </c>
      <c r="D76" s="88">
        <v>367</v>
      </c>
    </row>
    <row r="77" spans="1:4">
      <c r="A77" s="87">
        <v>41812</v>
      </c>
      <c r="B77" s="88" t="s">
        <v>1712</v>
      </c>
      <c r="C77" s="88" t="s">
        <v>460</v>
      </c>
      <c r="D77" s="88">
        <v>408</v>
      </c>
    </row>
    <row r="78" spans="1:4">
      <c r="A78" s="87">
        <v>41814</v>
      </c>
      <c r="B78" s="88" t="s">
        <v>991</v>
      </c>
      <c r="C78" s="88" t="s">
        <v>453</v>
      </c>
      <c r="D78" s="88">
        <v>628</v>
      </c>
    </row>
    <row r="79" spans="1:4">
      <c r="A79" s="87">
        <v>41816</v>
      </c>
      <c r="B79" s="88" t="s">
        <v>1711</v>
      </c>
      <c r="C79" s="88" t="s">
        <v>460</v>
      </c>
      <c r="D79" s="88">
        <v>376</v>
      </c>
    </row>
    <row r="80" spans="1:4">
      <c r="A80" s="87">
        <v>41818</v>
      </c>
      <c r="B80" s="88" t="s">
        <v>1715</v>
      </c>
      <c r="C80" s="88" t="s">
        <v>453</v>
      </c>
      <c r="D80" s="88">
        <v>1123</v>
      </c>
    </row>
    <row r="81" spans="1:11">
      <c r="A81" s="87">
        <v>41824</v>
      </c>
      <c r="B81" s="88" t="s">
        <v>1713</v>
      </c>
      <c r="C81" s="88" t="s">
        <v>453</v>
      </c>
      <c r="D81" s="88">
        <v>1083</v>
      </c>
    </row>
    <row r="82" spans="1:11">
      <c r="A82" s="87">
        <v>41825</v>
      </c>
      <c r="B82" s="88" t="s">
        <v>1712</v>
      </c>
      <c r="C82" s="88" t="s">
        <v>460</v>
      </c>
      <c r="D82" s="88">
        <v>1179</v>
      </c>
    </row>
    <row r="83" spans="1:11">
      <c r="A83" s="87">
        <v>41826</v>
      </c>
      <c r="B83" s="88" t="s">
        <v>1711</v>
      </c>
      <c r="C83" s="88" t="s">
        <v>460</v>
      </c>
      <c r="D83" s="88">
        <v>1226</v>
      </c>
    </row>
    <row r="84" spans="1:11">
      <c r="A84" s="87">
        <v>41827</v>
      </c>
      <c r="B84" s="88" t="s">
        <v>1714</v>
      </c>
      <c r="C84" s="88" t="s">
        <v>853</v>
      </c>
      <c r="D84" s="88">
        <v>794</v>
      </c>
    </row>
    <row r="85" spans="1:11">
      <c r="A85" s="87">
        <v>41830</v>
      </c>
      <c r="B85" s="88" t="s">
        <v>990</v>
      </c>
      <c r="C85" s="88" t="s">
        <v>854</v>
      </c>
      <c r="D85" s="88">
        <v>537</v>
      </c>
      <c r="F85" s="83" t="s">
        <v>994</v>
      </c>
      <c r="G85" t="s">
        <v>162</v>
      </c>
    </row>
    <row r="86" spans="1:11">
      <c r="A86" s="87">
        <v>41831</v>
      </c>
      <c r="B86" s="88" t="s">
        <v>1711</v>
      </c>
      <c r="C86" s="88" t="s">
        <v>460</v>
      </c>
      <c r="D86" s="88">
        <v>689</v>
      </c>
    </row>
    <row r="87" spans="1:11">
      <c r="A87" s="87">
        <v>41836</v>
      </c>
      <c r="B87" s="88" t="s">
        <v>990</v>
      </c>
      <c r="C87" s="88" t="s">
        <v>854</v>
      </c>
      <c r="D87" s="88">
        <v>507</v>
      </c>
      <c r="F87" s="83" t="s">
        <v>1594</v>
      </c>
      <c r="G87" s="83" t="s">
        <v>694</v>
      </c>
    </row>
    <row r="88" spans="1:11">
      <c r="A88" s="87">
        <v>41839</v>
      </c>
      <c r="B88" s="88" t="s">
        <v>989</v>
      </c>
      <c r="C88" s="88" t="s">
        <v>854</v>
      </c>
      <c r="D88" s="88">
        <v>1011</v>
      </c>
      <c r="F88" s="83" t="s">
        <v>152</v>
      </c>
      <c r="G88" t="s">
        <v>854</v>
      </c>
      <c r="H88" t="s">
        <v>853</v>
      </c>
      <c r="I88" t="s">
        <v>460</v>
      </c>
      <c r="J88" t="s">
        <v>453</v>
      </c>
      <c r="K88" t="s">
        <v>154</v>
      </c>
    </row>
    <row r="89" spans="1:11">
      <c r="A89" s="87">
        <v>41843</v>
      </c>
      <c r="B89" s="88" t="s">
        <v>990</v>
      </c>
      <c r="C89" s="88" t="s">
        <v>854</v>
      </c>
      <c r="D89" s="88">
        <v>1126</v>
      </c>
      <c r="F89" s="44" t="s">
        <v>1894</v>
      </c>
      <c r="G89">
        <v>15098</v>
      </c>
      <c r="H89">
        <v>7755</v>
      </c>
      <c r="I89">
        <v>18124</v>
      </c>
      <c r="J89">
        <v>20293</v>
      </c>
      <c r="K89">
        <v>61270</v>
      </c>
    </row>
    <row r="90" spans="1:11">
      <c r="A90" s="87">
        <v>41844</v>
      </c>
      <c r="B90" s="88" t="s">
        <v>989</v>
      </c>
      <c r="C90" s="88" t="s">
        <v>854</v>
      </c>
      <c r="D90" s="88">
        <v>1086</v>
      </c>
      <c r="F90" s="44" t="s">
        <v>1895</v>
      </c>
      <c r="G90">
        <v>7564</v>
      </c>
      <c r="H90">
        <v>15519</v>
      </c>
      <c r="I90">
        <v>18820</v>
      </c>
      <c r="J90">
        <v>16146</v>
      </c>
      <c r="K90">
        <v>58049</v>
      </c>
    </row>
    <row r="91" spans="1:11">
      <c r="A91" s="87">
        <v>41846</v>
      </c>
      <c r="B91" s="88" t="s">
        <v>1711</v>
      </c>
      <c r="C91" s="88" t="s">
        <v>460</v>
      </c>
      <c r="D91" s="88">
        <v>1087</v>
      </c>
      <c r="F91" s="44" t="s">
        <v>1897</v>
      </c>
      <c r="G91">
        <v>13416</v>
      </c>
      <c r="H91">
        <v>9570</v>
      </c>
      <c r="I91">
        <v>23566</v>
      </c>
      <c r="J91">
        <v>17705</v>
      </c>
      <c r="K91">
        <v>64257</v>
      </c>
    </row>
    <row r="92" spans="1:11">
      <c r="A92" s="87">
        <v>41847</v>
      </c>
      <c r="B92" s="88" t="s">
        <v>991</v>
      </c>
      <c r="C92" s="88" t="s">
        <v>453</v>
      </c>
      <c r="D92" s="88">
        <v>1009</v>
      </c>
      <c r="F92" s="166" t="s">
        <v>1893</v>
      </c>
      <c r="G92">
        <v>7987</v>
      </c>
      <c r="H92">
        <v>4314</v>
      </c>
      <c r="I92">
        <v>13230</v>
      </c>
      <c r="J92">
        <v>8349</v>
      </c>
      <c r="K92">
        <v>33880</v>
      </c>
    </row>
    <row r="93" spans="1:11">
      <c r="A93" s="87">
        <v>41849</v>
      </c>
      <c r="B93" s="88" t="s">
        <v>1714</v>
      </c>
      <c r="C93" s="88" t="s">
        <v>853</v>
      </c>
      <c r="D93" s="88">
        <v>874</v>
      </c>
      <c r="F93" s="166" t="s">
        <v>1902</v>
      </c>
      <c r="G93">
        <v>5429</v>
      </c>
      <c r="H93">
        <v>5256</v>
      </c>
      <c r="I93">
        <v>10336</v>
      </c>
      <c r="J93">
        <v>9356</v>
      </c>
      <c r="K93">
        <v>30377</v>
      </c>
    </row>
    <row r="94" spans="1:11">
      <c r="A94" s="87">
        <v>41850</v>
      </c>
      <c r="B94" s="88" t="s">
        <v>1717</v>
      </c>
      <c r="C94" s="88" t="s">
        <v>460</v>
      </c>
      <c r="D94" s="88">
        <v>1190</v>
      </c>
      <c r="F94" s="44" t="s">
        <v>1899</v>
      </c>
      <c r="G94">
        <v>13748</v>
      </c>
      <c r="H94">
        <v>9590</v>
      </c>
      <c r="I94">
        <v>15825</v>
      </c>
      <c r="J94">
        <v>20160</v>
      </c>
      <c r="K94">
        <v>59323</v>
      </c>
    </row>
    <row r="95" spans="1:11">
      <c r="A95" s="87">
        <v>41851</v>
      </c>
      <c r="B95" s="88" t="s">
        <v>1713</v>
      </c>
      <c r="C95" s="88" t="s">
        <v>453</v>
      </c>
      <c r="D95" s="88">
        <v>390</v>
      </c>
      <c r="F95" s="166" t="s">
        <v>1893</v>
      </c>
      <c r="G95">
        <v>5052</v>
      </c>
      <c r="H95">
        <v>3815</v>
      </c>
      <c r="I95">
        <v>9317</v>
      </c>
      <c r="J95">
        <v>13232</v>
      </c>
      <c r="K95">
        <v>31416</v>
      </c>
    </row>
    <row r="96" spans="1:11">
      <c r="A96" s="87">
        <v>41853</v>
      </c>
      <c r="B96" s="88" t="s">
        <v>1712</v>
      </c>
      <c r="C96" s="88" t="s">
        <v>460</v>
      </c>
      <c r="D96" s="88">
        <v>620</v>
      </c>
      <c r="F96" s="166" t="s">
        <v>1902</v>
      </c>
      <c r="G96">
        <v>8696</v>
      </c>
      <c r="H96">
        <v>5775</v>
      </c>
      <c r="I96">
        <v>6508</v>
      </c>
      <c r="J96">
        <v>6928</v>
      </c>
      <c r="K96">
        <v>27907</v>
      </c>
    </row>
    <row r="97" spans="1:11">
      <c r="A97" s="87">
        <v>41855</v>
      </c>
      <c r="B97" s="88" t="s">
        <v>1711</v>
      </c>
      <c r="C97" s="88" t="s">
        <v>460</v>
      </c>
      <c r="D97" s="88">
        <v>1029</v>
      </c>
      <c r="F97" s="44" t="s">
        <v>154</v>
      </c>
      <c r="G97">
        <v>49826</v>
      </c>
      <c r="H97">
        <v>42434</v>
      </c>
      <c r="I97">
        <v>76335</v>
      </c>
      <c r="J97">
        <v>74304</v>
      </c>
      <c r="K97">
        <v>242899</v>
      </c>
    </row>
    <row r="98" spans="1:11">
      <c r="A98" s="87">
        <v>41856</v>
      </c>
      <c r="B98" s="88" t="s">
        <v>990</v>
      </c>
      <c r="C98" s="88" t="s">
        <v>854</v>
      </c>
      <c r="D98" s="88">
        <v>799</v>
      </c>
    </row>
    <row r="99" spans="1:11">
      <c r="A99" s="87">
        <v>41857</v>
      </c>
      <c r="B99" s="88" t="s">
        <v>1712</v>
      </c>
      <c r="C99" s="88" t="s">
        <v>460</v>
      </c>
      <c r="D99" s="88">
        <v>873</v>
      </c>
    </row>
    <row r="100" spans="1:11">
      <c r="A100" s="87">
        <v>41858</v>
      </c>
      <c r="B100" s="88" t="s">
        <v>1713</v>
      </c>
      <c r="C100" s="88" t="s">
        <v>453</v>
      </c>
      <c r="D100" s="88">
        <v>1238</v>
      </c>
    </row>
    <row r="101" spans="1:11">
      <c r="A101" s="87">
        <v>41859</v>
      </c>
      <c r="B101" s="88" t="s">
        <v>1715</v>
      </c>
      <c r="C101" s="88" t="s">
        <v>453</v>
      </c>
      <c r="D101" s="88">
        <v>465</v>
      </c>
    </row>
    <row r="102" spans="1:11">
      <c r="A102" s="87">
        <v>41860</v>
      </c>
      <c r="B102" s="88" t="s">
        <v>1713</v>
      </c>
      <c r="C102" s="88" t="s">
        <v>453</v>
      </c>
      <c r="D102" s="88">
        <v>587</v>
      </c>
    </row>
    <row r="103" spans="1:11">
      <c r="A103" s="87">
        <v>41861</v>
      </c>
      <c r="B103" s="88" t="s">
        <v>1711</v>
      </c>
      <c r="C103" s="88" t="s">
        <v>460</v>
      </c>
      <c r="D103" s="88">
        <v>947</v>
      </c>
    </row>
    <row r="104" spans="1:11">
      <c r="A104" s="87">
        <v>41864</v>
      </c>
      <c r="B104" s="88" t="s">
        <v>1712</v>
      </c>
      <c r="C104" s="88" t="s">
        <v>460</v>
      </c>
      <c r="D104" s="88">
        <v>1010</v>
      </c>
    </row>
    <row r="105" spans="1:11">
      <c r="A105" s="87">
        <v>41865</v>
      </c>
      <c r="B105" s="88" t="s">
        <v>990</v>
      </c>
      <c r="C105" s="88" t="s">
        <v>854</v>
      </c>
      <c r="D105" s="88">
        <v>997</v>
      </c>
    </row>
    <row r="106" spans="1:11">
      <c r="A106" s="87">
        <v>41875</v>
      </c>
      <c r="B106" s="88" t="s">
        <v>1717</v>
      </c>
      <c r="C106" s="88" t="s">
        <v>460</v>
      </c>
      <c r="D106" s="88">
        <v>467</v>
      </c>
    </row>
    <row r="107" spans="1:11">
      <c r="A107" s="87">
        <v>41877</v>
      </c>
      <c r="B107" s="88" t="s">
        <v>1712</v>
      </c>
      <c r="C107" s="88" t="s">
        <v>460</v>
      </c>
      <c r="D107" s="88">
        <v>563</v>
      </c>
    </row>
    <row r="108" spans="1:11">
      <c r="A108" s="87">
        <v>41878</v>
      </c>
      <c r="B108" s="88" t="s">
        <v>1714</v>
      </c>
      <c r="C108" s="88" t="s">
        <v>853</v>
      </c>
      <c r="D108" s="88">
        <v>521</v>
      </c>
    </row>
    <row r="109" spans="1:11">
      <c r="A109" s="87">
        <v>41879</v>
      </c>
      <c r="B109" s="88" t="s">
        <v>1711</v>
      </c>
      <c r="C109" s="88" t="s">
        <v>460</v>
      </c>
      <c r="D109" s="88">
        <v>357</v>
      </c>
    </row>
    <row r="110" spans="1:11">
      <c r="A110" s="87">
        <v>41880</v>
      </c>
      <c r="B110" s="88" t="s">
        <v>1714</v>
      </c>
      <c r="C110" s="88" t="s">
        <v>853</v>
      </c>
      <c r="D110" s="88">
        <v>1129</v>
      </c>
    </row>
    <row r="111" spans="1:11">
      <c r="A111" s="87">
        <v>41884</v>
      </c>
      <c r="B111" s="88" t="s">
        <v>1711</v>
      </c>
      <c r="C111" s="88" t="s">
        <v>460</v>
      </c>
      <c r="D111" s="88">
        <v>547</v>
      </c>
    </row>
    <row r="112" spans="1:11">
      <c r="A112" s="87">
        <v>41886</v>
      </c>
      <c r="B112" s="88" t="s">
        <v>1715</v>
      </c>
      <c r="C112" s="88" t="s">
        <v>453</v>
      </c>
      <c r="D112" s="88">
        <v>393</v>
      </c>
    </row>
    <row r="113" spans="1:4">
      <c r="A113" s="87">
        <v>41887</v>
      </c>
      <c r="B113" s="88" t="s">
        <v>1712</v>
      </c>
      <c r="C113" s="88" t="s">
        <v>460</v>
      </c>
      <c r="D113" s="88">
        <v>861</v>
      </c>
    </row>
    <row r="114" spans="1:4">
      <c r="A114" s="87">
        <v>41888</v>
      </c>
      <c r="B114" s="88" t="s">
        <v>1716</v>
      </c>
      <c r="C114" s="88" t="s">
        <v>853</v>
      </c>
      <c r="D114" s="88">
        <v>996</v>
      </c>
    </row>
    <row r="115" spans="1:4">
      <c r="A115" s="87">
        <v>41889</v>
      </c>
      <c r="B115" s="88" t="s">
        <v>989</v>
      </c>
      <c r="C115" s="88" t="s">
        <v>854</v>
      </c>
      <c r="D115" s="88">
        <v>1103</v>
      </c>
    </row>
    <row r="116" spans="1:4">
      <c r="A116" s="87">
        <v>41899</v>
      </c>
      <c r="B116" s="88" t="s">
        <v>1713</v>
      </c>
      <c r="C116" s="88" t="s">
        <v>453</v>
      </c>
      <c r="D116" s="88">
        <v>476</v>
      </c>
    </row>
    <row r="117" spans="1:4">
      <c r="A117" s="87">
        <v>41901</v>
      </c>
      <c r="B117" s="88" t="s">
        <v>1713</v>
      </c>
      <c r="C117" s="88" t="s">
        <v>453</v>
      </c>
      <c r="D117" s="88">
        <v>937</v>
      </c>
    </row>
    <row r="118" spans="1:4">
      <c r="A118" s="87">
        <v>41907</v>
      </c>
      <c r="B118" s="88" t="s">
        <v>1713</v>
      </c>
      <c r="C118" s="88" t="s">
        <v>453</v>
      </c>
      <c r="D118" s="88">
        <v>691</v>
      </c>
    </row>
    <row r="119" spans="1:4">
      <c r="A119" s="87">
        <v>41908</v>
      </c>
      <c r="B119" s="88" t="s">
        <v>1712</v>
      </c>
      <c r="C119" s="88" t="s">
        <v>460</v>
      </c>
      <c r="D119" s="88">
        <v>585</v>
      </c>
    </row>
    <row r="120" spans="1:4">
      <c r="A120" s="87">
        <v>41911</v>
      </c>
      <c r="B120" s="88" t="s">
        <v>989</v>
      </c>
      <c r="C120" s="88" t="s">
        <v>854</v>
      </c>
      <c r="D120" s="88">
        <v>821</v>
      </c>
    </row>
    <row r="121" spans="1:4">
      <c r="A121" s="87">
        <v>41912</v>
      </c>
      <c r="B121" s="88" t="s">
        <v>1713</v>
      </c>
      <c r="C121" s="88" t="s">
        <v>453</v>
      </c>
      <c r="D121" s="88">
        <v>1080</v>
      </c>
    </row>
    <row r="122" spans="1:4">
      <c r="A122" s="87">
        <v>41913</v>
      </c>
      <c r="B122" s="88" t="s">
        <v>1716</v>
      </c>
      <c r="C122" s="88" t="s">
        <v>853</v>
      </c>
      <c r="D122" s="88">
        <v>625</v>
      </c>
    </row>
    <row r="123" spans="1:4">
      <c r="A123" s="87">
        <v>41914</v>
      </c>
      <c r="B123" s="88" t="s">
        <v>991</v>
      </c>
      <c r="C123" s="88" t="s">
        <v>453</v>
      </c>
      <c r="D123" s="88">
        <v>1128</v>
      </c>
    </row>
    <row r="124" spans="1:4">
      <c r="A124" s="87">
        <v>41916</v>
      </c>
      <c r="B124" s="88" t="s">
        <v>989</v>
      </c>
      <c r="C124" s="88" t="s">
        <v>854</v>
      </c>
      <c r="D124" s="88">
        <v>840</v>
      </c>
    </row>
    <row r="125" spans="1:4">
      <c r="A125" s="87">
        <v>41918</v>
      </c>
      <c r="B125" s="88" t="s">
        <v>1717</v>
      </c>
      <c r="C125" s="88" t="s">
        <v>460</v>
      </c>
      <c r="D125" s="88">
        <v>779</v>
      </c>
    </row>
    <row r="126" spans="1:4">
      <c r="A126" s="87">
        <v>41919</v>
      </c>
      <c r="B126" s="88" t="s">
        <v>1712</v>
      </c>
      <c r="C126" s="88" t="s">
        <v>460</v>
      </c>
      <c r="D126" s="88">
        <v>684</v>
      </c>
    </row>
    <row r="127" spans="1:4">
      <c r="A127" s="87">
        <v>41924</v>
      </c>
      <c r="B127" s="88" t="s">
        <v>990</v>
      </c>
      <c r="C127" s="88" t="s">
        <v>854</v>
      </c>
      <c r="D127" s="88">
        <v>798</v>
      </c>
    </row>
    <row r="128" spans="1:4">
      <c r="A128" s="87">
        <v>41926</v>
      </c>
      <c r="B128" s="88" t="s">
        <v>989</v>
      </c>
      <c r="C128" s="88" t="s">
        <v>854</v>
      </c>
      <c r="D128" s="88">
        <v>644</v>
      </c>
    </row>
    <row r="129" spans="1:4">
      <c r="A129" s="87">
        <v>41928</v>
      </c>
      <c r="B129" s="88" t="s">
        <v>1716</v>
      </c>
      <c r="C129" s="88" t="s">
        <v>853</v>
      </c>
      <c r="D129" s="88">
        <v>945</v>
      </c>
    </row>
    <row r="130" spans="1:4">
      <c r="A130" s="87">
        <v>41931</v>
      </c>
      <c r="B130" s="88" t="s">
        <v>1716</v>
      </c>
      <c r="C130" s="88" t="s">
        <v>853</v>
      </c>
      <c r="D130" s="88">
        <v>341</v>
      </c>
    </row>
    <row r="131" spans="1:4">
      <c r="A131" s="87">
        <v>41932</v>
      </c>
      <c r="B131" s="88" t="s">
        <v>1712</v>
      </c>
      <c r="C131" s="88" t="s">
        <v>460</v>
      </c>
      <c r="D131" s="88">
        <v>1234</v>
      </c>
    </row>
    <row r="132" spans="1:4">
      <c r="A132" s="87">
        <v>41933</v>
      </c>
      <c r="B132" s="88" t="s">
        <v>1714</v>
      </c>
      <c r="C132" s="88" t="s">
        <v>853</v>
      </c>
      <c r="D132" s="88">
        <v>288</v>
      </c>
    </row>
    <row r="133" spans="1:4">
      <c r="A133" s="87">
        <v>41934</v>
      </c>
      <c r="B133" s="88" t="s">
        <v>1713</v>
      </c>
      <c r="C133" s="88" t="s">
        <v>453</v>
      </c>
      <c r="D133" s="88">
        <v>1056</v>
      </c>
    </row>
    <row r="134" spans="1:4">
      <c r="A134" s="87">
        <v>41940</v>
      </c>
      <c r="B134" s="88" t="s">
        <v>991</v>
      </c>
      <c r="C134" s="88" t="s">
        <v>453</v>
      </c>
      <c r="D134" s="88">
        <v>305</v>
      </c>
    </row>
    <row r="135" spans="1:4">
      <c r="A135" s="87">
        <v>41944</v>
      </c>
      <c r="B135" s="88" t="s">
        <v>1712</v>
      </c>
      <c r="C135" s="88" t="s">
        <v>460</v>
      </c>
      <c r="D135" s="88">
        <v>1146</v>
      </c>
    </row>
    <row r="136" spans="1:4">
      <c r="A136" s="87">
        <v>41946</v>
      </c>
      <c r="B136" s="88" t="s">
        <v>1711</v>
      </c>
      <c r="C136" s="88" t="s">
        <v>460</v>
      </c>
      <c r="D136" s="88">
        <v>1013</v>
      </c>
    </row>
    <row r="137" spans="1:4">
      <c r="A137" s="87">
        <v>41947</v>
      </c>
      <c r="B137" s="88" t="s">
        <v>991</v>
      </c>
      <c r="C137" s="88" t="s">
        <v>453</v>
      </c>
      <c r="D137" s="88">
        <v>625</v>
      </c>
    </row>
    <row r="138" spans="1:4">
      <c r="A138" s="87">
        <v>41948</v>
      </c>
      <c r="B138" s="88" t="s">
        <v>1715</v>
      </c>
      <c r="C138" s="88" t="s">
        <v>453</v>
      </c>
      <c r="D138" s="88">
        <v>605</v>
      </c>
    </row>
    <row r="139" spans="1:4">
      <c r="A139" s="87">
        <v>41950</v>
      </c>
      <c r="B139" s="88" t="s">
        <v>1714</v>
      </c>
      <c r="C139" s="88" t="s">
        <v>853</v>
      </c>
      <c r="D139" s="88">
        <v>400</v>
      </c>
    </row>
    <row r="140" spans="1:4">
      <c r="A140" s="87">
        <v>41952</v>
      </c>
      <c r="B140" s="88" t="s">
        <v>991</v>
      </c>
      <c r="C140" s="88" t="s">
        <v>453</v>
      </c>
      <c r="D140" s="88">
        <v>823</v>
      </c>
    </row>
    <row r="141" spans="1:4">
      <c r="A141" s="87">
        <v>41953</v>
      </c>
      <c r="B141" s="88" t="s">
        <v>1716</v>
      </c>
      <c r="C141" s="88" t="s">
        <v>853</v>
      </c>
      <c r="D141" s="88">
        <v>581</v>
      </c>
    </row>
    <row r="142" spans="1:4">
      <c r="A142" s="87">
        <v>41956</v>
      </c>
      <c r="B142" s="88" t="s">
        <v>1717</v>
      </c>
      <c r="C142" s="88" t="s">
        <v>460</v>
      </c>
      <c r="D142" s="88">
        <v>511</v>
      </c>
    </row>
    <row r="143" spans="1:4">
      <c r="A143" s="87">
        <v>41959</v>
      </c>
      <c r="B143" s="88" t="s">
        <v>1717</v>
      </c>
      <c r="C143" s="88" t="s">
        <v>460</v>
      </c>
      <c r="D143" s="88">
        <v>311</v>
      </c>
    </row>
    <row r="144" spans="1:4">
      <c r="A144" s="87">
        <v>41961</v>
      </c>
      <c r="B144" s="88" t="s">
        <v>991</v>
      </c>
      <c r="C144" s="88" t="s">
        <v>453</v>
      </c>
      <c r="D144" s="88">
        <v>707</v>
      </c>
    </row>
    <row r="145" spans="1:4">
      <c r="A145" s="87">
        <v>41963</v>
      </c>
      <c r="B145" s="88" t="s">
        <v>1711</v>
      </c>
      <c r="C145" s="88" t="s">
        <v>460</v>
      </c>
      <c r="D145" s="88">
        <v>737</v>
      </c>
    </row>
    <row r="146" spans="1:4">
      <c r="A146" s="87">
        <v>41968</v>
      </c>
      <c r="B146" s="88" t="s">
        <v>991</v>
      </c>
      <c r="C146" s="88" t="s">
        <v>453</v>
      </c>
      <c r="D146" s="88">
        <v>1114</v>
      </c>
    </row>
    <row r="147" spans="1:4">
      <c r="A147" s="87">
        <v>41970</v>
      </c>
      <c r="B147" s="88" t="s">
        <v>1714</v>
      </c>
      <c r="C147" s="88" t="s">
        <v>853</v>
      </c>
      <c r="D147" s="88">
        <v>635</v>
      </c>
    </row>
    <row r="148" spans="1:4">
      <c r="A148" s="87">
        <v>41972</v>
      </c>
      <c r="B148" s="88" t="s">
        <v>1711</v>
      </c>
      <c r="C148" s="88" t="s">
        <v>460</v>
      </c>
      <c r="D148" s="88">
        <v>887</v>
      </c>
    </row>
    <row r="149" spans="1:4">
      <c r="A149" s="87">
        <v>41973</v>
      </c>
      <c r="B149" s="88" t="s">
        <v>1717</v>
      </c>
      <c r="C149" s="88" t="s">
        <v>460</v>
      </c>
      <c r="D149" s="88">
        <v>1155</v>
      </c>
    </row>
    <row r="150" spans="1:4">
      <c r="A150" s="87">
        <v>41974</v>
      </c>
      <c r="B150" s="88" t="s">
        <v>1711</v>
      </c>
      <c r="C150" s="88" t="s">
        <v>460</v>
      </c>
      <c r="D150" s="88">
        <v>373</v>
      </c>
    </row>
    <row r="151" spans="1:4">
      <c r="A151" s="87">
        <v>41978</v>
      </c>
      <c r="B151" s="88" t="s">
        <v>989</v>
      </c>
      <c r="C151" s="88" t="s">
        <v>854</v>
      </c>
      <c r="D151" s="88">
        <v>978</v>
      </c>
    </row>
    <row r="152" spans="1:4">
      <c r="A152" s="87">
        <v>41979</v>
      </c>
      <c r="B152" s="88" t="s">
        <v>991</v>
      </c>
      <c r="C152" s="88" t="s">
        <v>453</v>
      </c>
      <c r="D152" s="88">
        <v>1058</v>
      </c>
    </row>
    <row r="153" spans="1:4">
      <c r="A153" s="87">
        <v>41985</v>
      </c>
      <c r="B153" s="88" t="s">
        <v>1715</v>
      </c>
      <c r="C153" s="88" t="s">
        <v>453</v>
      </c>
      <c r="D153" s="88">
        <v>1223</v>
      </c>
    </row>
    <row r="154" spans="1:4">
      <c r="A154" s="87">
        <v>41986</v>
      </c>
      <c r="B154" s="88" t="s">
        <v>989</v>
      </c>
      <c r="C154" s="88" t="s">
        <v>854</v>
      </c>
      <c r="D154" s="88">
        <v>1231</v>
      </c>
    </row>
    <row r="155" spans="1:4">
      <c r="A155" s="87">
        <v>41987</v>
      </c>
      <c r="B155" s="88" t="s">
        <v>991</v>
      </c>
      <c r="C155" s="88" t="s">
        <v>453</v>
      </c>
      <c r="D155" s="88">
        <v>391</v>
      </c>
    </row>
    <row r="156" spans="1:4">
      <c r="A156" s="87">
        <v>41990</v>
      </c>
      <c r="B156" s="88" t="s">
        <v>990</v>
      </c>
      <c r="C156" s="88" t="s">
        <v>854</v>
      </c>
      <c r="D156" s="88">
        <v>561</v>
      </c>
    </row>
    <row r="157" spans="1:4">
      <c r="A157" s="87">
        <v>41991</v>
      </c>
      <c r="B157" s="88" t="s">
        <v>1715</v>
      </c>
      <c r="C157" s="88" t="s">
        <v>453</v>
      </c>
      <c r="D157" s="88">
        <v>416</v>
      </c>
    </row>
    <row r="158" spans="1:4">
      <c r="A158" s="87">
        <v>41994</v>
      </c>
      <c r="B158" s="88" t="s">
        <v>1715</v>
      </c>
      <c r="C158" s="88" t="s">
        <v>453</v>
      </c>
      <c r="D158" s="88">
        <v>1200</v>
      </c>
    </row>
    <row r="159" spans="1:4">
      <c r="A159" s="87">
        <v>41995</v>
      </c>
      <c r="B159" s="88" t="s">
        <v>1713</v>
      </c>
      <c r="C159" s="88" t="s">
        <v>453</v>
      </c>
      <c r="D159" s="88">
        <v>655</v>
      </c>
    </row>
    <row r="160" spans="1:4">
      <c r="A160" s="87">
        <v>41996</v>
      </c>
      <c r="B160" s="88" t="s">
        <v>1711</v>
      </c>
      <c r="C160" s="88" t="s">
        <v>460</v>
      </c>
      <c r="D160" s="88">
        <v>487</v>
      </c>
    </row>
    <row r="161" spans="1:4">
      <c r="A161" s="87">
        <v>41999</v>
      </c>
      <c r="B161" s="88" t="s">
        <v>1713</v>
      </c>
      <c r="C161" s="88" t="s">
        <v>453</v>
      </c>
      <c r="D161" s="88">
        <v>389</v>
      </c>
    </row>
    <row r="162" spans="1:4">
      <c r="A162" s="87">
        <v>42002</v>
      </c>
      <c r="B162" s="88" t="s">
        <v>1713</v>
      </c>
      <c r="C162" s="88" t="s">
        <v>453</v>
      </c>
      <c r="D162" s="88">
        <v>1073</v>
      </c>
    </row>
    <row r="163" spans="1:4">
      <c r="A163" s="87">
        <v>42004</v>
      </c>
      <c r="B163" s="88" t="s">
        <v>1715</v>
      </c>
      <c r="C163" s="88" t="s">
        <v>453</v>
      </c>
      <c r="D163" s="88">
        <v>464</v>
      </c>
    </row>
    <row r="164" spans="1:4">
      <c r="A164" s="87">
        <v>42006</v>
      </c>
      <c r="B164" s="88" t="s">
        <v>1712</v>
      </c>
      <c r="C164" s="88" t="s">
        <v>460</v>
      </c>
      <c r="D164" s="88">
        <v>296</v>
      </c>
    </row>
    <row r="165" spans="1:4">
      <c r="A165" s="87">
        <v>42007</v>
      </c>
      <c r="B165" s="88" t="s">
        <v>991</v>
      </c>
      <c r="C165" s="88" t="s">
        <v>453</v>
      </c>
      <c r="D165" s="88">
        <v>1237</v>
      </c>
    </row>
    <row r="166" spans="1:4">
      <c r="A166" s="87">
        <v>42008</v>
      </c>
      <c r="B166" s="88" t="s">
        <v>991</v>
      </c>
      <c r="C166" s="88" t="s">
        <v>453</v>
      </c>
      <c r="D166" s="88">
        <v>1090</v>
      </c>
    </row>
    <row r="167" spans="1:4">
      <c r="A167" s="87">
        <v>42009</v>
      </c>
      <c r="B167" s="88" t="s">
        <v>1716</v>
      </c>
      <c r="C167" s="88" t="s">
        <v>853</v>
      </c>
      <c r="D167" s="88">
        <v>1117</v>
      </c>
    </row>
    <row r="168" spans="1:4">
      <c r="A168" s="87">
        <v>42010</v>
      </c>
      <c r="B168" s="88" t="s">
        <v>1717</v>
      </c>
      <c r="C168" s="88" t="s">
        <v>460</v>
      </c>
      <c r="D168" s="88">
        <v>259</v>
      </c>
    </row>
    <row r="169" spans="1:4">
      <c r="A169" s="87">
        <v>42019</v>
      </c>
      <c r="B169" s="88" t="s">
        <v>1717</v>
      </c>
      <c r="C169" s="88" t="s">
        <v>460</v>
      </c>
      <c r="D169" s="88">
        <v>998</v>
      </c>
    </row>
    <row r="170" spans="1:4">
      <c r="A170" s="87">
        <v>42020</v>
      </c>
      <c r="B170" s="88" t="s">
        <v>991</v>
      </c>
      <c r="C170" s="88" t="s">
        <v>453</v>
      </c>
      <c r="D170" s="88">
        <v>751</v>
      </c>
    </row>
    <row r="171" spans="1:4">
      <c r="A171" s="87">
        <v>42022</v>
      </c>
      <c r="B171" s="88" t="s">
        <v>1715</v>
      </c>
      <c r="C171" s="88" t="s">
        <v>453</v>
      </c>
      <c r="D171" s="88">
        <v>1096</v>
      </c>
    </row>
    <row r="172" spans="1:4">
      <c r="A172" s="87">
        <v>42023</v>
      </c>
      <c r="B172" s="88" t="s">
        <v>1715</v>
      </c>
      <c r="C172" s="88" t="s">
        <v>453</v>
      </c>
      <c r="D172" s="88">
        <v>798</v>
      </c>
    </row>
    <row r="173" spans="1:4">
      <c r="A173" s="87">
        <v>42025</v>
      </c>
      <c r="B173" s="88" t="s">
        <v>989</v>
      </c>
      <c r="C173" s="88" t="s">
        <v>854</v>
      </c>
      <c r="D173" s="88">
        <v>1159</v>
      </c>
    </row>
    <row r="174" spans="1:4">
      <c r="A174" s="87">
        <v>42043</v>
      </c>
      <c r="B174" s="88" t="s">
        <v>989</v>
      </c>
      <c r="C174" s="88" t="s">
        <v>854</v>
      </c>
      <c r="D174" s="88">
        <v>405</v>
      </c>
    </row>
    <row r="175" spans="1:4">
      <c r="A175" s="87">
        <v>42044</v>
      </c>
      <c r="B175" s="88" t="s">
        <v>990</v>
      </c>
      <c r="C175" s="88" t="s">
        <v>854</v>
      </c>
      <c r="D175" s="88">
        <v>561</v>
      </c>
    </row>
    <row r="176" spans="1:4">
      <c r="A176" s="87">
        <v>42047</v>
      </c>
      <c r="B176" s="88" t="s">
        <v>1717</v>
      </c>
      <c r="C176" s="88" t="s">
        <v>460</v>
      </c>
      <c r="D176" s="88">
        <v>360</v>
      </c>
    </row>
    <row r="177" spans="1:4">
      <c r="A177" s="87">
        <v>42049</v>
      </c>
      <c r="B177" s="88" t="s">
        <v>1713</v>
      </c>
      <c r="C177" s="88" t="s">
        <v>453</v>
      </c>
      <c r="D177" s="88">
        <v>463</v>
      </c>
    </row>
    <row r="178" spans="1:4">
      <c r="A178" s="87">
        <v>42051</v>
      </c>
      <c r="B178" s="88" t="s">
        <v>991</v>
      </c>
      <c r="C178" s="88" t="s">
        <v>453</v>
      </c>
      <c r="D178" s="88">
        <v>975</v>
      </c>
    </row>
    <row r="179" spans="1:4">
      <c r="A179" s="87">
        <v>42056</v>
      </c>
      <c r="B179" s="88" t="s">
        <v>990</v>
      </c>
      <c r="C179" s="88" t="s">
        <v>854</v>
      </c>
      <c r="D179" s="88">
        <v>725</v>
      </c>
    </row>
    <row r="180" spans="1:4">
      <c r="A180" s="87">
        <v>42057</v>
      </c>
      <c r="B180" s="88" t="s">
        <v>1712</v>
      </c>
      <c r="C180" s="88" t="s">
        <v>460</v>
      </c>
      <c r="D180" s="88">
        <v>555</v>
      </c>
    </row>
    <row r="181" spans="1:4">
      <c r="A181" s="87">
        <v>42061</v>
      </c>
      <c r="B181" s="88" t="s">
        <v>1714</v>
      </c>
      <c r="C181" s="88" t="s">
        <v>853</v>
      </c>
      <c r="D181" s="88">
        <v>490</v>
      </c>
    </row>
    <row r="182" spans="1:4">
      <c r="A182" s="87">
        <v>42062</v>
      </c>
      <c r="B182" s="88" t="s">
        <v>990</v>
      </c>
      <c r="C182" s="88" t="s">
        <v>854</v>
      </c>
      <c r="D182" s="88">
        <v>1199</v>
      </c>
    </row>
    <row r="183" spans="1:4">
      <c r="A183" s="87">
        <v>42063</v>
      </c>
      <c r="B183" s="88" t="s">
        <v>1712</v>
      </c>
      <c r="C183" s="88" t="s">
        <v>460</v>
      </c>
      <c r="D183" s="88">
        <v>692</v>
      </c>
    </row>
    <row r="184" spans="1:4">
      <c r="A184" s="87">
        <v>42064</v>
      </c>
      <c r="B184" s="88" t="s">
        <v>989</v>
      </c>
      <c r="C184" s="88" t="s">
        <v>854</v>
      </c>
      <c r="D184" s="88">
        <v>1025</v>
      </c>
    </row>
    <row r="185" spans="1:4">
      <c r="A185" s="87">
        <v>42065</v>
      </c>
      <c r="B185" s="88" t="s">
        <v>1715</v>
      </c>
      <c r="C185" s="88" t="s">
        <v>453</v>
      </c>
      <c r="D185" s="88">
        <v>538</v>
      </c>
    </row>
    <row r="186" spans="1:4">
      <c r="A186" s="87">
        <v>42067</v>
      </c>
      <c r="B186" s="88" t="s">
        <v>990</v>
      </c>
      <c r="C186" s="88" t="s">
        <v>854</v>
      </c>
      <c r="D186" s="88">
        <v>1158</v>
      </c>
    </row>
    <row r="187" spans="1:4">
      <c r="A187" s="87">
        <v>42068</v>
      </c>
      <c r="B187" s="88" t="s">
        <v>1712</v>
      </c>
      <c r="C187" s="88" t="s">
        <v>460</v>
      </c>
      <c r="D187" s="88">
        <v>1008</v>
      </c>
    </row>
    <row r="188" spans="1:4">
      <c r="A188" s="87">
        <v>42070</v>
      </c>
      <c r="B188" s="88" t="s">
        <v>989</v>
      </c>
      <c r="C188" s="88" t="s">
        <v>854</v>
      </c>
      <c r="D188" s="88">
        <v>962</v>
      </c>
    </row>
    <row r="189" spans="1:4">
      <c r="A189" s="87">
        <v>42074</v>
      </c>
      <c r="B189" s="88" t="s">
        <v>1712</v>
      </c>
      <c r="C189" s="88" t="s">
        <v>460</v>
      </c>
      <c r="D189" s="88">
        <v>1162</v>
      </c>
    </row>
    <row r="190" spans="1:4">
      <c r="A190" s="87">
        <v>42076</v>
      </c>
      <c r="B190" s="88" t="s">
        <v>1715</v>
      </c>
      <c r="C190" s="88" t="s">
        <v>453</v>
      </c>
      <c r="D190" s="88">
        <v>604</v>
      </c>
    </row>
    <row r="191" spans="1:4">
      <c r="A191" s="87">
        <v>42079</v>
      </c>
      <c r="B191" s="88" t="s">
        <v>1717</v>
      </c>
      <c r="C191" s="88" t="s">
        <v>460</v>
      </c>
      <c r="D191" s="88">
        <v>881</v>
      </c>
    </row>
    <row r="192" spans="1:4">
      <c r="A192" s="87">
        <v>42083</v>
      </c>
      <c r="B192" s="88" t="s">
        <v>1712</v>
      </c>
      <c r="C192" s="88" t="s">
        <v>460</v>
      </c>
      <c r="D192" s="88">
        <v>1178</v>
      </c>
    </row>
    <row r="193" spans="1:4">
      <c r="A193" s="87">
        <v>42085</v>
      </c>
      <c r="B193" s="88" t="s">
        <v>990</v>
      </c>
      <c r="C193" s="88" t="s">
        <v>854</v>
      </c>
      <c r="D193" s="88">
        <v>1111</v>
      </c>
    </row>
    <row r="194" spans="1:4">
      <c r="A194" s="87">
        <v>42086</v>
      </c>
      <c r="B194" s="88" t="s">
        <v>1717</v>
      </c>
      <c r="C194" s="88" t="s">
        <v>460</v>
      </c>
      <c r="D194" s="88">
        <v>974</v>
      </c>
    </row>
    <row r="195" spans="1:4">
      <c r="A195" s="87">
        <v>42089</v>
      </c>
      <c r="B195" s="88" t="s">
        <v>991</v>
      </c>
      <c r="C195" s="88" t="s">
        <v>453</v>
      </c>
      <c r="D195" s="88">
        <v>475</v>
      </c>
    </row>
    <row r="196" spans="1:4">
      <c r="A196" s="87">
        <v>42090</v>
      </c>
      <c r="B196" s="88" t="s">
        <v>991</v>
      </c>
      <c r="C196" s="88" t="s">
        <v>453</v>
      </c>
      <c r="D196" s="88">
        <v>881</v>
      </c>
    </row>
    <row r="197" spans="1:4">
      <c r="A197" s="87">
        <v>42093</v>
      </c>
      <c r="B197" s="88" t="s">
        <v>1716</v>
      </c>
      <c r="C197" s="88" t="s">
        <v>853</v>
      </c>
      <c r="D197" s="88">
        <v>760</v>
      </c>
    </row>
    <row r="198" spans="1:4">
      <c r="A198" s="87">
        <v>42094</v>
      </c>
      <c r="B198" s="88" t="s">
        <v>989</v>
      </c>
      <c r="C198" s="88" t="s">
        <v>854</v>
      </c>
      <c r="D198" s="88">
        <v>656</v>
      </c>
    </row>
    <row r="199" spans="1:4">
      <c r="A199" s="87">
        <v>42095</v>
      </c>
      <c r="B199" s="88" t="s">
        <v>990</v>
      </c>
      <c r="C199" s="88" t="s">
        <v>854</v>
      </c>
      <c r="D199" s="88">
        <v>515</v>
      </c>
    </row>
    <row r="200" spans="1:4">
      <c r="A200" s="87">
        <v>42096</v>
      </c>
      <c r="B200" s="88" t="s">
        <v>991</v>
      </c>
      <c r="C200" s="88" t="s">
        <v>453</v>
      </c>
      <c r="D200" s="88">
        <v>262</v>
      </c>
    </row>
    <row r="201" spans="1:4">
      <c r="A201" s="87">
        <v>42100</v>
      </c>
      <c r="B201" s="88" t="s">
        <v>1716</v>
      </c>
      <c r="C201" s="88" t="s">
        <v>853</v>
      </c>
      <c r="D201" s="88">
        <v>517</v>
      </c>
    </row>
    <row r="202" spans="1:4">
      <c r="A202" s="87">
        <v>42107</v>
      </c>
      <c r="B202" s="88" t="s">
        <v>1717</v>
      </c>
      <c r="C202" s="88" t="s">
        <v>460</v>
      </c>
      <c r="D202" s="88">
        <v>1161</v>
      </c>
    </row>
    <row r="203" spans="1:4">
      <c r="A203" s="87">
        <v>42108</v>
      </c>
      <c r="B203" s="88" t="s">
        <v>1715</v>
      </c>
      <c r="C203" s="88" t="s">
        <v>453</v>
      </c>
      <c r="D203" s="88">
        <v>949</v>
      </c>
    </row>
    <row r="204" spans="1:4">
      <c r="A204" s="87">
        <v>42112</v>
      </c>
      <c r="B204" s="88" t="s">
        <v>1717</v>
      </c>
      <c r="C204" s="88" t="s">
        <v>460</v>
      </c>
      <c r="D204" s="88">
        <v>507</v>
      </c>
    </row>
    <row r="205" spans="1:4">
      <c r="A205" s="87">
        <v>42113</v>
      </c>
      <c r="B205" s="88" t="s">
        <v>991</v>
      </c>
      <c r="C205" s="88" t="s">
        <v>453</v>
      </c>
      <c r="D205" s="88">
        <v>722</v>
      </c>
    </row>
    <row r="206" spans="1:4">
      <c r="A206" s="87">
        <v>42114</v>
      </c>
      <c r="B206" s="88" t="s">
        <v>990</v>
      </c>
      <c r="C206" s="88" t="s">
        <v>854</v>
      </c>
      <c r="D206" s="88">
        <v>400</v>
      </c>
    </row>
    <row r="207" spans="1:4">
      <c r="A207" s="87">
        <v>42116</v>
      </c>
      <c r="B207" s="88" t="s">
        <v>1714</v>
      </c>
      <c r="C207" s="88" t="s">
        <v>853</v>
      </c>
      <c r="D207" s="88">
        <v>439</v>
      </c>
    </row>
    <row r="208" spans="1:4">
      <c r="A208" s="87">
        <v>42117</v>
      </c>
      <c r="B208" s="88" t="s">
        <v>1715</v>
      </c>
      <c r="C208" s="88" t="s">
        <v>453</v>
      </c>
      <c r="D208" s="88">
        <v>826</v>
      </c>
    </row>
    <row r="209" spans="1:4">
      <c r="A209" s="87">
        <v>42122</v>
      </c>
      <c r="B209" s="88" t="s">
        <v>1716</v>
      </c>
      <c r="C209" s="88" t="s">
        <v>853</v>
      </c>
      <c r="D209" s="88">
        <v>922</v>
      </c>
    </row>
    <row r="210" spans="1:4">
      <c r="A210" s="87">
        <v>42125</v>
      </c>
      <c r="B210" s="88" t="s">
        <v>991</v>
      </c>
      <c r="C210" s="88" t="s">
        <v>453</v>
      </c>
      <c r="D210" s="88">
        <v>569</v>
      </c>
    </row>
    <row r="211" spans="1:4">
      <c r="A211" s="87">
        <v>42129</v>
      </c>
      <c r="B211" s="88" t="s">
        <v>1713</v>
      </c>
      <c r="C211" s="88" t="s">
        <v>453</v>
      </c>
      <c r="D211" s="88">
        <v>501</v>
      </c>
    </row>
    <row r="212" spans="1:4">
      <c r="A212" s="87">
        <v>42131</v>
      </c>
      <c r="B212" s="88" t="s">
        <v>1715</v>
      </c>
      <c r="C212" s="88" t="s">
        <v>453</v>
      </c>
      <c r="D212" s="88">
        <v>714</v>
      </c>
    </row>
    <row r="213" spans="1:4">
      <c r="A213" s="87">
        <v>42134</v>
      </c>
      <c r="B213" s="88" t="s">
        <v>990</v>
      </c>
      <c r="C213" s="88" t="s">
        <v>854</v>
      </c>
      <c r="D213" s="88">
        <v>1216</v>
      </c>
    </row>
    <row r="214" spans="1:4">
      <c r="A214" s="87">
        <v>42135</v>
      </c>
      <c r="B214" s="88" t="s">
        <v>1714</v>
      </c>
      <c r="C214" s="88" t="s">
        <v>853</v>
      </c>
      <c r="D214" s="88">
        <v>482</v>
      </c>
    </row>
    <row r="215" spans="1:4">
      <c r="A215" s="87">
        <v>42136</v>
      </c>
      <c r="B215" s="88" t="s">
        <v>989</v>
      </c>
      <c r="C215" s="88" t="s">
        <v>854</v>
      </c>
      <c r="D215" s="88">
        <v>616</v>
      </c>
    </row>
    <row r="216" spans="1:4">
      <c r="A216" s="87">
        <v>42138</v>
      </c>
      <c r="B216" s="88" t="s">
        <v>1714</v>
      </c>
      <c r="C216" s="88" t="s">
        <v>853</v>
      </c>
      <c r="D216" s="88">
        <v>572</v>
      </c>
    </row>
    <row r="217" spans="1:4">
      <c r="A217" s="87">
        <v>42139</v>
      </c>
      <c r="B217" s="88" t="s">
        <v>1715</v>
      </c>
      <c r="C217" s="88" t="s">
        <v>453</v>
      </c>
      <c r="D217" s="88">
        <v>606</v>
      </c>
    </row>
    <row r="218" spans="1:4">
      <c r="A218" s="87">
        <v>42140</v>
      </c>
      <c r="B218" s="88" t="s">
        <v>1715</v>
      </c>
      <c r="C218" s="88" t="s">
        <v>453</v>
      </c>
      <c r="D218" s="88">
        <v>934</v>
      </c>
    </row>
    <row r="219" spans="1:4">
      <c r="A219" s="87">
        <v>42141</v>
      </c>
      <c r="B219" s="88" t="s">
        <v>1715</v>
      </c>
      <c r="C219" s="88" t="s">
        <v>453</v>
      </c>
      <c r="D219" s="88">
        <v>955</v>
      </c>
    </row>
    <row r="220" spans="1:4">
      <c r="A220" s="87">
        <v>42143</v>
      </c>
      <c r="B220" s="88" t="s">
        <v>1715</v>
      </c>
      <c r="C220" s="88" t="s">
        <v>453</v>
      </c>
      <c r="D220" s="88">
        <v>648</v>
      </c>
    </row>
    <row r="221" spans="1:4">
      <c r="A221" s="87">
        <v>42144</v>
      </c>
      <c r="B221" s="88" t="s">
        <v>1714</v>
      </c>
      <c r="C221" s="88" t="s">
        <v>853</v>
      </c>
      <c r="D221" s="88">
        <v>1003</v>
      </c>
    </row>
    <row r="222" spans="1:4">
      <c r="A222" s="87">
        <v>42147</v>
      </c>
      <c r="B222" s="88" t="s">
        <v>1712</v>
      </c>
      <c r="C222" s="88" t="s">
        <v>460</v>
      </c>
      <c r="D222" s="88">
        <v>770</v>
      </c>
    </row>
    <row r="223" spans="1:4">
      <c r="A223" s="87">
        <v>42151</v>
      </c>
      <c r="B223" s="88" t="s">
        <v>1713</v>
      </c>
      <c r="C223" s="88" t="s">
        <v>453</v>
      </c>
      <c r="D223" s="88">
        <v>641</v>
      </c>
    </row>
    <row r="224" spans="1:4">
      <c r="A224" s="87">
        <v>42153</v>
      </c>
      <c r="B224" s="88" t="s">
        <v>1713</v>
      </c>
      <c r="C224" s="88" t="s">
        <v>453</v>
      </c>
      <c r="D224" s="88">
        <v>343</v>
      </c>
    </row>
    <row r="225" spans="1:4">
      <c r="A225" s="87">
        <v>42156</v>
      </c>
      <c r="B225" s="88" t="s">
        <v>1717</v>
      </c>
      <c r="C225" s="88" t="s">
        <v>460</v>
      </c>
      <c r="D225" s="88">
        <v>587</v>
      </c>
    </row>
    <row r="226" spans="1:4">
      <c r="A226" s="87">
        <v>42158</v>
      </c>
      <c r="B226" s="88" t="s">
        <v>1712</v>
      </c>
      <c r="C226" s="88" t="s">
        <v>460</v>
      </c>
      <c r="D226" s="88">
        <v>491</v>
      </c>
    </row>
    <row r="227" spans="1:4">
      <c r="A227" s="87">
        <v>42160</v>
      </c>
      <c r="B227" s="88" t="s">
        <v>991</v>
      </c>
      <c r="C227" s="88" t="s">
        <v>453</v>
      </c>
      <c r="D227" s="88">
        <v>1243</v>
      </c>
    </row>
    <row r="228" spans="1:4">
      <c r="A228" s="87">
        <v>42161</v>
      </c>
      <c r="B228" s="88" t="s">
        <v>1711</v>
      </c>
      <c r="C228" s="88" t="s">
        <v>460</v>
      </c>
      <c r="D228" s="88">
        <v>767</v>
      </c>
    </row>
    <row r="229" spans="1:4">
      <c r="A229" s="87">
        <v>42163</v>
      </c>
      <c r="B229" s="88" t="s">
        <v>1711</v>
      </c>
      <c r="C229" s="88" t="s">
        <v>460</v>
      </c>
      <c r="D229" s="88">
        <v>1222</v>
      </c>
    </row>
    <row r="230" spans="1:4">
      <c r="A230" s="87">
        <v>42165</v>
      </c>
      <c r="B230" s="88" t="s">
        <v>1716</v>
      </c>
      <c r="C230" s="88" t="s">
        <v>853</v>
      </c>
      <c r="D230" s="88">
        <v>739</v>
      </c>
    </row>
    <row r="231" spans="1:4">
      <c r="A231" s="87">
        <v>42166</v>
      </c>
      <c r="B231" s="88" t="s">
        <v>989</v>
      </c>
      <c r="C231" s="88" t="s">
        <v>854</v>
      </c>
      <c r="D231" s="88">
        <v>1000</v>
      </c>
    </row>
    <row r="232" spans="1:4">
      <c r="A232" s="87">
        <v>42171</v>
      </c>
      <c r="B232" s="88" t="s">
        <v>1717</v>
      </c>
      <c r="C232" s="88" t="s">
        <v>460</v>
      </c>
      <c r="D232" s="88">
        <v>474</v>
      </c>
    </row>
    <row r="233" spans="1:4">
      <c r="A233" s="87">
        <v>42172</v>
      </c>
      <c r="B233" s="88" t="s">
        <v>1714</v>
      </c>
      <c r="C233" s="88" t="s">
        <v>853</v>
      </c>
      <c r="D233" s="88">
        <v>563</v>
      </c>
    </row>
    <row r="234" spans="1:4">
      <c r="A234" s="87">
        <v>42174</v>
      </c>
      <c r="B234" s="88" t="s">
        <v>1712</v>
      </c>
      <c r="C234" s="88" t="s">
        <v>460</v>
      </c>
      <c r="D234" s="88">
        <v>941</v>
      </c>
    </row>
    <row r="235" spans="1:4">
      <c r="A235" s="87">
        <v>42176</v>
      </c>
      <c r="B235" s="88" t="s">
        <v>1717</v>
      </c>
      <c r="C235" s="88" t="s">
        <v>460</v>
      </c>
      <c r="D235" s="88">
        <v>291</v>
      </c>
    </row>
    <row r="236" spans="1:4">
      <c r="A236" s="87">
        <v>42178</v>
      </c>
      <c r="B236" s="88" t="s">
        <v>989</v>
      </c>
      <c r="C236" s="88" t="s">
        <v>854</v>
      </c>
      <c r="D236" s="88">
        <v>406</v>
      </c>
    </row>
    <row r="237" spans="1:4">
      <c r="A237" s="87">
        <v>42183</v>
      </c>
      <c r="B237" s="88" t="s">
        <v>1712</v>
      </c>
      <c r="C237" s="88" t="s">
        <v>460</v>
      </c>
      <c r="D237" s="88">
        <v>718</v>
      </c>
    </row>
    <row r="238" spans="1:4">
      <c r="A238" s="87">
        <v>42184</v>
      </c>
      <c r="B238" s="88" t="s">
        <v>1714</v>
      </c>
      <c r="C238" s="88" t="s">
        <v>853</v>
      </c>
      <c r="D238" s="88">
        <v>1113</v>
      </c>
    </row>
    <row r="239" spans="1:4">
      <c r="A239" s="87">
        <v>42187</v>
      </c>
      <c r="B239" s="88" t="s">
        <v>990</v>
      </c>
      <c r="C239" s="88" t="s">
        <v>854</v>
      </c>
      <c r="D239" s="88">
        <v>320</v>
      </c>
    </row>
    <row r="240" spans="1:4">
      <c r="A240" s="87">
        <v>42189</v>
      </c>
      <c r="B240" s="88" t="s">
        <v>1712</v>
      </c>
      <c r="C240" s="88" t="s">
        <v>460</v>
      </c>
      <c r="D240" s="88">
        <v>807</v>
      </c>
    </row>
    <row r="241" spans="1:4">
      <c r="A241" s="87">
        <v>42191</v>
      </c>
      <c r="B241" s="88" t="s">
        <v>1711</v>
      </c>
      <c r="C241" s="88" t="s">
        <v>460</v>
      </c>
      <c r="D241" s="88">
        <v>1005</v>
      </c>
    </row>
    <row r="242" spans="1:4">
      <c r="A242" s="87">
        <v>42192</v>
      </c>
      <c r="B242" s="88" t="s">
        <v>989</v>
      </c>
      <c r="C242" s="88" t="s">
        <v>854</v>
      </c>
      <c r="D242" s="88">
        <v>1160</v>
      </c>
    </row>
    <row r="243" spans="1:4">
      <c r="A243" s="87">
        <v>42194</v>
      </c>
      <c r="B243" s="88" t="s">
        <v>1717</v>
      </c>
      <c r="C243" s="88" t="s">
        <v>460</v>
      </c>
      <c r="D243" s="88">
        <v>530</v>
      </c>
    </row>
    <row r="244" spans="1:4">
      <c r="A244" s="87">
        <v>42199</v>
      </c>
      <c r="B244" s="88" t="s">
        <v>1711</v>
      </c>
      <c r="C244" s="88" t="s">
        <v>460</v>
      </c>
      <c r="D244" s="88">
        <v>1196</v>
      </c>
    </row>
    <row r="245" spans="1:4">
      <c r="A245" s="87">
        <v>42200</v>
      </c>
      <c r="B245" s="88" t="s">
        <v>991</v>
      </c>
      <c r="C245" s="88" t="s">
        <v>453</v>
      </c>
      <c r="D245" s="88">
        <v>1077</v>
      </c>
    </row>
    <row r="246" spans="1:4">
      <c r="A246" s="87">
        <v>42203</v>
      </c>
      <c r="B246" s="88" t="s">
        <v>991</v>
      </c>
      <c r="C246" s="88" t="s">
        <v>453</v>
      </c>
      <c r="D246" s="88">
        <v>1122</v>
      </c>
    </row>
    <row r="247" spans="1:4">
      <c r="A247" s="87">
        <v>42204</v>
      </c>
      <c r="B247" s="88" t="s">
        <v>1715</v>
      </c>
      <c r="C247" s="88" t="s">
        <v>453</v>
      </c>
      <c r="D247" s="88">
        <v>919</v>
      </c>
    </row>
    <row r="248" spans="1:4">
      <c r="A248" s="87">
        <v>42210</v>
      </c>
      <c r="B248" s="88" t="s">
        <v>1717</v>
      </c>
      <c r="C248" s="88" t="s">
        <v>460</v>
      </c>
      <c r="D248" s="88">
        <v>538</v>
      </c>
    </row>
    <row r="249" spans="1:4">
      <c r="A249" s="87">
        <v>42211</v>
      </c>
      <c r="B249" s="88" t="s">
        <v>989</v>
      </c>
      <c r="C249" s="88" t="s">
        <v>854</v>
      </c>
      <c r="D249" s="88">
        <v>1087</v>
      </c>
    </row>
    <row r="250" spans="1:4">
      <c r="A250" s="87">
        <v>42212</v>
      </c>
      <c r="B250" s="88" t="s">
        <v>990</v>
      </c>
      <c r="C250" s="88" t="s">
        <v>854</v>
      </c>
      <c r="D250" s="88">
        <v>280</v>
      </c>
    </row>
    <row r="251" spans="1:4">
      <c r="A251" s="87">
        <v>42213</v>
      </c>
      <c r="B251" s="88" t="s">
        <v>1711</v>
      </c>
      <c r="C251" s="88" t="s">
        <v>460</v>
      </c>
      <c r="D251" s="88">
        <v>375</v>
      </c>
    </row>
    <row r="252" spans="1:4">
      <c r="A252" s="87">
        <v>42214</v>
      </c>
      <c r="B252" s="88" t="s">
        <v>1715</v>
      </c>
      <c r="C252" s="88" t="s">
        <v>453</v>
      </c>
      <c r="D252" s="88">
        <v>718</v>
      </c>
    </row>
    <row r="253" spans="1:4">
      <c r="A253" s="87">
        <v>42215</v>
      </c>
      <c r="B253" s="88" t="s">
        <v>1716</v>
      </c>
      <c r="C253" s="88" t="s">
        <v>853</v>
      </c>
      <c r="D253" s="88">
        <v>749</v>
      </c>
    </row>
    <row r="254" spans="1:4">
      <c r="A254" s="87">
        <v>42217</v>
      </c>
      <c r="B254" s="88" t="s">
        <v>1717</v>
      </c>
      <c r="C254" s="88" t="s">
        <v>460</v>
      </c>
      <c r="D254" s="88">
        <v>782</v>
      </c>
    </row>
    <row r="255" spans="1:4">
      <c r="A255" s="87">
        <v>42218</v>
      </c>
      <c r="B255" s="88" t="s">
        <v>989</v>
      </c>
      <c r="C255" s="88" t="s">
        <v>854</v>
      </c>
      <c r="D255" s="88">
        <v>834</v>
      </c>
    </row>
    <row r="256" spans="1:4">
      <c r="A256" s="87">
        <v>42220</v>
      </c>
      <c r="B256" s="88" t="s">
        <v>991</v>
      </c>
      <c r="C256" s="88" t="s">
        <v>453</v>
      </c>
      <c r="D256" s="88">
        <v>328</v>
      </c>
    </row>
    <row r="257" spans="1:4">
      <c r="A257" s="87">
        <v>42224</v>
      </c>
      <c r="B257" s="88" t="s">
        <v>989</v>
      </c>
      <c r="C257" s="88" t="s">
        <v>854</v>
      </c>
      <c r="D257" s="88">
        <v>531</v>
      </c>
    </row>
    <row r="258" spans="1:4">
      <c r="A258" s="87">
        <v>42225</v>
      </c>
      <c r="B258" s="88" t="s">
        <v>1711</v>
      </c>
      <c r="C258" s="88" t="s">
        <v>460</v>
      </c>
      <c r="D258" s="88">
        <v>1049</v>
      </c>
    </row>
    <row r="259" spans="1:4">
      <c r="A259" s="87">
        <v>42226</v>
      </c>
      <c r="B259" s="88" t="s">
        <v>1713</v>
      </c>
      <c r="C259" s="88" t="s">
        <v>453</v>
      </c>
      <c r="D259" s="88">
        <v>1024</v>
      </c>
    </row>
    <row r="260" spans="1:4">
      <c r="A260" s="87">
        <v>42230</v>
      </c>
      <c r="B260" s="88" t="s">
        <v>1711</v>
      </c>
      <c r="C260" s="88" t="s">
        <v>460</v>
      </c>
      <c r="D260" s="88">
        <v>1186</v>
      </c>
    </row>
    <row r="261" spans="1:4">
      <c r="A261" s="87">
        <v>42232</v>
      </c>
      <c r="B261" s="88" t="s">
        <v>989</v>
      </c>
      <c r="C261" s="88" t="s">
        <v>854</v>
      </c>
      <c r="D261" s="88">
        <v>425</v>
      </c>
    </row>
    <row r="262" spans="1:4">
      <c r="A262" s="87">
        <v>42234</v>
      </c>
      <c r="B262" s="88" t="s">
        <v>991</v>
      </c>
      <c r="C262" s="88" t="s">
        <v>453</v>
      </c>
      <c r="D262" s="88">
        <v>1149</v>
      </c>
    </row>
    <row r="263" spans="1:4">
      <c r="A263" s="87">
        <v>42238</v>
      </c>
      <c r="B263" s="88" t="s">
        <v>1712</v>
      </c>
      <c r="C263" s="88" t="s">
        <v>460</v>
      </c>
      <c r="D263" s="88">
        <v>636</v>
      </c>
    </row>
    <row r="264" spans="1:4">
      <c r="A264" s="87">
        <v>42239</v>
      </c>
      <c r="B264" s="88" t="s">
        <v>1716</v>
      </c>
      <c r="C264" s="88" t="s">
        <v>853</v>
      </c>
      <c r="D264" s="88">
        <v>1235</v>
      </c>
    </row>
    <row r="265" spans="1:4">
      <c r="A265" s="87">
        <v>42241</v>
      </c>
      <c r="B265" s="88" t="s">
        <v>1712</v>
      </c>
      <c r="C265" s="88" t="s">
        <v>460</v>
      </c>
      <c r="D265" s="88">
        <v>372</v>
      </c>
    </row>
    <row r="266" spans="1:4">
      <c r="A266" s="87">
        <v>42244</v>
      </c>
      <c r="B266" s="88" t="s">
        <v>1715</v>
      </c>
      <c r="C266" s="88" t="s">
        <v>453</v>
      </c>
      <c r="D266" s="88">
        <v>533</v>
      </c>
    </row>
    <row r="267" spans="1:4">
      <c r="A267" s="87">
        <v>42245</v>
      </c>
      <c r="B267" s="88" t="s">
        <v>1712</v>
      </c>
      <c r="C267" s="88" t="s">
        <v>460</v>
      </c>
      <c r="D267" s="88">
        <v>1081</v>
      </c>
    </row>
    <row r="268" spans="1:4">
      <c r="A268" s="87">
        <v>42246</v>
      </c>
      <c r="B268" s="88" t="s">
        <v>989</v>
      </c>
      <c r="C268" s="88" t="s">
        <v>854</v>
      </c>
      <c r="D268" s="88">
        <v>291</v>
      </c>
    </row>
    <row r="269" spans="1:4">
      <c r="A269" s="87">
        <v>42247</v>
      </c>
      <c r="B269" s="88" t="s">
        <v>1715</v>
      </c>
      <c r="C269" s="88" t="s">
        <v>453</v>
      </c>
      <c r="D269" s="88">
        <v>604</v>
      </c>
    </row>
    <row r="270" spans="1:4">
      <c r="A270" s="87">
        <v>42250</v>
      </c>
      <c r="B270" s="88" t="s">
        <v>991</v>
      </c>
      <c r="C270" s="88" t="s">
        <v>453</v>
      </c>
      <c r="D270" s="88">
        <v>292</v>
      </c>
    </row>
    <row r="271" spans="1:4">
      <c r="A271" s="87">
        <v>42263</v>
      </c>
      <c r="B271" s="88" t="s">
        <v>1714</v>
      </c>
      <c r="C271" s="88" t="s">
        <v>853</v>
      </c>
      <c r="D271" s="88">
        <v>1094</v>
      </c>
    </row>
    <row r="272" spans="1:4">
      <c r="A272" s="87">
        <v>42267</v>
      </c>
      <c r="B272" s="88" t="s">
        <v>1716</v>
      </c>
      <c r="C272" s="88" t="s">
        <v>853</v>
      </c>
      <c r="D272" s="88">
        <v>365</v>
      </c>
    </row>
    <row r="273" spans="1:4">
      <c r="A273" s="87">
        <v>42269</v>
      </c>
      <c r="B273" s="88" t="s">
        <v>1713</v>
      </c>
      <c r="C273" s="88" t="s">
        <v>453</v>
      </c>
      <c r="D273" s="88">
        <v>999</v>
      </c>
    </row>
    <row r="274" spans="1:4">
      <c r="A274" s="87">
        <v>42270</v>
      </c>
      <c r="B274" s="88" t="s">
        <v>989</v>
      </c>
      <c r="C274" s="88" t="s">
        <v>854</v>
      </c>
      <c r="D274" s="88">
        <v>501</v>
      </c>
    </row>
    <row r="275" spans="1:4">
      <c r="A275" s="87">
        <v>42271</v>
      </c>
      <c r="B275" s="88" t="s">
        <v>1717</v>
      </c>
      <c r="C275" s="88" t="s">
        <v>460</v>
      </c>
      <c r="D275" s="88">
        <v>779</v>
      </c>
    </row>
    <row r="276" spans="1:4">
      <c r="A276" s="87">
        <v>42272</v>
      </c>
      <c r="B276" s="88" t="s">
        <v>1716</v>
      </c>
      <c r="C276" s="88" t="s">
        <v>853</v>
      </c>
      <c r="D276" s="88">
        <v>1108</v>
      </c>
    </row>
    <row r="277" spans="1:4">
      <c r="A277" s="87">
        <v>42274</v>
      </c>
      <c r="B277" s="88" t="s">
        <v>1713</v>
      </c>
      <c r="C277" s="88" t="s">
        <v>453</v>
      </c>
      <c r="D277" s="88">
        <v>338</v>
      </c>
    </row>
    <row r="278" spans="1:4">
      <c r="A278" s="87">
        <v>42276</v>
      </c>
      <c r="B278" s="88" t="s">
        <v>1713</v>
      </c>
      <c r="C278" s="88" t="s">
        <v>453</v>
      </c>
      <c r="D278" s="88">
        <v>253</v>
      </c>
    </row>
    <row r="279" spans="1:4">
      <c r="A279" s="87">
        <v>42277</v>
      </c>
      <c r="B279" s="88" t="s">
        <v>1716</v>
      </c>
      <c r="C279" s="88" t="s">
        <v>853</v>
      </c>
      <c r="D279" s="88">
        <v>705</v>
      </c>
    </row>
    <row r="280" spans="1:4">
      <c r="A280" s="87">
        <v>42278</v>
      </c>
      <c r="B280" s="88" t="s">
        <v>1717</v>
      </c>
      <c r="C280" s="88" t="s">
        <v>460</v>
      </c>
      <c r="D280" s="88">
        <v>1133</v>
      </c>
    </row>
    <row r="281" spans="1:4">
      <c r="A281" s="87">
        <v>42279</v>
      </c>
      <c r="B281" s="88" t="s">
        <v>1714</v>
      </c>
      <c r="C281" s="88" t="s">
        <v>853</v>
      </c>
      <c r="D281" s="88">
        <v>675</v>
      </c>
    </row>
    <row r="282" spans="1:4">
      <c r="A282" s="87">
        <v>42286</v>
      </c>
      <c r="B282" s="88" t="s">
        <v>1711</v>
      </c>
      <c r="C282" s="88" t="s">
        <v>460</v>
      </c>
      <c r="D282" s="88">
        <v>596</v>
      </c>
    </row>
    <row r="283" spans="1:4">
      <c r="A283" s="87">
        <v>42288</v>
      </c>
      <c r="B283" s="88" t="s">
        <v>1711</v>
      </c>
      <c r="C283" s="88" t="s">
        <v>460</v>
      </c>
      <c r="D283" s="88">
        <v>583</v>
      </c>
    </row>
    <row r="284" spans="1:4">
      <c r="A284" s="87">
        <v>42289</v>
      </c>
      <c r="B284" s="88" t="s">
        <v>989</v>
      </c>
      <c r="C284" s="88" t="s">
        <v>854</v>
      </c>
      <c r="D284" s="88">
        <v>835</v>
      </c>
    </row>
    <row r="285" spans="1:4">
      <c r="A285" s="87">
        <v>42292</v>
      </c>
      <c r="B285" s="88" t="s">
        <v>1714</v>
      </c>
      <c r="C285" s="88" t="s">
        <v>853</v>
      </c>
      <c r="D285" s="88">
        <v>981</v>
      </c>
    </row>
    <row r="286" spans="1:4">
      <c r="A286" s="87">
        <v>42293</v>
      </c>
      <c r="B286" s="88" t="s">
        <v>989</v>
      </c>
      <c r="C286" s="88" t="s">
        <v>854</v>
      </c>
      <c r="D286" s="88">
        <v>286</v>
      </c>
    </row>
    <row r="287" spans="1:4">
      <c r="A287" s="87">
        <v>42295</v>
      </c>
      <c r="B287" s="88" t="s">
        <v>991</v>
      </c>
      <c r="C287" s="88" t="s">
        <v>453</v>
      </c>
      <c r="D287" s="88">
        <v>750</v>
      </c>
    </row>
    <row r="288" spans="1:4">
      <c r="A288" s="87">
        <v>42297</v>
      </c>
      <c r="B288" s="88" t="s">
        <v>990</v>
      </c>
      <c r="C288" s="88" t="s">
        <v>854</v>
      </c>
      <c r="D288" s="88">
        <v>972</v>
      </c>
    </row>
    <row r="289" spans="1:4">
      <c r="A289" s="87">
        <v>42298</v>
      </c>
      <c r="B289" s="88" t="s">
        <v>991</v>
      </c>
      <c r="C289" s="88" t="s">
        <v>453</v>
      </c>
      <c r="D289" s="88">
        <v>800</v>
      </c>
    </row>
    <row r="290" spans="1:4">
      <c r="A290" s="87">
        <v>42300</v>
      </c>
      <c r="B290" s="88" t="s">
        <v>1717</v>
      </c>
      <c r="C290" s="88" t="s">
        <v>460</v>
      </c>
      <c r="D290" s="88">
        <v>742</v>
      </c>
    </row>
    <row r="291" spans="1:4">
      <c r="A291" s="87">
        <v>42301</v>
      </c>
      <c r="B291" s="88" t="s">
        <v>1717</v>
      </c>
      <c r="C291" s="88" t="s">
        <v>460</v>
      </c>
      <c r="D291" s="88">
        <v>476</v>
      </c>
    </row>
    <row r="292" spans="1:4">
      <c r="A292" s="87">
        <v>42308</v>
      </c>
      <c r="B292" s="88" t="s">
        <v>1713</v>
      </c>
      <c r="C292" s="88" t="s">
        <v>453</v>
      </c>
      <c r="D292" s="88">
        <v>257</v>
      </c>
    </row>
    <row r="293" spans="1:4">
      <c r="A293" s="87">
        <v>42311</v>
      </c>
      <c r="B293" s="88" t="s">
        <v>990</v>
      </c>
      <c r="C293" s="88" t="s">
        <v>854</v>
      </c>
      <c r="D293" s="88">
        <v>676</v>
      </c>
    </row>
    <row r="294" spans="1:4">
      <c r="A294" s="87">
        <v>42312</v>
      </c>
      <c r="B294" s="88" t="s">
        <v>989</v>
      </c>
      <c r="C294" s="88" t="s">
        <v>854</v>
      </c>
      <c r="D294" s="88">
        <v>644</v>
      </c>
    </row>
    <row r="295" spans="1:4">
      <c r="A295" s="87">
        <v>42314</v>
      </c>
      <c r="B295" s="88" t="s">
        <v>1714</v>
      </c>
      <c r="C295" s="88" t="s">
        <v>853</v>
      </c>
      <c r="D295" s="88">
        <v>991</v>
      </c>
    </row>
    <row r="296" spans="1:4">
      <c r="A296" s="87">
        <v>42316</v>
      </c>
      <c r="B296" s="88" t="s">
        <v>990</v>
      </c>
      <c r="C296" s="88" t="s">
        <v>854</v>
      </c>
      <c r="D296" s="88">
        <v>459</v>
      </c>
    </row>
    <row r="297" spans="1:4">
      <c r="A297" s="87">
        <v>42319</v>
      </c>
      <c r="B297" s="88" t="s">
        <v>1714</v>
      </c>
      <c r="C297" s="88" t="s">
        <v>853</v>
      </c>
      <c r="D297" s="88">
        <v>863</v>
      </c>
    </row>
    <row r="298" spans="1:4">
      <c r="A298" s="87">
        <v>42321</v>
      </c>
      <c r="B298" s="88" t="s">
        <v>1717</v>
      </c>
      <c r="C298" s="88" t="s">
        <v>460</v>
      </c>
      <c r="D298" s="88">
        <v>982</v>
      </c>
    </row>
    <row r="299" spans="1:4">
      <c r="A299" s="87">
        <v>42322</v>
      </c>
      <c r="B299" s="88" t="s">
        <v>1714</v>
      </c>
      <c r="C299" s="88" t="s">
        <v>853</v>
      </c>
      <c r="D299" s="88">
        <v>498</v>
      </c>
    </row>
    <row r="300" spans="1:4">
      <c r="A300" s="87">
        <v>42324</v>
      </c>
      <c r="B300" s="88" t="s">
        <v>1715</v>
      </c>
      <c r="C300" s="88" t="s">
        <v>453</v>
      </c>
      <c r="D300" s="88">
        <v>1167</v>
      </c>
    </row>
    <row r="301" spans="1:4">
      <c r="A301" s="87">
        <v>42325</v>
      </c>
      <c r="B301" s="88" t="s">
        <v>990</v>
      </c>
      <c r="C301" s="88" t="s">
        <v>854</v>
      </c>
      <c r="D301" s="88">
        <v>1122</v>
      </c>
    </row>
    <row r="302" spans="1:4">
      <c r="A302" s="87">
        <v>42328</v>
      </c>
      <c r="B302" s="88" t="s">
        <v>991</v>
      </c>
      <c r="C302" s="88" t="s">
        <v>453</v>
      </c>
      <c r="D302" s="88">
        <v>902</v>
      </c>
    </row>
    <row r="303" spans="1:4">
      <c r="A303" s="87">
        <v>42329</v>
      </c>
      <c r="B303" s="88" t="s">
        <v>991</v>
      </c>
      <c r="C303" s="88" t="s">
        <v>453</v>
      </c>
      <c r="D303" s="88">
        <v>624</v>
      </c>
    </row>
    <row r="304" spans="1:4">
      <c r="A304" s="87">
        <v>42331</v>
      </c>
      <c r="B304" s="88" t="s">
        <v>1714</v>
      </c>
      <c r="C304" s="88" t="s">
        <v>853</v>
      </c>
      <c r="D304" s="88">
        <v>531</v>
      </c>
    </row>
    <row r="305" spans="1:4">
      <c r="A305" s="87">
        <v>42334</v>
      </c>
      <c r="B305" s="88" t="s">
        <v>1715</v>
      </c>
      <c r="C305" s="88" t="s">
        <v>453</v>
      </c>
      <c r="D305" s="88">
        <v>484</v>
      </c>
    </row>
    <row r="306" spans="1:4">
      <c r="A306" s="87">
        <v>42335</v>
      </c>
      <c r="B306" s="88" t="s">
        <v>989</v>
      </c>
      <c r="C306" s="88" t="s">
        <v>854</v>
      </c>
      <c r="D306" s="88">
        <v>581</v>
      </c>
    </row>
    <row r="307" spans="1:4">
      <c r="A307" s="87">
        <v>42337</v>
      </c>
      <c r="B307" s="88" t="s">
        <v>1712</v>
      </c>
      <c r="C307" s="88" t="s">
        <v>460</v>
      </c>
      <c r="D307" s="88">
        <v>1095</v>
      </c>
    </row>
    <row r="308" spans="1:4">
      <c r="A308" s="87">
        <v>42338</v>
      </c>
      <c r="B308" s="88" t="s">
        <v>1712</v>
      </c>
      <c r="C308" s="88" t="s">
        <v>460</v>
      </c>
      <c r="D308" s="88">
        <v>522</v>
      </c>
    </row>
    <row r="309" spans="1:4">
      <c r="A309" s="87">
        <v>42339</v>
      </c>
      <c r="B309" s="88" t="s">
        <v>991</v>
      </c>
      <c r="C309" s="88" t="s">
        <v>453</v>
      </c>
      <c r="D309" s="88">
        <v>955</v>
      </c>
    </row>
    <row r="310" spans="1:4">
      <c r="A310" s="87">
        <v>42341</v>
      </c>
      <c r="B310" s="88" t="s">
        <v>1716</v>
      </c>
      <c r="C310" s="88" t="s">
        <v>853</v>
      </c>
      <c r="D310" s="88">
        <v>515</v>
      </c>
    </row>
    <row r="311" spans="1:4">
      <c r="A311" s="87">
        <v>42347</v>
      </c>
      <c r="B311" s="88" t="s">
        <v>1716</v>
      </c>
      <c r="C311" s="88" t="s">
        <v>853</v>
      </c>
      <c r="D311" s="88">
        <v>721</v>
      </c>
    </row>
    <row r="312" spans="1:4">
      <c r="A312" s="87">
        <v>42350</v>
      </c>
      <c r="B312" s="88" t="s">
        <v>991</v>
      </c>
      <c r="C312" s="88" t="s">
        <v>453</v>
      </c>
      <c r="D312" s="88">
        <v>608</v>
      </c>
    </row>
    <row r="313" spans="1:4">
      <c r="A313" s="87">
        <v>42351</v>
      </c>
      <c r="B313" s="88" t="s">
        <v>990</v>
      </c>
      <c r="C313" s="88" t="s">
        <v>854</v>
      </c>
      <c r="D313" s="88">
        <v>266</v>
      </c>
    </row>
    <row r="314" spans="1:4">
      <c r="A314" s="87">
        <v>42358</v>
      </c>
      <c r="B314" s="88" t="s">
        <v>990</v>
      </c>
      <c r="C314" s="88" t="s">
        <v>854</v>
      </c>
      <c r="D314" s="88">
        <v>1058</v>
      </c>
    </row>
    <row r="315" spans="1:4">
      <c r="A315" s="87">
        <v>42360</v>
      </c>
      <c r="B315" s="88" t="s">
        <v>990</v>
      </c>
      <c r="C315" s="88" t="s">
        <v>854</v>
      </c>
      <c r="D315" s="88">
        <v>945</v>
      </c>
    </row>
    <row r="316" spans="1:4">
      <c r="A316" s="87">
        <v>42361</v>
      </c>
      <c r="B316" s="88" t="s">
        <v>991</v>
      </c>
      <c r="C316" s="88" t="s">
        <v>453</v>
      </c>
      <c r="D316" s="88">
        <v>381</v>
      </c>
    </row>
    <row r="317" spans="1:4">
      <c r="A317" s="87">
        <v>42364</v>
      </c>
      <c r="B317" s="88" t="s">
        <v>990</v>
      </c>
      <c r="C317" s="88" t="s">
        <v>854</v>
      </c>
      <c r="D317" s="88">
        <v>852</v>
      </c>
    </row>
    <row r="318" spans="1:4">
      <c r="A318" s="87">
        <v>42365</v>
      </c>
      <c r="B318" s="88" t="s">
        <v>1712</v>
      </c>
      <c r="C318" s="88" t="s">
        <v>460</v>
      </c>
      <c r="D318" s="88">
        <v>379</v>
      </c>
    </row>
  </sheetData>
  <mergeCells count="1">
    <mergeCell ref="F2:G2"/>
  </mergeCell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79B0D1-9314-4B23-AE03-28E1C05A709B}">
  <sheetPr>
    <tabColor theme="4"/>
  </sheetPr>
  <dimension ref="A1:T486"/>
  <sheetViews>
    <sheetView topLeftCell="E1" workbookViewId="0">
      <selection activeCell="T6" sqref="T6"/>
    </sheetView>
  </sheetViews>
  <sheetFormatPr defaultRowHeight="15"/>
  <cols>
    <col min="1" max="1" width="14.140625" bestFit="1" customWidth="1"/>
    <col min="11" max="11" width="16.28515625" bestFit="1" customWidth="1"/>
    <col min="12" max="12" width="17.85546875" bestFit="1" customWidth="1"/>
    <col min="13" max="13" width="8" bestFit="1" customWidth="1"/>
    <col min="14" max="14" width="8.42578125" bestFit="1" customWidth="1"/>
    <col min="15" max="15" width="6.85546875" bestFit="1" customWidth="1"/>
    <col min="16" max="16" width="12.5703125" bestFit="1" customWidth="1"/>
    <col min="17" max="17" width="18.28515625" bestFit="1" customWidth="1"/>
    <col min="18" max="18" width="13.28515625" bestFit="1" customWidth="1"/>
    <col min="19" max="19" width="18.28515625" bestFit="1" customWidth="1"/>
    <col min="20" max="20" width="18.85546875" bestFit="1" customWidth="1"/>
    <col min="21" max="21" width="23.85546875" bestFit="1" customWidth="1"/>
    <col min="22" max="22" width="11.42578125" bestFit="1" customWidth="1"/>
    <col min="23" max="23" width="8" bestFit="1" customWidth="1"/>
    <col min="24" max="24" width="8.42578125" bestFit="1" customWidth="1"/>
    <col min="25" max="25" width="6.85546875" bestFit="1" customWidth="1"/>
    <col min="26" max="26" width="15.140625" bestFit="1" customWidth="1"/>
    <col min="27" max="27" width="14" bestFit="1" customWidth="1"/>
    <col min="28" max="28" width="8" bestFit="1" customWidth="1"/>
    <col min="29" max="29" width="8.42578125" bestFit="1" customWidth="1"/>
    <col min="30" max="30" width="6.85546875" bestFit="1" customWidth="1"/>
    <col min="31" max="31" width="17.85546875" bestFit="1" customWidth="1"/>
    <col min="32" max="32" width="11.5703125" bestFit="1" customWidth="1"/>
    <col min="33" max="33" width="8" bestFit="1" customWidth="1"/>
    <col min="34" max="34" width="8.42578125" bestFit="1" customWidth="1"/>
    <col min="35" max="35" width="6.85546875" bestFit="1" customWidth="1"/>
    <col min="36" max="36" width="15.28515625" bestFit="1" customWidth="1"/>
    <col min="37" max="37" width="12.5703125" bestFit="1" customWidth="1"/>
  </cols>
  <sheetData>
    <row r="1" spans="1:20" ht="21">
      <c r="A1" s="154" t="s">
        <v>1724</v>
      </c>
      <c r="B1" t="s">
        <v>1725</v>
      </c>
      <c r="C1" s="165" t="s">
        <v>742</v>
      </c>
      <c r="D1" s="165" t="s">
        <v>1726</v>
      </c>
      <c r="E1" s="165" t="s">
        <v>994</v>
      </c>
      <c r="F1" s="165" t="s">
        <v>1555</v>
      </c>
      <c r="G1" s="165" t="s">
        <v>1554</v>
      </c>
      <c r="H1" s="165" t="s">
        <v>745</v>
      </c>
      <c r="I1" s="165" t="s">
        <v>1727</v>
      </c>
      <c r="K1" s="6" t="s">
        <v>1752</v>
      </c>
      <c r="L1" s="6"/>
      <c r="M1" s="6"/>
      <c r="N1" s="6"/>
      <c r="O1" s="6"/>
      <c r="P1" s="6"/>
      <c r="Q1" s="6"/>
      <c r="R1" s="6"/>
      <c r="S1" s="804" t="s">
        <v>1844</v>
      </c>
      <c r="T1" s="804"/>
    </row>
    <row r="2" spans="1:20">
      <c r="A2" s="154">
        <v>44197</v>
      </c>
      <c r="B2">
        <f>YEAR(Sales_Data[[#This Row],[OrderDate]])</f>
        <v>2021</v>
      </c>
      <c r="C2" t="s">
        <v>854</v>
      </c>
      <c r="D2" t="s">
        <v>1650</v>
      </c>
      <c r="E2" t="s">
        <v>1728</v>
      </c>
      <c r="F2" t="s">
        <v>1729</v>
      </c>
      <c r="G2" t="s">
        <v>1730</v>
      </c>
      <c r="H2">
        <v>24</v>
      </c>
      <c r="I2">
        <v>32.26</v>
      </c>
    </row>
    <row r="3" spans="1:20">
      <c r="A3" s="154">
        <v>44197</v>
      </c>
      <c r="B3">
        <f>YEAR(Sales_Data[[#This Row],[OrderDate]])</f>
        <v>2021</v>
      </c>
      <c r="C3" t="s">
        <v>854</v>
      </c>
      <c r="D3" t="s">
        <v>1650</v>
      </c>
      <c r="E3" t="s">
        <v>1731</v>
      </c>
      <c r="F3" t="s">
        <v>1732</v>
      </c>
      <c r="G3" t="s">
        <v>1733</v>
      </c>
      <c r="H3">
        <v>40</v>
      </c>
      <c r="I3">
        <v>74.8</v>
      </c>
    </row>
    <row r="4" spans="1:20">
      <c r="A4" s="154">
        <v>44198</v>
      </c>
      <c r="B4">
        <f>YEAR(Sales_Data[[#This Row],[OrderDate]])</f>
        <v>2021</v>
      </c>
      <c r="C4" t="s">
        <v>854</v>
      </c>
      <c r="D4" t="s">
        <v>1734</v>
      </c>
      <c r="E4" t="s">
        <v>1735</v>
      </c>
      <c r="F4" t="s">
        <v>1732</v>
      </c>
      <c r="G4" t="s">
        <v>1736</v>
      </c>
      <c r="H4">
        <v>249</v>
      </c>
      <c r="I4">
        <v>707.16</v>
      </c>
    </row>
    <row r="5" spans="1:20">
      <c r="A5" s="154">
        <v>44198</v>
      </c>
      <c r="B5">
        <f>YEAR(Sales_Data[[#This Row],[OrderDate]])</f>
        <v>2021</v>
      </c>
      <c r="C5" t="s">
        <v>854</v>
      </c>
      <c r="D5" t="s">
        <v>1737</v>
      </c>
      <c r="E5" t="s">
        <v>1738</v>
      </c>
      <c r="F5" t="s">
        <v>1739</v>
      </c>
      <c r="G5" t="s">
        <v>1740</v>
      </c>
      <c r="H5">
        <v>66</v>
      </c>
      <c r="I5">
        <v>116.82</v>
      </c>
    </row>
    <row r="6" spans="1:20">
      <c r="A6" s="154">
        <v>44199</v>
      </c>
      <c r="B6">
        <f>YEAR(Sales_Data[[#This Row],[OrderDate]])</f>
        <v>2021</v>
      </c>
      <c r="C6" t="s">
        <v>453</v>
      </c>
      <c r="D6" t="s">
        <v>1741</v>
      </c>
      <c r="E6" t="s">
        <v>1742</v>
      </c>
      <c r="F6" t="s">
        <v>1739</v>
      </c>
      <c r="G6" t="s">
        <v>1740</v>
      </c>
      <c r="H6">
        <v>20</v>
      </c>
      <c r="I6">
        <v>35.4</v>
      </c>
    </row>
    <row r="7" spans="1:20">
      <c r="A7" s="154">
        <v>44199</v>
      </c>
      <c r="B7">
        <f>YEAR(Sales_Data[[#This Row],[OrderDate]])</f>
        <v>2021</v>
      </c>
      <c r="C7" t="s">
        <v>453</v>
      </c>
      <c r="D7" t="s">
        <v>1743</v>
      </c>
      <c r="E7" t="s">
        <v>1744</v>
      </c>
      <c r="F7" t="s">
        <v>1732</v>
      </c>
      <c r="G7" t="s">
        <v>1736</v>
      </c>
      <c r="H7">
        <v>31</v>
      </c>
      <c r="I7">
        <v>88.04</v>
      </c>
      <c r="K7" s="83" t="s">
        <v>1906</v>
      </c>
      <c r="L7" t="s">
        <v>1908</v>
      </c>
    </row>
    <row r="8" spans="1:20">
      <c r="A8" s="154">
        <v>44200</v>
      </c>
      <c r="B8">
        <f>YEAR(Sales_Data[[#This Row],[OrderDate]])</f>
        <v>2021</v>
      </c>
      <c r="C8" t="s">
        <v>854</v>
      </c>
      <c r="D8" t="s">
        <v>1734</v>
      </c>
      <c r="E8" t="s">
        <v>1735</v>
      </c>
      <c r="F8" t="s">
        <v>1745</v>
      </c>
      <c r="G8" t="s">
        <v>1746</v>
      </c>
      <c r="H8">
        <v>149</v>
      </c>
      <c r="I8">
        <v>520.01</v>
      </c>
      <c r="K8" s="83" t="s">
        <v>1909</v>
      </c>
      <c r="L8" t="s">
        <v>162</v>
      </c>
    </row>
    <row r="9" spans="1:20">
      <c r="A9" s="154">
        <v>44200</v>
      </c>
      <c r="B9">
        <f>YEAR(Sales_Data[[#This Row],[OrderDate]])</f>
        <v>2021</v>
      </c>
      <c r="C9" t="s">
        <v>453</v>
      </c>
      <c r="D9" t="s">
        <v>1741</v>
      </c>
      <c r="E9" t="s">
        <v>1742</v>
      </c>
      <c r="F9" t="s">
        <v>1739</v>
      </c>
      <c r="G9" t="s">
        <v>1740</v>
      </c>
      <c r="H9">
        <v>78</v>
      </c>
      <c r="I9">
        <v>138.06</v>
      </c>
    </row>
    <row r="10" spans="1:20">
      <c r="A10" s="154">
        <v>44203</v>
      </c>
      <c r="B10">
        <f>YEAR(Sales_Data[[#This Row],[OrderDate]])</f>
        <v>2021</v>
      </c>
      <c r="C10" t="s">
        <v>854</v>
      </c>
      <c r="D10" t="s">
        <v>1737</v>
      </c>
      <c r="E10" t="s">
        <v>1738</v>
      </c>
      <c r="F10" t="s">
        <v>1732</v>
      </c>
      <c r="G10" t="s">
        <v>1736</v>
      </c>
      <c r="H10">
        <v>135</v>
      </c>
      <c r="I10">
        <v>383.4</v>
      </c>
      <c r="K10" s="83" t="s">
        <v>1907</v>
      </c>
      <c r="L10" s="83" t="s">
        <v>694</v>
      </c>
    </row>
    <row r="11" spans="1:20">
      <c r="A11" s="154">
        <v>44203</v>
      </c>
      <c r="B11">
        <f>YEAR(Sales_Data[[#This Row],[OrderDate]])</f>
        <v>2021</v>
      </c>
      <c r="C11" t="s">
        <v>854</v>
      </c>
      <c r="D11" t="s">
        <v>1734</v>
      </c>
      <c r="E11" t="s">
        <v>1735</v>
      </c>
      <c r="F11" t="s">
        <v>1729</v>
      </c>
      <c r="G11" t="s">
        <v>1747</v>
      </c>
      <c r="H11">
        <v>20</v>
      </c>
      <c r="I11">
        <v>63</v>
      </c>
      <c r="K11" s="83" t="s">
        <v>152</v>
      </c>
      <c r="L11" t="s">
        <v>1739</v>
      </c>
      <c r="M11" t="s">
        <v>1732</v>
      </c>
      <c r="N11" t="s">
        <v>1745</v>
      </c>
      <c r="O11" t="s">
        <v>1729</v>
      </c>
      <c r="P11" t="s">
        <v>154</v>
      </c>
    </row>
    <row r="12" spans="1:20">
      <c r="A12" s="154">
        <v>44204</v>
      </c>
      <c r="B12">
        <f>YEAR(Sales_Data[[#This Row],[OrderDate]])</f>
        <v>2021</v>
      </c>
      <c r="C12" t="s">
        <v>854</v>
      </c>
      <c r="D12" t="s">
        <v>1650</v>
      </c>
      <c r="E12" t="s">
        <v>1728</v>
      </c>
      <c r="F12" t="s">
        <v>1729</v>
      </c>
      <c r="G12" t="s">
        <v>1730</v>
      </c>
      <c r="H12">
        <v>28</v>
      </c>
      <c r="I12">
        <v>37.630000000000003</v>
      </c>
      <c r="K12" s="44" t="s">
        <v>1748</v>
      </c>
      <c r="M12">
        <v>86903</v>
      </c>
      <c r="P12">
        <v>86903</v>
      </c>
    </row>
    <row r="13" spans="1:20">
      <c r="A13" s="154">
        <v>44204</v>
      </c>
      <c r="B13">
        <f>YEAR(Sales_Data[[#This Row],[OrderDate]])</f>
        <v>2021</v>
      </c>
      <c r="C13" t="s">
        <v>854</v>
      </c>
      <c r="D13" t="s">
        <v>1650</v>
      </c>
      <c r="E13" t="s">
        <v>1731</v>
      </c>
      <c r="F13" t="s">
        <v>1732</v>
      </c>
      <c r="G13" t="s">
        <v>1748</v>
      </c>
      <c r="H13">
        <v>25</v>
      </c>
      <c r="I13">
        <v>54.5</v>
      </c>
      <c r="K13" s="167" t="s">
        <v>462</v>
      </c>
      <c r="M13">
        <v>6063</v>
      </c>
      <c r="P13">
        <v>6063</v>
      </c>
    </row>
    <row r="14" spans="1:20">
      <c r="A14" s="154">
        <v>44205</v>
      </c>
      <c r="B14">
        <f>YEAR(Sales_Data[[#This Row],[OrderDate]])</f>
        <v>2021</v>
      </c>
      <c r="C14" t="s">
        <v>854</v>
      </c>
      <c r="D14" t="s">
        <v>1734</v>
      </c>
      <c r="E14" t="s">
        <v>1735</v>
      </c>
      <c r="F14" t="s">
        <v>1732</v>
      </c>
      <c r="G14" t="s">
        <v>1736</v>
      </c>
      <c r="H14">
        <v>219</v>
      </c>
      <c r="I14">
        <v>621.96</v>
      </c>
      <c r="K14" s="167" t="s">
        <v>1887</v>
      </c>
      <c r="M14">
        <v>12126</v>
      </c>
      <c r="P14">
        <v>12126</v>
      </c>
    </row>
    <row r="15" spans="1:20">
      <c r="A15" s="154">
        <v>44205</v>
      </c>
      <c r="B15">
        <f>YEAR(Sales_Data[[#This Row],[OrderDate]])</f>
        <v>2021</v>
      </c>
      <c r="C15" t="s">
        <v>854</v>
      </c>
      <c r="D15" t="s">
        <v>1650</v>
      </c>
      <c r="E15" t="s">
        <v>1731</v>
      </c>
      <c r="F15" t="s">
        <v>1739</v>
      </c>
      <c r="G15" t="s">
        <v>1740</v>
      </c>
      <c r="H15">
        <v>21</v>
      </c>
      <c r="I15">
        <v>37.17</v>
      </c>
      <c r="K15" s="167" t="s">
        <v>1888</v>
      </c>
      <c r="M15">
        <v>8084</v>
      </c>
      <c r="P15">
        <v>8084</v>
      </c>
    </row>
    <row r="16" spans="1:20">
      <c r="A16" s="154">
        <v>44206</v>
      </c>
      <c r="B16">
        <f>YEAR(Sales_Data[[#This Row],[OrderDate]])</f>
        <v>2021</v>
      </c>
      <c r="C16" t="s">
        <v>854</v>
      </c>
      <c r="D16" t="s">
        <v>1734</v>
      </c>
      <c r="E16" t="s">
        <v>1735</v>
      </c>
      <c r="F16" t="s">
        <v>1739</v>
      </c>
      <c r="G16" t="s">
        <v>1749</v>
      </c>
      <c r="H16">
        <v>83</v>
      </c>
      <c r="I16">
        <v>155.21</v>
      </c>
      <c r="K16" s="167" t="s">
        <v>1889</v>
      </c>
      <c r="M16">
        <v>4042</v>
      </c>
      <c r="P16">
        <v>4042</v>
      </c>
    </row>
    <row r="17" spans="1:16">
      <c r="A17" s="154">
        <v>44206</v>
      </c>
      <c r="B17">
        <f>YEAR(Sales_Data[[#This Row],[OrderDate]])</f>
        <v>2021</v>
      </c>
      <c r="C17" t="s">
        <v>854</v>
      </c>
      <c r="D17" t="s">
        <v>1734</v>
      </c>
      <c r="E17" t="s">
        <v>1735</v>
      </c>
      <c r="F17" t="s">
        <v>1732</v>
      </c>
      <c r="G17" t="s">
        <v>1736</v>
      </c>
      <c r="H17">
        <v>122</v>
      </c>
      <c r="I17">
        <v>346.48</v>
      </c>
      <c r="K17" s="167" t="s">
        <v>1896</v>
      </c>
      <c r="M17">
        <v>6063</v>
      </c>
      <c r="P17">
        <v>6063</v>
      </c>
    </row>
    <row r="18" spans="1:16">
      <c r="A18" s="154">
        <v>44207</v>
      </c>
      <c r="B18">
        <f>YEAR(Sales_Data[[#This Row],[OrderDate]])</f>
        <v>2021</v>
      </c>
      <c r="C18" t="s">
        <v>854</v>
      </c>
      <c r="D18" t="s">
        <v>1650</v>
      </c>
      <c r="E18" t="s">
        <v>1728</v>
      </c>
      <c r="F18" t="s">
        <v>1739</v>
      </c>
      <c r="G18" t="s">
        <v>1749</v>
      </c>
      <c r="H18">
        <v>51</v>
      </c>
      <c r="I18">
        <v>95.37</v>
      </c>
      <c r="K18" s="167" t="s">
        <v>1903</v>
      </c>
      <c r="M18">
        <v>10105</v>
      </c>
      <c r="P18">
        <v>10105</v>
      </c>
    </row>
    <row r="19" spans="1:16">
      <c r="A19" s="154">
        <v>44207</v>
      </c>
      <c r="B19">
        <f>YEAR(Sales_Data[[#This Row],[OrderDate]])</f>
        <v>2021</v>
      </c>
      <c r="C19" t="s">
        <v>854</v>
      </c>
      <c r="D19" t="s">
        <v>1650</v>
      </c>
      <c r="E19" t="s">
        <v>1728</v>
      </c>
      <c r="F19" t="s">
        <v>1732</v>
      </c>
      <c r="G19" t="s">
        <v>1733</v>
      </c>
      <c r="H19">
        <v>39</v>
      </c>
      <c r="I19">
        <v>72.930000000000007</v>
      </c>
      <c r="K19" s="167" t="s">
        <v>1891</v>
      </c>
      <c r="M19">
        <v>8084</v>
      </c>
      <c r="P19">
        <v>8084</v>
      </c>
    </row>
    <row r="20" spans="1:16">
      <c r="A20" s="154">
        <v>44210</v>
      </c>
      <c r="B20">
        <f>YEAR(Sales_Data[[#This Row],[OrderDate]])</f>
        <v>2021</v>
      </c>
      <c r="C20" t="s">
        <v>854</v>
      </c>
      <c r="D20" t="s">
        <v>1650</v>
      </c>
      <c r="E20" t="s">
        <v>1728</v>
      </c>
      <c r="F20" t="s">
        <v>1732</v>
      </c>
      <c r="G20" t="s">
        <v>1733</v>
      </c>
      <c r="H20">
        <v>129</v>
      </c>
      <c r="I20">
        <v>241.23</v>
      </c>
      <c r="K20" s="167" t="s">
        <v>1904</v>
      </c>
      <c r="M20">
        <v>4042</v>
      </c>
      <c r="P20">
        <v>4042</v>
      </c>
    </row>
    <row r="21" spans="1:16">
      <c r="A21" s="154">
        <v>44210</v>
      </c>
      <c r="B21">
        <f>YEAR(Sales_Data[[#This Row],[OrderDate]])</f>
        <v>2021</v>
      </c>
      <c r="C21" t="s">
        <v>453</v>
      </c>
      <c r="D21" t="s">
        <v>1741</v>
      </c>
      <c r="E21" t="s">
        <v>1742</v>
      </c>
      <c r="F21" t="s">
        <v>1739</v>
      </c>
      <c r="G21" t="s">
        <v>1740</v>
      </c>
      <c r="H21">
        <v>66</v>
      </c>
      <c r="I21">
        <v>116.82</v>
      </c>
      <c r="K21" s="167" t="s">
        <v>1898</v>
      </c>
      <c r="M21">
        <v>14147</v>
      </c>
      <c r="P21">
        <v>14147</v>
      </c>
    </row>
    <row r="22" spans="1:16">
      <c r="A22" s="154">
        <v>44211</v>
      </c>
      <c r="B22">
        <f>YEAR(Sales_Data[[#This Row],[OrderDate]])</f>
        <v>2021</v>
      </c>
      <c r="C22" t="s">
        <v>453</v>
      </c>
      <c r="D22" t="s">
        <v>1743</v>
      </c>
      <c r="E22" t="s">
        <v>1744</v>
      </c>
      <c r="F22" t="s">
        <v>1745</v>
      </c>
      <c r="G22" t="s">
        <v>1746</v>
      </c>
      <c r="H22">
        <v>25</v>
      </c>
      <c r="I22">
        <v>87.25</v>
      </c>
      <c r="K22" s="167" t="s">
        <v>1900</v>
      </c>
      <c r="M22">
        <v>4042</v>
      </c>
      <c r="P22">
        <v>4042</v>
      </c>
    </row>
    <row r="23" spans="1:16">
      <c r="A23" s="154">
        <v>44211</v>
      </c>
      <c r="B23">
        <f>YEAR(Sales_Data[[#This Row],[OrderDate]])</f>
        <v>2021</v>
      </c>
      <c r="C23" t="s">
        <v>854</v>
      </c>
      <c r="D23" t="s">
        <v>1737</v>
      </c>
      <c r="E23" t="s">
        <v>1738</v>
      </c>
      <c r="F23" t="s">
        <v>1732</v>
      </c>
      <c r="G23" t="s">
        <v>1736</v>
      </c>
      <c r="H23">
        <v>37</v>
      </c>
      <c r="I23">
        <v>105.08</v>
      </c>
      <c r="K23" s="167" t="s">
        <v>1905</v>
      </c>
      <c r="M23">
        <v>4042</v>
      </c>
      <c r="P23">
        <v>4042</v>
      </c>
    </row>
    <row r="24" spans="1:16">
      <c r="A24" s="154">
        <v>44212</v>
      </c>
      <c r="B24">
        <f>YEAR(Sales_Data[[#This Row],[OrderDate]])</f>
        <v>2021</v>
      </c>
      <c r="C24" t="s">
        <v>453</v>
      </c>
      <c r="D24" t="s">
        <v>1741</v>
      </c>
      <c r="E24" t="s">
        <v>1742</v>
      </c>
      <c r="F24" t="s">
        <v>1732</v>
      </c>
      <c r="G24" t="s">
        <v>1733</v>
      </c>
      <c r="H24">
        <v>82</v>
      </c>
      <c r="I24">
        <v>153.34</v>
      </c>
      <c r="K24" s="167" t="s">
        <v>1901</v>
      </c>
      <c r="M24">
        <v>6063</v>
      </c>
      <c r="P24">
        <v>6063</v>
      </c>
    </row>
    <row r="25" spans="1:16">
      <c r="A25" s="154">
        <v>44212</v>
      </c>
      <c r="B25">
        <f>YEAR(Sales_Data[[#This Row],[OrderDate]])</f>
        <v>2021</v>
      </c>
      <c r="C25" t="s">
        <v>854</v>
      </c>
      <c r="D25" t="s">
        <v>1734</v>
      </c>
      <c r="E25" t="s">
        <v>1735</v>
      </c>
      <c r="F25" t="s">
        <v>1739</v>
      </c>
      <c r="G25" t="s">
        <v>9</v>
      </c>
      <c r="H25">
        <v>23</v>
      </c>
      <c r="I25">
        <v>52.21</v>
      </c>
      <c r="K25" s="44" t="s">
        <v>9</v>
      </c>
      <c r="L25">
        <v>14147</v>
      </c>
      <c r="P25">
        <v>14147</v>
      </c>
    </row>
    <row r="26" spans="1:16">
      <c r="A26" s="154">
        <v>44213</v>
      </c>
      <c r="B26">
        <f>YEAR(Sales_Data[[#This Row],[OrderDate]])</f>
        <v>2021</v>
      </c>
      <c r="C26" t="s">
        <v>453</v>
      </c>
      <c r="D26" t="s">
        <v>1741</v>
      </c>
      <c r="E26" t="s">
        <v>1742</v>
      </c>
      <c r="F26" t="s">
        <v>1739</v>
      </c>
      <c r="G26" t="s">
        <v>1740</v>
      </c>
      <c r="H26">
        <v>44</v>
      </c>
      <c r="I26">
        <v>77.88</v>
      </c>
      <c r="K26" s="167" t="s">
        <v>462</v>
      </c>
      <c r="L26">
        <v>4042</v>
      </c>
      <c r="P26">
        <v>4042</v>
      </c>
    </row>
    <row r="27" spans="1:16">
      <c r="A27" s="154">
        <v>44213</v>
      </c>
      <c r="B27">
        <f>YEAR(Sales_Data[[#This Row],[OrderDate]])</f>
        <v>2021</v>
      </c>
      <c r="C27" t="s">
        <v>854</v>
      </c>
      <c r="D27" t="s">
        <v>1650</v>
      </c>
      <c r="E27" t="s">
        <v>1731</v>
      </c>
      <c r="F27" t="s">
        <v>1732</v>
      </c>
      <c r="G27" t="s">
        <v>1736</v>
      </c>
      <c r="H27">
        <v>31</v>
      </c>
      <c r="I27">
        <v>88.04</v>
      </c>
      <c r="K27" s="167" t="s">
        <v>1887</v>
      </c>
      <c r="L27">
        <v>2021</v>
      </c>
      <c r="P27">
        <v>2021</v>
      </c>
    </row>
    <row r="28" spans="1:16">
      <c r="A28" s="154">
        <v>44214</v>
      </c>
      <c r="B28">
        <f>YEAR(Sales_Data[[#This Row],[OrderDate]])</f>
        <v>2021</v>
      </c>
      <c r="C28" t="s">
        <v>854</v>
      </c>
      <c r="D28" t="s">
        <v>1737</v>
      </c>
      <c r="E28" t="s">
        <v>1738</v>
      </c>
      <c r="F28" t="s">
        <v>1732</v>
      </c>
      <c r="G28" t="s">
        <v>1736</v>
      </c>
      <c r="H28">
        <v>158</v>
      </c>
      <c r="I28">
        <v>448.72</v>
      </c>
      <c r="K28" s="167" t="s">
        <v>1896</v>
      </c>
      <c r="L28">
        <v>2021</v>
      </c>
      <c r="P28">
        <v>2021</v>
      </c>
    </row>
    <row r="29" spans="1:16">
      <c r="A29" s="154">
        <v>44214</v>
      </c>
      <c r="B29">
        <f>YEAR(Sales_Data[[#This Row],[OrderDate]])</f>
        <v>2021</v>
      </c>
      <c r="C29" t="s">
        <v>854</v>
      </c>
      <c r="D29" t="s">
        <v>1650</v>
      </c>
      <c r="E29" t="s">
        <v>1728</v>
      </c>
      <c r="F29" t="s">
        <v>1732</v>
      </c>
      <c r="G29" t="s">
        <v>1733</v>
      </c>
      <c r="H29">
        <v>33</v>
      </c>
      <c r="I29">
        <v>61.71</v>
      </c>
      <c r="K29" s="167" t="s">
        <v>1903</v>
      </c>
      <c r="L29">
        <v>2021</v>
      </c>
      <c r="P29">
        <v>2021</v>
      </c>
    </row>
    <row r="30" spans="1:16">
      <c r="A30" s="154">
        <v>44217</v>
      </c>
      <c r="B30">
        <f>YEAR(Sales_Data[[#This Row],[OrderDate]])</f>
        <v>2021</v>
      </c>
      <c r="C30" t="s">
        <v>854</v>
      </c>
      <c r="D30" t="s">
        <v>1650</v>
      </c>
      <c r="E30" t="s">
        <v>1728</v>
      </c>
      <c r="F30" t="s">
        <v>1729</v>
      </c>
      <c r="G30" t="s">
        <v>1730</v>
      </c>
      <c r="H30">
        <v>27</v>
      </c>
      <c r="I30">
        <v>36.29</v>
      </c>
      <c r="K30" s="167" t="s">
        <v>1905</v>
      </c>
      <c r="L30">
        <v>2021</v>
      </c>
      <c r="P30">
        <v>2021</v>
      </c>
    </row>
    <row r="31" spans="1:16">
      <c r="A31" s="154">
        <v>44217</v>
      </c>
      <c r="B31">
        <f>YEAR(Sales_Data[[#This Row],[OrderDate]])</f>
        <v>2021</v>
      </c>
      <c r="C31" t="s">
        <v>854</v>
      </c>
      <c r="D31" t="s">
        <v>1650</v>
      </c>
      <c r="E31" t="s">
        <v>1728</v>
      </c>
      <c r="F31" t="s">
        <v>1732</v>
      </c>
      <c r="G31" t="s">
        <v>1736</v>
      </c>
      <c r="H31">
        <v>43</v>
      </c>
      <c r="I31">
        <v>122.12</v>
      </c>
      <c r="K31" s="167" t="s">
        <v>1901</v>
      </c>
      <c r="L31">
        <v>2021</v>
      </c>
      <c r="P31">
        <v>2021</v>
      </c>
    </row>
    <row r="32" spans="1:16">
      <c r="A32" s="154">
        <v>44218</v>
      </c>
      <c r="B32">
        <f>YEAR(Sales_Data[[#This Row],[OrderDate]])</f>
        <v>2021</v>
      </c>
      <c r="C32" t="s">
        <v>854</v>
      </c>
      <c r="D32" t="s">
        <v>1650</v>
      </c>
      <c r="E32" t="s">
        <v>1728</v>
      </c>
      <c r="F32" t="s">
        <v>1732</v>
      </c>
      <c r="G32" t="s">
        <v>1733</v>
      </c>
      <c r="H32">
        <v>102</v>
      </c>
      <c r="I32">
        <v>190.74</v>
      </c>
      <c r="K32" s="44" t="s">
        <v>1749</v>
      </c>
      <c r="L32">
        <v>78819</v>
      </c>
      <c r="P32">
        <v>78819</v>
      </c>
    </row>
    <row r="33" spans="1:16">
      <c r="A33" s="154">
        <v>44218</v>
      </c>
      <c r="B33">
        <f>YEAR(Sales_Data[[#This Row],[OrderDate]])</f>
        <v>2021</v>
      </c>
      <c r="C33" t="s">
        <v>453</v>
      </c>
      <c r="D33" t="s">
        <v>1743</v>
      </c>
      <c r="E33" t="s">
        <v>1744</v>
      </c>
      <c r="F33" t="s">
        <v>1732</v>
      </c>
      <c r="G33" t="s">
        <v>1736</v>
      </c>
      <c r="H33">
        <v>34</v>
      </c>
      <c r="I33">
        <v>96.56</v>
      </c>
      <c r="K33" s="167" t="s">
        <v>462</v>
      </c>
      <c r="L33">
        <v>8084</v>
      </c>
      <c r="P33">
        <v>8084</v>
      </c>
    </row>
    <row r="34" spans="1:16">
      <c r="A34" s="154">
        <v>44219</v>
      </c>
      <c r="B34">
        <f>YEAR(Sales_Data[[#This Row],[OrderDate]])</f>
        <v>2021</v>
      </c>
      <c r="C34" t="s">
        <v>854</v>
      </c>
      <c r="D34" t="s">
        <v>1734</v>
      </c>
      <c r="E34" t="s">
        <v>1735</v>
      </c>
      <c r="F34" t="s">
        <v>1739</v>
      </c>
      <c r="G34" t="s">
        <v>1740</v>
      </c>
      <c r="H34">
        <v>28</v>
      </c>
      <c r="I34">
        <v>49.56</v>
      </c>
      <c r="K34" s="167" t="s">
        <v>1887</v>
      </c>
      <c r="L34">
        <v>10105</v>
      </c>
      <c r="P34">
        <v>10105</v>
      </c>
    </row>
    <row r="35" spans="1:16">
      <c r="A35" s="154">
        <v>44219</v>
      </c>
      <c r="B35">
        <f>YEAR(Sales_Data[[#This Row],[OrderDate]])</f>
        <v>2021</v>
      </c>
      <c r="C35" t="s">
        <v>854</v>
      </c>
      <c r="D35" t="s">
        <v>1737</v>
      </c>
      <c r="E35" t="s">
        <v>1738</v>
      </c>
      <c r="F35" t="s">
        <v>1745</v>
      </c>
      <c r="G35" t="s">
        <v>1750</v>
      </c>
      <c r="H35">
        <v>47</v>
      </c>
      <c r="I35">
        <v>102.93</v>
      </c>
      <c r="K35" s="167" t="s">
        <v>1888</v>
      </c>
      <c r="L35">
        <v>4042</v>
      </c>
      <c r="P35">
        <v>4042</v>
      </c>
    </row>
    <row r="36" spans="1:16">
      <c r="A36" s="154">
        <v>44220</v>
      </c>
      <c r="B36">
        <f>YEAR(Sales_Data[[#This Row],[OrderDate]])</f>
        <v>2021</v>
      </c>
      <c r="C36" t="s">
        <v>854</v>
      </c>
      <c r="D36" t="s">
        <v>1737</v>
      </c>
      <c r="E36" t="s">
        <v>1738</v>
      </c>
      <c r="F36" t="s">
        <v>1739</v>
      </c>
      <c r="G36" t="s">
        <v>1740</v>
      </c>
      <c r="H36">
        <v>74</v>
      </c>
      <c r="I36">
        <v>130.97999999999999</v>
      </c>
      <c r="K36" s="167" t="s">
        <v>1889</v>
      </c>
      <c r="L36">
        <v>4042</v>
      </c>
      <c r="P36">
        <v>4042</v>
      </c>
    </row>
    <row r="37" spans="1:16">
      <c r="A37" s="154">
        <v>44220</v>
      </c>
      <c r="B37">
        <f>YEAR(Sales_Data[[#This Row],[OrderDate]])</f>
        <v>2021</v>
      </c>
      <c r="C37" t="s">
        <v>453</v>
      </c>
      <c r="D37" t="s">
        <v>1743</v>
      </c>
      <c r="E37" t="s">
        <v>1744</v>
      </c>
      <c r="F37" t="s">
        <v>1745</v>
      </c>
      <c r="G37" t="s">
        <v>1750</v>
      </c>
      <c r="H37">
        <v>102</v>
      </c>
      <c r="I37">
        <v>223.38</v>
      </c>
      <c r="K37" s="167" t="s">
        <v>1896</v>
      </c>
      <c r="L37">
        <v>8084</v>
      </c>
      <c r="P37">
        <v>8084</v>
      </c>
    </row>
    <row r="38" spans="1:16">
      <c r="A38" s="154">
        <v>44221</v>
      </c>
      <c r="B38">
        <f>YEAR(Sales_Data[[#This Row],[OrderDate]])</f>
        <v>2021</v>
      </c>
      <c r="C38" t="s">
        <v>854</v>
      </c>
      <c r="D38" t="s">
        <v>1650</v>
      </c>
      <c r="E38" t="s">
        <v>1728</v>
      </c>
      <c r="F38" t="s">
        <v>1739</v>
      </c>
      <c r="G38" t="s">
        <v>1749</v>
      </c>
      <c r="H38">
        <v>53</v>
      </c>
      <c r="I38">
        <v>99.11</v>
      </c>
      <c r="K38" s="167" t="s">
        <v>1903</v>
      </c>
      <c r="L38">
        <v>2021</v>
      </c>
      <c r="P38">
        <v>2021</v>
      </c>
    </row>
    <row r="39" spans="1:16">
      <c r="A39" s="154">
        <v>44221</v>
      </c>
      <c r="B39">
        <f>YEAR(Sales_Data[[#This Row],[OrderDate]])</f>
        <v>2021</v>
      </c>
      <c r="C39" t="s">
        <v>854</v>
      </c>
      <c r="D39" t="s">
        <v>1650</v>
      </c>
      <c r="E39" t="s">
        <v>1731</v>
      </c>
      <c r="F39" t="s">
        <v>1732</v>
      </c>
      <c r="G39" t="s">
        <v>1748</v>
      </c>
      <c r="H39">
        <v>27</v>
      </c>
      <c r="I39">
        <v>58.86</v>
      </c>
      <c r="K39" s="167" t="s">
        <v>1891</v>
      </c>
      <c r="L39">
        <v>10105</v>
      </c>
      <c r="P39">
        <v>10105</v>
      </c>
    </row>
    <row r="40" spans="1:16">
      <c r="A40" s="154">
        <v>44224</v>
      </c>
      <c r="B40">
        <f>YEAR(Sales_Data[[#This Row],[OrderDate]])</f>
        <v>2021</v>
      </c>
      <c r="C40" t="s">
        <v>854</v>
      </c>
      <c r="D40" t="s">
        <v>1737</v>
      </c>
      <c r="E40" t="s">
        <v>1738</v>
      </c>
      <c r="F40" t="s">
        <v>1739</v>
      </c>
      <c r="G40" t="s">
        <v>1740</v>
      </c>
      <c r="H40">
        <v>88</v>
      </c>
      <c r="I40">
        <v>155.76</v>
      </c>
      <c r="K40" s="167" t="s">
        <v>1904</v>
      </c>
      <c r="L40">
        <v>8084</v>
      </c>
      <c r="P40">
        <v>8084</v>
      </c>
    </row>
    <row r="41" spans="1:16">
      <c r="A41" s="154">
        <v>44224</v>
      </c>
      <c r="B41">
        <f>YEAR(Sales_Data[[#This Row],[OrderDate]])</f>
        <v>2021</v>
      </c>
      <c r="C41" t="s">
        <v>854</v>
      </c>
      <c r="D41" t="s">
        <v>1650</v>
      </c>
      <c r="E41" t="s">
        <v>1731</v>
      </c>
      <c r="F41" t="s">
        <v>1732</v>
      </c>
      <c r="G41" t="s">
        <v>1736</v>
      </c>
      <c r="H41">
        <v>33</v>
      </c>
      <c r="I41">
        <v>93.72</v>
      </c>
      <c r="K41" s="167" t="s">
        <v>1898</v>
      </c>
      <c r="L41">
        <v>8084</v>
      </c>
      <c r="P41">
        <v>8084</v>
      </c>
    </row>
    <row r="42" spans="1:16">
      <c r="A42" s="154">
        <v>44225</v>
      </c>
      <c r="B42">
        <f>YEAR(Sales_Data[[#This Row],[OrderDate]])</f>
        <v>2021</v>
      </c>
      <c r="C42" t="s">
        <v>453</v>
      </c>
      <c r="D42" t="s">
        <v>1741</v>
      </c>
      <c r="E42" t="s">
        <v>1742</v>
      </c>
      <c r="F42" t="s">
        <v>1729</v>
      </c>
      <c r="G42" t="s">
        <v>1730</v>
      </c>
      <c r="H42">
        <v>34</v>
      </c>
      <c r="I42">
        <v>45.7</v>
      </c>
      <c r="K42" s="167" t="s">
        <v>1900</v>
      </c>
      <c r="L42">
        <v>4042</v>
      </c>
      <c r="P42">
        <v>4042</v>
      </c>
    </row>
    <row r="43" spans="1:16">
      <c r="A43" s="154">
        <v>44225</v>
      </c>
      <c r="B43">
        <f>YEAR(Sales_Data[[#This Row],[OrderDate]])</f>
        <v>2021</v>
      </c>
      <c r="C43" t="s">
        <v>854</v>
      </c>
      <c r="D43" t="s">
        <v>1650</v>
      </c>
      <c r="E43" t="s">
        <v>1731</v>
      </c>
      <c r="F43" t="s">
        <v>1739</v>
      </c>
      <c r="G43" t="s">
        <v>9</v>
      </c>
      <c r="H43">
        <v>38</v>
      </c>
      <c r="I43">
        <v>86.26</v>
      </c>
      <c r="K43" s="167" t="s">
        <v>1905</v>
      </c>
      <c r="L43">
        <v>6063</v>
      </c>
      <c r="P43">
        <v>6063</v>
      </c>
    </row>
    <row r="44" spans="1:16">
      <c r="A44" s="154">
        <v>44226</v>
      </c>
      <c r="B44">
        <f>YEAR(Sales_Data[[#This Row],[OrderDate]])</f>
        <v>2021</v>
      </c>
      <c r="C44" t="s">
        <v>854</v>
      </c>
      <c r="D44" t="s">
        <v>1737</v>
      </c>
      <c r="E44" t="s">
        <v>1738</v>
      </c>
      <c r="F44" t="s">
        <v>1739</v>
      </c>
      <c r="G44" t="s">
        <v>1740</v>
      </c>
      <c r="H44">
        <v>49</v>
      </c>
      <c r="I44">
        <v>86.73</v>
      </c>
      <c r="K44" s="167" t="s">
        <v>1901</v>
      </c>
      <c r="L44">
        <v>6063</v>
      </c>
      <c r="P44">
        <v>6063</v>
      </c>
    </row>
    <row r="45" spans="1:16">
      <c r="A45" s="154">
        <v>44226</v>
      </c>
      <c r="B45">
        <f>YEAR(Sales_Data[[#This Row],[OrderDate]])</f>
        <v>2021</v>
      </c>
      <c r="C45" t="s">
        <v>854</v>
      </c>
      <c r="D45" t="s">
        <v>1650</v>
      </c>
      <c r="E45" t="s">
        <v>1731</v>
      </c>
      <c r="F45" t="s">
        <v>1732</v>
      </c>
      <c r="G45" t="s">
        <v>1748</v>
      </c>
      <c r="H45">
        <v>37</v>
      </c>
      <c r="I45">
        <v>80.66</v>
      </c>
      <c r="K45" s="44" t="s">
        <v>1740</v>
      </c>
      <c r="L45">
        <v>145512</v>
      </c>
      <c r="P45">
        <v>145512</v>
      </c>
    </row>
    <row r="46" spans="1:16">
      <c r="A46" s="154">
        <v>44227</v>
      </c>
      <c r="B46">
        <f>YEAR(Sales_Data[[#This Row],[OrderDate]])</f>
        <v>2021</v>
      </c>
      <c r="C46" t="s">
        <v>854</v>
      </c>
      <c r="D46" t="s">
        <v>1734</v>
      </c>
      <c r="E46" t="s">
        <v>1735</v>
      </c>
      <c r="F46" t="s">
        <v>1739</v>
      </c>
      <c r="G46" t="s">
        <v>1740</v>
      </c>
      <c r="H46">
        <v>52</v>
      </c>
      <c r="I46">
        <v>92.04</v>
      </c>
      <c r="K46" s="167" t="s">
        <v>462</v>
      </c>
      <c r="L46">
        <v>22231</v>
      </c>
      <c r="P46">
        <v>22231</v>
      </c>
    </row>
    <row r="47" spans="1:16">
      <c r="A47" s="154">
        <v>44227</v>
      </c>
      <c r="B47">
        <f>YEAR(Sales_Data[[#This Row],[OrderDate]])</f>
        <v>2021</v>
      </c>
      <c r="C47" t="s">
        <v>854</v>
      </c>
      <c r="D47" t="s">
        <v>1650</v>
      </c>
      <c r="E47" t="s">
        <v>1728</v>
      </c>
      <c r="F47" t="s">
        <v>1739</v>
      </c>
      <c r="G47" t="s">
        <v>1749</v>
      </c>
      <c r="H47">
        <v>35</v>
      </c>
      <c r="I47">
        <v>65.45</v>
      </c>
      <c r="K47" s="167" t="s">
        <v>1887</v>
      </c>
      <c r="L47">
        <v>20210</v>
      </c>
      <c r="P47">
        <v>20210</v>
      </c>
    </row>
    <row r="48" spans="1:16">
      <c r="A48" s="154">
        <v>44228</v>
      </c>
      <c r="B48">
        <f>YEAR(Sales_Data[[#This Row],[OrderDate]])</f>
        <v>2021</v>
      </c>
      <c r="C48" t="s">
        <v>854</v>
      </c>
      <c r="D48" t="s">
        <v>1734</v>
      </c>
      <c r="E48" t="s">
        <v>1735</v>
      </c>
      <c r="F48" t="s">
        <v>1732</v>
      </c>
      <c r="G48" t="s">
        <v>1748</v>
      </c>
      <c r="H48">
        <v>43</v>
      </c>
      <c r="I48">
        <v>93.74</v>
      </c>
      <c r="K48" s="167" t="s">
        <v>1888</v>
      </c>
      <c r="L48">
        <v>12126</v>
      </c>
      <c r="P48">
        <v>12126</v>
      </c>
    </row>
    <row r="49" spans="1:16">
      <c r="A49" s="154">
        <v>44228</v>
      </c>
      <c r="B49">
        <f>YEAR(Sales_Data[[#This Row],[OrderDate]])</f>
        <v>2021</v>
      </c>
      <c r="C49" t="s">
        <v>854</v>
      </c>
      <c r="D49" t="s">
        <v>1737</v>
      </c>
      <c r="E49" t="s">
        <v>1738</v>
      </c>
      <c r="F49" t="s">
        <v>1732</v>
      </c>
      <c r="G49" t="s">
        <v>1736</v>
      </c>
      <c r="H49">
        <v>80</v>
      </c>
      <c r="I49">
        <v>227.2</v>
      </c>
      <c r="K49" s="167" t="s">
        <v>1889</v>
      </c>
      <c r="L49">
        <v>8084</v>
      </c>
      <c r="P49">
        <v>8084</v>
      </c>
    </row>
    <row r="50" spans="1:16">
      <c r="A50" s="154">
        <v>44231</v>
      </c>
      <c r="B50">
        <f>YEAR(Sales_Data[[#This Row],[OrderDate]])</f>
        <v>2021</v>
      </c>
      <c r="C50" t="s">
        <v>854</v>
      </c>
      <c r="D50" t="s">
        <v>1650</v>
      </c>
      <c r="E50" t="s">
        <v>1728</v>
      </c>
      <c r="F50" t="s">
        <v>1739</v>
      </c>
      <c r="G50" t="s">
        <v>1740</v>
      </c>
      <c r="H50">
        <v>41</v>
      </c>
      <c r="I50">
        <v>72.569999999999993</v>
      </c>
      <c r="K50" s="167" t="s">
        <v>1896</v>
      </c>
      <c r="L50">
        <v>8084</v>
      </c>
      <c r="P50">
        <v>8084</v>
      </c>
    </row>
    <row r="51" spans="1:16">
      <c r="A51" s="154">
        <v>44231</v>
      </c>
      <c r="B51">
        <f>YEAR(Sales_Data[[#This Row],[OrderDate]])</f>
        <v>2021</v>
      </c>
      <c r="C51" t="s">
        <v>854</v>
      </c>
      <c r="D51" t="s">
        <v>1734</v>
      </c>
      <c r="E51" t="s">
        <v>1735</v>
      </c>
      <c r="F51" t="s">
        <v>1729</v>
      </c>
      <c r="G51" t="s">
        <v>1730</v>
      </c>
      <c r="H51">
        <v>46</v>
      </c>
      <c r="I51">
        <v>77.28</v>
      </c>
      <c r="K51" s="167" t="s">
        <v>1903</v>
      </c>
      <c r="L51">
        <v>8084</v>
      </c>
      <c r="P51">
        <v>8084</v>
      </c>
    </row>
    <row r="52" spans="1:16">
      <c r="A52" s="154">
        <v>44232</v>
      </c>
      <c r="B52">
        <f>YEAR(Sales_Data[[#This Row],[OrderDate]])</f>
        <v>2021</v>
      </c>
      <c r="C52" t="s">
        <v>854</v>
      </c>
      <c r="D52" t="s">
        <v>1650</v>
      </c>
      <c r="E52" t="s">
        <v>1728</v>
      </c>
      <c r="F52" t="s">
        <v>1729</v>
      </c>
      <c r="G52" t="s">
        <v>1730</v>
      </c>
      <c r="H52">
        <v>37</v>
      </c>
      <c r="I52">
        <v>49.73</v>
      </c>
      <c r="K52" s="167" t="s">
        <v>1891</v>
      </c>
      <c r="L52">
        <v>14147</v>
      </c>
      <c r="P52">
        <v>14147</v>
      </c>
    </row>
    <row r="53" spans="1:16">
      <c r="A53" s="154">
        <v>44232</v>
      </c>
      <c r="B53">
        <f>YEAR(Sales_Data[[#This Row],[OrderDate]])</f>
        <v>2021</v>
      </c>
      <c r="C53" t="s">
        <v>453</v>
      </c>
      <c r="D53" t="s">
        <v>1743</v>
      </c>
      <c r="E53" t="s">
        <v>1744</v>
      </c>
      <c r="F53" t="s">
        <v>1745</v>
      </c>
      <c r="G53" t="s">
        <v>1750</v>
      </c>
      <c r="H53">
        <v>127</v>
      </c>
      <c r="I53">
        <v>278.13</v>
      </c>
      <c r="K53" s="167" t="s">
        <v>1904</v>
      </c>
      <c r="L53">
        <v>14147</v>
      </c>
      <c r="P53">
        <v>14147</v>
      </c>
    </row>
    <row r="54" spans="1:16">
      <c r="A54" s="154">
        <v>44233</v>
      </c>
      <c r="B54">
        <f>YEAR(Sales_Data[[#This Row],[OrderDate]])</f>
        <v>2021</v>
      </c>
      <c r="C54" t="s">
        <v>854</v>
      </c>
      <c r="D54" t="s">
        <v>1650</v>
      </c>
      <c r="E54" t="s">
        <v>1728</v>
      </c>
      <c r="F54" t="s">
        <v>1739</v>
      </c>
      <c r="G54" t="s">
        <v>1740</v>
      </c>
      <c r="H54">
        <v>38</v>
      </c>
      <c r="I54">
        <v>67.260000000000005</v>
      </c>
      <c r="K54" s="167" t="s">
        <v>1898</v>
      </c>
      <c r="L54">
        <v>6063</v>
      </c>
      <c r="P54">
        <v>6063</v>
      </c>
    </row>
    <row r="55" spans="1:16">
      <c r="A55" s="154">
        <v>44233</v>
      </c>
      <c r="B55">
        <f>YEAR(Sales_Data[[#This Row],[OrderDate]])</f>
        <v>2021</v>
      </c>
      <c r="C55" t="s">
        <v>453</v>
      </c>
      <c r="D55" t="s">
        <v>1741</v>
      </c>
      <c r="E55" t="s">
        <v>1742</v>
      </c>
      <c r="F55" t="s">
        <v>1739</v>
      </c>
      <c r="G55" t="s">
        <v>1740</v>
      </c>
      <c r="H55">
        <v>58</v>
      </c>
      <c r="I55">
        <v>102.66</v>
      </c>
      <c r="K55" s="167" t="s">
        <v>1900</v>
      </c>
      <c r="L55">
        <v>12126</v>
      </c>
      <c r="P55">
        <v>12126</v>
      </c>
    </row>
    <row r="56" spans="1:16">
      <c r="A56" s="154">
        <v>44234</v>
      </c>
      <c r="B56">
        <f>YEAR(Sales_Data[[#This Row],[OrderDate]])</f>
        <v>2021</v>
      </c>
      <c r="C56" t="s">
        <v>453</v>
      </c>
      <c r="D56" t="s">
        <v>1741</v>
      </c>
      <c r="E56" t="s">
        <v>1742</v>
      </c>
      <c r="F56" t="s">
        <v>1739</v>
      </c>
      <c r="G56" t="s">
        <v>1740</v>
      </c>
      <c r="H56">
        <v>51</v>
      </c>
      <c r="I56">
        <v>90.27</v>
      </c>
      <c r="K56" s="167" t="s">
        <v>1905</v>
      </c>
      <c r="L56">
        <v>10105</v>
      </c>
      <c r="P56">
        <v>10105</v>
      </c>
    </row>
    <row r="57" spans="1:16">
      <c r="A57" s="154">
        <v>44234</v>
      </c>
      <c r="B57">
        <f>YEAR(Sales_Data[[#This Row],[OrderDate]])</f>
        <v>2021</v>
      </c>
      <c r="C57" t="s">
        <v>854</v>
      </c>
      <c r="D57" t="s">
        <v>1734</v>
      </c>
      <c r="E57" t="s">
        <v>1735</v>
      </c>
      <c r="F57" t="s">
        <v>1732</v>
      </c>
      <c r="G57" t="s">
        <v>1733</v>
      </c>
      <c r="H57">
        <v>37</v>
      </c>
      <c r="I57">
        <v>69.19</v>
      </c>
      <c r="K57" s="167" t="s">
        <v>1901</v>
      </c>
      <c r="L57">
        <v>10105</v>
      </c>
      <c r="P57">
        <v>10105</v>
      </c>
    </row>
    <row r="58" spans="1:16">
      <c r="A58" s="154">
        <v>44235</v>
      </c>
      <c r="B58">
        <f>YEAR(Sales_Data[[#This Row],[OrderDate]])</f>
        <v>2021</v>
      </c>
      <c r="C58" t="s">
        <v>854</v>
      </c>
      <c r="D58" t="s">
        <v>1734</v>
      </c>
      <c r="E58" t="s">
        <v>1735</v>
      </c>
      <c r="F58" t="s">
        <v>1739</v>
      </c>
      <c r="G58" t="s">
        <v>1740</v>
      </c>
      <c r="H58">
        <v>53</v>
      </c>
      <c r="I58">
        <v>93.81</v>
      </c>
      <c r="K58" s="44" t="s">
        <v>1751</v>
      </c>
      <c r="N58">
        <v>2021</v>
      </c>
      <c r="P58">
        <v>2021</v>
      </c>
    </row>
    <row r="59" spans="1:16">
      <c r="A59" s="154">
        <v>44235</v>
      </c>
      <c r="B59">
        <f>YEAR(Sales_Data[[#This Row],[OrderDate]])</f>
        <v>2021</v>
      </c>
      <c r="C59" t="s">
        <v>854</v>
      </c>
      <c r="D59" t="s">
        <v>1734</v>
      </c>
      <c r="E59" t="s">
        <v>1735</v>
      </c>
      <c r="F59" t="s">
        <v>1739</v>
      </c>
      <c r="G59" t="s">
        <v>1749</v>
      </c>
      <c r="H59">
        <v>46</v>
      </c>
      <c r="I59">
        <v>86.02</v>
      </c>
      <c r="K59" s="167" t="s">
        <v>1887</v>
      </c>
      <c r="N59">
        <v>2021</v>
      </c>
      <c r="P59">
        <v>2021</v>
      </c>
    </row>
    <row r="60" spans="1:16">
      <c r="A60" s="154">
        <v>44238</v>
      </c>
      <c r="B60">
        <f>YEAR(Sales_Data[[#This Row],[OrderDate]])</f>
        <v>2021</v>
      </c>
      <c r="C60" t="s">
        <v>854</v>
      </c>
      <c r="D60" t="s">
        <v>1650</v>
      </c>
      <c r="E60" t="s">
        <v>1731</v>
      </c>
      <c r="F60" t="s">
        <v>1739</v>
      </c>
      <c r="G60" t="s">
        <v>1740</v>
      </c>
      <c r="H60">
        <v>22</v>
      </c>
      <c r="I60">
        <v>38.94</v>
      </c>
      <c r="K60" s="44" t="s">
        <v>1733</v>
      </c>
      <c r="M60">
        <v>54567</v>
      </c>
      <c r="P60">
        <v>54567</v>
      </c>
    </row>
    <row r="61" spans="1:16">
      <c r="A61" s="154">
        <v>44238</v>
      </c>
      <c r="B61">
        <f>YEAR(Sales_Data[[#This Row],[OrderDate]])</f>
        <v>2021</v>
      </c>
      <c r="C61" t="s">
        <v>854</v>
      </c>
      <c r="D61" t="s">
        <v>1650</v>
      </c>
      <c r="E61" t="s">
        <v>1731</v>
      </c>
      <c r="F61" t="s">
        <v>1745</v>
      </c>
      <c r="G61" t="s">
        <v>1750</v>
      </c>
      <c r="H61">
        <v>24</v>
      </c>
      <c r="I61">
        <v>52.56</v>
      </c>
      <c r="K61" s="167" t="s">
        <v>462</v>
      </c>
      <c r="M61">
        <v>12126</v>
      </c>
      <c r="P61">
        <v>12126</v>
      </c>
    </row>
    <row r="62" spans="1:16">
      <c r="A62" s="154">
        <v>44239</v>
      </c>
      <c r="B62">
        <f>YEAR(Sales_Data[[#This Row],[OrderDate]])</f>
        <v>2021</v>
      </c>
      <c r="C62" t="s">
        <v>854</v>
      </c>
      <c r="D62" t="s">
        <v>1734</v>
      </c>
      <c r="E62" t="s">
        <v>1735</v>
      </c>
      <c r="F62" t="s">
        <v>1732</v>
      </c>
      <c r="G62" t="s">
        <v>1736</v>
      </c>
      <c r="H62">
        <v>167</v>
      </c>
      <c r="I62">
        <v>474.28</v>
      </c>
      <c r="K62" s="167" t="s">
        <v>1887</v>
      </c>
      <c r="M62">
        <v>2021</v>
      </c>
      <c r="P62">
        <v>2021</v>
      </c>
    </row>
    <row r="63" spans="1:16">
      <c r="A63" s="154">
        <v>44239</v>
      </c>
      <c r="B63">
        <f>YEAR(Sales_Data[[#This Row],[OrderDate]])</f>
        <v>2021</v>
      </c>
      <c r="C63" t="s">
        <v>453</v>
      </c>
      <c r="D63" t="s">
        <v>1743</v>
      </c>
      <c r="E63" t="s">
        <v>1744</v>
      </c>
      <c r="F63" t="s">
        <v>1739</v>
      </c>
      <c r="G63" t="s">
        <v>1749</v>
      </c>
      <c r="H63">
        <v>27</v>
      </c>
      <c r="I63">
        <v>50.49</v>
      </c>
      <c r="K63" s="167" t="s">
        <v>1888</v>
      </c>
      <c r="M63">
        <v>10105</v>
      </c>
      <c r="P63">
        <v>10105</v>
      </c>
    </row>
    <row r="64" spans="1:16">
      <c r="A64" s="154">
        <v>44240</v>
      </c>
      <c r="B64">
        <f>YEAR(Sales_Data[[#This Row],[OrderDate]])</f>
        <v>2021</v>
      </c>
      <c r="C64" t="s">
        <v>854</v>
      </c>
      <c r="D64" t="s">
        <v>1734</v>
      </c>
      <c r="E64" t="s">
        <v>1735</v>
      </c>
      <c r="F64" t="s">
        <v>1745</v>
      </c>
      <c r="G64" t="s">
        <v>1746</v>
      </c>
      <c r="H64">
        <v>40</v>
      </c>
      <c r="I64">
        <v>139.6</v>
      </c>
      <c r="K64" s="167" t="s">
        <v>1889</v>
      </c>
      <c r="M64">
        <v>4042</v>
      </c>
      <c r="P64">
        <v>4042</v>
      </c>
    </row>
    <row r="65" spans="1:16">
      <c r="A65" s="154">
        <v>44240</v>
      </c>
      <c r="B65">
        <f>YEAR(Sales_Data[[#This Row],[OrderDate]])</f>
        <v>2021</v>
      </c>
      <c r="C65" t="s">
        <v>453</v>
      </c>
      <c r="D65" t="s">
        <v>1741</v>
      </c>
      <c r="E65" t="s">
        <v>1742</v>
      </c>
      <c r="F65" t="s">
        <v>1732</v>
      </c>
      <c r="G65" t="s">
        <v>1748</v>
      </c>
      <c r="H65">
        <v>34</v>
      </c>
      <c r="I65">
        <v>74.12</v>
      </c>
      <c r="K65" s="167" t="s">
        <v>1896</v>
      </c>
      <c r="M65">
        <v>6063</v>
      </c>
      <c r="P65">
        <v>6063</v>
      </c>
    </row>
    <row r="66" spans="1:16">
      <c r="A66" s="154">
        <v>44241</v>
      </c>
      <c r="B66">
        <f>YEAR(Sales_Data[[#This Row],[OrderDate]])</f>
        <v>2021</v>
      </c>
      <c r="C66" t="s">
        <v>453</v>
      </c>
      <c r="D66" t="s">
        <v>1741</v>
      </c>
      <c r="E66" t="s">
        <v>1742</v>
      </c>
      <c r="F66" t="s">
        <v>1739</v>
      </c>
      <c r="G66" t="s">
        <v>1749</v>
      </c>
      <c r="H66">
        <v>51</v>
      </c>
      <c r="I66">
        <v>95.37</v>
      </c>
      <c r="K66" s="167" t="s">
        <v>1891</v>
      </c>
      <c r="M66">
        <v>2021</v>
      </c>
      <c r="P66">
        <v>2021</v>
      </c>
    </row>
    <row r="67" spans="1:16">
      <c r="A67" s="154">
        <v>44241</v>
      </c>
      <c r="B67">
        <f>YEAR(Sales_Data[[#This Row],[OrderDate]])</f>
        <v>2021</v>
      </c>
      <c r="C67" t="s">
        <v>453</v>
      </c>
      <c r="D67" t="s">
        <v>1741</v>
      </c>
      <c r="E67" t="s">
        <v>1742</v>
      </c>
      <c r="F67" t="s">
        <v>1739</v>
      </c>
      <c r="G67" t="s">
        <v>9</v>
      </c>
      <c r="H67">
        <v>26</v>
      </c>
      <c r="I67">
        <v>59.02</v>
      </c>
      <c r="K67" s="167" t="s">
        <v>1904</v>
      </c>
      <c r="M67">
        <v>2021</v>
      </c>
      <c r="P67">
        <v>2021</v>
      </c>
    </row>
    <row r="68" spans="1:16">
      <c r="A68" s="154">
        <v>44242</v>
      </c>
      <c r="B68">
        <f>YEAR(Sales_Data[[#This Row],[OrderDate]])</f>
        <v>2021</v>
      </c>
      <c r="C68" t="s">
        <v>453</v>
      </c>
      <c r="D68" t="s">
        <v>1741</v>
      </c>
      <c r="E68" t="s">
        <v>1742</v>
      </c>
      <c r="F68" t="s">
        <v>1729</v>
      </c>
      <c r="G68" t="s">
        <v>1730</v>
      </c>
      <c r="H68">
        <v>47</v>
      </c>
      <c r="I68">
        <v>78.959999999999994</v>
      </c>
      <c r="K68" s="167" t="s">
        <v>1898</v>
      </c>
      <c r="M68">
        <v>2021</v>
      </c>
      <c r="P68">
        <v>2021</v>
      </c>
    </row>
    <row r="69" spans="1:16">
      <c r="A69" s="154">
        <v>44242</v>
      </c>
      <c r="B69">
        <f>YEAR(Sales_Data[[#This Row],[OrderDate]])</f>
        <v>2021</v>
      </c>
      <c r="C69" t="s">
        <v>453</v>
      </c>
      <c r="D69" t="s">
        <v>1741</v>
      </c>
      <c r="E69" t="s">
        <v>1742</v>
      </c>
      <c r="F69" t="s">
        <v>1739</v>
      </c>
      <c r="G69" t="s">
        <v>1740</v>
      </c>
      <c r="H69">
        <v>72</v>
      </c>
      <c r="I69">
        <v>127.44</v>
      </c>
      <c r="K69" s="167" t="s">
        <v>1900</v>
      </c>
      <c r="M69">
        <v>4042</v>
      </c>
      <c r="P69">
        <v>4042</v>
      </c>
    </row>
    <row r="70" spans="1:16">
      <c r="A70" s="154">
        <v>44245</v>
      </c>
      <c r="B70">
        <f>YEAR(Sales_Data[[#This Row],[OrderDate]])</f>
        <v>2021</v>
      </c>
      <c r="C70" t="s">
        <v>854</v>
      </c>
      <c r="D70" t="s">
        <v>1734</v>
      </c>
      <c r="E70" t="s">
        <v>1735</v>
      </c>
      <c r="F70" t="s">
        <v>1729</v>
      </c>
      <c r="G70" t="s">
        <v>1730</v>
      </c>
      <c r="H70">
        <v>75</v>
      </c>
      <c r="I70">
        <v>126</v>
      </c>
      <c r="K70" s="167" t="s">
        <v>1905</v>
      </c>
      <c r="M70">
        <v>2021</v>
      </c>
      <c r="P70">
        <v>2021</v>
      </c>
    </row>
    <row r="71" spans="1:16">
      <c r="A71" s="154">
        <v>44245</v>
      </c>
      <c r="B71">
        <f>YEAR(Sales_Data[[#This Row],[OrderDate]])</f>
        <v>2021</v>
      </c>
      <c r="C71" t="s">
        <v>854</v>
      </c>
      <c r="D71" t="s">
        <v>1737</v>
      </c>
      <c r="E71" t="s">
        <v>1738</v>
      </c>
      <c r="F71" t="s">
        <v>1739</v>
      </c>
      <c r="G71" t="s">
        <v>1740</v>
      </c>
      <c r="H71">
        <v>106</v>
      </c>
      <c r="I71">
        <v>187.62</v>
      </c>
      <c r="K71" s="167" t="s">
        <v>1901</v>
      </c>
      <c r="M71">
        <v>8084</v>
      </c>
      <c r="P71">
        <v>8084</v>
      </c>
    </row>
    <row r="72" spans="1:16">
      <c r="A72" s="154">
        <v>44246</v>
      </c>
      <c r="B72">
        <f>YEAR(Sales_Data[[#This Row],[OrderDate]])</f>
        <v>2021</v>
      </c>
      <c r="C72" t="s">
        <v>453</v>
      </c>
      <c r="D72" t="s">
        <v>1743</v>
      </c>
      <c r="E72" t="s">
        <v>1744</v>
      </c>
      <c r="F72" t="s">
        <v>1739</v>
      </c>
      <c r="G72" t="s">
        <v>1740</v>
      </c>
      <c r="H72">
        <v>24</v>
      </c>
      <c r="I72">
        <v>42.48</v>
      </c>
      <c r="K72" s="44" t="s">
        <v>1736</v>
      </c>
      <c r="M72">
        <v>90945</v>
      </c>
      <c r="P72">
        <v>90945</v>
      </c>
    </row>
    <row r="73" spans="1:16">
      <c r="A73" s="154">
        <v>44246</v>
      </c>
      <c r="B73">
        <f>YEAR(Sales_Data[[#This Row],[OrderDate]])</f>
        <v>2021</v>
      </c>
      <c r="C73" t="s">
        <v>453</v>
      </c>
      <c r="D73" t="s">
        <v>1743</v>
      </c>
      <c r="E73" t="s">
        <v>1744</v>
      </c>
      <c r="F73" t="s">
        <v>1739</v>
      </c>
      <c r="G73" t="s">
        <v>1740</v>
      </c>
      <c r="H73">
        <v>22</v>
      </c>
      <c r="I73">
        <v>38.94</v>
      </c>
      <c r="K73" s="167" t="s">
        <v>462</v>
      </c>
      <c r="M73">
        <v>22231</v>
      </c>
      <c r="P73">
        <v>22231</v>
      </c>
    </row>
    <row r="74" spans="1:16">
      <c r="A74" s="154">
        <v>44247</v>
      </c>
      <c r="B74">
        <f>YEAR(Sales_Data[[#This Row],[OrderDate]])</f>
        <v>2021</v>
      </c>
      <c r="C74" t="s">
        <v>453</v>
      </c>
      <c r="D74" t="s">
        <v>1741</v>
      </c>
      <c r="E74" t="s">
        <v>1742</v>
      </c>
      <c r="F74" t="s">
        <v>1745</v>
      </c>
      <c r="G74" t="s">
        <v>1750</v>
      </c>
      <c r="H74">
        <v>21</v>
      </c>
      <c r="I74">
        <v>45.99</v>
      </c>
      <c r="K74" s="167" t="s">
        <v>1887</v>
      </c>
      <c r="M74">
        <v>6063</v>
      </c>
      <c r="P74">
        <v>6063</v>
      </c>
    </row>
    <row r="75" spans="1:16">
      <c r="A75" s="154">
        <v>44247</v>
      </c>
      <c r="B75">
        <f>YEAR(Sales_Data[[#This Row],[OrderDate]])</f>
        <v>2021</v>
      </c>
      <c r="C75" t="s">
        <v>854</v>
      </c>
      <c r="D75" t="s">
        <v>1650</v>
      </c>
      <c r="E75" t="s">
        <v>1728</v>
      </c>
      <c r="F75" t="s">
        <v>1732</v>
      </c>
      <c r="G75" t="s">
        <v>1748</v>
      </c>
      <c r="H75">
        <v>35</v>
      </c>
      <c r="I75">
        <v>76.3</v>
      </c>
      <c r="K75" s="167" t="s">
        <v>1888</v>
      </c>
      <c r="M75">
        <v>6063</v>
      </c>
      <c r="P75">
        <v>6063</v>
      </c>
    </row>
    <row r="76" spans="1:16">
      <c r="A76" s="154">
        <v>44248</v>
      </c>
      <c r="B76">
        <f>YEAR(Sales_Data[[#This Row],[OrderDate]])</f>
        <v>2021</v>
      </c>
      <c r="C76" t="s">
        <v>453</v>
      </c>
      <c r="D76" t="s">
        <v>1743</v>
      </c>
      <c r="E76" t="s">
        <v>1744</v>
      </c>
      <c r="F76" t="s">
        <v>1745</v>
      </c>
      <c r="G76" t="s">
        <v>1746</v>
      </c>
      <c r="H76">
        <v>27</v>
      </c>
      <c r="I76">
        <v>94.23</v>
      </c>
      <c r="K76" s="167" t="s">
        <v>1889</v>
      </c>
      <c r="M76">
        <v>12126</v>
      </c>
      <c r="P76">
        <v>12126</v>
      </c>
    </row>
    <row r="77" spans="1:16">
      <c r="A77" s="154">
        <v>44248</v>
      </c>
      <c r="B77">
        <f>YEAR(Sales_Data[[#This Row],[OrderDate]])</f>
        <v>2021</v>
      </c>
      <c r="C77" t="s">
        <v>854</v>
      </c>
      <c r="D77" t="s">
        <v>1737</v>
      </c>
      <c r="E77" t="s">
        <v>1738</v>
      </c>
      <c r="F77" t="s">
        <v>1729</v>
      </c>
      <c r="G77" t="s">
        <v>1730</v>
      </c>
      <c r="H77">
        <v>34</v>
      </c>
      <c r="I77">
        <v>57.12</v>
      </c>
      <c r="K77" s="167" t="s">
        <v>1896</v>
      </c>
      <c r="M77">
        <v>4042</v>
      </c>
      <c r="P77">
        <v>4042</v>
      </c>
    </row>
    <row r="78" spans="1:16">
      <c r="A78" s="154">
        <v>44249</v>
      </c>
      <c r="B78">
        <f>YEAR(Sales_Data[[#This Row],[OrderDate]])</f>
        <v>2021</v>
      </c>
      <c r="C78" t="s">
        <v>453</v>
      </c>
      <c r="D78" t="s">
        <v>1743</v>
      </c>
      <c r="E78" t="s">
        <v>1744</v>
      </c>
      <c r="F78" t="s">
        <v>1732</v>
      </c>
      <c r="G78" t="s">
        <v>1736</v>
      </c>
      <c r="H78">
        <v>58</v>
      </c>
      <c r="I78">
        <v>164.72</v>
      </c>
      <c r="K78" s="167" t="s">
        <v>1903</v>
      </c>
      <c r="M78">
        <v>6063</v>
      </c>
      <c r="P78">
        <v>6063</v>
      </c>
    </row>
    <row r="79" spans="1:16">
      <c r="A79" s="154">
        <v>44249</v>
      </c>
      <c r="B79">
        <f>YEAR(Sales_Data[[#This Row],[OrderDate]])</f>
        <v>2021</v>
      </c>
      <c r="C79" t="s">
        <v>854</v>
      </c>
      <c r="D79" t="s">
        <v>1650</v>
      </c>
      <c r="E79" t="s">
        <v>1731</v>
      </c>
      <c r="F79" t="s">
        <v>1745</v>
      </c>
      <c r="G79" t="s">
        <v>1746</v>
      </c>
      <c r="H79">
        <v>24</v>
      </c>
      <c r="I79">
        <v>83.76</v>
      </c>
      <c r="K79" s="167" t="s">
        <v>1891</v>
      </c>
      <c r="M79">
        <v>2021</v>
      </c>
      <c r="P79">
        <v>2021</v>
      </c>
    </row>
    <row r="80" spans="1:16">
      <c r="A80" s="154">
        <v>44252</v>
      </c>
      <c r="B80">
        <f>YEAR(Sales_Data[[#This Row],[OrderDate]])</f>
        <v>2021</v>
      </c>
      <c r="C80" t="s">
        <v>854</v>
      </c>
      <c r="D80" t="s">
        <v>1734</v>
      </c>
      <c r="E80" t="s">
        <v>1735</v>
      </c>
      <c r="F80" t="s">
        <v>1732</v>
      </c>
      <c r="G80" t="s">
        <v>1748</v>
      </c>
      <c r="H80">
        <v>32</v>
      </c>
      <c r="I80">
        <v>69.760000000000005</v>
      </c>
      <c r="K80" s="167" t="s">
        <v>1904</v>
      </c>
      <c r="M80">
        <v>6063</v>
      </c>
      <c r="P80">
        <v>6063</v>
      </c>
    </row>
    <row r="81" spans="1:16">
      <c r="A81" s="154">
        <v>44252</v>
      </c>
      <c r="B81">
        <f>YEAR(Sales_Data[[#This Row],[OrderDate]])</f>
        <v>2021</v>
      </c>
      <c r="C81" t="s">
        <v>854</v>
      </c>
      <c r="D81" t="s">
        <v>1734</v>
      </c>
      <c r="E81" t="s">
        <v>1735</v>
      </c>
      <c r="F81" t="s">
        <v>1732</v>
      </c>
      <c r="G81" t="s">
        <v>1748</v>
      </c>
      <c r="H81">
        <v>32</v>
      </c>
      <c r="I81">
        <v>69.760000000000005</v>
      </c>
      <c r="K81" s="167" t="s">
        <v>1898</v>
      </c>
      <c r="M81">
        <v>4042</v>
      </c>
      <c r="P81">
        <v>4042</v>
      </c>
    </row>
    <row r="82" spans="1:16">
      <c r="A82" s="154">
        <v>44253</v>
      </c>
      <c r="B82">
        <f>YEAR(Sales_Data[[#This Row],[OrderDate]])</f>
        <v>2021</v>
      </c>
      <c r="C82" t="s">
        <v>854</v>
      </c>
      <c r="D82" t="s">
        <v>1650</v>
      </c>
      <c r="E82" t="s">
        <v>1728</v>
      </c>
      <c r="F82" t="s">
        <v>1739</v>
      </c>
      <c r="G82" t="s">
        <v>1749</v>
      </c>
      <c r="H82">
        <v>175</v>
      </c>
      <c r="I82">
        <v>327.25</v>
      </c>
      <c r="K82" s="167" t="s">
        <v>1900</v>
      </c>
      <c r="M82">
        <v>8084</v>
      </c>
      <c r="P82">
        <v>8084</v>
      </c>
    </row>
    <row r="83" spans="1:16">
      <c r="A83" s="154">
        <v>44253</v>
      </c>
      <c r="B83">
        <f>YEAR(Sales_Data[[#This Row],[OrderDate]])</f>
        <v>2021</v>
      </c>
      <c r="C83" t="s">
        <v>453</v>
      </c>
      <c r="D83" t="s">
        <v>1741</v>
      </c>
      <c r="E83" t="s">
        <v>1742</v>
      </c>
      <c r="F83" t="s">
        <v>1732</v>
      </c>
      <c r="G83" t="s">
        <v>1748</v>
      </c>
      <c r="H83">
        <v>28</v>
      </c>
      <c r="I83">
        <v>61.04</v>
      </c>
      <c r="K83" s="167" t="s">
        <v>1905</v>
      </c>
      <c r="M83">
        <v>6063</v>
      </c>
      <c r="P83">
        <v>6063</v>
      </c>
    </row>
    <row r="84" spans="1:16">
      <c r="A84" s="154">
        <v>44254</v>
      </c>
      <c r="B84">
        <f>YEAR(Sales_Data[[#This Row],[OrderDate]])</f>
        <v>2021</v>
      </c>
      <c r="C84" t="s">
        <v>854</v>
      </c>
      <c r="D84" t="s">
        <v>1734</v>
      </c>
      <c r="E84" t="s">
        <v>1735</v>
      </c>
      <c r="F84" t="s">
        <v>1729</v>
      </c>
      <c r="G84" t="s">
        <v>1730</v>
      </c>
      <c r="H84">
        <v>142</v>
      </c>
      <c r="I84">
        <v>238.56</v>
      </c>
      <c r="K84" s="167" t="s">
        <v>1901</v>
      </c>
      <c r="M84">
        <v>8084</v>
      </c>
      <c r="P84">
        <v>8084</v>
      </c>
    </row>
    <row r="85" spans="1:16">
      <c r="A85" s="154">
        <v>44254</v>
      </c>
      <c r="B85">
        <f>YEAR(Sales_Data[[#This Row],[OrderDate]])</f>
        <v>2021</v>
      </c>
      <c r="C85" t="s">
        <v>453</v>
      </c>
      <c r="D85" t="s">
        <v>1741</v>
      </c>
      <c r="E85" t="s">
        <v>1742</v>
      </c>
      <c r="F85" t="s">
        <v>1745</v>
      </c>
      <c r="G85" t="s">
        <v>1751</v>
      </c>
      <c r="H85">
        <v>23</v>
      </c>
      <c r="I85">
        <v>58.140000000000008</v>
      </c>
      <c r="K85" s="44" t="s">
        <v>1730</v>
      </c>
      <c r="O85">
        <v>66693</v>
      </c>
      <c r="P85">
        <v>66693</v>
      </c>
    </row>
    <row r="86" spans="1:16">
      <c r="A86" s="154">
        <v>44255</v>
      </c>
      <c r="B86">
        <f>YEAR(Sales_Data[[#This Row],[OrderDate]])</f>
        <v>2021</v>
      </c>
      <c r="C86" t="s">
        <v>453</v>
      </c>
      <c r="D86" t="s">
        <v>1741</v>
      </c>
      <c r="E86" t="s">
        <v>1742</v>
      </c>
      <c r="F86" t="s">
        <v>1745</v>
      </c>
      <c r="G86" t="s">
        <v>1746</v>
      </c>
      <c r="H86">
        <v>69</v>
      </c>
      <c r="I86">
        <v>240.81</v>
      </c>
      <c r="K86" s="167" t="s">
        <v>462</v>
      </c>
      <c r="O86">
        <v>8084</v>
      </c>
      <c r="P86">
        <v>8084</v>
      </c>
    </row>
    <row r="87" spans="1:16">
      <c r="A87" s="154">
        <v>44255</v>
      </c>
      <c r="B87">
        <f>YEAR(Sales_Data[[#This Row],[OrderDate]])</f>
        <v>2021</v>
      </c>
      <c r="C87" t="s">
        <v>854</v>
      </c>
      <c r="D87" t="s">
        <v>1734</v>
      </c>
      <c r="E87" t="s">
        <v>1735</v>
      </c>
      <c r="F87" t="s">
        <v>1739</v>
      </c>
      <c r="G87" t="s">
        <v>1749</v>
      </c>
      <c r="H87">
        <v>44</v>
      </c>
      <c r="I87">
        <v>82.28</v>
      </c>
      <c r="K87" s="167" t="s">
        <v>1887</v>
      </c>
      <c r="O87">
        <v>12126</v>
      </c>
      <c r="P87">
        <v>12126</v>
      </c>
    </row>
    <row r="88" spans="1:16">
      <c r="A88" s="154">
        <v>44256</v>
      </c>
      <c r="B88">
        <f>YEAR(Sales_Data[[#This Row],[OrderDate]])</f>
        <v>2021</v>
      </c>
      <c r="C88" t="s">
        <v>854</v>
      </c>
      <c r="D88" t="s">
        <v>1734</v>
      </c>
      <c r="E88" t="s">
        <v>1735</v>
      </c>
      <c r="F88" t="s">
        <v>1745</v>
      </c>
      <c r="G88" t="s">
        <v>1746</v>
      </c>
      <c r="H88">
        <v>87</v>
      </c>
      <c r="I88">
        <v>303.63</v>
      </c>
      <c r="K88" s="167" t="s">
        <v>1888</v>
      </c>
      <c r="O88">
        <v>10105</v>
      </c>
      <c r="P88">
        <v>10105</v>
      </c>
    </row>
    <row r="89" spans="1:16">
      <c r="A89" s="154">
        <v>44256</v>
      </c>
      <c r="B89">
        <f>YEAR(Sales_Data[[#This Row],[OrderDate]])</f>
        <v>2021</v>
      </c>
      <c r="C89" t="s">
        <v>453</v>
      </c>
      <c r="D89" t="s">
        <v>1741</v>
      </c>
      <c r="E89" t="s">
        <v>1742</v>
      </c>
      <c r="F89" t="s">
        <v>1732</v>
      </c>
      <c r="G89" t="s">
        <v>1748</v>
      </c>
      <c r="H89">
        <v>49</v>
      </c>
      <c r="I89">
        <v>106.82</v>
      </c>
      <c r="K89" s="167" t="s">
        <v>1889</v>
      </c>
      <c r="O89">
        <v>2021</v>
      </c>
      <c r="P89">
        <v>2021</v>
      </c>
    </row>
    <row r="90" spans="1:16">
      <c r="A90" s="154">
        <v>44259</v>
      </c>
      <c r="B90">
        <f>YEAR(Sales_Data[[#This Row],[OrderDate]])</f>
        <v>2021</v>
      </c>
      <c r="C90" t="s">
        <v>453</v>
      </c>
      <c r="D90" t="s">
        <v>1743</v>
      </c>
      <c r="E90" t="s">
        <v>1744</v>
      </c>
      <c r="F90" t="s">
        <v>1739</v>
      </c>
      <c r="G90" t="s">
        <v>1749</v>
      </c>
      <c r="H90">
        <v>61</v>
      </c>
      <c r="I90">
        <v>114.07</v>
      </c>
      <c r="K90" s="167" t="s">
        <v>1896</v>
      </c>
      <c r="O90">
        <v>4042</v>
      </c>
      <c r="P90">
        <v>4042</v>
      </c>
    </row>
    <row r="91" spans="1:16">
      <c r="A91" s="154">
        <v>44259</v>
      </c>
      <c r="B91">
        <f>YEAR(Sales_Data[[#This Row],[OrderDate]])</f>
        <v>2021</v>
      </c>
      <c r="C91" t="s">
        <v>453</v>
      </c>
      <c r="D91" t="s">
        <v>1741</v>
      </c>
      <c r="E91" t="s">
        <v>1742</v>
      </c>
      <c r="F91" t="s">
        <v>1739</v>
      </c>
      <c r="G91" t="s">
        <v>1740</v>
      </c>
      <c r="H91">
        <v>77</v>
      </c>
      <c r="I91">
        <v>136.29</v>
      </c>
      <c r="K91" s="167" t="s">
        <v>1903</v>
      </c>
      <c r="O91">
        <v>6063</v>
      </c>
      <c r="P91">
        <v>6063</v>
      </c>
    </row>
    <row r="92" spans="1:16">
      <c r="A92" s="154">
        <v>44260</v>
      </c>
      <c r="B92">
        <f>YEAR(Sales_Data[[#This Row],[OrderDate]])</f>
        <v>2021</v>
      </c>
      <c r="C92" t="s">
        <v>854</v>
      </c>
      <c r="D92" t="s">
        <v>1734</v>
      </c>
      <c r="E92" t="s">
        <v>1735</v>
      </c>
      <c r="F92" t="s">
        <v>1732</v>
      </c>
      <c r="G92" t="s">
        <v>1748</v>
      </c>
      <c r="H92">
        <v>39</v>
      </c>
      <c r="I92">
        <v>85.02</v>
      </c>
      <c r="K92" s="167" t="s">
        <v>1891</v>
      </c>
      <c r="O92">
        <v>4042</v>
      </c>
      <c r="P92">
        <v>4042</v>
      </c>
    </row>
    <row r="93" spans="1:16">
      <c r="A93" s="154">
        <v>44260</v>
      </c>
      <c r="B93">
        <f>YEAR(Sales_Data[[#This Row],[OrderDate]])</f>
        <v>2021</v>
      </c>
      <c r="C93" t="s">
        <v>854</v>
      </c>
      <c r="D93" t="s">
        <v>1650</v>
      </c>
      <c r="E93" t="s">
        <v>1728</v>
      </c>
      <c r="F93" t="s">
        <v>1745</v>
      </c>
      <c r="G93" t="s">
        <v>1750</v>
      </c>
      <c r="H93">
        <v>55</v>
      </c>
      <c r="I93">
        <v>120.45</v>
      </c>
      <c r="K93" s="167" t="s">
        <v>1904</v>
      </c>
      <c r="O93">
        <v>2021</v>
      </c>
      <c r="P93">
        <v>2021</v>
      </c>
    </row>
    <row r="94" spans="1:16">
      <c r="A94" s="154">
        <v>44261</v>
      </c>
      <c r="B94">
        <f>YEAR(Sales_Data[[#This Row],[OrderDate]])</f>
        <v>2021</v>
      </c>
      <c r="C94" t="s">
        <v>854</v>
      </c>
      <c r="D94" t="s">
        <v>1650</v>
      </c>
      <c r="E94" t="s">
        <v>1728</v>
      </c>
      <c r="F94" t="s">
        <v>1739</v>
      </c>
      <c r="G94" t="s">
        <v>1740</v>
      </c>
      <c r="H94">
        <v>97</v>
      </c>
      <c r="I94">
        <v>171.69</v>
      </c>
      <c r="K94" s="167" t="s">
        <v>1898</v>
      </c>
      <c r="O94">
        <v>6063</v>
      </c>
      <c r="P94">
        <v>6063</v>
      </c>
    </row>
    <row r="95" spans="1:16">
      <c r="A95" s="154">
        <v>44261</v>
      </c>
      <c r="B95">
        <f>YEAR(Sales_Data[[#This Row],[OrderDate]])</f>
        <v>2021</v>
      </c>
      <c r="C95" t="s">
        <v>453</v>
      </c>
      <c r="D95" t="s">
        <v>1743</v>
      </c>
      <c r="E95" t="s">
        <v>1744</v>
      </c>
      <c r="F95" t="s">
        <v>1732</v>
      </c>
      <c r="G95" t="s">
        <v>1748</v>
      </c>
      <c r="H95">
        <v>25</v>
      </c>
      <c r="I95">
        <v>54.5</v>
      </c>
      <c r="K95" s="167" t="s">
        <v>1900</v>
      </c>
      <c r="O95">
        <v>6063</v>
      </c>
      <c r="P95">
        <v>6063</v>
      </c>
    </row>
    <row r="96" spans="1:16">
      <c r="A96" s="154">
        <v>44262</v>
      </c>
      <c r="B96">
        <f>YEAR(Sales_Data[[#This Row],[OrderDate]])</f>
        <v>2021</v>
      </c>
      <c r="C96" t="s">
        <v>854</v>
      </c>
      <c r="D96" t="s">
        <v>1734</v>
      </c>
      <c r="E96" t="s">
        <v>1735</v>
      </c>
      <c r="F96" t="s">
        <v>1732</v>
      </c>
      <c r="G96" t="s">
        <v>1733</v>
      </c>
      <c r="H96">
        <v>146</v>
      </c>
      <c r="I96">
        <v>273.02</v>
      </c>
      <c r="K96" s="167" t="s">
        <v>1905</v>
      </c>
      <c r="O96">
        <v>6063</v>
      </c>
      <c r="P96">
        <v>6063</v>
      </c>
    </row>
    <row r="97" spans="1:16">
      <c r="A97" s="154">
        <v>44262</v>
      </c>
      <c r="B97">
        <f>YEAR(Sales_Data[[#This Row],[OrderDate]])</f>
        <v>2021</v>
      </c>
      <c r="C97" t="s">
        <v>453</v>
      </c>
      <c r="D97" t="s">
        <v>1743</v>
      </c>
      <c r="E97" t="s">
        <v>1744</v>
      </c>
      <c r="F97" t="s">
        <v>1739</v>
      </c>
      <c r="G97" t="s">
        <v>1740</v>
      </c>
      <c r="H97">
        <v>39</v>
      </c>
      <c r="I97">
        <v>69.03</v>
      </c>
      <c r="K97" s="44" t="s">
        <v>1747</v>
      </c>
      <c r="O97">
        <v>8084</v>
      </c>
      <c r="P97">
        <v>8084</v>
      </c>
    </row>
    <row r="98" spans="1:16">
      <c r="A98" s="154">
        <v>44263</v>
      </c>
      <c r="B98">
        <f>YEAR(Sales_Data[[#This Row],[OrderDate]])</f>
        <v>2021</v>
      </c>
      <c r="C98" t="s">
        <v>453</v>
      </c>
      <c r="D98" t="s">
        <v>1741</v>
      </c>
      <c r="E98" t="s">
        <v>1742</v>
      </c>
      <c r="F98" t="s">
        <v>1729</v>
      </c>
      <c r="G98" t="s">
        <v>1730</v>
      </c>
      <c r="H98">
        <v>23</v>
      </c>
      <c r="I98">
        <v>38.64</v>
      </c>
      <c r="K98" s="167" t="s">
        <v>462</v>
      </c>
      <c r="O98">
        <v>2021</v>
      </c>
      <c r="P98">
        <v>2021</v>
      </c>
    </row>
    <row r="99" spans="1:16">
      <c r="A99" s="154">
        <v>44263</v>
      </c>
      <c r="B99">
        <f>YEAR(Sales_Data[[#This Row],[OrderDate]])</f>
        <v>2021</v>
      </c>
      <c r="C99" t="s">
        <v>854</v>
      </c>
      <c r="D99" t="s">
        <v>1650</v>
      </c>
      <c r="E99" t="s">
        <v>1728</v>
      </c>
      <c r="F99" t="s">
        <v>1745</v>
      </c>
      <c r="G99" t="s">
        <v>1750</v>
      </c>
      <c r="H99">
        <v>75</v>
      </c>
      <c r="I99">
        <v>164.25</v>
      </c>
      <c r="K99" s="167" t="s">
        <v>1891</v>
      </c>
      <c r="O99">
        <v>2021</v>
      </c>
      <c r="P99">
        <v>2021</v>
      </c>
    </row>
    <row r="100" spans="1:16">
      <c r="A100" s="154">
        <v>44266</v>
      </c>
      <c r="B100">
        <f>YEAR(Sales_Data[[#This Row],[OrderDate]])</f>
        <v>2021</v>
      </c>
      <c r="C100" t="s">
        <v>453</v>
      </c>
      <c r="D100" t="s">
        <v>1743</v>
      </c>
      <c r="E100" t="s">
        <v>1744</v>
      </c>
      <c r="F100" t="s">
        <v>1732</v>
      </c>
      <c r="G100" t="s">
        <v>1733</v>
      </c>
      <c r="H100">
        <v>63</v>
      </c>
      <c r="I100">
        <v>117.81</v>
      </c>
      <c r="K100" s="167" t="s">
        <v>1904</v>
      </c>
      <c r="O100">
        <v>2021</v>
      </c>
      <c r="P100">
        <v>2021</v>
      </c>
    </row>
    <row r="101" spans="1:16">
      <c r="A101" s="154">
        <v>44266</v>
      </c>
      <c r="B101">
        <f>YEAR(Sales_Data[[#This Row],[OrderDate]])</f>
        <v>2021</v>
      </c>
      <c r="C101" t="s">
        <v>854</v>
      </c>
      <c r="D101" t="s">
        <v>1650</v>
      </c>
      <c r="E101" t="s">
        <v>1728</v>
      </c>
      <c r="F101" t="s">
        <v>1739</v>
      </c>
      <c r="G101" t="s">
        <v>1749</v>
      </c>
      <c r="H101">
        <v>39</v>
      </c>
      <c r="I101">
        <v>72.930000000000007</v>
      </c>
      <c r="K101" s="167" t="s">
        <v>1900</v>
      </c>
      <c r="O101">
        <v>2021</v>
      </c>
      <c r="P101">
        <v>2021</v>
      </c>
    </row>
    <row r="102" spans="1:16">
      <c r="A102" s="154">
        <v>44267</v>
      </c>
      <c r="B102">
        <f>YEAR(Sales_Data[[#This Row],[OrderDate]])</f>
        <v>2021</v>
      </c>
      <c r="C102" t="s">
        <v>854</v>
      </c>
      <c r="D102" t="s">
        <v>1734</v>
      </c>
      <c r="E102" t="s">
        <v>1735</v>
      </c>
      <c r="F102" t="s">
        <v>1739</v>
      </c>
      <c r="G102" t="s">
        <v>1740</v>
      </c>
      <c r="H102">
        <v>59</v>
      </c>
      <c r="I102">
        <v>104.43</v>
      </c>
      <c r="K102" s="44" t="s">
        <v>1750</v>
      </c>
      <c r="N102">
        <v>14147</v>
      </c>
      <c r="P102">
        <v>14147</v>
      </c>
    </row>
    <row r="103" spans="1:16">
      <c r="A103" s="154">
        <v>44267</v>
      </c>
      <c r="B103">
        <f>YEAR(Sales_Data[[#This Row],[OrderDate]])</f>
        <v>2021</v>
      </c>
      <c r="C103" t="s">
        <v>453</v>
      </c>
      <c r="D103" t="s">
        <v>1741</v>
      </c>
      <c r="E103" t="s">
        <v>1742</v>
      </c>
      <c r="F103" t="s">
        <v>1745</v>
      </c>
      <c r="G103" t="s">
        <v>1746</v>
      </c>
      <c r="H103">
        <v>24</v>
      </c>
      <c r="I103">
        <v>83.76</v>
      </c>
      <c r="K103" s="167" t="s">
        <v>462</v>
      </c>
      <c r="N103">
        <v>4042</v>
      </c>
      <c r="P103">
        <v>4042</v>
      </c>
    </row>
    <row r="104" spans="1:16">
      <c r="A104" s="154">
        <v>44268</v>
      </c>
      <c r="B104">
        <f>YEAR(Sales_Data[[#This Row],[OrderDate]])</f>
        <v>2021</v>
      </c>
      <c r="C104" t="s">
        <v>854</v>
      </c>
      <c r="D104" t="s">
        <v>1737</v>
      </c>
      <c r="E104" t="s">
        <v>1738</v>
      </c>
      <c r="F104" t="s">
        <v>1739</v>
      </c>
      <c r="G104" t="s">
        <v>1740</v>
      </c>
      <c r="H104">
        <v>48</v>
      </c>
      <c r="I104">
        <v>84.96</v>
      </c>
      <c r="K104" s="167" t="s">
        <v>1887</v>
      </c>
      <c r="N104">
        <v>6063</v>
      </c>
      <c r="P104">
        <v>6063</v>
      </c>
    </row>
    <row r="105" spans="1:16">
      <c r="A105" s="154">
        <v>44268</v>
      </c>
      <c r="B105">
        <f>YEAR(Sales_Data[[#This Row],[OrderDate]])</f>
        <v>2021</v>
      </c>
      <c r="C105" t="s">
        <v>854</v>
      </c>
      <c r="D105" t="s">
        <v>1734</v>
      </c>
      <c r="E105" t="s">
        <v>1735</v>
      </c>
      <c r="F105" t="s">
        <v>1732</v>
      </c>
      <c r="G105" t="s">
        <v>1733</v>
      </c>
      <c r="H105">
        <v>34</v>
      </c>
      <c r="I105">
        <v>63.58</v>
      </c>
      <c r="K105" s="167" t="s">
        <v>1888</v>
      </c>
      <c r="N105">
        <v>4042</v>
      </c>
      <c r="P105">
        <v>4042</v>
      </c>
    </row>
    <row r="106" spans="1:16">
      <c r="A106" s="154">
        <v>44269</v>
      </c>
      <c r="B106">
        <f>YEAR(Sales_Data[[#This Row],[OrderDate]])</f>
        <v>2021</v>
      </c>
      <c r="C106" t="s">
        <v>854</v>
      </c>
      <c r="D106" t="s">
        <v>1650</v>
      </c>
      <c r="E106" t="s">
        <v>1728</v>
      </c>
      <c r="F106" t="s">
        <v>1732</v>
      </c>
      <c r="G106" t="s">
        <v>1736</v>
      </c>
      <c r="H106">
        <v>67</v>
      </c>
      <c r="I106">
        <v>190.28</v>
      </c>
      <c r="K106" s="44" t="s">
        <v>1746</v>
      </c>
      <c r="N106">
        <v>70735</v>
      </c>
      <c r="P106">
        <v>70735</v>
      </c>
    </row>
    <row r="107" spans="1:16">
      <c r="A107" s="154">
        <v>44270</v>
      </c>
      <c r="B107">
        <f>YEAR(Sales_Data[[#This Row],[OrderDate]])</f>
        <v>2021</v>
      </c>
      <c r="C107" t="s">
        <v>453</v>
      </c>
      <c r="D107" t="s">
        <v>1743</v>
      </c>
      <c r="E107" t="s">
        <v>1744</v>
      </c>
      <c r="F107" t="s">
        <v>1732</v>
      </c>
      <c r="G107" t="s">
        <v>1736</v>
      </c>
      <c r="H107">
        <v>54</v>
      </c>
      <c r="I107">
        <v>153.36000000000001</v>
      </c>
      <c r="K107" s="167" t="s">
        <v>462</v>
      </c>
      <c r="N107">
        <v>4042</v>
      </c>
      <c r="P107">
        <v>4042</v>
      </c>
    </row>
    <row r="108" spans="1:16">
      <c r="A108" s="154">
        <v>44273</v>
      </c>
      <c r="B108">
        <f>YEAR(Sales_Data[[#This Row],[OrderDate]])</f>
        <v>2021</v>
      </c>
      <c r="C108" t="s">
        <v>453</v>
      </c>
      <c r="D108" t="s">
        <v>1743</v>
      </c>
      <c r="E108" t="s">
        <v>1744</v>
      </c>
      <c r="F108" t="s">
        <v>1729</v>
      </c>
      <c r="G108" t="s">
        <v>1730</v>
      </c>
      <c r="H108">
        <v>62</v>
      </c>
      <c r="I108">
        <v>104.16</v>
      </c>
      <c r="K108" s="167" t="s">
        <v>1887</v>
      </c>
      <c r="N108">
        <v>8084</v>
      </c>
      <c r="P108">
        <v>8084</v>
      </c>
    </row>
    <row r="109" spans="1:16">
      <c r="A109" s="154">
        <v>44274</v>
      </c>
      <c r="B109">
        <f>YEAR(Sales_Data[[#This Row],[OrderDate]])</f>
        <v>2021</v>
      </c>
      <c r="C109" t="s">
        <v>854</v>
      </c>
      <c r="D109" t="s">
        <v>1734</v>
      </c>
      <c r="E109" t="s">
        <v>1735</v>
      </c>
      <c r="F109" t="s">
        <v>1729</v>
      </c>
      <c r="G109" t="s">
        <v>1730</v>
      </c>
      <c r="H109">
        <v>115</v>
      </c>
      <c r="I109">
        <v>193.2</v>
      </c>
      <c r="K109" s="167" t="s">
        <v>1888</v>
      </c>
      <c r="N109">
        <v>6063</v>
      </c>
      <c r="P109">
        <v>6063</v>
      </c>
    </row>
    <row r="110" spans="1:16">
      <c r="A110" s="154">
        <v>44275</v>
      </c>
      <c r="B110">
        <f>YEAR(Sales_Data[[#This Row],[OrderDate]])</f>
        <v>2021</v>
      </c>
      <c r="C110" t="s">
        <v>453</v>
      </c>
      <c r="D110" t="s">
        <v>1741</v>
      </c>
      <c r="E110" t="s">
        <v>1742</v>
      </c>
      <c r="F110" t="s">
        <v>1732</v>
      </c>
      <c r="G110" t="s">
        <v>1733</v>
      </c>
      <c r="H110">
        <v>55</v>
      </c>
      <c r="I110">
        <v>102.85</v>
      </c>
      <c r="K110" s="167" t="s">
        <v>1889</v>
      </c>
      <c r="N110">
        <v>10105</v>
      </c>
      <c r="P110">
        <v>10105</v>
      </c>
    </row>
    <row r="111" spans="1:16">
      <c r="A111" s="154">
        <v>44276</v>
      </c>
      <c r="B111">
        <f>YEAR(Sales_Data[[#This Row],[OrderDate]])</f>
        <v>2021</v>
      </c>
      <c r="C111" t="s">
        <v>453</v>
      </c>
      <c r="D111" t="s">
        <v>1741</v>
      </c>
      <c r="E111" t="s">
        <v>1742</v>
      </c>
      <c r="F111" t="s">
        <v>1745</v>
      </c>
      <c r="G111" t="s">
        <v>1746</v>
      </c>
      <c r="H111">
        <v>21</v>
      </c>
      <c r="I111">
        <v>73.290000000000006</v>
      </c>
      <c r="K111" s="167" t="s">
        <v>1896</v>
      </c>
      <c r="N111">
        <v>8084</v>
      </c>
      <c r="P111">
        <v>8084</v>
      </c>
    </row>
    <row r="112" spans="1:16">
      <c r="A112" s="154">
        <v>44277</v>
      </c>
      <c r="B112">
        <f>YEAR(Sales_Data[[#This Row],[OrderDate]])</f>
        <v>2021</v>
      </c>
      <c r="C112" t="s">
        <v>854</v>
      </c>
      <c r="D112" t="s">
        <v>1737</v>
      </c>
      <c r="E112" t="s">
        <v>1738</v>
      </c>
      <c r="F112" t="s">
        <v>1729</v>
      </c>
      <c r="G112" t="s">
        <v>1730</v>
      </c>
      <c r="H112">
        <v>39</v>
      </c>
      <c r="I112">
        <v>65.52</v>
      </c>
      <c r="K112" s="167" t="s">
        <v>1903</v>
      </c>
      <c r="N112">
        <v>6063</v>
      </c>
      <c r="P112">
        <v>6063</v>
      </c>
    </row>
    <row r="113" spans="1:16">
      <c r="A113" s="154">
        <v>44280</v>
      </c>
      <c r="B113">
        <f>YEAR(Sales_Data[[#This Row],[OrderDate]])</f>
        <v>2021</v>
      </c>
      <c r="C113" t="s">
        <v>453</v>
      </c>
      <c r="D113" t="s">
        <v>1743</v>
      </c>
      <c r="E113" t="s">
        <v>1744</v>
      </c>
      <c r="F113" t="s">
        <v>1732</v>
      </c>
      <c r="G113" t="s">
        <v>1736</v>
      </c>
      <c r="H113">
        <v>45</v>
      </c>
      <c r="I113">
        <v>127.8</v>
      </c>
      <c r="K113" s="167" t="s">
        <v>1891</v>
      </c>
      <c r="N113">
        <v>4042</v>
      </c>
      <c r="P113">
        <v>4042</v>
      </c>
    </row>
    <row r="114" spans="1:16">
      <c r="A114" s="154">
        <v>44281</v>
      </c>
      <c r="B114">
        <f>YEAR(Sales_Data[[#This Row],[OrderDate]])</f>
        <v>2021</v>
      </c>
      <c r="C114" t="s">
        <v>854</v>
      </c>
      <c r="D114" t="s">
        <v>1650</v>
      </c>
      <c r="E114" t="s">
        <v>1728</v>
      </c>
      <c r="F114" t="s">
        <v>1732</v>
      </c>
      <c r="G114" t="s">
        <v>1733</v>
      </c>
      <c r="H114">
        <v>76</v>
      </c>
      <c r="I114">
        <v>142.12</v>
      </c>
      <c r="K114" s="167" t="s">
        <v>1904</v>
      </c>
      <c r="N114">
        <v>6063</v>
      </c>
      <c r="P114">
        <v>6063</v>
      </c>
    </row>
    <row r="115" spans="1:16">
      <c r="A115" s="154">
        <v>44282</v>
      </c>
      <c r="B115">
        <f>YEAR(Sales_Data[[#This Row],[OrderDate]])</f>
        <v>2021</v>
      </c>
      <c r="C115" t="s">
        <v>854</v>
      </c>
      <c r="D115" t="s">
        <v>1650</v>
      </c>
      <c r="E115" t="s">
        <v>1728</v>
      </c>
      <c r="F115" t="s">
        <v>1739</v>
      </c>
      <c r="G115" t="s">
        <v>1740</v>
      </c>
      <c r="H115">
        <v>108</v>
      </c>
      <c r="I115">
        <v>191.16</v>
      </c>
      <c r="K115" s="167" t="s">
        <v>1898</v>
      </c>
      <c r="N115">
        <v>2021</v>
      </c>
      <c r="P115">
        <v>2021</v>
      </c>
    </row>
    <row r="116" spans="1:16">
      <c r="A116" s="154">
        <v>44283</v>
      </c>
      <c r="B116">
        <f>YEAR(Sales_Data[[#This Row],[OrderDate]])</f>
        <v>2021</v>
      </c>
      <c r="C116" t="s">
        <v>854</v>
      </c>
      <c r="D116" t="s">
        <v>1734</v>
      </c>
      <c r="E116" t="s">
        <v>1735</v>
      </c>
      <c r="F116" t="s">
        <v>1732</v>
      </c>
      <c r="G116" t="s">
        <v>1748</v>
      </c>
      <c r="H116">
        <v>27</v>
      </c>
      <c r="I116">
        <v>58.86</v>
      </c>
      <c r="K116" s="167" t="s">
        <v>1900</v>
      </c>
      <c r="N116">
        <v>6063</v>
      </c>
      <c r="P116">
        <v>6063</v>
      </c>
    </row>
    <row r="117" spans="1:16">
      <c r="A117" s="154">
        <v>44284</v>
      </c>
      <c r="B117">
        <f>YEAR(Sales_Data[[#This Row],[OrderDate]])</f>
        <v>2021</v>
      </c>
      <c r="C117" t="s">
        <v>854</v>
      </c>
      <c r="D117" t="s">
        <v>1734</v>
      </c>
      <c r="E117" t="s">
        <v>1735</v>
      </c>
      <c r="F117" t="s">
        <v>1729</v>
      </c>
      <c r="G117" t="s">
        <v>1730</v>
      </c>
      <c r="H117">
        <v>81</v>
      </c>
      <c r="I117">
        <v>136.08000000000001</v>
      </c>
      <c r="K117" s="167" t="s">
        <v>1905</v>
      </c>
      <c r="N117">
        <v>6063</v>
      </c>
      <c r="P117">
        <v>6063</v>
      </c>
    </row>
    <row r="118" spans="1:16">
      <c r="A118" s="154">
        <v>44287</v>
      </c>
      <c r="B118">
        <f>YEAR(Sales_Data[[#This Row],[OrderDate]])</f>
        <v>2021</v>
      </c>
      <c r="C118" t="s">
        <v>453</v>
      </c>
      <c r="D118" t="s">
        <v>1743</v>
      </c>
      <c r="E118" t="s">
        <v>1744</v>
      </c>
      <c r="F118" t="s">
        <v>1729</v>
      </c>
      <c r="G118" t="s">
        <v>1730</v>
      </c>
      <c r="H118">
        <v>36</v>
      </c>
      <c r="I118">
        <v>60.48</v>
      </c>
      <c r="K118" s="167" t="s">
        <v>1901</v>
      </c>
      <c r="N118">
        <v>4042</v>
      </c>
      <c r="P118">
        <v>4042</v>
      </c>
    </row>
    <row r="119" spans="1:16">
      <c r="A119" s="154">
        <v>44288</v>
      </c>
      <c r="B119">
        <f>YEAR(Sales_Data[[#This Row],[OrderDate]])</f>
        <v>2021</v>
      </c>
      <c r="C119" t="s">
        <v>453</v>
      </c>
      <c r="D119" t="s">
        <v>1741</v>
      </c>
      <c r="E119" t="s">
        <v>1742</v>
      </c>
      <c r="F119" t="s">
        <v>1739</v>
      </c>
      <c r="G119" t="s">
        <v>1740</v>
      </c>
      <c r="H119">
        <v>65</v>
      </c>
      <c r="I119">
        <v>115.05</v>
      </c>
      <c r="K119" s="44" t="s">
        <v>154</v>
      </c>
      <c r="L119">
        <v>238478</v>
      </c>
      <c r="M119">
        <v>232415</v>
      </c>
      <c r="N119">
        <v>86903</v>
      </c>
      <c r="O119">
        <v>74777</v>
      </c>
      <c r="P119">
        <v>632573</v>
      </c>
    </row>
    <row r="120" spans="1:16">
      <c r="A120" s="154">
        <v>44289</v>
      </c>
      <c r="B120">
        <f>YEAR(Sales_Data[[#This Row],[OrderDate]])</f>
        <v>2021</v>
      </c>
      <c r="C120" t="s">
        <v>854</v>
      </c>
      <c r="D120" t="s">
        <v>1737</v>
      </c>
      <c r="E120" t="s">
        <v>1738</v>
      </c>
      <c r="F120" t="s">
        <v>1732</v>
      </c>
      <c r="G120" t="s">
        <v>1748</v>
      </c>
      <c r="H120">
        <v>84</v>
      </c>
      <c r="I120">
        <v>183.12</v>
      </c>
    </row>
    <row r="121" spans="1:16">
      <c r="A121" s="154">
        <v>44290</v>
      </c>
      <c r="B121">
        <f>YEAR(Sales_Data[[#This Row],[OrderDate]])</f>
        <v>2021</v>
      </c>
      <c r="C121" t="s">
        <v>453</v>
      </c>
      <c r="D121" t="s">
        <v>1743</v>
      </c>
      <c r="E121" t="s">
        <v>1744</v>
      </c>
      <c r="F121" t="s">
        <v>1732</v>
      </c>
      <c r="G121" t="s">
        <v>1733</v>
      </c>
      <c r="H121">
        <v>40</v>
      </c>
      <c r="I121">
        <v>74.8</v>
      </c>
    </row>
    <row r="122" spans="1:16">
      <c r="A122" s="154">
        <v>44291</v>
      </c>
      <c r="B122">
        <f>YEAR(Sales_Data[[#This Row],[OrderDate]])</f>
        <v>2021</v>
      </c>
      <c r="C122" t="s">
        <v>453</v>
      </c>
      <c r="D122" t="s">
        <v>1741</v>
      </c>
      <c r="E122" t="s">
        <v>1742</v>
      </c>
      <c r="F122" t="s">
        <v>1739</v>
      </c>
      <c r="G122" t="s">
        <v>1740</v>
      </c>
      <c r="H122">
        <v>306</v>
      </c>
      <c r="I122">
        <v>541.62</v>
      </c>
    </row>
    <row r="123" spans="1:16">
      <c r="A123" s="154">
        <v>44294</v>
      </c>
      <c r="B123">
        <f>YEAR(Sales_Data[[#This Row],[OrderDate]])</f>
        <v>2021</v>
      </c>
      <c r="C123" t="s">
        <v>854</v>
      </c>
      <c r="D123" t="s">
        <v>1650</v>
      </c>
      <c r="E123" t="s">
        <v>1728</v>
      </c>
      <c r="F123" t="s">
        <v>1745</v>
      </c>
      <c r="G123" t="s">
        <v>1746</v>
      </c>
      <c r="H123">
        <v>24</v>
      </c>
      <c r="I123">
        <v>83.76</v>
      </c>
    </row>
    <row r="124" spans="1:16">
      <c r="A124" s="154">
        <v>44295</v>
      </c>
      <c r="B124">
        <f>YEAR(Sales_Data[[#This Row],[OrderDate]])</f>
        <v>2021</v>
      </c>
      <c r="C124" t="s">
        <v>453</v>
      </c>
      <c r="D124" t="s">
        <v>1743</v>
      </c>
      <c r="E124" t="s">
        <v>1744</v>
      </c>
      <c r="F124" t="s">
        <v>1732</v>
      </c>
      <c r="G124" t="s">
        <v>1736</v>
      </c>
      <c r="H124">
        <v>41</v>
      </c>
      <c r="I124">
        <v>116.44</v>
      </c>
    </row>
    <row r="125" spans="1:16">
      <c r="A125" s="154">
        <v>44296</v>
      </c>
      <c r="B125">
        <f>YEAR(Sales_Data[[#This Row],[OrderDate]])</f>
        <v>2021</v>
      </c>
      <c r="C125" t="s">
        <v>854</v>
      </c>
      <c r="D125" t="s">
        <v>1650</v>
      </c>
      <c r="E125" t="s">
        <v>1731</v>
      </c>
      <c r="F125" t="s">
        <v>1732</v>
      </c>
      <c r="G125" t="s">
        <v>1736</v>
      </c>
      <c r="H125">
        <v>33</v>
      </c>
      <c r="I125">
        <v>93.72</v>
      </c>
    </row>
    <row r="126" spans="1:16">
      <c r="A126" s="154">
        <v>44297</v>
      </c>
      <c r="B126">
        <f>YEAR(Sales_Data[[#This Row],[OrderDate]])</f>
        <v>2021</v>
      </c>
      <c r="C126" t="s">
        <v>453</v>
      </c>
      <c r="D126" t="s">
        <v>1743</v>
      </c>
      <c r="E126" t="s">
        <v>1744</v>
      </c>
      <c r="F126" t="s">
        <v>1732</v>
      </c>
      <c r="G126" t="s">
        <v>1748</v>
      </c>
      <c r="H126">
        <v>30</v>
      </c>
      <c r="I126">
        <v>65.400000000000006</v>
      </c>
    </row>
    <row r="127" spans="1:16">
      <c r="A127" s="154">
        <v>44298</v>
      </c>
      <c r="B127">
        <f>YEAR(Sales_Data[[#This Row],[OrderDate]])</f>
        <v>2021</v>
      </c>
      <c r="C127" t="s">
        <v>854</v>
      </c>
      <c r="D127" t="s">
        <v>1737</v>
      </c>
      <c r="E127" t="s">
        <v>1738</v>
      </c>
      <c r="F127" t="s">
        <v>1732</v>
      </c>
      <c r="G127" t="s">
        <v>1736</v>
      </c>
      <c r="H127">
        <v>96</v>
      </c>
      <c r="I127">
        <v>272.64</v>
      </c>
    </row>
    <row r="128" spans="1:16">
      <c r="A128" s="154">
        <v>44301</v>
      </c>
      <c r="B128">
        <f>YEAR(Sales_Data[[#This Row],[OrderDate]])</f>
        <v>2021</v>
      </c>
      <c r="C128" t="s">
        <v>854</v>
      </c>
      <c r="D128" t="s">
        <v>1737</v>
      </c>
      <c r="E128" t="s">
        <v>1738</v>
      </c>
      <c r="F128" t="s">
        <v>1745</v>
      </c>
      <c r="G128" t="s">
        <v>1746</v>
      </c>
      <c r="H128">
        <v>23</v>
      </c>
      <c r="I128">
        <v>80.27</v>
      </c>
    </row>
    <row r="129" spans="1:9">
      <c r="A129" s="154">
        <v>44302</v>
      </c>
      <c r="B129">
        <f>YEAR(Sales_Data[[#This Row],[OrderDate]])</f>
        <v>2021</v>
      </c>
      <c r="C129" t="s">
        <v>453</v>
      </c>
      <c r="D129" t="s">
        <v>1741</v>
      </c>
      <c r="E129" t="s">
        <v>1742</v>
      </c>
      <c r="F129" t="s">
        <v>1739</v>
      </c>
      <c r="G129" t="s">
        <v>1740</v>
      </c>
      <c r="H129">
        <v>340</v>
      </c>
      <c r="I129">
        <v>601.79999999999995</v>
      </c>
    </row>
    <row r="130" spans="1:9">
      <c r="A130" s="154">
        <v>44303</v>
      </c>
      <c r="B130">
        <f>YEAR(Sales_Data[[#This Row],[OrderDate]])</f>
        <v>2021</v>
      </c>
      <c r="C130" t="s">
        <v>854</v>
      </c>
      <c r="D130" t="s">
        <v>1650</v>
      </c>
      <c r="E130" t="s">
        <v>1728</v>
      </c>
      <c r="F130" t="s">
        <v>1745</v>
      </c>
      <c r="G130" t="s">
        <v>1746</v>
      </c>
      <c r="H130">
        <v>25</v>
      </c>
      <c r="I130">
        <v>87.25</v>
      </c>
    </row>
    <row r="131" spans="1:9">
      <c r="A131" s="154">
        <v>44304</v>
      </c>
      <c r="B131">
        <f>YEAR(Sales_Data[[#This Row],[OrderDate]])</f>
        <v>2021</v>
      </c>
      <c r="C131" t="s">
        <v>453</v>
      </c>
      <c r="D131" t="s">
        <v>1741</v>
      </c>
      <c r="E131" t="s">
        <v>1742</v>
      </c>
      <c r="F131" t="s">
        <v>1732</v>
      </c>
      <c r="G131" t="s">
        <v>1733</v>
      </c>
      <c r="H131">
        <v>75</v>
      </c>
      <c r="I131">
        <v>140.25</v>
      </c>
    </row>
    <row r="132" spans="1:9">
      <c r="A132" s="154">
        <v>44305</v>
      </c>
      <c r="B132">
        <f>YEAR(Sales_Data[[#This Row],[OrderDate]])</f>
        <v>2021</v>
      </c>
      <c r="C132" t="s">
        <v>453</v>
      </c>
      <c r="D132" t="s">
        <v>1741</v>
      </c>
      <c r="E132" t="s">
        <v>1742</v>
      </c>
      <c r="F132" t="s">
        <v>1732</v>
      </c>
      <c r="G132" t="s">
        <v>1736</v>
      </c>
      <c r="H132">
        <v>123</v>
      </c>
      <c r="I132">
        <v>349.32</v>
      </c>
    </row>
    <row r="133" spans="1:9">
      <c r="A133" s="154">
        <v>44308</v>
      </c>
      <c r="B133">
        <f>YEAR(Sales_Data[[#This Row],[OrderDate]])</f>
        <v>2021</v>
      </c>
      <c r="C133" t="s">
        <v>854</v>
      </c>
      <c r="D133" t="s">
        <v>1734</v>
      </c>
      <c r="E133" t="s">
        <v>1735</v>
      </c>
      <c r="F133" t="s">
        <v>1739</v>
      </c>
      <c r="G133" t="s">
        <v>1749</v>
      </c>
      <c r="H133">
        <v>91</v>
      </c>
      <c r="I133">
        <v>170.17</v>
      </c>
    </row>
    <row r="134" spans="1:9">
      <c r="A134" s="154">
        <v>44309</v>
      </c>
      <c r="B134">
        <f>YEAR(Sales_Data[[#This Row],[OrderDate]])</f>
        <v>2021</v>
      </c>
      <c r="C134" t="s">
        <v>854</v>
      </c>
      <c r="D134" t="s">
        <v>1650</v>
      </c>
      <c r="E134" t="s">
        <v>1728</v>
      </c>
      <c r="F134" t="s">
        <v>1732</v>
      </c>
      <c r="G134" t="s">
        <v>1736</v>
      </c>
      <c r="H134">
        <v>56</v>
      </c>
      <c r="I134">
        <v>159.04</v>
      </c>
    </row>
    <row r="135" spans="1:9">
      <c r="A135" s="154">
        <v>44310</v>
      </c>
      <c r="B135">
        <f>YEAR(Sales_Data[[#This Row],[OrderDate]])</f>
        <v>2021</v>
      </c>
      <c r="C135" t="s">
        <v>854</v>
      </c>
      <c r="D135" t="s">
        <v>1650</v>
      </c>
      <c r="E135" t="s">
        <v>1728</v>
      </c>
      <c r="F135" t="s">
        <v>1745</v>
      </c>
      <c r="G135" t="s">
        <v>1746</v>
      </c>
      <c r="H135">
        <v>30</v>
      </c>
      <c r="I135">
        <v>104.7</v>
      </c>
    </row>
    <row r="136" spans="1:9">
      <c r="A136" s="154">
        <v>44311</v>
      </c>
      <c r="B136">
        <f>YEAR(Sales_Data[[#This Row],[OrderDate]])</f>
        <v>2021</v>
      </c>
      <c r="C136" t="s">
        <v>854</v>
      </c>
      <c r="D136" t="s">
        <v>1737</v>
      </c>
      <c r="E136" t="s">
        <v>1738</v>
      </c>
      <c r="F136" t="s">
        <v>1732</v>
      </c>
      <c r="G136" t="s">
        <v>1736</v>
      </c>
      <c r="H136">
        <v>86</v>
      </c>
      <c r="I136">
        <v>244.24</v>
      </c>
    </row>
    <row r="137" spans="1:9">
      <c r="A137" s="154">
        <v>44312</v>
      </c>
      <c r="B137">
        <f>YEAR(Sales_Data[[#This Row],[OrderDate]])</f>
        <v>2021</v>
      </c>
      <c r="C137" t="s">
        <v>453</v>
      </c>
      <c r="D137" t="s">
        <v>1743</v>
      </c>
      <c r="E137" t="s">
        <v>1744</v>
      </c>
      <c r="F137" t="s">
        <v>1739</v>
      </c>
      <c r="G137" t="s">
        <v>1749</v>
      </c>
      <c r="H137">
        <v>43</v>
      </c>
      <c r="I137">
        <v>80.41</v>
      </c>
    </row>
    <row r="138" spans="1:9">
      <c r="A138" s="154">
        <v>44315</v>
      </c>
      <c r="B138">
        <f>YEAR(Sales_Data[[#This Row],[OrderDate]])</f>
        <v>2021</v>
      </c>
      <c r="C138" t="s">
        <v>854</v>
      </c>
      <c r="D138" t="s">
        <v>1737</v>
      </c>
      <c r="E138" t="s">
        <v>1738</v>
      </c>
      <c r="F138" t="s">
        <v>1739</v>
      </c>
      <c r="G138" t="s">
        <v>1740</v>
      </c>
      <c r="H138">
        <v>120</v>
      </c>
      <c r="I138">
        <v>212.4</v>
      </c>
    </row>
    <row r="139" spans="1:9">
      <c r="A139" s="154">
        <v>44316</v>
      </c>
      <c r="B139">
        <f>YEAR(Sales_Data[[#This Row],[OrderDate]])</f>
        <v>2021</v>
      </c>
      <c r="C139" t="s">
        <v>854</v>
      </c>
      <c r="D139" t="s">
        <v>1734</v>
      </c>
      <c r="E139" t="s">
        <v>1735</v>
      </c>
      <c r="F139" t="s">
        <v>1745</v>
      </c>
      <c r="G139" t="s">
        <v>1746</v>
      </c>
      <c r="H139">
        <v>36</v>
      </c>
      <c r="I139">
        <v>125.64</v>
      </c>
    </row>
    <row r="140" spans="1:9">
      <c r="A140" s="154">
        <v>44317</v>
      </c>
      <c r="B140">
        <f>YEAR(Sales_Data[[#This Row],[OrderDate]])</f>
        <v>2021</v>
      </c>
      <c r="C140" t="s">
        <v>453</v>
      </c>
      <c r="D140" t="s">
        <v>1741</v>
      </c>
      <c r="E140" t="s">
        <v>1742</v>
      </c>
      <c r="F140" t="s">
        <v>1739</v>
      </c>
      <c r="G140" t="s">
        <v>1740</v>
      </c>
      <c r="H140">
        <v>150</v>
      </c>
      <c r="I140">
        <v>265.5</v>
      </c>
    </row>
    <row r="141" spans="1:9">
      <c r="A141" s="154">
        <v>44318</v>
      </c>
      <c r="B141">
        <f>YEAR(Sales_Data[[#This Row],[OrderDate]])</f>
        <v>2021</v>
      </c>
      <c r="C141" t="s">
        <v>854</v>
      </c>
      <c r="D141" t="s">
        <v>1734</v>
      </c>
      <c r="E141" t="s">
        <v>1735</v>
      </c>
      <c r="F141" t="s">
        <v>1739</v>
      </c>
      <c r="G141" t="s">
        <v>1740</v>
      </c>
      <c r="H141">
        <v>76</v>
      </c>
      <c r="I141">
        <v>134.52000000000001</v>
      </c>
    </row>
    <row r="142" spans="1:9">
      <c r="A142" s="154">
        <v>44319</v>
      </c>
      <c r="B142">
        <f>YEAR(Sales_Data[[#This Row],[OrderDate]])</f>
        <v>2021</v>
      </c>
      <c r="C142" t="s">
        <v>854</v>
      </c>
      <c r="D142" t="s">
        <v>1737</v>
      </c>
      <c r="E142" t="s">
        <v>1738</v>
      </c>
      <c r="F142" t="s">
        <v>1729</v>
      </c>
      <c r="G142" t="s">
        <v>1730</v>
      </c>
      <c r="H142">
        <v>30</v>
      </c>
      <c r="I142">
        <v>50.4</v>
      </c>
    </row>
    <row r="143" spans="1:9">
      <c r="A143" s="154">
        <v>44322</v>
      </c>
      <c r="B143">
        <f>YEAR(Sales_Data[[#This Row],[OrderDate]])</f>
        <v>2021</v>
      </c>
      <c r="C143" t="s">
        <v>854</v>
      </c>
      <c r="D143" t="s">
        <v>1734</v>
      </c>
      <c r="E143" t="s">
        <v>1735</v>
      </c>
      <c r="F143" t="s">
        <v>1732</v>
      </c>
      <c r="G143" t="s">
        <v>1748</v>
      </c>
      <c r="H143">
        <v>46</v>
      </c>
      <c r="I143">
        <v>100.28</v>
      </c>
    </row>
    <row r="144" spans="1:9">
      <c r="A144" s="154">
        <v>44323</v>
      </c>
      <c r="B144">
        <f>YEAR(Sales_Data[[#This Row],[OrderDate]])</f>
        <v>2021</v>
      </c>
      <c r="C144" t="s">
        <v>854</v>
      </c>
      <c r="D144" t="s">
        <v>1650</v>
      </c>
      <c r="E144" t="s">
        <v>1728</v>
      </c>
      <c r="F144" t="s">
        <v>1739</v>
      </c>
      <c r="G144" t="s">
        <v>1749</v>
      </c>
      <c r="H144">
        <v>69</v>
      </c>
      <c r="I144">
        <v>129.03</v>
      </c>
    </row>
    <row r="145" spans="1:9">
      <c r="A145" s="154">
        <v>44324</v>
      </c>
      <c r="B145">
        <f>YEAR(Sales_Data[[#This Row],[OrderDate]])</f>
        <v>2021</v>
      </c>
      <c r="C145" t="s">
        <v>854</v>
      </c>
      <c r="D145" t="s">
        <v>1734</v>
      </c>
      <c r="E145" t="s">
        <v>1735</v>
      </c>
      <c r="F145" t="s">
        <v>1732</v>
      </c>
      <c r="G145" t="s">
        <v>1733</v>
      </c>
      <c r="H145">
        <v>95</v>
      </c>
      <c r="I145">
        <v>177.65</v>
      </c>
    </row>
    <row r="146" spans="1:9">
      <c r="A146" s="154">
        <v>44325</v>
      </c>
      <c r="B146">
        <f>YEAR(Sales_Data[[#This Row],[OrderDate]])</f>
        <v>2021</v>
      </c>
      <c r="C146" t="s">
        <v>854</v>
      </c>
      <c r="D146" t="s">
        <v>1650</v>
      </c>
      <c r="E146" t="s">
        <v>1731</v>
      </c>
      <c r="F146" t="s">
        <v>1745</v>
      </c>
      <c r="G146" t="s">
        <v>1746</v>
      </c>
      <c r="H146">
        <v>31</v>
      </c>
      <c r="I146">
        <v>108.19</v>
      </c>
    </row>
    <row r="147" spans="1:9">
      <c r="A147" s="154">
        <v>44326</v>
      </c>
      <c r="B147">
        <f>YEAR(Sales_Data[[#This Row],[OrderDate]])</f>
        <v>2021</v>
      </c>
      <c r="C147" t="s">
        <v>854</v>
      </c>
      <c r="D147" t="s">
        <v>1650</v>
      </c>
      <c r="E147" t="s">
        <v>1728</v>
      </c>
      <c r="F147" t="s">
        <v>1732</v>
      </c>
      <c r="G147" t="s">
        <v>1736</v>
      </c>
      <c r="H147">
        <v>74</v>
      </c>
      <c r="I147">
        <v>210.16</v>
      </c>
    </row>
    <row r="148" spans="1:9">
      <c r="A148" s="154">
        <v>44329</v>
      </c>
      <c r="B148">
        <f>YEAR(Sales_Data[[#This Row],[OrderDate]])</f>
        <v>2021</v>
      </c>
      <c r="C148" t="s">
        <v>854</v>
      </c>
      <c r="D148" t="s">
        <v>1650</v>
      </c>
      <c r="E148" t="s">
        <v>1728</v>
      </c>
      <c r="F148" t="s">
        <v>1745</v>
      </c>
      <c r="G148" t="s">
        <v>1746</v>
      </c>
      <c r="H148">
        <v>26</v>
      </c>
      <c r="I148">
        <v>90.74</v>
      </c>
    </row>
    <row r="149" spans="1:9">
      <c r="A149" s="154">
        <v>44330</v>
      </c>
      <c r="B149">
        <f>YEAR(Sales_Data[[#This Row],[OrderDate]])</f>
        <v>2021</v>
      </c>
      <c r="C149" t="s">
        <v>854</v>
      </c>
      <c r="D149" t="s">
        <v>1734</v>
      </c>
      <c r="E149" t="s">
        <v>1735</v>
      </c>
      <c r="F149" t="s">
        <v>1739</v>
      </c>
      <c r="G149" t="s">
        <v>1749</v>
      </c>
      <c r="H149">
        <v>33</v>
      </c>
      <c r="I149">
        <v>61.71</v>
      </c>
    </row>
    <row r="150" spans="1:9">
      <c r="A150" s="154">
        <v>44331</v>
      </c>
      <c r="B150">
        <f>YEAR(Sales_Data[[#This Row],[OrderDate]])</f>
        <v>2021</v>
      </c>
      <c r="C150" t="s">
        <v>854</v>
      </c>
      <c r="D150" t="s">
        <v>1734</v>
      </c>
      <c r="E150" t="s">
        <v>1735</v>
      </c>
      <c r="F150" t="s">
        <v>1732</v>
      </c>
      <c r="G150" t="s">
        <v>1748</v>
      </c>
      <c r="H150">
        <v>31</v>
      </c>
      <c r="I150">
        <v>67.58</v>
      </c>
    </row>
    <row r="151" spans="1:9">
      <c r="A151" s="154">
        <v>44332</v>
      </c>
      <c r="B151">
        <f>YEAR(Sales_Data[[#This Row],[OrderDate]])</f>
        <v>2021</v>
      </c>
      <c r="C151" t="s">
        <v>453</v>
      </c>
      <c r="D151" t="s">
        <v>1741</v>
      </c>
      <c r="E151" t="s">
        <v>1742</v>
      </c>
      <c r="F151" t="s">
        <v>1732</v>
      </c>
      <c r="G151" t="s">
        <v>1733</v>
      </c>
      <c r="H151">
        <v>80</v>
      </c>
      <c r="I151">
        <v>149.6</v>
      </c>
    </row>
    <row r="152" spans="1:9">
      <c r="A152" s="154">
        <v>44333</v>
      </c>
      <c r="B152">
        <f>YEAR(Sales_Data[[#This Row],[OrderDate]])</f>
        <v>2021</v>
      </c>
      <c r="C152" t="s">
        <v>854</v>
      </c>
      <c r="D152" t="s">
        <v>1737</v>
      </c>
      <c r="E152" t="s">
        <v>1738</v>
      </c>
      <c r="F152" t="s">
        <v>1729</v>
      </c>
      <c r="G152" t="s">
        <v>1730</v>
      </c>
      <c r="H152">
        <v>45</v>
      </c>
      <c r="I152">
        <v>75.599999999999994</v>
      </c>
    </row>
    <row r="153" spans="1:9">
      <c r="A153" s="154">
        <v>44336</v>
      </c>
      <c r="B153">
        <f>YEAR(Sales_Data[[#This Row],[OrderDate]])</f>
        <v>2021</v>
      </c>
      <c r="C153" t="s">
        <v>854</v>
      </c>
      <c r="D153" t="s">
        <v>1737</v>
      </c>
      <c r="E153" t="s">
        <v>1738</v>
      </c>
      <c r="F153" t="s">
        <v>1745</v>
      </c>
      <c r="G153" t="s">
        <v>1746</v>
      </c>
      <c r="H153">
        <v>22</v>
      </c>
      <c r="I153">
        <v>76.78</v>
      </c>
    </row>
    <row r="154" spans="1:9">
      <c r="A154" s="154">
        <v>44337</v>
      </c>
      <c r="B154">
        <f>YEAR(Sales_Data[[#This Row],[OrderDate]])</f>
        <v>2021</v>
      </c>
      <c r="C154" t="s">
        <v>854</v>
      </c>
      <c r="D154" t="s">
        <v>1650</v>
      </c>
      <c r="E154" t="s">
        <v>1731</v>
      </c>
      <c r="F154" t="s">
        <v>1739</v>
      </c>
      <c r="G154" t="s">
        <v>1740</v>
      </c>
      <c r="H154">
        <v>31</v>
      </c>
      <c r="I154">
        <v>54.87</v>
      </c>
    </row>
    <row r="155" spans="1:9">
      <c r="A155" s="154">
        <v>44338</v>
      </c>
      <c r="B155">
        <f>YEAR(Sales_Data[[#This Row],[OrderDate]])</f>
        <v>2021</v>
      </c>
      <c r="C155" t="s">
        <v>854</v>
      </c>
      <c r="D155" t="s">
        <v>1734</v>
      </c>
      <c r="E155" t="s">
        <v>1735</v>
      </c>
      <c r="F155" t="s">
        <v>1732</v>
      </c>
      <c r="G155" t="s">
        <v>1736</v>
      </c>
      <c r="H155">
        <v>101</v>
      </c>
      <c r="I155">
        <v>286.83999999999997</v>
      </c>
    </row>
    <row r="156" spans="1:9">
      <c r="A156" s="154">
        <v>44339</v>
      </c>
      <c r="B156">
        <f>YEAR(Sales_Data[[#This Row],[OrderDate]])</f>
        <v>2021</v>
      </c>
      <c r="C156" t="s">
        <v>453</v>
      </c>
      <c r="D156" t="s">
        <v>1741</v>
      </c>
      <c r="E156" t="s">
        <v>1742</v>
      </c>
      <c r="F156" t="s">
        <v>1739</v>
      </c>
      <c r="G156" t="s">
        <v>1749</v>
      </c>
      <c r="H156">
        <v>30</v>
      </c>
      <c r="I156">
        <v>56.1</v>
      </c>
    </row>
    <row r="157" spans="1:9">
      <c r="A157" s="154">
        <v>44340</v>
      </c>
      <c r="B157">
        <f>YEAR(Sales_Data[[#This Row],[OrderDate]])</f>
        <v>2021</v>
      </c>
      <c r="C157" t="s">
        <v>854</v>
      </c>
      <c r="D157" t="s">
        <v>1734</v>
      </c>
      <c r="E157" t="s">
        <v>1735</v>
      </c>
      <c r="F157" t="s">
        <v>1745</v>
      </c>
      <c r="G157" t="s">
        <v>1746</v>
      </c>
      <c r="H157">
        <v>21</v>
      </c>
      <c r="I157">
        <v>73.290000000000006</v>
      </c>
    </row>
    <row r="158" spans="1:9">
      <c r="A158" s="154">
        <v>44343</v>
      </c>
      <c r="B158">
        <f>YEAR(Sales_Data[[#This Row],[OrderDate]])</f>
        <v>2021</v>
      </c>
      <c r="C158" t="s">
        <v>854</v>
      </c>
      <c r="D158" t="s">
        <v>1650</v>
      </c>
      <c r="E158" t="s">
        <v>1731</v>
      </c>
      <c r="F158" t="s">
        <v>1732</v>
      </c>
      <c r="G158" t="s">
        <v>1748</v>
      </c>
      <c r="H158">
        <v>119</v>
      </c>
      <c r="I158">
        <v>259.42</v>
      </c>
    </row>
    <row r="159" spans="1:9">
      <c r="A159" s="154">
        <v>44344</v>
      </c>
      <c r="B159">
        <f>YEAR(Sales_Data[[#This Row],[OrderDate]])</f>
        <v>2021</v>
      </c>
      <c r="C159" t="s">
        <v>854</v>
      </c>
      <c r="D159" t="s">
        <v>1650</v>
      </c>
      <c r="E159" t="s">
        <v>1731</v>
      </c>
      <c r="F159" t="s">
        <v>1739</v>
      </c>
      <c r="G159" t="s">
        <v>1749</v>
      </c>
      <c r="H159">
        <v>29</v>
      </c>
      <c r="I159">
        <v>54.23</v>
      </c>
    </row>
    <row r="160" spans="1:9">
      <c r="A160" s="154">
        <v>44345</v>
      </c>
      <c r="B160">
        <f>YEAR(Sales_Data[[#This Row],[OrderDate]])</f>
        <v>2021</v>
      </c>
      <c r="C160" t="s">
        <v>854</v>
      </c>
      <c r="D160" t="s">
        <v>1734</v>
      </c>
      <c r="E160" t="s">
        <v>1735</v>
      </c>
      <c r="F160" t="s">
        <v>1732</v>
      </c>
      <c r="G160" t="s">
        <v>1733</v>
      </c>
      <c r="H160">
        <v>77</v>
      </c>
      <c r="I160">
        <v>143.99</v>
      </c>
    </row>
    <row r="161" spans="1:9">
      <c r="A161" s="154">
        <v>44346</v>
      </c>
      <c r="B161">
        <f>YEAR(Sales_Data[[#This Row],[OrderDate]])</f>
        <v>2021</v>
      </c>
      <c r="C161" t="s">
        <v>854</v>
      </c>
      <c r="D161" t="s">
        <v>1650</v>
      </c>
      <c r="E161" t="s">
        <v>1728</v>
      </c>
      <c r="F161" t="s">
        <v>1739</v>
      </c>
      <c r="G161" t="s">
        <v>9</v>
      </c>
      <c r="H161">
        <v>21</v>
      </c>
      <c r="I161">
        <v>47.67</v>
      </c>
    </row>
    <row r="162" spans="1:9">
      <c r="A162" s="154">
        <v>44347</v>
      </c>
      <c r="B162">
        <f>YEAR(Sales_Data[[#This Row],[OrderDate]])</f>
        <v>2021</v>
      </c>
      <c r="C162" t="s">
        <v>854</v>
      </c>
      <c r="D162" t="s">
        <v>1737</v>
      </c>
      <c r="E162" t="s">
        <v>1738</v>
      </c>
      <c r="F162" t="s">
        <v>1739</v>
      </c>
      <c r="G162" t="s">
        <v>1740</v>
      </c>
      <c r="H162">
        <v>153</v>
      </c>
      <c r="I162">
        <v>270.81</v>
      </c>
    </row>
    <row r="163" spans="1:9">
      <c r="A163" s="154">
        <v>44350</v>
      </c>
      <c r="B163">
        <f>YEAR(Sales_Data[[#This Row],[OrderDate]])</f>
        <v>2021</v>
      </c>
      <c r="C163" t="s">
        <v>854</v>
      </c>
      <c r="D163" t="s">
        <v>1650</v>
      </c>
      <c r="E163" t="s">
        <v>1728</v>
      </c>
      <c r="F163" t="s">
        <v>1745</v>
      </c>
      <c r="G163" t="s">
        <v>1746</v>
      </c>
      <c r="H163">
        <v>23</v>
      </c>
      <c r="I163">
        <v>80.27</v>
      </c>
    </row>
    <row r="164" spans="1:9">
      <c r="A164" s="154">
        <v>44351</v>
      </c>
      <c r="B164">
        <f>YEAR(Sales_Data[[#This Row],[OrderDate]])</f>
        <v>2021</v>
      </c>
      <c r="C164" t="s">
        <v>854</v>
      </c>
      <c r="D164" t="s">
        <v>1737</v>
      </c>
      <c r="E164" t="s">
        <v>1738</v>
      </c>
      <c r="F164" t="s">
        <v>1729</v>
      </c>
      <c r="G164" t="s">
        <v>1730</v>
      </c>
      <c r="H164">
        <v>57</v>
      </c>
      <c r="I164">
        <v>95.76</v>
      </c>
    </row>
    <row r="165" spans="1:9">
      <c r="A165" s="154">
        <v>44352</v>
      </c>
      <c r="B165">
        <f>YEAR(Sales_Data[[#This Row],[OrderDate]])</f>
        <v>2021</v>
      </c>
      <c r="C165" t="s">
        <v>854</v>
      </c>
      <c r="D165" t="s">
        <v>1650</v>
      </c>
      <c r="E165" t="s">
        <v>1728</v>
      </c>
      <c r="F165" t="s">
        <v>1739</v>
      </c>
      <c r="G165" t="s">
        <v>1740</v>
      </c>
      <c r="H165">
        <v>174</v>
      </c>
      <c r="I165">
        <v>307.98</v>
      </c>
    </row>
    <row r="166" spans="1:9">
      <c r="A166" s="154">
        <v>44353</v>
      </c>
      <c r="B166">
        <f>YEAR(Sales_Data[[#This Row],[OrderDate]])</f>
        <v>2021</v>
      </c>
      <c r="C166" t="s">
        <v>453</v>
      </c>
      <c r="D166" t="s">
        <v>1741</v>
      </c>
      <c r="E166" t="s">
        <v>1742</v>
      </c>
      <c r="F166" t="s">
        <v>1732</v>
      </c>
      <c r="G166" t="s">
        <v>1748</v>
      </c>
      <c r="H166">
        <v>375</v>
      </c>
      <c r="I166">
        <v>817.5</v>
      </c>
    </row>
    <row r="167" spans="1:9">
      <c r="A167" s="154">
        <v>44354</v>
      </c>
      <c r="B167">
        <f>YEAR(Sales_Data[[#This Row],[OrderDate]])</f>
        <v>2021</v>
      </c>
      <c r="C167" t="s">
        <v>854</v>
      </c>
      <c r="D167" t="s">
        <v>1650</v>
      </c>
      <c r="E167" t="s">
        <v>1731</v>
      </c>
      <c r="F167" t="s">
        <v>1732</v>
      </c>
      <c r="G167" t="s">
        <v>1736</v>
      </c>
      <c r="H167">
        <v>24</v>
      </c>
      <c r="I167">
        <v>68.16</v>
      </c>
    </row>
    <row r="168" spans="1:9">
      <c r="A168" s="154">
        <v>44357</v>
      </c>
      <c r="B168">
        <f>YEAR(Sales_Data[[#This Row],[OrderDate]])</f>
        <v>2021</v>
      </c>
      <c r="C168" t="s">
        <v>854</v>
      </c>
      <c r="D168" t="s">
        <v>1734</v>
      </c>
      <c r="E168" t="s">
        <v>1735</v>
      </c>
      <c r="F168" t="s">
        <v>1739</v>
      </c>
      <c r="G168" t="s">
        <v>9</v>
      </c>
      <c r="H168">
        <v>32</v>
      </c>
      <c r="I168">
        <v>72.64</v>
      </c>
    </row>
    <row r="169" spans="1:9">
      <c r="A169" s="154">
        <v>44358</v>
      </c>
      <c r="B169">
        <f>YEAR(Sales_Data[[#This Row],[OrderDate]])</f>
        <v>2021</v>
      </c>
      <c r="C169" t="s">
        <v>854</v>
      </c>
      <c r="D169" t="s">
        <v>1734</v>
      </c>
      <c r="E169" t="s">
        <v>1735</v>
      </c>
      <c r="F169" t="s">
        <v>1745</v>
      </c>
      <c r="G169" t="s">
        <v>1746</v>
      </c>
      <c r="H169">
        <v>53</v>
      </c>
      <c r="I169">
        <v>184.97</v>
      </c>
    </row>
    <row r="170" spans="1:9">
      <c r="A170" s="154">
        <v>44359</v>
      </c>
      <c r="B170">
        <f>YEAR(Sales_Data[[#This Row],[OrderDate]])</f>
        <v>2021</v>
      </c>
      <c r="C170" t="s">
        <v>854</v>
      </c>
      <c r="D170" t="s">
        <v>1737</v>
      </c>
      <c r="E170" t="s">
        <v>1738</v>
      </c>
      <c r="F170" t="s">
        <v>1745</v>
      </c>
      <c r="G170" t="s">
        <v>1746</v>
      </c>
      <c r="H170">
        <v>31</v>
      </c>
      <c r="I170">
        <v>108.19</v>
      </c>
    </row>
    <row r="171" spans="1:9">
      <c r="A171" s="154">
        <v>44360</v>
      </c>
      <c r="B171">
        <f>YEAR(Sales_Data[[#This Row],[OrderDate]])</f>
        <v>2021</v>
      </c>
      <c r="C171" t="s">
        <v>854</v>
      </c>
      <c r="D171" t="s">
        <v>1734</v>
      </c>
      <c r="E171" t="s">
        <v>1735</v>
      </c>
      <c r="F171" t="s">
        <v>1732</v>
      </c>
      <c r="G171" t="s">
        <v>1748</v>
      </c>
      <c r="H171">
        <v>28</v>
      </c>
      <c r="I171">
        <v>61.04</v>
      </c>
    </row>
    <row r="172" spans="1:9">
      <c r="A172" s="154">
        <v>44361</v>
      </c>
      <c r="B172">
        <f>YEAR(Sales_Data[[#This Row],[OrderDate]])</f>
        <v>2021</v>
      </c>
      <c r="C172" t="s">
        <v>453</v>
      </c>
      <c r="D172" t="s">
        <v>1741</v>
      </c>
      <c r="E172" t="s">
        <v>1742</v>
      </c>
      <c r="F172" t="s">
        <v>1732</v>
      </c>
      <c r="G172" t="s">
        <v>1736</v>
      </c>
      <c r="H172">
        <v>141</v>
      </c>
      <c r="I172">
        <v>400.44</v>
      </c>
    </row>
    <row r="173" spans="1:9">
      <c r="A173" s="154">
        <v>44364</v>
      </c>
      <c r="B173">
        <f>YEAR(Sales_Data[[#This Row],[OrderDate]])</f>
        <v>2021</v>
      </c>
      <c r="C173" t="s">
        <v>854</v>
      </c>
      <c r="D173" t="s">
        <v>1734</v>
      </c>
      <c r="E173" t="s">
        <v>1735</v>
      </c>
      <c r="F173" t="s">
        <v>1732</v>
      </c>
      <c r="G173" t="s">
        <v>1736</v>
      </c>
      <c r="H173">
        <v>98</v>
      </c>
      <c r="I173">
        <v>278.32</v>
      </c>
    </row>
    <row r="174" spans="1:9">
      <c r="A174" s="154">
        <v>44365</v>
      </c>
      <c r="B174">
        <f>YEAR(Sales_Data[[#This Row],[OrderDate]])</f>
        <v>2021</v>
      </c>
      <c r="C174" t="s">
        <v>854</v>
      </c>
      <c r="D174" t="s">
        <v>1737</v>
      </c>
      <c r="E174" t="s">
        <v>1738</v>
      </c>
      <c r="F174" t="s">
        <v>1732</v>
      </c>
      <c r="G174" t="s">
        <v>1748</v>
      </c>
      <c r="H174">
        <v>211</v>
      </c>
      <c r="I174">
        <v>459.98</v>
      </c>
    </row>
    <row r="175" spans="1:9">
      <c r="A175" s="154">
        <v>44366</v>
      </c>
      <c r="B175">
        <f>YEAR(Sales_Data[[#This Row],[OrderDate]])</f>
        <v>2021</v>
      </c>
      <c r="C175" t="s">
        <v>854</v>
      </c>
      <c r="D175" t="s">
        <v>1650</v>
      </c>
      <c r="E175" t="s">
        <v>1731</v>
      </c>
      <c r="F175" t="s">
        <v>1739</v>
      </c>
      <c r="G175" t="s">
        <v>1740</v>
      </c>
      <c r="H175">
        <v>28</v>
      </c>
      <c r="I175">
        <v>49.56</v>
      </c>
    </row>
    <row r="176" spans="1:9">
      <c r="A176" s="154">
        <v>44367</v>
      </c>
      <c r="B176">
        <f>YEAR(Sales_Data[[#This Row],[OrderDate]])</f>
        <v>2021</v>
      </c>
      <c r="C176" t="s">
        <v>854</v>
      </c>
      <c r="D176" t="s">
        <v>1734</v>
      </c>
      <c r="E176" t="s">
        <v>1735</v>
      </c>
      <c r="F176" t="s">
        <v>1729</v>
      </c>
      <c r="G176" t="s">
        <v>1730</v>
      </c>
      <c r="H176">
        <v>26</v>
      </c>
      <c r="I176">
        <v>43.68</v>
      </c>
    </row>
    <row r="177" spans="1:9">
      <c r="A177" s="154">
        <v>44368</v>
      </c>
      <c r="B177">
        <f>YEAR(Sales_Data[[#This Row],[OrderDate]])</f>
        <v>2021</v>
      </c>
      <c r="C177" t="s">
        <v>854</v>
      </c>
      <c r="D177" t="s">
        <v>1734</v>
      </c>
      <c r="E177" t="s">
        <v>1735</v>
      </c>
      <c r="F177" t="s">
        <v>1732</v>
      </c>
      <c r="G177" t="s">
        <v>1748</v>
      </c>
      <c r="H177">
        <v>81</v>
      </c>
      <c r="I177">
        <v>176.58</v>
      </c>
    </row>
    <row r="178" spans="1:9">
      <c r="A178" s="154">
        <v>44371</v>
      </c>
      <c r="B178">
        <f>YEAR(Sales_Data[[#This Row],[OrderDate]])</f>
        <v>2021</v>
      </c>
      <c r="C178" t="s">
        <v>453</v>
      </c>
      <c r="D178" t="s">
        <v>1743</v>
      </c>
      <c r="E178" t="s">
        <v>1744</v>
      </c>
      <c r="F178" t="s">
        <v>1739</v>
      </c>
      <c r="G178" t="s">
        <v>1740</v>
      </c>
      <c r="H178">
        <v>58</v>
      </c>
      <c r="I178">
        <v>102.66</v>
      </c>
    </row>
    <row r="179" spans="1:9">
      <c r="A179" s="154">
        <v>44372</v>
      </c>
      <c r="B179">
        <f>YEAR(Sales_Data[[#This Row],[OrderDate]])</f>
        <v>2021</v>
      </c>
      <c r="C179" t="s">
        <v>453</v>
      </c>
      <c r="D179" t="s">
        <v>1741</v>
      </c>
      <c r="E179" t="s">
        <v>1742</v>
      </c>
      <c r="F179" t="s">
        <v>1739</v>
      </c>
      <c r="G179" t="s">
        <v>1740</v>
      </c>
      <c r="H179">
        <v>104</v>
      </c>
      <c r="I179">
        <v>184.08</v>
      </c>
    </row>
    <row r="180" spans="1:9">
      <c r="A180" s="154">
        <v>44373</v>
      </c>
      <c r="B180">
        <f>YEAR(Sales_Data[[#This Row],[OrderDate]])</f>
        <v>2021</v>
      </c>
      <c r="C180" t="s">
        <v>453</v>
      </c>
      <c r="D180" t="s">
        <v>1741</v>
      </c>
      <c r="E180" t="s">
        <v>1742</v>
      </c>
      <c r="F180" t="s">
        <v>1729</v>
      </c>
      <c r="G180" t="s">
        <v>1730</v>
      </c>
      <c r="H180">
        <v>114</v>
      </c>
      <c r="I180">
        <v>191.52</v>
      </c>
    </row>
    <row r="181" spans="1:9">
      <c r="A181" s="154">
        <v>44374</v>
      </c>
      <c r="B181">
        <f>YEAR(Sales_Data[[#This Row],[OrderDate]])</f>
        <v>2021</v>
      </c>
      <c r="C181" t="s">
        <v>854</v>
      </c>
      <c r="D181" t="s">
        <v>1650</v>
      </c>
      <c r="E181" t="s">
        <v>1728</v>
      </c>
      <c r="F181" t="s">
        <v>1732</v>
      </c>
      <c r="G181" t="s">
        <v>1748</v>
      </c>
      <c r="H181">
        <v>144</v>
      </c>
      <c r="I181">
        <v>313.92</v>
      </c>
    </row>
    <row r="182" spans="1:9">
      <c r="A182" s="154">
        <v>44375</v>
      </c>
      <c r="B182">
        <f>YEAR(Sales_Data[[#This Row],[OrderDate]])</f>
        <v>2021</v>
      </c>
      <c r="C182" t="s">
        <v>453</v>
      </c>
      <c r="D182" t="s">
        <v>1743</v>
      </c>
      <c r="E182" t="s">
        <v>1744</v>
      </c>
      <c r="F182" t="s">
        <v>1739</v>
      </c>
      <c r="G182" t="s">
        <v>1749</v>
      </c>
      <c r="H182">
        <v>43</v>
      </c>
      <c r="I182">
        <v>80.41</v>
      </c>
    </row>
    <row r="183" spans="1:9">
      <c r="A183" s="154">
        <v>44378</v>
      </c>
      <c r="B183">
        <f>YEAR(Sales_Data[[#This Row],[OrderDate]])</f>
        <v>2021</v>
      </c>
      <c r="C183" t="s">
        <v>453</v>
      </c>
      <c r="D183" t="s">
        <v>1741</v>
      </c>
      <c r="E183" t="s">
        <v>1742</v>
      </c>
      <c r="F183" t="s">
        <v>1732</v>
      </c>
      <c r="G183" t="s">
        <v>1748</v>
      </c>
      <c r="H183">
        <v>144</v>
      </c>
      <c r="I183">
        <v>313.92</v>
      </c>
    </row>
    <row r="184" spans="1:9">
      <c r="A184" s="154">
        <v>44379</v>
      </c>
      <c r="B184">
        <f>YEAR(Sales_Data[[#This Row],[OrderDate]])</f>
        <v>2021</v>
      </c>
      <c r="C184" t="s">
        <v>854</v>
      </c>
      <c r="D184" t="s">
        <v>1650</v>
      </c>
      <c r="E184" t="s">
        <v>1728</v>
      </c>
      <c r="F184" t="s">
        <v>1739</v>
      </c>
      <c r="G184" t="s">
        <v>1740</v>
      </c>
      <c r="H184">
        <v>90</v>
      </c>
      <c r="I184">
        <v>159.30000000000001</v>
      </c>
    </row>
    <row r="185" spans="1:9">
      <c r="A185" s="154">
        <v>44380</v>
      </c>
      <c r="B185">
        <f>YEAR(Sales_Data[[#This Row],[OrderDate]])</f>
        <v>2021</v>
      </c>
      <c r="C185" t="s">
        <v>854</v>
      </c>
      <c r="D185" t="s">
        <v>1734</v>
      </c>
      <c r="E185" t="s">
        <v>1735</v>
      </c>
      <c r="F185" t="s">
        <v>1729</v>
      </c>
      <c r="G185" t="s">
        <v>1747</v>
      </c>
      <c r="H185">
        <v>26</v>
      </c>
      <c r="I185">
        <v>81.900000000000006</v>
      </c>
    </row>
    <row r="186" spans="1:9">
      <c r="A186" s="154">
        <v>44381</v>
      </c>
      <c r="B186">
        <f>YEAR(Sales_Data[[#This Row],[OrderDate]])</f>
        <v>2021</v>
      </c>
      <c r="C186" t="s">
        <v>854</v>
      </c>
      <c r="D186" t="s">
        <v>1650</v>
      </c>
      <c r="E186" t="s">
        <v>1731</v>
      </c>
      <c r="F186" t="s">
        <v>1739</v>
      </c>
      <c r="G186" t="s">
        <v>1749</v>
      </c>
      <c r="H186">
        <v>34</v>
      </c>
      <c r="I186">
        <v>63.58</v>
      </c>
    </row>
    <row r="187" spans="1:9">
      <c r="A187" s="154">
        <v>44382</v>
      </c>
      <c r="B187">
        <f>YEAR(Sales_Data[[#This Row],[OrderDate]])</f>
        <v>2021</v>
      </c>
      <c r="C187" t="s">
        <v>854</v>
      </c>
      <c r="D187" t="s">
        <v>1734</v>
      </c>
      <c r="E187" t="s">
        <v>1735</v>
      </c>
      <c r="F187" t="s">
        <v>1739</v>
      </c>
      <c r="G187" t="s">
        <v>1740</v>
      </c>
      <c r="H187">
        <v>74</v>
      </c>
      <c r="I187">
        <v>130.97999999999999</v>
      </c>
    </row>
    <row r="188" spans="1:9">
      <c r="A188" s="154">
        <v>44385</v>
      </c>
      <c r="B188">
        <f>YEAR(Sales_Data[[#This Row],[OrderDate]])</f>
        <v>2021</v>
      </c>
      <c r="C188" t="s">
        <v>854</v>
      </c>
      <c r="D188" t="s">
        <v>1737</v>
      </c>
      <c r="E188" t="s">
        <v>1738</v>
      </c>
      <c r="F188" t="s">
        <v>1739</v>
      </c>
      <c r="G188" t="s">
        <v>1749</v>
      </c>
      <c r="H188">
        <v>84</v>
      </c>
      <c r="I188">
        <v>157.08000000000001</v>
      </c>
    </row>
    <row r="189" spans="1:9">
      <c r="A189" s="154">
        <v>44386</v>
      </c>
      <c r="B189">
        <f>YEAR(Sales_Data[[#This Row],[OrderDate]])</f>
        <v>2021</v>
      </c>
      <c r="C189" t="s">
        <v>453</v>
      </c>
      <c r="D189" t="s">
        <v>1743</v>
      </c>
      <c r="E189" t="s">
        <v>1744</v>
      </c>
      <c r="F189" t="s">
        <v>1739</v>
      </c>
      <c r="G189" t="s">
        <v>1749</v>
      </c>
      <c r="H189">
        <v>72</v>
      </c>
      <c r="I189">
        <v>134.63999999999999</v>
      </c>
    </row>
    <row r="190" spans="1:9">
      <c r="A190" s="154">
        <v>44387</v>
      </c>
      <c r="B190">
        <f>YEAR(Sales_Data[[#This Row],[OrderDate]])</f>
        <v>2021</v>
      </c>
      <c r="C190" t="s">
        <v>854</v>
      </c>
      <c r="D190" t="s">
        <v>1734</v>
      </c>
      <c r="E190" t="s">
        <v>1735</v>
      </c>
      <c r="F190" t="s">
        <v>1745</v>
      </c>
      <c r="G190" t="s">
        <v>1746</v>
      </c>
      <c r="H190">
        <v>38</v>
      </c>
      <c r="I190">
        <v>132.62</v>
      </c>
    </row>
    <row r="191" spans="1:9">
      <c r="A191" s="154">
        <v>44388</v>
      </c>
      <c r="B191">
        <f>YEAR(Sales_Data[[#This Row],[OrderDate]])</f>
        <v>2021</v>
      </c>
      <c r="C191" t="s">
        <v>453</v>
      </c>
      <c r="D191" t="s">
        <v>1741</v>
      </c>
      <c r="E191" t="s">
        <v>1742</v>
      </c>
      <c r="F191" t="s">
        <v>1739</v>
      </c>
      <c r="G191" t="s">
        <v>1740</v>
      </c>
      <c r="H191">
        <v>30</v>
      </c>
      <c r="I191">
        <v>53.1</v>
      </c>
    </row>
    <row r="192" spans="1:9">
      <c r="A192" s="154">
        <v>44389</v>
      </c>
      <c r="B192">
        <f>YEAR(Sales_Data[[#This Row],[OrderDate]])</f>
        <v>2021</v>
      </c>
      <c r="C192" t="s">
        <v>854</v>
      </c>
      <c r="D192" t="s">
        <v>1650</v>
      </c>
      <c r="E192" t="s">
        <v>1728</v>
      </c>
      <c r="F192" t="s">
        <v>1732</v>
      </c>
      <c r="G192" t="s">
        <v>1748</v>
      </c>
      <c r="H192">
        <v>201</v>
      </c>
      <c r="I192">
        <v>438.18</v>
      </c>
    </row>
    <row r="193" spans="1:9">
      <c r="A193" s="154">
        <v>44392</v>
      </c>
      <c r="B193">
        <f>YEAR(Sales_Data[[#This Row],[OrderDate]])</f>
        <v>2021</v>
      </c>
      <c r="C193" t="s">
        <v>453</v>
      </c>
      <c r="D193" t="s">
        <v>1741</v>
      </c>
      <c r="E193" t="s">
        <v>1742</v>
      </c>
      <c r="F193" t="s">
        <v>1739</v>
      </c>
      <c r="G193" t="s">
        <v>1749</v>
      </c>
      <c r="H193">
        <v>49</v>
      </c>
      <c r="I193">
        <v>91.63</v>
      </c>
    </row>
    <row r="194" spans="1:9">
      <c r="A194" s="154">
        <v>44393</v>
      </c>
      <c r="B194">
        <f>YEAR(Sales_Data[[#This Row],[OrderDate]])</f>
        <v>2021</v>
      </c>
      <c r="C194" t="s">
        <v>854</v>
      </c>
      <c r="D194" t="s">
        <v>1734</v>
      </c>
      <c r="E194" t="s">
        <v>1735</v>
      </c>
      <c r="F194" t="s">
        <v>1732</v>
      </c>
      <c r="G194" t="s">
        <v>1748</v>
      </c>
      <c r="H194">
        <v>102</v>
      </c>
      <c r="I194">
        <v>222.36</v>
      </c>
    </row>
    <row r="195" spans="1:9">
      <c r="A195" s="154">
        <v>44394</v>
      </c>
      <c r="B195">
        <f>YEAR(Sales_Data[[#This Row],[OrderDate]])</f>
        <v>2021</v>
      </c>
      <c r="C195" t="s">
        <v>854</v>
      </c>
      <c r="D195" t="s">
        <v>1650</v>
      </c>
      <c r="E195" t="s">
        <v>1731</v>
      </c>
      <c r="F195" t="s">
        <v>1739</v>
      </c>
      <c r="G195" t="s">
        <v>1740</v>
      </c>
      <c r="H195">
        <v>31</v>
      </c>
      <c r="I195">
        <v>54.87</v>
      </c>
    </row>
    <row r="196" spans="1:9">
      <c r="A196" s="154">
        <v>44395</v>
      </c>
      <c r="B196">
        <f>YEAR(Sales_Data[[#This Row],[OrderDate]])</f>
        <v>2021</v>
      </c>
      <c r="C196" t="s">
        <v>854</v>
      </c>
      <c r="D196" t="s">
        <v>1737</v>
      </c>
      <c r="E196" t="s">
        <v>1738</v>
      </c>
      <c r="F196" t="s">
        <v>1739</v>
      </c>
      <c r="G196" t="s">
        <v>1740</v>
      </c>
      <c r="H196">
        <v>61</v>
      </c>
      <c r="I196">
        <v>107.97</v>
      </c>
    </row>
    <row r="197" spans="1:9">
      <c r="A197" s="154">
        <v>44396</v>
      </c>
      <c r="B197">
        <f>YEAR(Sales_Data[[#This Row],[OrderDate]])</f>
        <v>2021</v>
      </c>
      <c r="C197" t="s">
        <v>453</v>
      </c>
      <c r="D197" t="s">
        <v>1741</v>
      </c>
      <c r="E197" t="s">
        <v>1742</v>
      </c>
      <c r="F197" t="s">
        <v>1739</v>
      </c>
      <c r="G197" t="s">
        <v>1740</v>
      </c>
      <c r="H197">
        <v>70</v>
      </c>
      <c r="I197">
        <v>123.9</v>
      </c>
    </row>
    <row r="198" spans="1:9">
      <c r="A198" s="154">
        <v>44399</v>
      </c>
      <c r="B198">
        <f>YEAR(Sales_Data[[#This Row],[OrderDate]])</f>
        <v>2021</v>
      </c>
      <c r="C198" t="s">
        <v>854</v>
      </c>
      <c r="D198" t="s">
        <v>1737</v>
      </c>
      <c r="E198" t="s">
        <v>1738</v>
      </c>
      <c r="F198" t="s">
        <v>1729</v>
      </c>
      <c r="G198" t="s">
        <v>1730</v>
      </c>
      <c r="H198">
        <v>50</v>
      </c>
      <c r="I198">
        <v>84</v>
      </c>
    </row>
    <row r="199" spans="1:9">
      <c r="A199" s="154">
        <v>44400</v>
      </c>
      <c r="B199">
        <f>YEAR(Sales_Data[[#This Row],[OrderDate]])</f>
        <v>2021</v>
      </c>
      <c r="C199" t="s">
        <v>854</v>
      </c>
      <c r="D199" t="s">
        <v>1734</v>
      </c>
      <c r="E199" t="s">
        <v>1735</v>
      </c>
      <c r="F199" t="s">
        <v>1732</v>
      </c>
      <c r="G199" t="s">
        <v>1736</v>
      </c>
      <c r="H199">
        <v>97</v>
      </c>
      <c r="I199">
        <v>275.48</v>
      </c>
    </row>
    <row r="200" spans="1:9">
      <c r="A200" s="154">
        <v>44401</v>
      </c>
      <c r="B200">
        <f>YEAR(Sales_Data[[#This Row],[OrderDate]])</f>
        <v>2021</v>
      </c>
      <c r="C200" t="s">
        <v>453</v>
      </c>
      <c r="D200" t="s">
        <v>1743</v>
      </c>
      <c r="E200" t="s">
        <v>1744</v>
      </c>
      <c r="F200" t="s">
        <v>1732</v>
      </c>
      <c r="G200" t="s">
        <v>1748</v>
      </c>
      <c r="H200">
        <v>139</v>
      </c>
      <c r="I200">
        <v>303.02</v>
      </c>
    </row>
    <row r="201" spans="1:9">
      <c r="A201" s="154">
        <v>44402</v>
      </c>
      <c r="B201">
        <f>YEAR(Sales_Data[[#This Row],[OrderDate]])</f>
        <v>2021</v>
      </c>
      <c r="C201" t="s">
        <v>854</v>
      </c>
      <c r="D201" t="s">
        <v>1650</v>
      </c>
      <c r="E201" t="s">
        <v>1728</v>
      </c>
      <c r="F201" t="s">
        <v>1745</v>
      </c>
      <c r="G201" t="s">
        <v>1746</v>
      </c>
      <c r="H201">
        <v>23</v>
      </c>
      <c r="I201">
        <v>80.27</v>
      </c>
    </row>
    <row r="202" spans="1:9">
      <c r="A202" s="154">
        <v>44403</v>
      </c>
      <c r="B202">
        <f>YEAR(Sales_Data[[#This Row],[OrderDate]])</f>
        <v>2021</v>
      </c>
      <c r="C202" t="s">
        <v>453</v>
      </c>
      <c r="D202" t="s">
        <v>1741</v>
      </c>
      <c r="E202" t="s">
        <v>1742</v>
      </c>
      <c r="F202" t="s">
        <v>1739</v>
      </c>
      <c r="G202" t="s">
        <v>1749</v>
      </c>
      <c r="H202">
        <v>71</v>
      </c>
      <c r="I202">
        <v>132.77000000000001</v>
      </c>
    </row>
    <row r="203" spans="1:9">
      <c r="A203" s="154">
        <v>44406</v>
      </c>
      <c r="B203">
        <f>YEAR(Sales_Data[[#This Row],[OrderDate]])</f>
        <v>2021</v>
      </c>
      <c r="C203" t="s">
        <v>453</v>
      </c>
      <c r="D203" t="s">
        <v>1741</v>
      </c>
      <c r="E203" t="s">
        <v>1742</v>
      </c>
      <c r="F203" t="s">
        <v>1732</v>
      </c>
      <c r="G203" t="s">
        <v>1733</v>
      </c>
      <c r="H203">
        <v>78</v>
      </c>
      <c r="I203">
        <v>145.86000000000001</v>
      </c>
    </row>
    <row r="204" spans="1:9">
      <c r="A204" s="154">
        <v>44407</v>
      </c>
      <c r="B204">
        <f>YEAR(Sales_Data[[#This Row],[OrderDate]])</f>
        <v>2021</v>
      </c>
      <c r="C204" t="s">
        <v>854</v>
      </c>
      <c r="D204" t="s">
        <v>1737</v>
      </c>
      <c r="E204" t="s">
        <v>1738</v>
      </c>
      <c r="F204" t="s">
        <v>1739</v>
      </c>
      <c r="G204" t="s">
        <v>1740</v>
      </c>
      <c r="H204">
        <v>93</v>
      </c>
      <c r="I204">
        <v>164.61</v>
      </c>
    </row>
    <row r="205" spans="1:9">
      <c r="A205" s="154">
        <v>44408</v>
      </c>
      <c r="B205">
        <f>YEAR(Sales_Data[[#This Row],[OrderDate]])</f>
        <v>2021</v>
      </c>
      <c r="C205" t="s">
        <v>854</v>
      </c>
      <c r="D205" t="s">
        <v>1734</v>
      </c>
      <c r="E205" t="s">
        <v>1735</v>
      </c>
      <c r="F205" t="s">
        <v>1729</v>
      </c>
      <c r="G205" t="s">
        <v>1730</v>
      </c>
      <c r="H205">
        <v>46</v>
      </c>
      <c r="I205">
        <v>77.28</v>
      </c>
    </row>
    <row r="206" spans="1:9">
      <c r="A206" s="154">
        <v>44409</v>
      </c>
      <c r="B206">
        <f>YEAR(Sales_Data[[#This Row],[OrderDate]])</f>
        <v>2021</v>
      </c>
      <c r="C206" t="s">
        <v>453</v>
      </c>
      <c r="D206" t="s">
        <v>1743</v>
      </c>
      <c r="E206" t="s">
        <v>1744</v>
      </c>
      <c r="F206" t="s">
        <v>1732</v>
      </c>
      <c r="G206" t="s">
        <v>1733</v>
      </c>
      <c r="H206">
        <v>59</v>
      </c>
      <c r="I206">
        <v>110.33</v>
      </c>
    </row>
    <row r="207" spans="1:9">
      <c r="A207" s="154">
        <v>44410</v>
      </c>
      <c r="B207">
        <f>YEAR(Sales_Data[[#This Row],[OrderDate]])</f>
        <v>2021</v>
      </c>
      <c r="C207" t="s">
        <v>453</v>
      </c>
      <c r="D207" t="s">
        <v>1743</v>
      </c>
      <c r="E207" t="s">
        <v>1744</v>
      </c>
      <c r="F207" t="s">
        <v>1739</v>
      </c>
      <c r="G207" t="s">
        <v>1740</v>
      </c>
      <c r="H207">
        <v>46</v>
      </c>
      <c r="I207">
        <v>81.42</v>
      </c>
    </row>
    <row r="208" spans="1:9">
      <c r="A208" s="154">
        <v>44413</v>
      </c>
      <c r="B208">
        <f>YEAR(Sales_Data[[#This Row],[OrderDate]])</f>
        <v>2021</v>
      </c>
      <c r="C208" t="s">
        <v>453</v>
      </c>
      <c r="D208" t="s">
        <v>1741</v>
      </c>
      <c r="E208" t="s">
        <v>1742</v>
      </c>
      <c r="F208" t="s">
        <v>1732</v>
      </c>
      <c r="G208" t="s">
        <v>1736</v>
      </c>
      <c r="H208">
        <v>76</v>
      </c>
      <c r="I208">
        <v>215.84</v>
      </c>
    </row>
    <row r="209" spans="1:9">
      <c r="A209" s="154">
        <v>44414</v>
      </c>
      <c r="B209">
        <f>YEAR(Sales_Data[[#This Row],[OrderDate]])</f>
        <v>2021</v>
      </c>
      <c r="C209" t="s">
        <v>854</v>
      </c>
      <c r="D209" t="s">
        <v>1650</v>
      </c>
      <c r="E209" t="s">
        <v>1728</v>
      </c>
      <c r="F209" t="s">
        <v>1739</v>
      </c>
      <c r="G209" t="s">
        <v>1749</v>
      </c>
      <c r="H209">
        <v>84</v>
      </c>
      <c r="I209">
        <v>157.08000000000001</v>
      </c>
    </row>
    <row r="210" spans="1:9">
      <c r="A210" s="154">
        <v>44415</v>
      </c>
      <c r="B210">
        <f>YEAR(Sales_Data[[#This Row],[OrderDate]])</f>
        <v>2021</v>
      </c>
      <c r="C210" t="s">
        <v>854</v>
      </c>
      <c r="D210" t="s">
        <v>1650</v>
      </c>
      <c r="E210" t="s">
        <v>1728</v>
      </c>
      <c r="F210" t="s">
        <v>1739</v>
      </c>
      <c r="G210" t="s">
        <v>1740</v>
      </c>
      <c r="H210">
        <v>44</v>
      </c>
      <c r="I210">
        <v>77.88</v>
      </c>
    </row>
    <row r="211" spans="1:9">
      <c r="A211" s="154">
        <v>44416</v>
      </c>
      <c r="B211">
        <f>YEAR(Sales_Data[[#This Row],[OrderDate]])</f>
        <v>2021</v>
      </c>
      <c r="C211" t="s">
        <v>453</v>
      </c>
      <c r="D211" t="s">
        <v>1741</v>
      </c>
      <c r="E211" t="s">
        <v>1742</v>
      </c>
      <c r="F211" t="s">
        <v>1739</v>
      </c>
      <c r="G211" t="s">
        <v>1749</v>
      </c>
      <c r="H211">
        <v>77</v>
      </c>
      <c r="I211">
        <v>143.99</v>
      </c>
    </row>
    <row r="212" spans="1:9">
      <c r="A212" s="154">
        <v>44417</v>
      </c>
      <c r="B212">
        <f>YEAR(Sales_Data[[#This Row],[OrderDate]])</f>
        <v>2021</v>
      </c>
      <c r="C212" t="s">
        <v>854</v>
      </c>
      <c r="D212" t="s">
        <v>1650</v>
      </c>
      <c r="E212" t="s">
        <v>1728</v>
      </c>
      <c r="F212" t="s">
        <v>1745</v>
      </c>
      <c r="G212" t="s">
        <v>1746</v>
      </c>
      <c r="H212">
        <v>31</v>
      </c>
      <c r="I212">
        <v>108.19</v>
      </c>
    </row>
    <row r="213" spans="1:9">
      <c r="A213" s="154">
        <v>44420</v>
      </c>
      <c r="B213">
        <f>YEAR(Sales_Data[[#This Row],[OrderDate]])</f>
        <v>2021</v>
      </c>
      <c r="C213" t="s">
        <v>854</v>
      </c>
      <c r="D213" t="s">
        <v>1737</v>
      </c>
      <c r="E213" t="s">
        <v>1738</v>
      </c>
      <c r="F213" t="s">
        <v>1739</v>
      </c>
      <c r="G213" t="s">
        <v>1740</v>
      </c>
      <c r="H213">
        <v>116</v>
      </c>
      <c r="I213">
        <v>205.32</v>
      </c>
    </row>
    <row r="214" spans="1:9">
      <c r="A214" s="154">
        <v>44421</v>
      </c>
      <c r="B214">
        <f>YEAR(Sales_Data[[#This Row],[OrderDate]])</f>
        <v>2021</v>
      </c>
      <c r="C214" t="s">
        <v>854</v>
      </c>
      <c r="D214" t="s">
        <v>1650</v>
      </c>
      <c r="E214" t="s">
        <v>1728</v>
      </c>
      <c r="F214" t="s">
        <v>1732</v>
      </c>
      <c r="G214" t="s">
        <v>1736</v>
      </c>
      <c r="H214">
        <v>47</v>
      </c>
      <c r="I214">
        <v>133.47999999999999</v>
      </c>
    </row>
    <row r="215" spans="1:9">
      <c r="A215" s="154">
        <v>44422</v>
      </c>
      <c r="B215">
        <f>YEAR(Sales_Data[[#This Row],[OrderDate]])</f>
        <v>2021</v>
      </c>
      <c r="C215" t="s">
        <v>854</v>
      </c>
      <c r="D215" t="s">
        <v>1650</v>
      </c>
      <c r="E215" t="s">
        <v>1731</v>
      </c>
      <c r="F215" t="s">
        <v>1739</v>
      </c>
      <c r="G215" t="s">
        <v>1740</v>
      </c>
      <c r="H215">
        <v>30</v>
      </c>
      <c r="I215">
        <v>53.1</v>
      </c>
    </row>
    <row r="216" spans="1:9">
      <c r="A216" s="154">
        <v>44423</v>
      </c>
      <c r="B216">
        <f>YEAR(Sales_Data[[#This Row],[OrderDate]])</f>
        <v>2021</v>
      </c>
      <c r="C216" t="s">
        <v>854</v>
      </c>
      <c r="D216" t="s">
        <v>1734</v>
      </c>
      <c r="E216" t="s">
        <v>1735</v>
      </c>
      <c r="F216" t="s">
        <v>1729</v>
      </c>
      <c r="G216" t="s">
        <v>1747</v>
      </c>
      <c r="H216">
        <v>29</v>
      </c>
      <c r="I216">
        <v>91.35</v>
      </c>
    </row>
    <row r="217" spans="1:9">
      <c r="A217" s="154">
        <v>44424</v>
      </c>
      <c r="B217">
        <f>YEAR(Sales_Data[[#This Row],[OrderDate]])</f>
        <v>2021</v>
      </c>
      <c r="C217" t="s">
        <v>854</v>
      </c>
      <c r="D217" t="s">
        <v>1734</v>
      </c>
      <c r="E217" t="s">
        <v>1735</v>
      </c>
      <c r="F217" t="s">
        <v>1739</v>
      </c>
      <c r="G217" t="s">
        <v>1740</v>
      </c>
      <c r="H217">
        <v>63</v>
      </c>
      <c r="I217">
        <v>111.51</v>
      </c>
    </row>
    <row r="218" spans="1:9">
      <c r="A218" s="154">
        <v>44427</v>
      </c>
      <c r="B218">
        <f>YEAR(Sales_Data[[#This Row],[OrderDate]])</f>
        <v>2021</v>
      </c>
      <c r="C218" t="s">
        <v>854</v>
      </c>
      <c r="D218" t="s">
        <v>1737</v>
      </c>
      <c r="E218" t="s">
        <v>1738</v>
      </c>
      <c r="F218" t="s">
        <v>1732</v>
      </c>
      <c r="G218" t="s">
        <v>1748</v>
      </c>
      <c r="H218">
        <v>143</v>
      </c>
      <c r="I218">
        <v>311.74</v>
      </c>
    </row>
    <row r="219" spans="1:9">
      <c r="A219" s="154">
        <v>44428</v>
      </c>
      <c r="B219">
        <f>YEAR(Sales_Data[[#This Row],[OrderDate]])</f>
        <v>2021</v>
      </c>
      <c r="C219" t="s">
        <v>854</v>
      </c>
      <c r="D219" t="s">
        <v>1734</v>
      </c>
      <c r="E219" t="s">
        <v>1735</v>
      </c>
      <c r="F219" t="s">
        <v>1745</v>
      </c>
      <c r="G219" t="s">
        <v>1746</v>
      </c>
      <c r="H219">
        <v>51</v>
      </c>
      <c r="I219">
        <v>177.99</v>
      </c>
    </row>
    <row r="220" spans="1:9">
      <c r="A220" s="154">
        <v>44429</v>
      </c>
      <c r="B220">
        <f>YEAR(Sales_Data[[#This Row],[OrderDate]])</f>
        <v>2021</v>
      </c>
      <c r="C220" t="s">
        <v>854</v>
      </c>
      <c r="D220" t="s">
        <v>1737</v>
      </c>
      <c r="E220" t="s">
        <v>1738</v>
      </c>
      <c r="F220" t="s">
        <v>1732</v>
      </c>
      <c r="G220" t="s">
        <v>1736</v>
      </c>
      <c r="H220">
        <v>90</v>
      </c>
      <c r="I220">
        <v>255.6</v>
      </c>
    </row>
    <row r="221" spans="1:9">
      <c r="A221" s="154">
        <v>44430</v>
      </c>
      <c r="B221">
        <f>YEAR(Sales_Data[[#This Row],[OrderDate]])</f>
        <v>2021</v>
      </c>
      <c r="C221" t="s">
        <v>453</v>
      </c>
      <c r="D221" t="s">
        <v>1741</v>
      </c>
      <c r="E221" t="s">
        <v>1742</v>
      </c>
      <c r="F221" t="s">
        <v>1745</v>
      </c>
      <c r="G221" t="s">
        <v>1746</v>
      </c>
      <c r="H221">
        <v>21</v>
      </c>
      <c r="I221">
        <v>73.290000000000006</v>
      </c>
    </row>
    <row r="222" spans="1:9">
      <c r="A222" s="154">
        <v>44431</v>
      </c>
      <c r="B222">
        <f>YEAR(Sales_Data[[#This Row],[OrderDate]])</f>
        <v>2021</v>
      </c>
      <c r="C222" t="s">
        <v>854</v>
      </c>
      <c r="D222" t="s">
        <v>1650</v>
      </c>
      <c r="E222" t="s">
        <v>1728</v>
      </c>
      <c r="F222" t="s">
        <v>1739</v>
      </c>
      <c r="G222" t="s">
        <v>1740</v>
      </c>
      <c r="H222">
        <v>102</v>
      </c>
      <c r="I222">
        <v>180.54</v>
      </c>
    </row>
    <row r="223" spans="1:9">
      <c r="A223" s="154">
        <v>44434</v>
      </c>
      <c r="B223">
        <f>YEAR(Sales_Data[[#This Row],[OrderDate]])</f>
        <v>2021</v>
      </c>
      <c r="C223" t="s">
        <v>854</v>
      </c>
      <c r="D223" t="s">
        <v>1734</v>
      </c>
      <c r="E223" t="s">
        <v>1735</v>
      </c>
      <c r="F223" t="s">
        <v>1732</v>
      </c>
      <c r="G223" t="s">
        <v>1748</v>
      </c>
      <c r="H223">
        <v>32</v>
      </c>
      <c r="I223">
        <v>69.760000000000005</v>
      </c>
    </row>
    <row r="224" spans="1:9">
      <c r="A224" s="154">
        <v>44435</v>
      </c>
      <c r="B224">
        <f>YEAR(Sales_Data[[#This Row],[OrderDate]])</f>
        <v>2021</v>
      </c>
      <c r="C224" t="s">
        <v>854</v>
      </c>
      <c r="D224" t="s">
        <v>1737</v>
      </c>
      <c r="E224" t="s">
        <v>1738</v>
      </c>
      <c r="F224" t="s">
        <v>1739</v>
      </c>
      <c r="G224" t="s">
        <v>1749</v>
      </c>
      <c r="H224">
        <v>73</v>
      </c>
      <c r="I224">
        <v>136.51</v>
      </c>
    </row>
    <row r="225" spans="1:9">
      <c r="A225" s="154">
        <v>44436</v>
      </c>
      <c r="B225">
        <f>YEAR(Sales_Data[[#This Row],[OrderDate]])</f>
        <v>2021</v>
      </c>
      <c r="C225" t="s">
        <v>854</v>
      </c>
      <c r="D225" t="s">
        <v>1650</v>
      </c>
      <c r="E225" t="s">
        <v>1731</v>
      </c>
      <c r="F225" t="s">
        <v>1739</v>
      </c>
      <c r="G225" t="s">
        <v>1749</v>
      </c>
      <c r="H225">
        <v>26</v>
      </c>
      <c r="I225">
        <v>48.62</v>
      </c>
    </row>
    <row r="226" spans="1:9">
      <c r="A226" s="154">
        <v>44437</v>
      </c>
      <c r="B226">
        <f>YEAR(Sales_Data[[#This Row],[OrderDate]])</f>
        <v>2021</v>
      </c>
      <c r="C226" t="s">
        <v>854</v>
      </c>
      <c r="D226" t="s">
        <v>1734</v>
      </c>
      <c r="E226" t="s">
        <v>1735</v>
      </c>
      <c r="F226" t="s">
        <v>1739</v>
      </c>
      <c r="G226" t="s">
        <v>1740</v>
      </c>
      <c r="H226">
        <v>41</v>
      </c>
      <c r="I226">
        <v>72.569999999999993</v>
      </c>
    </row>
    <row r="227" spans="1:9">
      <c r="A227" s="154">
        <v>44438</v>
      </c>
      <c r="B227">
        <f>YEAR(Sales_Data[[#This Row],[OrderDate]])</f>
        <v>2021</v>
      </c>
      <c r="C227" t="s">
        <v>854</v>
      </c>
      <c r="D227" t="s">
        <v>1734</v>
      </c>
      <c r="E227" t="s">
        <v>1735</v>
      </c>
      <c r="F227" t="s">
        <v>1729</v>
      </c>
      <c r="G227" t="s">
        <v>1730</v>
      </c>
      <c r="H227">
        <v>24</v>
      </c>
      <c r="I227">
        <v>40.32</v>
      </c>
    </row>
    <row r="228" spans="1:9">
      <c r="A228" s="154">
        <v>44441</v>
      </c>
      <c r="B228">
        <f>YEAR(Sales_Data[[#This Row],[OrderDate]])</f>
        <v>2021</v>
      </c>
      <c r="C228" t="s">
        <v>854</v>
      </c>
      <c r="D228" t="s">
        <v>1650</v>
      </c>
      <c r="E228" t="s">
        <v>1728</v>
      </c>
      <c r="F228" t="s">
        <v>1739</v>
      </c>
      <c r="G228" t="s">
        <v>1749</v>
      </c>
      <c r="H228">
        <v>41</v>
      </c>
      <c r="I228">
        <v>76.67</v>
      </c>
    </row>
    <row r="229" spans="1:9">
      <c r="A229" s="154">
        <v>44442</v>
      </c>
      <c r="B229">
        <f>YEAR(Sales_Data[[#This Row],[OrderDate]])</f>
        <v>2021</v>
      </c>
      <c r="C229" t="s">
        <v>854</v>
      </c>
      <c r="D229" t="s">
        <v>1734</v>
      </c>
      <c r="E229" t="s">
        <v>1735</v>
      </c>
      <c r="F229" t="s">
        <v>1732</v>
      </c>
      <c r="G229" t="s">
        <v>1748</v>
      </c>
      <c r="H229">
        <v>43</v>
      </c>
      <c r="I229">
        <v>93.74</v>
      </c>
    </row>
    <row r="230" spans="1:9">
      <c r="A230" s="154">
        <v>44443</v>
      </c>
      <c r="B230">
        <f>YEAR(Sales_Data[[#This Row],[OrderDate]])</f>
        <v>2021</v>
      </c>
      <c r="C230" t="s">
        <v>453</v>
      </c>
      <c r="D230" t="s">
        <v>1743</v>
      </c>
      <c r="E230" t="s">
        <v>1744</v>
      </c>
      <c r="F230" t="s">
        <v>1732</v>
      </c>
      <c r="G230" t="s">
        <v>1748</v>
      </c>
      <c r="H230">
        <v>128</v>
      </c>
      <c r="I230">
        <v>279.04000000000002</v>
      </c>
    </row>
    <row r="231" spans="1:9">
      <c r="A231" s="154">
        <v>44444</v>
      </c>
      <c r="B231">
        <f>YEAR(Sales_Data[[#This Row],[OrderDate]])</f>
        <v>2021</v>
      </c>
      <c r="C231" t="s">
        <v>453</v>
      </c>
      <c r="D231" t="s">
        <v>1741</v>
      </c>
      <c r="E231" t="s">
        <v>1742</v>
      </c>
      <c r="F231" t="s">
        <v>1732</v>
      </c>
      <c r="G231" t="s">
        <v>1736</v>
      </c>
      <c r="H231">
        <v>69</v>
      </c>
      <c r="I231">
        <v>195.96</v>
      </c>
    </row>
    <row r="232" spans="1:9">
      <c r="A232" s="154">
        <v>44445</v>
      </c>
      <c r="B232">
        <f>YEAR(Sales_Data[[#This Row],[OrderDate]])</f>
        <v>2021</v>
      </c>
      <c r="C232" t="s">
        <v>453</v>
      </c>
      <c r="D232" t="s">
        <v>1741</v>
      </c>
      <c r="E232" t="s">
        <v>1742</v>
      </c>
      <c r="F232" t="s">
        <v>1732</v>
      </c>
      <c r="G232" t="s">
        <v>1748</v>
      </c>
      <c r="H232">
        <v>30</v>
      </c>
      <c r="I232">
        <v>65.400000000000006</v>
      </c>
    </row>
    <row r="233" spans="1:9">
      <c r="A233" s="154">
        <v>44448</v>
      </c>
      <c r="B233">
        <f>YEAR(Sales_Data[[#This Row],[OrderDate]])</f>
        <v>2021</v>
      </c>
      <c r="C233" t="s">
        <v>453</v>
      </c>
      <c r="D233" t="s">
        <v>1741</v>
      </c>
      <c r="E233" t="s">
        <v>1742</v>
      </c>
      <c r="F233" t="s">
        <v>1739</v>
      </c>
      <c r="G233" t="s">
        <v>1740</v>
      </c>
      <c r="H233">
        <v>40</v>
      </c>
      <c r="I233">
        <v>70.8</v>
      </c>
    </row>
    <row r="234" spans="1:9">
      <c r="A234" s="154">
        <v>44449</v>
      </c>
      <c r="B234">
        <f>YEAR(Sales_Data[[#This Row],[OrderDate]])</f>
        <v>2021</v>
      </c>
      <c r="C234" t="s">
        <v>854</v>
      </c>
      <c r="D234" t="s">
        <v>1650</v>
      </c>
      <c r="E234" t="s">
        <v>1728</v>
      </c>
      <c r="F234" t="s">
        <v>1739</v>
      </c>
      <c r="G234" t="s">
        <v>1749</v>
      </c>
      <c r="H234">
        <v>68</v>
      </c>
      <c r="I234">
        <v>127.16</v>
      </c>
    </row>
    <row r="235" spans="1:9">
      <c r="A235" s="154">
        <v>44450</v>
      </c>
      <c r="B235">
        <f>YEAR(Sales_Data[[#This Row],[OrderDate]])</f>
        <v>2021</v>
      </c>
      <c r="C235" t="s">
        <v>854</v>
      </c>
      <c r="D235" t="s">
        <v>1734</v>
      </c>
      <c r="E235" t="s">
        <v>1735</v>
      </c>
      <c r="F235" t="s">
        <v>1732</v>
      </c>
      <c r="G235" t="s">
        <v>1748</v>
      </c>
      <c r="H235">
        <v>90</v>
      </c>
      <c r="I235">
        <v>196.2</v>
      </c>
    </row>
    <row r="236" spans="1:9">
      <c r="A236" s="154">
        <v>44451</v>
      </c>
      <c r="B236">
        <f>YEAR(Sales_Data[[#This Row],[OrderDate]])</f>
        <v>2021</v>
      </c>
      <c r="C236" t="s">
        <v>453</v>
      </c>
      <c r="D236" t="s">
        <v>1743</v>
      </c>
      <c r="E236" t="s">
        <v>1744</v>
      </c>
      <c r="F236" t="s">
        <v>1729</v>
      </c>
      <c r="G236" t="s">
        <v>1730</v>
      </c>
      <c r="H236">
        <v>41</v>
      </c>
      <c r="I236">
        <v>68.88</v>
      </c>
    </row>
    <row r="237" spans="1:9">
      <c r="A237" s="154">
        <v>44452</v>
      </c>
      <c r="B237">
        <f>YEAR(Sales_Data[[#This Row],[OrderDate]])</f>
        <v>2021</v>
      </c>
      <c r="C237" t="s">
        <v>453</v>
      </c>
      <c r="D237" t="s">
        <v>1743</v>
      </c>
      <c r="E237" t="s">
        <v>1744</v>
      </c>
      <c r="F237" t="s">
        <v>1739</v>
      </c>
      <c r="G237" t="s">
        <v>1749</v>
      </c>
      <c r="H237">
        <v>86</v>
      </c>
      <c r="I237">
        <v>160.82</v>
      </c>
    </row>
    <row r="238" spans="1:9">
      <c r="A238" s="154">
        <v>44455</v>
      </c>
      <c r="B238">
        <f>YEAR(Sales_Data[[#This Row],[OrderDate]])</f>
        <v>2021</v>
      </c>
      <c r="C238" t="s">
        <v>854</v>
      </c>
      <c r="D238" t="s">
        <v>1734</v>
      </c>
      <c r="E238" t="s">
        <v>1735</v>
      </c>
      <c r="F238" t="s">
        <v>1732</v>
      </c>
      <c r="G238" t="s">
        <v>1748</v>
      </c>
      <c r="H238">
        <v>38</v>
      </c>
      <c r="I238">
        <v>82.84</v>
      </c>
    </row>
    <row r="239" spans="1:9">
      <c r="A239" s="154">
        <v>44456</v>
      </c>
      <c r="B239">
        <f>YEAR(Sales_Data[[#This Row],[OrderDate]])</f>
        <v>2021</v>
      </c>
      <c r="C239" t="s">
        <v>854</v>
      </c>
      <c r="D239" t="s">
        <v>1737</v>
      </c>
      <c r="E239" t="s">
        <v>1738</v>
      </c>
      <c r="F239" t="s">
        <v>1739</v>
      </c>
      <c r="G239" t="s">
        <v>1749</v>
      </c>
      <c r="H239">
        <v>52</v>
      </c>
      <c r="I239">
        <v>97.24</v>
      </c>
    </row>
    <row r="240" spans="1:9">
      <c r="A240" s="154">
        <v>44457</v>
      </c>
      <c r="B240">
        <f>YEAR(Sales_Data[[#This Row],[OrderDate]])</f>
        <v>2021</v>
      </c>
      <c r="C240" t="s">
        <v>854</v>
      </c>
      <c r="D240" t="s">
        <v>1650</v>
      </c>
      <c r="E240" t="s">
        <v>1728</v>
      </c>
      <c r="F240" t="s">
        <v>1732</v>
      </c>
      <c r="G240" t="s">
        <v>1736</v>
      </c>
      <c r="H240">
        <v>97</v>
      </c>
      <c r="I240">
        <v>275.48</v>
      </c>
    </row>
    <row r="241" spans="1:9">
      <c r="A241" s="154">
        <v>44458</v>
      </c>
      <c r="B241">
        <f>YEAR(Sales_Data[[#This Row],[OrderDate]])</f>
        <v>2021</v>
      </c>
      <c r="C241" t="s">
        <v>854</v>
      </c>
      <c r="D241" t="s">
        <v>1650</v>
      </c>
      <c r="E241" t="s">
        <v>1728</v>
      </c>
      <c r="F241" t="s">
        <v>1739</v>
      </c>
      <c r="G241" t="s">
        <v>1740</v>
      </c>
      <c r="H241">
        <v>152</v>
      </c>
      <c r="I241">
        <v>269.04000000000002</v>
      </c>
    </row>
    <row r="242" spans="1:9">
      <c r="A242" s="154">
        <v>44459</v>
      </c>
      <c r="B242">
        <f>YEAR(Sales_Data[[#This Row],[OrderDate]])</f>
        <v>2021</v>
      </c>
      <c r="C242" t="s">
        <v>854</v>
      </c>
      <c r="D242" t="s">
        <v>1737</v>
      </c>
      <c r="E242" t="s">
        <v>1738</v>
      </c>
      <c r="F242" t="s">
        <v>1739</v>
      </c>
      <c r="G242" t="s">
        <v>1740</v>
      </c>
      <c r="H242">
        <v>176</v>
      </c>
      <c r="I242">
        <v>311.52</v>
      </c>
    </row>
    <row r="243" spans="1:9">
      <c r="A243" s="154">
        <v>44462</v>
      </c>
      <c r="B243">
        <f>YEAR(Sales_Data[[#This Row],[OrderDate]])</f>
        <v>2021</v>
      </c>
      <c r="C243" t="s">
        <v>854</v>
      </c>
      <c r="D243" t="s">
        <v>1734</v>
      </c>
      <c r="E243" t="s">
        <v>1735</v>
      </c>
      <c r="F243" t="s">
        <v>1732</v>
      </c>
      <c r="G243" t="s">
        <v>1748</v>
      </c>
      <c r="H243">
        <v>39</v>
      </c>
      <c r="I243">
        <v>85.02</v>
      </c>
    </row>
    <row r="244" spans="1:9">
      <c r="A244" s="154">
        <v>44463</v>
      </c>
      <c r="B244">
        <f>YEAR(Sales_Data[[#This Row],[OrderDate]])</f>
        <v>2021</v>
      </c>
      <c r="C244" t="s">
        <v>854</v>
      </c>
      <c r="D244" t="s">
        <v>1734</v>
      </c>
      <c r="E244" t="s">
        <v>1735</v>
      </c>
      <c r="F244" t="s">
        <v>1732</v>
      </c>
      <c r="G244" t="s">
        <v>1733</v>
      </c>
      <c r="H244">
        <v>83</v>
      </c>
      <c r="I244">
        <v>155.21</v>
      </c>
    </row>
    <row r="245" spans="1:9">
      <c r="A245" s="154">
        <v>44464</v>
      </c>
      <c r="B245">
        <f>YEAR(Sales_Data[[#This Row],[OrderDate]])</f>
        <v>2021</v>
      </c>
      <c r="C245" t="s">
        <v>854</v>
      </c>
      <c r="D245" t="s">
        <v>1650</v>
      </c>
      <c r="E245" t="s">
        <v>1728</v>
      </c>
      <c r="F245" t="s">
        <v>1732</v>
      </c>
      <c r="G245" t="s">
        <v>1748</v>
      </c>
      <c r="H245">
        <v>201</v>
      </c>
      <c r="I245">
        <v>438.18</v>
      </c>
    </row>
    <row r="246" spans="1:9">
      <c r="A246" s="154">
        <v>44465</v>
      </c>
      <c r="B246">
        <f>YEAR(Sales_Data[[#This Row],[OrderDate]])</f>
        <v>2021</v>
      </c>
      <c r="C246" t="s">
        <v>854</v>
      </c>
      <c r="D246" t="s">
        <v>1734</v>
      </c>
      <c r="E246" t="s">
        <v>1735</v>
      </c>
      <c r="F246" t="s">
        <v>1729</v>
      </c>
      <c r="G246" t="s">
        <v>1730</v>
      </c>
      <c r="H246">
        <v>47</v>
      </c>
      <c r="I246">
        <v>78.959999999999994</v>
      </c>
    </row>
    <row r="247" spans="1:9">
      <c r="A247" s="154">
        <v>44466</v>
      </c>
      <c r="B247">
        <f>YEAR(Sales_Data[[#This Row],[OrderDate]])</f>
        <v>2021</v>
      </c>
      <c r="C247" t="s">
        <v>453</v>
      </c>
      <c r="D247" t="s">
        <v>1743</v>
      </c>
      <c r="E247" t="s">
        <v>1744</v>
      </c>
      <c r="F247" t="s">
        <v>1729</v>
      </c>
      <c r="G247" t="s">
        <v>1730</v>
      </c>
      <c r="H247">
        <v>40</v>
      </c>
      <c r="I247">
        <v>67.2</v>
      </c>
    </row>
    <row r="248" spans="1:9">
      <c r="A248" s="154">
        <v>44469</v>
      </c>
      <c r="B248">
        <f>YEAR(Sales_Data[[#This Row],[OrderDate]])</f>
        <v>2021</v>
      </c>
      <c r="C248" t="s">
        <v>453</v>
      </c>
      <c r="D248" t="s">
        <v>1741</v>
      </c>
      <c r="E248" t="s">
        <v>1742</v>
      </c>
      <c r="F248" t="s">
        <v>1745</v>
      </c>
      <c r="G248" t="s">
        <v>1746</v>
      </c>
      <c r="H248">
        <v>26</v>
      </c>
      <c r="I248">
        <v>90.74</v>
      </c>
    </row>
    <row r="249" spans="1:9">
      <c r="A249" s="154">
        <v>44470</v>
      </c>
      <c r="B249">
        <f>YEAR(Sales_Data[[#This Row],[OrderDate]])</f>
        <v>2021</v>
      </c>
      <c r="C249" t="s">
        <v>854</v>
      </c>
      <c r="D249" t="s">
        <v>1650</v>
      </c>
      <c r="E249" t="s">
        <v>1731</v>
      </c>
      <c r="F249" t="s">
        <v>1729</v>
      </c>
      <c r="G249" t="s">
        <v>1730</v>
      </c>
      <c r="H249">
        <v>30</v>
      </c>
      <c r="I249">
        <v>50.4</v>
      </c>
    </row>
    <row r="250" spans="1:9">
      <c r="A250" s="154">
        <v>44471</v>
      </c>
      <c r="B250">
        <f>YEAR(Sales_Data[[#This Row],[OrderDate]])</f>
        <v>2021</v>
      </c>
      <c r="C250" t="s">
        <v>854</v>
      </c>
      <c r="D250" t="s">
        <v>1737</v>
      </c>
      <c r="E250" t="s">
        <v>1738</v>
      </c>
      <c r="F250" t="s">
        <v>1732</v>
      </c>
      <c r="G250" t="s">
        <v>1733</v>
      </c>
      <c r="H250">
        <v>151</v>
      </c>
      <c r="I250">
        <v>282.37</v>
      </c>
    </row>
    <row r="251" spans="1:9">
      <c r="A251" s="154">
        <v>44472</v>
      </c>
      <c r="B251">
        <f>YEAR(Sales_Data[[#This Row],[OrderDate]])</f>
        <v>2021</v>
      </c>
      <c r="C251" t="s">
        <v>453</v>
      </c>
      <c r="D251" t="s">
        <v>1741</v>
      </c>
      <c r="E251" t="s">
        <v>1742</v>
      </c>
      <c r="F251" t="s">
        <v>1732</v>
      </c>
      <c r="G251" t="s">
        <v>1748</v>
      </c>
      <c r="H251">
        <v>219</v>
      </c>
      <c r="I251">
        <v>477.42</v>
      </c>
    </row>
    <row r="252" spans="1:9">
      <c r="A252" s="154">
        <v>44473</v>
      </c>
      <c r="B252">
        <f>YEAR(Sales_Data[[#This Row],[OrderDate]])</f>
        <v>2021</v>
      </c>
      <c r="C252" t="s">
        <v>854</v>
      </c>
      <c r="D252" t="s">
        <v>1734</v>
      </c>
      <c r="E252" t="s">
        <v>1735</v>
      </c>
      <c r="F252" t="s">
        <v>1739</v>
      </c>
      <c r="G252" t="s">
        <v>1740</v>
      </c>
      <c r="H252">
        <v>57</v>
      </c>
      <c r="I252">
        <v>100.89</v>
      </c>
    </row>
    <row r="253" spans="1:9">
      <c r="A253" s="154">
        <v>44476</v>
      </c>
      <c r="B253">
        <f>YEAR(Sales_Data[[#This Row],[OrderDate]])</f>
        <v>2021</v>
      </c>
      <c r="C253" t="s">
        <v>854</v>
      </c>
      <c r="D253" t="s">
        <v>1734</v>
      </c>
      <c r="E253" t="s">
        <v>1735</v>
      </c>
      <c r="F253" t="s">
        <v>1745</v>
      </c>
      <c r="G253" t="s">
        <v>1746</v>
      </c>
      <c r="H253">
        <v>33</v>
      </c>
      <c r="I253">
        <v>115.17</v>
      </c>
    </row>
    <row r="254" spans="1:9">
      <c r="A254" s="154">
        <v>44477</v>
      </c>
      <c r="B254">
        <f>YEAR(Sales_Data[[#This Row],[OrderDate]])</f>
        <v>2021</v>
      </c>
      <c r="C254" t="s">
        <v>854</v>
      </c>
      <c r="D254" t="s">
        <v>1650</v>
      </c>
      <c r="E254" t="s">
        <v>1731</v>
      </c>
      <c r="F254" t="s">
        <v>1732</v>
      </c>
      <c r="G254" t="s">
        <v>1736</v>
      </c>
      <c r="H254">
        <v>29</v>
      </c>
      <c r="I254">
        <v>82.36</v>
      </c>
    </row>
    <row r="255" spans="1:9">
      <c r="A255" s="154">
        <v>44478</v>
      </c>
      <c r="B255">
        <f>YEAR(Sales_Data[[#This Row],[OrderDate]])</f>
        <v>2021</v>
      </c>
      <c r="C255" t="s">
        <v>453</v>
      </c>
      <c r="D255" t="s">
        <v>1743</v>
      </c>
      <c r="E255" t="s">
        <v>1744</v>
      </c>
      <c r="F255" t="s">
        <v>1732</v>
      </c>
      <c r="G255" t="s">
        <v>1733</v>
      </c>
      <c r="H255">
        <v>67</v>
      </c>
      <c r="I255">
        <v>125.29</v>
      </c>
    </row>
    <row r="256" spans="1:9">
      <c r="A256" s="154">
        <v>44479</v>
      </c>
      <c r="B256">
        <f>YEAR(Sales_Data[[#This Row],[OrderDate]])</f>
        <v>2021</v>
      </c>
      <c r="C256" t="s">
        <v>854</v>
      </c>
      <c r="D256" t="s">
        <v>1734</v>
      </c>
      <c r="E256" t="s">
        <v>1735</v>
      </c>
      <c r="F256" t="s">
        <v>1729</v>
      </c>
      <c r="G256" t="s">
        <v>1747</v>
      </c>
      <c r="H256">
        <v>32</v>
      </c>
      <c r="I256">
        <v>100.8</v>
      </c>
    </row>
    <row r="257" spans="1:9">
      <c r="A257" s="154">
        <v>44480</v>
      </c>
      <c r="B257">
        <f>YEAR(Sales_Data[[#This Row],[OrderDate]])</f>
        <v>2021</v>
      </c>
      <c r="C257" t="s">
        <v>854</v>
      </c>
      <c r="D257" t="s">
        <v>1737</v>
      </c>
      <c r="E257" t="s">
        <v>1738</v>
      </c>
      <c r="F257" t="s">
        <v>1732</v>
      </c>
      <c r="G257" t="s">
        <v>1736</v>
      </c>
      <c r="H257">
        <v>102</v>
      </c>
      <c r="I257">
        <v>289.68</v>
      </c>
    </row>
    <row r="258" spans="1:9">
      <c r="A258" s="154">
        <v>44483</v>
      </c>
      <c r="B258">
        <f>YEAR(Sales_Data[[#This Row],[OrderDate]])</f>
        <v>2021</v>
      </c>
      <c r="C258" t="s">
        <v>453</v>
      </c>
      <c r="D258" t="s">
        <v>1741</v>
      </c>
      <c r="E258" t="s">
        <v>1742</v>
      </c>
      <c r="F258" t="s">
        <v>1745</v>
      </c>
      <c r="G258" t="s">
        <v>1746</v>
      </c>
      <c r="H258">
        <v>21</v>
      </c>
      <c r="I258">
        <v>73.290000000000006</v>
      </c>
    </row>
    <row r="259" spans="1:9">
      <c r="A259" s="154">
        <v>44484</v>
      </c>
      <c r="B259">
        <f>YEAR(Sales_Data[[#This Row],[OrderDate]])</f>
        <v>2021</v>
      </c>
      <c r="C259" t="s">
        <v>453</v>
      </c>
      <c r="D259" t="s">
        <v>1743</v>
      </c>
      <c r="E259" t="s">
        <v>1744</v>
      </c>
      <c r="F259" t="s">
        <v>1732</v>
      </c>
      <c r="G259" t="s">
        <v>1736</v>
      </c>
      <c r="H259">
        <v>98</v>
      </c>
      <c r="I259">
        <v>278.32</v>
      </c>
    </row>
    <row r="260" spans="1:9">
      <c r="A260" s="154">
        <v>44485</v>
      </c>
      <c r="B260">
        <f>YEAR(Sales_Data[[#This Row],[OrderDate]])</f>
        <v>2021</v>
      </c>
      <c r="C260" t="s">
        <v>854</v>
      </c>
      <c r="D260" t="s">
        <v>1650</v>
      </c>
      <c r="E260" t="s">
        <v>1731</v>
      </c>
      <c r="F260" t="s">
        <v>1745</v>
      </c>
      <c r="G260" t="s">
        <v>1746</v>
      </c>
      <c r="H260">
        <v>37</v>
      </c>
      <c r="I260">
        <v>129.13</v>
      </c>
    </row>
    <row r="261" spans="1:9">
      <c r="A261" s="154">
        <v>44486</v>
      </c>
      <c r="B261">
        <f>YEAR(Sales_Data[[#This Row],[OrderDate]])</f>
        <v>2021</v>
      </c>
      <c r="C261" t="s">
        <v>854</v>
      </c>
      <c r="D261" t="s">
        <v>1650</v>
      </c>
      <c r="E261" t="s">
        <v>1728</v>
      </c>
      <c r="F261" t="s">
        <v>1732</v>
      </c>
      <c r="G261" t="s">
        <v>1748</v>
      </c>
      <c r="H261">
        <v>160</v>
      </c>
      <c r="I261">
        <v>348.8</v>
      </c>
    </row>
    <row r="262" spans="1:9">
      <c r="A262" s="154">
        <v>44487</v>
      </c>
      <c r="B262">
        <f>YEAR(Sales_Data[[#This Row],[OrderDate]])</f>
        <v>2021</v>
      </c>
      <c r="C262" t="s">
        <v>453</v>
      </c>
      <c r="D262" t="s">
        <v>1743</v>
      </c>
      <c r="E262" t="s">
        <v>1744</v>
      </c>
      <c r="F262" t="s">
        <v>1732</v>
      </c>
      <c r="G262" t="s">
        <v>1736</v>
      </c>
      <c r="H262">
        <v>74</v>
      </c>
      <c r="I262">
        <v>210.16</v>
      </c>
    </row>
    <row r="263" spans="1:9">
      <c r="A263" s="154">
        <v>44490</v>
      </c>
      <c r="B263">
        <f>YEAR(Sales_Data[[#This Row],[OrderDate]])</f>
        <v>2021</v>
      </c>
      <c r="C263" t="s">
        <v>854</v>
      </c>
      <c r="D263" t="s">
        <v>1734</v>
      </c>
      <c r="E263" t="s">
        <v>1735</v>
      </c>
      <c r="F263" t="s">
        <v>1739</v>
      </c>
      <c r="G263" t="s">
        <v>1749</v>
      </c>
      <c r="H263">
        <v>27</v>
      </c>
      <c r="I263">
        <v>50.49</v>
      </c>
    </row>
    <row r="264" spans="1:9">
      <c r="A264" s="154">
        <v>44491</v>
      </c>
      <c r="B264">
        <f>YEAR(Sales_Data[[#This Row],[OrderDate]])</f>
        <v>2021</v>
      </c>
      <c r="C264" t="s">
        <v>453</v>
      </c>
      <c r="D264" t="s">
        <v>1741</v>
      </c>
      <c r="E264" t="s">
        <v>1742</v>
      </c>
      <c r="F264" t="s">
        <v>1729</v>
      </c>
      <c r="G264" t="s">
        <v>1730</v>
      </c>
      <c r="H264">
        <v>28</v>
      </c>
      <c r="I264">
        <v>47.04</v>
      </c>
    </row>
    <row r="265" spans="1:9">
      <c r="A265" s="154">
        <v>44492</v>
      </c>
      <c r="B265">
        <f>YEAR(Sales_Data[[#This Row],[OrderDate]])</f>
        <v>2021</v>
      </c>
      <c r="C265" t="s">
        <v>854</v>
      </c>
      <c r="D265" t="s">
        <v>1737</v>
      </c>
      <c r="E265" t="s">
        <v>1738</v>
      </c>
      <c r="F265" t="s">
        <v>1729</v>
      </c>
      <c r="G265" t="s">
        <v>1730</v>
      </c>
      <c r="H265">
        <v>26</v>
      </c>
      <c r="I265">
        <v>43.68</v>
      </c>
    </row>
    <row r="266" spans="1:9">
      <c r="A266" s="154">
        <v>44493</v>
      </c>
      <c r="B266">
        <f>YEAR(Sales_Data[[#This Row],[OrderDate]])</f>
        <v>2021</v>
      </c>
      <c r="C266" t="s">
        <v>854</v>
      </c>
      <c r="D266" t="s">
        <v>1650</v>
      </c>
      <c r="E266" t="s">
        <v>1728</v>
      </c>
      <c r="F266" t="s">
        <v>1739</v>
      </c>
      <c r="G266" t="s">
        <v>1740</v>
      </c>
      <c r="H266">
        <v>37</v>
      </c>
      <c r="I266">
        <v>65.489999999999995</v>
      </c>
    </row>
    <row r="267" spans="1:9">
      <c r="A267" s="154">
        <v>44494</v>
      </c>
      <c r="B267">
        <f>YEAR(Sales_Data[[#This Row],[OrderDate]])</f>
        <v>2021</v>
      </c>
      <c r="C267" t="s">
        <v>854</v>
      </c>
      <c r="D267" t="s">
        <v>1650</v>
      </c>
      <c r="E267" t="s">
        <v>1728</v>
      </c>
      <c r="F267" t="s">
        <v>1739</v>
      </c>
      <c r="G267" t="s">
        <v>1740</v>
      </c>
      <c r="H267">
        <v>72</v>
      </c>
      <c r="I267">
        <v>127.44</v>
      </c>
    </row>
    <row r="268" spans="1:9">
      <c r="A268" s="154">
        <v>44497</v>
      </c>
      <c r="B268">
        <f>YEAR(Sales_Data[[#This Row],[OrderDate]])</f>
        <v>2021</v>
      </c>
      <c r="C268" t="s">
        <v>854</v>
      </c>
      <c r="D268" t="s">
        <v>1734</v>
      </c>
      <c r="E268" t="s">
        <v>1735</v>
      </c>
      <c r="F268" t="s">
        <v>1739</v>
      </c>
      <c r="G268" t="s">
        <v>1740</v>
      </c>
      <c r="H268">
        <v>31</v>
      </c>
      <c r="I268">
        <v>54.87</v>
      </c>
    </row>
    <row r="269" spans="1:9">
      <c r="A269" s="154">
        <v>44498</v>
      </c>
      <c r="B269">
        <f>YEAR(Sales_Data[[#This Row],[OrderDate]])</f>
        <v>2021</v>
      </c>
      <c r="C269" t="s">
        <v>453</v>
      </c>
      <c r="D269" t="s">
        <v>1741</v>
      </c>
      <c r="E269" t="s">
        <v>1742</v>
      </c>
      <c r="F269" t="s">
        <v>1739</v>
      </c>
      <c r="G269" t="s">
        <v>1749</v>
      </c>
      <c r="H269">
        <v>46</v>
      </c>
      <c r="I269">
        <v>86.02</v>
      </c>
    </row>
    <row r="270" spans="1:9">
      <c r="A270" s="154">
        <v>44499</v>
      </c>
      <c r="B270">
        <f>YEAR(Sales_Data[[#This Row],[OrderDate]])</f>
        <v>2021</v>
      </c>
      <c r="C270" t="s">
        <v>854</v>
      </c>
      <c r="D270" t="s">
        <v>1650</v>
      </c>
      <c r="E270" t="s">
        <v>1731</v>
      </c>
      <c r="F270" t="s">
        <v>1739</v>
      </c>
      <c r="G270" t="s">
        <v>1740</v>
      </c>
      <c r="H270">
        <v>22</v>
      </c>
      <c r="I270">
        <v>38.94</v>
      </c>
    </row>
    <row r="271" spans="1:9">
      <c r="A271" s="154">
        <v>44500</v>
      </c>
      <c r="B271">
        <f>YEAR(Sales_Data[[#This Row],[OrderDate]])</f>
        <v>2021</v>
      </c>
      <c r="C271" t="s">
        <v>854</v>
      </c>
      <c r="D271" t="s">
        <v>1737</v>
      </c>
      <c r="E271" t="s">
        <v>1738</v>
      </c>
      <c r="F271" t="s">
        <v>1739</v>
      </c>
      <c r="G271" t="s">
        <v>1740</v>
      </c>
      <c r="H271">
        <v>126</v>
      </c>
      <c r="I271">
        <v>223.02</v>
      </c>
    </row>
    <row r="272" spans="1:9">
      <c r="A272" s="154">
        <v>44501</v>
      </c>
      <c r="B272">
        <f>YEAR(Sales_Data[[#This Row],[OrderDate]])</f>
        <v>2021</v>
      </c>
      <c r="C272" t="s">
        <v>854</v>
      </c>
      <c r="D272" t="s">
        <v>1650</v>
      </c>
      <c r="E272" t="s">
        <v>1728</v>
      </c>
      <c r="F272" t="s">
        <v>1729</v>
      </c>
      <c r="G272" t="s">
        <v>1730</v>
      </c>
      <c r="H272">
        <v>29</v>
      </c>
      <c r="I272">
        <v>48.72</v>
      </c>
    </row>
    <row r="273" spans="1:9">
      <c r="A273" s="154">
        <v>44504</v>
      </c>
      <c r="B273">
        <f>YEAR(Sales_Data[[#This Row],[OrderDate]])</f>
        <v>2021</v>
      </c>
      <c r="C273" t="s">
        <v>854</v>
      </c>
      <c r="D273" t="s">
        <v>1737</v>
      </c>
      <c r="E273" t="s">
        <v>1738</v>
      </c>
      <c r="F273" t="s">
        <v>1732</v>
      </c>
      <c r="G273" t="s">
        <v>1748</v>
      </c>
      <c r="H273">
        <v>177</v>
      </c>
      <c r="I273">
        <v>385.86</v>
      </c>
    </row>
    <row r="274" spans="1:9">
      <c r="A274" s="154">
        <v>44505</v>
      </c>
      <c r="B274">
        <f>YEAR(Sales_Data[[#This Row],[OrderDate]])</f>
        <v>2021</v>
      </c>
      <c r="C274" t="s">
        <v>854</v>
      </c>
      <c r="D274" t="s">
        <v>1737</v>
      </c>
      <c r="E274" t="s">
        <v>1738</v>
      </c>
      <c r="F274" t="s">
        <v>1732</v>
      </c>
      <c r="G274" t="s">
        <v>1736</v>
      </c>
      <c r="H274">
        <v>86</v>
      </c>
      <c r="I274">
        <v>244.24</v>
      </c>
    </row>
    <row r="275" spans="1:9">
      <c r="A275" s="154">
        <v>44506</v>
      </c>
      <c r="B275">
        <f>YEAR(Sales_Data[[#This Row],[OrderDate]])</f>
        <v>2021</v>
      </c>
      <c r="C275" t="s">
        <v>453</v>
      </c>
      <c r="D275" t="s">
        <v>1743</v>
      </c>
      <c r="E275" t="s">
        <v>1744</v>
      </c>
      <c r="F275" t="s">
        <v>1739</v>
      </c>
      <c r="G275" t="s">
        <v>1740</v>
      </c>
      <c r="H275">
        <v>31</v>
      </c>
      <c r="I275">
        <v>54.87</v>
      </c>
    </row>
    <row r="276" spans="1:9">
      <c r="A276" s="154">
        <v>44507</v>
      </c>
      <c r="B276">
        <f>YEAR(Sales_Data[[#This Row],[OrderDate]])</f>
        <v>2021</v>
      </c>
      <c r="C276" t="s">
        <v>854</v>
      </c>
      <c r="D276" t="s">
        <v>1650</v>
      </c>
      <c r="E276" t="s">
        <v>1728</v>
      </c>
      <c r="F276" t="s">
        <v>1739</v>
      </c>
      <c r="G276" t="s">
        <v>1740</v>
      </c>
      <c r="H276">
        <v>25</v>
      </c>
      <c r="I276">
        <v>44.25</v>
      </c>
    </row>
    <row r="277" spans="1:9">
      <c r="A277" s="154">
        <v>44508</v>
      </c>
      <c r="B277">
        <f>YEAR(Sales_Data[[#This Row],[OrderDate]])</f>
        <v>2021</v>
      </c>
      <c r="C277" t="s">
        <v>453</v>
      </c>
      <c r="D277" t="s">
        <v>1741</v>
      </c>
      <c r="E277" t="s">
        <v>1742</v>
      </c>
      <c r="F277" t="s">
        <v>1729</v>
      </c>
      <c r="G277" t="s">
        <v>1730</v>
      </c>
      <c r="H277">
        <v>37</v>
      </c>
      <c r="I277">
        <v>62.16</v>
      </c>
    </row>
    <row r="278" spans="1:9">
      <c r="A278" s="154">
        <v>44511</v>
      </c>
      <c r="B278">
        <f>YEAR(Sales_Data[[#This Row],[OrderDate]])</f>
        <v>2021</v>
      </c>
      <c r="C278" t="s">
        <v>854</v>
      </c>
      <c r="D278" t="s">
        <v>1650</v>
      </c>
      <c r="E278" t="s">
        <v>1728</v>
      </c>
      <c r="F278" t="s">
        <v>1732</v>
      </c>
      <c r="G278" t="s">
        <v>1748</v>
      </c>
      <c r="H278">
        <v>35</v>
      </c>
      <c r="I278">
        <v>76.3</v>
      </c>
    </row>
    <row r="279" spans="1:9">
      <c r="A279" s="154">
        <v>44512</v>
      </c>
      <c r="B279">
        <f>YEAR(Sales_Data[[#This Row],[OrderDate]])</f>
        <v>2021</v>
      </c>
      <c r="C279" t="s">
        <v>453</v>
      </c>
      <c r="D279" t="s">
        <v>1743</v>
      </c>
      <c r="E279" t="s">
        <v>1744</v>
      </c>
      <c r="F279" t="s">
        <v>1732</v>
      </c>
      <c r="G279" t="s">
        <v>1733</v>
      </c>
      <c r="H279">
        <v>37</v>
      </c>
      <c r="I279">
        <v>69.19</v>
      </c>
    </row>
    <row r="280" spans="1:9">
      <c r="A280" s="154">
        <v>44513</v>
      </c>
      <c r="B280">
        <f>YEAR(Sales_Data[[#This Row],[OrderDate]])</f>
        <v>2021</v>
      </c>
      <c r="C280" t="s">
        <v>854</v>
      </c>
      <c r="D280" t="s">
        <v>1737</v>
      </c>
      <c r="E280" t="s">
        <v>1738</v>
      </c>
      <c r="F280" t="s">
        <v>1739</v>
      </c>
      <c r="G280" t="s">
        <v>1740</v>
      </c>
      <c r="H280">
        <v>102</v>
      </c>
      <c r="I280">
        <v>180.54</v>
      </c>
    </row>
    <row r="281" spans="1:9">
      <c r="A281" s="154">
        <v>44514</v>
      </c>
      <c r="B281">
        <f>YEAR(Sales_Data[[#This Row],[OrderDate]])</f>
        <v>2021</v>
      </c>
      <c r="C281" t="s">
        <v>854</v>
      </c>
      <c r="D281" t="s">
        <v>1737</v>
      </c>
      <c r="E281" t="s">
        <v>1738</v>
      </c>
      <c r="F281" t="s">
        <v>1739</v>
      </c>
      <c r="G281" t="s">
        <v>1749</v>
      </c>
      <c r="H281">
        <v>49</v>
      </c>
      <c r="I281">
        <v>91.63</v>
      </c>
    </row>
    <row r="282" spans="1:9">
      <c r="A282" s="154">
        <v>44515</v>
      </c>
      <c r="B282">
        <f>YEAR(Sales_Data[[#This Row],[OrderDate]])</f>
        <v>2021</v>
      </c>
      <c r="C282" t="s">
        <v>854</v>
      </c>
      <c r="D282" t="s">
        <v>1737</v>
      </c>
      <c r="E282" t="s">
        <v>1738</v>
      </c>
      <c r="F282" t="s">
        <v>1745</v>
      </c>
      <c r="G282" t="s">
        <v>1746</v>
      </c>
      <c r="H282">
        <v>25</v>
      </c>
      <c r="I282">
        <v>87.25</v>
      </c>
    </row>
    <row r="283" spans="1:9">
      <c r="A283" s="154">
        <v>44518</v>
      </c>
      <c r="B283">
        <f>YEAR(Sales_Data[[#This Row],[OrderDate]])</f>
        <v>2021</v>
      </c>
      <c r="C283" t="s">
        <v>854</v>
      </c>
      <c r="D283" t="s">
        <v>1734</v>
      </c>
      <c r="E283" t="s">
        <v>1735</v>
      </c>
      <c r="F283" t="s">
        <v>1739</v>
      </c>
      <c r="G283" t="s">
        <v>1749</v>
      </c>
      <c r="H283">
        <v>45</v>
      </c>
      <c r="I283">
        <v>84.15</v>
      </c>
    </row>
    <row r="284" spans="1:9">
      <c r="A284" s="154">
        <v>44519</v>
      </c>
      <c r="B284">
        <f>YEAR(Sales_Data[[#This Row],[OrderDate]])</f>
        <v>2021</v>
      </c>
      <c r="C284" t="s">
        <v>854</v>
      </c>
      <c r="D284" t="s">
        <v>1737</v>
      </c>
      <c r="E284" t="s">
        <v>1738</v>
      </c>
      <c r="F284" t="s">
        <v>1739</v>
      </c>
      <c r="G284" t="s">
        <v>9</v>
      </c>
      <c r="H284">
        <v>20</v>
      </c>
      <c r="I284">
        <v>45.4</v>
      </c>
    </row>
    <row r="285" spans="1:9">
      <c r="A285" s="154">
        <v>44520</v>
      </c>
      <c r="B285">
        <f>YEAR(Sales_Data[[#This Row],[OrderDate]])</f>
        <v>2021</v>
      </c>
      <c r="C285" t="s">
        <v>854</v>
      </c>
      <c r="D285" t="s">
        <v>1650</v>
      </c>
      <c r="E285" t="s">
        <v>1728</v>
      </c>
      <c r="F285" t="s">
        <v>1739</v>
      </c>
      <c r="G285" t="s">
        <v>1740</v>
      </c>
      <c r="H285">
        <v>84</v>
      </c>
      <c r="I285">
        <v>148.68</v>
      </c>
    </row>
    <row r="286" spans="1:9">
      <c r="A286" s="154">
        <v>44521</v>
      </c>
      <c r="B286">
        <f>YEAR(Sales_Data[[#This Row],[OrderDate]])</f>
        <v>2021</v>
      </c>
      <c r="C286" t="s">
        <v>453</v>
      </c>
      <c r="D286" t="s">
        <v>1743</v>
      </c>
      <c r="E286" t="s">
        <v>1744</v>
      </c>
      <c r="F286" t="s">
        <v>1732</v>
      </c>
      <c r="G286" t="s">
        <v>1736</v>
      </c>
      <c r="H286">
        <v>44</v>
      </c>
      <c r="I286">
        <v>124.96</v>
      </c>
    </row>
    <row r="287" spans="1:9">
      <c r="A287" s="154">
        <v>44522</v>
      </c>
      <c r="B287">
        <f>YEAR(Sales_Data[[#This Row],[OrderDate]])</f>
        <v>2021</v>
      </c>
      <c r="C287" t="s">
        <v>854</v>
      </c>
      <c r="D287" t="s">
        <v>1734</v>
      </c>
      <c r="E287" t="s">
        <v>1735</v>
      </c>
      <c r="F287" t="s">
        <v>1732</v>
      </c>
      <c r="G287" t="s">
        <v>1736</v>
      </c>
      <c r="H287">
        <v>137</v>
      </c>
      <c r="I287">
        <v>389.08</v>
      </c>
    </row>
    <row r="288" spans="1:9">
      <c r="A288" s="154">
        <v>44525</v>
      </c>
      <c r="B288">
        <f>YEAR(Sales_Data[[#This Row],[OrderDate]])</f>
        <v>2021</v>
      </c>
      <c r="C288" t="s">
        <v>854</v>
      </c>
      <c r="D288" t="s">
        <v>1734</v>
      </c>
      <c r="E288" t="s">
        <v>1735</v>
      </c>
      <c r="F288" t="s">
        <v>1745</v>
      </c>
      <c r="G288" t="s">
        <v>1746</v>
      </c>
      <c r="H288">
        <v>23</v>
      </c>
      <c r="I288">
        <v>80.27</v>
      </c>
    </row>
    <row r="289" spans="1:9">
      <c r="A289" s="154">
        <v>44526</v>
      </c>
      <c r="B289">
        <f>YEAR(Sales_Data[[#This Row],[OrderDate]])</f>
        <v>2021</v>
      </c>
      <c r="C289" t="s">
        <v>854</v>
      </c>
      <c r="D289" t="s">
        <v>1734</v>
      </c>
      <c r="E289" t="s">
        <v>1735</v>
      </c>
      <c r="F289" t="s">
        <v>1739</v>
      </c>
      <c r="G289" t="s">
        <v>1749</v>
      </c>
      <c r="H289">
        <v>27</v>
      </c>
      <c r="I289">
        <v>50.49</v>
      </c>
    </row>
    <row r="290" spans="1:9">
      <c r="A290" s="154">
        <v>44527</v>
      </c>
      <c r="B290">
        <f>YEAR(Sales_Data[[#This Row],[OrderDate]])</f>
        <v>2021</v>
      </c>
      <c r="C290" t="s">
        <v>854</v>
      </c>
      <c r="D290" t="s">
        <v>1734</v>
      </c>
      <c r="E290" t="s">
        <v>1735</v>
      </c>
      <c r="F290" t="s">
        <v>1745</v>
      </c>
      <c r="G290" t="s">
        <v>1746</v>
      </c>
      <c r="H290">
        <v>26</v>
      </c>
      <c r="I290">
        <v>90.74</v>
      </c>
    </row>
    <row r="291" spans="1:9">
      <c r="A291" s="154">
        <v>44528</v>
      </c>
      <c r="B291">
        <f>YEAR(Sales_Data[[#This Row],[OrderDate]])</f>
        <v>2021</v>
      </c>
      <c r="C291" t="s">
        <v>854</v>
      </c>
      <c r="D291" t="s">
        <v>1650</v>
      </c>
      <c r="E291" t="s">
        <v>1728</v>
      </c>
      <c r="F291" t="s">
        <v>1739</v>
      </c>
      <c r="G291" t="s">
        <v>1740</v>
      </c>
      <c r="H291">
        <v>90</v>
      </c>
      <c r="I291">
        <v>159.30000000000001</v>
      </c>
    </row>
    <row r="292" spans="1:9">
      <c r="A292" s="154">
        <v>44529</v>
      </c>
      <c r="B292">
        <f>YEAR(Sales_Data[[#This Row],[OrderDate]])</f>
        <v>2021</v>
      </c>
      <c r="C292" t="s">
        <v>854</v>
      </c>
      <c r="D292" t="s">
        <v>1650</v>
      </c>
      <c r="E292" t="s">
        <v>1728</v>
      </c>
      <c r="F292" t="s">
        <v>1729</v>
      </c>
      <c r="G292" t="s">
        <v>1730</v>
      </c>
      <c r="H292">
        <v>23</v>
      </c>
      <c r="I292">
        <v>38.64</v>
      </c>
    </row>
    <row r="293" spans="1:9">
      <c r="A293" s="154">
        <v>44532</v>
      </c>
      <c r="B293">
        <f>YEAR(Sales_Data[[#This Row],[OrderDate]])</f>
        <v>2021</v>
      </c>
      <c r="C293" t="s">
        <v>854</v>
      </c>
      <c r="D293" t="s">
        <v>1734</v>
      </c>
      <c r="E293" t="s">
        <v>1735</v>
      </c>
      <c r="F293" t="s">
        <v>1732</v>
      </c>
      <c r="G293" t="s">
        <v>1748</v>
      </c>
      <c r="H293">
        <v>23</v>
      </c>
      <c r="I293">
        <v>50.14</v>
      </c>
    </row>
    <row r="294" spans="1:9">
      <c r="A294" s="154">
        <v>44533</v>
      </c>
      <c r="B294">
        <f>YEAR(Sales_Data[[#This Row],[OrderDate]])</f>
        <v>2021</v>
      </c>
      <c r="C294" t="s">
        <v>854</v>
      </c>
      <c r="D294" t="s">
        <v>1650</v>
      </c>
      <c r="E294" t="s">
        <v>1728</v>
      </c>
      <c r="F294" t="s">
        <v>1732</v>
      </c>
      <c r="G294" t="s">
        <v>1733</v>
      </c>
      <c r="H294">
        <v>44</v>
      </c>
      <c r="I294">
        <v>82.28</v>
      </c>
    </row>
    <row r="295" spans="1:9">
      <c r="A295" s="154">
        <v>44534</v>
      </c>
      <c r="B295">
        <f>YEAR(Sales_Data[[#This Row],[OrderDate]])</f>
        <v>2021</v>
      </c>
      <c r="C295" t="s">
        <v>453</v>
      </c>
      <c r="D295" t="s">
        <v>1741</v>
      </c>
      <c r="E295" t="s">
        <v>1742</v>
      </c>
      <c r="F295" t="s">
        <v>1739</v>
      </c>
      <c r="G295" t="s">
        <v>1749</v>
      </c>
      <c r="H295">
        <v>39</v>
      </c>
      <c r="I295">
        <v>72.930000000000007</v>
      </c>
    </row>
    <row r="296" spans="1:9">
      <c r="A296" s="154">
        <v>44535</v>
      </c>
      <c r="B296">
        <f>YEAR(Sales_Data[[#This Row],[OrderDate]])</f>
        <v>2021</v>
      </c>
      <c r="C296" t="s">
        <v>453</v>
      </c>
      <c r="D296" t="s">
        <v>1741</v>
      </c>
      <c r="E296" t="s">
        <v>1742</v>
      </c>
      <c r="F296" t="s">
        <v>1739</v>
      </c>
      <c r="G296" t="s">
        <v>1740</v>
      </c>
      <c r="H296">
        <v>35</v>
      </c>
      <c r="I296">
        <v>61.95</v>
      </c>
    </row>
    <row r="297" spans="1:9">
      <c r="A297" s="154">
        <v>44536</v>
      </c>
      <c r="B297">
        <f>YEAR(Sales_Data[[#This Row],[OrderDate]])</f>
        <v>2021</v>
      </c>
      <c r="C297" t="s">
        <v>854</v>
      </c>
      <c r="D297" t="s">
        <v>1650</v>
      </c>
      <c r="E297" t="s">
        <v>1731</v>
      </c>
      <c r="F297" t="s">
        <v>1739</v>
      </c>
      <c r="G297" t="s">
        <v>1749</v>
      </c>
      <c r="H297">
        <v>20</v>
      </c>
      <c r="I297">
        <v>37.4</v>
      </c>
    </row>
    <row r="298" spans="1:9">
      <c r="A298" s="154">
        <v>44539</v>
      </c>
      <c r="B298">
        <f>YEAR(Sales_Data[[#This Row],[OrderDate]])</f>
        <v>2021</v>
      </c>
      <c r="C298" t="s">
        <v>854</v>
      </c>
      <c r="D298" t="s">
        <v>1650</v>
      </c>
      <c r="E298" t="s">
        <v>1731</v>
      </c>
      <c r="F298" t="s">
        <v>1732</v>
      </c>
      <c r="G298" t="s">
        <v>1736</v>
      </c>
      <c r="H298">
        <v>23</v>
      </c>
      <c r="I298">
        <v>65.319999999999993</v>
      </c>
    </row>
    <row r="299" spans="1:9">
      <c r="A299" s="154">
        <v>44540</v>
      </c>
      <c r="B299">
        <f>YEAR(Sales_Data[[#This Row],[OrderDate]])</f>
        <v>2021</v>
      </c>
      <c r="C299" t="s">
        <v>854</v>
      </c>
      <c r="D299" t="s">
        <v>1734</v>
      </c>
      <c r="E299" t="s">
        <v>1735</v>
      </c>
      <c r="F299" t="s">
        <v>1732</v>
      </c>
      <c r="G299" t="s">
        <v>1733</v>
      </c>
      <c r="H299">
        <v>38</v>
      </c>
      <c r="I299">
        <v>71.06</v>
      </c>
    </row>
    <row r="300" spans="1:9">
      <c r="A300" s="154">
        <v>44541</v>
      </c>
      <c r="B300">
        <f>YEAR(Sales_Data[[#This Row],[OrderDate]])</f>
        <v>2021</v>
      </c>
      <c r="C300" t="s">
        <v>453</v>
      </c>
      <c r="D300" t="s">
        <v>1743</v>
      </c>
      <c r="E300" t="s">
        <v>1744</v>
      </c>
      <c r="F300" t="s">
        <v>1732</v>
      </c>
      <c r="G300" t="s">
        <v>1733</v>
      </c>
      <c r="H300">
        <v>30</v>
      </c>
      <c r="I300">
        <v>56.1</v>
      </c>
    </row>
    <row r="301" spans="1:9">
      <c r="A301" s="154">
        <v>44542</v>
      </c>
      <c r="B301">
        <f>YEAR(Sales_Data[[#This Row],[OrderDate]])</f>
        <v>2021</v>
      </c>
      <c r="C301" t="s">
        <v>453</v>
      </c>
      <c r="D301" t="s">
        <v>1741</v>
      </c>
      <c r="E301" t="s">
        <v>1742</v>
      </c>
      <c r="F301" t="s">
        <v>1739</v>
      </c>
      <c r="G301" t="s">
        <v>1740</v>
      </c>
      <c r="H301">
        <v>48</v>
      </c>
      <c r="I301">
        <v>84.96</v>
      </c>
    </row>
    <row r="302" spans="1:9">
      <c r="A302" s="154">
        <v>44543</v>
      </c>
      <c r="B302">
        <f>YEAR(Sales_Data[[#This Row],[OrderDate]])</f>
        <v>2021</v>
      </c>
      <c r="C302" t="s">
        <v>854</v>
      </c>
      <c r="D302" t="s">
        <v>1734</v>
      </c>
      <c r="E302" t="s">
        <v>1735</v>
      </c>
      <c r="F302" t="s">
        <v>1745</v>
      </c>
      <c r="G302" t="s">
        <v>1746</v>
      </c>
      <c r="H302">
        <v>34</v>
      </c>
      <c r="I302">
        <v>118.66</v>
      </c>
    </row>
    <row r="303" spans="1:9">
      <c r="A303" s="154">
        <v>44546</v>
      </c>
      <c r="B303">
        <f>YEAR(Sales_Data[[#This Row],[OrderDate]])</f>
        <v>2021</v>
      </c>
      <c r="C303" t="s">
        <v>854</v>
      </c>
      <c r="D303" t="s">
        <v>1737</v>
      </c>
      <c r="E303" t="s">
        <v>1738</v>
      </c>
      <c r="F303" t="s">
        <v>1739</v>
      </c>
      <c r="G303" t="s">
        <v>1749</v>
      </c>
      <c r="H303">
        <v>35</v>
      </c>
      <c r="I303">
        <v>65.45</v>
      </c>
    </row>
    <row r="304" spans="1:9">
      <c r="A304" s="154">
        <v>44547</v>
      </c>
      <c r="B304">
        <f>YEAR(Sales_Data[[#This Row],[OrderDate]])</f>
        <v>2021</v>
      </c>
      <c r="C304" t="s">
        <v>854</v>
      </c>
      <c r="D304" t="s">
        <v>1734</v>
      </c>
      <c r="E304" t="s">
        <v>1735</v>
      </c>
      <c r="F304" t="s">
        <v>1739</v>
      </c>
      <c r="G304" t="s">
        <v>1740</v>
      </c>
      <c r="H304">
        <v>39</v>
      </c>
      <c r="I304">
        <v>69.03</v>
      </c>
    </row>
    <row r="305" spans="1:9">
      <c r="A305" s="154">
        <v>44548</v>
      </c>
      <c r="B305">
        <f>YEAR(Sales_Data[[#This Row],[OrderDate]])</f>
        <v>2021</v>
      </c>
      <c r="C305" t="s">
        <v>453</v>
      </c>
      <c r="D305" t="s">
        <v>1741</v>
      </c>
      <c r="E305" t="s">
        <v>1742</v>
      </c>
      <c r="F305" t="s">
        <v>1739</v>
      </c>
      <c r="G305" t="s">
        <v>1740</v>
      </c>
      <c r="H305">
        <v>69</v>
      </c>
      <c r="I305">
        <v>122.13</v>
      </c>
    </row>
    <row r="306" spans="1:9">
      <c r="A306" s="154">
        <v>44549</v>
      </c>
      <c r="B306">
        <f>YEAR(Sales_Data[[#This Row],[OrderDate]])</f>
        <v>2021</v>
      </c>
      <c r="C306" t="s">
        <v>854</v>
      </c>
      <c r="D306" t="s">
        <v>1734</v>
      </c>
      <c r="E306" t="s">
        <v>1735</v>
      </c>
      <c r="F306" t="s">
        <v>1745</v>
      </c>
      <c r="G306" t="s">
        <v>1746</v>
      </c>
      <c r="H306">
        <v>47</v>
      </c>
      <c r="I306">
        <v>164.03</v>
      </c>
    </row>
    <row r="307" spans="1:9">
      <c r="A307" s="154">
        <v>44550</v>
      </c>
      <c r="B307">
        <f>YEAR(Sales_Data[[#This Row],[OrderDate]])</f>
        <v>2021</v>
      </c>
      <c r="C307" t="s">
        <v>854</v>
      </c>
      <c r="D307" t="s">
        <v>1650</v>
      </c>
      <c r="E307" t="s">
        <v>1728</v>
      </c>
      <c r="F307" t="s">
        <v>1732</v>
      </c>
      <c r="G307" t="s">
        <v>1736</v>
      </c>
      <c r="H307">
        <v>48</v>
      </c>
      <c r="I307">
        <v>136.32</v>
      </c>
    </row>
    <row r="308" spans="1:9">
      <c r="A308" s="154">
        <v>44553</v>
      </c>
      <c r="B308">
        <f>YEAR(Sales_Data[[#This Row],[OrderDate]])</f>
        <v>2021</v>
      </c>
      <c r="C308" t="s">
        <v>854</v>
      </c>
      <c r="D308" t="s">
        <v>1734</v>
      </c>
      <c r="E308" t="s">
        <v>1735</v>
      </c>
      <c r="F308" t="s">
        <v>1739</v>
      </c>
      <c r="G308" t="s">
        <v>9</v>
      </c>
      <c r="H308">
        <v>27</v>
      </c>
      <c r="I308">
        <v>61.29</v>
      </c>
    </row>
    <row r="309" spans="1:9">
      <c r="A309" s="154">
        <v>44554</v>
      </c>
      <c r="B309">
        <f>YEAR(Sales_Data[[#This Row],[OrderDate]])</f>
        <v>2021</v>
      </c>
      <c r="C309" t="s">
        <v>854</v>
      </c>
      <c r="D309" t="s">
        <v>1734</v>
      </c>
      <c r="E309" t="s">
        <v>1735</v>
      </c>
      <c r="F309" t="s">
        <v>1732</v>
      </c>
      <c r="G309" t="s">
        <v>1736</v>
      </c>
      <c r="H309">
        <v>150</v>
      </c>
      <c r="I309">
        <v>426</v>
      </c>
    </row>
    <row r="310" spans="1:9">
      <c r="A310" s="154">
        <v>44555</v>
      </c>
      <c r="B310">
        <f>YEAR(Sales_Data[[#This Row],[OrderDate]])</f>
        <v>2021</v>
      </c>
      <c r="C310" t="s">
        <v>854</v>
      </c>
      <c r="D310" t="s">
        <v>1650</v>
      </c>
      <c r="E310" t="s">
        <v>1728</v>
      </c>
      <c r="F310" t="s">
        <v>1732</v>
      </c>
      <c r="G310" t="s">
        <v>1748</v>
      </c>
      <c r="H310">
        <v>37</v>
      </c>
      <c r="I310">
        <v>80.66</v>
      </c>
    </row>
    <row r="311" spans="1:9">
      <c r="A311" s="154">
        <v>44556</v>
      </c>
      <c r="B311">
        <f>YEAR(Sales_Data[[#This Row],[OrderDate]])</f>
        <v>2021</v>
      </c>
      <c r="C311" t="s">
        <v>453</v>
      </c>
      <c r="D311" t="s">
        <v>1743</v>
      </c>
      <c r="E311" t="s">
        <v>1744</v>
      </c>
      <c r="F311" t="s">
        <v>1739</v>
      </c>
      <c r="G311" t="s">
        <v>1740</v>
      </c>
      <c r="H311">
        <v>38</v>
      </c>
      <c r="I311">
        <v>67.260000000000005</v>
      </c>
    </row>
    <row r="312" spans="1:9">
      <c r="A312" s="154">
        <v>44557</v>
      </c>
      <c r="B312">
        <f>YEAR(Sales_Data[[#This Row],[OrderDate]])</f>
        <v>2021</v>
      </c>
      <c r="C312" t="s">
        <v>453</v>
      </c>
      <c r="D312" t="s">
        <v>1741</v>
      </c>
      <c r="E312" t="s">
        <v>1742</v>
      </c>
      <c r="F312" t="s">
        <v>1732</v>
      </c>
      <c r="G312" t="s">
        <v>1748</v>
      </c>
      <c r="H312">
        <v>30</v>
      </c>
      <c r="I312">
        <v>65.400000000000006</v>
      </c>
    </row>
    <row r="313" spans="1:9">
      <c r="A313" s="154">
        <v>44560</v>
      </c>
      <c r="B313">
        <f>YEAR(Sales_Data[[#This Row],[OrderDate]])</f>
        <v>2021</v>
      </c>
      <c r="C313" t="s">
        <v>453</v>
      </c>
      <c r="D313" t="s">
        <v>1741</v>
      </c>
      <c r="E313" t="s">
        <v>1742</v>
      </c>
      <c r="F313" t="s">
        <v>1732</v>
      </c>
      <c r="G313" t="s">
        <v>1733</v>
      </c>
      <c r="H313">
        <v>64</v>
      </c>
      <c r="I313">
        <v>119.68</v>
      </c>
    </row>
    <row r="314" spans="1:9">
      <c r="A314" s="154">
        <v>44561</v>
      </c>
      <c r="B314">
        <f>YEAR(Sales_Data[[#This Row],[OrderDate]])</f>
        <v>2021</v>
      </c>
      <c r="C314" t="s">
        <v>453</v>
      </c>
      <c r="D314" t="s">
        <v>1741</v>
      </c>
      <c r="E314" t="s">
        <v>1742</v>
      </c>
      <c r="F314" t="s">
        <v>1732</v>
      </c>
      <c r="G314" t="s">
        <v>1736</v>
      </c>
      <c r="H314">
        <v>62</v>
      </c>
      <c r="I314">
        <v>176.08</v>
      </c>
    </row>
    <row r="315" spans="1:9">
      <c r="A315" s="154">
        <v>44562</v>
      </c>
      <c r="B315">
        <f>YEAR(Sales_Data[[#This Row],[OrderDate]])</f>
        <v>2022</v>
      </c>
      <c r="C315" t="s">
        <v>453</v>
      </c>
      <c r="D315" t="s">
        <v>1741</v>
      </c>
      <c r="E315" t="s">
        <v>1742</v>
      </c>
      <c r="F315" t="s">
        <v>1739</v>
      </c>
      <c r="G315" t="s">
        <v>1740</v>
      </c>
      <c r="H315">
        <v>83</v>
      </c>
      <c r="I315">
        <v>146.91</v>
      </c>
    </row>
    <row r="316" spans="1:9">
      <c r="A316" s="154">
        <v>44562</v>
      </c>
      <c r="B316">
        <f>YEAR(Sales_Data[[#This Row],[OrderDate]])</f>
        <v>2022</v>
      </c>
      <c r="C316" t="s">
        <v>854</v>
      </c>
      <c r="D316" t="s">
        <v>1650</v>
      </c>
      <c r="E316" t="s">
        <v>1731</v>
      </c>
      <c r="F316" t="s">
        <v>1739</v>
      </c>
      <c r="G316" t="s">
        <v>1740</v>
      </c>
      <c r="H316">
        <v>42</v>
      </c>
      <c r="I316">
        <v>74.34</v>
      </c>
    </row>
    <row r="317" spans="1:9">
      <c r="A317" s="154">
        <v>44563</v>
      </c>
      <c r="B317">
        <f>YEAR(Sales_Data[[#This Row],[OrderDate]])</f>
        <v>2022</v>
      </c>
      <c r="C317" t="s">
        <v>453</v>
      </c>
      <c r="D317" t="s">
        <v>1743</v>
      </c>
      <c r="E317" t="s">
        <v>1744</v>
      </c>
      <c r="F317" t="s">
        <v>1732</v>
      </c>
      <c r="G317" t="s">
        <v>1733</v>
      </c>
      <c r="H317">
        <v>23</v>
      </c>
      <c r="I317">
        <v>43.01</v>
      </c>
    </row>
    <row r="318" spans="1:9">
      <c r="A318" s="154">
        <v>44563</v>
      </c>
      <c r="B318">
        <f>YEAR(Sales_Data[[#This Row],[OrderDate]])</f>
        <v>2022</v>
      </c>
      <c r="C318" t="s">
        <v>854</v>
      </c>
      <c r="D318" t="s">
        <v>1734</v>
      </c>
      <c r="E318" t="s">
        <v>1735</v>
      </c>
      <c r="F318" t="s">
        <v>1729</v>
      </c>
      <c r="G318" t="s">
        <v>1730</v>
      </c>
      <c r="H318">
        <v>49</v>
      </c>
      <c r="I318">
        <v>82.32</v>
      </c>
    </row>
    <row r="319" spans="1:9">
      <c r="A319" s="154">
        <v>44564</v>
      </c>
      <c r="B319">
        <f>YEAR(Sales_Data[[#This Row],[OrderDate]])</f>
        <v>2022</v>
      </c>
      <c r="C319" t="s">
        <v>854</v>
      </c>
      <c r="D319" t="s">
        <v>1737</v>
      </c>
      <c r="E319" t="s">
        <v>1738</v>
      </c>
      <c r="F319" t="s">
        <v>1732</v>
      </c>
      <c r="G319" t="s">
        <v>1733</v>
      </c>
      <c r="H319">
        <v>74</v>
      </c>
      <c r="I319">
        <v>138.38</v>
      </c>
    </row>
    <row r="320" spans="1:9">
      <c r="A320" s="154">
        <v>44564</v>
      </c>
      <c r="B320">
        <f>YEAR(Sales_Data[[#This Row],[OrderDate]])</f>
        <v>2022</v>
      </c>
      <c r="C320" t="s">
        <v>854</v>
      </c>
      <c r="D320" t="s">
        <v>1737</v>
      </c>
      <c r="E320" t="s">
        <v>1738</v>
      </c>
      <c r="F320" t="s">
        <v>1739</v>
      </c>
      <c r="G320" t="s">
        <v>1740</v>
      </c>
      <c r="H320">
        <v>49</v>
      </c>
      <c r="I320">
        <v>86.73</v>
      </c>
    </row>
    <row r="321" spans="1:9">
      <c r="A321" s="154">
        <v>44567</v>
      </c>
      <c r="B321">
        <f>YEAR(Sales_Data[[#This Row],[OrderDate]])</f>
        <v>2022</v>
      </c>
      <c r="C321" t="s">
        <v>453</v>
      </c>
      <c r="D321" t="s">
        <v>1741</v>
      </c>
      <c r="E321" t="s">
        <v>1742</v>
      </c>
      <c r="F321" t="s">
        <v>1739</v>
      </c>
      <c r="G321" t="s">
        <v>1740</v>
      </c>
      <c r="H321">
        <v>43</v>
      </c>
      <c r="I321">
        <v>76.11</v>
      </c>
    </row>
    <row r="322" spans="1:9">
      <c r="A322" s="154">
        <v>44567</v>
      </c>
      <c r="B322">
        <f>YEAR(Sales_Data[[#This Row],[OrderDate]])</f>
        <v>2022</v>
      </c>
      <c r="C322" t="s">
        <v>854</v>
      </c>
      <c r="D322" t="s">
        <v>1650</v>
      </c>
      <c r="E322" t="s">
        <v>1731</v>
      </c>
      <c r="F322" t="s">
        <v>1739</v>
      </c>
      <c r="G322" t="s">
        <v>1749</v>
      </c>
      <c r="H322">
        <v>23</v>
      </c>
      <c r="I322">
        <v>43.01</v>
      </c>
    </row>
    <row r="323" spans="1:9">
      <c r="A323" s="154">
        <v>44568</v>
      </c>
      <c r="B323">
        <f>YEAR(Sales_Data[[#This Row],[OrderDate]])</f>
        <v>2022</v>
      </c>
      <c r="C323" t="s">
        <v>854</v>
      </c>
      <c r="D323" t="s">
        <v>1734</v>
      </c>
      <c r="E323" t="s">
        <v>1735</v>
      </c>
      <c r="F323" t="s">
        <v>1739</v>
      </c>
      <c r="G323" t="s">
        <v>1740</v>
      </c>
      <c r="H323">
        <v>71</v>
      </c>
      <c r="I323">
        <v>125.67</v>
      </c>
    </row>
    <row r="324" spans="1:9">
      <c r="A324" s="154">
        <v>44568</v>
      </c>
      <c r="B324">
        <f>YEAR(Sales_Data[[#This Row],[OrderDate]])</f>
        <v>2022</v>
      </c>
      <c r="C324" t="s">
        <v>854</v>
      </c>
      <c r="D324" t="s">
        <v>1734</v>
      </c>
      <c r="E324" t="s">
        <v>1735</v>
      </c>
      <c r="F324" t="s">
        <v>1739</v>
      </c>
      <c r="G324" t="s">
        <v>1749</v>
      </c>
      <c r="H324">
        <v>45</v>
      </c>
      <c r="I324">
        <v>84.15</v>
      </c>
    </row>
    <row r="325" spans="1:9">
      <c r="A325" s="154">
        <v>44569</v>
      </c>
      <c r="B325">
        <f>YEAR(Sales_Data[[#This Row],[OrderDate]])</f>
        <v>2022</v>
      </c>
      <c r="C325" t="s">
        <v>854</v>
      </c>
      <c r="D325" t="s">
        <v>1737</v>
      </c>
      <c r="E325" t="s">
        <v>1738</v>
      </c>
      <c r="F325" t="s">
        <v>1745</v>
      </c>
      <c r="G325" t="s">
        <v>1746</v>
      </c>
      <c r="H325">
        <v>20</v>
      </c>
      <c r="I325">
        <v>69.8</v>
      </c>
    </row>
    <row r="326" spans="1:9">
      <c r="A326" s="154">
        <v>44569</v>
      </c>
      <c r="B326">
        <f>YEAR(Sales_Data[[#This Row],[OrderDate]])</f>
        <v>2022</v>
      </c>
      <c r="C326" t="s">
        <v>854</v>
      </c>
      <c r="D326" t="s">
        <v>1650</v>
      </c>
      <c r="E326" t="s">
        <v>1728</v>
      </c>
      <c r="F326" t="s">
        <v>1739</v>
      </c>
      <c r="G326" t="s">
        <v>1740</v>
      </c>
      <c r="H326">
        <v>73</v>
      </c>
      <c r="I326">
        <v>129.21</v>
      </c>
    </row>
    <row r="327" spans="1:9">
      <c r="A327" s="154">
        <v>44570</v>
      </c>
      <c r="B327">
        <f>YEAR(Sales_Data[[#This Row],[OrderDate]])</f>
        <v>2022</v>
      </c>
      <c r="C327" t="s">
        <v>854</v>
      </c>
      <c r="D327" t="s">
        <v>1734</v>
      </c>
      <c r="E327" t="s">
        <v>1735</v>
      </c>
      <c r="F327" t="s">
        <v>1732</v>
      </c>
      <c r="G327" t="s">
        <v>1733</v>
      </c>
      <c r="H327">
        <v>32</v>
      </c>
      <c r="I327">
        <v>59.84</v>
      </c>
    </row>
    <row r="328" spans="1:9">
      <c r="A328" s="154">
        <v>44570</v>
      </c>
      <c r="B328">
        <f>YEAR(Sales_Data[[#This Row],[OrderDate]])</f>
        <v>2022</v>
      </c>
      <c r="C328" t="s">
        <v>453</v>
      </c>
      <c r="D328" t="s">
        <v>1743</v>
      </c>
      <c r="E328" t="s">
        <v>1744</v>
      </c>
      <c r="F328" t="s">
        <v>1739</v>
      </c>
      <c r="G328" t="s">
        <v>1749</v>
      </c>
      <c r="H328">
        <v>31</v>
      </c>
      <c r="I328">
        <v>57.97</v>
      </c>
    </row>
    <row r="329" spans="1:9">
      <c r="A329" s="154">
        <v>44571</v>
      </c>
      <c r="B329">
        <f>YEAR(Sales_Data[[#This Row],[OrderDate]])</f>
        <v>2022</v>
      </c>
      <c r="C329" t="s">
        <v>854</v>
      </c>
      <c r="D329" t="s">
        <v>1650</v>
      </c>
      <c r="E329" t="s">
        <v>1728</v>
      </c>
      <c r="F329" t="s">
        <v>1739</v>
      </c>
      <c r="G329" t="s">
        <v>1740</v>
      </c>
      <c r="H329">
        <v>28</v>
      </c>
      <c r="I329">
        <v>49.56</v>
      </c>
    </row>
    <row r="330" spans="1:9">
      <c r="A330" s="154">
        <v>44571</v>
      </c>
      <c r="B330">
        <f>YEAR(Sales_Data[[#This Row],[OrderDate]])</f>
        <v>2022</v>
      </c>
      <c r="C330" t="s">
        <v>854</v>
      </c>
      <c r="D330" t="s">
        <v>1650</v>
      </c>
      <c r="E330" t="s">
        <v>1728</v>
      </c>
      <c r="F330" t="s">
        <v>1739</v>
      </c>
      <c r="G330" t="s">
        <v>1740</v>
      </c>
      <c r="H330">
        <v>26</v>
      </c>
      <c r="I330">
        <v>46.02</v>
      </c>
    </row>
    <row r="331" spans="1:9">
      <c r="A331" s="154">
        <v>44574</v>
      </c>
      <c r="B331">
        <f>YEAR(Sales_Data[[#This Row],[OrderDate]])</f>
        <v>2022</v>
      </c>
      <c r="C331" t="s">
        <v>854</v>
      </c>
      <c r="D331" t="s">
        <v>1650</v>
      </c>
      <c r="E331" t="s">
        <v>1728</v>
      </c>
      <c r="F331" t="s">
        <v>1732</v>
      </c>
      <c r="G331" t="s">
        <v>1733</v>
      </c>
      <c r="H331">
        <v>33</v>
      </c>
      <c r="I331">
        <v>61.71</v>
      </c>
    </row>
    <row r="332" spans="1:9">
      <c r="A332" s="154">
        <v>44574</v>
      </c>
      <c r="B332">
        <f>YEAR(Sales_Data[[#This Row],[OrderDate]])</f>
        <v>2022</v>
      </c>
      <c r="C332" t="s">
        <v>854</v>
      </c>
      <c r="D332" t="s">
        <v>1650</v>
      </c>
      <c r="E332" t="s">
        <v>1728</v>
      </c>
      <c r="F332" t="s">
        <v>1729</v>
      </c>
      <c r="G332" t="s">
        <v>1730</v>
      </c>
      <c r="H332">
        <v>24</v>
      </c>
      <c r="I332">
        <v>40.32</v>
      </c>
    </row>
    <row r="333" spans="1:9">
      <c r="A333" s="154">
        <v>44575</v>
      </c>
      <c r="B333">
        <f>YEAR(Sales_Data[[#This Row],[OrderDate]])</f>
        <v>2022</v>
      </c>
      <c r="C333" t="s">
        <v>854</v>
      </c>
      <c r="D333" t="s">
        <v>1734</v>
      </c>
      <c r="E333" t="s">
        <v>1735</v>
      </c>
      <c r="F333" t="s">
        <v>1739</v>
      </c>
      <c r="G333" t="s">
        <v>1740</v>
      </c>
      <c r="H333">
        <v>60</v>
      </c>
      <c r="I333">
        <v>106.2</v>
      </c>
    </row>
    <row r="334" spans="1:9">
      <c r="A334" s="154">
        <v>44575</v>
      </c>
      <c r="B334">
        <f>YEAR(Sales_Data[[#This Row],[OrderDate]])</f>
        <v>2022</v>
      </c>
      <c r="C334" t="s">
        <v>854</v>
      </c>
      <c r="D334" t="s">
        <v>1737</v>
      </c>
      <c r="E334" t="s">
        <v>1738</v>
      </c>
      <c r="F334" t="s">
        <v>1739</v>
      </c>
      <c r="G334" t="s">
        <v>1740</v>
      </c>
      <c r="H334">
        <v>107</v>
      </c>
      <c r="I334">
        <v>189.39</v>
      </c>
    </row>
    <row r="335" spans="1:9">
      <c r="A335" s="154">
        <v>44576</v>
      </c>
      <c r="B335">
        <f>YEAR(Sales_Data[[#This Row],[OrderDate]])</f>
        <v>2022</v>
      </c>
      <c r="C335" t="s">
        <v>854</v>
      </c>
      <c r="D335" t="s">
        <v>1737</v>
      </c>
      <c r="E335" t="s">
        <v>1738</v>
      </c>
      <c r="F335" t="s">
        <v>1732</v>
      </c>
      <c r="G335" t="s">
        <v>1733</v>
      </c>
      <c r="H335">
        <v>57</v>
      </c>
      <c r="I335">
        <v>106.59</v>
      </c>
    </row>
    <row r="336" spans="1:9">
      <c r="A336" s="154">
        <v>44576</v>
      </c>
      <c r="B336">
        <f>YEAR(Sales_Data[[#This Row],[OrderDate]])</f>
        <v>2022</v>
      </c>
      <c r="C336" t="s">
        <v>453</v>
      </c>
      <c r="D336" t="s">
        <v>1743</v>
      </c>
      <c r="E336" t="s">
        <v>1744</v>
      </c>
      <c r="F336" t="s">
        <v>1732</v>
      </c>
      <c r="G336" t="s">
        <v>1736</v>
      </c>
      <c r="H336">
        <v>25</v>
      </c>
      <c r="I336">
        <v>71</v>
      </c>
    </row>
    <row r="337" spans="1:9">
      <c r="A337" s="154">
        <v>44577</v>
      </c>
      <c r="B337">
        <f>YEAR(Sales_Data[[#This Row],[OrderDate]])</f>
        <v>2022</v>
      </c>
      <c r="C337" t="s">
        <v>854</v>
      </c>
      <c r="D337" t="s">
        <v>1737</v>
      </c>
      <c r="E337" t="s">
        <v>1738</v>
      </c>
      <c r="F337" t="s">
        <v>1732</v>
      </c>
      <c r="G337" t="s">
        <v>1736</v>
      </c>
      <c r="H337">
        <v>61</v>
      </c>
      <c r="I337">
        <v>173.24</v>
      </c>
    </row>
    <row r="338" spans="1:9">
      <c r="A338" s="154">
        <v>44577</v>
      </c>
      <c r="B338">
        <f>YEAR(Sales_Data[[#This Row],[OrderDate]])</f>
        <v>2022</v>
      </c>
      <c r="C338" t="s">
        <v>854</v>
      </c>
      <c r="D338" t="s">
        <v>1734</v>
      </c>
      <c r="E338" t="s">
        <v>1735</v>
      </c>
      <c r="F338" t="s">
        <v>1739</v>
      </c>
      <c r="G338" t="s">
        <v>1749</v>
      </c>
      <c r="H338">
        <v>75</v>
      </c>
      <c r="I338">
        <v>140.25</v>
      </c>
    </row>
    <row r="339" spans="1:9">
      <c r="A339" s="154">
        <v>44578</v>
      </c>
      <c r="B339">
        <f>YEAR(Sales_Data[[#This Row],[OrderDate]])</f>
        <v>2022</v>
      </c>
      <c r="C339" t="s">
        <v>453</v>
      </c>
      <c r="D339" t="s">
        <v>1741</v>
      </c>
      <c r="E339" t="s">
        <v>1742</v>
      </c>
      <c r="F339" t="s">
        <v>1729</v>
      </c>
      <c r="G339" t="s">
        <v>1730</v>
      </c>
      <c r="H339">
        <v>34</v>
      </c>
      <c r="I339">
        <v>57.12</v>
      </c>
    </row>
    <row r="340" spans="1:9">
      <c r="A340" s="154">
        <v>44578</v>
      </c>
      <c r="B340">
        <f>YEAR(Sales_Data[[#This Row],[OrderDate]])</f>
        <v>2022</v>
      </c>
      <c r="C340" t="s">
        <v>854</v>
      </c>
      <c r="D340" t="s">
        <v>1650</v>
      </c>
      <c r="E340" t="s">
        <v>1731</v>
      </c>
      <c r="F340" t="s">
        <v>1745</v>
      </c>
      <c r="G340" t="s">
        <v>1746</v>
      </c>
      <c r="H340">
        <v>22</v>
      </c>
      <c r="I340">
        <v>61.42</v>
      </c>
    </row>
    <row r="341" spans="1:9">
      <c r="A341" s="154">
        <v>44581</v>
      </c>
      <c r="B341">
        <f>YEAR(Sales_Data[[#This Row],[OrderDate]])</f>
        <v>2022</v>
      </c>
      <c r="C341" t="s">
        <v>453</v>
      </c>
      <c r="D341" t="s">
        <v>1743</v>
      </c>
      <c r="E341" t="s">
        <v>1744</v>
      </c>
      <c r="F341" t="s">
        <v>1739</v>
      </c>
      <c r="G341" t="s">
        <v>1749</v>
      </c>
      <c r="H341">
        <v>26</v>
      </c>
      <c r="I341">
        <v>48.62</v>
      </c>
    </row>
    <row r="342" spans="1:9">
      <c r="A342" s="154">
        <v>44581</v>
      </c>
      <c r="B342">
        <f>YEAR(Sales_Data[[#This Row],[OrderDate]])</f>
        <v>2022</v>
      </c>
      <c r="C342" t="s">
        <v>854</v>
      </c>
      <c r="D342" t="s">
        <v>1737</v>
      </c>
      <c r="E342" t="s">
        <v>1738</v>
      </c>
      <c r="F342" t="s">
        <v>1745</v>
      </c>
      <c r="G342" t="s">
        <v>1746</v>
      </c>
      <c r="H342">
        <v>21</v>
      </c>
      <c r="I342">
        <v>58.63</v>
      </c>
    </row>
    <row r="343" spans="1:9">
      <c r="A343" s="154">
        <v>44582</v>
      </c>
      <c r="B343">
        <f>YEAR(Sales_Data[[#This Row],[OrderDate]])</f>
        <v>2022</v>
      </c>
      <c r="C343" t="s">
        <v>854</v>
      </c>
      <c r="D343" t="s">
        <v>1734</v>
      </c>
      <c r="E343" t="s">
        <v>1735</v>
      </c>
      <c r="F343" t="s">
        <v>1732</v>
      </c>
      <c r="G343" t="s">
        <v>1733</v>
      </c>
      <c r="H343">
        <v>39</v>
      </c>
      <c r="I343">
        <v>72.930000000000007</v>
      </c>
    </row>
    <row r="344" spans="1:9">
      <c r="A344" s="154">
        <v>44582</v>
      </c>
      <c r="B344">
        <f>YEAR(Sales_Data[[#This Row],[OrderDate]])</f>
        <v>2022</v>
      </c>
      <c r="C344" t="s">
        <v>854</v>
      </c>
      <c r="D344" t="s">
        <v>1734</v>
      </c>
      <c r="E344" t="s">
        <v>1735</v>
      </c>
      <c r="F344" t="s">
        <v>1739</v>
      </c>
      <c r="G344" t="s">
        <v>1740</v>
      </c>
      <c r="H344">
        <v>98</v>
      </c>
      <c r="I344">
        <v>173.46</v>
      </c>
    </row>
    <row r="345" spans="1:9">
      <c r="A345" s="154">
        <v>44583</v>
      </c>
      <c r="B345">
        <f>YEAR(Sales_Data[[#This Row],[OrderDate]])</f>
        <v>2022</v>
      </c>
      <c r="C345" t="s">
        <v>854</v>
      </c>
      <c r="D345" t="s">
        <v>1650</v>
      </c>
      <c r="E345" t="s">
        <v>1728</v>
      </c>
      <c r="F345" t="s">
        <v>1739</v>
      </c>
      <c r="G345" t="s">
        <v>1749</v>
      </c>
      <c r="H345">
        <v>39</v>
      </c>
      <c r="I345">
        <v>72.930000000000007</v>
      </c>
    </row>
    <row r="346" spans="1:9">
      <c r="A346" s="154">
        <v>44583</v>
      </c>
      <c r="B346">
        <f>YEAR(Sales_Data[[#This Row],[OrderDate]])</f>
        <v>2022</v>
      </c>
      <c r="C346" t="s">
        <v>854</v>
      </c>
      <c r="D346" t="s">
        <v>1650</v>
      </c>
      <c r="E346" t="s">
        <v>1728</v>
      </c>
      <c r="F346" t="s">
        <v>1732</v>
      </c>
      <c r="G346" t="s">
        <v>1733</v>
      </c>
      <c r="H346">
        <v>61</v>
      </c>
      <c r="I346">
        <v>114.07</v>
      </c>
    </row>
    <row r="347" spans="1:9">
      <c r="A347" s="154">
        <v>44584</v>
      </c>
      <c r="B347">
        <f>YEAR(Sales_Data[[#This Row],[OrderDate]])</f>
        <v>2022</v>
      </c>
      <c r="C347" t="s">
        <v>453</v>
      </c>
      <c r="D347" t="s">
        <v>1741</v>
      </c>
      <c r="E347" t="s">
        <v>1742</v>
      </c>
      <c r="F347" t="s">
        <v>1739</v>
      </c>
      <c r="G347" t="s">
        <v>1740</v>
      </c>
      <c r="H347">
        <v>66</v>
      </c>
      <c r="I347">
        <v>116.82</v>
      </c>
    </row>
    <row r="348" spans="1:9">
      <c r="A348" s="154">
        <v>44584</v>
      </c>
      <c r="B348">
        <f>YEAR(Sales_Data[[#This Row],[OrderDate]])</f>
        <v>2022</v>
      </c>
      <c r="C348" t="s">
        <v>854</v>
      </c>
      <c r="D348" t="s">
        <v>1737</v>
      </c>
      <c r="E348" t="s">
        <v>1738</v>
      </c>
      <c r="F348" t="s">
        <v>1732</v>
      </c>
      <c r="G348" t="s">
        <v>1748</v>
      </c>
      <c r="H348">
        <v>30</v>
      </c>
      <c r="I348">
        <v>65.400000000000006</v>
      </c>
    </row>
    <row r="349" spans="1:9">
      <c r="A349" s="154">
        <v>44585</v>
      </c>
      <c r="B349">
        <f>YEAR(Sales_Data[[#This Row],[OrderDate]])</f>
        <v>2022</v>
      </c>
      <c r="C349" t="s">
        <v>854</v>
      </c>
      <c r="D349" t="s">
        <v>1737</v>
      </c>
      <c r="E349" t="s">
        <v>1738</v>
      </c>
      <c r="F349" t="s">
        <v>1729</v>
      </c>
      <c r="G349" t="s">
        <v>1730</v>
      </c>
      <c r="H349">
        <v>31</v>
      </c>
      <c r="I349">
        <v>52.08</v>
      </c>
    </row>
    <row r="350" spans="1:9">
      <c r="A350" s="154">
        <v>44585</v>
      </c>
      <c r="B350">
        <f>YEAR(Sales_Data[[#This Row],[OrderDate]])</f>
        <v>2022</v>
      </c>
      <c r="C350" t="s">
        <v>854</v>
      </c>
      <c r="D350" t="s">
        <v>1734</v>
      </c>
      <c r="E350" t="s">
        <v>1735</v>
      </c>
      <c r="F350" t="s">
        <v>1739</v>
      </c>
      <c r="G350" t="s">
        <v>1740</v>
      </c>
      <c r="H350">
        <v>46</v>
      </c>
      <c r="I350">
        <v>81.42</v>
      </c>
    </row>
    <row r="351" spans="1:9">
      <c r="A351" s="154">
        <v>44588</v>
      </c>
      <c r="B351">
        <f>YEAR(Sales_Data[[#This Row],[OrderDate]])</f>
        <v>2022</v>
      </c>
      <c r="C351" t="s">
        <v>854</v>
      </c>
      <c r="D351" t="s">
        <v>1734</v>
      </c>
      <c r="E351" t="s">
        <v>1735</v>
      </c>
      <c r="F351" t="s">
        <v>1729</v>
      </c>
      <c r="G351" t="s">
        <v>1747</v>
      </c>
      <c r="H351">
        <v>22</v>
      </c>
      <c r="I351">
        <v>69.3</v>
      </c>
    </row>
    <row r="352" spans="1:9">
      <c r="A352" s="154">
        <v>44588</v>
      </c>
      <c r="B352">
        <f>YEAR(Sales_Data[[#This Row],[OrderDate]])</f>
        <v>2022</v>
      </c>
      <c r="C352" t="s">
        <v>453</v>
      </c>
      <c r="D352" t="s">
        <v>1741</v>
      </c>
      <c r="E352" t="s">
        <v>1742</v>
      </c>
      <c r="F352" t="s">
        <v>1729</v>
      </c>
      <c r="G352" t="s">
        <v>1730</v>
      </c>
      <c r="H352">
        <v>35</v>
      </c>
      <c r="I352">
        <v>58.8</v>
      </c>
    </row>
    <row r="353" spans="1:9">
      <c r="A353" s="154">
        <v>44589</v>
      </c>
      <c r="B353">
        <f>YEAR(Sales_Data[[#This Row],[OrderDate]])</f>
        <v>2022</v>
      </c>
      <c r="C353" t="s">
        <v>854</v>
      </c>
      <c r="D353" t="s">
        <v>1737</v>
      </c>
      <c r="E353" t="s">
        <v>1738</v>
      </c>
      <c r="F353" t="s">
        <v>1739</v>
      </c>
      <c r="G353" t="s">
        <v>1749</v>
      </c>
      <c r="H353">
        <v>53</v>
      </c>
      <c r="I353">
        <v>99.11</v>
      </c>
    </row>
    <row r="354" spans="1:9">
      <c r="A354" s="154">
        <v>44589</v>
      </c>
      <c r="B354">
        <f>YEAR(Sales_Data[[#This Row],[OrderDate]])</f>
        <v>2022</v>
      </c>
      <c r="C354" t="s">
        <v>854</v>
      </c>
      <c r="D354" t="s">
        <v>1650</v>
      </c>
      <c r="E354" t="s">
        <v>1731</v>
      </c>
      <c r="F354" t="s">
        <v>1732</v>
      </c>
      <c r="G354" t="s">
        <v>1736</v>
      </c>
      <c r="H354">
        <v>54</v>
      </c>
      <c r="I354">
        <v>153.36000000000001</v>
      </c>
    </row>
    <row r="355" spans="1:9">
      <c r="A355" s="154">
        <v>44590</v>
      </c>
      <c r="B355">
        <f>YEAR(Sales_Data[[#This Row],[OrderDate]])</f>
        <v>2022</v>
      </c>
      <c r="C355" t="s">
        <v>453</v>
      </c>
      <c r="D355" t="s">
        <v>1741</v>
      </c>
      <c r="E355" t="s">
        <v>1742</v>
      </c>
      <c r="F355" t="s">
        <v>1739</v>
      </c>
      <c r="G355" t="s">
        <v>1740</v>
      </c>
      <c r="H355">
        <v>69</v>
      </c>
      <c r="I355">
        <v>122.13</v>
      </c>
    </row>
    <row r="356" spans="1:9">
      <c r="A356" s="154">
        <v>44590</v>
      </c>
      <c r="B356">
        <f>YEAR(Sales_Data[[#This Row],[OrderDate]])</f>
        <v>2022</v>
      </c>
      <c r="C356" t="s">
        <v>854</v>
      </c>
      <c r="D356" t="s">
        <v>1737</v>
      </c>
      <c r="E356" t="s">
        <v>1738</v>
      </c>
      <c r="F356" t="s">
        <v>1739</v>
      </c>
      <c r="G356" t="s">
        <v>1749</v>
      </c>
      <c r="H356">
        <v>32</v>
      </c>
      <c r="I356">
        <v>59.84</v>
      </c>
    </row>
    <row r="357" spans="1:9">
      <c r="A357" s="154">
        <v>44591</v>
      </c>
      <c r="B357">
        <f>YEAR(Sales_Data[[#This Row],[OrderDate]])</f>
        <v>2022</v>
      </c>
      <c r="C357" t="s">
        <v>453</v>
      </c>
      <c r="D357" t="s">
        <v>1741</v>
      </c>
      <c r="E357" t="s">
        <v>1742</v>
      </c>
      <c r="F357" t="s">
        <v>1732</v>
      </c>
      <c r="G357" t="s">
        <v>1733</v>
      </c>
      <c r="H357">
        <v>50</v>
      </c>
      <c r="I357">
        <v>93.5</v>
      </c>
    </row>
    <row r="358" spans="1:9">
      <c r="A358" s="154">
        <v>44591</v>
      </c>
      <c r="B358">
        <f>YEAR(Sales_Data[[#This Row],[OrderDate]])</f>
        <v>2022</v>
      </c>
      <c r="C358" t="s">
        <v>854</v>
      </c>
      <c r="D358" t="s">
        <v>1650</v>
      </c>
      <c r="E358" t="s">
        <v>1728</v>
      </c>
      <c r="F358" t="s">
        <v>1732</v>
      </c>
      <c r="G358" t="s">
        <v>1748</v>
      </c>
      <c r="H358">
        <v>44</v>
      </c>
      <c r="I358">
        <v>95.92</v>
      </c>
    </row>
    <row r="359" spans="1:9">
      <c r="A359" s="154">
        <v>44592</v>
      </c>
      <c r="B359">
        <f>YEAR(Sales_Data[[#This Row],[OrderDate]])</f>
        <v>2022</v>
      </c>
      <c r="C359" t="s">
        <v>453</v>
      </c>
      <c r="D359" t="s">
        <v>1743</v>
      </c>
      <c r="E359" t="s">
        <v>1744</v>
      </c>
      <c r="F359" t="s">
        <v>1739</v>
      </c>
      <c r="G359" t="s">
        <v>1749</v>
      </c>
      <c r="H359">
        <v>30</v>
      </c>
      <c r="I359">
        <v>56.1</v>
      </c>
    </row>
    <row r="360" spans="1:9">
      <c r="A360" s="154">
        <v>44592</v>
      </c>
      <c r="B360">
        <f>YEAR(Sales_Data[[#This Row],[OrderDate]])</f>
        <v>2022</v>
      </c>
      <c r="C360" t="s">
        <v>854</v>
      </c>
      <c r="D360" t="s">
        <v>1650</v>
      </c>
      <c r="E360" t="s">
        <v>1731</v>
      </c>
      <c r="F360" t="s">
        <v>1739</v>
      </c>
      <c r="G360" t="s">
        <v>1740</v>
      </c>
      <c r="H360">
        <v>39</v>
      </c>
      <c r="I360">
        <v>69.03</v>
      </c>
    </row>
    <row r="361" spans="1:9">
      <c r="A361" s="154">
        <v>44595</v>
      </c>
      <c r="B361">
        <f>YEAR(Sales_Data[[#This Row],[OrderDate]])</f>
        <v>2022</v>
      </c>
      <c r="C361" t="s">
        <v>453</v>
      </c>
      <c r="D361" t="s">
        <v>1741</v>
      </c>
      <c r="E361" t="s">
        <v>1742</v>
      </c>
      <c r="F361" t="s">
        <v>1739</v>
      </c>
      <c r="G361" t="s">
        <v>1740</v>
      </c>
      <c r="H361">
        <v>66</v>
      </c>
      <c r="I361">
        <v>116.82</v>
      </c>
    </row>
    <row r="362" spans="1:9">
      <c r="A362" s="154">
        <v>44595</v>
      </c>
      <c r="B362">
        <f>YEAR(Sales_Data[[#This Row],[OrderDate]])</f>
        <v>2022</v>
      </c>
      <c r="C362" t="s">
        <v>453</v>
      </c>
      <c r="D362" t="s">
        <v>1741</v>
      </c>
      <c r="E362" t="s">
        <v>1742</v>
      </c>
      <c r="F362" t="s">
        <v>1739</v>
      </c>
      <c r="G362" t="s">
        <v>1749</v>
      </c>
      <c r="H362">
        <v>36</v>
      </c>
      <c r="I362">
        <v>67.319999999999993</v>
      </c>
    </row>
    <row r="363" spans="1:9">
      <c r="A363" s="154">
        <v>44596</v>
      </c>
      <c r="B363">
        <f>YEAR(Sales_Data[[#This Row],[OrderDate]])</f>
        <v>2022</v>
      </c>
      <c r="C363" t="s">
        <v>854</v>
      </c>
      <c r="D363" t="s">
        <v>1734</v>
      </c>
      <c r="E363" t="s">
        <v>1735</v>
      </c>
      <c r="F363" t="s">
        <v>1745</v>
      </c>
      <c r="G363" t="s">
        <v>1746</v>
      </c>
      <c r="H363">
        <v>24</v>
      </c>
      <c r="I363">
        <v>83.76</v>
      </c>
    </row>
    <row r="364" spans="1:9">
      <c r="A364" s="154">
        <v>44596</v>
      </c>
      <c r="B364">
        <f>YEAR(Sales_Data[[#This Row],[OrderDate]])</f>
        <v>2022</v>
      </c>
      <c r="C364" t="s">
        <v>854</v>
      </c>
      <c r="D364" t="s">
        <v>1734</v>
      </c>
      <c r="E364" t="s">
        <v>1735</v>
      </c>
      <c r="F364" t="s">
        <v>1732</v>
      </c>
      <c r="G364" t="s">
        <v>1748</v>
      </c>
      <c r="H364">
        <v>33</v>
      </c>
      <c r="I364">
        <v>71.94</v>
      </c>
    </row>
    <row r="365" spans="1:9">
      <c r="A365" s="154">
        <v>44597</v>
      </c>
      <c r="B365">
        <f>YEAR(Sales_Data[[#This Row],[OrderDate]])</f>
        <v>2022</v>
      </c>
      <c r="C365" t="s">
        <v>453</v>
      </c>
      <c r="D365" t="s">
        <v>1743</v>
      </c>
      <c r="E365" t="s">
        <v>1744</v>
      </c>
      <c r="F365" t="s">
        <v>1739</v>
      </c>
      <c r="G365" t="s">
        <v>1740</v>
      </c>
      <c r="H365">
        <v>49</v>
      </c>
      <c r="I365">
        <v>86.73</v>
      </c>
    </row>
    <row r="366" spans="1:9">
      <c r="A366" s="154">
        <v>44597</v>
      </c>
      <c r="B366">
        <f>YEAR(Sales_Data[[#This Row],[OrderDate]])</f>
        <v>2022</v>
      </c>
      <c r="C366" t="s">
        <v>854</v>
      </c>
      <c r="D366" t="s">
        <v>1737</v>
      </c>
      <c r="E366" t="s">
        <v>1738</v>
      </c>
      <c r="F366" t="s">
        <v>1745</v>
      </c>
      <c r="G366" t="s">
        <v>1746</v>
      </c>
      <c r="H366">
        <v>22</v>
      </c>
      <c r="I366">
        <v>61.42</v>
      </c>
    </row>
    <row r="367" spans="1:9">
      <c r="A367" s="154">
        <v>44598</v>
      </c>
      <c r="B367">
        <f>YEAR(Sales_Data[[#This Row],[OrderDate]])</f>
        <v>2022</v>
      </c>
      <c r="C367" t="s">
        <v>854</v>
      </c>
      <c r="D367" t="s">
        <v>1650</v>
      </c>
      <c r="E367" t="s">
        <v>1728</v>
      </c>
      <c r="F367" t="s">
        <v>1732</v>
      </c>
      <c r="G367" t="s">
        <v>1733</v>
      </c>
      <c r="H367">
        <v>40</v>
      </c>
      <c r="I367">
        <v>74.8</v>
      </c>
    </row>
    <row r="368" spans="1:9">
      <c r="A368" s="154">
        <v>44598</v>
      </c>
      <c r="B368">
        <f>YEAR(Sales_Data[[#This Row],[OrderDate]])</f>
        <v>2022</v>
      </c>
      <c r="C368" t="s">
        <v>453</v>
      </c>
      <c r="D368" t="s">
        <v>1743</v>
      </c>
      <c r="E368" t="s">
        <v>1744</v>
      </c>
      <c r="F368" t="s">
        <v>1739</v>
      </c>
      <c r="G368" t="s">
        <v>1740</v>
      </c>
      <c r="H368">
        <v>51</v>
      </c>
      <c r="I368">
        <v>90.27</v>
      </c>
    </row>
    <row r="369" spans="1:9">
      <c r="A369" s="154">
        <v>44599</v>
      </c>
      <c r="B369">
        <f>YEAR(Sales_Data[[#This Row],[OrderDate]])</f>
        <v>2022</v>
      </c>
      <c r="C369" t="s">
        <v>854</v>
      </c>
      <c r="D369" t="s">
        <v>1734</v>
      </c>
      <c r="E369" t="s">
        <v>1735</v>
      </c>
      <c r="F369" t="s">
        <v>1739</v>
      </c>
      <c r="G369" t="s">
        <v>1740</v>
      </c>
      <c r="H369">
        <v>25</v>
      </c>
      <c r="I369">
        <v>44.25</v>
      </c>
    </row>
    <row r="370" spans="1:9">
      <c r="A370" s="154">
        <v>44599</v>
      </c>
      <c r="B370">
        <f>YEAR(Sales_Data[[#This Row],[OrderDate]])</f>
        <v>2022</v>
      </c>
      <c r="C370" t="s">
        <v>854</v>
      </c>
      <c r="D370" t="s">
        <v>1650</v>
      </c>
      <c r="E370" t="s">
        <v>1731</v>
      </c>
      <c r="F370" t="s">
        <v>1729</v>
      </c>
      <c r="G370" t="s">
        <v>1730</v>
      </c>
      <c r="H370">
        <v>21</v>
      </c>
      <c r="I370">
        <v>35.28</v>
      </c>
    </row>
    <row r="371" spans="1:9">
      <c r="A371" s="154">
        <v>44602</v>
      </c>
      <c r="B371">
        <f>YEAR(Sales_Data[[#This Row],[OrderDate]])</f>
        <v>2022</v>
      </c>
      <c r="C371" t="s">
        <v>854</v>
      </c>
      <c r="D371" t="s">
        <v>1650</v>
      </c>
      <c r="E371" t="s">
        <v>1731</v>
      </c>
      <c r="F371" t="s">
        <v>1739</v>
      </c>
      <c r="G371" t="s">
        <v>1749</v>
      </c>
      <c r="H371">
        <v>24</v>
      </c>
      <c r="I371">
        <v>44.88</v>
      </c>
    </row>
    <row r="372" spans="1:9">
      <c r="A372" s="154">
        <v>44602</v>
      </c>
      <c r="B372">
        <f>YEAR(Sales_Data[[#This Row],[OrderDate]])</f>
        <v>2022</v>
      </c>
      <c r="C372" t="s">
        <v>854</v>
      </c>
      <c r="D372" t="s">
        <v>1650</v>
      </c>
      <c r="E372" t="s">
        <v>1731</v>
      </c>
      <c r="F372" t="s">
        <v>1739</v>
      </c>
      <c r="G372" t="s">
        <v>1749</v>
      </c>
      <c r="H372">
        <v>26</v>
      </c>
      <c r="I372">
        <v>48.62</v>
      </c>
    </row>
    <row r="373" spans="1:9">
      <c r="A373" s="154">
        <v>44603</v>
      </c>
      <c r="B373">
        <f>YEAR(Sales_Data[[#This Row],[OrderDate]])</f>
        <v>2022</v>
      </c>
      <c r="C373" t="s">
        <v>453</v>
      </c>
      <c r="D373" t="s">
        <v>1743</v>
      </c>
      <c r="E373" t="s">
        <v>1744</v>
      </c>
      <c r="F373" t="s">
        <v>1745</v>
      </c>
      <c r="G373" t="s">
        <v>1746</v>
      </c>
      <c r="H373">
        <v>21</v>
      </c>
      <c r="I373">
        <v>73.290000000000006</v>
      </c>
    </row>
    <row r="374" spans="1:9">
      <c r="A374" s="154">
        <v>44603</v>
      </c>
      <c r="B374">
        <f>YEAR(Sales_Data[[#This Row],[OrderDate]])</f>
        <v>2022</v>
      </c>
      <c r="C374" t="s">
        <v>854</v>
      </c>
      <c r="D374" t="s">
        <v>1737</v>
      </c>
      <c r="E374" t="s">
        <v>1738</v>
      </c>
      <c r="F374" t="s">
        <v>1729</v>
      </c>
      <c r="G374" t="s">
        <v>1730</v>
      </c>
      <c r="H374">
        <v>27</v>
      </c>
      <c r="I374">
        <v>45.36</v>
      </c>
    </row>
    <row r="375" spans="1:9">
      <c r="A375" s="154">
        <v>44604</v>
      </c>
      <c r="B375">
        <f>YEAR(Sales_Data[[#This Row],[OrderDate]])</f>
        <v>2022</v>
      </c>
      <c r="C375" t="s">
        <v>854</v>
      </c>
      <c r="D375" t="s">
        <v>1650</v>
      </c>
      <c r="E375" t="s">
        <v>1728</v>
      </c>
      <c r="F375" t="s">
        <v>1732</v>
      </c>
      <c r="G375" t="s">
        <v>1736</v>
      </c>
      <c r="H375">
        <v>32</v>
      </c>
      <c r="I375">
        <v>90.88</v>
      </c>
    </row>
    <row r="376" spans="1:9">
      <c r="A376" s="154">
        <v>44604</v>
      </c>
      <c r="B376">
        <f>YEAR(Sales_Data[[#This Row],[OrderDate]])</f>
        <v>2022</v>
      </c>
      <c r="C376" t="s">
        <v>854</v>
      </c>
      <c r="D376" t="s">
        <v>1734</v>
      </c>
      <c r="E376" t="s">
        <v>1735</v>
      </c>
      <c r="F376" t="s">
        <v>1729</v>
      </c>
      <c r="G376" t="s">
        <v>1730</v>
      </c>
      <c r="H376">
        <v>85</v>
      </c>
      <c r="I376">
        <v>142.80000000000001</v>
      </c>
    </row>
    <row r="377" spans="1:9">
      <c r="A377" s="154">
        <v>44605</v>
      </c>
      <c r="B377">
        <f>YEAR(Sales_Data[[#This Row],[OrderDate]])</f>
        <v>2022</v>
      </c>
      <c r="C377" t="s">
        <v>453</v>
      </c>
      <c r="D377" t="s">
        <v>1743</v>
      </c>
      <c r="E377" t="s">
        <v>1744</v>
      </c>
      <c r="F377" t="s">
        <v>1732</v>
      </c>
      <c r="G377" t="s">
        <v>1733</v>
      </c>
      <c r="H377">
        <v>38</v>
      </c>
      <c r="I377">
        <v>71.06</v>
      </c>
    </row>
    <row r="378" spans="1:9">
      <c r="A378" s="154">
        <v>44605</v>
      </c>
      <c r="B378">
        <f>YEAR(Sales_Data[[#This Row],[OrderDate]])</f>
        <v>2022</v>
      </c>
      <c r="C378" t="s">
        <v>854</v>
      </c>
      <c r="D378" t="s">
        <v>1650</v>
      </c>
      <c r="E378" t="s">
        <v>1728</v>
      </c>
      <c r="F378" t="s">
        <v>1739</v>
      </c>
      <c r="G378" t="s">
        <v>1740</v>
      </c>
      <c r="H378">
        <v>100</v>
      </c>
      <c r="I378">
        <v>177</v>
      </c>
    </row>
    <row r="379" spans="1:9">
      <c r="A379" s="154">
        <v>44606</v>
      </c>
      <c r="B379">
        <f>YEAR(Sales_Data[[#This Row],[OrderDate]])</f>
        <v>2022</v>
      </c>
      <c r="C379" t="s">
        <v>854</v>
      </c>
      <c r="D379" t="s">
        <v>1650</v>
      </c>
      <c r="E379" t="s">
        <v>1731</v>
      </c>
      <c r="F379" t="s">
        <v>1732</v>
      </c>
      <c r="G379" t="s">
        <v>1733</v>
      </c>
      <c r="H379">
        <v>24</v>
      </c>
      <c r="I379">
        <v>44.88</v>
      </c>
    </row>
    <row r="380" spans="1:9">
      <c r="A380" s="154">
        <v>44606</v>
      </c>
      <c r="B380">
        <f>YEAR(Sales_Data[[#This Row],[OrderDate]])</f>
        <v>2022</v>
      </c>
      <c r="C380" t="s">
        <v>453</v>
      </c>
      <c r="D380" t="s">
        <v>1741</v>
      </c>
      <c r="E380" t="s">
        <v>1742</v>
      </c>
      <c r="F380" t="s">
        <v>1732</v>
      </c>
      <c r="G380" t="s">
        <v>1736</v>
      </c>
      <c r="H380">
        <v>70</v>
      </c>
      <c r="I380">
        <v>198.8</v>
      </c>
    </row>
    <row r="381" spans="1:9">
      <c r="A381" s="154">
        <v>44609</v>
      </c>
      <c r="B381">
        <f>YEAR(Sales_Data[[#This Row],[OrderDate]])</f>
        <v>2022</v>
      </c>
      <c r="C381" t="s">
        <v>854</v>
      </c>
      <c r="D381" t="s">
        <v>1734</v>
      </c>
      <c r="E381" t="s">
        <v>1735</v>
      </c>
      <c r="F381" t="s">
        <v>1729</v>
      </c>
      <c r="G381" t="s">
        <v>1730</v>
      </c>
      <c r="H381">
        <v>63</v>
      </c>
      <c r="I381">
        <v>105.84</v>
      </c>
    </row>
    <row r="382" spans="1:9">
      <c r="A382" s="154">
        <v>44609</v>
      </c>
      <c r="B382">
        <f>YEAR(Sales_Data[[#This Row],[OrderDate]])</f>
        <v>2022</v>
      </c>
      <c r="C382" t="s">
        <v>453</v>
      </c>
      <c r="D382" t="s">
        <v>1741</v>
      </c>
      <c r="E382" t="s">
        <v>1742</v>
      </c>
      <c r="F382" t="s">
        <v>1732</v>
      </c>
      <c r="G382" t="s">
        <v>1748</v>
      </c>
      <c r="H382">
        <v>43</v>
      </c>
      <c r="I382">
        <v>93.74</v>
      </c>
    </row>
    <row r="383" spans="1:9">
      <c r="A383" s="154">
        <v>44610</v>
      </c>
      <c r="B383">
        <f>YEAR(Sales_Data[[#This Row],[OrderDate]])</f>
        <v>2022</v>
      </c>
      <c r="C383" t="s">
        <v>453</v>
      </c>
      <c r="D383" t="s">
        <v>1741</v>
      </c>
      <c r="E383" t="s">
        <v>1742</v>
      </c>
      <c r="F383" t="s">
        <v>1739</v>
      </c>
      <c r="G383" t="s">
        <v>1740</v>
      </c>
      <c r="H383">
        <v>48</v>
      </c>
      <c r="I383">
        <v>84.96</v>
      </c>
    </row>
    <row r="384" spans="1:9">
      <c r="A384" s="154">
        <v>44610</v>
      </c>
      <c r="B384">
        <f>YEAR(Sales_Data[[#This Row],[OrderDate]])</f>
        <v>2022</v>
      </c>
      <c r="C384" t="s">
        <v>453</v>
      </c>
      <c r="D384" t="s">
        <v>1741</v>
      </c>
      <c r="E384" t="s">
        <v>1742</v>
      </c>
      <c r="F384" t="s">
        <v>1739</v>
      </c>
      <c r="G384" t="s">
        <v>1740</v>
      </c>
      <c r="H384">
        <v>67</v>
      </c>
      <c r="I384">
        <v>118.59</v>
      </c>
    </row>
    <row r="385" spans="1:9">
      <c r="A385" s="154">
        <v>44611</v>
      </c>
      <c r="B385">
        <f>YEAR(Sales_Data[[#This Row],[OrderDate]])</f>
        <v>2022</v>
      </c>
      <c r="C385" t="s">
        <v>854</v>
      </c>
      <c r="D385" t="s">
        <v>1650</v>
      </c>
      <c r="E385" t="s">
        <v>1731</v>
      </c>
      <c r="F385" t="s">
        <v>1745</v>
      </c>
      <c r="G385" t="s">
        <v>1746</v>
      </c>
      <c r="H385">
        <v>33</v>
      </c>
      <c r="I385">
        <v>115.17</v>
      </c>
    </row>
    <row r="386" spans="1:9">
      <c r="A386" s="154">
        <v>44611</v>
      </c>
      <c r="B386">
        <f>YEAR(Sales_Data[[#This Row],[OrderDate]])</f>
        <v>2022</v>
      </c>
      <c r="C386" t="s">
        <v>453</v>
      </c>
      <c r="D386" t="s">
        <v>1741</v>
      </c>
      <c r="E386" t="s">
        <v>1742</v>
      </c>
      <c r="F386" t="s">
        <v>1729</v>
      </c>
      <c r="G386" t="s">
        <v>1730</v>
      </c>
      <c r="H386">
        <v>31</v>
      </c>
      <c r="I386">
        <v>52.08</v>
      </c>
    </row>
    <row r="387" spans="1:9">
      <c r="A387" s="154">
        <v>44612</v>
      </c>
      <c r="B387">
        <f>YEAR(Sales_Data[[#This Row],[OrderDate]])</f>
        <v>2022</v>
      </c>
      <c r="C387" t="s">
        <v>854</v>
      </c>
      <c r="D387" t="s">
        <v>1650</v>
      </c>
      <c r="E387" t="s">
        <v>1728</v>
      </c>
      <c r="F387" t="s">
        <v>1729</v>
      </c>
      <c r="G387" t="s">
        <v>1730</v>
      </c>
      <c r="H387">
        <v>25</v>
      </c>
      <c r="I387">
        <v>42</v>
      </c>
    </row>
    <row r="388" spans="1:9">
      <c r="A388" s="154">
        <v>44612</v>
      </c>
      <c r="B388">
        <f>YEAR(Sales_Data[[#This Row],[OrderDate]])</f>
        <v>2022</v>
      </c>
      <c r="C388" t="s">
        <v>854</v>
      </c>
      <c r="D388" t="s">
        <v>1734</v>
      </c>
      <c r="E388" t="s">
        <v>1735</v>
      </c>
      <c r="F388" t="s">
        <v>1739</v>
      </c>
      <c r="G388" t="s">
        <v>1749</v>
      </c>
      <c r="H388">
        <v>56</v>
      </c>
      <c r="I388">
        <v>104.72</v>
      </c>
    </row>
    <row r="389" spans="1:9">
      <c r="A389" s="154">
        <v>44613</v>
      </c>
      <c r="B389">
        <f>YEAR(Sales_Data[[#This Row],[OrderDate]])</f>
        <v>2022</v>
      </c>
      <c r="C389" t="s">
        <v>854</v>
      </c>
      <c r="D389" t="s">
        <v>1737</v>
      </c>
      <c r="E389" t="s">
        <v>1738</v>
      </c>
      <c r="F389" t="s">
        <v>1732</v>
      </c>
      <c r="G389" t="s">
        <v>1733</v>
      </c>
      <c r="H389">
        <v>37</v>
      </c>
      <c r="I389">
        <v>69.19</v>
      </c>
    </row>
    <row r="390" spans="1:9">
      <c r="A390" s="154">
        <v>44613</v>
      </c>
      <c r="B390">
        <f>YEAR(Sales_Data[[#This Row],[OrderDate]])</f>
        <v>2022</v>
      </c>
      <c r="C390" t="s">
        <v>453</v>
      </c>
      <c r="D390" t="s">
        <v>1743</v>
      </c>
      <c r="E390" t="s">
        <v>1744</v>
      </c>
      <c r="F390" t="s">
        <v>1745</v>
      </c>
      <c r="G390" t="s">
        <v>1746</v>
      </c>
      <c r="H390">
        <v>20</v>
      </c>
      <c r="I390">
        <v>69.8</v>
      </c>
    </row>
    <row r="391" spans="1:9">
      <c r="A391" s="154">
        <v>44616</v>
      </c>
      <c r="B391">
        <f>YEAR(Sales_Data[[#This Row],[OrderDate]])</f>
        <v>2022</v>
      </c>
      <c r="C391" t="s">
        <v>453</v>
      </c>
      <c r="D391" t="s">
        <v>1741</v>
      </c>
      <c r="E391" t="s">
        <v>1742</v>
      </c>
      <c r="F391" t="s">
        <v>1732</v>
      </c>
      <c r="G391" t="s">
        <v>1736</v>
      </c>
      <c r="H391">
        <v>44</v>
      </c>
      <c r="I391">
        <v>124.96</v>
      </c>
    </row>
    <row r="392" spans="1:9">
      <c r="A392" s="154">
        <v>44616</v>
      </c>
      <c r="B392">
        <f>YEAR(Sales_Data[[#This Row],[OrderDate]])</f>
        <v>2022</v>
      </c>
      <c r="C392" t="s">
        <v>854</v>
      </c>
      <c r="D392" t="s">
        <v>1737</v>
      </c>
      <c r="E392" t="s">
        <v>1738</v>
      </c>
      <c r="F392" t="s">
        <v>1732</v>
      </c>
      <c r="G392" t="s">
        <v>1748</v>
      </c>
      <c r="H392">
        <v>68</v>
      </c>
      <c r="I392">
        <v>148.24</v>
      </c>
    </row>
    <row r="393" spans="1:9">
      <c r="A393" s="154">
        <v>44617</v>
      </c>
      <c r="B393">
        <f>YEAR(Sales_Data[[#This Row],[OrderDate]])</f>
        <v>2022</v>
      </c>
      <c r="C393" t="s">
        <v>854</v>
      </c>
      <c r="D393" t="s">
        <v>1737</v>
      </c>
      <c r="E393" t="s">
        <v>1738</v>
      </c>
      <c r="F393" t="s">
        <v>1739</v>
      </c>
      <c r="G393" t="s">
        <v>1749</v>
      </c>
      <c r="H393">
        <v>51</v>
      </c>
      <c r="I393">
        <v>95.37</v>
      </c>
    </row>
    <row r="394" spans="1:9">
      <c r="A394" s="154">
        <v>44617</v>
      </c>
      <c r="B394">
        <f>YEAR(Sales_Data[[#This Row],[OrderDate]])</f>
        <v>2022</v>
      </c>
      <c r="C394" t="s">
        <v>453</v>
      </c>
      <c r="D394" t="s">
        <v>1743</v>
      </c>
      <c r="E394" t="s">
        <v>1744</v>
      </c>
      <c r="F394" t="s">
        <v>1732</v>
      </c>
      <c r="G394" t="s">
        <v>1733</v>
      </c>
      <c r="H394">
        <v>26</v>
      </c>
      <c r="I394">
        <v>48.62</v>
      </c>
    </row>
    <row r="395" spans="1:9">
      <c r="A395" s="154">
        <v>44618</v>
      </c>
      <c r="B395">
        <f>YEAR(Sales_Data[[#This Row],[OrderDate]])</f>
        <v>2022</v>
      </c>
      <c r="C395" t="s">
        <v>854</v>
      </c>
      <c r="D395" t="s">
        <v>1650</v>
      </c>
      <c r="E395" t="s">
        <v>1728</v>
      </c>
      <c r="F395" t="s">
        <v>1739</v>
      </c>
      <c r="G395" t="s">
        <v>1749</v>
      </c>
      <c r="H395">
        <v>57</v>
      </c>
      <c r="I395">
        <v>106.59</v>
      </c>
    </row>
    <row r="396" spans="1:9">
      <c r="A396" s="154">
        <v>44618</v>
      </c>
      <c r="B396">
        <f>YEAR(Sales_Data[[#This Row],[OrderDate]])</f>
        <v>2022</v>
      </c>
      <c r="C396" t="s">
        <v>854</v>
      </c>
      <c r="D396" t="s">
        <v>1650</v>
      </c>
      <c r="E396" t="s">
        <v>1728</v>
      </c>
      <c r="F396" t="s">
        <v>1739</v>
      </c>
      <c r="G396" t="s">
        <v>1749</v>
      </c>
      <c r="H396">
        <v>33</v>
      </c>
      <c r="I396">
        <v>61.71</v>
      </c>
    </row>
    <row r="397" spans="1:9">
      <c r="A397" s="154">
        <v>44619</v>
      </c>
      <c r="B397">
        <f>YEAR(Sales_Data[[#This Row],[OrderDate]])</f>
        <v>2022</v>
      </c>
      <c r="C397" t="s">
        <v>854</v>
      </c>
      <c r="D397" t="s">
        <v>1650</v>
      </c>
      <c r="E397" t="s">
        <v>1731</v>
      </c>
      <c r="F397" t="s">
        <v>1732</v>
      </c>
      <c r="G397" t="s">
        <v>1736</v>
      </c>
      <c r="H397">
        <v>23</v>
      </c>
      <c r="I397">
        <v>65.319999999999993</v>
      </c>
    </row>
    <row r="398" spans="1:9">
      <c r="A398" s="154">
        <v>44619</v>
      </c>
      <c r="B398">
        <f>YEAR(Sales_Data[[#This Row],[OrderDate]])</f>
        <v>2022</v>
      </c>
      <c r="C398" t="s">
        <v>854</v>
      </c>
      <c r="D398" t="s">
        <v>1650</v>
      </c>
      <c r="E398" t="s">
        <v>1728</v>
      </c>
      <c r="F398" t="s">
        <v>1732</v>
      </c>
      <c r="G398" t="s">
        <v>1736</v>
      </c>
      <c r="H398">
        <v>51</v>
      </c>
      <c r="I398">
        <v>144.84</v>
      </c>
    </row>
    <row r="399" spans="1:9">
      <c r="A399" s="154">
        <v>44620</v>
      </c>
      <c r="B399">
        <f>YEAR(Sales_Data[[#This Row],[OrderDate]])</f>
        <v>2022</v>
      </c>
      <c r="C399" t="s">
        <v>854</v>
      </c>
      <c r="D399" t="s">
        <v>1734</v>
      </c>
      <c r="E399" t="s">
        <v>1735</v>
      </c>
      <c r="F399" t="s">
        <v>1729</v>
      </c>
      <c r="G399" t="s">
        <v>1747</v>
      </c>
      <c r="H399">
        <v>21</v>
      </c>
      <c r="I399">
        <v>66.150000000000006</v>
      </c>
    </row>
    <row r="400" spans="1:9">
      <c r="A400" s="154">
        <v>44620</v>
      </c>
      <c r="B400">
        <f>YEAR(Sales_Data[[#This Row],[OrderDate]])</f>
        <v>2022</v>
      </c>
      <c r="C400" t="s">
        <v>854</v>
      </c>
      <c r="D400" t="s">
        <v>1734</v>
      </c>
      <c r="E400" t="s">
        <v>1735</v>
      </c>
      <c r="F400" t="s">
        <v>1739</v>
      </c>
      <c r="G400" t="s">
        <v>1740</v>
      </c>
      <c r="H400">
        <v>42</v>
      </c>
      <c r="I400">
        <v>74.34</v>
      </c>
    </row>
    <row r="401" spans="1:9">
      <c r="A401" s="154">
        <v>44623</v>
      </c>
      <c r="B401">
        <f>YEAR(Sales_Data[[#This Row],[OrderDate]])</f>
        <v>2022</v>
      </c>
      <c r="C401" t="s">
        <v>453</v>
      </c>
      <c r="D401" t="s">
        <v>1741</v>
      </c>
      <c r="E401" t="s">
        <v>1742</v>
      </c>
      <c r="F401" t="s">
        <v>1732</v>
      </c>
      <c r="G401" t="s">
        <v>1733</v>
      </c>
      <c r="H401">
        <v>39</v>
      </c>
      <c r="I401">
        <v>72.930000000000007</v>
      </c>
    </row>
    <row r="402" spans="1:9">
      <c r="A402" s="154">
        <v>44623</v>
      </c>
      <c r="B402">
        <f>YEAR(Sales_Data[[#This Row],[OrderDate]])</f>
        <v>2022</v>
      </c>
      <c r="C402" t="s">
        <v>854</v>
      </c>
      <c r="D402" t="s">
        <v>1734</v>
      </c>
      <c r="E402" t="s">
        <v>1735</v>
      </c>
      <c r="F402" t="s">
        <v>1732</v>
      </c>
      <c r="G402" t="s">
        <v>1748</v>
      </c>
      <c r="H402">
        <v>24</v>
      </c>
      <c r="I402">
        <v>52.32</v>
      </c>
    </row>
    <row r="403" spans="1:9">
      <c r="A403" s="154">
        <v>44624</v>
      </c>
      <c r="B403">
        <f>YEAR(Sales_Data[[#This Row],[OrderDate]])</f>
        <v>2022</v>
      </c>
      <c r="C403" t="s">
        <v>854</v>
      </c>
      <c r="D403" t="s">
        <v>1650</v>
      </c>
      <c r="E403" t="s">
        <v>1728</v>
      </c>
      <c r="F403" t="s">
        <v>1739</v>
      </c>
      <c r="G403" t="s">
        <v>1740</v>
      </c>
      <c r="H403">
        <v>27</v>
      </c>
      <c r="I403">
        <v>47.79</v>
      </c>
    </row>
    <row r="404" spans="1:9">
      <c r="A404" s="154">
        <v>44624</v>
      </c>
      <c r="B404">
        <f>YEAR(Sales_Data[[#This Row],[OrderDate]])</f>
        <v>2022</v>
      </c>
      <c r="C404" t="s">
        <v>453</v>
      </c>
      <c r="D404" t="s">
        <v>1743</v>
      </c>
      <c r="E404" t="s">
        <v>1744</v>
      </c>
      <c r="F404" t="s">
        <v>1732</v>
      </c>
      <c r="G404" t="s">
        <v>1736</v>
      </c>
      <c r="H404">
        <v>42</v>
      </c>
      <c r="I404">
        <v>119.28</v>
      </c>
    </row>
    <row r="405" spans="1:9">
      <c r="A405" s="154">
        <v>44625</v>
      </c>
      <c r="B405">
        <f>YEAR(Sales_Data[[#This Row],[OrderDate]])</f>
        <v>2022</v>
      </c>
      <c r="C405" t="s">
        <v>854</v>
      </c>
      <c r="D405" t="s">
        <v>1737</v>
      </c>
      <c r="E405" t="s">
        <v>1738</v>
      </c>
      <c r="F405" t="s">
        <v>1732</v>
      </c>
      <c r="G405" t="s">
        <v>1736</v>
      </c>
      <c r="H405">
        <v>130</v>
      </c>
      <c r="I405">
        <v>369.2</v>
      </c>
    </row>
    <row r="406" spans="1:9">
      <c r="A406" s="154">
        <v>44625</v>
      </c>
      <c r="B406">
        <f>YEAR(Sales_Data[[#This Row],[OrderDate]])</f>
        <v>2022</v>
      </c>
      <c r="C406" t="s">
        <v>854</v>
      </c>
      <c r="D406" t="s">
        <v>1737</v>
      </c>
      <c r="E406" t="s">
        <v>1738</v>
      </c>
      <c r="F406" t="s">
        <v>1745</v>
      </c>
      <c r="G406" t="s">
        <v>1750</v>
      </c>
      <c r="H406">
        <v>31</v>
      </c>
      <c r="I406">
        <v>67.89</v>
      </c>
    </row>
    <row r="407" spans="1:9">
      <c r="A407" s="154">
        <v>44626</v>
      </c>
      <c r="B407">
        <f>YEAR(Sales_Data[[#This Row],[OrderDate]])</f>
        <v>2022</v>
      </c>
      <c r="C407" t="s">
        <v>854</v>
      </c>
      <c r="D407" t="s">
        <v>1650</v>
      </c>
      <c r="E407" t="s">
        <v>1731</v>
      </c>
      <c r="F407" t="s">
        <v>1739</v>
      </c>
      <c r="G407" t="s">
        <v>1740</v>
      </c>
      <c r="H407">
        <v>46</v>
      </c>
      <c r="I407">
        <v>81.42</v>
      </c>
    </row>
    <row r="408" spans="1:9">
      <c r="A408" s="154">
        <v>44626</v>
      </c>
      <c r="B408">
        <f>YEAR(Sales_Data[[#This Row],[OrderDate]])</f>
        <v>2022</v>
      </c>
      <c r="C408" t="s">
        <v>854</v>
      </c>
      <c r="D408" t="s">
        <v>1650</v>
      </c>
      <c r="E408" t="s">
        <v>1728</v>
      </c>
      <c r="F408" t="s">
        <v>1729</v>
      </c>
      <c r="G408" t="s">
        <v>1730</v>
      </c>
      <c r="H408">
        <v>23</v>
      </c>
      <c r="I408">
        <v>38.64</v>
      </c>
    </row>
    <row r="409" spans="1:9">
      <c r="A409" s="154">
        <v>44627</v>
      </c>
      <c r="B409">
        <f>YEAR(Sales_Data[[#This Row],[OrderDate]])</f>
        <v>2022</v>
      </c>
      <c r="C409" t="s">
        <v>453</v>
      </c>
      <c r="D409" t="s">
        <v>1743</v>
      </c>
      <c r="E409" t="s">
        <v>1744</v>
      </c>
      <c r="F409" t="s">
        <v>1739</v>
      </c>
      <c r="G409" t="s">
        <v>1740</v>
      </c>
      <c r="H409">
        <v>65</v>
      </c>
      <c r="I409">
        <v>115.05</v>
      </c>
    </row>
    <row r="410" spans="1:9">
      <c r="A410" s="154">
        <v>44627</v>
      </c>
      <c r="B410">
        <f>YEAR(Sales_Data[[#This Row],[OrderDate]])</f>
        <v>2022</v>
      </c>
      <c r="C410" t="s">
        <v>854</v>
      </c>
      <c r="D410" t="s">
        <v>1650</v>
      </c>
      <c r="E410" t="s">
        <v>1728</v>
      </c>
      <c r="F410" t="s">
        <v>1732</v>
      </c>
      <c r="G410" t="s">
        <v>1733</v>
      </c>
      <c r="H410">
        <v>59</v>
      </c>
      <c r="I410">
        <v>110.33</v>
      </c>
    </row>
    <row r="411" spans="1:9">
      <c r="A411" s="154">
        <v>44630</v>
      </c>
      <c r="B411">
        <f>YEAR(Sales_Data[[#This Row],[OrderDate]])</f>
        <v>2022</v>
      </c>
      <c r="C411" t="s">
        <v>854</v>
      </c>
      <c r="D411" t="s">
        <v>1650</v>
      </c>
      <c r="E411" t="s">
        <v>1731</v>
      </c>
      <c r="F411" t="s">
        <v>1732</v>
      </c>
      <c r="G411" t="s">
        <v>1733</v>
      </c>
      <c r="H411">
        <v>32</v>
      </c>
      <c r="I411">
        <v>59.84</v>
      </c>
    </row>
    <row r="412" spans="1:9">
      <c r="A412" s="154">
        <v>44630</v>
      </c>
      <c r="B412">
        <f>YEAR(Sales_Data[[#This Row],[OrderDate]])</f>
        <v>2022</v>
      </c>
      <c r="C412" t="s">
        <v>854</v>
      </c>
      <c r="D412" t="s">
        <v>1737</v>
      </c>
      <c r="E412" t="s">
        <v>1738</v>
      </c>
      <c r="F412" t="s">
        <v>1739</v>
      </c>
      <c r="G412" t="s">
        <v>1749</v>
      </c>
      <c r="H412">
        <v>27</v>
      </c>
      <c r="I412">
        <v>50.49</v>
      </c>
    </row>
    <row r="413" spans="1:9">
      <c r="A413" s="154">
        <v>44631</v>
      </c>
      <c r="B413">
        <f>YEAR(Sales_Data[[#This Row],[OrderDate]])</f>
        <v>2022</v>
      </c>
      <c r="C413" t="s">
        <v>854</v>
      </c>
      <c r="D413" t="s">
        <v>1734</v>
      </c>
      <c r="E413" t="s">
        <v>1735</v>
      </c>
      <c r="F413" t="s">
        <v>1732</v>
      </c>
      <c r="G413" t="s">
        <v>1748</v>
      </c>
      <c r="H413">
        <v>38</v>
      </c>
      <c r="I413">
        <v>82.84</v>
      </c>
    </row>
    <row r="414" spans="1:9">
      <c r="A414" s="154">
        <v>44631</v>
      </c>
      <c r="B414">
        <f>YEAR(Sales_Data[[#This Row],[OrderDate]])</f>
        <v>2022</v>
      </c>
      <c r="C414" t="s">
        <v>453</v>
      </c>
      <c r="D414" t="s">
        <v>1741</v>
      </c>
      <c r="E414" t="s">
        <v>1742</v>
      </c>
      <c r="F414" t="s">
        <v>1739</v>
      </c>
      <c r="G414" t="s">
        <v>1749</v>
      </c>
      <c r="H414">
        <v>36</v>
      </c>
      <c r="I414">
        <v>67.319999999999993</v>
      </c>
    </row>
    <row r="415" spans="1:9">
      <c r="A415" s="154">
        <v>44632</v>
      </c>
      <c r="B415">
        <f>YEAR(Sales_Data[[#This Row],[OrderDate]])</f>
        <v>2022</v>
      </c>
      <c r="C415" t="s">
        <v>854</v>
      </c>
      <c r="D415" t="s">
        <v>1650</v>
      </c>
      <c r="E415" t="s">
        <v>1731</v>
      </c>
      <c r="F415" t="s">
        <v>1732</v>
      </c>
      <c r="G415" t="s">
        <v>1736</v>
      </c>
      <c r="H415">
        <v>28</v>
      </c>
      <c r="I415">
        <v>79.52</v>
      </c>
    </row>
    <row r="416" spans="1:9">
      <c r="A416" s="154">
        <v>44632</v>
      </c>
      <c r="B416">
        <f>YEAR(Sales_Data[[#This Row],[OrderDate]])</f>
        <v>2022</v>
      </c>
      <c r="C416" t="s">
        <v>854</v>
      </c>
      <c r="D416" t="s">
        <v>1650</v>
      </c>
      <c r="E416" t="s">
        <v>1728</v>
      </c>
      <c r="F416" t="s">
        <v>1739</v>
      </c>
      <c r="G416" t="s">
        <v>1740</v>
      </c>
      <c r="H416">
        <v>96</v>
      </c>
      <c r="I416">
        <v>169.92</v>
      </c>
    </row>
    <row r="417" spans="1:9">
      <c r="A417" s="154">
        <v>44633</v>
      </c>
      <c r="B417">
        <f>YEAR(Sales_Data[[#This Row],[OrderDate]])</f>
        <v>2022</v>
      </c>
      <c r="C417" t="s">
        <v>854</v>
      </c>
      <c r="D417" t="s">
        <v>1650</v>
      </c>
      <c r="E417" t="s">
        <v>1731</v>
      </c>
      <c r="F417" t="s">
        <v>1729</v>
      </c>
      <c r="G417" t="s">
        <v>1730</v>
      </c>
      <c r="H417">
        <v>20</v>
      </c>
      <c r="I417">
        <v>33.6</v>
      </c>
    </row>
    <row r="418" spans="1:9">
      <c r="A418" s="154">
        <v>44633</v>
      </c>
      <c r="B418">
        <f>YEAR(Sales_Data[[#This Row],[OrderDate]])</f>
        <v>2022</v>
      </c>
      <c r="C418" t="s">
        <v>854</v>
      </c>
      <c r="D418" t="s">
        <v>1650</v>
      </c>
      <c r="E418" t="s">
        <v>1728</v>
      </c>
      <c r="F418" t="s">
        <v>1739</v>
      </c>
      <c r="G418" t="s">
        <v>1740</v>
      </c>
      <c r="H418">
        <v>61</v>
      </c>
      <c r="I418">
        <v>107.97</v>
      </c>
    </row>
    <row r="419" spans="1:9">
      <c r="A419" s="154">
        <v>44634</v>
      </c>
      <c r="B419">
        <f>YEAR(Sales_Data[[#This Row],[OrderDate]])</f>
        <v>2022</v>
      </c>
      <c r="C419" t="s">
        <v>854</v>
      </c>
      <c r="D419" t="s">
        <v>1650</v>
      </c>
      <c r="E419" t="s">
        <v>1728</v>
      </c>
      <c r="F419" t="s">
        <v>1745</v>
      </c>
      <c r="G419" t="s">
        <v>1746</v>
      </c>
      <c r="H419">
        <v>25</v>
      </c>
      <c r="I419">
        <v>87.25</v>
      </c>
    </row>
    <row r="420" spans="1:9">
      <c r="A420" s="154">
        <v>44634</v>
      </c>
      <c r="B420">
        <f>YEAR(Sales_Data[[#This Row],[OrderDate]])</f>
        <v>2022</v>
      </c>
      <c r="C420" t="s">
        <v>854</v>
      </c>
      <c r="D420" t="s">
        <v>1734</v>
      </c>
      <c r="E420" t="s">
        <v>1735</v>
      </c>
      <c r="F420" t="s">
        <v>1739</v>
      </c>
      <c r="G420" t="s">
        <v>1740</v>
      </c>
      <c r="H420">
        <v>37</v>
      </c>
      <c r="I420">
        <v>65.489999999999995</v>
      </c>
    </row>
    <row r="421" spans="1:9">
      <c r="A421" s="154">
        <v>44637</v>
      </c>
      <c r="B421">
        <f>YEAR(Sales_Data[[#This Row],[OrderDate]])</f>
        <v>2022</v>
      </c>
      <c r="C421" t="s">
        <v>854</v>
      </c>
      <c r="D421" t="s">
        <v>1734</v>
      </c>
      <c r="E421" t="s">
        <v>1735</v>
      </c>
      <c r="F421" t="s">
        <v>1732</v>
      </c>
      <c r="G421" t="s">
        <v>1748</v>
      </c>
      <c r="H421">
        <v>36</v>
      </c>
      <c r="I421">
        <v>78.48</v>
      </c>
    </row>
    <row r="422" spans="1:9">
      <c r="A422" s="154">
        <v>44637</v>
      </c>
      <c r="B422">
        <f>YEAR(Sales_Data[[#This Row],[OrderDate]])</f>
        <v>2022</v>
      </c>
      <c r="C422" t="s">
        <v>453</v>
      </c>
      <c r="D422" t="s">
        <v>1743</v>
      </c>
      <c r="E422" t="s">
        <v>1744</v>
      </c>
      <c r="F422" t="s">
        <v>1732</v>
      </c>
      <c r="G422" t="s">
        <v>1733</v>
      </c>
      <c r="H422">
        <v>34</v>
      </c>
      <c r="I422">
        <v>63.58</v>
      </c>
    </row>
    <row r="423" spans="1:9">
      <c r="A423" s="154">
        <v>44638</v>
      </c>
      <c r="B423">
        <f>YEAR(Sales_Data[[#This Row],[OrderDate]])</f>
        <v>2022</v>
      </c>
      <c r="C423" t="s">
        <v>854</v>
      </c>
      <c r="D423" t="s">
        <v>1650</v>
      </c>
      <c r="E423" t="s">
        <v>1728</v>
      </c>
      <c r="F423" t="s">
        <v>1739</v>
      </c>
      <c r="G423" t="s">
        <v>1740</v>
      </c>
      <c r="H423">
        <v>159</v>
      </c>
      <c r="I423">
        <v>281.43</v>
      </c>
    </row>
    <row r="424" spans="1:9">
      <c r="A424" s="154">
        <v>44638</v>
      </c>
      <c r="B424">
        <f>YEAR(Sales_Data[[#This Row],[OrderDate]])</f>
        <v>2022</v>
      </c>
      <c r="C424" t="s">
        <v>854</v>
      </c>
      <c r="D424" t="s">
        <v>1734</v>
      </c>
      <c r="E424" t="s">
        <v>1735</v>
      </c>
      <c r="F424" t="s">
        <v>1729</v>
      </c>
      <c r="G424" t="s">
        <v>1747</v>
      </c>
      <c r="H424">
        <v>27</v>
      </c>
      <c r="I424">
        <v>85.05</v>
      </c>
    </row>
    <row r="425" spans="1:9">
      <c r="A425" s="154">
        <v>44639</v>
      </c>
      <c r="B425">
        <f>YEAR(Sales_Data[[#This Row],[OrderDate]])</f>
        <v>2022</v>
      </c>
      <c r="C425" t="s">
        <v>453</v>
      </c>
      <c r="D425" t="s">
        <v>1743</v>
      </c>
      <c r="E425" t="s">
        <v>1744</v>
      </c>
      <c r="F425" t="s">
        <v>1739</v>
      </c>
      <c r="G425" t="s">
        <v>1740</v>
      </c>
      <c r="H425">
        <v>125</v>
      </c>
      <c r="I425">
        <v>221.25</v>
      </c>
    </row>
    <row r="426" spans="1:9">
      <c r="A426" s="154">
        <v>44639</v>
      </c>
      <c r="B426">
        <f>YEAR(Sales_Data[[#This Row],[OrderDate]])</f>
        <v>2022</v>
      </c>
      <c r="C426" t="s">
        <v>854</v>
      </c>
      <c r="D426" t="s">
        <v>1737</v>
      </c>
      <c r="E426" t="s">
        <v>1738</v>
      </c>
      <c r="F426" t="s">
        <v>1732</v>
      </c>
      <c r="G426" t="s">
        <v>1733</v>
      </c>
      <c r="H426">
        <v>46</v>
      </c>
      <c r="I426">
        <v>86.02</v>
      </c>
    </row>
    <row r="427" spans="1:9">
      <c r="A427" s="154">
        <v>44640</v>
      </c>
      <c r="B427">
        <f>YEAR(Sales_Data[[#This Row],[OrderDate]])</f>
        <v>2022</v>
      </c>
      <c r="C427" t="s">
        <v>854</v>
      </c>
      <c r="D427" t="s">
        <v>1734</v>
      </c>
      <c r="E427" t="s">
        <v>1735</v>
      </c>
      <c r="F427" t="s">
        <v>1739</v>
      </c>
      <c r="G427" t="s">
        <v>1740</v>
      </c>
      <c r="H427">
        <v>48</v>
      </c>
      <c r="I427">
        <v>84.96</v>
      </c>
    </row>
    <row r="428" spans="1:9">
      <c r="A428" s="154">
        <v>44640</v>
      </c>
      <c r="B428">
        <f>YEAR(Sales_Data[[#This Row],[OrderDate]])</f>
        <v>2022</v>
      </c>
      <c r="C428" t="s">
        <v>453</v>
      </c>
      <c r="D428" t="s">
        <v>1743</v>
      </c>
      <c r="E428" t="s">
        <v>1744</v>
      </c>
      <c r="F428" t="s">
        <v>1732</v>
      </c>
      <c r="G428" t="s">
        <v>1736</v>
      </c>
      <c r="H428">
        <v>39</v>
      </c>
      <c r="I428">
        <v>110.76</v>
      </c>
    </row>
    <row r="429" spans="1:9">
      <c r="A429" s="154">
        <v>44641</v>
      </c>
      <c r="B429">
        <f>YEAR(Sales_Data[[#This Row],[OrderDate]])</f>
        <v>2022</v>
      </c>
      <c r="C429" t="s">
        <v>854</v>
      </c>
      <c r="D429" t="s">
        <v>1650</v>
      </c>
      <c r="E429" t="s">
        <v>1728</v>
      </c>
      <c r="F429" t="s">
        <v>1732</v>
      </c>
      <c r="G429" t="s">
        <v>1733</v>
      </c>
      <c r="H429">
        <v>61</v>
      </c>
      <c r="I429">
        <v>114.07</v>
      </c>
    </row>
    <row r="430" spans="1:9">
      <c r="A430" s="154">
        <v>44641</v>
      </c>
      <c r="B430">
        <f>YEAR(Sales_Data[[#This Row],[OrderDate]])</f>
        <v>2022</v>
      </c>
      <c r="C430" t="s">
        <v>453</v>
      </c>
      <c r="D430" t="s">
        <v>1741</v>
      </c>
      <c r="E430" t="s">
        <v>1742</v>
      </c>
      <c r="F430" t="s">
        <v>1739</v>
      </c>
      <c r="G430" t="s">
        <v>1740</v>
      </c>
      <c r="H430">
        <v>62</v>
      </c>
      <c r="I430">
        <v>109.74</v>
      </c>
    </row>
    <row r="431" spans="1:9">
      <c r="A431" s="154">
        <v>44644</v>
      </c>
      <c r="B431">
        <f>YEAR(Sales_Data[[#This Row],[OrderDate]])</f>
        <v>2022</v>
      </c>
      <c r="C431" t="s">
        <v>854</v>
      </c>
      <c r="D431" t="s">
        <v>1650</v>
      </c>
      <c r="E431" t="s">
        <v>1731</v>
      </c>
      <c r="F431" t="s">
        <v>1745</v>
      </c>
      <c r="G431" t="s">
        <v>1746</v>
      </c>
      <c r="H431">
        <v>32</v>
      </c>
      <c r="I431">
        <v>111.68</v>
      </c>
    </row>
    <row r="432" spans="1:9">
      <c r="A432" s="154">
        <v>44644</v>
      </c>
      <c r="B432">
        <f>YEAR(Sales_Data[[#This Row],[OrderDate]])</f>
        <v>2022</v>
      </c>
      <c r="C432" t="s">
        <v>854</v>
      </c>
      <c r="D432" t="s">
        <v>1650</v>
      </c>
      <c r="E432" t="s">
        <v>1731</v>
      </c>
      <c r="F432" t="s">
        <v>1739</v>
      </c>
      <c r="G432" t="s">
        <v>1749</v>
      </c>
      <c r="H432">
        <v>20</v>
      </c>
      <c r="I432">
        <v>37.4</v>
      </c>
    </row>
    <row r="433" spans="1:9">
      <c r="A433" s="154">
        <v>44645</v>
      </c>
      <c r="B433">
        <f>YEAR(Sales_Data[[#This Row],[OrderDate]])</f>
        <v>2022</v>
      </c>
      <c r="C433" t="s">
        <v>453</v>
      </c>
      <c r="D433" t="s">
        <v>1741</v>
      </c>
      <c r="E433" t="s">
        <v>1742</v>
      </c>
      <c r="F433" t="s">
        <v>1739</v>
      </c>
      <c r="G433" t="s">
        <v>1749</v>
      </c>
      <c r="H433">
        <v>42</v>
      </c>
      <c r="I433">
        <v>78.540000000000006</v>
      </c>
    </row>
    <row r="434" spans="1:9">
      <c r="A434" s="154">
        <v>44645</v>
      </c>
      <c r="B434">
        <f>YEAR(Sales_Data[[#This Row],[OrderDate]])</f>
        <v>2022</v>
      </c>
      <c r="C434" t="s">
        <v>854</v>
      </c>
      <c r="D434" t="s">
        <v>1734</v>
      </c>
      <c r="E434" t="s">
        <v>1735</v>
      </c>
      <c r="F434" t="s">
        <v>1729</v>
      </c>
      <c r="G434" t="s">
        <v>1730</v>
      </c>
      <c r="H434">
        <v>48</v>
      </c>
      <c r="I434">
        <v>80.64</v>
      </c>
    </row>
    <row r="435" spans="1:9">
      <c r="A435" s="154">
        <v>44646</v>
      </c>
      <c r="B435">
        <f>YEAR(Sales_Data[[#This Row],[OrderDate]])</f>
        <v>2022</v>
      </c>
      <c r="C435" t="s">
        <v>453</v>
      </c>
      <c r="D435" t="s">
        <v>1741</v>
      </c>
      <c r="E435" t="s">
        <v>1742</v>
      </c>
      <c r="F435" t="s">
        <v>1732</v>
      </c>
      <c r="G435" t="s">
        <v>1736</v>
      </c>
      <c r="H435">
        <v>100</v>
      </c>
      <c r="I435">
        <v>284</v>
      </c>
    </row>
    <row r="436" spans="1:9">
      <c r="A436" s="154">
        <v>44646</v>
      </c>
      <c r="B436">
        <f>YEAR(Sales_Data[[#This Row],[OrderDate]])</f>
        <v>2022</v>
      </c>
      <c r="C436" t="s">
        <v>453</v>
      </c>
      <c r="D436" t="s">
        <v>1743</v>
      </c>
      <c r="E436" t="s">
        <v>1744</v>
      </c>
      <c r="F436" t="s">
        <v>1732</v>
      </c>
      <c r="G436" t="s">
        <v>1748</v>
      </c>
      <c r="H436">
        <v>24</v>
      </c>
      <c r="I436">
        <v>52.32</v>
      </c>
    </row>
    <row r="437" spans="1:9">
      <c r="A437" s="154">
        <v>44647</v>
      </c>
      <c r="B437">
        <f>YEAR(Sales_Data[[#This Row],[OrderDate]])</f>
        <v>2022</v>
      </c>
      <c r="C437" t="s">
        <v>854</v>
      </c>
      <c r="D437" t="s">
        <v>1737</v>
      </c>
      <c r="E437" t="s">
        <v>1738</v>
      </c>
      <c r="F437" t="s">
        <v>1745</v>
      </c>
      <c r="G437" t="s">
        <v>1746</v>
      </c>
      <c r="H437">
        <v>31</v>
      </c>
      <c r="I437">
        <v>108.19</v>
      </c>
    </row>
    <row r="438" spans="1:9">
      <c r="A438" s="154">
        <v>44647</v>
      </c>
      <c r="B438">
        <f>YEAR(Sales_Data[[#This Row],[OrderDate]])</f>
        <v>2022</v>
      </c>
      <c r="C438" t="s">
        <v>854</v>
      </c>
      <c r="D438" t="s">
        <v>1734</v>
      </c>
      <c r="E438" t="s">
        <v>1735</v>
      </c>
      <c r="F438" t="s">
        <v>1732</v>
      </c>
      <c r="G438" t="s">
        <v>1748</v>
      </c>
      <c r="H438">
        <v>30</v>
      </c>
      <c r="I438">
        <v>65.400000000000006</v>
      </c>
    </row>
    <row r="439" spans="1:9">
      <c r="A439" s="154">
        <v>44648</v>
      </c>
      <c r="B439">
        <f>YEAR(Sales_Data[[#This Row],[OrderDate]])</f>
        <v>2022</v>
      </c>
      <c r="C439" t="s">
        <v>854</v>
      </c>
      <c r="D439" t="s">
        <v>1734</v>
      </c>
      <c r="E439" t="s">
        <v>1735</v>
      </c>
      <c r="F439" t="s">
        <v>1732</v>
      </c>
      <c r="G439" t="s">
        <v>1748</v>
      </c>
      <c r="H439">
        <v>34</v>
      </c>
      <c r="I439">
        <v>74.12</v>
      </c>
    </row>
    <row r="440" spans="1:9">
      <c r="A440" s="154">
        <v>44648</v>
      </c>
      <c r="B440">
        <f>YEAR(Sales_Data[[#This Row],[OrderDate]])</f>
        <v>2022</v>
      </c>
      <c r="C440" t="s">
        <v>854</v>
      </c>
      <c r="D440" t="s">
        <v>1737</v>
      </c>
      <c r="E440" t="s">
        <v>1738</v>
      </c>
      <c r="F440" t="s">
        <v>1732</v>
      </c>
      <c r="G440" t="s">
        <v>1733</v>
      </c>
      <c r="H440">
        <v>52</v>
      </c>
      <c r="I440">
        <v>97.24</v>
      </c>
    </row>
    <row r="441" spans="1:9">
      <c r="A441" s="154">
        <v>44651</v>
      </c>
      <c r="B441">
        <f>YEAR(Sales_Data[[#This Row],[OrderDate]])</f>
        <v>2022</v>
      </c>
      <c r="C441" t="s">
        <v>854</v>
      </c>
      <c r="D441" t="s">
        <v>1734</v>
      </c>
      <c r="E441" t="s">
        <v>1735</v>
      </c>
      <c r="F441" t="s">
        <v>1729</v>
      </c>
      <c r="G441" t="s">
        <v>1730</v>
      </c>
      <c r="H441">
        <v>48</v>
      </c>
      <c r="I441">
        <v>80.64</v>
      </c>
    </row>
    <row r="442" spans="1:9">
      <c r="A442" s="154">
        <v>44651</v>
      </c>
      <c r="B442">
        <f>YEAR(Sales_Data[[#This Row],[OrderDate]])</f>
        <v>2022</v>
      </c>
      <c r="C442" t="s">
        <v>854</v>
      </c>
      <c r="D442" t="s">
        <v>1734</v>
      </c>
      <c r="E442" t="s">
        <v>1735</v>
      </c>
      <c r="F442" t="s">
        <v>1739</v>
      </c>
      <c r="G442" t="s">
        <v>1740</v>
      </c>
      <c r="H442">
        <v>52</v>
      </c>
      <c r="I442">
        <v>92.04</v>
      </c>
    </row>
    <row r="443" spans="1:9">
      <c r="A443" s="154">
        <v>44652</v>
      </c>
      <c r="B443">
        <f>YEAR(Sales_Data[[#This Row],[OrderDate]])</f>
        <v>2022</v>
      </c>
      <c r="C443" t="s">
        <v>854</v>
      </c>
      <c r="D443" t="s">
        <v>1734</v>
      </c>
      <c r="E443" t="s">
        <v>1735</v>
      </c>
      <c r="F443" t="s">
        <v>1732</v>
      </c>
      <c r="G443" t="s">
        <v>1733</v>
      </c>
      <c r="H443">
        <v>245</v>
      </c>
      <c r="I443">
        <v>458.15</v>
      </c>
    </row>
    <row r="444" spans="1:9">
      <c r="A444" s="154">
        <v>44652</v>
      </c>
      <c r="B444">
        <f>YEAR(Sales_Data[[#This Row],[OrderDate]])</f>
        <v>2022</v>
      </c>
      <c r="C444" t="s">
        <v>854</v>
      </c>
      <c r="D444" t="s">
        <v>1650</v>
      </c>
      <c r="E444" t="s">
        <v>1728</v>
      </c>
      <c r="F444" t="s">
        <v>1739</v>
      </c>
      <c r="G444" t="s">
        <v>9</v>
      </c>
      <c r="H444">
        <v>22</v>
      </c>
      <c r="I444">
        <v>49.94</v>
      </c>
    </row>
    <row r="445" spans="1:9">
      <c r="A445" s="154">
        <v>44653</v>
      </c>
      <c r="B445">
        <f>YEAR(Sales_Data[[#This Row],[OrderDate]])</f>
        <v>2022</v>
      </c>
      <c r="C445" t="s">
        <v>854</v>
      </c>
      <c r="D445" t="s">
        <v>1734</v>
      </c>
      <c r="E445" t="s">
        <v>1735</v>
      </c>
      <c r="F445" t="s">
        <v>1739</v>
      </c>
      <c r="G445" t="s">
        <v>1740</v>
      </c>
      <c r="H445">
        <v>156</v>
      </c>
      <c r="I445">
        <v>276.12</v>
      </c>
    </row>
    <row r="446" spans="1:9">
      <c r="A446" s="154">
        <v>44653</v>
      </c>
      <c r="B446">
        <f>YEAR(Sales_Data[[#This Row],[OrderDate]])</f>
        <v>2022</v>
      </c>
      <c r="C446" t="s">
        <v>854</v>
      </c>
      <c r="D446" t="s">
        <v>1734</v>
      </c>
      <c r="E446" t="s">
        <v>1735</v>
      </c>
      <c r="F446" t="s">
        <v>1745</v>
      </c>
      <c r="G446" t="s">
        <v>1750</v>
      </c>
      <c r="H446">
        <v>38</v>
      </c>
      <c r="I446">
        <v>83.22</v>
      </c>
    </row>
    <row r="447" spans="1:9">
      <c r="A447" s="154">
        <v>44654</v>
      </c>
      <c r="B447">
        <f>YEAR(Sales_Data[[#This Row],[OrderDate]])</f>
        <v>2022</v>
      </c>
      <c r="C447" t="s">
        <v>453</v>
      </c>
      <c r="D447" t="s">
        <v>1743</v>
      </c>
      <c r="E447" t="s">
        <v>1744</v>
      </c>
      <c r="F447" t="s">
        <v>1739</v>
      </c>
      <c r="G447" t="s">
        <v>1749</v>
      </c>
      <c r="H447">
        <v>29</v>
      </c>
      <c r="I447">
        <v>54.23</v>
      </c>
    </row>
    <row r="448" spans="1:9">
      <c r="A448" s="154">
        <v>44654</v>
      </c>
      <c r="B448">
        <f>YEAR(Sales_Data[[#This Row],[OrderDate]])</f>
        <v>2022</v>
      </c>
      <c r="C448" t="s">
        <v>854</v>
      </c>
      <c r="D448" t="s">
        <v>1737</v>
      </c>
      <c r="E448" t="s">
        <v>1738</v>
      </c>
      <c r="F448" t="s">
        <v>1739</v>
      </c>
      <c r="G448" t="s">
        <v>1749</v>
      </c>
      <c r="H448">
        <v>33</v>
      </c>
      <c r="I448">
        <v>61.71</v>
      </c>
    </row>
    <row r="449" spans="1:9">
      <c r="A449" s="154">
        <v>44655</v>
      </c>
      <c r="B449">
        <f>YEAR(Sales_Data[[#This Row],[OrderDate]])</f>
        <v>2022</v>
      </c>
      <c r="C449" t="s">
        <v>854</v>
      </c>
      <c r="D449" t="s">
        <v>1737</v>
      </c>
      <c r="E449" t="s">
        <v>1738</v>
      </c>
      <c r="F449" t="s">
        <v>1732</v>
      </c>
      <c r="G449" t="s">
        <v>1748</v>
      </c>
      <c r="H449">
        <v>25</v>
      </c>
      <c r="I449">
        <v>54.5</v>
      </c>
    </row>
    <row r="450" spans="1:9">
      <c r="A450" s="154">
        <v>44655</v>
      </c>
      <c r="B450">
        <f>YEAR(Sales_Data[[#This Row],[OrderDate]])</f>
        <v>2022</v>
      </c>
      <c r="C450" t="s">
        <v>453</v>
      </c>
      <c r="D450" t="s">
        <v>1741</v>
      </c>
      <c r="E450" t="s">
        <v>1742</v>
      </c>
      <c r="F450" t="s">
        <v>1739</v>
      </c>
      <c r="G450" t="s">
        <v>1740</v>
      </c>
      <c r="H450">
        <v>106</v>
      </c>
      <c r="I450">
        <v>187.62</v>
      </c>
    </row>
    <row r="451" spans="1:9">
      <c r="A451" s="154">
        <v>44658</v>
      </c>
      <c r="B451">
        <f>YEAR(Sales_Data[[#This Row],[OrderDate]])</f>
        <v>2022</v>
      </c>
      <c r="C451" t="s">
        <v>453</v>
      </c>
      <c r="D451" t="s">
        <v>1741</v>
      </c>
      <c r="E451" t="s">
        <v>1742</v>
      </c>
      <c r="F451" t="s">
        <v>1732</v>
      </c>
      <c r="G451" t="s">
        <v>1748</v>
      </c>
      <c r="H451">
        <v>36</v>
      </c>
      <c r="I451">
        <v>78.48</v>
      </c>
    </row>
    <row r="452" spans="1:9">
      <c r="A452" s="154">
        <v>44658</v>
      </c>
      <c r="B452">
        <f>YEAR(Sales_Data[[#This Row],[OrderDate]])</f>
        <v>2022</v>
      </c>
      <c r="C452" t="s">
        <v>854</v>
      </c>
      <c r="D452" t="s">
        <v>1734</v>
      </c>
      <c r="E452" t="s">
        <v>1735</v>
      </c>
      <c r="F452" t="s">
        <v>1732</v>
      </c>
      <c r="G452" t="s">
        <v>1736</v>
      </c>
      <c r="H452">
        <v>145</v>
      </c>
      <c r="I452">
        <v>411.8</v>
      </c>
    </row>
    <row r="453" spans="1:9">
      <c r="A453" s="154">
        <v>44659</v>
      </c>
      <c r="B453">
        <f>YEAR(Sales_Data[[#This Row],[OrderDate]])</f>
        <v>2022</v>
      </c>
      <c r="C453" t="s">
        <v>854</v>
      </c>
      <c r="D453" t="s">
        <v>1650</v>
      </c>
      <c r="E453" t="s">
        <v>1728</v>
      </c>
      <c r="F453" t="s">
        <v>1732</v>
      </c>
      <c r="G453" t="s">
        <v>1748</v>
      </c>
      <c r="H453">
        <v>107</v>
      </c>
      <c r="I453">
        <v>233.26</v>
      </c>
    </row>
    <row r="454" spans="1:9">
      <c r="A454" s="154">
        <v>44659</v>
      </c>
      <c r="B454">
        <f>YEAR(Sales_Data[[#This Row],[OrderDate]])</f>
        <v>2022</v>
      </c>
      <c r="C454" t="s">
        <v>854</v>
      </c>
      <c r="D454" t="s">
        <v>1650</v>
      </c>
      <c r="E454" t="s">
        <v>1731</v>
      </c>
      <c r="F454" t="s">
        <v>1739</v>
      </c>
      <c r="G454" t="s">
        <v>1749</v>
      </c>
      <c r="H454">
        <v>22</v>
      </c>
      <c r="I454">
        <v>41.14</v>
      </c>
    </row>
    <row r="455" spans="1:9">
      <c r="A455" s="154">
        <v>44660</v>
      </c>
      <c r="B455">
        <f>YEAR(Sales_Data[[#This Row],[OrderDate]])</f>
        <v>2022</v>
      </c>
      <c r="C455" t="s">
        <v>453</v>
      </c>
      <c r="D455" t="s">
        <v>1741</v>
      </c>
      <c r="E455" t="s">
        <v>1742</v>
      </c>
      <c r="F455" t="s">
        <v>1739</v>
      </c>
      <c r="G455" t="s">
        <v>1740</v>
      </c>
      <c r="H455">
        <v>53</v>
      </c>
      <c r="I455">
        <v>93.81</v>
      </c>
    </row>
    <row r="456" spans="1:9">
      <c r="A456" s="154">
        <v>44660</v>
      </c>
      <c r="B456">
        <f>YEAR(Sales_Data[[#This Row],[OrderDate]])</f>
        <v>2022</v>
      </c>
      <c r="C456" t="s">
        <v>453</v>
      </c>
      <c r="D456" t="s">
        <v>1741</v>
      </c>
      <c r="E456" t="s">
        <v>1742</v>
      </c>
      <c r="F456" t="s">
        <v>1732</v>
      </c>
      <c r="G456" t="s">
        <v>1748</v>
      </c>
      <c r="H456">
        <v>26</v>
      </c>
      <c r="I456">
        <v>56.68</v>
      </c>
    </row>
    <row r="457" spans="1:9">
      <c r="A457" s="154">
        <v>44661</v>
      </c>
      <c r="B457">
        <f>YEAR(Sales_Data[[#This Row],[OrderDate]])</f>
        <v>2022</v>
      </c>
      <c r="C457" t="s">
        <v>854</v>
      </c>
      <c r="D457" t="s">
        <v>1650</v>
      </c>
      <c r="E457" t="s">
        <v>1731</v>
      </c>
      <c r="F457" t="s">
        <v>1745</v>
      </c>
      <c r="G457" t="s">
        <v>1746</v>
      </c>
      <c r="H457">
        <v>37</v>
      </c>
      <c r="I457">
        <v>129.13</v>
      </c>
    </row>
    <row r="458" spans="1:9">
      <c r="A458" s="154">
        <v>44661</v>
      </c>
      <c r="B458">
        <f>YEAR(Sales_Data[[#This Row],[OrderDate]])</f>
        <v>2022</v>
      </c>
      <c r="C458" t="s">
        <v>453</v>
      </c>
      <c r="D458" t="s">
        <v>1741</v>
      </c>
      <c r="E458" t="s">
        <v>1742</v>
      </c>
      <c r="F458" t="s">
        <v>1732</v>
      </c>
      <c r="G458" t="s">
        <v>1733</v>
      </c>
      <c r="H458">
        <v>53</v>
      </c>
      <c r="I458">
        <v>99.11</v>
      </c>
    </row>
    <row r="459" spans="1:9">
      <c r="A459" s="154">
        <v>44662</v>
      </c>
      <c r="B459">
        <f>YEAR(Sales_Data[[#This Row],[OrderDate]])</f>
        <v>2022</v>
      </c>
      <c r="C459" t="s">
        <v>453</v>
      </c>
      <c r="D459" t="s">
        <v>1741</v>
      </c>
      <c r="E459" t="s">
        <v>1742</v>
      </c>
      <c r="F459" t="s">
        <v>1729</v>
      </c>
      <c r="G459" t="s">
        <v>1730</v>
      </c>
      <c r="H459">
        <v>31</v>
      </c>
      <c r="I459">
        <v>52.08</v>
      </c>
    </row>
    <row r="460" spans="1:9">
      <c r="A460" s="154">
        <v>44662</v>
      </c>
      <c r="B460">
        <f>YEAR(Sales_Data[[#This Row],[OrderDate]])</f>
        <v>2022</v>
      </c>
      <c r="C460" t="s">
        <v>453</v>
      </c>
      <c r="D460" t="s">
        <v>1743</v>
      </c>
      <c r="E460" t="s">
        <v>1744</v>
      </c>
      <c r="F460" t="s">
        <v>1739</v>
      </c>
      <c r="G460" t="s">
        <v>1740</v>
      </c>
      <c r="H460">
        <v>32</v>
      </c>
      <c r="I460">
        <v>56.64</v>
      </c>
    </row>
    <row r="461" spans="1:9">
      <c r="A461" s="154">
        <v>44665</v>
      </c>
      <c r="B461">
        <f>YEAR(Sales_Data[[#This Row],[OrderDate]])</f>
        <v>2022</v>
      </c>
      <c r="C461" t="s">
        <v>453</v>
      </c>
      <c r="D461" t="s">
        <v>1741</v>
      </c>
      <c r="E461" t="s">
        <v>1742</v>
      </c>
      <c r="F461" t="s">
        <v>1732</v>
      </c>
      <c r="G461" t="s">
        <v>1736</v>
      </c>
      <c r="H461">
        <v>44</v>
      </c>
      <c r="I461">
        <v>124.96</v>
      </c>
    </row>
    <row r="462" spans="1:9">
      <c r="A462" s="154">
        <v>44665</v>
      </c>
      <c r="B462">
        <f>YEAR(Sales_Data[[#This Row],[OrderDate]])</f>
        <v>2022</v>
      </c>
      <c r="C462" t="s">
        <v>854</v>
      </c>
      <c r="D462" t="s">
        <v>1737</v>
      </c>
      <c r="E462" t="s">
        <v>1738</v>
      </c>
      <c r="F462" t="s">
        <v>1739</v>
      </c>
      <c r="G462" t="s">
        <v>1740</v>
      </c>
      <c r="H462">
        <v>93</v>
      </c>
      <c r="I462">
        <v>164.61</v>
      </c>
    </row>
    <row r="463" spans="1:9">
      <c r="A463" s="154">
        <v>44666</v>
      </c>
      <c r="B463">
        <f>YEAR(Sales_Data[[#This Row],[OrderDate]])</f>
        <v>2022</v>
      </c>
      <c r="C463" t="s">
        <v>854</v>
      </c>
      <c r="D463" t="s">
        <v>1737</v>
      </c>
      <c r="E463" t="s">
        <v>1738</v>
      </c>
      <c r="F463" t="s">
        <v>1732</v>
      </c>
      <c r="G463" t="s">
        <v>1733</v>
      </c>
      <c r="H463">
        <v>66</v>
      </c>
      <c r="I463">
        <v>123.42</v>
      </c>
    </row>
    <row r="464" spans="1:9">
      <c r="A464" s="154">
        <v>44666</v>
      </c>
      <c r="B464">
        <f>YEAR(Sales_Data[[#This Row],[OrderDate]])</f>
        <v>2022</v>
      </c>
      <c r="C464" t="s">
        <v>854</v>
      </c>
      <c r="D464" t="s">
        <v>1734</v>
      </c>
      <c r="E464" t="s">
        <v>1735</v>
      </c>
      <c r="F464" t="s">
        <v>1732</v>
      </c>
      <c r="G464" t="s">
        <v>1733</v>
      </c>
      <c r="H464">
        <v>70</v>
      </c>
      <c r="I464">
        <v>130.9</v>
      </c>
    </row>
    <row r="465" spans="1:9">
      <c r="A465" s="154">
        <v>44667</v>
      </c>
      <c r="B465">
        <f>YEAR(Sales_Data[[#This Row],[OrderDate]])</f>
        <v>2022</v>
      </c>
      <c r="C465" t="s">
        <v>854</v>
      </c>
      <c r="D465" t="s">
        <v>1734</v>
      </c>
      <c r="E465" t="s">
        <v>1735</v>
      </c>
      <c r="F465" t="s">
        <v>1732</v>
      </c>
      <c r="G465" t="s">
        <v>1748</v>
      </c>
      <c r="H465">
        <v>28</v>
      </c>
      <c r="I465">
        <v>61.04</v>
      </c>
    </row>
    <row r="466" spans="1:9">
      <c r="A466" s="154">
        <v>44667</v>
      </c>
      <c r="B466">
        <f>YEAR(Sales_Data[[#This Row],[OrderDate]])</f>
        <v>2022</v>
      </c>
      <c r="C466" t="s">
        <v>453</v>
      </c>
      <c r="D466" t="s">
        <v>1743</v>
      </c>
      <c r="E466" t="s">
        <v>1744</v>
      </c>
      <c r="F466" t="s">
        <v>1732</v>
      </c>
      <c r="G466" t="s">
        <v>1733</v>
      </c>
      <c r="H466">
        <v>24</v>
      </c>
      <c r="I466">
        <v>44.88</v>
      </c>
    </row>
    <row r="467" spans="1:9">
      <c r="A467" s="154">
        <v>44668</v>
      </c>
      <c r="B467">
        <f>YEAR(Sales_Data[[#This Row],[OrderDate]])</f>
        <v>2022</v>
      </c>
      <c r="C467" t="s">
        <v>854</v>
      </c>
      <c r="D467" t="s">
        <v>1734</v>
      </c>
      <c r="E467" t="s">
        <v>1735</v>
      </c>
      <c r="F467" t="s">
        <v>1745</v>
      </c>
      <c r="G467" t="s">
        <v>1746</v>
      </c>
      <c r="H467">
        <v>25</v>
      </c>
      <c r="I467">
        <v>69.8</v>
      </c>
    </row>
    <row r="468" spans="1:9">
      <c r="A468" s="154">
        <v>44668</v>
      </c>
      <c r="B468">
        <f>YEAR(Sales_Data[[#This Row],[OrderDate]])</f>
        <v>2022</v>
      </c>
      <c r="C468" t="s">
        <v>453</v>
      </c>
      <c r="D468" t="s">
        <v>1741</v>
      </c>
      <c r="E468" t="s">
        <v>1742</v>
      </c>
      <c r="F468" t="s">
        <v>1729</v>
      </c>
      <c r="G468" t="s">
        <v>1730</v>
      </c>
      <c r="H468">
        <v>21</v>
      </c>
      <c r="I468">
        <v>35.28</v>
      </c>
    </row>
    <row r="469" spans="1:9">
      <c r="A469" s="154">
        <v>44669</v>
      </c>
      <c r="B469">
        <f>YEAR(Sales_Data[[#This Row],[OrderDate]])</f>
        <v>2022</v>
      </c>
      <c r="C469" t="s">
        <v>854</v>
      </c>
      <c r="D469" t="s">
        <v>1650</v>
      </c>
      <c r="E469" t="s">
        <v>1728</v>
      </c>
      <c r="F469" t="s">
        <v>1739</v>
      </c>
      <c r="G469" t="s">
        <v>1740</v>
      </c>
      <c r="H469">
        <v>107</v>
      </c>
      <c r="I469">
        <v>189.39</v>
      </c>
    </row>
    <row r="470" spans="1:9">
      <c r="A470" s="154">
        <v>44669</v>
      </c>
      <c r="B470">
        <f>YEAR(Sales_Data[[#This Row],[OrderDate]])</f>
        <v>2022</v>
      </c>
      <c r="C470" t="s">
        <v>854</v>
      </c>
      <c r="D470" t="s">
        <v>1734</v>
      </c>
      <c r="E470" t="s">
        <v>1735</v>
      </c>
      <c r="F470" t="s">
        <v>1739</v>
      </c>
      <c r="G470" t="s">
        <v>1740</v>
      </c>
      <c r="H470">
        <v>49</v>
      </c>
      <c r="I470">
        <v>86.73</v>
      </c>
    </row>
    <row r="471" spans="1:9">
      <c r="A471" s="154">
        <v>44672</v>
      </c>
      <c r="B471">
        <f>YEAR(Sales_Data[[#This Row],[OrderDate]])</f>
        <v>2022</v>
      </c>
      <c r="C471" t="s">
        <v>854</v>
      </c>
      <c r="D471" t="s">
        <v>1650</v>
      </c>
      <c r="E471" t="s">
        <v>1731</v>
      </c>
      <c r="F471" t="s">
        <v>1739</v>
      </c>
      <c r="G471" t="s">
        <v>1749</v>
      </c>
      <c r="H471">
        <v>26</v>
      </c>
      <c r="I471">
        <v>48.62</v>
      </c>
    </row>
    <row r="472" spans="1:9">
      <c r="A472" s="154">
        <v>44672</v>
      </c>
      <c r="B472">
        <f>YEAR(Sales_Data[[#This Row],[OrderDate]])</f>
        <v>2022</v>
      </c>
      <c r="C472" t="s">
        <v>453</v>
      </c>
      <c r="D472" t="s">
        <v>1743</v>
      </c>
      <c r="E472" t="s">
        <v>1744</v>
      </c>
      <c r="F472" t="s">
        <v>1732</v>
      </c>
      <c r="G472" t="s">
        <v>1736</v>
      </c>
      <c r="H472">
        <v>21</v>
      </c>
      <c r="I472">
        <v>59.64</v>
      </c>
    </row>
    <row r="473" spans="1:9">
      <c r="A473" s="154">
        <v>44673</v>
      </c>
      <c r="B473">
        <f>YEAR(Sales_Data[[#This Row],[OrderDate]])</f>
        <v>2022</v>
      </c>
      <c r="C473" t="s">
        <v>854</v>
      </c>
      <c r="D473" t="s">
        <v>1650</v>
      </c>
      <c r="E473" t="s">
        <v>1728</v>
      </c>
      <c r="F473" t="s">
        <v>1739</v>
      </c>
      <c r="G473" t="s">
        <v>1740</v>
      </c>
      <c r="H473">
        <v>33</v>
      </c>
      <c r="I473">
        <v>58.41</v>
      </c>
    </row>
    <row r="474" spans="1:9">
      <c r="A474" s="154">
        <v>44673</v>
      </c>
      <c r="B474">
        <f>YEAR(Sales_Data[[#This Row],[OrderDate]])</f>
        <v>2022</v>
      </c>
      <c r="C474" t="s">
        <v>854</v>
      </c>
      <c r="D474" t="s">
        <v>1737</v>
      </c>
      <c r="E474" t="s">
        <v>1738</v>
      </c>
      <c r="F474" t="s">
        <v>1732</v>
      </c>
      <c r="G474" t="s">
        <v>1748</v>
      </c>
      <c r="H474">
        <v>24</v>
      </c>
      <c r="I474">
        <v>52.32</v>
      </c>
    </row>
    <row r="475" spans="1:9">
      <c r="A475" s="154">
        <v>44674</v>
      </c>
      <c r="B475">
        <f>YEAR(Sales_Data[[#This Row],[OrderDate]])</f>
        <v>2022</v>
      </c>
      <c r="C475" t="s">
        <v>453</v>
      </c>
      <c r="D475" t="s">
        <v>1743</v>
      </c>
      <c r="E475" t="s">
        <v>1744</v>
      </c>
      <c r="F475" t="s">
        <v>1732</v>
      </c>
      <c r="G475" t="s">
        <v>1736</v>
      </c>
      <c r="H475">
        <v>47</v>
      </c>
      <c r="I475">
        <v>133.47999999999999</v>
      </c>
    </row>
    <row r="476" spans="1:9">
      <c r="A476" s="154">
        <v>44674</v>
      </c>
      <c r="B476">
        <f>YEAR(Sales_Data[[#This Row],[OrderDate]])</f>
        <v>2022</v>
      </c>
      <c r="C476" t="s">
        <v>453</v>
      </c>
      <c r="D476" t="s">
        <v>1741</v>
      </c>
      <c r="E476" t="s">
        <v>1742</v>
      </c>
      <c r="F476" t="s">
        <v>1732</v>
      </c>
      <c r="G476" t="s">
        <v>1748</v>
      </c>
      <c r="H476">
        <v>28</v>
      </c>
      <c r="I476">
        <v>61.04</v>
      </c>
    </row>
    <row r="477" spans="1:9">
      <c r="A477" s="154">
        <v>44675</v>
      </c>
      <c r="B477">
        <f>YEAR(Sales_Data[[#This Row],[OrderDate]])</f>
        <v>2022</v>
      </c>
      <c r="C477" t="s">
        <v>453</v>
      </c>
      <c r="D477" t="s">
        <v>1741</v>
      </c>
      <c r="E477" t="s">
        <v>1742</v>
      </c>
      <c r="F477" t="s">
        <v>1732</v>
      </c>
      <c r="G477" t="s">
        <v>1748</v>
      </c>
      <c r="H477">
        <v>50</v>
      </c>
      <c r="I477">
        <v>109</v>
      </c>
    </row>
    <row r="478" spans="1:9">
      <c r="A478" s="154">
        <v>44675</v>
      </c>
      <c r="B478">
        <f>YEAR(Sales_Data[[#This Row],[OrderDate]])</f>
        <v>2022</v>
      </c>
      <c r="C478" t="s">
        <v>854</v>
      </c>
      <c r="D478" t="s">
        <v>1734</v>
      </c>
      <c r="E478" t="s">
        <v>1735</v>
      </c>
      <c r="F478" t="s">
        <v>1732</v>
      </c>
      <c r="G478" t="s">
        <v>1748</v>
      </c>
      <c r="H478">
        <v>47</v>
      </c>
      <c r="I478">
        <v>102.46</v>
      </c>
    </row>
    <row r="479" spans="1:9">
      <c r="A479" s="154">
        <v>44676</v>
      </c>
      <c r="B479">
        <f>YEAR(Sales_Data[[#This Row],[OrderDate]])</f>
        <v>2022</v>
      </c>
      <c r="C479" t="s">
        <v>854</v>
      </c>
      <c r="D479" t="s">
        <v>1650</v>
      </c>
      <c r="E479" t="s">
        <v>1731</v>
      </c>
      <c r="F479" t="s">
        <v>1739</v>
      </c>
      <c r="G479" t="s">
        <v>1740</v>
      </c>
      <c r="H479">
        <v>28</v>
      </c>
      <c r="I479">
        <v>49.56</v>
      </c>
    </row>
    <row r="480" spans="1:9">
      <c r="A480" s="154">
        <v>44676</v>
      </c>
      <c r="B480">
        <f>YEAR(Sales_Data[[#This Row],[OrderDate]])</f>
        <v>2022</v>
      </c>
      <c r="C480" t="s">
        <v>854</v>
      </c>
      <c r="D480" t="s">
        <v>1734</v>
      </c>
      <c r="E480" t="s">
        <v>1735</v>
      </c>
      <c r="F480" t="s">
        <v>1739</v>
      </c>
      <c r="G480" t="s">
        <v>1740</v>
      </c>
      <c r="H480">
        <v>39</v>
      </c>
      <c r="I480">
        <v>69.03</v>
      </c>
    </row>
    <row r="481" spans="1:9">
      <c r="A481" s="154">
        <v>44679</v>
      </c>
      <c r="B481">
        <f>YEAR(Sales_Data[[#This Row],[OrderDate]])</f>
        <v>2022</v>
      </c>
      <c r="C481" t="s">
        <v>854</v>
      </c>
      <c r="D481" t="s">
        <v>1650</v>
      </c>
      <c r="E481" t="s">
        <v>1728</v>
      </c>
      <c r="F481" t="s">
        <v>1729</v>
      </c>
      <c r="G481" t="s">
        <v>1730</v>
      </c>
      <c r="H481">
        <v>22</v>
      </c>
      <c r="I481">
        <v>36.96</v>
      </c>
    </row>
    <row r="482" spans="1:9">
      <c r="A482" s="154">
        <v>44679</v>
      </c>
      <c r="B482">
        <f>YEAR(Sales_Data[[#This Row],[OrderDate]])</f>
        <v>2022</v>
      </c>
      <c r="C482" t="s">
        <v>854</v>
      </c>
      <c r="D482" t="s">
        <v>1734</v>
      </c>
      <c r="E482" t="s">
        <v>1735</v>
      </c>
      <c r="F482" t="s">
        <v>1732</v>
      </c>
      <c r="G482" t="s">
        <v>1748</v>
      </c>
      <c r="H482">
        <v>29</v>
      </c>
      <c r="I482">
        <v>63.22</v>
      </c>
    </row>
    <row r="483" spans="1:9">
      <c r="A483" s="154">
        <v>44680</v>
      </c>
      <c r="B483">
        <f>YEAR(Sales_Data[[#This Row],[OrderDate]])</f>
        <v>2022</v>
      </c>
      <c r="C483" t="s">
        <v>854</v>
      </c>
      <c r="D483" t="s">
        <v>1650</v>
      </c>
      <c r="E483" t="s">
        <v>1731</v>
      </c>
      <c r="F483" t="s">
        <v>1729</v>
      </c>
      <c r="G483" t="s">
        <v>1730</v>
      </c>
      <c r="H483">
        <v>27</v>
      </c>
      <c r="I483">
        <v>45.36</v>
      </c>
    </row>
    <row r="484" spans="1:9">
      <c r="A484" s="154">
        <v>44680</v>
      </c>
      <c r="B484">
        <f>YEAR(Sales_Data[[#This Row],[OrderDate]])</f>
        <v>2022</v>
      </c>
      <c r="C484" t="s">
        <v>854</v>
      </c>
      <c r="D484" t="s">
        <v>1734</v>
      </c>
      <c r="E484" t="s">
        <v>1735</v>
      </c>
      <c r="F484" t="s">
        <v>1732</v>
      </c>
      <c r="G484" t="s">
        <v>1733</v>
      </c>
      <c r="H484">
        <v>37</v>
      </c>
      <c r="I484">
        <v>69.19</v>
      </c>
    </row>
    <row r="485" spans="1:9">
      <c r="A485" s="154">
        <v>44681</v>
      </c>
      <c r="B485">
        <f>YEAR(Sales_Data[[#This Row],[OrderDate]])</f>
        <v>2022</v>
      </c>
      <c r="C485" t="s">
        <v>453</v>
      </c>
      <c r="D485" t="s">
        <v>1743</v>
      </c>
      <c r="E485" t="s">
        <v>1744</v>
      </c>
      <c r="F485" t="s">
        <v>1739</v>
      </c>
      <c r="G485" t="s">
        <v>1740</v>
      </c>
      <c r="H485">
        <v>53</v>
      </c>
      <c r="I485">
        <v>93.81</v>
      </c>
    </row>
    <row r="486" spans="1:9">
      <c r="A486" s="154">
        <v>44681</v>
      </c>
      <c r="B486">
        <f>YEAR(Sales_Data[[#This Row],[OrderDate]])</f>
        <v>2022</v>
      </c>
      <c r="C486" t="s">
        <v>854</v>
      </c>
      <c r="D486" t="s">
        <v>1737</v>
      </c>
      <c r="E486" t="s">
        <v>1738</v>
      </c>
      <c r="F486" t="s">
        <v>1729</v>
      </c>
      <c r="G486" t="s">
        <v>1730</v>
      </c>
      <c r="H486">
        <v>33</v>
      </c>
      <c r="I486">
        <v>55.44</v>
      </c>
    </row>
  </sheetData>
  <mergeCells count="1">
    <mergeCell ref="S1:T1"/>
  </mergeCells>
  <pageMargins left="0.7" right="0.7" top="0.75" bottom="0.75" header="0.3" footer="0.3"/>
  <drawing r:id="rId2"/>
  <tableParts count="1">
    <tablePart r:id="rId3"/>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249977111117893"/>
  </sheetPr>
  <dimension ref="A1:K77"/>
  <sheetViews>
    <sheetView workbookViewId="0">
      <selection activeCell="H1" sqref="H1:I1"/>
    </sheetView>
  </sheetViews>
  <sheetFormatPr defaultRowHeight="15"/>
  <cols>
    <col min="1" max="1" width="12.140625" customWidth="1"/>
    <col min="2" max="2" width="12.42578125" customWidth="1"/>
    <col min="8" max="8" width="15" bestFit="1" customWidth="1"/>
    <col min="9" max="9" width="12.85546875" bestFit="1" customWidth="1"/>
    <col min="10" max="10" width="6.7109375" bestFit="1" customWidth="1"/>
    <col min="11" max="11" width="6" bestFit="1" customWidth="1"/>
    <col min="12" max="12" width="4.85546875" bestFit="1" customWidth="1"/>
    <col min="13" max="13" width="4.5703125" bestFit="1" customWidth="1"/>
    <col min="14" max="14" width="7.140625" bestFit="1" customWidth="1"/>
    <col min="15" max="15" width="6.140625" bestFit="1" customWidth="1"/>
    <col min="16" max="16" width="5.5703125" bestFit="1" customWidth="1"/>
    <col min="17" max="17" width="4.85546875" bestFit="1" customWidth="1"/>
    <col min="18" max="18" width="5.7109375" bestFit="1" customWidth="1"/>
    <col min="19" max="19" width="12.5703125" bestFit="1" customWidth="1"/>
  </cols>
  <sheetData>
    <row r="1" spans="1:11" ht="26.25">
      <c r="A1" s="34" t="s">
        <v>225</v>
      </c>
      <c r="B1" s="1"/>
      <c r="C1" s="1"/>
      <c r="D1" s="1"/>
      <c r="E1" s="1"/>
      <c r="F1" s="1"/>
      <c r="G1" s="1"/>
      <c r="H1" s="804" t="s">
        <v>1844</v>
      </c>
      <c r="I1" s="804"/>
    </row>
    <row r="2" spans="1:11" ht="21">
      <c r="A2" s="28" t="s">
        <v>1610</v>
      </c>
      <c r="B2" s="28"/>
      <c r="C2" s="28"/>
      <c r="D2" s="28"/>
      <c r="E2" s="28"/>
      <c r="F2" s="28"/>
      <c r="G2" s="28"/>
      <c r="H2" s="28"/>
      <c r="I2" s="28"/>
      <c r="J2" s="28"/>
      <c r="K2" s="28"/>
    </row>
    <row r="4" spans="1:11" ht="18.75">
      <c r="A4" s="158" t="s">
        <v>227</v>
      </c>
      <c r="B4" s="158" t="s">
        <v>228</v>
      </c>
      <c r="D4" s="4" t="s">
        <v>242</v>
      </c>
    </row>
    <row r="5" spans="1:11" ht="18.75">
      <c r="A5" s="159" t="s">
        <v>229</v>
      </c>
      <c r="B5" s="159" t="s">
        <v>230</v>
      </c>
      <c r="H5" s="576" t="s">
        <v>4176</v>
      </c>
    </row>
    <row r="6" spans="1:11" ht="18.75">
      <c r="A6" s="159" t="s">
        <v>231</v>
      </c>
      <c r="B6" s="159" t="s">
        <v>230</v>
      </c>
    </row>
    <row r="7" spans="1:11" ht="18.75">
      <c r="A7" s="159" t="s">
        <v>234</v>
      </c>
      <c r="B7" s="159" t="s">
        <v>232</v>
      </c>
    </row>
    <row r="8" spans="1:11" ht="18.75">
      <c r="A8" s="159" t="s">
        <v>235</v>
      </c>
      <c r="B8" s="159" t="s">
        <v>230</v>
      </c>
    </row>
    <row r="9" spans="1:11" ht="18.75">
      <c r="A9" s="159" t="s">
        <v>236</v>
      </c>
      <c r="B9" s="159" t="s">
        <v>233</v>
      </c>
    </row>
    <row r="10" spans="1:11" ht="18.75">
      <c r="A10" s="159" t="s">
        <v>237</v>
      </c>
      <c r="B10" s="159" t="s">
        <v>232</v>
      </c>
    </row>
    <row r="11" spans="1:11" ht="18.75">
      <c r="A11" s="159" t="s">
        <v>238</v>
      </c>
      <c r="B11" s="159" t="s">
        <v>233</v>
      </c>
    </row>
    <row r="12" spans="1:11" ht="18.75">
      <c r="A12" s="159" t="s">
        <v>239</v>
      </c>
      <c r="B12" s="159" t="s">
        <v>230</v>
      </c>
    </row>
    <row r="13" spans="1:11" ht="18.75">
      <c r="A13" s="159" t="s">
        <v>240</v>
      </c>
      <c r="B13" s="159" t="s">
        <v>232</v>
      </c>
    </row>
    <row r="14" spans="1:11" ht="18.75">
      <c r="A14" s="159" t="s">
        <v>241</v>
      </c>
      <c r="B14" s="159" t="s">
        <v>233</v>
      </c>
    </row>
    <row r="17" spans="1:1" ht="18.75">
      <c r="A17" s="33" t="s">
        <v>1460</v>
      </c>
    </row>
    <row r="18" spans="1:1" ht="18.75">
      <c r="A18" s="33" t="s">
        <v>1461</v>
      </c>
    </row>
    <row r="20" spans="1:1" ht="18.75">
      <c r="A20" s="33"/>
    </row>
    <row r="21" spans="1:1" ht="21">
      <c r="A21" s="79" t="s">
        <v>226</v>
      </c>
    </row>
    <row r="22" spans="1:1" ht="18.75">
      <c r="A22" s="33"/>
    </row>
    <row r="23" spans="1:1" ht="18.75">
      <c r="A23" s="33" t="s">
        <v>666</v>
      </c>
    </row>
    <row r="24" spans="1:1" ht="18.75">
      <c r="A24" s="33" t="s">
        <v>712</v>
      </c>
    </row>
    <row r="56" spans="1:1" ht="18.75">
      <c r="A56" s="33" t="s">
        <v>713</v>
      </c>
    </row>
    <row r="75" spans="1:2" ht="18.75">
      <c r="A75" s="33" t="s">
        <v>1831</v>
      </c>
    </row>
    <row r="77" spans="1:2" ht="21">
      <c r="A77" s="119" t="s">
        <v>1611</v>
      </c>
      <c r="B77" s="119"/>
    </row>
  </sheetData>
  <mergeCells count="1">
    <mergeCell ref="H1:I1"/>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92D050"/>
  </sheetPr>
  <dimension ref="A1:Q455"/>
  <sheetViews>
    <sheetView workbookViewId="0">
      <selection activeCell="J4" sqref="J4"/>
    </sheetView>
  </sheetViews>
  <sheetFormatPr defaultRowHeight="15"/>
  <cols>
    <col min="8" max="8" width="10.28515625" customWidth="1"/>
    <col min="9" max="9" width="15" bestFit="1" customWidth="1"/>
    <col min="10" max="10" width="17.85546875" bestFit="1" customWidth="1"/>
    <col min="11" max="13" width="5" bestFit="1" customWidth="1"/>
    <col min="14" max="14" width="12.5703125" bestFit="1" customWidth="1"/>
    <col min="15" max="15" width="10.140625" bestFit="1" customWidth="1"/>
  </cols>
  <sheetData>
    <row r="1" spans="1:17" ht="23.25">
      <c r="A1" s="60" t="s">
        <v>255</v>
      </c>
      <c r="B1" s="62"/>
      <c r="C1" s="62"/>
      <c r="D1" s="62"/>
      <c r="E1" s="62"/>
      <c r="F1" s="62"/>
      <c r="G1" s="804" t="s">
        <v>1844</v>
      </c>
      <c r="H1" s="804"/>
    </row>
    <row r="3" spans="1:17" ht="21">
      <c r="A3" s="28" t="s">
        <v>1846</v>
      </c>
      <c r="B3" s="28"/>
      <c r="C3" s="28"/>
      <c r="D3" s="28"/>
      <c r="E3" s="28"/>
      <c r="F3" s="28"/>
      <c r="G3" s="28"/>
      <c r="H3" s="28"/>
      <c r="O3" s="93" t="s">
        <v>741</v>
      </c>
      <c r="P3" s="93" t="s">
        <v>849</v>
      </c>
      <c r="Q3" s="93" t="s">
        <v>847</v>
      </c>
    </row>
    <row r="4" spans="1:17" ht="21">
      <c r="A4" s="28" t="s">
        <v>1848</v>
      </c>
      <c r="B4" s="28"/>
      <c r="C4" s="28"/>
      <c r="D4" s="28"/>
      <c r="E4" s="28"/>
      <c r="F4" s="28"/>
      <c r="G4" s="28"/>
      <c r="H4" s="28"/>
      <c r="O4" s="94">
        <v>42372</v>
      </c>
      <c r="P4" s="95">
        <v>11</v>
      </c>
      <c r="Q4" t="s">
        <v>850</v>
      </c>
    </row>
    <row r="5" spans="1:17" ht="21">
      <c r="A5" s="91" t="s">
        <v>1849</v>
      </c>
      <c r="B5" s="91"/>
      <c r="C5" s="91"/>
      <c r="D5" s="91"/>
      <c r="E5" s="91"/>
      <c r="F5" s="91"/>
      <c r="O5" s="94">
        <v>42382</v>
      </c>
      <c r="P5" s="95">
        <v>96</v>
      </c>
      <c r="Q5" t="s">
        <v>851</v>
      </c>
    </row>
    <row r="6" spans="1:17" ht="18.75">
      <c r="A6" s="33" t="s">
        <v>1664</v>
      </c>
      <c r="O6" s="94">
        <v>42390</v>
      </c>
      <c r="P6" s="95">
        <v>26</v>
      </c>
      <c r="Q6" t="s">
        <v>852</v>
      </c>
    </row>
    <row r="7" spans="1:17">
      <c r="O7" s="94">
        <v>42399</v>
      </c>
      <c r="P7" s="95">
        <v>84</v>
      </c>
      <c r="Q7" t="s">
        <v>851</v>
      </c>
    </row>
    <row r="8" spans="1:17">
      <c r="O8" s="94">
        <v>42407</v>
      </c>
      <c r="P8" s="95">
        <v>104</v>
      </c>
      <c r="Q8" t="s">
        <v>852</v>
      </c>
    </row>
    <row r="9" spans="1:17" ht="23.25">
      <c r="A9" s="6" t="s">
        <v>242</v>
      </c>
      <c r="B9" s="6"/>
      <c r="I9" s="574" t="s">
        <v>2031</v>
      </c>
      <c r="O9" s="94">
        <v>42413</v>
      </c>
      <c r="P9" s="95">
        <v>22</v>
      </c>
      <c r="Q9" t="s">
        <v>850</v>
      </c>
    </row>
    <row r="10" spans="1:17">
      <c r="O10" s="94">
        <v>42421</v>
      </c>
      <c r="P10" s="95">
        <v>60</v>
      </c>
      <c r="Q10" t="s">
        <v>851</v>
      </c>
    </row>
    <row r="11" spans="1:17">
      <c r="O11" s="94">
        <v>42430</v>
      </c>
      <c r="P11" s="95">
        <v>26</v>
      </c>
      <c r="Q11" t="s">
        <v>852</v>
      </c>
    </row>
    <row r="12" spans="1:17">
      <c r="O12" s="94">
        <v>42442</v>
      </c>
      <c r="P12" s="95">
        <v>96</v>
      </c>
      <c r="Q12" t="s">
        <v>851</v>
      </c>
    </row>
    <row r="13" spans="1:17">
      <c r="O13" s="94">
        <v>42452</v>
      </c>
      <c r="P13" s="95">
        <v>84</v>
      </c>
      <c r="Q13" t="s">
        <v>851</v>
      </c>
    </row>
    <row r="14" spans="1:17">
      <c r="O14" s="94">
        <v>42457</v>
      </c>
      <c r="P14" s="95">
        <v>26</v>
      </c>
      <c r="Q14" t="s">
        <v>852</v>
      </c>
    </row>
    <row r="15" spans="1:17">
      <c r="O15" s="94">
        <v>42463</v>
      </c>
      <c r="P15" s="95">
        <v>96</v>
      </c>
      <c r="Q15" t="s">
        <v>851</v>
      </c>
    </row>
    <row r="16" spans="1:17">
      <c r="O16" s="94">
        <v>42472</v>
      </c>
      <c r="P16" s="95">
        <v>13</v>
      </c>
      <c r="Q16" t="s">
        <v>852</v>
      </c>
    </row>
    <row r="17" spans="1:17">
      <c r="O17" s="94">
        <v>42476</v>
      </c>
      <c r="P17" s="95">
        <v>88</v>
      </c>
      <c r="Q17" t="s">
        <v>850</v>
      </c>
    </row>
    <row r="18" spans="1:17">
      <c r="O18" s="94">
        <v>42483</v>
      </c>
      <c r="P18" s="95">
        <v>66</v>
      </c>
      <c r="Q18" t="s">
        <v>850</v>
      </c>
    </row>
    <row r="19" spans="1:17">
      <c r="O19" s="94">
        <v>42490</v>
      </c>
      <c r="P19" s="95">
        <v>65</v>
      </c>
      <c r="Q19" t="s">
        <v>852</v>
      </c>
    </row>
    <row r="20" spans="1:17">
      <c r="O20" s="94">
        <v>42499</v>
      </c>
      <c r="P20" s="95">
        <v>84</v>
      </c>
      <c r="Q20" t="s">
        <v>851</v>
      </c>
    </row>
    <row r="21" spans="1:17">
      <c r="O21" s="94">
        <v>42506</v>
      </c>
      <c r="P21" s="95">
        <v>55</v>
      </c>
      <c r="Q21" t="s">
        <v>850</v>
      </c>
    </row>
    <row r="22" spans="1:17">
      <c r="O22" s="94">
        <v>42515</v>
      </c>
      <c r="P22" s="95">
        <v>12</v>
      </c>
      <c r="Q22" t="s">
        <v>851</v>
      </c>
    </row>
    <row r="23" spans="1:17" ht="21">
      <c r="A23" s="6" t="s">
        <v>1847</v>
      </c>
      <c r="B23" s="6"/>
      <c r="O23" s="94">
        <v>42520</v>
      </c>
      <c r="P23" s="95">
        <v>48</v>
      </c>
      <c r="Q23" t="s">
        <v>851</v>
      </c>
    </row>
    <row r="24" spans="1:17">
      <c r="O24" s="94">
        <v>42525</v>
      </c>
      <c r="P24" s="95">
        <v>84</v>
      </c>
      <c r="Q24" t="s">
        <v>851</v>
      </c>
    </row>
    <row r="25" spans="1:17" ht="18.75">
      <c r="A25" s="33" t="s">
        <v>714</v>
      </c>
      <c r="O25" s="94">
        <v>42534</v>
      </c>
      <c r="P25" s="95">
        <v>33</v>
      </c>
      <c r="Q25" t="s">
        <v>850</v>
      </c>
    </row>
    <row r="26" spans="1:17" ht="18.75">
      <c r="A26" s="33" t="s">
        <v>667</v>
      </c>
      <c r="O26" s="94">
        <v>42542</v>
      </c>
      <c r="P26" s="95">
        <v>24</v>
      </c>
      <c r="Q26" t="s">
        <v>851</v>
      </c>
    </row>
    <row r="27" spans="1:17">
      <c r="O27" s="94">
        <v>42547</v>
      </c>
      <c r="P27" s="95">
        <v>72</v>
      </c>
      <c r="Q27" t="s">
        <v>851</v>
      </c>
    </row>
    <row r="28" spans="1:17" ht="18.75">
      <c r="A28" s="33" t="s">
        <v>986</v>
      </c>
      <c r="O28" s="94">
        <v>42553</v>
      </c>
      <c r="P28" s="95">
        <v>66</v>
      </c>
      <c r="Q28" t="s">
        <v>850</v>
      </c>
    </row>
    <row r="29" spans="1:17" ht="18.75">
      <c r="A29" s="33" t="s">
        <v>987</v>
      </c>
      <c r="O29" s="94">
        <v>42559</v>
      </c>
      <c r="P29" s="95">
        <v>26</v>
      </c>
      <c r="Q29" t="s">
        <v>852</v>
      </c>
    </row>
    <row r="30" spans="1:17">
      <c r="O30" s="94">
        <v>42563</v>
      </c>
      <c r="P30" s="95">
        <v>48</v>
      </c>
      <c r="Q30" t="s">
        <v>851</v>
      </c>
    </row>
    <row r="31" spans="1:17">
      <c r="O31" s="94">
        <v>42570</v>
      </c>
      <c r="P31" s="95">
        <v>13</v>
      </c>
      <c r="Q31" t="s">
        <v>852</v>
      </c>
    </row>
    <row r="32" spans="1:17">
      <c r="O32" s="94">
        <v>42577</v>
      </c>
      <c r="P32" s="95">
        <v>12</v>
      </c>
      <c r="Q32" t="s">
        <v>851</v>
      </c>
    </row>
    <row r="33" spans="15:17">
      <c r="O33" s="94">
        <v>42582</v>
      </c>
      <c r="P33" s="95">
        <v>22</v>
      </c>
      <c r="Q33" t="s">
        <v>850</v>
      </c>
    </row>
    <row r="34" spans="15:17">
      <c r="O34" s="94">
        <v>42589</v>
      </c>
      <c r="P34" s="95">
        <v>65</v>
      </c>
      <c r="Q34" t="s">
        <v>852</v>
      </c>
    </row>
    <row r="35" spans="15:17">
      <c r="O35" s="94">
        <v>42595</v>
      </c>
      <c r="P35" s="95">
        <v>60</v>
      </c>
      <c r="Q35" t="s">
        <v>851</v>
      </c>
    </row>
    <row r="36" spans="15:17">
      <c r="O36" s="94">
        <v>42602</v>
      </c>
      <c r="P36" s="95">
        <v>104</v>
      </c>
      <c r="Q36" t="s">
        <v>852</v>
      </c>
    </row>
    <row r="37" spans="15:17">
      <c r="O37" s="94">
        <v>42607</v>
      </c>
      <c r="P37" s="95">
        <v>48</v>
      </c>
      <c r="Q37" t="s">
        <v>851</v>
      </c>
    </row>
    <row r="38" spans="15:17">
      <c r="O38" s="94">
        <v>42614</v>
      </c>
      <c r="P38" s="95">
        <v>66</v>
      </c>
      <c r="Q38" t="s">
        <v>850</v>
      </c>
    </row>
    <row r="39" spans="15:17">
      <c r="O39" s="94">
        <v>42620</v>
      </c>
      <c r="P39" s="95">
        <v>91</v>
      </c>
      <c r="Q39" t="s">
        <v>852</v>
      </c>
    </row>
    <row r="40" spans="15:17">
      <c r="O40" s="94">
        <v>42623</v>
      </c>
      <c r="P40" s="95">
        <v>44</v>
      </c>
      <c r="Q40" t="s">
        <v>850</v>
      </c>
    </row>
    <row r="41" spans="15:17">
      <c r="O41" s="94">
        <v>42626</v>
      </c>
      <c r="P41" s="95">
        <v>78</v>
      </c>
      <c r="Q41" t="s">
        <v>852</v>
      </c>
    </row>
    <row r="42" spans="15:17">
      <c r="O42" s="94">
        <v>42632</v>
      </c>
      <c r="P42" s="95">
        <v>12</v>
      </c>
      <c r="Q42" t="s">
        <v>851</v>
      </c>
    </row>
    <row r="43" spans="15:17">
      <c r="O43" s="94">
        <v>42639</v>
      </c>
      <c r="P43" s="95">
        <v>48</v>
      </c>
      <c r="Q43" t="s">
        <v>851</v>
      </c>
    </row>
    <row r="44" spans="15:17">
      <c r="O44" s="94">
        <v>42643</v>
      </c>
      <c r="P44" s="95">
        <v>66</v>
      </c>
      <c r="Q44" t="s">
        <v>850</v>
      </c>
    </row>
    <row r="45" spans="15:17">
      <c r="O45" s="94">
        <v>42649</v>
      </c>
      <c r="P45" s="95">
        <v>36</v>
      </c>
      <c r="Q45" t="s">
        <v>851</v>
      </c>
    </row>
    <row r="46" spans="15:17">
      <c r="O46" s="94">
        <v>42652</v>
      </c>
      <c r="P46" s="95">
        <v>26</v>
      </c>
      <c r="Q46" t="s">
        <v>852</v>
      </c>
    </row>
    <row r="47" spans="15:17">
      <c r="O47" s="94">
        <v>42657</v>
      </c>
      <c r="P47" s="95">
        <v>12</v>
      </c>
      <c r="Q47" t="s">
        <v>851</v>
      </c>
    </row>
    <row r="48" spans="15:17">
      <c r="O48" s="94">
        <v>42662</v>
      </c>
      <c r="P48" s="95">
        <v>24</v>
      </c>
      <c r="Q48" t="s">
        <v>851</v>
      </c>
    </row>
    <row r="49" spans="15:17">
      <c r="O49" s="94">
        <v>42666</v>
      </c>
      <c r="P49" s="95">
        <v>88</v>
      </c>
      <c r="Q49" t="s">
        <v>850</v>
      </c>
    </row>
    <row r="50" spans="15:17">
      <c r="O50" s="94">
        <v>42669</v>
      </c>
      <c r="P50" s="95">
        <v>78</v>
      </c>
      <c r="Q50" t="s">
        <v>852</v>
      </c>
    </row>
    <row r="51" spans="15:17">
      <c r="O51" s="94">
        <v>42673</v>
      </c>
      <c r="P51" s="95">
        <v>91</v>
      </c>
      <c r="Q51" t="s">
        <v>852</v>
      </c>
    </row>
    <row r="52" spans="15:17">
      <c r="O52" s="94">
        <v>42679</v>
      </c>
      <c r="P52" s="95">
        <v>22</v>
      </c>
      <c r="Q52" t="s">
        <v>850</v>
      </c>
    </row>
    <row r="53" spans="15:17">
      <c r="O53" s="94">
        <v>42684</v>
      </c>
      <c r="P53" s="95">
        <v>72</v>
      </c>
      <c r="Q53" t="s">
        <v>851</v>
      </c>
    </row>
    <row r="54" spans="15:17">
      <c r="O54" s="94">
        <v>42689</v>
      </c>
      <c r="P54" s="95">
        <v>72</v>
      </c>
      <c r="Q54" t="s">
        <v>851</v>
      </c>
    </row>
    <row r="55" spans="15:17">
      <c r="O55" s="94">
        <v>42694</v>
      </c>
      <c r="P55" s="95">
        <v>96</v>
      </c>
      <c r="Q55" t="s">
        <v>851</v>
      </c>
    </row>
    <row r="56" spans="15:17">
      <c r="O56" s="94">
        <v>42697</v>
      </c>
      <c r="P56" s="95">
        <v>33</v>
      </c>
      <c r="Q56" t="s">
        <v>850</v>
      </c>
    </row>
    <row r="57" spans="15:17">
      <c r="O57" s="94">
        <v>42702</v>
      </c>
      <c r="P57" s="95">
        <v>24</v>
      </c>
      <c r="Q57" t="s">
        <v>851</v>
      </c>
    </row>
    <row r="58" spans="15:17">
      <c r="O58" s="94">
        <v>42704</v>
      </c>
      <c r="P58" s="95">
        <v>12</v>
      </c>
      <c r="Q58" t="s">
        <v>851</v>
      </c>
    </row>
    <row r="59" spans="15:17">
      <c r="O59" s="94">
        <v>42708</v>
      </c>
      <c r="P59" s="95">
        <v>96</v>
      </c>
      <c r="Q59" t="s">
        <v>851</v>
      </c>
    </row>
    <row r="60" spans="15:17">
      <c r="O60" s="94">
        <v>42711</v>
      </c>
      <c r="P60" s="95">
        <v>13</v>
      </c>
      <c r="Q60" t="s">
        <v>852</v>
      </c>
    </row>
    <row r="61" spans="15:17">
      <c r="O61" s="94">
        <v>42713</v>
      </c>
      <c r="P61" s="95">
        <v>65</v>
      </c>
      <c r="Q61" t="s">
        <v>852</v>
      </c>
    </row>
    <row r="62" spans="15:17">
      <c r="O62" s="94">
        <v>42718</v>
      </c>
      <c r="P62" s="95">
        <v>12</v>
      </c>
      <c r="Q62" t="s">
        <v>851</v>
      </c>
    </row>
    <row r="63" spans="15:17">
      <c r="O63" s="94">
        <v>42720</v>
      </c>
      <c r="P63" s="95">
        <v>12</v>
      </c>
      <c r="Q63" t="s">
        <v>851</v>
      </c>
    </row>
    <row r="64" spans="15:17">
      <c r="O64" s="94">
        <v>42724</v>
      </c>
      <c r="P64" s="95">
        <v>52</v>
      </c>
      <c r="Q64" t="s">
        <v>852</v>
      </c>
    </row>
    <row r="65" spans="1:17">
      <c r="O65" s="94">
        <v>42727</v>
      </c>
      <c r="P65" s="95">
        <v>60</v>
      </c>
      <c r="Q65" t="s">
        <v>851</v>
      </c>
    </row>
    <row r="66" spans="1:17">
      <c r="O66" s="94">
        <v>42729</v>
      </c>
      <c r="P66" s="95">
        <v>39</v>
      </c>
      <c r="Q66" t="s">
        <v>852</v>
      </c>
    </row>
    <row r="67" spans="1:17">
      <c r="O67" s="94">
        <v>42732</v>
      </c>
      <c r="P67" s="95">
        <v>96</v>
      </c>
      <c r="Q67" t="s">
        <v>851</v>
      </c>
    </row>
    <row r="68" spans="1:17">
      <c r="O68" s="94">
        <v>42735</v>
      </c>
      <c r="P68" s="95">
        <v>72</v>
      </c>
      <c r="Q68" t="s">
        <v>851</v>
      </c>
    </row>
    <row r="69" spans="1:17" ht="18.75">
      <c r="A69" s="33" t="s">
        <v>668</v>
      </c>
      <c r="O69" s="94">
        <v>42740</v>
      </c>
      <c r="P69" s="95">
        <v>12</v>
      </c>
      <c r="Q69" t="s">
        <v>851</v>
      </c>
    </row>
    <row r="70" spans="1:17" ht="18.75">
      <c r="A70" s="33" t="s">
        <v>671</v>
      </c>
      <c r="O70" s="94">
        <v>42744</v>
      </c>
      <c r="P70" s="95">
        <v>104</v>
      </c>
      <c r="Q70" t="s">
        <v>852</v>
      </c>
    </row>
    <row r="71" spans="1:17">
      <c r="O71" s="94">
        <v>42746</v>
      </c>
      <c r="P71" s="95">
        <v>60</v>
      </c>
      <c r="Q71" t="s">
        <v>851</v>
      </c>
    </row>
    <row r="72" spans="1:17">
      <c r="O72" s="94">
        <v>42751</v>
      </c>
      <c r="P72" s="95">
        <v>78</v>
      </c>
      <c r="Q72" t="s">
        <v>852</v>
      </c>
    </row>
    <row r="73" spans="1:17">
      <c r="O73" s="94">
        <v>42754</v>
      </c>
      <c r="P73" s="95">
        <v>96</v>
      </c>
      <c r="Q73" t="s">
        <v>851</v>
      </c>
    </row>
    <row r="74" spans="1:17">
      <c r="O74" s="94">
        <v>42759</v>
      </c>
      <c r="P74" s="95">
        <v>36</v>
      </c>
      <c r="Q74" t="s">
        <v>851</v>
      </c>
    </row>
    <row r="75" spans="1:17">
      <c r="O75" s="94">
        <v>42763</v>
      </c>
      <c r="P75" s="95">
        <v>65</v>
      </c>
      <c r="Q75" t="s">
        <v>852</v>
      </c>
    </row>
    <row r="76" spans="1:17">
      <c r="O76" s="94">
        <v>42766</v>
      </c>
      <c r="P76" s="95">
        <v>65</v>
      </c>
      <c r="Q76" t="s">
        <v>852</v>
      </c>
    </row>
    <row r="77" spans="1:17">
      <c r="O77" s="94">
        <v>42769</v>
      </c>
      <c r="P77" s="95">
        <v>13</v>
      </c>
      <c r="Q77" t="s">
        <v>852</v>
      </c>
    </row>
    <row r="78" spans="1:17">
      <c r="O78" s="94">
        <v>42774</v>
      </c>
      <c r="P78" s="95">
        <v>44</v>
      </c>
      <c r="Q78" t="s">
        <v>850</v>
      </c>
    </row>
    <row r="79" spans="1:17">
      <c r="O79" s="94">
        <v>42776</v>
      </c>
      <c r="P79" s="95">
        <v>22</v>
      </c>
      <c r="Q79" t="s">
        <v>850</v>
      </c>
    </row>
    <row r="80" spans="1:17">
      <c r="O80" s="94">
        <v>42780</v>
      </c>
      <c r="P80" s="95">
        <v>78</v>
      </c>
      <c r="Q80" t="s">
        <v>852</v>
      </c>
    </row>
    <row r="81" spans="1:17">
      <c r="O81" s="94">
        <v>42782</v>
      </c>
      <c r="P81" s="95">
        <v>84</v>
      </c>
      <c r="Q81" t="s">
        <v>851</v>
      </c>
    </row>
    <row r="82" spans="1:17">
      <c r="O82" s="94">
        <v>42784</v>
      </c>
      <c r="P82" s="95">
        <v>60</v>
      </c>
      <c r="Q82" t="s">
        <v>851</v>
      </c>
    </row>
    <row r="83" spans="1:17">
      <c r="O83" s="94">
        <v>42789</v>
      </c>
      <c r="P83" s="95">
        <v>104</v>
      </c>
      <c r="Q83" t="s">
        <v>852</v>
      </c>
    </row>
    <row r="84" spans="1:17">
      <c r="O84" s="94">
        <v>42793</v>
      </c>
      <c r="P84" s="95">
        <v>33</v>
      </c>
      <c r="Q84" t="s">
        <v>850</v>
      </c>
    </row>
    <row r="85" spans="1:17">
      <c r="O85" s="94">
        <v>42796</v>
      </c>
      <c r="P85" s="95">
        <v>48</v>
      </c>
      <c r="Q85" t="s">
        <v>851</v>
      </c>
    </row>
    <row r="86" spans="1:17">
      <c r="O86" s="94">
        <v>42799</v>
      </c>
      <c r="P86" s="95">
        <v>84</v>
      </c>
      <c r="Q86" t="s">
        <v>851</v>
      </c>
    </row>
    <row r="87" spans="1:17">
      <c r="O87" s="94">
        <v>42802</v>
      </c>
      <c r="P87" s="95">
        <v>55</v>
      </c>
      <c r="Q87" t="s">
        <v>850</v>
      </c>
    </row>
    <row r="88" spans="1:17">
      <c r="O88" s="94">
        <v>42807</v>
      </c>
      <c r="P88" s="95">
        <v>104</v>
      </c>
      <c r="Q88" t="s">
        <v>852</v>
      </c>
    </row>
    <row r="89" spans="1:17">
      <c r="O89" s="94">
        <v>42810</v>
      </c>
      <c r="P89" s="95">
        <v>84</v>
      </c>
      <c r="Q89" t="s">
        <v>851</v>
      </c>
    </row>
    <row r="90" spans="1:17">
      <c r="O90" s="94">
        <v>42815</v>
      </c>
      <c r="P90" s="95">
        <v>12</v>
      </c>
      <c r="Q90" t="s">
        <v>851</v>
      </c>
    </row>
    <row r="91" spans="1:17">
      <c r="O91" s="94">
        <v>42817</v>
      </c>
      <c r="P91" s="95">
        <v>39</v>
      </c>
      <c r="Q91" t="s">
        <v>852</v>
      </c>
    </row>
    <row r="92" spans="1:17">
      <c r="O92" s="94">
        <v>42822</v>
      </c>
      <c r="P92" s="95">
        <v>65</v>
      </c>
      <c r="Q92" t="s">
        <v>852</v>
      </c>
    </row>
    <row r="93" spans="1:17" ht="18.75">
      <c r="A93" s="33" t="s">
        <v>715</v>
      </c>
      <c r="O93" s="94">
        <v>42825</v>
      </c>
      <c r="P93" s="95">
        <v>77</v>
      </c>
      <c r="Q93" t="s">
        <v>850</v>
      </c>
    </row>
    <row r="94" spans="1:17">
      <c r="O94" s="94">
        <v>42828</v>
      </c>
      <c r="P94" s="95">
        <v>44</v>
      </c>
      <c r="Q94" t="s">
        <v>850</v>
      </c>
    </row>
    <row r="95" spans="1:17">
      <c r="O95" s="94">
        <v>42831</v>
      </c>
      <c r="P95" s="95">
        <v>12</v>
      </c>
      <c r="Q95" t="s">
        <v>851</v>
      </c>
    </row>
    <row r="96" spans="1:17">
      <c r="O96" s="94">
        <v>42833</v>
      </c>
      <c r="P96" s="95">
        <v>22</v>
      </c>
      <c r="Q96" t="s">
        <v>850</v>
      </c>
    </row>
    <row r="97" spans="15:17">
      <c r="O97" s="94">
        <v>42835</v>
      </c>
      <c r="P97" s="95">
        <v>96</v>
      </c>
      <c r="Q97" t="s">
        <v>851</v>
      </c>
    </row>
    <row r="98" spans="15:17">
      <c r="O98" s="94">
        <v>42837</v>
      </c>
      <c r="P98" s="95">
        <v>13</v>
      </c>
      <c r="Q98" t="s">
        <v>852</v>
      </c>
    </row>
    <row r="99" spans="15:17">
      <c r="O99" s="94">
        <v>42840</v>
      </c>
      <c r="P99" s="95">
        <v>33</v>
      </c>
      <c r="Q99" t="s">
        <v>850</v>
      </c>
    </row>
    <row r="100" spans="15:17">
      <c r="O100" s="94">
        <v>42843</v>
      </c>
      <c r="P100" s="95">
        <v>52</v>
      </c>
      <c r="Q100" t="s">
        <v>852</v>
      </c>
    </row>
    <row r="101" spans="15:17">
      <c r="O101" s="94">
        <v>42845</v>
      </c>
      <c r="P101" s="95">
        <v>22</v>
      </c>
      <c r="Q101" t="s">
        <v>850</v>
      </c>
    </row>
    <row r="102" spans="15:17">
      <c r="O102" s="94">
        <v>42848</v>
      </c>
      <c r="P102" s="95">
        <v>55</v>
      </c>
      <c r="Q102" t="s">
        <v>850</v>
      </c>
    </row>
    <row r="103" spans="15:17">
      <c r="O103" s="94">
        <v>42851</v>
      </c>
      <c r="P103" s="95">
        <v>12</v>
      </c>
      <c r="Q103" t="s">
        <v>851</v>
      </c>
    </row>
    <row r="104" spans="15:17">
      <c r="O104" s="94">
        <v>42854</v>
      </c>
      <c r="P104" s="95">
        <v>22</v>
      </c>
      <c r="Q104" t="s">
        <v>850</v>
      </c>
    </row>
    <row r="105" spans="15:17">
      <c r="O105" s="94">
        <v>42857</v>
      </c>
      <c r="P105" s="95">
        <v>84</v>
      </c>
      <c r="Q105" t="s">
        <v>851</v>
      </c>
    </row>
    <row r="106" spans="15:17">
      <c r="O106" s="94">
        <v>42861</v>
      </c>
      <c r="P106" s="95">
        <v>55</v>
      </c>
      <c r="Q106" t="s">
        <v>850</v>
      </c>
    </row>
    <row r="107" spans="15:17">
      <c r="O107" s="94">
        <v>42865</v>
      </c>
      <c r="P107" s="95">
        <v>22</v>
      </c>
      <c r="Q107" t="s">
        <v>850</v>
      </c>
    </row>
    <row r="108" spans="15:17">
      <c r="O108" s="94">
        <v>42869</v>
      </c>
      <c r="P108" s="95">
        <v>39</v>
      </c>
      <c r="Q108" t="s">
        <v>852</v>
      </c>
    </row>
    <row r="109" spans="15:17">
      <c r="O109" s="94">
        <v>42872</v>
      </c>
      <c r="P109" s="95">
        <v>26</v>
      </c>
      <c r="Q109" t="s">
        <v>852</v>
      </c>
    </row>
    <row r="110" spans="15:17">
      <c r="O110" s="94">
        <v>42874</v>
      </c>
      <c r="P110" s="95">
        <v>39</v>
      </c>
      <c r="Q110" t="s">
        <v>852</v>
      </c>
    </row>
    <row r="111" spans="15:17">
      <c r="O111" s="94">
        <v>42877</v>
      </c>
      <c r="P111" s="95">
        <v>96</v>
      </c>
      <c r="Q111" t="s">
        <v>851</v>
      </c>
    </row>
    <row r="112" spans="15:17">
      <c r="O112" s="94">
        <v>42881</v>
      </c>
      <c r="P112" s="95">
        <v>11</v>
      </c>
      <c r="Q112" t="s">
        <v>850</v>
      </c>
    </row>
    <row r="113" spans="1:17">
      <c r="O113" s="94">
        <v>42883</v>
      </c>
      <c r="P113" s="95">
        <v>88</v>
      </c>
      <c r="Q113" t="s">
        <v>850</v>
      </c>
    </row>
    <row r="114" spans="1:17">
      <c r="O114" s="94">
        <v>42885</v>
      </c>
      <c r="P114" s="95">
        <v>65</v>
      </c>
      <c r="Q114" t="s">
        <v>852</v>
      </c>
    </row>
    <row r="115" spans="1:17" ht="21">
      <c r="A115" s="120" t="s">
        <v>1663</v>
      </c>
      <c r="B115" s="120"/>
      <c r="C115" s="120"/>
      <c r="D115" s="120"/>
      <c r="E115" s="120"/>
      <c r="F115" s="120"/>
      <c r="G115" s="120"/>
      <c r="O115" s="94">
        <v>42889</v>
      </c>
      <c r="P115" s="95">
        <v>12</v>
      </c>
      <c r="Q115" t="s">
        <v>851</v>
      </c>
    </row>
    <row r="116" spans="1:17" ht="21">
      <c r="A116" s="26" t="s">
        <v>246</v>
      </c>
      <c r="B116" s="80"/>
      <c r="C116" s="80"/>
      <c r="D116" s="80"/>
      <c r="E116" s="80"/>
      <c r="O116" s="94">
        <v>42892</v>
      </c>
      <c r="P116" s="95">
        <v>88</v>
      </c>
      <c r="Q116" t="s">
        <v>850</v>
      </c>
    </row>
    <row r="117" spans="1:17">
      <c r="O117" s="94">
        <v>42894</v>
      </c>
      <c r="P117" s="95">
        <v>13</v>
      </c>
      <c r="Q117" t="s">
        <v>852</v>
      </c>
    </row>
    <row r="118" spans="1:17" ht="18.75">
      <c r="A118" s="33" t="s">
        <v>1661</v>
      </c>
      <c r="O118" s="94">
        <v>42896</v>
      </c>
      <c r="P118" s="95">
        <v>72</v>
      </c>
      <c r="Q118" t="s">
        <v>851</v>
      </c>
    </row>
    <row r="119" spans="1:17" ht="18.75">
      <c r="A119" s="33" t="s">
        <v>1662</v>
      </c>
      <c r="O119" s="94">
        <v>42900</v>
      </c>
      <c r="P119" s="95">
        <v>55</v>
      </c>
      <c r="Q119" t="s">
        <v>850</v>
      </c>
    </row>
    <row r="120" spans="1:17" ht="18.75">
      <c r="A120" s="33" t="s">
        <v>1462</v>
      </c>
      <c r="O120" s="94">
        <v>42903</v>
      </c>
      <c r="P120" s="95">
        <v>36</v>
      </c>
      <c r="Q120" t="s">
        <v>851</v>
      </c>
    </row>
    <row r="121" spans="1:17">
      <c r="O121" s="94">
        <v>42907</v>
      </c>
      <c r="P121" s="95">
        <v>11</v>
      </c>
      <c r="Q121" t="s">
        <v>850</v>
      </c>
    </row>
    <row r="122" spans="1:17" ht="18">
      <c r="A122" s="48" t="s">
        <v>247</v>
      </c>
      <c r="O122" s="94">
        <v>42904</v>
      </c>
      <c r="P122" s="95">
        <v>104</v>
      </c>
      <c r="Q122" t="s">
        <v>852</v>
      </c>
    </row>
    <row r="123" spans="1:17" ht="18.75">
      <c r="A123" s="33" t="s">
        <v>248</v>
      </c>
      <c r="O123" s="94">
        <v>42908</v>
      </c>
      <c r="P123" s="95">
        <v>36</v>
      </c>
      <c r="Q123" t="s">
        <v>851</v>
      </c>
    </row>
    <row r="124" spans="1:17" ht="18.75">
      <c r="A124" s="33" t="s">
        <v>249</v>
      </c>
      <c r="O124" s="94">
        <v>42911</v>
      </c>
      <c r="P124" s="95">
        <v>48</v>
      </c>
      <c r="Q124" t="s">
        <v>851</v>
      </c>
    </row>
    <row r="125" spans="1:17" ht="18.75">
      <c r="A125" s="33" t="s">
        <v>250</v>
      </c>
      <c r="O125" s="94">
        <v>42915</v>
      </c>
      <c r="P125" s="95">
        <v>104</v>
      </c>
      <c r="Q125" t="s">
        <v>852</v>
      </c>
    </row>
    <row r="126" spans="1:17" ht="18.75">
      <c r="A126" s="33" t="s">
        <v>251</v>
      </c>
      <c r="O126" s="94">
        <v>42919</v>
      </c>
      <c r="P126" s="95">
        <v>77</v>
      </c>
      <c r="Q126" t="s">
        <v>850</v>
      </c>
    </row>
    <row r="127" spans="1:17" ht="18.75">
      <c r="A127" s="33" t="s">
        <v>252</v>
      </c>
      <c r="O127" s="94">
        <v>42923</v>
      </c>
      <c r="P127" s="95">
        <v>55</v>
      </c>
      <c r="Q127" t="s">
        <v>850</v>
      </c>
    </row>
    <row r="128" spans="1:17">
      <c r="O128" s="94">
        <v>42927</v>
      </c>
      <c r="P128" s="95">
        <v>24</v>
      </c>
      <c r="Q128" t="s">
        <v>851</v>
      </c>
    </row>
    <row r="129" spans="1:17" ht="18">
      <c r="A129" s="48" t="s">
        <v>253</v>
      </c>
      <c r="O129" s="94">
        <v>42931</v>
      </c>
      <c r="P129" s="95">
        <v>55</v>
      </c>
      <c r="Q129" t="s">
        <v>850</v>
      </c>
    </row>
    <row r="130" spans="1:17">
      <c r="A130" s="61"/>
      <c r="O130" s="94">
        <v>42934</v>
      </c>
      <c r="P130" s="95">
        <v>91</v>
      </c>
      <c r="Q130" t="s">
        <v>852</v>
      </c>
    </row>
    <row r="131" spans="1:17" ht="18.75">
      <c r="A131" s="33" t="s">
        <v>670</v>
      </c>
      <c r="O131" s="94">
        <v>42936</v>
      </c>
      <c r="P131" s="95">
        <v>13</v>
      </c>
      <c r="Q131" t="s">
        <v>852</v>
      </c>
    </row>
    <row r="132" spans="1:17" ht="18.75">
      <c r="A132" s="33" t="s">
        <v>254</v>
      </c>
      <c r="O132" s="94">
        <v>42940</v>
      </c>
      <c r="P132" s="95">
        <v>77</v>
      </c>
      <c r="Q132" t="s">
        <v>850</v>
      </c>
    </row>
    <row r="133" spans="1:17" ht="18.75">
      <c r="A133" s="33" t="s">
        <v>669</v>
      </c>
      <c r="O133" s="94">
        <v>42944</v>
      </c>
      <c r="P133" s="95">
        <v>48</v>
      </c>
      <c r="Q133" t="s">
        <v>851</v>
      </c>
    </row>
    <row r="134" spans="1:17">
      <c r="O134" s="94">
        <v>42946</v>
      </c>
      <c r="P134" s="95">
        <v>66</v>
      </c>
      <c r="Q134" t="s">
        <v>850</v>
      </c>
    </row>
    <row r="135" spans="1:17">
      <c r="O135" s="94">
        <v>42950</v>
      </c>
      <c r="P135" s="95">
        <v>24</v>
      </c>
      <c r="Q135" t="s">
        <v>851</v>
      </c>
    </row>
    <row r="136" spans="1:17">
      <c r="O136" s="94">
        <v>42952</v>
      </c>
      <c r="P136" s="95">
        <v>72</v>
      </c>
      <c r="Q136" t="s">
        <v>851</v>
      </c>
    </row>
    <row r="137" spans="1:17">
      <c r="O137" s="94">
        <v>42956</v>
      </c>
      <c r="P137" s="95">
        <v>88</v>
      </c>
      <c r="Q137" t="s">
        <v>850</v>
      </c>
    </row>
    <row r="138" spans="1:17">
      <c r="O138" s="94">
        <v>42958</v>
      </c>
      <c r="P138" s="95">
        <v>77</v>
      </c>
      <c r="Q138" t="s">
        <v>850</v>
      </c>
    </row>
    <row r="139" spans="1:17">
      <c r="O139" s="94">
        <v>42961</v>
      </c>
      <c r="P139" s="95">
        <v>24</v>
      </c>
      <c r="Q139" t="s">
        <v>851</v>
      </c>
    </row>
    <row r="140" spans="1:17">
      <c r="O140" s="94">
        <v>42964</v>
      </c>
      <c r="P140" s="95">
        <v>104</v>
      </c>
      <c r="Q140" t="s">
        <v>852</v>
      </c>
    </row>
    <row r="141" spans="1:17">
      <c r="O141" s="94">
        <v>42967</v>
      </c>
      <c r="P141" s="95">
        <v>78</v>
      </c>
      <c r="Q141" t="s">
        <v>852</v>
      </c>
    </row>
    <row r="142" spans="1:17">
      <c r="O142" s="94">
        <v>42971</v>
      </c>
      <c r="P142" s="95">
        <v>66</v>
      </c>
      <c r="Q142" t="s">
        <v>850</v>
      </c>
    </row>
    <row r="143" spans="1:17">
      <c r="O143" s="94">
        <v>42974</v>
      </c>
      <c r="P143" s="95">
        <v>36</v>
      </c>
      <c r="Q143" t="s">
        <v>851</v>
      </c>
    </row>
    <row r="144" spans="1:17">
      <c r="O144" s="94">
        <v>42976</v>
      </c>
      <c r="P144" s="95">
        <v>44</v>
      </c>
      <c r="Q144" t="s">
        <v>850</v>
      </c>
    </row>
    <row r="145" spans="15:17">
      <c r="O145" s="94">
        <v>42978</v>
      </c>
      <c r="P145" s="95">
        <v>11</v>
      </c>
      <c r="Q145" t="s">
        <v>850</v>
      </c>
    </row>
    <row r="146" spans="15:17">
      <c r="O146" s="94">
        <v>42980</v>
      </c>
      <c r="P146" s="95">
        <v>11</v>
      </c>
      <c r="Q146" t="s">
        <v>850</v>
      </c>
    </row>
    <row r="147" spans="15:17">
      <c r="O147" s="94">
        <v>42984</v>
      </c>
      <c r="P147" s="95">
        <v>78</v>
      </c>
      <c r="Q147" t="s">
        <v>852</v>
      </c>
    </row>
    <row r="148" spans="15:17">
      <c r="O148" s="94">
        <v>42988</v>
      </c>
      <c r="P148" s="95">
        <v>33</v>
      </c>
      <c r="Q148" t="s">
        <v>850</v>
      </c>
    </row>
    <row r="149" spans="15:17">
      <c r="O149" s="94">
        <v>42990</v>
      </c>
      <c r="P149" s="95">
        <v>48</v>
      </c>
      <c r="Q149" t="s">
        <v>851</v>
      </c>
    </row>
    <row r="150" spans="15:17">
      <c r="O150" s="94">
        <v>42994</v>
      </c>
      <c r="P150" s="95">
        <v>48</v>
      </c>
      <c r="Q150" t="s">
        <v>851</v>
      </c>
    </row>
    <row r="151" spans="15:17">
      <c r="O151" s="94">
        <v>42996</v>
      </c>
      <c r="P151" s="95">
        <v>91</v>
      </c>
      <c r="Q151" t="s">
        <v>852</v>
      </c>
    </row>
    <row r="152" spans="15:17">
      <c r="O152" s="94">
        <v>43000</v>
      </c>
      <c r="P152" s="95">
        <v>44</v>
      </c>
      <c r="Q152" t="s">
        <v>850</v>
      </c>
    </row>
    <row r="153" spans="15:17">
      <c r="O153" s="94">
        <v>43003</v>
      </c>
      <c r="P153" s="95">
        <v>26</v>
      </c>
      <c r="Q153" t="s">
        <v>852</v>
      </c>
    </row>
    <row r="154" spans="15:17">
      <c r="O154" s="94">
        <v>43007</v>
      </c>
      <c r="P154" s="95">
        <v>88</v>
      </c>
      <c r="Q154" t="s">
        <v>850</v>
      </c>
    </row>
    <row r="155" spans="15:17">
      <c r="O155" s="94">
        <v>43010</v>
      </c>
      <c r="P155" s="95">
        <v>33</v>
      </c>
      <c r="Q155" t="s">
        <v>850</v>
      </c>
    </row>
    <row r="156" spans="15:17">
      <c r="O156" s="94">
        <v>43012</v>
      </c>
      <c r="P156" s="95">
        <v>65</v>
      </c>
      <c r="Q156" t="s">
        <v>852</v>
      </c>
    </row>
    <row r="157" spans="15:17">
      <c r="O157" s="94">
        <v>43014</v>
      </c>
      <c r="P157" s="95">
        <v>12</v>
      </c>
      <c r="Q157" t="s">
        <v>851</v>
      </c>
    </row>
    <row r="158" spans="15:17">
      <c r="O158" s="94">
        <v>43018</v>
      </c>
      <c r="P158" s="95">
        <v>52</v>
      </c>
      <c r="Q158" t="s">
        <v>852</v>
      </c>
    </row>
    <row r="159" spans="15:17">
      <c r="O159" s="94">
        <v>43020</v>
      </c>
      <c r="P159" s="95">
        <v>55</v>
      </c>
      <c r="Q159" t="s">
        <v>850</v>
      </c>
    </row>
    <row r="160" spans="15:17">
      <c r="O160" s="94">
        <v>43022</v>
      </c>
      <c r="P160" s="95">
        <v>52</v>
      </c>
      <c r="Q160" t="s">
        <v>852</v>
      </c>
    </row>
    <row r="161" spans="15:17">
      <c r="O161" s="94">
        <v>43025</v>
      </c>
      <c r="P161" s="95">
        <v>66</v>
      </c>
      <c r="Q161" t="s">
        <v>850</v>
      </c>
    </row>
    <row r="162" spans="15:17">
      <c r="O162" s="94">
        <v>43026</v>
      </c>
      <c r="P162" s="95">
        <v>39</v>
      </c>
      <c r="Q162" t="s">
        <v>852</v>
      </c>
    </row>
    <row r="163" spans="15:17">
      <c r="O163" s="94">
        <v>43030</v>
      </c>
      <c r="P163" s="95">
        <v>72</v>
      </c>
      <c r="Q163" t="s">
        <v>851</v>
      </c>
    </row>
    <row r="164" spans="15:17">
      <c r="O164" s="94">
        <v>43034</v>
      </c>
      <c r="P164" s="95">
        <v>13</v>
      </c>
      <c r="Q164" t="s">
        <v>852</v>
      </c>
    </row>
    <row r="165" spans="15:17">
      <c r="O165" s="94">
        <v>43035</v>
      </c>
      <c r="P165" s="95">
        <v>11</v>
      </c>
      <c r="Q165" t="s">
        <v>850</v>
      </c>
    </row>
    <row r="166" spans="15:17">
      <c r="O166" s="94">
        <v>43036</v>
      </c>
      <c r="P166" s="95">
        <v>77</v>
      </c>
      <c r="Q166" t="s">
        <v>850</v>
      </c>
    </row>
    <row r="167" spans="15:17">
      <c r="O167" s="94">
        <v>43038</v>
      </c>
      <c r="P167" s="95">
        <v>60</v>
      </c>
      <c r="Q167" t="s">
        <v>851</v>
      </c>
    </row>
    <row r="168" spans="15:17">
      <c r="O168" s="94">
        <v>43039</v>
      </c>
      <c r="P168" s="95">
        <v>44</v>
      </c>
      <c r="Q168" t="s">
        <v>850</v>
      </c>
    </row>
    <row r="169" spans="15:17">
      <c r="O169" s="94">
        <v>43042</v>
      </c>
      <c r="P169" s="95">
        <v>78</v>
      </c>
      <c r="Q169" t="s">
        <v>852</v>
      </c>
    </row>
    <row r="170" spans="15:17">
      <c r="O170" s="94">
        <v>43046</v>
      </c>
      <c r="P170" s="95">
        <v>13</v>
      </c>
      <c r="Q170" t="s">
        <v>852</v>
      </c>
    </row>
    <row r="171" spans="15:17">
      <c r="O171" s="94">
        <v>43050</v>
      </c>
      <c r="P171" s="95">
        <v>91</v>
      </c>
      <c r="Q171" t="s">
        <v>852</v>
      </c>
    </row>
    <row r="172" spans="15:17">
      <c r="O172" s="94">
        <v>43052</v>
      </c>
      <c r="P172" s="95">
        <v>36</v>
      </c>
      <c r="Q172" t="s">
        <v>851</v>
      </c>
    </row>
    <row r="173" spans="15:17">
      <c r="O173" s="94">
        <v>43056</v>
      </c>
      <c r="P173" s="95">
        <v>24</v>
      </c>
      <c r="Q173" t="s">
        <v>851</v>
      </c>
    </row>
    <row r="174" spans="15:17">
      <c r="O174" s="94">
        <v>43058</v>
      </c>
      <c r="P174" s="95">
        <v>104</v>
      </c>
      <c r="Q174" t="s">
        <v>852</v>
      </c>
    </row>
    <row r="175" spans="15:17">
      <c r="O175" s="94">
        <v>43062</v>
      </c>
      <c r="P175" s="95">
        <v>72</v>
      </c>
      <c r="Q175" t="s">
        <v>851</v>
      </c>
    </row>
    <row r="176" spans="15:17">
      <c r="O176" s="94">
        <v>43066</v>
      </c>
      <c r="P176" s="95">
        <v>55</v>
      </c>
      <c r="Q176" t="s">
        <v>850</v>
      </c>
    </row>
    <row r="177" spans="15:17">
      <c r="O177" s="94">
        <v>43067</v>
      </c>
      <c r="P177" s="95">
        <v>48</v>
      </c>
      <c r="Q177" t="s">
        <v>851</v>
      </c>
    </row>
    <row r="178" spans="15:17">
      <c r="O178" s="94">
        <v>43069</v>
      </c>
      <c r="P178" s="95">
        <v>88</v>
      </c>
      <c r="Q178" t="s">
        <v>850</v>
      </c>
    </row>
    <row r="179" spans="15:17">
      <c r="O179" s="94">
        <v>43070</v>
      </c>
      <c r="P179" s="95">
        <v>96</v>
      </c>
      <c r="Q179" t="s">
        <v>851</v>
      </c>
    </row>
    <row r="180" spans="15:17">
      <c r="O180" s="94">
        <v>43072</v>
      </c>
      <c r="P180" s="95">
        <v>65</v>
      </c>
      <c r="Q180" t="s">
        <v>852</v>
      </c>
    </row>
    <row r="181" spans="15:17">
      <c r="O181" s="94">
        <v>43074</v>
      </c>
      <c r="P181" s="95">
        <v>36</v>
      </c>
      <c r="Q181" t="s">
        <v>851</v>
      </c>
    </row>
    <row r="182" spans="15:17">
      <c r="O182" s="94">
        <v>43075</v>
      </c>
      <c r="P182" s="95">
        <v>48</v>
      </c>
      <c r="Q182" t="s">
        <v>851</v>
      </c>
    </row>
    <row r="183" spans="15:17">
      <c r="O183" s="94">
        <v>43077</v>
      </c>
      <c r="P183" s="95">
        <v>60</v>
      </c>
      <c r="Q183" t="s">
        <v>851</v>
      </c>
    </row>
    <row r="184" spans="15:17">
      <c r="O184" s="94">
        <v>43079</v>
      </c>
      <c r="P184" s="95">
        <v>13</v>
      </c>
      <c r="Q184" t="s">
        <v>852</v>
      </c>
    </row>
    <row r="185" spans="15:17">
      <c r="O185" s="94">
        <v>43081</v>
      </c>
      <c r="P185" s="95">
        <v>44</v>
      </c>
      <c r="Q185" t="s">
        <v>850</v>
      </c>
    </row>
    <row r="186" spans="15:17">
      <c r="O186" s="94">
        <v>43082</v>
      </c>
      <c r="P186" s="95">
        <v>65</v>
      </c>
      <c r="Q186" t="s">
        <v>852</v>
      </c>
    </row>
    <row r="187" spans="15:17">
      <c r="O187" s="94">
        <v>43083</v>
      </c>
      <c r="P187" s="95">
        <v>60</v>
      </c>
      <c r="Q187" t="s">
        <v>851</v>
      </c>
    </row>
    <row r="188" spans="15:17">
      <c r="O188" s="94">
        <v>43085</v>
      </c>
      <c r="P188" s="95">
        <v>12</v>
      </c>
      <c r="Q188" t="s">
        <v>851</v>
      </c>
    </row>
    <row r="189" spans="15:17">
      <c r="O189" s="94">
        <v>43086</v>
      </c>
      <c r="P189" s="95">
        <v>72</v>
      </c>
      <c r="Q189" t="s">
        <v>851</v>
      </c>
    </row>
    <row r="190" spans="15:17">
      <c r="O190" s="94">
        <v>43088</v>
      </c>
      <c r="P190" s="95">
        <v>26</v>
      </c>
      <c r="Q190" t="s">
        <v>852</v>
      </c>
    </row>
    <row r="191" spans="15:17">
      <c r="O191" s="94">
        <v>43092</v>
      </c>
      <c r="P191" s="95">
        <v>12</v>
      </c>
      <c r="Q191" t="s">
        <v>851</v>
      </c>
    </row>
    <row r="192" spans="15:17">
      <c r="O192" s="94">
        <v>43096</v>
      </c>
      <c r="P192" s="95">
        <v>12</v>
      </c>
      <c r="Q192" t="s">
        <v>851</v>
      </c>
    </row>
    <row r="193" spans="15:17">
      <c r="O193" s="94">
        <v>43099</v>
      </c>
      <c r="P193" s="95">
        <v>104</v>
      </c>
      <c r="Q193" t="s">
        <v>852</v>
      </c>
    </row>
    <row r="194" spans="15:17">
      <c r="O194" s="94">
        <v>43102</v>
      </c>
      <c r="P194" s="95">
        <v>44</v>
      </c>
      <c r="Q194" t="s">
        <v>850</v>
      </c>
    </row>
    <row r="195" spans="15:17">
      <c r="O195" s="94">
        <v>43105</v>
      </c>
      <c r="P195" s="95">
        <v>96</v>
      </c>
      <c r="Q195" t="s">
        <v>851</v>
      </c>
    </row>
    <row r="196" spans="15:17">
      <c r="O196" s="94">
        <v>43109</v>
      </c>
      <c r="P196" s="95">
        <v>22</v>
      </c>
      <c r="Q196" t="s">
        <v>850</v>
      </c>
    </row>
    <row r="197" spans="15:17">
      <c r="O197" s="94">
        <v>43113</v>
      </c>
      <c r="P197" s="95">
        <v>39</v>
      </c>
      <c r="Q197" t="s">
        <v>852</v>
      </c>
    </row>
    <row r="198" spans="15:17">
      <c r="O198" s="94">
        <v>43117</v>
      </c>
      <c r="P198" s="95">
        <v>84</v>
      </c>
      <c r="Q198" t="s">
        <v>855</v>
      </c>
    </row>
    <row r="199" spans="15:17">
      <c r="O199" s="94">
        <v>43119</v>
      </c>
      <c r="P199" s="95">
        <v>88</v>
      </c>
      <c r="Q199" t="s">
        <v>850</v>
      </c>
    </row>
    <row r="200" spans="15:17">
      <c r="O200" s="94">
        <v>43120</v>
      </c>
      <c r="P200" s="95">
        <v>96</v>
      </c>
      <c r="Q200" t="s">
        <v>851</v>
      </c>
    </row>
    <row r="201" spans="15:17">
      <c r="O201" s="94">
        <v>43121</v>
      </c>
      <c r="P201" s="95">
        <v>48</v>
      </c>
      <c r="Q201" t="s">
        <v>851</v>
      </c>
    </row>
    <row r="202" spans="15:17">
      <c r="O202" s="94">
        <v>43123</v>
      </c>
      <c r="P202" s="95">
        <v>72</v>
      </c>
      <c r="Q202" t="s">
        <v>851</v>
      </c>
    </row>
    <row r="203" spans="15:17">
      <c r="O203" s="94">
        <v>43124</v>
      </c>
      <c r="P203" s="95">
        <v>98</v>
      </c>
      <c r="Q203" t="s">
        <v>855</v>
      </c>
    </row>
    <row r="204" spans="15:17">
      <c r="O204" s="94">
        <v>43125</v>
      </c>
      <c r="P204" s="95">
        <v>36</v>
      </c>
      <c r="Q204" t="s">
        <v>851</v>
      </c>
    </row>
    <row r="205" spans="15:17">
      <c r="O205" s="94">
        <v>43128</v>
      </c>
      <c r="P205" s="95">
        <v>52</v>
      </c>
      <c r="Q205" t="s">
        <v>852</v>
      </c>
    </row>
    <row r="206" spans="15:17">
      <c r="O206" s="94">
        <v>43131</v>
      </c>
      <c r="P206" s="95">
        <v>84</v>
      </c>
      <c r="Q206" t="s">
        <v>855</v>
      </c>
    </row>
    <row r="207" spans="15:17">
      <c r="O207" s="94">
        <v>43134</v>
      </c>
      <c r="P207" s="95">
        <v>11</v>
      </c>
      <c r="Q207" t="s">
        <v>850</v>
      </c>
    </row>
    <row r="208" spans="15:17">
      <c r="O208" s="94">
        <v>43137</v>
      </c>
      <c r="P208" s="95">
        <v>66</v>
      </c>
      <c r="Q208" t="s">
        <v>850</v>
      </c>
    </row>
    <row r="209" spans="15:17">
      <c r="O209" s="94">
        <v>43138</v>
      </c>
      <c r="P209" s="95">
        <v>12</v>
      </c>
      <c r="Q209" t="s">
        <v>851</v>
      </c>
    </row>
    <row r="210" spans="15:17">
      <c r="O210" s="94">
        <v>43140</v>
      </c>
      <c r="P210" s="95">
        <v>36</v>
      </c>
      <c r="Q210" t="s">
        <v>851</v>
      </c>
    </row>
    <row r="211" spans="15:17">
      <c r="O211" s="94">
        <v>43142</v>
      </c>
      <c r="P211" s="95">
        <v>39</v>
      </c>
      <c r="Q211" t="s">
        <v>852</v>
      </c>
    </row>
    <row r="212" spans="15:17">
      <c r="O212" s="94">
        <v>43145</v>
      </c>
      <c r="P212" s="95">
        <v>96</v>
      </c>
      <c r="Q212" t="s">
        <v>851</v>
      </c>
    </row>
    <row r="213" spans="15:17">
      <c r="O213" s="94">
        <v>43147</v>
      </c>
      <c r="P213" s="95">
        <v>42</v>
      </c>
      <c r="Q213" t="s">
        <v>855</v>
      </c>
    </row>
    <row r="214" spans="15:17">
      <c r="O214" s="94">
        <v>43150</v>
      </c>
      <c r="P214" s="95">
        <v>84</v>
      </c>
      <c r="Q214" t="s">
        <v>851</v>
      </c>
    </row>
    <row r="215" spans="15:17">
      <c r="O215" s="94">
        <v>43154</v>
      </c>
      <c r="P215" s="95">
        <v>60</v>
      </c>
      <c r="Q215" t="s">
        <v>851</v>
      </c>
    </row>
    <row r="216" spans="15:17">
      <c r="O216" s="94">
        <v>43157</v>
      </c>
      <c r="P216" s="95">
        <v>52</v>
      </c>
      <c r="Q216" t="s">
        <v>852</v>
      </c>
    </row>
    <row r="217" spans="15:17">
      <c r="O217" s="94">
        <v>43161</v>
      </c>
      <c r="P217" s="95">
        <v>55</v>
      </c>
      <c r="Q217" t="s">
        <v>850</v>
      </c>
    </row>
    <row r="218" spans="15:17">
      <c r="O218" s="94">
        <v>43164</v>
      </c>
      <c r="P218" s="95">
        <v>11</v>
      </c>
      <c r="Q218" t="s">
        <v>850</v>
      </c>
    </row>
    <row r="219" spans="15:17">
      <c r="O219" s="94">
        <v>43165</v>
      </c>
      <c r="P219" s="95">
        <v>96</v>
      </c>
      <c r="Q219" t="s">
        <v>851</v>
      </c>
    </row>
    <row r="220" spans="15:17">
      <c r="O220" s="94">
        <v>43168</v>
      </c>
      <c r="P220" s="95">
        <v>84</v>
      </c>
      <c r="Q220" t="s">
        <v>851</v>
      </c>
    </row>
    <row r="221" spans="15:17">
      <c r="O221" s="94">
        <v>43170</v>
      </c>
      <c r="P221" s="95">
        <v>70</v>
      </c>
      <c r="Q221" t="s">
        <v>855</v>
      </c>
    </row>
    <row r="222" spans="15:17">
      <c r="O222" s="94">
        <v>43174</v>
      </c>
      <c r="P222" s="95">
        <v>56</v>
      </c>
      <c r="Q222" t="s">
        <v>855</v>
      </c>
    </row>
    <row r="223" spans="15:17">
      <c r="O223" s="94">
        <v>43175</v>
      </c>
      <c r="P223" s="95">
        <v>72</v>
      </c>
      <c r="Q223" t="s">
        <v>851</v>
      </c>
    </row>
    <row r="224" spans="15:17">
      <c r="O224" s="94">
        <v>43176</v>
      </c>
      <c r="P224" s="95">
        <v>48</v>
      </c>
      <c r="Q224" t="s">
        <v>851</v>
      </c>
    </row>
    <row r="225" spans="15:17">
      <c r="O225" s="94">
        <v>43177</v>
      </c>
      <c r="P225" s="95">
        <v>56</v>
      </c>
      <c r="Q225" t="s">
        <v>855</v>
      </c>
    </row>
    <row r="226" spans="15:17">
      <c r="O226" s="94">
        <v>43178</v>
      </c>
      <c r="P226" s="95">
        <v>13</v>
      </c>
      <c r="Q226" t="s">
        <v>852</v>
      </c>
    </row>
    <row r="227" spans="15:17">
      <c r="O227" s="94">
        <v>43182</v>
      </c>
      <c r="P227" s="95">
        <v>104</v>
      </c>
      <c r="Q227" t="s">
        <v>852</v>
      </c>
    </row>
    <row r="228" spans="15:17">
      <c r="O228" s="94">
        <v>43184</v>
      </c>
      <c r="P228" s="95">
        <v>13</v>
      </c>
      <c r="Q228" t="s">
        <v>852</v>
      </c>
    </row>
    <row r="229" spans="15:17">
      <c r="O229" s="94">
        <v>43186</v>
      </c>
      <c r="P229" s="95">
        <v>48</v>
      </c>
      <c r="Q229" t="s">
        <v>851</v>
      </c>
    </row>
    <row r="230" spans="15:17">
      <c r="O230" s="94">
        <v>43189</v>
      </c>
      <c r="P230" s="95">
        <v>14</v>
      </c>
      <c r="Q230" t="s">
        <v>855</v>
      </c>
    </row>
    <row r="231" spans="15:17">
      <c r="O231" s="94">
        <v>43191</v>
      </c>
      <c r="P231" s="95">
        <v>56</v>
      </c>
      <c r="Q231" t="s">
        <v>855</v>
      </c>
    </row>
    <row r="232" spans="15:17">
      <c r="O232" s="94">
        <v>43194</v>
      </c>
      <c r="P232" s="95">
        <v>88</v>
      </c>
      <c r="Q232" t="s">
        <v>850</v>
      </c>
    </row>
    <row r="233" spans="15:17">
      <c r="O233" s="94">
        <v>43196</v>
      </c>
      <c r="P233" s="95">
        <v>56</v>
      </c>
      <c r="Q233" t="s">
        <v>855</v>
      </c>
    </row>
    <row r="234" spans="15:17">
      <c r="O234" s="94">
        <v>43197</v>
      </c>
      <c r="P234" s="95">
        <v>78</v>
      </c>
      <c r="Q234" t="s">
        <v>852</v>
      </c>
    </row>
    <row r="235" spans="15:17">
      <c r="O235" s="94">
        <v>43201</v>
      </c>
      <c r="P235" s="95">
        <v>112</v>
      </c>
      <c r="Q235" t="s">
        <v>855</v>
      </c>
    </row>
    <row r="236" spans="15:17">
      <c r="O236" s="94">
        <v>43205</v>
      </c>
      <c r="P236" s="95">
        <v>42</v>
      </c>
      <c r="Q236" t="s">
        <v>855</v>
      </c>
    </row>
    <row r="237" spans="15:17">
      <c r="O237" s="94">
        <v>43206</v>
      </c>
      <c r="P237" s="95">
        <v>24</v>
      </c>
      <c r="Q237" t="s">
        <v>851</v>
      </c>
    </row>
    <row r="238" spans="15:17">
      <c r="O238" s="94">
        <v>43210</v>
      </c>
      <c r="P238" s="95">
        <v>84</v>
      </c>
      <c r="Q238" t="s">
        <v>851</v>
      </c>
    </row>
    <row r="239" spans="15:17">
      <c r="O239" s="94">
        <v>43211</v>
      </c>
      <c r="P239" s="95">
        <v>13</v>
      </c>
      <c r="Q239" t="s">
        <v>852</v>
      </c>
    </row>
    <row r="240" spans="15:17">
      <c r="O240" s="94">
        <v>43212</v>
      </c>
      <c r="P240" s="95">
        <v>65</v>
      </c>
      <c r="Q240" t="s">
        <v>852</v>
      </c>
    </row>
    <row r="241" spans="15:17">
      <c r="O241" s="94">
        <v>43216</v>
      </c>
      <c r="P241" s="95">
        <v>88</v>
      </c>
      <c r="Q241" t="s">
        <v>850</v>
      </c>
    </row>
    <row r="242" spans="15:17">
      <c r="O242" s="94">
        <v>43220</v>
      </c>
      <c r="P242" s="95">
        <v>112</v>
      </c>
      <c r="Q242" t="s">
        <v>855</v>
      </c>
    </row>
    <row r="243" spans="15:17">
      <c r="O243" s="94">
        <v>43224</v>
      </c>
      <c r="P243" s="95">
        <v>36</v>
      </c>
      <c r="Q243" t="s">
        <v>851</v>
      </c>
    </row>
    <row r="244" spans="15:17">
      <c r="O244" s="94">
        <v>43225</v>
      </c>
      <c r="P244" s="95">
        <v>22</v>
      </c>
      <c r="Q244" t="s">
        <v>850</v>
      </c>
    </row>
    <row r="245" spans="15:17">
      <c r="O245" s="94">
        <v>43229</v>
      </c>
      <c r="P245" s="95">
        <v>12</v>
      </c>
      <c r="Q245" t="s">
        <v>851</v>
      </c>
    </row>
    <row r="246" spans="15:17">
      <c r="O246" s="94">
        <v>43232</v>
      </c>
      <c r="P246" s="95">
        <v>72</v>
      </c>
      <c r="Q246" t="s">
        <v>851</v>
      </c>
    </row>
    <row r="247" spans="15:17">
      <c r="O247" s="94">
        <v>43233</v>
      </c>
      <c r="P247" s="95">
        <v>13</v>
      </c>
      <c r="Q247" t="s">
        <v>852</v>
      </c>
    </row>
    <row r="248" spans="15:17">
      <c r="O248" s="94">
        <v>43236</v>
      </c>
      <c r="P248" s="95">
        <v>26</v>
      </c>
      <c r="Q248" t="s">
        <v>852</v>
      </c>
    </row>
    <row r="249" spans="15:17">
      <c r="O249" s="94">
        <v>43240</v>
      </c>
      <c r="P249" s="95">
        <v>14</v>
      </c>
      <c r="Q249" t="s">
        <v>855</v>
      </c>
    </row>
    <row r="250" spans="15:17">
      <c r="O250" s="94">
        <v>43241</v>
      </c>
      <c r="P250" s="95">
        <v>72</v>
      </c>
      <c r="Q250" t="s">
        <v>851</v>
      </c>
    </row>
    <row r="251" spans="15:17">
      <c r="O251" s="94">
        <v>43245</v>
      </c>
      <c r="P251" s="95">
        <v>11</v>
      </c>
      <c r="Q251" t="s">
        <v>850</v>
      </c>
    </row>
    <row r="252" spans="15:17">
      <c r="O252" s="94">
        <v>43247</v>
      </c>
      <c r="P252" s="95">
        <v>70</v>
      </c>
      <c r="Q252" t="s">
        <v>855</v>
      </c>
    </row>
    <row r="253" spans="15:17">
      <c r="O253" s="94">
        <v>43250</v>
      </c>
      <c r="P253" s="95">
        <v>77</v>
      </c>
      <c r="Q253" t="s">
        <v>850</v>
      </c>
    </row>
    <row r="254" spans="15:17">
      <c r="O254" s="94">
        <v>43253</v>
      </c>
      <c r="P254" s="95">
        <v>98</v>
      </c>
      <c r="Q254" t="s">
        <v>855</v>
      </c>
    </row>
    <row r="255" spans="15:17">
      <c r="O255" s="94">
        <v>43254</v>
      </c>
      <c r="P255" s="95">
        <v>98</v>
      </c>
      <c r="Q255" t="s">
        <v>855</v>
      </c>
    </row>
    <row r="256" spans="15:17">
      <c r="O256" s="94">
        <v>43258</v>
      </c>
      <c r="P256" s="95">
        <v>12</v>
      </c>
      <c r="Q256" t="s">
        <v>851</v>
      </c>
    </row>
    <row r="257" spans="15:17">
      <c r="O257" s="94">
        <v>43261</v>
      </c>
      <c r="P257" s="95">
        <v>26</v>
      </c>
      <c r="Q257" t="s">
        <v>852</v>
      </c>
    </row>
    <row r="258" spans="15:17">
      <c r="O258" s="94">
        <v>43264</v>
      </c>
      <c r="P258" s="95">
        <v>98</v>
      </c>
      <c r="Q258" t="s">
        <v>855</v>
      </c>
    </row>
    <row r="259" spans="15:17">
      <c r="O259" s="94">
        <v>43266</v>
      </c>
      <c r="P259" s="95">
        <v>22</v>
      </c>
      <c r="Q259" t="s">
        <v>850</v>
      </c>
    </row>
    <row r="260" spans="15:17">
      <c r="O260" s="94">
        <v>43267</v>
      </c>
      <c r="P260" s="95">
        <v>65</v>
      </c>
      <c r="Q260" t="s">
        <v>852</v>
      </c>
    </row>
    <row r="261" spans="15:17">
      <c r="O261" s="94">
        <v>43269</v>
      </c>
      <c r="P261" s="95">
        <v>42</v>
      </c>
      <c r="Q261" t="s">
        <v>855</v>
      </c>
    </row>
    <row r="262" spans="15:17">
      <c r="O262" s="94">
        <v>43272</v>
      </c>
      <c r="P262" s="95">
        <v>112</v>
      </c>
      <c r="Q262" t="s">
        <v>855</v>
      </c>
    </row>
    <row r="263" spans="15:17">
      <c r="O263" s="94">
        <v>43274</v>
      </c>
      <c r="P263" s="95">
        <v>78</v>
      </c>
      <c r="Q263" t="s">
        <v>852</v>
      </c>
    </row>
    <row r="264" spans="15:17">
      <c r="O264" s="94">
        <v>43276</v>
      </c>
      <c r="P264" s="95">
        <v>70</v>
      </c>
      <c r="Q264" t="s">
        <v>855</v>
      </c>
    </row>
    <row r="265" spans="15:17">
      <c r="O265" s="94">
        <v>43277</v>
      </c>
      <c r="P265" s="95">
        <v>14</v>
      </c>
      <c r="Q265" t="s">
        <v>855</v>
      </c>
    </row>
    <row r="266" spans="15:17">
      <c r="O266" s="94">
        <v>43278</v>
      </c>
      <c r="P266" s="95">
        <v>36</v>
      </c>
      <c r="Q266" t="s">
        <v>851</v>
      </c>
    </row>
    <row r="267" spans="15:17">
      <c r="O267" s="94">
        <v>43281</v>
      </c>
      <c r="P267" s="95">
        <v>14</v>
      </c>
      <c r="Q267" t="s">
        <v>855</v>
      </c>
    </row>
    <row r="268" spans="15:17">
      <c r="O268" s="94">
        <v>43283</v>
      </c>
      <c r="P268" s="95">
        <v>48</v>
      </c>
      <c r="Q268" t="s">
        <v>851</v>
      </c>
    </row>
    <row r="269" spans="15:17">
      <c r="O269" s="94">
        <v>43287</v>
      </c>
      <c r="P269" s="95">
        <v>84</v>
      </c>
      <c r="Q269" t="s">
        <v>855</v>
      </c>
    </row>
    <row r="270" spans="15:17">
      <c r="O270" s="94">
        <v>43290</v>
      </c>
      <c r="P270" s="95">
        <v>11</v>
      </c>
      <c r="Q270" t="s">
        <v>850</v>
      </c>
    </row>
    <row r="271" spans="15:17">
      <c r="O271" s="94">
        <v>43293</v>
      </c>
      <c r="P271" s="95">
        <v>56</v>
      </c>
      <c r="Q271" t="s">
        <v>855</v>
      </c>
    </row>
    <row r="272" spans="15:17">
      <c r="O272" s="94">
        <v>43295</v>
      </c>
      <c r="P272" s="95">
        <v>33</v>
      </c>
      <c r="Q272" t="s">
        <v>850</v>
      </c>
    </row>
    <row r="273" spans="15:17">
      <c r="O273" s="94">
        <v>43298</v>
      </c>
      <c r="P273" s="95">
        <v>88</v>
      </c>
      <c r="Q273" t="s">
        <v>850</v>
      </c>
    </row>
    <row r="274" spans="15:17">
      <c r="O274" s="94">
        <v>43301</v>
      </c>
      <c r="P274" s="95">
        <v>52</v>
      </c>
      <c r="Q274" t="s">
        <v>852</v>
      </c>
    </row>
    <row r="275" spans="15:17">
      <c r="O275" s="94">
        <v>43304</v>
      </c>
      <c r="P275" s="95">
        <v>84</v>
      </c>
      <c r="Q275" t="s">
        <v>855</v>
      </c>
    </row>
    <row r="276" spans="15:17">
      <c r="O276" s="94">
        <v>43305</v>
      </c>
      <c r="P276" s="95">
        <v>66</v>
      </c>
      <c r="Q276" t="s">
        <v>850</v>
      </c>
    </row>
    <row r="277" spans="15:17">
      <c r="O277" s="94">
        <v>43308</v>
      </c>
      <c r="P277" s="95">
        <v>55</v>
      </c>
      <c r="Q277" t="s">
        <v>850</v>
      </c>
    </row>
    <row r="278" spans="15:17">
      <c r="O278" s="94">
        <v>43312</v>
      </c>
      <c r="P278" s="95">
        <v>14</v>
      </c>
      <c r="Q278" t="s">
        <v>855</v>
      </c>
    </row>
    <row r="279" spans="15:17">
      <c r="O279" s="94">
        <v>43315</v>
      </c>
      <c r="P279" s="95">
        <v>36</v>
      </c>
      <c r="Q279" t="s">
        <v>850</v>
      </c>
    </row>
    <row r="280" spans="15:17">
      <c r="O280" s="94">
        <v>43317</v>
      </c>
      <c r="P280" s="95">
        <v>45</v>
      </c>
      <c r="Q280" t="s">
        <v>855</v>
      </c>
    </row>
    <row r="281" spans="15:17">
      <c r="O281" s="94">
        <v>43320</v>
      </c>
      <c r="P281" s="95">
        <v>45</v>
      </c>
      <c r="Q281" t="s">
        <v>855</v>
      </c>
    </row>
    <row r="282" spans="15:17">
      <c r="O282" s="94">
        <v>43322</v>
      </c>
      <c r="P282" s="95">
        <v>60</v>
      </c>
      <c r="Q282" t="s">
        <v>850</v>
      </c>
    </row>
    <row r="283" spans="15:17">
      <c r="O283" s="94">
        <v>43325</v>
      </c>
      <c r="P283" s="95">
        <v>24</v>
      </c>
      <c r="Q283" t="s">
        <v>850</v>
      </c>
    </row>
    <row r="284" spans="15:17">
      <c r="O284" s="94">
        <v>43327</v>
      </c>
      <c r="P284" s="95">
        <v>36</v>
      </c>
      <c r="Q284" t="s">
        <v>850</v>
      </c>
    </row>
    <row r="285" spans="15:17">
      <c r="O285" s="94">
        <v>43330</v>
      </c>
      <c r="P285" s="95">
        <v>78</v>
      </c>
      <c r="Q285" t="s">
        <v>851</v>
      </c>
    </row>
    <row r="286" spans="15:17">
      <c r="O286" s="94">
        <v>43332</v>
      </c>
      <c r="P286" s="95">
        <v>91</v>
      </c>
      <c r="Q286" t="s">
        <v>851</v>
      </c>
    </row>
    <row r="287" spans="15:17">
      <c r="O287" s="94">
        <v>43333</v>
      </c>
      <c r="P287" s="95">
        <v>30</v>
      </c>
      <c r="Q287" t="s">
        <v>855</v>
      </c>
    </row>
    <row r="288" spans="15:17">
      <c r="O288" s="94">
        <v>43336</v>
      </c>
      <c r="P288" s="95">
        <v>105</v>
      </c>
      <c r="Q288" t="s">
        <v>855</v>
      </c>
    </row>
    <row r="289" spans="15:17">
      <c r="O289" s="94">
        <v>43339</v>
      </c>
      <c r="P289" s="95">
        <v>105</v>
      </c>
      <c r="Q289" t="s">
        <v>855</v>
      </c>
    </row>
    <row r="290" spans="15:17">
      <c r="O290" s="94">
        <v>43342</v>
      </c>
      <c r="P290" s="95">
        <v>12</v>
      </c>
      <c r="Q290" t="s">
        <v>850</v>
      </c>
    </row>
    <row r="291" spans="15:17">
      <c r="O291" s="94">
        <v>43345</v>
      </c>
      <c r="P291" s="95">
        <v>84</v>
      </c>
      <c r="Q291" t="s">
        <v>850</v>
      </c>
    </row>
    <row r="292" spans="15:17">
      <c r="O292" s="94">
        <v>43349</v>
      </c>
      <c r="P292" s="95">
        <v>52</v>
      </c>
      <c r="Q292" t="s">
        <v>851</v>
      </c>
    </row>
    <row r="293" spans="15:17">
      <c r="O293" s="94">
        <v>43350</v>
      </c>
      <c r="P293" s="95">
        <v>105</v>
      </c>
      <c r="Q293" t="s">
        <v>855</v>
      </c>
    </row>
    <row r="294" spans="15:17">
      <c r="O294" s="94">
        <v>43353</v>
      </c>
      <c r="P294" s="95">
        <v>84</v>
      </c>
      <c r="Q294" t="s">
        <v>850</v>
      </c>
    </row>
    <row r="295" spans="15:17">
      <c r="O295" s="94">
        <v>43356</v>
      </c>
      <c r="P295" s="95">
        <v>48</v>
      </c>
      <c r="Q295" t="s">
        <v>850</v>
      </c>
    </row>
    <row r="296" spans="15:17">
      <c r="O296" s="94">
        <v>43357</v>
      </c>
      <c r="P296" s="95">
        <v>104</v>
      </c>
      <c r="Q296" t="s">
        <v>851</v>
      </c>
    </row>
    <row r="297" spans="15:17">
      <c r="O297" s="94">
        <v>43360</v>
      </c>
      <c r="P297" s="95">
        <v>120</v>
      </c>
      <c r="Q297" t="s">
        <v>855</v>
      </c>
    </row>
    <row r="298" spans="15:17">
      <c r="O298" s="94">
        <v>43364</v>
      </c>
      <c r="P298" s="95">
        <v>60</v>
      </c>
      <c r="Q298" t="s">
        <v>850</v>
      </c>
    </row>
    <row r="299" spans="15:17">
      <c r="O299" s="94">
        <v>43368</v>
      </c>
      <c r="P299" s="95">
        <v>45</v>
      </c>
      <c r="Q299" t="s">
        <v>855</v>
      </c>
    </row>
    <row r="300" spans="15:17">
      <c r="O300" s="94">
        <v>43372</v>
      </c>
      <c r="P300" s="95">
        <v>28</v>
      </c>
      <c r="Q300" t="s">
        <v>852</v>
      </c>
    </row>
    <row r="301" spans="15:17">
      <c r="O301" s="94">
        <v>43376</v>
      </c>
      <c r="P301" s="95">
        <v>75</v>
      </c>
      <c r="Q301" t="s">
        <v>855</v>
      </c>
    </row>
    <row r="302" spans="15:17">
      <c r="O302" s="94">
        <v>43378</v>
      </c>
      <c r="P302" s="95">
        <v>60</v>
      </c>
      <c r="Q302" t="s">
        <v>850</v>
      </c>
    </row>
    <row r="303" spans="15:17">
      <c r="O303" s="94">
        <v>43380</v>
      </c>
      <c r="P303" s="95">
        <v>98</v>
      </c>
      <c r="Q303" t="s">
        <v>852</v>
      </c>
    </row>
    <row r="304" spans="15:17">
      <c r="O304" s="94">
        <v>43384</v>
      </c>
      <c r="P304" s="95">
        <v>96</v>
      </c>
      <c r="Q304" t="s">
        <v>850</v>
      </c>
    </row>
    <row r="305" spans="15:17">
      <c r="O305" s="94">
        <v>43386</v>
      </c>
      <c r="P305" s="95">
        <v>13</v>
      </c>
      <c r="Q305" t="s">
        <v>851</v>
      </c>
    </row>
    <row r="306" spans="15:17">
      <c r="O306" s="94">
        <v>43389</v>
      </c>
      <c r="P306" s="95">
        <v>70</v>
      </c>
      <c r="Q306" t="s">
        <v>852</v>
      </c>
    </row>
    <row r="307" spans="15:17">
      <c r="O307" s="94">
        <v>43392</v>
      </c>
      <c r="P307" s="95">
        <v>105</v>
      </c>
      <c r="Q307" t="s">
        <v>855</v>
      </c>
    </row>
    <row r="308" spans="15:17">
      <c r="O308" s="94">
        <v>43394</v>
      </c>
      <c r="P308" s="95">
        <v>105</v>
      </c>
      <c r="Q308" t="s">
        <v>855</v>
      </c>
    </row>
    <row r="309" spans="15:17">
      <c r="O309" s="94">
        <v>43395</v>
      </c>
      <c r="P309" s="95">
        <v>52</v>
      </c>
      <c r="Q309" t="s">
        <v>851</v>
      </c>
    </row>
    <row r="310" spans="15:17">
      <c r="O310" s="94">
        <v>43397</v>
      </c>
      <c r="P310" s="95">
        <v>45</v>
      </c>
      <c r="Q310" t="s">
        <v>855</v>
      </c>
    </row>
    <row r="311" spans="15:17">
      <c r="O311" s="94">
        <v>43398</v>
      </c>
      <c r="P311" s="95">
        <v>13</v>
      </c>
      <c r="Q311" t="s">
        <v>851</v>
      </c>
    </row>
    <row r="312" spans="15:17">
      <c r="O312" s="94">
        <v>43399</v>
      </c>
      <c r="P312" s="95">
        <v>70</v>
      </c>
      <c r="Q312" t="s">
        <v>852</v>
      </c>
    </row>
    <row r="313" spans="15:17">
      <c r="O313" s="94">
        <v>43401</v>
      </c>
      <c r="P313" s="95">
        <v>13</v>
      </c>
      <c r="Q313" t="s">
        <v>851</v>
      </c>
    </row>
    <row r="314" spans="15:17">
      <c r="O314" s="94">
        <v>43403</v>
      </c>
      <c r="P314" s="95">
        <v>60</v>
      </c>
      <c r="Q314" t="s">
        <v>850</v>
      </c>
    </row>
    <row r="315" spans="15:17">
      <c r="O315" s="94">
        <v>43405</v>
      </c>
      <c r="P315" s="95">
        <v>65</v>
      </c>
      <c r="Q315" t="s">
        <v>851</v>
      </c>
    </row>
    <row r="316" spans="15:17">
      <c r="O316" s="94">
        <v>43407</v>
      </c>
      <c r="P316" s="95">
        <v>26</v>
      </c>
      <c r="Q316" t="s">
        <v>851</v>
      </c>
    </row>
    <row r="317" spans="15:17">
      <c r="O317" s="94">
        <v>43410</v>
      </c>
      <c r="P317" s="95">
        <v>98</v>
      </c>
      <c r="Q317" t="s">
        <v>852</v>
      </c>
    </row>
    <row r="318" spans="15:17">
      <c r="O318" s="94">
        <v>43411</v>
      </c>
      <c r="P318" s="95">
        <v>120</v>
      </c>
      <c r="Q318" t="s">
        <v>855</v>
      </c>
    </row>
    <row r="319" spans="15:17">
      <c r="O319" s="94">
        <v>43414</v>
      </c>
      <c r="P319" s="95">
        <v>60</v>
      </c>
      <c r="Q319" t="s">
        <v>855</v>
      </c>
    </row>
    <row r="320" spans="15:17">
      <c r="O320" s="94">
        <v>43415</v>
      </c>
      <c r="P320" s="95">
        <v>60</v>
      </c>
      <c r="Q320" t="s">
        <v>855</v>
      </c>
    </row>
    <row r="321" spans="15:17">
      <c r="O321" s="94">
        <v>43417</v>
      </c>
      <c r="P321" s="95">
        <v>105</v>
      </c>
      <c r="Q321" t="s">
        <v>855</v>
      </c>
    </row>
    <row r="322" spans="15:17">
      <c r="O322" s="94">
        <v>43419</v>
      </c>
      <c r="P322" s="95">
        <v>24</v>
      </c>
      <c r="Q322" t="s">
        <v>850</v>
      </c>
    </row>
    <row r="323" spans="15:17">
      <c r="O323" s="94">
        <v>43422</v>
      </c>
      <c r="P323" s="95">
        <v>39</v>
      </c>
      <c r="Q323" t="s">
        <v>851</v>
      </c>
    </row>
    <row r="324" spans="15:17">
      <c r="O324" s="94">
        <v>43425</v>
      </c>
      <c r="P324" s="95">
        <v>65</v>
      </c>
      <c r="Q324" t="s">
        <v>851</v>
      </c>
    </row>
    <row r="325" spans="15:17">
      <c r="O325" s="94">
        <v>43427</v>
      </c>
      <c r="P325" s="95">
        <v>12</v>
      </c>
      <c r="Q325" t="s">
        <v>850</v>
      </c>
    </row>
    <row r="326" spans="15:17">
      <c r="O326" s="94">
        <v>43429</v>
      </c>
      <c r="P326" s="95">
        <v>48</v>
      </c>
      <c r="Q326" t="s">
        <v>850</v>
      </c>
    </row>
    <row r="327" spans="15:17">
      <c r="O327" s="94">
        <v>43432</v>
      </c>
      <c r="P327" s="95">
        <v>84</v>
      </c>
      <c r="Q327" t="s">
        <v>850</v>
      </c>
    </row>
    <row r="328" spans="15:17">
      <c r="O328" s="94">
        <v>43435</v>
      </c>
      <c r="P328" s="95">
        <v>84</v>
      </c>
      <c r="Q328" t="s">
        <v>850</v>
      </c>
    </row>
    <row r="329" spans="15:17">
      <c r="O329" s="94">
        <v>43436</v>
      </c>
      <c r="P329" s="95">
        <v>45</v>
      </c>
      <c r="Q329" t="s">
        <v>855</v>
      </c>
    </row>
    <row r="330" spans="15:17">
      <c r="O330" s="94">
        <v>43437</v>
      </c>
      <c r="P330" s="95">
        <v>56</v>
      </c>
      <c r="Q330" t="s">
        <v>852</v>
      </c>
    </row>
    <row r="331" spans="15:17">
      <c r="O331" s="94">
        <v>43439</v>
      </c>
      <c r="P331" s="95">
        <v>98</v>
      </c>
      <c r="Q331" t="s">
        <v>852</v>
      </c>
    </row>
    <row r="332" spans="15:17">
      <c r="O332" s="94">
        <v>43440</v>
      </c>
      <c r="P332" s="95">
        <v>75</v>
      </c>
      <c r="Q332" t="s">
        <v>855</v>
      </c>
    </row>
    <row r="333" spans="15:17">
      <c r="O333" s="94">
        <v>43442</v>
      </c>
      <c r="P333" s="95">
        <v>36</v>
      </c>
      <c r="Q333" t="s">
        <v>850</v>
      </c>
    </row>
    <row r="334" spans="15:17">
      <c r="O334" s="94">
        <v>43444</v>
      </c>
      <c r="P334" s="95">
        <v>60</v>
      </c>
      <c r="Q334" t="s">
        <v>850</v>
      </c>
    </row>
    <row r="335" spans="15:17">
      <c r="O335" s="94">
        <v>43445</v>
      </c>
      <c r="P335" s="95">
        <v>75</v>
      </c>
      <c r="Q335" t="s">
        <v>855</v>
      </c>
    </row>
    <row r="336" spans="15:17">
      <c r="O336" s="94">
        <v>43446</v>
      </c>
      <c r="P336" s="95">
        <v>105</v>
      </c>
      <c r="Q336" t="s">
        <v>855</v>
      </c>
    </row>
    <row r="337" spans="15:17">
      <c r="O337" s="94">
        <v>43448</v>
      </c>
      <c r="P337" s="95">
        <v>120</v>
      </c>
      <c r="Q337" t="s">
        <v>855</v>
      </c>
    </row>
    <row r="338" spans="15:17">
      <c r="O338" s="94">
        <v>43450</v>
      </c>
      <c r="P338" s="95">
        <v>48</v>
      </c>
      <c r="Q338" t="s">
        <v>850</v>
      </c>
    </row>
    <row r="339" spans="15:17">
      <c r="O339" s="94">
        <v>43452</v>
      </c>
      <c r="P339" s="95">
        <v>72</v>
      </c>
      <c r="Q339" t="s">
        <v>850</v>
      </c>
    </row>
    <row r="340" spans="15:17">
      <c r="O340" s="94">
        <v>43453</v>
      </c>
      <c r="P340" s="95">
        <v>45</v>
      </c>
      <c r="Q340" t="s">
        <v>855</v>
      </c>
    </row>
    <row r="341" spans="15:17">
      <c r="O341" s="94">
        <v>43454</v>
      </c>
      <c r="P341" s="95">
        <v>52</v>
      </c>
      <c r="Q341" t="s">
        <v>851</v>
      </c>
    </row>
    <row r="342" spans="15:17">
      <c r="O342" s="94">
        <v>43455</v>
      </c>
      <c r="P342" s="95">
        <v>70</v>
      </c>
      <c r="Q342" t="s">
        <v>852</v>
      </c>
    </row>
    <row r="343" spans="15:17">
      <c r="O343" s="94">
        <v>43458</v>
      </c>
      <c r="P343" s="95">
        <v>30</v>
      </c>
      <c r="Q343" t="s">
        <v>855</v>
      </c>
    </row>
    <row r="344" spans="15:17">
      <c r="O344" s="94">
        <v>43460</v>
      </c>
      <c r="P344" s="95">
        <v>30</v>
      </c>
      <c r="Q344" t="s">
        <v>855</v>
      </c>
    </row>
    <row r="345" spans="15:17">
      <c r="O345" s="94">
        <v>43463</v>
      </c>
      <c r="P345" s="95">
        <v>15</v>
      </c>
      <c r="Q345" t="s">
        <v>855</v>
      </c>
    </row>
    <row r="346" spans="15:17">
      <c r="O346" s="94">
        <v>43464</v>
      </c>
      <c r="P346" s="95">
        <v>104</v>
      </c>
      <c r="Q346" t="s">
        <v>851</v>
      </c>
    </row>
    <row r="347" spans="15:17">
      <c r="O347" s="94">
        <v>43465</v>
      </c>
      <c r="P347" s="95">
        <v>14</v>
      </c>
      <c r="Q347" t="s">
        <v>852</v>
      </c>
    </row>
    <row r="348" spans="15:17">
      <c r="O348" s="94">
        <v>43466</v>
      </c>
      <c r="P348" s="95">
        <v>105</v>
      </c>
      <c r="Q348" t="s">
        <v>855</v>
      </c>
    </row>
    <row r="349" spans="15:17">
      <c r="O349" s="94">
        <v>43469</v>
      </c>
      <c r="P349" s="95">
        <v>60</v>
      </c>
      <c r="Q349" t="s">
        <v>855</v>
      </c>
    </row>
    <row r="350" spans="15:17">
      <c r="O350" s="94">
        <v>43471</v>
      </c>
      <c r="P350" s="95">
        <v>36</v>
      </c>
      <c r="Q350" t="s">
        <v>850</v>
      </c>
    </row>
    <row r="351" spans="15:17">
      <c r="O351" s="94">
        <v>43474</v>
      </c>
      <c r="P351" s="95">
        <v>26</v>
      </c>
      <c r="Q351" t="s">
        <v>851</v>
      </c>
    </row>
    <row r="352" spans="15:17">
      <c r="O352" s="94">
        <v>43475</v>
      </c>
      <c r="P352" s="95">
        <v>90</v>
      </c>
      <c r="Q352" t="s">
        <v>855</v>
      </c>
    </row>
    <row r="353" spans="15:17">
      <c r="O353" s="94">
        <v>43478</v>
      </c>
      <c r="P353" s="95">
        <v>70</v>
      </c>
      <c r="Q353" t="s">
        <v>852</v>
      </c>
    </row>
    <row r="354" spans="15:17">
      <c r="O354" s="94">
        <v>43481</v>
      </c>
      <c r="P354" s="95">
        <v>105</v>
      </c>
      <c r="Q354" t="s">
        <v>855</v>
      </c>
    </row>
    <row r="355" spans="15:17">
      <c r="O355" s="94">
        <v>43482</v>
      </c>
      <c r="P355" s="95">
        <v>98</v>
      </c>
      <c r="Q355" t="s">
        <v>852</v>
      </c>
    </row>
    <row r="356" spans="15:17">
      <c r="O356" s="94">
        <v>43484</v>
      </c>
      <c r="P356" s="95">
        <v>14</v>
      </c>
      <c r="Q356" t="s">
        <v>852</v>
      </c>
    </row>
    <row r="357" spans="15:17">
      <c r="O357" s="94">
        <v>43485</v>
      </c>
      <c r="P357" s="95">
        <v>26</v>
      </c>
      <c r="Q357" t="s">
        <v>851</v>
      </c>
    </row>
    <row r="358" spans="15:17">
      <c r="O358" s="94">
        <v>43487</v>
      </c>
      <c r="P358" s="95">
        <v>42</v>
      </c>
      <c r="Q358" t="s">
        <v>852</v>
      </c>
    </row>
    <row r="359" spans="15:17">
      <c r="O359" s="94">
        <v>43488</v>
      </c>
      <c r="P359" s="95">
        <v>105</v>
      </c>
      <c r="Q359" t="s">
        <v>855</v>
      </c>
    </row>
    <row r="360" spans="15:17">
      <c r="O360" s="94">
        <v>43489</v>
      </c>
      <c r="P360" s="95">
        <v>98</v>
      </c>
      <c r="Q360" t="s">
        <v>852</v>
      </c>
    </row>
    <row r="361" spans="15:17">
      <c r="O361" s="94">
        <v>43491</v>
      </c>
      <c r="P361" s="95">
        <v>42</v>
      </c>
      <c r="Q361" t="s">
        <v>852</v>
      </c>
    </row>
    <row r="362" spans="15:17">
      <c r="O362" s="94">
        <v>43494</v>
      </c>
      <c r="P362" s="95">
        <v>65</v>
      </c>
      <c r="Q362" t="s">
        <v>851</v>
      </c>
    </row>
    <row r="363" spans="15:17">
      <c r="O363" s="94">
        <v>43497</v>
      </c>
      <c r="P363" s="95">
        <v>42</v>
      </c>
      <c r="Q363" t="s">
        <v>852</v>
      </c>
    </row>
    <row r="364" spans="15:17">
      <c r="O364" s="94">
        <v>43499</v>
      </c>
      <c r="P364" s="95">
        <v>52</v>
      </c>
      <c r="Q364" t="s">
        <v>851</v>
      </c>
    </row>
    <row r="365" spans="15:17">
      <c r="O365" s="94">
        <v>43500</v>
      </c>
      <c r="P365" s="95">
        <v>15</v>
      </c>
      <c r="Q365" t="s">
        <v>855</v>
      </c>
    </row>
    <row r="366" spans="15:17">
      <c r="O366" s="94">
        <v>43503</v>
      </c>
      <c r="P366" s="95">
        <v>120</v>
      </c>
      <c r="Q366" t="s">
        <v>855</v>
      </c>
    </row>
    <row r="367" spans="15:17">
      <c r="O367" s="94">
        <v>43506</v>
      </c>
      <c r="P367" s="95">
        <v>84</v>
      </c>
      <c r="Q367" t="s">
        <v>850</v>
      </c>
    </row>
    <row r="368" spans="15:17">
      <c r="O368" s="94">
        <v>43507</v>
      </c>
      <c r="P368" s="95">
        <v>48</v>
      </c>
      <c r="Q368" t="s">
        <v>850</v>
      </c>
    </row>
    <row r="369" spans="15:17">
      <c r="O369" s="94">
        <v>43510</v>
      </c>
      <c r="P369" s="95">
        <v>105</v>
      </c>
      <c r="Q369" t="s">
        <v>855</v>
      </c>
    </row>
    <row r="370" spans="15:17">
      <c r="O370" s="94">
        <v>43512</v>
      </c>
      <c r="P370" s="95">
        <v>104</v>
      </c>
      <c r="Q370" t="s">
        <v>851</v>
      </c>
    </row>
    <row r="371" spans="15:17">
      <c r="O371" s="94">
        <v>43514</v>
      </c>
      <c r="P371" s="95">
        <v>104</v>
      </c>
      <c r="Q371" t="s">
        <v>851</v>
      </c>
    </row>
    <row r="372" spans="15:17">
      <c r="O372" s="94">
        <v>43517</v>
      </c>
      <c r="P372" s="95">
        <v>90</v>
      </c>
      <c r="Q372" t="s">
        <v>855</v>
      </c>
    </row>
    <row r="373" spans="15:17">
      <c r="O373" s="94">
        <v>43520</v>
      </c>
      <c r="P373" s="95">
        <v>75</v>
      </c>
      <c r="Q373" t="s">
        <v>855</v>
      </c>
    </row>
    <row r="374" spans="15:17">
      <c r="O374" s="94">
        <v>43521</v>
      </c>
      <c r="P374" s="95">
        <v>52</v>
      </c>
      <c r="Q374" t="s">
        <v>851</v>
      </c>
    </row>
    <row r="375" spans="15:17">
      <c r="O375" s="94">
        <v>43524</v>
      </c>
      <c r="P375" s="95">
        <v>98</v>
      </c>
      <c r="Q375" t="s">
        <v>852</v>
      </c>
    </row>
    <row r="376" spans="15:17">
      <c r="O376" s="94">
        <v>43525</v>
      </c>
      <c r="P376" s="95">
        <v>112</v>
      </c>
      <c r="Q376" t="s">
        <v>852</v>
      </c>
    </row>
    <row r="377" spans="15:17">
      <c r="O377" s="94">
        <v>43528</v>
      </c>
      <c r="P377" s="95">
        <v>112</v>
      </c>
      <c r="Q377" t="s">
        <v>852</v>
      </c>
    </row>
    <row r="378" spans="15:17">
      <c r="O378" s="94">
        <v>43531</v>
      </c>
      <c r="P378" s="95">
        <v>26</v>
      </c>
      <c r="Q378" t="s">
        <v>851</v>
      </c>
    </row>
    <row r="379" spans="15:17">
      <c r="O379" s="94">
        <v>43534</v>
      </c>
      <c r="P379" s="95">
        <v>12</v>
      </c>
      <c r="Q379" t="s">
        <v>850</v>
      </c>
    </row>
    <row r="380" spans="15:17">
      <c r="O380" s="94">
        <v>43536</v>
      </c>
      <c r="P380" s="95">
        <v>78</v>
      </c>
      <c r="Q380" t="s">
        <v>851</v>
      </c>
    </row>
    <row r="381" spans="15:17">
      <c r="O381" s="94">
        <v>43537</v>
      </c>
      <c r="P381" s="95">
        <v>15</v>
      </c>
      <c r="Q381" t="s">
        <v>855</v>
      </c>
    </row>
    <row r="382" spans="15:17">
      <c r="O382" s="94">
        <v>43540</v>
      </c>
      <c r="P382" s="95">
        <v>90</v>
      </c>
      <c r="Q382" t="s">
        <v>855</v>
      </c>
    </row>
    <row r="383" spans="15:17">
      <c r="O383" s="94">
        <v>43542</v>
      </c>
      <c r="P383" s="95">
        <v>52</v>
      </c>
      <c r="Q383" t="s">
        <v>851</v>
      </c>
    </row>
    <row r="384" spans="15:17">
      <c r="O384" s="94">
        <v>43543</v>
      </c>
      <c r="P384" s="95">
        <v>112</v>
      </c>
      <c r="Q384" t="s">
        <v>852</v>
      </c>
    </row>
    <row r="385" spans="15:17">
      <c r="O385" s="94">
        <v>43545</v>
      </c>
      <c r="P385" s="95">
        <v>72</v>
      </c>
      <c r="Q385" t="s">
        <v>850</v>
      </c>
    </row>
    <row r="386" spans="15:17">
      <c r="O386" s="94">
        <v>43547</v>
      </c>
      <c r="P386" s="95">
        <v>45</v>
      </c>
      <c r="Q386" t="s">
        <v>855</v>
      </c>
    </row>
    <row r="387" spans="15:17">
      <c r="O387" s="94">
        <v>43549</v>
      </c>
      <c r="P387" s="95">
        <v>14</v>
      </c>
      <c r="Q387" t="s">
        <v>852</v>
      </c>
    </row>
    <row r="388" spans="15:17">
      <c r="O388" s="94">
        <v>43552</v>
      </c>
      <c r="P388" s="95">
        <v>45</v>
      </c>
      <c r="Q388" t="s">
        <v>855</v>
      </c>
    </row>
    <row r="389" spans="15:17">
      <c r="O389" s="94">
        <v>43555</v>
      </c>
      <c r="P389" s="95">
        <v>39</v>
      </c>
      <c r="Q389" t="s">
        <v>851</v>
      </c>
    </row>
    <row r="390" spans="15:17">
      <c r="O390" s="94">
        <v>43557</v>
      </c>
      <c r="P390" s="95">
        <v>60</v>
      </c>
      <c r="Q390" t="s">
        <v>855</v>
      </c>
    </row>
    <row r="391" spans="15:17">
      <c r="O391" s="94">
        <v>43559</v>
      </c>
      <c r="P391" s="95">
        <v>98</v>
      </c>
      <c r="Q391" t="s">
        <v>852</v>
      </c>
    </row>
    <row r="392" spans="15:17">
      <c r="O392" s="94">
        <v>43562</v>
      </c>
      <c r="P392" s="95">
        <v>120</v>
      </c>
      <c r="Q392" t="s">
        <v>855</v>
      </c>
    </row>
    <row r="393" spans="15:17">
      <c r="O393" s="94">
        <v>43563</v>
      </c>
      <c r="P393" s="95">
        <v>24</v>
      </c>
      <c r="Q393" t="s">
        <v>850</v>
      </c>
    </row>
    <row r="394" spans="15:17">
      <c r="O394" s="94">
        <v>43566</v>
      </c>
      <c r="P394" s="95">
        <v>30</v>
      </c>
      <c r="Q394" t="s">
        <v>855</v>
      </c>
    </row>
    <row r="395" spans="15:17">
      <c r="O395" s="94">
        <v>43568</v>
      </c>
      <c r="P395" s="95">
        <v>91</v>
      </c>
      <c r="Q395" t="s">
        <v>851</v>
      </c>
    </row>
    <row r="396" spans="15:17">
      <c r="O396" s="94">
        <v>43570</v>
      </c>
      <c r="P396" s="95">
        <v>90</v>
      </c>
      <c r="Q396" t="s">
        <v>855</v>
      </c>
    </row>
    <row r="397" spans="15:17">
      <c r="O397" s="94">
        <v>43571</v>
      </c>
      <c r="P397" s="95">
        <v>96</v>
      </c>
      <c r="Q397" t="s">
        <v>850</v>
      </c>
    </row>
    <row r="398" spans="15:17">
      <c r="O398" s="94">
        <v>43572</v>
      </c>
      <c r="P398" s="95">
        <v>84</v>
      </c>
      <c r="Q398" t="s">
        <v>852</v>
      </c>
    </row>
    <row r="399" spans="15:17">
      <c r="O399" s="94">
        <v>43574</v>
      </c>
      <c r="P399" s="95">
        <v>120</v>
      </c>
      <c r="Q399" t="s">
        <v>855</v>
      </c>
    </row>
    <row r="400" spans="15:17">
      <c r="O400" s="94">
        <v>43575</v>
      </c>
      <c r="P400" s="95">
        <v>14</v>
      </c>
      <c r="Q400" t="s">
        <v>852</v>
      </c>
    </row>
    <row r="401" spans="15:17">
      <c r="O401" s="94">
        <v>43577</v>
      </c>
      <c r="P401" s="95">
        <v>105</v>
      </c>
      <c r="Q401" t="s">
        <v>855</v>
      </c>
    </row>
    <row r="402" spans="15:17">
      <c r="O402" s="94">
        <v>43578</v>
      </c>
      <c r="P402" s="95">
        <v>65</v>
      </c>
      <c r="Q402" t="s">
        <v>851</v>
      </c>
    </row>
    <row r="403" spans="15:17">
      <c r="O403" s="94">
        <v>43579</v>
      </c>
      <c r="P403" s="95">
        <v>15</v>
      </c>
      <c r="Q403" t="s">
        <v>855</v>
      </c>
    </row>
    <row r="404" spans="15:17">
      <c r="O404" s="94">
        <v>43581</v>
      </c>
      <c r="P404" s="95">
        <v>120</v>
      </c>
      <c r="Q404" t="s">
        <v>855</v>
      </c>
    </row>
    <row r="405" spans="15:17">
      <c r="O405" s="94">
        <v>43583</v>
      </c>
      <c r="P405" s="95">
        <v>78</v>
      </c>
      <c r="Q405" t="s">
        <v>851</v>
      </c>
    </row>
    <row r="406" spans="15:17">
      <c r="O406" s="94">
        <v>43584</v>
      </c>
      <c r="P406" s="95">
        <v>90</v>
      </c>
      <c r="Q406" t="s">
        <v>855</v>
      </c>
    </row>
    <row r="407" spans="15:17">
      <c r="O407" s="94">
        <v>43587</v>
      </c>
      <c r="P407" s="95">
        <v>70</v>
      </c>
      <c r="Q407" t="s">
        <v>852</v>
      </c>
    </row>
    <row r="408" spans="15:17">
      <c r="O408" s="94">
        <v>43590</v>
      </c>
      <c r="P408" s="95">
        <v>75</v>
      </c>
      <c r="Q408" t="s">
        <v>855</v>
      </c>
    </row>
    <row r="409" spans="15:17">
      <c r="O409" s="94">
        <v>43591</v>
      </c>
      <c r="P409" s="95">
        <v>14</v>
      </c>
      <c r="Q409" t="s">
        <v>852</v>
      </c>
    </row>
    <row r="410" spans="15:17">
      <c r="O410" s="94">
        <v>43592</v>
      </c>
      <c r="P410" s="95">
        <v>91</v>
      </c>
      <c r="Q410" t="s">
        <v>851</v>
      </c>
    </row>
    <row r="411" spans="15:17">
      <c r="O411" s="94">
        <v>43594</v>
      </c>
      <c r="P411" s="95">
        <v>70</v>
      </c>
      <c r="Q411" t="s">
        <v>852</v>
      </c>
    </row>
    <row r="412" spans="15:17">
      <c r="O412" s="94">
        <v>43595</v>
      </c>
      <c r="P412" s="95">
        <v>65</v>
      </c>
      <c r="Q412" t="s">
        <v>851</v>
      </c>
    </row>
    <row r="413" spans="15:17">
      <c r="O413" s="94">
        <v>43596</v>
      </c>
      <c r="P413" s="95">
        <v>60</v>
      </c>
      <c r="Q413" t="s">
        <v>850</v>
      </c>
    </row>
    <row r="414" spans="15:17">
      <c r="O414" s="94">
        <v>43597</v>
      </c>
      <c r="P414" s="95">
        <v>60</v>
      </c>
      <c r="Q414" t="s">
        <v>855</v>
      </c>
    </row>
    <row r="415" spans="15:17">
      <c r="O415" s="94">
        <v>43598</v>
      </c>
      <c r="P415" s="95">
        <v>72</v>
      </c>
      <c r="Q415" t="s">
        <v>850</v>
      </c>
    </row>
    <row r="416" spans="15:17">
      <c r="O416" s="94">
        <v>43601</v>
      </c>
      <c r="P416" s="95">
        <v>70</v>
      </c>
      <c r="Q416" t="s">
        <v>852</v>
      </c>
    </row>
    <row r="417" spans="15:17">
      <c r="O417" s="94">
        <v>43602</v>
      </c>
      <c r="P417" s="95">
        <v>120</v>
      </c>
      <c r="Q417" t="s">
        <v>855</v>
      </c>
    </row>
    <row r="418" spans="15:17">
      <c r="O418" s="94">
        <v>43604</v>
      </c>
      <c r="P418" s="95">
        <v>75</v>
      </c>
      <c r="Q418" t="s">
        <v>855</v>
      </c>
    </row>
    <row r="419" spans="15:17">
      <c r="O419" s="94">
        <v>43606</v>
      </c>
      <c r="P419" s="95">
        <v>112</v>
      </c>
      <c r="Q419" t="s">
        <v>852</v>
      </c>
    </row>
    <row r="420" spans="15:17">
      <c r="O420" s="94">
        <v>43607</v>
      </c>
      <c r="P420" s="95">
        <v>36</v>
      </c>
      <c r="Q420" t="s">
        <v>850</v>
      </c>
    </row>
    <row r="421" spans="15:17">
      <c r="O421" s="94">
        <v>43608</v>
      </c>
      <c r="P421" s="95">
        <v>26</v>
      </c>
      <c r="Q421" t="s">
        <v>851</v>
      </c>
    </row>
    <row r="422" spans="15:17">
      <c r="O422" s="94">
        <v>43610</v>
      </c>
      <c r="P422" s="95">
        <v>45</v>
      </c>
      <c r="Q422" t="s">
        <v>855</v>
      </c>
    </row>
    <row r="423" spans="15:17">
      <c r="O423" s="94">
        <v>43613</v>
      </c>
      <c r="P423" s="95">
        <v>36</v>
      </c>
      <c r="Q423" t="s">
        <v>850</v>
      </c>
    </row>
    <row r="424" spans="15:17">
      <c r="O424" s="94">
        <v>43614</v>
      </c>
      <c r="P424" s="95">
        <v>120</v>
      </c>
      <c r="Q424" t="s">
        <v>855</v>
      </c>
    </row>
    <row r="425" spans="15:17">
      <c r="O425" s="94">
        <v>43615</v>
      </c>
      <c r="P425" s="95">
        <v>30</v>
      </c>
      <c r="Q425" t="s">
        <v>855</v>
      </c>
    </row>
    <row r="426" spans="15:17">
      <c r="O426" s="94">
        <v>43618</v>
      </c>
      <c r="P426" s="95">
        <v>105</v>
      </c>
      <c r="Q426" t="s">
        <v>855</v>
      </c>
    </row>
    <row r="427" spans="15:17">
      <c r="O427" s="94">
        <v>43621</v>
      </c>
      <c r="P427" s="95">
        <v>60</v>
      </c>
      <c r="Q427" t="s">
        <v>855</v>
      </c>
    </row>
    <row r="428" spans="15:17">
      <c r="O428" s="94">
        <v>43622</v>
      </c>
      <c r="P428" s="95">
        <v>12</v>
      </c>
      <c r="Q428" t="s">
        <v>850</v>
      </c>
    </row>
    <row r="429" spans="15:17">
      <c r="O429" s="94">
        <v>43625</v>
      </c>
      <c r="P429" s="95">
        <v>45</v>
      </c>
      <c r="Q429" t="s">
        <v>855</v>
      </c>
    </row>
    <row r="430" spans="15:17">
      <c r="O430" s="94">
        <v>43628</v>
      </c>
      <c r="P430" s="95">
        <v>105</v>
      </c>
      <c r="Q430" t="s">
        <v>855</v>
      </c>
    </row>
    <row r="431" spans="15:17">
      <c r="O431" s="94">
        <v>43630</v>
      </c>
      <c r="P431" s="95">
        <v>24</v>
      </c>
      <c r="Q431" t="s">
        <v>850</v>
      </c>
    </row>
    <row r="432" spans="15:17">
      <c r="O432" s="94">
        <v>43633</v>
      </c>
      <c r="P432" s="95">
        <v>36</v>
      </c>
      <c r="Q432" t="s">
        <v>850</v>
      </c>
    </row>
    <row r="433" spans="15:17">
      <c r="O433" s="94">
        <v>43635</v>
      </c>
      <c r="P433" s="95">
        <v>98</v>
      </c>
      <c r="Q433" t="s">
        <v>852</v>
      </c>
    </row>
    <row r="434" spans="15:17">
      <c r="O434" s="94">
        <v>43638</v>
      </c>
      <c r="P434" s="95">
        <v>105</v>
      </c>
      <c r="Q434" t="s">
        <v>855</v>
      </c>
    </row>
    <row r="435" spans="15:17">
      <c r="O435" s="94">
        <v>43641</v>
      </c>
      <c r="P435" s="95">
        <v>56</v>
      </c>
      <c r="Q435" t="s">
        <v>852</v>
      </c>
    </row>
    <row r="436" spans="15:17">
      <c r="O436" s="94">
        <v>43643</v>
      </c>
      <c r="P436" s="95">
        <v>78</v>
      </c>
      <c r="Q436" t="s">
        <v>851</v>
      </c>
    </row>
    <row r="437" spans="15:17">
      <c r="O437" s="94">
        <v>43644</v>
      </c>
      <c r="P437" s="95">
        <v>13</v>
      </c>
      <c r="Q437" t="s">
        <v>851</v>
      </c>
    </row>
    <row r="438" spans="15:17">
      <c r="O438" s="94">
        <v>43645</v>
      </c>
      <c r="P438" s="95">
        <v>36</v>
      </c>
      <c r="Q438" t="s">
        <v>850</v>
      </c>
    </row>
    <row r="439" spans="15:17">
      <c r="O439" s="94">
        <v>43648</v>
      </c>
      <c r="P439" s="95">
        <v>13</v>
      </c>
      <c r="Q439" t="s">
        <v>851</v>
      </c>
    </row>
    <row r="440" spans="15:17">
      <c r="O440" s="94">
        <v>43649</v>
      </c>
      <c r="P440" s="95">
        <v>105</v>
      </c>
      <c r="Q440" t="s">
        <v>855</v>
      </c>
    </row>
    <row r="441" spans="15:17">
      <c r="O441" s="94">
        <v>43651</v>
      </c>
      <c r="P441" s="95">
        <v>91</v>
      </c>
      <c r="Q441" t="s">
        <v>851</v>
      </c>
    </row>
    <row r="442" spans="15:17">
      <c r="O442" s="94">
        <v>43653</v>
      </c>
      <c r="P442" s="95">
        <v>45</v>
      </c>
      <c r="Q442" t="s">
        <v>855</v>
      </c>
    </row>
    <row r="443" spans="15:17">
      <c r="O443" s="94">
        <v>43655</v>
      </c>
      <c r="P443" s="95">
        <v>14</v>
      </c>
      <c r="Q443" t="s">
        <v>852</v>
      </c>
    </row>
    <row r="444" spans="15:17">
      <c r="O444" s="94">
        <v>43657</v>
      </c>
      <c r="P444" s="95">
        <v>104</v>
      </c>
      <c r="Q444" t="s">
        <v>851</v>
      </c>
    </row>
    <row r="445" spans="15:17">
      <c r="O445" s="94">
        <v>43658</v>
      </c>
      <c r="P445" s="95">
        <v>24</v>
      </c>
      <c r="Q445" t="s">
        <v>850</v>
      </c>
    </row>
    <row r="446" spans="15:17">
      <c r="O446" s="94">
        <v>43661</v>
      </c>
      <c r="P446" s="95">
        <v>98</v>
      </c>
      <c r="Q446" t="s">
        <v>852</v>
      </c>
    </row>
    <row r="447" spans="15:17">
      <c r="O447" s="94">
        <v>43663</v>
      </c>
      <c r="P447" s="95">
        <v>12</v>
      </c>
      <c r="Q447" t="s">
        <v>850</v>
      </c>
    </row>
    <row r="448" spans="15:17">
      <c r="O448" s="94">
        <v>43665</v>
      </c>
      <c r="P448" s="95">
        <v>105</v>
      </c>
      <c r="Q448" t="s">
        <v>855</v>
      </c>
    </row>
    <row r="449" spans="15:17">
      <c r="O449" s="94">
        <v>43668</v>
      </c>
      <c r="P449" s="95">
        <v>90</v>
      </c>
      <c r="Q449" t="s">
        <v>855</v>
      </c>
    </row>
    <row r="450" spans="15:17">
      <c r="O450" s="94">
        <v>43669</v>
      </c>
      <c r="P450" s="95">
        <v>105</v>
      </c>
      <c r="Q450" t="s">
        <v>855</v>
      </c>
    </row>
    <row r="451" spans="15:17">
      <c r="O451" s="94">
        <v>43670</v>
      </c>
      <c r="P451" s="95">
        <v>60</v>
      </c>
      <c r="Q451" t="s">
        <v>855</v>
      </c>
    </row>
    <row r="452" spans="15:17">
      <c r="O452" s="94">
        <v>43673</v>
      </c>
      <c r="P452" s="95">
        <v>45</v>
      </c>
      <c r="Q452" t="s">
        <v>855</v>
      </c>
    </row>
    <row r="453" spans="15:17">
      <c r="O453" s="94">
        <v>43676</v>
      </c>
      <c r="P453" s="95">
        <v>90</v>
      </c>
      <c r="Q453" t="s">
        <v>855</v>
      </c>
    </row>
    <row r="454" spans="15:17">
      <c r="O454" s="94">
        <v>43678</v>
      </c>
      <c r="P454" s="95">
        <v>96</v>
      </c>
      <c r="Q454" t="s">
        <v>850</v>
      </c>
    </row>
    <row r="455" spans="15:17">
      <c r="O455" s="94">
        <v>43680</v>
      </c>
      <c r="P455" s="95">
        <v>78</v>
      </c>
      <c r="Q455" t="s">
        <v>851</v>
      </c>
    </row>
  </sheetData>
  <mergeCells count="1">
    <mergeCell ref="G1:H1"/>
  </mergeCells>
  <pageMargins left="0.7" right="0.7" top="0.75" bottom="0.75" header="0.3" footer="0.3"/>
  <drawing r:id="rId1"/>
  <tableParts count="1">
    <tablePart r:id="rId2"/>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2060"/>
  </sheetPr>
  <dimension ref="A1:R455"/>
  <sheetViews>
    <sheetView workbookViewId="0">
      <selection activeCell="N4" sqref="N4"/>
    </sheetView>
  </sheetViews>
  <sheetFormatPr defaultRowHeight="15"/>
  <cols>
    <col min="1" max="1" width="15" bestFit="1" customWidth="1"/>
    <col min="2" max="2" width="17.85546875" bestFit="1" customWidth="1"/>
    <col min="3" max="13" width="5" bestFit="1" customWidth="1"/>
    <col min="14" max="14" width="12.5703125" bestFit="1" customWidth="1"/>
    <col min="16" max="16" width="10.140625" bestFit="1" customWidth="1"/>
  </cols>
  <sheetData>
    <row r="1" spans="1:18" ht="26.25">
      <c r="A1" s="34" t="s">
        <v>256</v>
      </c>
      <c r="B1" s="80"/>
      <c r="C1" s="80"/>
      <c r="D1" s="80"/>
      <c r="E1" s="80"/>
      <c r="F1" s="80"/>
      <c r="G1" s="80"/>
      <c r="H1" s="80"/>
      <c r="I1" s="80"/>
      <c r="N1" s="804" t="s">
        <v>1844</v>
      </c>
      <c r="O1" s="804"/>
    </row>
    <row r="2" spans="1:18" ht="21">
      <c r="A2" s="28" t="s">
        <v>1851</v>
      </c>
      <c r="B2" s="28"/>
      <c r="C2" s="28"/>
      <c r="D2" s="28"/>
      <c r="E2" s="28"/>
      <c r="F2" s="28"/>
      <c r="G2" s="28"/>
      <c r="H2" s="28"/>
      <c r="I2" s="28"/>
    </row>
    <row r="3" spans="1:18" ht="21">
      <c r="A3" s="28" t="s">
        <v>1852</v>
      </c>
      <c r="B3" s="28"/>
      <c r="C3" s="28"/>
      <c r="D3" s="28"/>
      <c r="E3" s="28"/>
      <c r="F3" s="28"/>
      <c r="G3" s="28"/>
      <c r="H3" s="28"/>
      <c r="I3" s="28"/>
      <c r="P3" s="93" t="s">
        <v>741</v>
      </c>
      <c r="Q3" s="93" t="s">
        <v>849</v>
      </c>
      <c r="R3" s="93" t="s">
        <v>847</v>
      </c>
    </row>
    <row r="4" spans="1:18" ht="21">
      <c r="A4" s="91" t="s">
        <v>1850</v>
      </c>
      <c r="B4" s="91"/>
      <c r="C4" s="91"/>
      <c r="D4" s="91"/>
      <c r="E4" s="91"/>
      <c r="F4" s="91"/>
      <c r="G4" s="91"/>
      <c r="H4" s="91"/>
      <c r="I4" s="91"/>
      <c r="P4" s="94">
        <v>42372</v>
      </c>
      <c r="Q4" s="95">
        <v>11</v>
      </c>
      <c r="R4" t="s">
        <v>850</v>
      </c>
    </row>
    <row r="5" spans="1:18">
      <c r="P5" s="94">
        <v>42382</v>
      </c>
      <c r="Q5" s="95">
        <v>96</v>
      </c>
      <c r="R5" t="s">
        <v>851</v>
      </c>
    </row>
    <row r="6" spans="1:18" ht="18.75">
      <c r="A6" s="4" t="s">
        <v>242</v>
      </c>
      <c r="P6" s="94">
        <v>42390</v>
      </c>
      <c r="Q6" s="95">
        <v>26</v>
      </c>
      <c r="R6" t="s">
        <v>852</v>
      </c>
    </row>
    <row r="7" spans="1:18">
      <c r="P7" s="94">
        <v>42399</v>
      </c>
      <c r="Q7" s="95">
        <v>84</v>
      </c>
      <c r="R7" t="s">
        <v>851</v>
      </c>
    </row>
    <row r="8" spans="1:18">
      <c r="P8" s="94">
        <v>42407</v>
      </c>
      <c r="Q8" s="95">
        <v>104</v>
      </c>
      <c r="R8" t="s">
        <v>852</v>
      </c>
    </row>
    <row r="9" spans="1:18">
      <c r="P9" s="94">
        <v>42413</v>
      </c>
      <c r="Q9" s="95">
        <v>22</v>
      </c>
      <c r="R9" t="s">
        <v>850</v>
      </c>
    </row>
    <row r="10" spans="1:18">
      <c r="P10" s="94">
        <v>42421</v>
      </c>
      <c r="Q10" s="95">
        <v>60</v>
      </c>
      <c r="R10" t="s">
        <v>851</v>
      </c>
    </row>
    <row r="11" spans="1:18">
      <c r="P11" s="94">
        <v>42430</v>
      </c>
      <c r="Q11" s="95">
        <v>26</v>
      </c>
      <c r="R11" t="s">
        <v>852</v>
      </c>
    </row>
    <row r="12" spans="1:18">
      <c r="P12" s="94">
        <v>42442</v>
      </c>
      <c r="Q12" s="95">
        <v>96</v>
      </c>
      <c r="R12" t="s">
        <v>851</v>
      </c>
    </row>
    <row r="13" spans="1:18">
      <c r="P13" s="94">
        <v>42452</v>
      </c>
      <c r="Q13" s="95">
        <v>84</v>
      </c>
      <c r="R13" t="s">
        <v>851</v>
      </c>
    </row>
    <row r="14" spans="1:18">
      <c r="P14" s="94">
        <v>42457</v>
      </c>
      <c r="Q14" s="95">
        <v>26</v>
      </c>
      <c r="R14" t="s">
        <v>852</v>
      </c>
    </row>
    <row r="15" spans="1:18">
      <c r="P15" s="94">
        <v>42463</v>
      </c>
      <c r="Q15" s="95">
        <v>96</v>
      </c>
      <c r="R15" t="s">
        <v>851</v>
      </c>
    </row>
    <row r="16" spans="1:18">
      <c r="A16" s="83" t="s">
        <v>1906</v>
      </c>
      <c r="B16" t="s">
        <v>162</v>
      </c>
      <c r="P16" s="94">
        <v>42472</v>
      </c>
      <c r="Q16" s="95">
        <v>13</v>
      </c>
      <c r="R16" t="s">
        <v>852</v>
      </c>
    </row>
    <row r="17" spans="1:18">
      <c r="P17" s="94">
        <v>42476</v>
      </c>
      <c r="Q17" s="95">
        <v>88</v>
      </c>
      <c r="R17" t="s">
        <v>850</v>
      </c>
    </row>
    <row r="18" spans="1:18">
      <c r="A18" s="83" t="s">
        <v>1594</v>
      </c>
      <c r="B18" s="83" t="s">
        <v>694</v>
      </c>
      <c r="P18" s="94">
        <v>42483</v>
      </c>
      <c r="Q18" s="95">
        <v>66</v>
      </c>
      <c r="R18" t="s">
        <v>850</v>
      </c>
    </row>
    <row r="19" spans="1:18">
      <c r="A19" s="83" t="s">
        <v>152</v>
      </c>
      <c r="B19" s="94" t="s">
        <v>462</v>
      </c>
      <c r="C19" s="94" t="s">
        <v>1887</v>
      </c>
      <c r="D19" s="94" t="s">
        <v>1888</v>
      </c>
      <c r="E19" s="94" t="s">
        <v>1889</v>
      </c>
      <c r="F19" s="94" t="s">
        <v>1896</v>
      </c>
      <c r="G19" s="94" t="s">
        <v>1903</v>
      </c>
      <c r="H19" s="94" t="s">
        <v>1891</v>
      </c>
      <c r="I19" s="94" t="s">
        <v>1904</v>
      </c>
      <c r="J19" s="94" t="s">
        <v>1898</v>
      </c>
      <c r="K19" s="94" t="s">
        <v>1900</v>
      </c>
      <c r="L19" s="94" t="s">
        <v>1905</v>
      </c>
      <c r="M19" s="94" t="s">
        <v>1901</v>
      </c>
      <c r="N19" s="94" t="s">
        <v>154</v>
      </c>
      <c r="P19" s="94">
        <v>42490</v>
      </c>
      <c r="Q19" s="95">
        <v>65</v>
      </c>
      <c r="R19" t="s">
        <v>852</v>
      </c>
    </row>
    <row r="20" spans="1:18">
      <c r="A20" s="44" t="s">
        <v>851</v>
      </c>
      <c r="B20">
        <v>849</v>
      </c>
      <c r="C20">
        <v>804</v>
      </c>
      <c r="D20">
        <v>951</v>
      </c>
      <c r="E20">
        <v>558</v>
      </c>
      <c r="F20">
        <v>698</v>
      </c>
      <c r="G20">
        <v>523</v>
      </c>
      <c r="H20">
        <v>388</v>
      </c>
      <c r="I20">
        <v>511</v>
      </c>
      <c r="J20">
        <v>312</v>
      </c>
      <c r="K20">
        <v>307</v>
      </c>
      <c r="L20">
        <v>651</v>
      </c>
      <c r="M20">
        <v>912</v>
      </c>
      <c r="N20">
        <v>7464</v>
      </c>
      <c r="P20" s="94">
        <v>42499</v>
      </c>
      <c r="Q20" s="95">
        <v>84</v>
      </c>
      <c r="R20" t="s">
        <v>851</v>
      </c>
    </row>
    <row r="21" spans="1:18">
      <c r="A21" s="44" t="s">
        <v>852</v>
      </c>
      <c r="B21">
        <v>793</v>
      </c>
      <c r="C21">
        <v>530</v>
      </c>
      <c r="D21">
        <v>740</v>
      </c>
      <c r="E21">
        <v>495</v>
      </c>
      <c r="F21">
        <v>544</v>
      </c>
      <c r="G21">
        <v>544</v>
      </c>
      <c r="H21">
        <v>307</v>
      </c>
      <c r="I21">
        <v>351</v>
      </c>
      <c r="J21">
        <v>392</v>
      </c>
      <c r="K21">
        <v>654</v>
      </c>
      <c r="L21">
        <v>384</v>
      </c>
      <c r="M21">
        <v>680</v>
      </c>
      <c r="N21">
        <v>6414</v>
      </c>
      <c r="P21" s="94">
        <v>42506</v>
      </c>
      <c r="Q21" s="95">
        <v>55</v>
      </c>
      <c r="R21" t="s">
        <v>850</v>
      </c>
    </row>
    <row r="22" spans="1:18">
      <c r="A22" s="44" t="s">
        <v>850</v>
      </c>
      <c r="B22">
        <v>201</v>
      </c>
      <c r="C22">
        <v>330</v>
      </c>
      <c r="D22">
        <v>282</v>
      </c>
      <c r="E22">
        <v>648</v>
      </c>
      <c r="F22">
        <v>545</v>
      </c>
      <c r="G22">
        <v>317</v>
      </c>
      <c r="H22">
        <v>707</v>
      </c>
      <c r="I22">
        <v>550</v>
      </c>
      <c r="J22">
        <v>628</v>
      </c>
      <c r="K22">
        <v>590</v>
      </c>
      <c r="L22">
        <v>366</v>
      </c>
      <c r="M22">
        <v>344</v>
      </c>
      <c r="N22">
        <v>5508</v>
      </c>
      <c r="P22" s="94">
        <v>42515</v>
      </c>
      <c r="Q22" s="95">
        <v>12</v>
      </c>
      <c r="R22" t="s">
        <v>851</v>
      </c>
    </row>
    <row r="23" spans="1:18">
      <c r="A23" s="44" t="s">
        <v>855</v>
      </c>
      <c r="B23">
        <v>731</v>
      </c>
      <c r="C23">
        <v>447</v>
      </c>
      <c r="D23">
        <v>391</v>
      </c>
      <c r="E23">
        <v>1128</v>
      </c>
      <c r="F23">
        <v>609</v>
      </c>
      <c r="G23">
        <v>966</v>
      </c>
      <c r="H23">
        <v>883</v>
      </c>
      <c r="I23">
        <v>330</v>
      </c>
      <c r="J23">
        <v>270</v>
      </c>
      <c r="K23">
        <v>330</v>
      </c>
      <c r="L23">
        <v>345</v>
      </c>
      <c r="M23">
        <v>540</v>
      </c>
      <c r="N23">
        <v>6970</v>
      </c>
      <c r="P23" s="94">
        <v>42520</v>
      </c>
      <c r="Q23" s="95">
        <v>48</v>
      </c>
      <c r="R23" t="s">
        <v>851</v>
      </c>
    </row>
    <row r="24" spans="1:18">
      <c r="A24" s="44" t="s">
        <v>154</v>
      </c>
      <c r="B24">
        <v>2574</v>
      </c>
      <c r="C24">
        <v>2111</v>
      </c>
      <c r="D24">
        <v>2364</v>
      </c>
      <c r="E24">
        <v>2829</v>
      </c>
      <c r="F24">
        <v>2396</v>
      </c>
      <c r="G24">
        <v>2350</v>
      </c>
      <c r="H24">
        <v>2285</v>
      </c>
      <c r="I24">
        <v>1742</v>
      </c>
      <c r="J24">
        <v>1602</v>
      </c>
      <c r="K24">
        <v>1881</v>
      </c>
      <c r="L24">
        <v>1746</v>
      </c>
      <c r="M24">
        <v>2476</v>
      </c>
      <c r="N24">
        <v>26356</v>
      </c>
      <c r="P24" s="94">
        <v>42525</v>
      </c>
      <c r="Q24" s="95">
        <v>84</v>
      </c>
      <c r="R24" t="s">
        <v>851</v>
      </c>
    </row>
    <row r="25" spans="1:18">
      <c r="P25" s="94">
        <v>42534</v>
      </c>
      <c r="Q25" s="95">
        <v>33</v>
      </c>
      <c r="R25" t="s">
        <v>850</v>
      </c>
    </row>
    <row r="26" spans="1:18">
      <c r="P26" s="94">
        <v>42542</v>
      </c>
      <c r="Q26" s="95">
        <v>24</v>
      </c>
      <c r="R26" t="s">
        <v>851</v>
      </c>
    </row>
    <row r="27" spans="1:18">
      <c r="P27" s="94">
        <v>42547</v>
      </c>
      <c r="Q27" s="95">
        <v>72</v>
      </c>
      <c r="R27" t="s">
        <v>851</v>
      </c>
    </row>
    <row r="28" spans="1:18">
      <c r="P28" s="94">
        <v>42553</v>
      </c>
      <c r="Q28" s="95">
        <v>66</v>
      </c>
      <c r="R28" t="s">
        <v>850</v>
      </c>
    </row>
    <row r="29" spans="1:18">
      <c r="P29" s="94">
        <v>42559</v>
      </c>
      <c r="Q29" s="95">
        <v>26</v>
      </c>
      <c r="R29" t="s">
        <v>852</v>
      </c>
    </row>
    <row r="30" spans="1:18">
      <c r="P30" s="94">
        <v>42563</v>
      </c>
      <c r="Q30" s="95">
        <v>48</v>
      </c>
      <c r="R30" t="s">
        <v>851</v>
      </c>
    </row>
    <row r="31" spans="1:18">
      <c r="P31" s="94">
        <v>42570</v>
      </c>
      <c r="Q31" s="95">
        <v>13</v>
      </c>
      <c r="R31" t="s">
        <v>852</v>
      </c>
    </row>
    <row r="32" spans="1:18">
      <c r="P32" s="94">
        <v>42577</v>
      </c>
      <c r="Q32" s="95">
        <v>12</v>
      </c>
      <c r="R32" t="s">
        <v>851</v>
      </c>
    </row>
    <row r="33" spans="9:18" ht="18.75">
      <c r="I33" s="33"/>
      <c r="J33" s="33"/>
      <c r="K33" s="33"/>
      <c r="L33" s="33"/>
      <c r="M33" s="33"/>
      <c r="N33" s="33"/>
      <c r="O33" s="33"/>
      <c r="P33" s="94">
        <v>42582</v>
      </c>
      <c r="Q33" s="95">
        <v>22</v>
      </c>
      <c r="R33" t="s">
        <v>850</v>
      </c>
    </row>
    <row r="34" spans="9:18">
      <c r="P34" s="94">
        <v>42589</v>
      </c>
      <c r="Q34" s="95">
        <v>65</v>
      </c>
      <c r="R34" t="s">
        <v>852</v>
      </c>
    </row>
    <row r="35" spans="9:18">
      <c r="P35" s="94">
        <v>42595</v>
      </c>
      <c r="Q35" s="95">
        <v>60</v>
      </c>
      <c r="R35" t="s">
        <v>851</v>
      </c>
    </row>
    <row r="36" spans="9:18">
      <c r="P36" s="94">
        <v>42602</v>
      </c>
      <c r="Q36" s="95">
        <v>104</v>
      </c>
      <c r="R36" t="s">
        <v>852</v>
      </c>
    </row>
    <row r="37" spans="9:18">
      <c r="P37" s="94">
        <v>42607</v>
      </c>
      <c r="Q37" s="95">
        <v>48</v>
      </c>
      <c r="R37" t="s">
        <v>851</v>
      </c>
    </row>
    <row r="38" spans="9:18">
      <c r="P38" s="94">
        <v>42614</v>
      </c>
      <c r="Q38" s="95">
        <v>66</v>
      </c>
      <c r="R38" t="s">
        <v>850</v>
      </c>
    </row>
    <row r="39" spans="9:18">
      <c r="P39" s="94">
        <v>42620</v>
      </c>
      <c r="Q39" s="95">
        <v>91</v>
      </c>
      <c r="R39" t="s">
        <v>852</v>
      </c>
    </row>
    <row r="40" spans="9:18">
      <c r="P40" s="94">
        <v>42623</v>
      </c>
      <c r="Q40" s="95">
        <v>44</v>
      </c>
      <c r="R40" t="s">
        <v>850</v>
      </c>
    </row>
    <row r="41" spans="9:18">
      <c r="P41" s="94">
        <v>42626</v>
      </c>
      <c r="Q41" s="95">
        <v>78</v>
      </c>
      <c r="R41" t="s">
        <v>852</v>
      </c>
    </row>
    <row r="42" spans="9:18">
      <c r="P42" s="94">
        <v>42632</v>
      </c>
      <c r="Q42" s="95">
        <v>12</v>
      </c>
      <c r="R42" t="s">
        <v>851</v>
      </c>
    </row>
    <row r="43" spans="9:18">
      <c r="P43" s="94">
        <v>42639</v>
      </c>
      <c r="Q43" s="95">
        <v>48</v>
      </c>
      <c r="R43" t="s">
        <v>851</v>
      </c>
    </row>
    <row r="44" spans="9:18">
      <c r="P44" s="94">
        <v>42643</v>
      </c>
      <c r="Q44" s="95">
        <v>66</v>
      </c>
      <c r="R44" t="s">
        <v>850</v>
      </c>
    </row>
    <row r="45" spans="9:18">
      <c r="P45" s="94">
        <v>42649</v>
      </c>
      <c r="Q45" s="95">
        <v>36</v>
      </c>
      <c r="R45" t="s">
        <v>851</v>
      </c>
    </row>
    <row r="46" spans="9:18">
      <c r="P46" s="94">
        <v>42652</v>
      </c>
      <c r="Q46" s="95">
        <v>26</v>
      </c>
      <c r="R46" t="s">
        <v>852</v>
      </c>
    </row>
    <row r="47" spans="9:18">
      <c r="P47" s="94">
        <v>42657</v>
      </c>
      <c r="Q47" s="95">
        <v>12</v>
      </c>
      <c r="R47" t="s">
        <v>851</v>
      </c>
    </row>
    <row r="48" spans="9:18">
      <c r="P48" s="94">
        <v>42662</v>
      </c>
      <c r="Q48" s="95">
        <v>24</v>
      </c>
      <c r="R48" t="s">
        <v>851</v>
      </c>
    </row>
    <row r="49" spans="16:18">
      <c r="P49" s="94">
        <v>42666</v>
      </c>
      <c r="Q49" s="95">
        <v>88</v>
      </c>
      <c r="R49" t="s">
        <v>850</v>
      </c>
    </row>
    <row r="50" spans="16:18">
      <c r="P50" s="94">
        <v>42669</v>
      </c>
      <c r="Q50" s="95">
        <v>78</v>
      </c>
      <c r="R50" t="s">
        <v>852</v>
      </c>
    </row>
    <row r="51" spans="16:18">
      <c r="P51" s="94">
        <v>42673</v>
      </c>
      <c r="Q51" s="95">
        <v>91</v>
      </c>
      <c r="R51" t="s">
        <v>852</v>
      </c>
    </row>
    <row r="52" spans="16:18">
      <c r="P52" s="94">
        <v>42679</v>
      </c>
      <c r="Q52" s="95">
        <v>22</v>
      </c>
      <c r="R52" t="s">
        <v>850</v>
      </c>
    </row>
    <row r="53" spans="16:18">
      <c r="P53" s="94">
        <v>42684</v>
      </c>
      <c r="Q53" s="95">
        <v>72</v>
      </c>
      <c r="R53" t="s">
        <v>851</v>
      </c>
    </row>
    <row r="54" spans="16:18">
      <c r="P54" s="94">
        <v>42689</v>
      </c>
      <c r="Q54" s="95">
        <v>72</v>
      </c>
      <c r="R54" t="s">
        <v>851</v>
      </c>
    </row>
    <row r="55" spans="16:18">
      <c r="P55" s="94">
        <v>42694</v>
      </c>
      <c r="Q55" s="95">
        <v>96</v>
      </c>
      <c r="R55" t="s">
        <v>851</v>
      </c>
    </row>
    <row r="56" spans="16:18">
      <c r="P56" s="94">
        <v>42697</v>
      </c>
      <c r="Q56" s="95">
        <v>33</v>
      </c>
      <c r="R56" t="s">
        <v>850</v>
      </c>
    </row>
    <row r="57" spans="16:18">
      <c r="P57" s="94">
        <v>42702</v>
      </c>
      <c r="Q57" s="95">
        <v>24</v>
      </c>
      <c r="R57" t="s">
        <v>851</v>
      </c>
    </row>
    <row r="58" spans="16:18">
      <c r="P58" s="94">
        <v>42704</v>
      </c>
      <c r="Q58" s="95">
        <v>12</v>
      </c>
      <c r="R58" t="s">
        <v>851</v>
      </c>
    </row>
    <row r="59" spans="16:18">
      <c r="P59" s="94">
        <v>42708</v>
      </c>
      <c r="Q59" s="95">
        <v>96</v>
      </c>
      <c r="R59" t="s">
        <v>851</v>
      </c>
    </row>
    <row r="60" spans="16:18">
      <c r="P60" s="94">
        <v>42711</v>
      </c>
      <c r="Q60" s="95">
        <v>13</v>
      </c>
      <c r="R60" t="s">
        <v>852</v>
      </c>
    </row>
    <row r="61" spans="16:18">
      <c r="P61" s="94">
        <v>42713</v>
      </c>
      <c r="Q61" s="95">
        <v>65</v>
      </c>
      <c r="R61" t="s">
        <v>852</v>
      </c>
    </row>
    <row r="62" spans="16:18">
      <c r="P62" s="94">
        <v>42718</v>
      </c>
      <c r="Q62" s="95">
        <v>12</v>
      </c>
      <c r="R62" t="s">
        <v>851</v>
      </c>
    </row>
    <row r="63" spans="16:18">
      <c r="P63" s="94">
        <v>42720</v>
      </c>
      <c r="Q63" s="95">
        <v>12</v>
      </c>
      <c r="R63" t="s">
        <v>851</v>
      </c>
    </row>
    <row r="64" spans="16:18">
      <c r="P64" s="94">
        <v>42724</v>
      </c>
      <c r="Q64" s="95">
        <v>52</v>
      </c>
      <c r="R64" t="s">
        <v>852</v>
      </c>
    </row>
    <row r="65" spans="16:18">
      <c r="P65" s="94">
        <v>42727</v>
      </c>
      <c r="Q65" s="95">
        <v>60</v>
      </c>
      <c r="R65" t="s">
        <v>851</v>
      </c>
    </row>
    <row r="66" spans="16:18">
      <c r="P66" s="94">
        <v>42729</v>
      </c>
      <c r="Q66" s="95">
        <v>39</v>
      </c>
      <c r="R66" t="s">
        <v>852</v>
      </c>
    </row>
    <row r="67" spans="16:18">
      <c r="P67" s="94">
        <v>42732</v>
      </c>
      <c r="Q67" s="95">
        <v>96</v>
      </c>
      <c r="R67" t="s">
        <v>851</v>
      </c>
    </row>
    <row r="68" spans="16:18">
      <c r="P68" s="94">
        <v>42735</v>
      </c>
      <c r="Q68" s="95">
        <v>72</v>
      </c>
      <c r="R68" t="s">
        <v>851</v>
      </c>
    </row>
    <row r="69" spans="16:18">
      <c r="P69" s="94">
        <v>42740</v>
      </c>
      <c r="Q69" s="95">
        <v>12</v>
      </c>
      <c r="R69" t="s">
        <v>851</v>
      </c>
    </row>
    <row r="70" spans="16:18">
      <c r="P70" s="94">
        <v>42744</v>
      </c>
      <c r="Q70" s="95">
        <v>104</v>
      </c>
      <c r="R70" t="s">
        <v>852</v>
      </c>
    </row>
    <row r="71" spans="16:18">
      <c r="P71" s="94">
        <v>42746</v>
      </c>
      <c r="Q71" s="95">
        <v>60</v>
      </c>
      <c r="R71" t="s">
        <v>851</v>
      </c>
    </row>
    <row r="72" spans="16:18">
      <c r="P72" s="94">
        <v>42751</v>
      </c>
      <c r="Q72" s="95">
        <v>78</v>
      </c>
      <c r="R72" t="s">
        <v>852</v>
      </c>
    </row>
    <row r="73" spans="16:18">
      <c r="P73" s="94">
        <v>42754</v>
      </c>
      <c r="Q73" s="95">
        <v>96</v>
      </c>
      <c r="R73" t="s">
        <v>851</v>
      </c>
    </row>
    <row r="74" spans="16:18">
      <c r="P74" s="94">
        <v>42759</v>
      </c>
      <c r="Q74" s="95">
        <v>36</v>
      </c>
      <c r="R74" t="s">
        <v>851</v>
      </c>
    </row>
    <row r="75" spans="16:18">
      <c r="P75" s="94">
        <v>42763</v>
      </c>
      <c r="Q75" s="95">
        <v>65</v>
      </c>
      <c r="R75" t="s">
        <v>852</v>
      </c>
    </row>
    <row r="76" spans="16:18">
      <c r="P76" s="94">
        <v>42766</v>
      </c>
      <c r="Q76" s="95">
        <v>65</v>
      </c>
      <c r="R76" t="s">
        <v>852</v>
      </c>
    </row>
    <row r="77" spans="16:18">
      <c r="P77" s="94">
        <v>42769</v>
      </c>
      <c r="Q77" s="95">
        <v>13</v>
      </c>
      <c r="R77" t="s">
        <v>852</v>
      </c>
    </row>
    <row r="78" spans="16:18">
      <c r="P78" s="94">
        <v>42774</v>
      </c>
      <c r="Q78" s="95">
        <v>44</v>
      </c>
      <c r="R78" t="s">
        <v>850</v>
      </c>
    </row>
    <row r="79" spans="16:18">
      <c r="P79" s="94">
        <v>42776</v>
      </c>
      <c r="Q79" s="95">
        <v>22</v>
      </c>
      <c r="R79" t="s">
        <v>850</v>
      </c>
    </row>
    <row r="80" spans="16:18">
      <c r="P80" s="94">
        <v>42780</v>
      </c>
      <c r="Q80" s="95">
        <v>78</v>
      </c>
      <c r="R80" t="s">
        <v>852</v>
      </c>
    </row>
    <row r="81" spans="16:18">
      <c r="P81" s="94">
        <v>42782</v>
      </c>
      <c r="Q81" s="95">
        <v>84</v>
      </c>
      <c r="R81" t="s">
        <v>851</v>
      </c>
    </row>
    <row r="82" spans="16:18">
      <c r="P82" s="94">
        <v>42784</v>
      </c>
      <c r="Q82" s="95">
        <v>60</v>
      </c>
      <c r="R82" t="s">
        <v>851</v>
      </c>
    </row>
    <row r="83" spans="16:18">
      <c r="P83" s="94">
        <v>42789</v>
      </c>
      <c r="Q83" s="95">
        <v>104</v>
      </c>
      <c r="R83" t="s">
        <v>852</v>
      </c>
    </row>
    <row r="84" spans="16:18">
      <c r="P84" s="94">
        <v>42793</v>
      </c>
      <c r="Q84" s="95">
        <v>33</v>
      </c>
      <c r="R84" t="s">
        <v>850</v>
      </c>
    </row>
    <row r="85" spans="16:18">
      <c r="P85" s="94">
        <v>42796</v>
      </c>
      <c r="Q85" s="95">
        <v>48</v>
      </c>
      <c r="R85" t="s">
        <v>851</v>
      </c>
    </row>
    <row r="86" spans="16:18">
      <c r="P86" s="94">
        <v>42799</v>
      </c>
      <c r="Q86" s="95">
        <v>84</v>
      </c>
      <c r="R86" t="s">
        <v>851</v>
      </c>
    </row>
    <row r="87" spans="16:18">
      <c r="P87" s="94">
        <v>42802</v>
      </c>
      <c r="Q87" s="95">
        <v>55</v>
      </c>
      <c r="R87" t="s">
        <v>850</v>
      </c>
    </row>
    <row r="88" spans="16:18">
      <c r="P88" s="94">
        <v>42807</v>
      </c>
      <c r="Q88" s="95">
        <v>104</v>
      </c>
      <c r="R88" t="s">
        <v>852</v>
      </c>
    </row>
    <row r="89" spans="16:18">
      <c r="P89" s="94">
        <v>42810</v>
      </c>
      <c r="Q89" s="95">
        <v>84</v>
      </c>
      <c r="R89" t="s">
        <v>851</v>
      </c>
    </row>
    <row r="90" spans="16:18">
      <c r="P90" s="94">
        <v>42815</v>
      </c>
      <c r="Q90" s="95">
        <v>12</v>
      </c>
      <c r="R90" t="s">
        <v>851</v>
      </c>
    </row>
    <row r="91" spans="16:18">
      <c r="P91" s="94">
        <v>42817</v>
      </c>
      <c r="Q91" s="95">
        <v>39</v>
      </c>
      <c r="R91" t="s">
        <v>852</v>
      </c>
    </row>
    <row r="92" spans="16:18">
      <c r="P92" s="94">
        <v>42822</v>
      </c>
      <c r="Q92" s="95">
        <v>65</v>
      </c>
      <c r="R92" t="s">
        <v>852</v>
      </c>
    </row>
    <row r="93" spans="16:18">
      <c r="P93" s="94">
        <v>42825</v>
      </c>
      <c r="Q93" s="95">
        <v>77</v>
      </c>
      <c r="R93" t="s">
        <v>850</v>
      </c>
    </row>
    <row r="94" spans="16:18">
      <c r="P94" s="94">
        <v>42828</v>
      </c>
      <c r="Q94" s="95">
        <v>44</v>
      </c>
      <c r="R94" t="s">
        <v>850</v>
      </c>
    </row>
    <row r="95" spans="16:18">
      <c r="P95" s="94">
        <v>42831</v>
      </c>
      <c r="Q95" s="95">
        <v>12</v>
      </c>
      <c r="R95" t="s">
        <v>851</v>
      </c>
    </row>
    <row r="96" spans="16:18">
      <c r="P96" s="94">
        <v>42833</v>
      </c>
      <c r="Q96" s="95">
        <v>22</v>
      </c>
      <c r="R96" t="s">
        <v>850</v>
      </c>
    </row>
    <row r="97" spans="16:18">
      <c r="P97" s="94">
        <v>42835</v>
      </c>
      <c r="Q97" s="95">
        <v>96</v>
      </c>
      <c r="R97" t="s">
        <v>851</v>
      </c>
    </row>
    <row r="98" spans="16:18">
      <c r="P98" s="94">
        <v>42837</v>
      </c>
      <c r="Q98" s="95">
        <v>13</v>
      </c>
      <c r="R98" t="s">
        <v>852</v>
      </c>
    </row>
    <row r="99" spans="16:18">
      <c r="P99" s="94">
        <v>42840</v>
      </c>
      <c r="Q99" s="95">
        <v>33</v>
      </c>
      <c r="R99" t="s">
        <v>850</v>
      </c>
    </row>
    <row r="100" spans="16:18">
      <c r="P100" s="94">
        <v>42843</v>
      </c>
      <c r="Q100" s="95">
        <v>52</v>
      </c>
      <c r="R100" t="s">
        <v>852</v>
      </c>
    </row>
    <row r="101" spans="16:18">
      <c r="P101" s="94">
        <v>42845</v>
      </c>
      <c r="Q101" s="95">
        <v>22</v>
      </c>
      <c r="R101" t="s">
        <v>850</v>
      </c>
    </row>
    <row r="102" spans="16:18">
      <c r="P102" s="94">
        <v>42848</v>
      </c>
      <c r="Q102" s="95">
        <v>55</v>
      </c>
      <c r="R102" t="s">
        <v>850</v>
      </c>
    </row>
    <row r="103" spans="16:18">
      <c r="P103" s="94">
        <v>42851</v>
      </c>
      <c r="Q103" s="95">
        <v>12</v>
      </c>
      <c r="R103" t="s">
        <v>851</v>
      </c>
    </row>
    <row r="104" spans="16:18">
      <c r="P104" s="94">
        <v>42854</v>
      </c>
      <c r="Q104" s="95">
        <v>22</v>
      </c>
      <c r="R104" t="s">
        <v>850</v>
      </c>
    </row>
    <row r="105" spans="16:18">
      <c r="P105" s="94">
        <v>42857</v>
      </c>
      <c r="Q105" s="95">
        <v>84</v>
      </c>
      <c r="R105" t="s">
        <v>851</v>
      </c>
    </row>
    <row r="106" spans="16:18">
      <c r="P106" s="94">
        <v>42861</v>
      </c>
      <c r="Q106" s="95">
        <v>55</v>
      </c>
      <c r="R106" t="s">
        <v>850</v>
      </c>
    </row>
    <row r="107" spans="16:18">
      <c r="P107" s="94">
        <v>42865</v>
      </c>
      <c r="Q107" s="95">
        <v>22</v>
      </c>
      <c r="R107" t="s">
        <v>850</v>
      </c>
    </row>
    <row r="108" spans="16:18">
      <c r="P108" s="94">
        <v>42869</v>
      </c>
      <c r="Q108" s="95">
        <v>39</v>
      </c>
      <c r="R108" t="s">
        <v>852</v>
      </c>
    </row>
    <row r="109" spans="16:18">
      <c r="P109" s="94">
        <v>42872</v>
      </c>
      <c r="Q109" s="95">
        <v>26</v>
      </c>
      <c r="R109" t="s">
        <v>852</v>
      </c>
    </row>
    <row r="110" spans="16:18">
      <c r="P110" s="94">
        <v>42874</v>
      </c>
      <c r="Q110" s="95">
        <v>39</v>
      </c>
      <c r="R110" t="s">
        <v>852</v>
      </c>
    </row>
    <row r="111" spans="16:18">
      <c r="P111" s="94">
        <v>42877</v>
      </c>
      <c r="Q111" s="95">
        <v>96</v>
      </c>
      <c r="R111" t="s">
        <v>851</v>
      </c>
    </row>
    <row r="112" spans="16:18">
      <c r="P112" s="94">
        <v>42881</v>
      </c>
      <c r="Q112" s="95">
        <v>11</v>
      </c>
      <c r="R112" t="s">
        <v>850</v>
      </c>
    </row>
    <row r="113" spans="16:18">
      <c r="P113" s="94">
        <v>42883</v>
      </c>
      <c r="Q113" s="95">
        <v>88</v>
      </c>
      <c r="R113" t="s">
        <v>850</v>
      </c>
    </row>
    <row r="114" spans="16:18">
      <c r="P114" s="94">
        <v>42885</v>
      </c>
      <c r="Q114" s="95">
        <v>65</v>
      </c>
      <c r="R114" t="s">
        <v>852</v>
      </c>
    </row>
    <row r="115" spans="16:18">
      <c r="P115" s="94">
        <v>42889</v>
      </c>
      <c r="Q115" s="95">
        <v>12</v>
      </c>
      <c r="R115" t="s">
        <v>851</v>
      </c>
    </row>
    <row r="116" spans="16:18">
      <c r="P116" s="94">
        <v>42892</v>
      </c>
      <c r="Q116" s="95">
        <v>88</v>
      </c>
      <c r="R116" t="s">
        <v>850</v>
      </c>
    </row>
    <row r="117" spans="16:18">
      <c r="P117" s="94">
        <v>42894</v>
      </c>
      <c r="Q117" s="95">
        <v>13</v>
      </c>
      <c r="R117" t="s">
        <v>852</v>
      </c>
    </row>
    <row r="118" spans="16:18">
      <c r="P118" s="94">
        <v>42896</v>
      </c>
      <c r="Q118" s="95">
        <v>72</v>
      </c>
      <c r="R118" t="s">
        <v>851</v>
      </c>
    </row>
    <row r="119" spans="16:18">
      <c r="P119" s="94">
        <v>42900</v>
      </c>
      <c r="Q119" s="95">
        <v>55</v>
      </c>
      <c r="R119" t="s">
        <v>850</v>
      </c>
    </row>
    <row r="120" spans="16:18">
      <c r="P120" s="94">
        <v>42903</v>
      </c>
      <c r="Q120" s="95">
        <v>36</v>
      </c>
      <c r="R120" t="s">
        <v>851</v>
      </c>
    </row>
    <row r="121" spans="16:18">
      <c r="P121" s="94">
        <v>42907</v>
      </c>
      <c r="Q121" s="95">
        <v>11</v>
      </c>
      <c r="R121" t="s">
        <v>850</v>
      </c>
    </row>
    <row r="122" spans="16:18">
      <c r="P122" s="94">
        <v>42904</v>
      </c>
      <c r="Q122" s="95">
        <v>104</v>
      </c>
      <c r="R122" t="s">
        <v>852</v>
      </c>
    </row>
    <row r="123" spans="16:18">
      <c r="P123" s="94">
        <v>42908</v>
      </c>
      <c r="Q123" s="95">
        <v>36</v>
      </c>
      <c r="R123" t="s">
        <v>851</v>
      </c>
    </row>
    <row r="124" spans="16:18">
      <c r="P124" s="94">
        <v>42911</v>
      </c>
      <c r="Q124" s="95">
        <v>48</v>
      </c>
      <c r="R124" t="s">
        <v>851</v>
      </c>
    </row>
    <row r="125" spans="16:18">
      <c r="P125" s="94">
        <v>42915</v>
      </c>
      <c r="Q125" s="95">
        <v>104</v>
      </c>
      <c r="R125" t="s">
        <v>852</v>
      </c>
    </row>
    <row r="126" spans="16:18">
      <c r="P126" s="94">
        <v>42919</v>
      </c>
      <c r="Q126" s="95">
        <v>77</v>
      </c>
      <c r="R126" t="s">
        <v>850</v>
      </c>
    </row>
    <row r="127" spans="16:18">
      <c r="P127" s="94">
        <v>42923</v>
      </c>
      <c r="Q127" s="95">
        <v>55</v>
      </c>
      <c r="R127" t="s">
        <v>850</v>
      </c>
    </row>
    <row r="128" spans="16:18">
      <c r="P128" s="94">
        <v>42927</v>
      </c>
      <c r="Q128" s="95">
        <v>24</v>
      </c>
      <c r="R128" t="s">
        <v>851</v>
      </c>
    </row>
    <row r="129" spans="16:18">
      <c r="P129" s="94">
        <v>42931</v>
      </c>
      <c r="Q129" s="95">
        <v>55</v>
      </c>
      <c r="R129" t="s">
        <v>850</v>
      </c>
    </row>
    <row r="130" spans="16:18">
      <c r="P130" s="94">
        <v>42934</v>
      </c>
      <c r="Q130" s="95">
        <v>91</v>
      </c>
      <c r="R130" t="s">
        <v>852</v>
      </c>
    </row>
    <row r="131" spans="16:18">
      <c r="P131" s="94">
        <v>42936</v>
      </c>
      <c r="Q131" s="95">
        <v>13</v>
      </c>
      <c r="R131" t="s">
        <v>852</v>
      </c>
    </row>
    <row r="132" spans="16:18">
      <c r="P132" s="94">
        <v>42940</v>
      </c>
      <c r="Q132" s="95">
        <v>77</v>
      </c>
      <c r="R132" t="s">
        <v>850</v>
      </c>
    </row>
    <row r="133" spans="16:18">
      <c r="P133" s="94">
        <v>42944</v>
      </c>
      <c r="Q133" s="95">
        <v>48</v>
      </c>
      <c r="R133" t="s">
        <v>851</v>
      </c>
    </row>
    <row r="134" spans="16:18">
      <c r="P134" s="94">
        <v>42946</v>
      </c>
      <c r="Q134" s="95">
        <v>66</v>
      </c>
      <c r="R134" t="s">
        <v>850</v>
      </c>
    </row>
    <row r="135" spans="16:18">
      <c r="P135" s="94">
        <v>42950</v>
      </c>
      <c r="Q135" s="95">
        <v>24</v>
      </c>
      <c r="R135" t="s">
        <v>851</v>
      </c>
    </row>
    <row r="136" spans="16:18">
      <c r="P136" s="94">
        <v>42952</v>
      </c>
      <c r="Q136" s="95">
        <v>72</v>
      </c>
      <c r="R136" t="s">
        <v>851</v>
      </c>
    </row>
    <row r="137" spans="16:18">
      <c r="P137" s="94">
        <v>42956</v>
      </c>
      <c r="Q137" s="95">
        <v>88</v>
      </c>
      <c r="R137" t="s">
        <v>850</v>
      </c>
    </row>
    <row r="138" spans="16:18">
      <c r="P138" s="94">
        <v>42958</v>
      </c>
      <c r="Q138" s="95">
        <v>77</v>
      </c>
      <c r="R138" t="s">
        <v>850</v>
      </c>
    </row>
    <row r="139" spans="16:18">
      <c r="P139" s="94">
        <v>42961</v>
      </c>
      <c r="Q139" s="95">
        <v>24</v>
      </c>
      <c r="R139" t="s">
        <v>851</v>
      </c>
    </row>
    <row r="140" spans="16:18">
      <c r="P140" s="94">
        <v>42964</v>
      </c>
      <c r="Q140" s="95">
        <v>104</v>
      </c>
      <c r="R140" t="s">
        <v>852</v>
      </c>
    </row>
    <row r="141" spans="16:18">
      <c r="P141" s="94">
        <v>42967</v>
      </c>
      <c r="Q141" s="95">
        <v>78</v>
      </c>
      <c r="R141" t="s">
        <v>852</v>
      </c>
    </row>
    <row r="142" spans="16:18">
      <c r="P142" s="94">
        <v>42971</v>
      </c>
      <c r="Q142" s="95">
        <v>66</v>
      </c>
      <c r="R142" t="s">
        <v>850</v>
      </c>
    </row>
    <row r="143" spans="16:18">
      <c r="P143" s="94">
        <v>42974</v>
      </c>
      <c r="Q143" s="95">
        <v>36</v>
      </c>
      <c r="R143" t="s">
        <v>851</v>
      </c>
    </row>
    <row r="144" spans="16:18">
      <c r="P144" s="94">
        <v>42976</v>
      </c>
      <c r="Q144" s="95">
        <v>44</v>
      </c>
      <c r="R144" t="s">
        <v>850</v>
      </c>
    </row>
    <row r="145" spans="16:18">
      <c r="P145" s="94">
        <v>42978</v>
      </c>
      <c r="Q145" s="95">
        <v>11</v>
      </c>
      <c r="R145" t="s">
        <v>850</v>
      </c>
    </row>
    <row r="146" spans="16:18">
      <c r="P146" s="94">
        <v>42980</v>
      </c>
      <c r="Q146" s="95">
        <v>11</v>
      </c>
      <c r="R146" t="s">
        <v>850</v>
      </c>
    </row>
    <row r="147" spans="16:18">
      <c r="P147" s="94">
        <v>42984</v>
      </c>
      <c r="Q147" s="95">
        <v>78</v>
      </c>
      <c r="R147" t="s">
        <v>852</v>
      </c>
    </row>
    <row r="148" spans="16:18">
      <c r="P148" s="94">
        <v>42988</v>
      </c>
      <c r="Q148" s="95">
        <v>33</v>
      </c>
      <c r="R148" t="s">
        <v>850</v>
      </c>
    </row>
    <row r="149" spans="16:18">
      <c r="P149" s="94">
        <v>42990</v>
      </c>
      <c r="Q149" s="95">
        <v>48</v>
      </c>
      <c r="R149" t="s">
        <v>851</v>
      </c>
    </row>
    <row r="150" spans="16:18">
      <c r="P150" s="94">
        <v>42994</v>
      </c>
      <c r="Q150" s="95">
        <v>48</v>
      </c>
      <c r="R150" t="s">
        <v>851</v>
      </c>
    </row>
    <row r="151" spans="16:18">
      <c r="P151" s="94">
        <v>42996</v>
      </c>
      <c r="Q151" s="95">
        <v>91</v>
      </c>
      <c r="R151" t="s">
        <v>852</v>
      </c>
    </row>
    <row r="152" spans="16:18">
      <c r="P152" s="94">
        <v>43000</v>
      </c>
      <c r="Q152" s="95">
        <v>44</v>
      </c>
      <c r="R152" t="s">
        <v>850</v>
      </c>
    </row>
    <row r="153" spans="16:18">
      <c r="P153" s="94">
        <v>43003</v>
      </c>
      <c r="Q153" s="95">
        <v>26</v>
      </c>
      <c r="R153" t="s">
        <v>852</v>
      </c>
    </row>
    <row r="154" spans="16:18">
      <c r="P154" s="94">
        <v>43007</v>
      </c>
      <c r="Q154" s="95">
        <v>88</v>
      </c>
      <c r="R154" t="s">
        <v>850</v>
      </c>
    </row>
    <row r="155" spans="16:18">
      <c r="P155" s="94">
        <v>43010</v>
      </c>
      <c r="Q155" s="95">
        <v>33</v>
      </c>
      <c r="R155" t="s">
        <v>850</v>
      </c>
    </row>
    <row r="156" spans="16:18">
      <c r="P156" s="94">
        <v>43012</v>
      </c>
      <c r="Q156" s="95">
        <v>65</v>
      </c>
      <c r="R156" t="s">
        <v>852</v>
      </c>
    </row>
    <row r="157" spans="16:18">
      <c r="P157" s="94">
        <v>43014</v>
      </c>
      <c r="Q157" s="95">
        <v>12</v>
      </c>
      <c r="R157" t="s">
        <v>851</v>
      </c>
    </row>
    <row r="158" spans="16:18">
      <c r="P158" s="94">
        <v>43018</v>
      </c>
      <c r="Q158" s="95">
        <v>52</v>
      </c>
      <c r="R158" t="s">
        <v>852</v>
      </c>
    </row>
    <row r="159" spans="16:18">
      <c r="P159" s="94">
        <v>43020</v>
      </c>
      <c r="Q159" s="95">
        <v>55</v>
      </c>
      <c r="R159" t="s">
        <v>850</v>
      </c>
    </row>
    <row r="160" spans="16:18">
      <c r="P160" s="94">
        <v>43022</v>
      </c>
      <c r="Q160" s="95">
        <v>52</v>
      </c>
      <c r="R160" t="s">
        <v>852</v>
      </c>
    </row>
    <row r="161" spans="16:18">
      <c r="P161" s="94">
        <v>43025</v>
      </c>
      <c r="Q161" s="95">
        <v>66</v>
      </c>
      <c r="R161" t="s">
        <v>850</v>
      </c>
    </row>
    <row r="162" spans="16:18">
      <c r="P162" s="94">
        <v>43026</v>
      </c>
      <c r="Q162" s="95">
        <v>39</v>
      </c>
      <c r="R162" t="s">
        <v>852</v>
      </c>
    </row>
    <row r="163" spans="16:18">
      <c r="P163" s="94">
        <v>43030</v>
      </c>
      <c r="Q163" s="95">
        <v>72</v>
      </c>
      <c r="R163" t="s">
        <v>851</v>
      </c>
    </row>
    <row r="164" spans="16:18">
      <c r="P164" s="94">
        <v>43034</v>
      </c>
      <c r="Q164" s="95">
        <v>13</v>
      </c>
      <c r="R164" t="s">
        <v>852</v>
      </c>
    </row>
    <row r="165" spans="16:18">
      <c r="P165" s="94">
        <v>43035</v>
      </c>
      <c r="Q165" s="95">
        <v>11</v>
      </c>
      <c r="R165" t="s">
        <v>850</v>
      </c>
    </row>
    <row r="166" spans="16:18">
      <c r="P166" s="94">
        <v>43036</v>
      </c>
      <c r="Q166" s="95">
        <v>77</v>
      </c>
      <c r="R166" t="s">
        <v>850</v>
      </c>
    </row>
    <row r="167" spans="16:18">
      <c r="P167" s="94">
        <v>43038</v>
      </c>
      <c r="Q167" s="95">
        <v>60</v>
      </c>
      <c r="R167" t="s">
        <v>851</v>
      </c>
    </row>
    <row r="168" spans="16:18">
      <c r="P168" s="94">
        <v>43039</v>
      </c>
      <c r="Q168" s="95">
        <v>44</v>
      </c>
      <c r="R168" t="s">
        <v>850</v>
      </c>
    </row>
    <row r="169" spans="16:18">
      <c r="P169" s="94">
        <v>43042</v>
      </c>
      <c r="Q169" s="95">
        <v>78</v>
      </c>
      <c r="R169" t="s">
        <v>852</v>
      </c>
    </row>
    <row r="170" spans="16:18">
      <c r="P170" s="94">
        <v>43046</v>
      </c>
      <c r="Q170" s="95">
        <v>13</v>
      </c>
      <c r="R170" t="s">
        <v>852</v>
      </c>
    </row>
    <row r="171" spans="16:18">
      <c r="P171" s="94">
        <v>43050</v>
      </c>
      <c r="Q171" s="95">
        <v>91</v>
      </c>
      <c r="R171" t="s">
        <v>852</v>
      </c>
    </row>
    <row r="172" spans="16:18">
      <c r="P172" s="94">
        <v>43052</v>
      </c>
      <c r="Q172" s="95">
        <v>36</v>
      </c>
      <c r="R172" t="s">
        <v>851</v>
      </c>
    </row>
    <row r="173" spans="16:18">
      <c r="P173" s="94">
        <v>43056</v>
      </c>
      <c r="Q173" s="95">
        <v>24</v>
      </c>
      <c r="R173" t="s">
        <v>851</v>
      </c>
    </row>
    <row r="174" spans="16:18">
      <c r="P174" s="94">
        <v>43058</v>
      </c>
      <c r="Q174" s="95">
        <v>104</v>
      </c>
      <c r="R174" t="s">
        <v>852</v>
      </c>
    </row>
    <row r="175" spans="16:18">
      <c r="P175" s="94">
        <v>43062</v>
      </c>
      <c r="Q175" s="95">
        <v>72</v>
      </c>
      <c r="R175" t="s">
        <v>851</v>
      </c>
    </row>
    <row r="176" spans="16:18">
      <c r="P176" s="94">
        <v>43066</v>
      </c>
      <c r="Q176" s="95">
        <v>55</v>
      </c>
      <c r="R176" t="s">
        <v>850</v>
      </c>
    </row>
    <row r="177" spans="16:18">
      <c r="P177" s="94">
        <v>43067</v>
      </c>
      <c r="Q177" s="95">
        <v>48</v>
      </c>
      <c r="R177" t="s">
        <v>851</v>
      </c>
    </row>
    <row r="178" spans="16:18">
      <c r="P178" s="94">
        <v>43069</v>
      </c>
      <c r="Q178" s="95">
        <v>88</v>
      </c>
      <c r="R178" t="s">
        <v>850</v>
      </c>
    </row>
    <row r="179" spans="16:18">
      <c r="P179" s="94">
        <v>43070</v>
      </c>
      <c r="Q179" s="95">
        <v>96</v>
      </c>
      <c r="R179" t="s">
        <v>851</v>
      </c>
    </row>
    <row r="180" spans="16:18">
      <c r="P180" s="94">
        <v>43072</v>
      </c>
      <c r="Q180" s="95">
        <v>65</v>
      </c>
      <c r="R180" t="s">
        <v>852</v>
      </c>
    </row>
    <row r="181" spans="16:18">
      <c r="P181" s="94">
        <v>43074</v>
      </c>
      <c r="Q181" s="95">
        <v>36</v>
      </c>
      <c r="R181" t="s">
        <v>851</v>
      </c>
    </row>
    <row r="182" spans="16:18">
      <c r="P182" s="94">
        <v>43075</v>
      </c>
      <c r="Q182" s="95">
        <v>48</v>
      </c>
      <c r="R182" t="s">
        <v>851</v>
      </c>
    </row>
    <row r="183" spans="16:18">
      <c r="P183" s="94">
        <v>43077</v>
      </c>
      <c r="Q183" s="95">
        <v>60</v>
      </c>
      <c r="R183" t="s">
        <v>851</v>
      </c>
    </row>
    <row r="184" spans="16:18">
      <c r="P184" s="94">
        <v>43079</v>
      </c>
      <c r="Q184" s="95">
        <v>13</v>
      </c>
      <c r="R184" t="s">
        <v>852</v>
      </c>
    </row>
    <row r="185" spans="16:18">
      <c r="P185" s="94">
        <v>43081</v>
      </c>
      <c r="Q185" s="95">
        <v>44</v>
      </c>
      <c r="R185" t="s">
        <v>850</v>
      </c>
    </row>
    <row r="186" spans="16:18">
      <c r="P186" s="94">
        <v>43082</v>
      </c>
      <c r="Q186" s="95">
        <v>65</v>
      </c>
      <c r="R186" t="s">
        <v>852</v>
      </c>
    </row>
    <row r="187" spans="16:18">
      <c r="P187" s="94">
        <v>43083</v>
      </c>
      <c r="Q187" s="95">
        <v>60</v>
      </c>
      <c r="R187" t="s">
        <v>851</v>
      </c>
    </row>
    <row r="188" spans="16:18">
      <c r="P188" s="94">
        <v>43085</v>
      </c>
      <c r="Q188" s="95">
        <v>12</v>
      </c>
      <c r="R188" t="s">
        <v>851</v>
      </c>
    </row>
    <row r="189" spans="16:18">
      <c r="P189" s="94">
        <v>43086</v>
      </c>
      <c r="Q189" s="95">
        <v>72</v>
      </c>
      <c r="R189" t="s">
        <v>851</v>
      </c>
    </row>
    <row r="190" spans="16:18">
      <c r="P190" s="94">
        <v>43088</v>
      </c>
      <c r="Q190" s="95">
        <v>26</v>
      </c>
      <c r="R190" t="s">
        <v>852</v>
      </c>
    </row>
    <row r="191" spans="16:18">
      <c r="P191" s="94">
        <v>43092</v>
      </c>
      <c r="Q191" s="95">
        <v>12</v>
      </c>
      <c r="R191" t="s">
        <v>851</v>
      </c>
    </row>
    <row r="192" spans="16:18">
      <c r="P192" s="94">
        <v>43096</v>
      </c>
      <c r="Q192" s="95">
        <v>12</v>
      </c>
      <c r="R192" t="s">
        <v>851</v>
      </c>
    </row>
    <row r="193" spans="16:18">
      <c r="P193" s="94">
        <v>43099</v>
      </c>
      <c r="Q193" s="95">
        <v>104</v>
      </c>
      <c r="R193" t="s">
        <v>852</v>
      </c>
    </row>
    <row r="194" spans="16:18">
      <c r="P194" s="94">
        <v>43102</v>
      </c>
      <c r="Q194" s="95">
        <v>44</v>
      </c>
      <c r="R194" t="s">
        <v>850</v>
      </c>
    </row>
    <row r="195" spans="16:18">
      <c r="P195" s="94">
        <v>43105</v>
      </c>
      <c r="Q195" s="95">
        <v>96</v>
      </c>
      <c r="R195" t="s">
        <v>851</v>
      </c>
    </row>
    <row r="196" spans="16:18">
      <c r="P196" s="94">
        <v>43109</v>
      </c>
      <c r="Q196" s="95">
        <v>22</v>
      </c>
      <c r="R196" t="s">
        <v>850</v>
      </c>
    </row>
    <row r="197" spans="16:18">
      <c r="P197" s="94">
        <v>43113</v>
      </c>
      <c r="Q197" s="95">
        <v>39</v>
      </c>
      <c r="R197" t="s">
        <v>852</v>
      </c>
    </row>
    <row r="198" spans="16:18">
      <c r="P198" s="94">
        <v>43117</v>
      </c>
      <c r="Q198" s="95">
        <v>84</v>
      </c>
      <c r="R198" t="s">
        <v>855</v>
      </c>
    </row>
    <row r="199" spans="16:18">
      <c r="P199" s="94">
        <v>43119</v>
      </c>
      <c r="Q199" s="95">
        <v>88</v>
      </c>
      <c r="R199" t="s">
        <v>850</v>
      </c>
    </row>
    <row r="200" spans="16:18">
      <c r="P200" s="94">
        <v>43120</v>
      </c>
      <c r="Q200" s="95">
        <v>96</v>
      </c>
      <c r="R200" t="s">
        <v>851</v>
      </c>
    </row>
    <row r="201" spans="16:18">
      <c r="P201" s="94">
        <v>43121</v>
      </c>
      <c r="Q201" s="95">
        <v>48</v>
      </c>
      <c r="R201" t="s">
        <v>851</v>
      </c>
    </row>
    <row r="202" spans="16:18">
      <c r="P202" s="94">
        <v>43123</v>
      </c>
      <c r="Q202" s="95">
        <v>72</v>
      </c>
      <c r="R202" t="s">
        <v>851</v>
      </c>
    </row>
    <row r="203" spans="16:18">
      <c r="P203" s="94">
        <v>43124</v>
      </c>
      <c r="Q203" s="95">
        <v>98</v>
      </c>
      <c r="R203" t="s">
        <v>855</v>
      </c>
    </row>
    <row r="204" spans="16:18">
      <c r="P204" s="94">
        <v>43125</v>
      </c>
      <c r="Q204" s="95">
        <v>36</v>
      </c>
      <c r="R204" t="s">
        <v>851</v>
      </c>
    </row>
    <row r="205" spans="16:18">
      <c r="P205" s="94">
        <v>43128</v>
      </c>
      <c r="Q205" s="95">
        <v>52</v>
      </c>
      <c r="R205" t="s">
        <v>852</v>
      </c>
    </row>
    <row r="206" spans="16:18">
      <c r="P206" s="94">
        <v>43131</v>
      </c>
      <c r="Q206" s="95">
        <v>84</v>
      </c>
      <c r="R206" t="s">
        <v>855</v>
      </c>
    </row>
    <row r="207" spans="16:18">
      <c r="P207" s="94">
        <v>43134</v>
      </c>
      <c r="Q207" s="95">
        <v>11</v>
      </c>
      <c r="R207" t="s">
        <v>850</v>
      </c>
    </row>
    <row r="208" spans="16:18">
      <c r="P208" s="94">
        <v>43137</v>
      </c>
      <c r="Q208" s="95">
        <v>66</v>
      </c>
      <c r="R208" t="s">
        <v>850</v>
      </c>
    </row>
    <row r="209" spans="16:18">
      <c r="P209" s="94">
        <v>43138</v>
      </c>
      <c r="Q209" s="95">
        <v>12</v>
      </c>
      <c r="R209" t="s">
        <v>851</v>
      </c>
    </row>
    <row r="210" spans="16:18">
      <c r="P210" s="94">
        <v>43140</v>
      </c>
      <c r="Q210" s="95">
        <v>36</v>
      </c>
      <c r="R210" t="s">
        <v>851</v>
      </c>
    </row>
    <row r="211" spans="16:18">
      <c r="P211" s="94">
        <v>43142</v>
      </c>
      <c r="Q211" s="95">
        <v>39</v>
      </c>
      <c r="R211" t="s">
        <v>852</v>
      </c>
    </row>
    <row r="212" spans="16:18">
      <c r="P212" s="94">
        <v>43145</v>
      </c>
      <c r="Q212" s="95">
        <v>96</v>
      </c>
      <c r="R212" t="s">
        <v>851</v>
      </c>
    </row>
    <row r="213" spans="16:18">
      <c r="P213" s="94">
        <v>43147</v>
      </c>
      <c r="Q213" s="95">
        <v>42</v>
      </c>
      <c r="R213" t="s">
        <v>855</v>
      </c>
    </row>
    <row r="214" spans="16:18">
      <c r="P214" s="94">
        <v>43150</v>
      </c>
      <c r="Q214" s="95">
        <v>84</v>
      </c>
      <c r="R214" t="s">
        <v>851</v>
      </c>
    </row>
    <row r="215" spans="16:18">
      <c r="P215" s="94">
        <v>43154</v>
      </c>
      <c r="Q215" s="95">
        <v>60</v>
      </c>
      <c r="R215" t="s">
        <v>851</v>
      </c>
    </row>
    <row r="216" spans="16:18">
      <c r="P216" s="94">
        <v>43157</v>
      </c>
      <c r="Q216" s="95">
        <v>52</v>
      </c>
      <c r="R216" t="s">
        <v>852</v>
      </c>
    </row>
    <row r="217" spans="16:18">
      <c r="P217" s="94">
        <v>43161</v>
      </c>
      <c r="Q217" s="95">
        <v>55</v>
      </c>
      <c r="R217" t="s">
        <v>850</v>
      </c>
    </row>
    <row r="218" spans="16:18">
      <c r="P218" s="94">
        <v>43164</v>
      </c>
      <c r="Q218" s="95">
        <v>11</v>
      </c>
      <c r="R218" t="s">
        <v>850</v>
      </c>
    </row>
    <row r="219" spans="16:18">
      <c r="P219" s="94">
        <v>43165</v>
      </c>
      <c r="Q219" s="95">
        <v>96</v>
      </c>
      <c r="R219" t="s">
        <v>851</v>
      </c>
    </row>
    <row r="220" spans="16:18">
      <c r="P220" s="94">
        <v>43168</v>
      </c>
      <c r="Q220" s="95">
        <v>84</v>
      </c>
      <c r="R220" t="s">
        <v>851</v>
      </c>
    </row>
    <row r="221" spans="16:18">
      <c r="P221" s="94">
        <v>43170</v>
      </c>
      <c r="Q221" s="95">
        <v>70</v>
      </c>
      <c r="R221" t="s">
        <v>855</v>
      </c>
    </row>
    <row r="222" spans="16:18">
      <c r="P222" s="94">
        <v>43174</v>
      </c>
      <c r="Q222" s="95">
        <v>56</v>
      </c>
      <c r="R222" t="s">
        <v>855</v>
      </c>
    </row>
    <row r="223" spans="16:18">
      <c r="P223" s="94">
        <v>43175</v>
      </c>
      <c r="Q223" s="95">
        <v>72</v>
      </c>
      <c r="R223" t="s">
        <v>851</v>
      </c>
    </row>
    <row r="224" spans="16:18">
      <c r="P224" s="94">
        <v>43176</v>
      </c>
      <c r="Q224" s="95">
        <v>48</v>
      </c>
      <c r="R224" t="s">
        <v>851</v>
      </c>
    </row>
    <row r="225" spans="16:18">
      <c r="P225" s="94">
        <v>43177</v>
      </c>
      <c r="Q225" s="95">
        <v>56</v>
      </c>
      <c r="R225" t="s">
        <v>855</v>
      </c>
    </row>
    <row r="226" spans="16:18">
      <c r="P226" s="94">
        <v>43178</v>
      </c>
      <c r="Q226" s="95">
        <v>13</v>
      </c>
      <c r="R226" t="s">
        <v>852</v>
      </c>
    </row>
    <row r="227" spans="16:18">
      <c r="P227" s="94">
        <v>43182</v>
      </c>
      <c r="Q227" s="95">
        <v>104</v>
      </c>
      <c r="R227" t="s">
        <v>852</v>
      </c>
    </row>
    <row r="228" spans="16:18">
      <c r="P228" s="94">
        <v>43184</v>
      </c>
      <c r="Q228" s="95">
        <v>13</v>
      </c>
      <c r="R228" t="s">
        <v>852</v>
      </c>
    </row>
    <row r="229" spans="16:18">
      <c r="P229" s="94">
        <v>43186</v>
      </c>
      <c r="Q229" s="95">
        <v>48</v>
      </c>
      <c r="R229" t="s">
        <v>851</v>
      </c>
    </row>
    <row r="230" spans="16:18">
      <c r="P230" s="94">
        <v>43189</v>
      </c>
      <c r="Q230" s="95">
        <v>14</v>
      </c>
      <c r="R230" t="s">
        <v>855</v>
      </c>
    </row>
    <row r="231" spans="16:18">
      <c r="P231" s="94">
        <v>43191</v>
      </c>
      <c r="Q231" s="95">
        <v>56</v>
      </c>
      <c r="R231" t="s">
        <v>855</v>
      </c>
    </row>
    <row r="232" spans="16:18">
      <c r="P232" s="94">
        <v>43194</v>
      </c>
      <c r="Q232" s="95">
        <v>88</v>
      </c>
      <c r="R232" t="s">
        <v>850</v>
      </c>
    </row>
    <row r="233" spans="16:18">
      <c r="P233" s="94">
        <v>43196</v>
      </c>
      <c r="Q233" s="95">
        <v>56</v>
      </c>
      <c r="R233" t="s">
        <v>855</v>
      </c>
    </row>
    <row r="234" spans="16:18">
      <c r="P234" s="94">
        <v>43197</v>
      </c>
      <c r="Q234" s="95">
        <v>78</v>
      </c>
      <c r="R234" t="s">
        <v>852</v>
      </c>
    </row>
    <row r="235" spans="16:18">
      <c r="P235" s="94">
        <v>43201</v>
      </c>
      <c r="Q235" s="95">
        <v>112</v>
      </c>
      <c r="R235" t="s">
        <v>855</v>
      </c>
    </row>
    <row r="236" spans="16:18">
      <c r="P236" s="94">
        <v>43205</v>
      </c>
      <c r="Q236" s="95">
        <v>42</v>
      </c>
      <c r="R236" t="s">
        <v>855</v>
      </c>
    </row>
    <row r="237" spans="16:18">
      <c r="P237" s="94">
        <v>43206</v>
      </c>
      <c r="Q237" s="95">
        <v>24</v>
      </c>
      <c r="R237" t="s">
        <v>851</v>
      </c>
    </row>
    <row r="238" spans="16:18">
      <c r="P238" s="94">
        <v>43210</v>
      </c>
      <c r="Q238" s="95">
        <v>84</v>
      </c>
      <c r="R238" t="s">
        <v>851</v>
      </c>
    </row>
    <row r="239" spans="16:18">
      <c r="P239" s="94">
        <v>43211</v>
      </c>
      <c r="Q239" s="95">
        <v>13</v>
      </c>
      <c r="R239" t="s">
        <v>852</v>
      </c>
    </row>
    <row r="240" spans="16:18">
      <c r="P240" s="94">
        <v>43212</v>
      </c>
      <c r="Q240" s="95">
        <v>65</v>
      </c>
      <c r="R240" t="s">
        <v>852</v>
      </c>
    </row>
    <row r="241" spans="16:18">
      <c r="P241" s="94">
        <v>43216</v>
      </c>
      <c r="Q241" s="95">
        <v>88</v>
      </c>
      <c r="R241" t="s">
        <v>850</v>
      </c>
    </row>
    <row r="242" spans="16:18">
      <c r="P242" s="94">
        <v>43220</v>
      </c>
      <c r="Q242" s="95">
        <v>112</v>
      </c>
      <c r="R242" t="s">
        <v>855</v>
      </c>
    </row>
    <row r="243" spans="16:18">
      <c r="P243" s="94">
        <v>43224</v>
      </c>
      <c r="Q243" s="95">
        <v>36</v>
      </c>
      <c r="R243" t="s">
        <v>851</v>
      </c>
    </row>
    <row r="244" spans="16:18">
      <c r="P244" s="94">
        <v>43225</v>
      </c>
      <c r="Q244" s="95">
        <v>22</v>
      </c>
      <c r="R244" t="s">
        <v>850</v>
      </c>
    </row>
    <row r="245" spans="16:18">
      <c r="P245" s="94">
        <v>43229</v>
      </c>
      <c r="Q245" s="95">
        <v>12</v>
      </c>
      <c r="R245" t="s">
        <v>851</v>
      </c>
    </row>
    <row r="246" spans="16:18">
      <c r="P246" s="94">
        <v>43232</v>
      </c>
      <c r="Q246" s="95">
        <v>72</v>
      </c>
      <c r="R246" t="s">
        <v>851</v>
      </c>
    </row>
    <row r="247" spans="16:18">
      <c r="P247" s="94">
        <v>43233</v>
      </c>
      <c r="Q247" s="95">
        <v>13</v>
      </c>
      <c r="R247" t="s">
        <v>852</v>
      </c>
    </row>
    <row r="248" spans="16:18">
      <c r="P248" s="94">
        <v>43236</v>
      </c>
      <c r="Q248" s="95">
        <v>26</v>
      </c>
      <c r="R248" t="s">
        <v>852</v>
      </c>
    </row>
    <row r="249" spans="16:18">
      <c r="P249" s="94">
        <v>43240</v>
      </c>
      <c r="Q249" s="95">
        <v>14</v>
      </c>
      <c r="R249" t="s">
        <v>855</v>
      </c>
    </row>
    <row r="250" spans="16:18">
      <c r="P250" s="94">
        <v>43241</v>
      </c>
      <c r="Q250" s="95">
        <v>72</v>
      </c>
      <c r="R250" t="s">
        <v>851</v>
      </c>
    </row>
    <row r="251" spans="16:18">
      <c r="P251" s="94">
        <v>43245</v>
      </c>
      <c r="Q251" s="95">
        <v>11</v>
      </c>
      <c r="R251" t="s">
        <v>850</v>
      </c>
    </row>
    <row r="252" spans="16:18">
      <c r="P252" s="94">
        <v>43247</v>
      </c>
      <c r="Q252" s="95">
        <v>70</v>
      </c>
      <c r="R252" t="s">
        <v>855</v>
      </c>
    </row>
    <row r="253" spans="16:18">
      <c r="P253" s="94">
        <v>43250</v>
      </c>
      <c r="Q253" s="95">
        <v>77</v>
      </c>
      <c r="R253" t="s">
        <v>850</v>
      </c>
    </row>
    <row r="254" spans="16:18">
      <c r="P254" s="94">
        <v>43253</v>
      </c>
      <c r="Q254" s="95">
        <v>98</v>
      </c>
      <c r="R254" t="s">
        <v>855</v>
      </c>
    </row>
    <row r="255" spans="16:18">
      <c r="P255" s="94">
        <v>43254</v>
      </c>
      <c r="Q255" s="95">
        <v>98</v>
      </c>
      <c r="R255" t="s">
        <v>855</v>
      </c>
    </row>
    <row r="256" spans="16:18">
      <c r="P256" s="94">
        <v>43258</v>
      </c>
      <c r="Q256" s="95">
        <v>12</v>
      </c>
      <c r="R256" t="s">
        <v>851</v>
      </c>
    </row>
    <row r="257" spans="16:18">
      <c r="P257" s="94">
        <v>43261</v>
      </c>
      <c r="Q257" s="95">
        <v>26</v>
      </c>
      <c r="R257" t="s">
        <v>852</v>
      </c>
    </row>
    <row r="258" spans="16:18">
      <c r="P258" s="94">
        <v>43264</v>
      </c>
      <c r="Q258" s="95">
        <v>98</v>
      </c>
      <c r="R258" t="s">
        <v>855</v>
      </c>
    </row>
    <row r="259" spans="16:18">
      <c r="P259" s="94">
        <v>43266</v>
      </c>
      <c r="Q259" s="95">
        <v>22</v>
      </c>
      <c r="R259" t="s">
        <v>850</v>
      </c>
    </row>
    <row r="260" spans="16:18">
      <c r="P260" s="94">
        <v>43267</v>
      </c>
      <c r="Q260" s="95">
        <v>65</v>
      </c>
      <c r="R260" t="s">
        <v>852</v>
      </c>
    </row>
    <row r="261" spans="16:18">
      <c r="P261" s="94">
        <v>43269</v>
      </c>
      <c r="Q261" s="95">
        <v>42</v>
      </c>
      <c r="R261" t="s">
        <v>855</v>
      </c>
    </row>
    <row r="262" spans="16:18">
      <c r="P262" s="94">
        <v>43272</v>
      </c>
      <c r="Q262" s="95">
        <v>112</v>
      </c>
      <c r="R262" t="s">
        <v>855</v>
      </c>
    </row>
    <row r="263" spans="16:18">
      <c r="P263" s="94">
        <v>43274</v>
      </c>
      <c r="Q263" s="95">
        <v>78</v>
      </c>
      <c r="R263" t="s">
        <v>852</v>
      </c>
    </row>
    <row r="264" spans="16:18">
      <c r="P264" s="94">
        <v>43276</v>
      </c>
      <c r="Q264" s="95">
        <v>70</v>
      </c>
      <c r="R264" t="s">
        <v>855</v>
      </c>
    </row>
    <row r="265" spans="16:18">
      <c r="P265" s="94">
        <v>43277</v>
      </c>
      <c r="Q265" s="95">
        <v>14</v>
      </c>
      <c r="R265" t="s">
        <v>855</v>
      </c>
    </row>
    <row r="266" spans="16:18">
      <c r="P266" s="94">
        <v>43278</v>
      </c>
      <c r="Q266" s="95">
        <v>36</v>
      </c>
      <c r="R266" t="s">
        <v>851</v>
      </c>
    </row>
    <row r="267" spans="16:18">
      <c r="P267" s="94">
        <v>43281</v>
      </c>
      <c r="Q267" s="95">
        <v>14</v>
      </c>
      <c r="R267" t="s">
        <v>855</v>
      </c>
    </row>
    <row r="268" spans="16:18">
      <c r="P268" s="94">
        <v>43283</v>
      </c>
      <c r="Q268" s="95">
        <v>48</v>
      </c>
      <c r="R268" t="s">
        <v>851</v>
      </c>
    </row>
    <row r="269" spans="16:18">
      <c r="P269" s="94">
        <v>43287</v>
      </c>
      <c r="Q269" s="95">
        <v>84</v>
      </c>
      <c r="R269" t="s">
        <v>855</v>
      </c>
    </row>
    <row r="270" spans="16:18">
      <c r="P270" s="94">
        <v>43290</v>
      </c>
      <c r="Q270" s="95">
        <v>11</v>
      </c>
      <c r="R270" t="s">
        <v>850</v>
      </c>
    </row>
    <row r="271" spans="16:18">
      <c r="P271" s="94">
        <v>43293</v>
      </c>
      <c r="Q271" s="95">
        <v>56</v>
      </c>
      <c r="R271" t="s">
        <v>855</v>
      </c>
    </row>
    <row r="272" spans="16:18">
      <c r="P272" s="94">
        <v>43295</v>
      </c>
      <c r="Q272" s="95">
        <v>33</v>
      </c>
      <c r="R272" t="s">
        <v>850</v>
      </c>
    </row>
    <row r="273" spans="16:18">
      <c r="P273" s="94">
        <v>43298</v>
      </c>
      <c r="Q273" s="95">
        <v>88</v>
      </c>
      <c r="R273" t="s">
        <v>850</v>
      </c>
    </row>
    <row r="274" spans="16:18">
      <c r="P274" s="94">
        <v>43301</v>
      </c>
      <c r="Q274" s="95">
        <v>52</v>
      </c>
      <c r="R274" t="s">
        <v>852</v>
      </c>
    </row>
    <row r="275" spans="16:18">
      <c r="P275" s="94">
        <v>43304</v>
      </c>
      <c r="Q275" s="95">
        <v>84</v>
      </c>
      <c r="R275" t="s">
        <v>855</v>
      </c>
    </row>
    <row r="276" spans="16:18">
      <c r="P276" s="94">
        <v>43305</v>
      </c>
      <c r="Q276" s="95">
        <v>66</v>
      </c>
      <c r="R276" t="s">
        <v>850</v>
      </c>
    </row>
    <row r="277" spans="16:18">
      <c r="P277" s="94">
        <v>43308</v>
      </c>
      <c r="Q277" s="95">
        <v>55</v>
      </c>
      <c r="R277" t="s">
        <v>850</v>
      </c>
    </row>
    <row r="278" spans="16:18">
      <c r="P278" s="94">
        <v>43312</v>
      </c>
      <c r="Q278" s="95">
        <v>14</v>
      </c>
      <c r="R278" t="s">
        <v>855</v>
      </c>
    </row>
    <row r="279" spans="16:18">
      <c r="P279" s="94">
        <v>43315</v>
      </c>
      <c r="Q279" s="95">
        <v>36</v>
      </c>
      <c r="R279" t="s">
        <v>850</v>
      </c>
    </row>
    <row r="280" spans="16:18">
      <c r="P280" s="94">
        <v>43317</v>
      </c>
      <c r="Q280" s="95">
        <v>45</v>
      </c>
      <c r="R280" t="s">
        <v>855</v>
      </c>
    </row>
    <row r="281" spans="16:18">
      <c r="P281" s="94">
        <v>43320</v>
      </c>
      <c r="Q281" s="95">
        <v>45</v>
      </c>
      <c r="R281" t="s">
        <v>855</v>
      </c>
    </row>
    <row r="282" spans="16:18">
      <c r="P282" s="94">
        <v>43322</v>
      </c>
      <c r="Q282" s="95">
        <v>60</v>
      </c>
      <c r="R282" t="s">
        <v>850</v>
      </c>
    </row>
    <row r="283" spans="16:18">
      <c r="P283" s="94">
        <v>43325</v>
      </c>
      <c r="Q283" s="95">
        <v>24</v>
      </c>
      <c r="R283" t="s">
        <v>850</v>
      </c>
    </row>
    <row r="284" spans="16:18">
      <c r="P284" s="94">
        <v>43327</v>
      </c>
      <c r="Q284" s="95">
        <v>36</v>
      </c>
      <c r="R284" t="s">
        <v>850</v>
      </c>
    </row>
    <row r="285" spans="16:18">
      <c r="P285" s="94">
        <v>43330</v>
      </c>
      <c r="Q285" s="95">
        <v>78</v>
      </c>
      <c r="R285" t="s">
        <v>851</v>
      </c>
    </row>
    <row r="286" spans="16:18">
      <c r="P286" s="94">
        <v>43332</v>
      </c>
      <c r="Q286" s="95">
        <v>91</v>
      </c>
      <c r="R286" t="s">
        <v>851</v>
      </c>
    </row>
    <row r="287" spans="16:18">
      <c r="P287" s="94">
        <v>43333</v>
      </c>
      <c r="Q287" s="95">
        <v>30</v>
      </c>
      <c r="R287" t="s">
        <v>855</v>
      </c>
    </row>
    <row r="288" spans="16:18">
      <c r="P288" s="94">
        <v>43336</v>
      </c>
      <c r="Q288" s="95">
        <v>105</v>
      </c>
      <c r="R288" t="s">
        <v>855</v>
      </c>
    </row>
    <row r="289" spans="16:18">
      <c r="P289" s="94">
        <v>43339</v>
      </c>
      <c r="Q289" s="95">
        <v>105</v>
      </c>
      <c r="R289" t="s">
        <v>855</v>
      </c>
    </row>
    <row r="290" spans="16:18">
      <c r="P290" s="94">
        <v>43342</v>
      </c>
      <c r="Q290" s="95">
        <v>12</v>
      </c>
      <c r="R290" t="s">
        <v>850</v>
      </c>
    </row>
    <row r="291" spans="16:18">
      <c r="P291" s="94">
        <v>43345</v>
      </c>
      <c r="Q291" s="95">
        <v>84</v>
      </c>
      <c r="R291" t="s">
        <v>850</v>
      </c>
    </row>
    <row r="292" spans="16:18">
      <c r="P292" s="94">
        <v>43349</v>
      </c>
      <c r="Q292" s="95">
        <v>52</v>
      </c>
      <c r="R292" t="s">
        <v>851</v>
      </c>
    </row>
    <row r="293" spans="16:18">
      <c r="P293" s="94">
        <v>43350</v>
      </c>
      <c r="Q293" s="95">
        <v>105</v>
      </c>
      <c r="R293" t="s">
        <v>855</v>
      </c>
    </row>
    <row r="294" spans="16:18">
      <c r="P294" s="94">
        <v>43353</v>
      </c>
      <c r="Q294" s="95">
        <v>84</v>
      </c>
      <c r="R294" t="s">
        <v>850</v>
      </c>
    </row>
    <row r="295" spans="16:18">
      <c r="P295" s="94">
        <v>43356</v>
      </c>
      <c r="Q295" s="95">
        <v>48</v>
      </c>
      <c r="R295" t="s">
        <v>850</v>
      </c>
    </row>
    <row r="296" spans="16:18">
      <c r="P296" s="94">
        <v>43357</v>
      </c>
      <c r="Q296" s="95">
        <v>104</v>
      </c>
      <c r="R296" t="s">
        <v>851</v>
      </c>
    </row>
    <row r="297" spans="16:18">
      <c r="P297" s="94">
        <v>43360</v>
      </c>
      <c r="Q297" s="95">
        <v>120</v>
      </c>
      <c r="R297" t="s">
        <v>855</v>
      </c>
    </row>
    <row r="298" spans="16:18">
      <c r="P298" s="94">
        <v>43364</v>
      </c>
      <c r="Q298" s="95">
        <v>60</v>
      </c>
      <c r="R298" t="s">
        <v>850</v>
      </c>
    </row>
    <row r="299" spans="16:18">
      <c r="P299" s="94">
        <v>43368</v>
      </c>
      <c r="Q299" s="95">
        <v>45</v>
      </c>
      <c r="R299" t="s">
        <v>855</v>
      </c>
    </row>
    <row r="300" spans="16:18">
      <c r="P300" s="94">
        <v>43372</v>
      </c>
      <c r="Q300" s="95">
        <v>28</v>
      </c>
      <c r="R300" t="s">
        <v>852</v>
      </c>
    </row>
    <row r="301" spans="16:18">
      <c r="P301" s="94">
        <v>43376</v>
      </c>
      <c r="Q301" s="95">
        <v>75</v>
      </c>
      <c r="R301" t="s">
        <v>855</v>
      </c>
    </row>
    <row r="302" spans="16:18">
      <c r="P302" s="94">
        <v>43378</v>
      </c>
      <c r="Q302" s="95">
        <v>60</v>
      </c>
      <c r="R302" t="s">
        <v>850</v>
      </c>
    </row>
    <row r="303" spans="16:18">
      <c r="P303" s="94">
        <v>43380</v>
      </c>
      <c r="Q303" s="95">
        <v>98</v>
      </c>
      <c r="R303" t="s">
        <v>852</v>
      </c>
    </row>
    <row r="304" spans="16:18">
      <c r="P304" s="94">
        <v>43384</v>
      </c>
      <c r="Q304" s="95">
        <v>96</v>
      </c>
      <c r="R304" t="s">
        <v>850</v>
      </c>
    </row>
    <row r="305" spans="16:18">
      <c r="P305" s="94">
        <v>43386</v>
      </c>
      <c r="Q305" s="95">
        <v>13</v>
      </c>
      <c r="R305" t="s">
        <v>851</v>
      </c>
    </row>
    <row r="306" spans="16:18">
      <c r="P306" s="94">
        <v>43389</v>
      </c>
      <c r="Q306" s="95">
        <v>70</v>
      </c>
      <c r="R306" t="s">
        <v>852</v>
      </c>
    </row>
    <row r="307" spans="16:18">
      <c r="P307" s="94">
        <v>43392</v>
      </c>
      <c r="Q307" s="95">
        <v>105</v>
      </c>
      <c r="R307" t="s">
        <v>855</v>
      </c>
    </row>
    <row r="308" spans="16:18">
      <c r="P308" s="94">
        <v>43394</v>
      </c>
      <c r="Q308" s="95">
        <v>105</v>
      </c>
      <c r="R308" t="s">
        <v>855</v>
      </c>
    </row>
    <row r="309" spans="16:18">
      <c r="P309" s="94">
        <v>43395</v>
      </c>
      <c r="Q309" s="95">
        <v>52</v>
      </c>
      <c r="R309" t="s">
        <v>851</v>
      </c>
    </row>
    <row r="310" spans="16:18">
      <c r="P310" s="94">
        <v>43397</v>
      </c>
      <c r="Q310" s="95">
        <v>45</v>
      </c>
      <c r="R310" t="s">
        <v>855</v>
      </c>
    </row>
    <row r="311" spans="16:18">
      <c r="P311" s="94">
        <v>43398</v>
      </c>
      <c r="Q311" s="95">
        <v>13</v>
      </c>
      <c r="R311" t="s">
        <v>851</v>
      </c>
    </row>
    <row r="312" spans="16:18">
      <c r="P312" s="94">
        <v>43399</v>
      </c>
      <c r="Q312" s="95">
        <v>70</v>
      </c>
      <c r="R312" t="s">
        <v>852</v>
      </c>
    </row>
    <row r="313" spans="16:18">
      <c r="P313" s="94">
        <v>43401</v>
      </c>
      <c r="Q313" s="95">
        <v>13</v>
      </c>
      <c r="R313" t="s">
        <v>851</v>
      </c>
    </row>
    <row r="314" spans="16:18">
      <c r="P314" s="94">
        <v>43403</v>
      </c>
      <c r="Q314" s="95">
        <v>60</v>
      </c>
      <c r="R314" t="s">
        <v>850</v>
      </c>
    </row>
    <row r="315" spans="16:18">
      <c r="P315" s="94">
        <v>43405</v>
      </c>
      <c r="Q315" s="95">
        <v>65</v>
      </c>
      <c r="R315" t="s">
        <v>851</v>
      </c>
    </row>
    <row r="316" spans="16:18">
      <c r="P316" s="94">
        <v>43407</v>
      </c>
      <c r="Q316" s="95">
        <v>26</v>
      </c>
      <c r="R316" t="s">
        <v>851</v>
      </c>
    </row>
    <row r="317" spans="16:18">
      <c r="P317" s="94">
        <v>43410</v>
      </c>
      <c r="Q317" s="95">
        <v>98</v>
      </c>
      <c r="R317" t="s">
        <v>852</v>
      </c>
    </row>
    <row r="318" spans="16:18">
      <c r="P318" s="94">
        <v>43411</v>
      </c>
      <c r="Q318" s="95">
        <v>120</v>
      </c>
      <c r="R318" t="s">
        <v>855</v>
      </c>
    </row>
    <row r="319" spans="16:18">
      <c r="P319" s="94">
        <v>43414</v>
      </c>
      <c r="Q319" s="95">
        <v>60</v>
      </c>
      <c r="R319" t="s">
        <v>855</v>
      </c>
    </row>
    <row r="320" spans="16:18">
      <c r="P320" s="94">
        <v>43415</v>
      </c>
      <c r="Q320" s="95">
        <v>60</v>
      </c>
      <c r="R320" t="s">
        <v>855</v>
      </c>
    </row>
    <row r="321" spans="16:18">
      <c r="P321" s="94">
        <v>43417</v>
      </c>
      <c r="Q321" s="95">
        <v>105</v>
      </c>
      <c r="R321" t="s">
        <v>855</v>
      </c>
    </row>
    <row r="322" spans="16:18">
      <c r="P322" s="94">
        <v>43419</v>
      </c>
      <c r="Q322" s="95">
        <v>24</v>
      </c>
      <c r="R322" t="s">
        <v>850</v>
      </c>
    </row>
    <row r="323" spans="16:18">
      <c r="P323" s="94">
        <v>43422</v>
      </c>
      <c r="Q323" s="95">
        <v>39</v>
      </c>
      <c r="R323" t="s">
        <v>851</v>
      </c>
    </row>
    <row r="324" spans="16:18">
      <c r="P324" s="94">
        <v>43425</v>
      </c>
      <c r="Q324" s="95">
        <v>65</v>
      </c>
      <c r="R324" t="s">
        <v>851</v>
      </c>
    </row>
    <row r="325" spans="16:18">
      <c r="P325" s="94">
        <v>43427</v>
      </c>
      <c r="Q325" s="95">
        <v>12</v>
      </c>
      <c r="R325" t="s">
        <v>850</v>
      </c>
    </row>
    <row r="326" spans="16:18">
      <c r="P326" s="94">
        <v>43429</v>
      </c>
      <c r="Q326" s="95">
        <v>48</v>
      </c>
      <c r="R326" t="s">
        <v>850</v>
      </c>
    </row>
    <row r="327" spans="16:18">
      <c r="P327" s="94">
        <v>43432</v>
      </c>
      <c r="Q327" s="95">
        <v>84</v>
      </c>
      <c r="R327" t="s">
        <v>850</v>
      </c>
    </row>
    <row r="328" spans="16:18">
      <c r="P328" s="94">
        <v>43435</v>
      </c>
      <c r="Q328" s="95">
        <v>84</v>
      </c>
      <c r="R328" t="s">
        <v>850</v>
      </c>
    </row>
    <row r="329" spans="16:18">
      <c r="P329" s="94">
        <v>43436</v>
      </c>
      <c r="Q329" s="95">
        <v>45</v>
      </c>
      <c r="R329" t="s">
        <v>855</v>
      </c>
    </row>
    <row r="330" spans="16:18">
      <c r="P330" s="94">
        <v>43437</v>
      </c>
      <c r="Q330" s="95">
        <v>56</v>
      </c>
      <c r="R330" t="s">
        <v>852</v>
      </c>
    </row>
    <row r="331" spans="16:18">
      <c r="P331" s="94">
        <v>43439</v>
      </c>
      <c r="Q331" s="95">
        <v>98</v>
      </c>
      <c r="R331" t="s">
        <v>852</v>
      </c>
    </row>
    <row r="332" spans="16:18">
      <c r="P332" s="94">
        <v>43440</v>
      </c>
      <c r="Q332" s="95">
        <v>75</v>
      </c>
      <c r="R332" t="s">
        <v>855</v>
      </c>
    </row>
    <row r="333" spans="16:18">
      <c r="P333" s="94">
        <v>43442</v>
      </c>
      <c r="Q333" s="95">
        <v>36</v>
      </c>
      <c r="R333" t="s">
        <v>850</v>
      </c>
    </row>
    <row r="334" spans="16:18">
      <c r="P334" s="94">
        <v>43444</v>
      </c>
      <c r="Q334" s="95">
        <v>60</v>
      </c>
      <c r="R334" t="s">
        <v>850</v>
      </c>
    </row>
    <row r="335" spans="16:18">
      <c r="P335" s="94">
        <v>43445</v>
      </c>
      <c r="Q335" s="95">
        <v>75</v>
      </c>
      <c r="R335" t="s">
        <v>855</v>
      </c>
    </row>
    <row r="336" spans="16:18">
      <c r="P336" s="94">
        <v>43446</v>
      </c>
      <c r="Q336" s="95">
        <v>105</v>
      </c>
      <c r="R336" t="s">
        <v>855</v>
      </c>
    </row>
    <row r="337" spans="16:18">
      <c r="P337" s="94">
        <v>43448</v>
      </c>
      <c r="Q337" s="95">
        <v>120</v>
      </c>
      <c r="R337" t="s">
        <v>855</v>
      </c>
    </row>
    <row r="338" spans="16:18">
      <c r="P338" s="94">
        <v>43450</v>
      </c>
      <c r="Q338" s="95">
        <v>48</v>
      </c>
      <c r="R338" t="s">
        <v>850</v>
      </c>
    </row>
    <row r="339" spans="16:18">
      <c r="P339" s="94">
        <v>43452</v>
      </c>
      <c r="Q339" s="95">
        <v>72</v>
      </c>
      <c r="R339" t="s">
        <v>850</v>
      </c>
    </row>
    <row r="340" spans="16:18">
      <c r="P340" s="94">
        <v>43453</v>
      </c>
      <c r="Q340" s="95">
        <v>45</v>
      </c>
      <c r="R340" t="s">
        <v>855</v>
      </c>
    </row>
    <row r="341" spans="16:18">
      <c r="P341" s="94">
        <v>43454</v>
      </c>
      <c r="Q341" s="95">
        <v>52</v>
      </c>
      <c r="R341" t="s">
        <v>851</v>
      </c>
    </row>
    <row r="342" spans="16:18">
      <c r="P342" s="94">
        <v>43455</v>
      </c>
      <c r="Q342" s="95">
        <v>70</v>
      </c>
      <c r="R342" t="s">
        <v>852</v>
      </c>
    </row>
    <row r="343" spans="16:18">
      <c r="P343" s="94">
        <v>43458</v>
      </c>
      <c r="Q343" s="95">
        <v>30</v>
      </c>
      <c r="R343" t="s">
        <v>855</v>
      </c>
    </row>
    <row r="344" spans="16:18">
      <c r="P344" s="94">
        <v>43460</v>
      </c>
      <c r="Q344" s="95">
        <v>30</v>
      </c>
      <c r="R344" t="s">
        <v>855</v>
      </c>
    </row>
    <row r="345" spans="16:18">
      <c r="P345" s="94">
        <v>43463</v>
      </c>
      <c r="Q345" s="95">
        <v>15</v>
      </c>
      <c r="R345" t="s">
        <v>855</v>
      </c>
    </row>
    <row r="346" spans="16:18">
      <c r="P346" s="94">
        <v>43464</v>
      </c>
      <c r="Q346" s="95">
        <v>104</v>
      </c>
      <c r="R346" t="s">
        <v>851</v>
      </c>
    </row>
    <row r="347" spans="16:18">
      <c r="P347" s="94">
        <v>43465</v>
      </c>
      <c r="Q347" s="95">
        <v>14</v>
      </c>
      <c r="R347" t="s">
        <v>852</v>
      </c>
    </row>
    <row r="348" spans="16:18">
      <c r="P348" s="94">
        <v>43466</v>
      </c>
      <c r="Q348" s="95">
        <v>105</v>
      </c>
      <c r="R348" t="s">
        <v>855</v>
      </c>
    </row>
    <row r="349" spans="16:18">
      <c r="P349" s="94">
        <v>43469</v>
      </c>
      <c r="Q349" s="95">
        <v>60</v>
      </c>
      <c r="R349" t="s">
        <v>855</v>
      </c>
    </row>
    <row r="350" spans="16:18">
      <c r="P350" s="94">
        <v>43471</v>
      </c>
      <c r="Q350" s="95">
        <v>36</v>
      </c>
      <c r="R350" t="s">
        <v>850</v>
      </c>
    </row>
    <row r="351" spans="16:18">
      <c r="P351" s="94">
        <v>43474</v>
      </c>
      <c r="Q351" s="95">
        <v>26</v>
      </c>
      <c r="R351" t="s">
        <v>851</v>
      </c>
    </row>
    <row r="352" spans="16:18">
      <c r="P352" s="94">
        <v>43475</v>
      </c>
      <c r="Q352" s="95">
        <v>90</v>
      </c>
      <c r="R352" t="s">
        <v>855</v>
      </c>
    </row>
    <row r="353" spans="16:18">
      <c r="P353" s="94">
        <v>43478</v>
      </c>
      <c r="Q353" s="95">
        <v>70</v>
      </c>
      <c r="R353" t="s">
        <v>852</v>
      </c>
    </row>
    <row r="354" spans="16:18">
      <c r="P354" s="94">
        <v>43481</v>
      </c>
      <c r="Q354" s="95">
        <v>105</v>
      </c>
      <c r="R354" t="s">
        <v>855</v>
      </c>
    </row>
    <row r="355" spans="16:18">
      <c r="P355" s="94">
        <v>43482</v>
      </c>
      <c r="Q355" s="95">
        <v>98</v>
      </c>
      <c r="R355" t="s">
        <v>852</v>
      </c>
    </row>
    <row r="356" spans="16:18">
      <c r="P356" s="94">
        <v>43484</v>
      </c>
      <c r="Q356" s="95">
        <v>14</v>
      </c>
      <c r="R356" t="s">
        <v>852</v>
      </c>
    </row>
    <row r="357" spans="16:18">
      <c r="P357" s="94">
        <v>43485</v>
      </c>
      <c r="Q357" s="95">
        <v>26</v>
      </c>
      <c r="R357" t="s">
        <v>851</v>
      </c>
    </row>
    <row r="358" spans="16:18">
      <c r="P358" s="94">
        <v>43487</v>
      </c>
      <c r="Q358" s="95">
        <v>42</v>
      </c>
      <c r="R358" t="s">
        <v>852</v>
      </c>
    </row>
    <row r="359" spans="16:18">
      <c r="P359" s="94">
        <v>43488</v>
      </c>
      <c r="Q359" s="95">
        <v>105</v>
      </c>
      <c r="R359" t="s">
        <v>855</v>
      </c>
    </row>
    <row r="360" spans="16:18">
      <c r="P360" s="94">
        <v>43489</v>
      </c>
      <c r="Q360" s="95">
        <v>98</v>
      </c>
      <c r="R360" t="s">
        <v>852</v>
      </c>
    </row>
    <row r="361" spans="16:18">
      <c r="P361" s="94">
        <v>43491</v>
      </c>
      <c r="Q361" s="95">
        <v>42</v>
      </c>
      <c r="R361" t="s">
        <v>852</v>
      </c>
    </row>
    <row r="362" spans="16:18">
      <c r="P362" s="94">
        <v>43494</v>
      </c>
      <c r="Q362" s="95">
        <v>65</v>
      </c>
      <c r="R362" t="s">
        <v>851</v>
      </c>
    </row>
    <row r="363" spans="16:18">
      <c r="P363" s="94">
        <v>43497</v>
      </c>
      <c r="Q363" s="95">
        <v>42</v>
      </c>
      <c r="R363" t="s">
        <v>852</v>
      </c>
    </row>
    <row r="364" spans="16:18">
      <c r="P364" s="94">
        <v>43499</v>
      </c>
      <c r="Q364" s="95">
        <v>52</v>
      </c>
      <c r="R364" t="s">
        <v>851</v>
      </c>
    </row>
    <row r="365" spans="16:18">
      <c r="P365" s="94">
        <v>43500</v>
      </c>
      <c r="Q365" s="95">
        <v>15</v>
      </c>
      <c r="R365" t="s">
        <v>855</v>
      </c>
    </row>
    <row r="366" spans="16:18">
      <c r="P366" s="94">
        <v>43503</v>
      </c>
      <c r="Q366" s="95">
        <v>120</v>
      </c>
      <c r="R366" t="s">
        <v>855</v>
      </c>
    </row>
    <row r="367" spans="16:18">
      <c r="P367" s="94">
        <v>43506</v>
      </c>
      <c r="Q367" s="95">
        <v>84</v>
      </c>
      <c r="R367" t="s">
        <v>850</v>
      </c>
    </row>
    <row r="368" spans="16:18">
      <c r="P368" s="94">
        <v>43507</v>
      </c>
      <c r="Q368" s="95">
        <v>48</v>
      </c>
      <c r="R368" t="s">
        <v>850</v>
      </c>
    </row>
    <row r="369" spans="16:18">
      <c r="P369" s="94">
        <v>43510</v>
      </c>
      <c r="Q369" s="95">
        <v>105</v>
      </c>
      <c r="R369" t="s">
        <v>855</v>
      </c>
    </row>
    <row r="370" spans="16:18">
      <c r="P370" s="94">
        <v>43512</v>
      </c>
      <c r="Q370" s="95">
        <v>104</v>
      </c>
      <c r="R370" t="s">
        <v>851</v>
      </c>
    </row>
    <row r="371" spans="16:18">
      <c r="P371" s="94">
        <v>43514</v>
      </c>
      <c r="Q371" s="95">
        <v>104</v>
      </c>
      <c r="R371" t="s">
        <v>851</v>
      </c>
    </row>
    <row r="372" spans="16:18">
      <c r="P372" s="94">
        <v>43517</v>
      </c>
      <c r="Q372" s="95">
        <v>90</v>
      </c>
      <c r="R372" t="s">
        <v>855</v>
      </c>
    </row>
    <row r="373" spans="16:18">
      <c r="P373" s="94">
        <v>43520</v>
      </c>
      <c r="Q373" s="95">
        <v>75</v>
      </c>
      <c r="R373" t="s">
        <v>855</v>
      </c>
    </row>
    <row r="374" spans="16:18">
      <c r="P374" s="94">
        <v>43521</v>
      </c>
      <c r="Q374" s="95">
        <v>52</v>
      </c>
      <c r="R374" t="s">
        <v>851</v>
      </c>
    </row>
    <row r="375" spans="16:18">
      <c r="P375" s="94">
        <v>43524</v>
      </c>
      <c r="Q375" s="95">
        <v>98</v>
      </c>
      <c r="R375" t="s">
        <v>852</v>
      </c>
    </row>
    <row r="376" spans="16:18">
      <c r="P376" s="94">
        <v>43525</v>
      </c>
      <c r="Q376" s="95">
        <v>112</v>
      </c>
      <c r="R376" t="s">
        <v>852</v>
      </c>
    </row>
    <row r="377" spans="16:18">
      <c r="P377" s="94">
        <v>43528</v>
      </c>
      <c r="Q377" s="95">
        <v>112</v>
      </c>
      <c r="R377" t="s">
        <v>852</v>
      </c>
    </row>
    <row r="378" spans="16:18">
      <c r="P378" s="94">
        <v>43531</v>
      </c>
      <c r="Q378" s="95">
        <v>26</v>
      </c>
      <c r="R378" t="s">
        <v>851</v>
      </c>
    </row>
    <row r="379" spans="16:18">
      <c r="P379" s="94">
        <v>43534</v>
      </c>
      <c r="Q379" s="95">
        <v>12</v>
      </c>
      <c r="R379" t="s">
        <v>850</v>
      </c>
    </row>
    <row r="380" spans="16:18">
      <c r="P380" s="94">
        <v>43536</v>
      </c>
      <c r="Q380" s="95">
        <v>78</v>
      </c>
      <c r="R380" t="s">
        <v>851</v>
      </c>
    </row>
    <row r="381" spans="16:18">
      <c r="P381" s="94">
        <v>43537</v>
      </c>
      <c r="Q381" s="95">
        <v>15</v>
      </c>
      <c r="R381" t="s">
        <v>855</v>
      </c>
    </row>
    <row r="382" spans="16:18">
      <c r="P382" s="94">
        <v>43540</v>
      </c>
      <c r="Q382" s="95">
        <v>90</v>
      </c>
      <c r="R382" t="s">
        <v>855</v>
      </c>
    </row>
    <row r="383" spans="16:18">
      <c r="P383" s="94">
        <v>43542</v>
      </c>
      <c r="Q383" s="95">
        <v>52</v>
      </c>
      <c r="R383" t="s">
        <v>851</v>
      </c>
    </row>
    <row r="384" spans="16:18">
      <c r="P384" s="94">
        <v>43543</v>
      </c>
      <c r="Q384" s="95">
        <v>112</v>
      </c>
      <c r="R384" t="s">
        <v>852</v>
      </c>
    </row>
    <row r="385" spans="16:18">
      <c r="P385" s="94">
        <v>43545</v>
      </c>
      <c r="Q385" s="95">
        <v>72</v>
      </c>
      <c r="R385" t="s">
        <v>850</v>
      </c>
    </row>
    <row r="386" spans="16:18">
      <c r="P386" s="94">
        <v>43547</v>
      </c>
      <c r="Q386" s="95">
        <v>45</v>
      </c>
      <c r="R386" t="s">
        <v>855</v>
      </c>
    </row>
    <row r="387" spans="16:18">
      <c r="P387" s="94">
        <v>43549</v>
      </c>
      <c r="Q387" s="95">
        <v>14</v>
      </c>
      <c r="R387" t="s">
        <v>852</v>
      </c>
    </row>
    <row r="388" spans="16:18">
      <c r="P388" s="94">
        <v>43552</v>
      </c>
      <c r="Q388" s="95">
        <v>45</v>
      </c>
      <c r="R388" t="s">
        <v>855</v>
      </c>
    </row>
    <row r="389" spans="16:18">
      <c r="P389" s="94">
        <v>43555</v>
      </c>
      <c r="Q389" s="95">
        <v>39</v>
      </c>
      <c r="R389" t="s">
        <v>851</v>
      </c>
    </row>
    <row r="390" spans="16:18">
      <c r="P390" s="94">
        <v>43557</v>
      </c>
      <c r="Q390" s="95">
        <v>60</v>
      </c>
      <c r="R390" t="s">
        <v>855</v>
      </c>
    </row>
    <row r="391" spans="16:18">
      <c r="P391" s="94">
        <v>43559</v>
      </c>
      <c r="Q391" s="95">
        <v>98</v>
      </c>
      <c r="R391" t="s">
        <v>852</v>
      </c>
    </row>
    <row r="392" spans="16:18">
      <c r="P392" s="94">
        <v>43562</v>
      </c>
      <c r="Q392" s="95">
        <v>120</v>
      </c>
      <c r="R392" t="s">
        <v>855</v>
      </c>
    </row>
    <row r="393" spans="16:18">
      <c r="P393" s="94">
        <v>43563</v>
      </c>
      <c r="Q393" s="95">
        <v>24</v>
      </c>
      <c r="R393" t="s">
        <v>850</v>
      </c>
    </row>
    <row r="394" spans="16:18">
      <c r="P394" s="94">
        <v>43566</v>
      </c>
      <c r="Q394" s="95">
        <v>30</v>
      </c>
      <c r="R394" t="s">
        <v>855</v>
      </c>
    </row>
    <row r="395" spans="16:18">
      <c r="P395" s="94">
        <v>43568</v>
      </c>
      <c r="Q395" s="95">
        <v>91</v>
      </c>
      <c r="R395" t="s">
        <v>851</v>
      </c>
    </row>
    <row r="396" spans="16:18">
      <c r="P396" s="94">
        <v>43570</v>
      </c>
      <c r="Q396" s="95">
        <v>90</v>
      </c>
      <c r="R396" t="s">
        <v>855</v>
      </c>
    </row>
    <row r="397" spans="16:18">
      <c r="P397" s="94">
        <v>43571</v>
      </c>
      <c r="Q397" s="95">
        <v>96</v>
      </c>
      <c r="R397" t="s">
        <v>850</v>
      </c>
    </row>
    <row r="398" spans="16:18">
      <c r="P398" s="94">
        <v>43572</v>
      </c>
      <c r="Q398" s="95">
        <v>84</v>
      </c>
      <c r="R398" t="s">
        <v>852</v>
      </c>
    </row>
    <row r="399" spans="16:18">
      <c r="P399" s="94">
        <v>43574</v>
      </c>
      <c r="Q399" s="95">
        <v>120</v>
      </c>
      <c r="R399" t="s">
        <v>855</v>
      </c>
    </row>
    <row r="400" spans="16:18">
      <c r="P400" s="94">
        <v>43575</v>
      </c>
      <c r="Q400" s="95">
        <v>14</v>
      </c>
      <c r="R400" t="s">
        <v>852</v>
      </c>
    </row>
    <row r="401" spans="16:18">
      <c r="P401" s="94">
        <v>43577</v>
      </c>
      <c r="Q401" s="95">
        <v>105</v>
      </c>
      <c r="R401" t="s">
        <v>855</v>
      </c>
    </row>
    <row r="402" spans="16:18">
      <c r="P402" s="94">
        <v>43578</v>
      </c>
      <c r="Q402" s="95">
        <v>65</v>
      </c>
      <c r="R402" t="s">
        <v>851</v>
      </c>
    </row>
    <row r="403" spans="16:18">
      <c r="P403" s="94">
        <v>43579</v>
      </c>
      <c r="Q403" s="95">
        <v>15</v>
      </c>
      <c r="R403" t="s">
        <v>855</v>
      </c>
    </row>
    <row r="404" spans="16:18">
      <c r="P404" s="94">
        <v>43581</v>
      </c>
      <c r="Q404" s="95">
        <v>120</v>
      </c>
      <c r="R404" t="s">
        <v>855</v>
      </c>
    </row>
    <row r="405" spans="16:18">
      <c r="P405" s="94">
        <v>43583</v>
      </c>
      <c r="Q405" s="95">
        <v>78</v>
      </c>
      <c r="R405" t="s">
        <v>851</v>
      </c>
    </row>
    <row r="406" spans="16:18">
      <c r="P406" s="94">
        <v>43584</v>
      </c>
      <c r="Q406" s="95">
        <v>90</v>
      </c>
      <c r="R406" t="s">
        <v>855</v>
      </c>
    </row>
    <row r="407" spans="16:18">
      <c r="P407" s="94">
        <v>43587</v>
      </c>
      <c r="Q407" s="95">
        <v>70</v>
      </c>
      <c r="R407" t="s">
        <v>852</v>
      </c>
    </row>
    <row r="408" spans="16:18">
      <c r="P408" s="94">
        <v>43590</v>
      </c>
      <c r="Q408" s="95">
        <v>75</v>
      </c>
      <c r="R408" t="s">
        <v>855</v>
      </c>
    </row>
    <row r="409" spans="16:18">
      <c r="P409" s="94">
        <v>43591</v>
      </c>
      <c r="Q409" s="95">
        <v>14</v>
      </c>
      <c r="R409" t="s">
        <v>852</v>
      </c>
    </row>
    <row r="410" spans="16:18">
      <c r="P410" s="94">
        <v>43592</v>
      </c>
      <c r="Q410" s="95">
        <v>91</v>
      </c>
      <c r="R410" t="s">
        <v>851</v>
      </c>
    </row>
    <row r="411" spans="16:18">
      <c r="P411" s="94">
        <v>43594</v>
      </c>
      <c r="Q411" s="95">
        <v>70</v>
      </c>
      <c r="R411" t="s">
        <v>852</v>
      </c>
    </row>
    <row r="412" spans="16:18">
      <c r="P412" s="94">
        <v>43595</v>
      </c>
      <c r="Q412" s="95">
        <v>65</v>
      </c>
      <c r="R412" t="s">
        <v>851</v>
      </c>
    </row>
    <row r="413" spans="16:18">
      <c r="P413" s="94">
        <v>43596</v>
      </c>
      <c r="Q413" s="95">
        <v>60</v>
      </c>
      <c r="R413" t="s">
        <v>850</v>
      </c>
    </row>
    <row r="414" spans="16:18">
      <c r="P414" s="94">
        <v>43597</v>
      </c>
      <c r="Q414" s="95">
        <v>60</v>
      </c>
      <c r="R414" t="s">
        <v>855</v>
      </c>
    </row>
    <row r="415" spans="16:18">
      <c r="P415" s="94">
        <v>43598</v>
      </c>
      <c r="Q415" s="95">
        <v>72</v>
      </c>
      <c r="R415" t="s">
        <v>850</v>
      </c>
    </row>
    <row r="416" spans="16:18">
      <c r="P416" s="94">
        <v>43601</v>
      </c>
      <c r="Q416" s="95">
        <v>70</v>
      </c>
      <c r="R416" t="s">
        <v>852</v>
      </c>
    </row>
    <row r="417" spans="16:18">
      <c r="P417" s="94">
        <v>43602</v>
      </c>
      <c r="Q417" s="95">
        <v>120</v>
      </c>
      <c r="R417" t="s">
        <v>855</v>
      </c>
    </row>
    <row r="418" spans="16:18">
      <c r="P418" s="94">
        <v>43604</v>
      </c>
      <c r="Q418" s="95">
        <v>75</v>
      </c>
      <c r="R418" t="s">
        <v>855</v>
      </c>
    </row>
    <row r="419" spans="16:18">
      <c r="P419" s="94">
        <v>43606</v>
      </c>
      <c r="Q419" s="95">
        <v>112</v>
      </c>
      <c r="R419" t="s">
        <v>852</v>
      </c>
    </row>
    <row r="420" spans="16:18">
      <c r="P420" s="94">
        <v>43607</v>
      </c>
      <c r="Q420" s="95">
        <v>36</v>
      </c>
      <c r="R420" t="s">
        <v>850</v>
      </c>
    </row>
    <row r="421" spans="16:18">
      <c r="P421" s="94">
        <v>43608</v>
      </c>
      <c r="Q421" s="95">
        <v>26</v>
      </c>
      <c r="R421" t="s">
        <v>851</v>
      </c>
    </row>
    <row r="422" spans="16:18">
      <c r="P422" s="94">
        <v>43610</v>
      </c>
      <c r="Q422" s="95">
        <v>45</v>
      </c>
      <c r="R422" t="s">
        <v>855</v>
      </c>
    </row>
    <row r="423" spans="16:18">
      <c r="P423" s="94">
        <v>43613</v>
      </c>
      <c r="Q423" s="95">
        <v>36</v>
      </c>
      <c r="R423" t="s">
        <v>850</v>
      </c>
    </row>
    <row r="424" spans="16:18">
      <c r="P424" s="94">
        <v>43614</v>
      </c>
      <c r="Q424" s="95">
        <v>120</v>
      </c>
      <c r="R424" t="s">
        <v>855</v>
      </c>
    </row>
    <row r="425" spans="16:18">
      <c r="P425" s="94">
        <v>43615</v>
      </c>
      <c r="Q425" s="95">
        <v>30</v>
      </c>
      <c r="R425" t="s">
        <v>855</v>
      </c>
    </row>
    <row r="426" spans="16:18">
      <c r="P426" s="94">
        <v>43618</v>
      </c>
      <c r="Q426" s="95">
        <v>105</v>
      </c>
      <c r="R426" t="s">
        <v>855</v>
      </c>
    </row>
    <row r="427" spans="16:18">
      <c r="P427" s="94">
        <v>43621</v>
      </c>
      <c r="Q427" s="95">
        <v>60</v>
      </c>
      <c r="R427" t="s">
        <v>855</v>
      </c>
    </row>
    <row r="428" spans="16:18">
      <c r="P428" s="94">
        <v>43622</v>
      </c>
      <c r="Q428" s="95">
        <v>12</v>
      </c>
      <c r="R428" t="s">
        <v>850</v>
      </c>
    </row>
    <row r="429" spans="16:18">
      <c r="P429" s="94">
        <v>43625</v>
      </c>
      <c r="Q429" s="95">
        <v>45</v>
      </c>
      <c r="R429" t="s">
        <v>855</v>
      </c>
    </row>
    <row r="430" spans="16:18">
      <c r="P430" s="94">
        <v>43628</v>
      </c>
      <c r="Q430" s="95">
        <v>105</v>
      </c>
      <c r="R430" t="s">
        <v>855</v>
      </c>
    </row>
    <row r="431" spans="16:18">
      <c r="P431" s="94">
        <v>43630</v>
      </c>
      <c r="Q431" s="95">
        <v>24</v>
      </c>
      <c r="R431" t="s">
        <v>850</v>
      </c>
    </row>
    <row r="432" spans="16:18">
      <c r="P432" s="94">
        <v>43633</v>
      </c>
      <c r="Q432" s="95">
        <v>36</v>
      </c>
      <c r="R432" t="s">
        <v>850</v>
      </c>
    </row>
    <row r="433" spans="16:18">
      <c r="P433" s="94">
        <v>43635</v>
      </c>
      <c r="Q433" s="95">
        <v>98</v>
      </c>
      <c r="R433" t="s">
        <v>852</v>
      </c>
    </row>
    <row r="434" spans="16:18">
      <c r="P434" s="94">
        <v>43638</v>
      </c>
      <c r="Q434" s="95">
        <v>105</v>
      </c>
      <c r="R434" t="s">
        <v>855</v>
      </c>
    </row>
    <row r="435" spans="16:18">
      <c r="P435" s="94">
        <v>43641</v>
      </c>
      <c r="Q435" s="95">
        <v>56</v>
      </c>
      <c r="R435" t="s">
        <v>852</v>
      </c>
    </row>
    <row r="436" spans="16:18">
      <c r="P436" s="94">
        <v>43643</v>
      </c>
      <c r="Q436" s="95">
        <v>78</v>
      </c>
      <c r="R436" t="s">
        <v>851</v>
      </c>
    </row>
    <row r="437" spans="16:18">
      <c r="P437" s="94">
        <v>43644</v>
      </c>
      <c r="Q437" s="95">
        <v>13</v>
      </c>
      <c r="R437" t="s">
        <v>851</v>
      </c>
    </row>
    <row r="438" spans="16:18">
      <c r="P438" s="94">
        <v>43645</v>
      </c>
      <c r="Q438" s="95">
        <v>36</v>
      </c>
      <c r="R438" t="s">
        <v>850</v>
      </c>
    </row>
    <row r="439" spans="16:18">
      <c r="P439" s="94">
        <v>43648</v>
      </c>
      <c r="Q439" s="95">
        <v>13</v>
      </c>
      <c r="R439" t="s">
        <v>851</v>
      </c>
    </row>
    <row r="440" spans="16:18">
      <c r="P440" s="94">
        <v>43649</v>
      </c>
      <c r="Q440" s="95">
        <v>105</v>
      </c>
      <c r="R440" t="s">
        <v>855</v>
      </c>
    </row>
    <row r="441" spans="16:18">
      <c r="P441" s="94">
        <v>43651</v>
      </c>
      <c r="Q441" s="95">
        <v>91</v>
      </c>
      <c r="R441" t="s">
        <v>851</v>
      </c>
    </row>
    <row r="442" spans="16:18">
      <c r="P442" s="94">
        <v>43653</v>
      </c>
      <c r="Q442" s="95">
        <v>45</v>
      </c>
      <c r="R442" t="s">
        <v>855</v>
      </c>
    </row>
    <row r="443" spans="16:18">
      <c r="P443" s="94">
        <v>43655</v>
      </c>
      <c r="Q443" s="95">
        <v>14</v>
      </c>
      <c r="R443" t="s">
        <v>852</v>
      </c>
    </row>
    <row r="444" spans="16:18">
      <c r="P444" s="94">
        <v>43657</v>
      </c>
      <c r="Q444" s="95">
        <v>104</v>
      </c>
      <c r="R444" t="s">
        <v>851</v>
      </c>
    </row>
    <row r="445" spans="16:18">
      <c r="P445" s="94">
        <v>43658</v>
      </c>
      <c r="Q445" s="95">
        <v>24</v>
      </c>
      <c r="R445" t="s">
        <v>850</v>
      </c>
    </row>
    <row r="446" spans="16:18">
      <c r="P446" s="94">
        <v>43661</v>
      </c>
      <c r="Q446" s="95">
        <v>98</v>
      </c>
      <c r="R446" t="s">
        <v>852</v>
      </c>
    </row>
    <row r="447" spans="16:18">
      <c r="P447" s="94">
        <v>43663</v>
      </c>
      <c r="Q447" s="95">
        <v>12</v>
      </c>
      <c r="R447" t="s">
        <v>850</v>
      </c>
    </row>
    <row r="448" spans="16:18">
      <c r="P448" s="94">
        <v>43665</v>
      </c>
      <c r="Q448" s="95">
        <v>105</v>
      </c>
      <c r="R448" t="s">
        <v>855</v>
      </c>
    </row>
    <row r="449" spans="16:18">
      <c r="P449" s="94">
        <v>43668</v>
      </c>
      <c r="Q449" s="95">
        <v>90</v>
      </c>
      <c r="R449" t="s">
        <v>855</v>
      </c>
    </row>
    <row r="450" spans="16:18">
      <c r="P450" s="94">
        <v>43669</v>
      </c>
      <c r="Q450" s="95">
        <v>105</v>
      </c>
      <c r="R450" t="s">
        <v>855</v>
      </c>
    </row>
    <row r="451" spans="16:18">
      <c r="P451" s="94">
        <v>43670</v>
      </c>
      <c r="Q451" s="95">
        <v>60</v>
      </c>
      <c r="R451" t="s">
        <v>855</v>
      </c>
    </row>
    <row r="452" spans="16:18">
      <c r="P452" s="94">
        <v>43673</v>
      </c>
      <c r="Q452" s="95">
        <v>45</v>
      </c>
      <c r="R452" t="s">
        <v>855</v>
      </c>
    </row>
    <row r="453" spans="16:18">
      <c r="P453" s="94">
        <v>43676</v>
      </c>
      <c r="Q453" s="95">
        <v>90</v>
      </c>
      <c r="R453" t="s">
        <v>855</v>
      </c>
    </row>
    <row r="454" spans="16:18">
      <c r="P454" s="94">
        <v>43678</v>
      </c>
      <c r="Q454" s="95">
        <v>96</v>
      </c>
      <c r="R454" t="s">
        <v>850</v>
      </c>
    </row>
    <row r="455" spans="16:18">
      <c r="P455" s="94">
        <v>43680</v>
      </c>
      <c r="Q455" s="95">
        <v>78</v>
      </c>
      <c r="R455" t="s">
        <v>851</v>
      </c>
    </row>
  </sheetData>
  <mergeCells count="1">
    <mergeCell ref="N1:O1"/>
  </mergeCells>
  <pageMargins left="0.7" right="0.7" top="0.75" bottom="0.75" header="0.3" footer="0.3"/>
  <drawing r:id="rId2"/>
  <tableParts count="1">
    <tablePart r:id="rId3"/>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sheetPr>
  <dimension ref="A1:L719"/>
  <sheetViews>
    <sheetView workbookViewId="0">
      <selection activeCell="O6" sqref="O6"/>
    </sheetView>
  </sheetViews>
  <sheetFormatPr defaultRowHeight="15"/>
  <sheetData>
    <row r="1" spans="1:12" ht="26.25">
      <c r="A1" s="22" t="s">
        <v>180</v>
      </c>
      <c r="B1" s="49"/>
      <c r="C1" s="49"/>
      <c r="D1" s="49"/>
      <c r="E1" s="49"/>
      <c r="F1" s="49"/>
      <c r="G1" s="49"/>
      <c r="H1" s="49"/>
      <c r="I1" s="49"/>
      <c r="J1" s="49"/>
      <c r="K1" s="49"/>
      <c r="L1" s="49"/>
    </row>
    <row r="4" spans="1:12" ht="18.75">
      <c r="A4" s="33" t="s">
        <v>163</v>
      </c>
    </row>
    <row r="5" spans="1:12" ht="18.75">
      <c r="A5" s="50"/>
    </row>
    <row r="6" spans="1:12" ht="18.75">
      <c r="A6" s="50" t="s">
        <v>196</v>
      </c>
    </row>
    <row r="7" spans="1:12" ht="18.75">
      <c r="A7" s="50" t="s">
        <v>675</v>
      </c>
    </row>
    <row r="8" spans="1:12" ht="18.75">
      <c r="A8" s="50" t="s">
        <v>674</v>
      </c>
    </row>
    <row r="32" spans="1:1" ht="18.75">
      <c r="A32" s="33" t="s">
        <v>676</v>
      </c>
    </row>
    <row r="58" spans="1:1" ht="18.75">
      <c r="A58" s="33" t="s">
        <v>677</v>
      </c>
    </row>
    <row r="82" spans="1:1" ht="18.75">
      <c r="A82" s="33" t="s">
        <v>672</v>
      </c>
    </row>
    <row r="83" spans="1:1" ht="18.75">
      <c r="A83" s="33" t="s">
        <v>673</v>
      </c>
    </row>
    <row r="106" spans="1:1" ht="18.75">
      <c r="A106" s="33" t="s">
        <v>181</v>
      </c>
    </row>
    <row r="107" spans="1:1" ht="18.75">
      <c r="A107" s="33" t="s">
        <v>182</v>
      </c>
    </row>
    <row r="108" spans="1:1" ht="18.75">
      <c r="A108" s="33"/>
    </row>
    <row r="109" spans="1:1" ht="18.75">
      <c r="A109" s="51" t="s">
        <v>197</v>
      </c>
    </row>
    <row r="110" spans="1:1" ht="18.75">
      <c r="A110" s="50"/>
    </row>
    <row r="111" spans="1:1" ht="18.75">
      <c r="A111" s="52" t="s">
        <v>716</v>
      </c>
    </row>
    <row r="112" spans="1:1" ht="18.75">
      <c r="A112" s="52" t="s">
        <v>717</v>
      </c>
    </row>
    <row r="113" spans="1:1" ht="18.75">
      <c r="A113" s="52" t="s">
        <v>718</v>
      </c>
    </row>
    <row r="145" spans="1:2" ht="18.75">
      <c r="A145" s="33" t="s">
        <v>164</v>
      </c>
      <c r="B145" s="33"/>
    </row>
    <row r="146" spans="1:2" ht="18.75">
      <c r="A146" s="33" t="s">
        <v>719</v>
      </c>
      <c r="B146" s="33"/>
    </row>
    <row r="147" spans="1:2" ht="18.75">
      <c r="A147" s="33" t="s">
        <v>183</v>
      </c>
      <c r="B147" s="33"/>
    </row>
    <row r="148" spans="1:2" ht="18.75">
      <c r="A148" s="33" t="s">
        <v>678</v>
      </c>
      <c r="B148" s="33"/>
    </row>
    <row r="149" spans="1:2" ht="18.75">
      <c r="A149" s="33" t="s">
        <v>679</v>
      </c>
      <c r="B149" s="33"/>
    </row>
    <row r="150" spans="1:2" ht="18.75">
      <c r="A150" s="33"/>
      <c r="B150" s="33"/>
    </row>
    <row r="151" spans="1:2" ht="18.75">
      <c r="A151" s="51" t="s">
        <v>680</v>
      </c>
      <c r="B151" s="33"/>
    </row>
    <row r="178" spans="1:1" ht="18.75">
      <c r="A178" s="33" t="s">
        <v>720</v>
      </c>
    </row>
    <row r="200" spans="1:1" ht="18.75">
      <c r="A200" s="33" t="s">
        <v>681</v>
      </c>
    </row>
    <row r="201" spans="1:1" ht="18.75">
      <c r="A201" s="33" t="s">
        <v>184</v>
      </c>
    </row>
    <row r="202" spans="1:1" ht="18.75">
      <c r="A202" s="33"/>
    </row>
    <row r="203" spans="1:1" ht="18.75">
      <c r="A203" s="33" t="s">
        <v>682</v>
      </c>
    </row>
    <row r="204" spans="1:1" ht="18.75">
      <c r="A204" s="33" t="s">
        <v>198</v>
      </c>
    </row>
    <row r="233" spans="1:2" ht="18.75">
      <c r="A233" s="33" t="s">
        <v>683</v>
      </c>
    </row>
    <row r="234" spans="1:2" ht="18.75">
      <c r="A234" s="33" t="s">
        <v>721</v>
      </c>
    </row>
    <row r="235" spans="1:2" ht="18.75">
      <c r="A235" s="33"/>
    </row>
    <row r="236" spans="1:2" ht="21">
      <c r="A236" s="27" t="s">
        <v>25</v>
      </c>
      <c r="B236" s="27"/>
    </row>
    <row r="263" spans="1:1" ht="18.75">
      <c r="A263" s="33" t="s">
        <v>199</v>
      </c>
    </row>
    <row r="264" spans="1:1" ht="18.75">
      <c r="A264" s="51" t="s">
        <v>684</v>
      </c>
    </row>
    <row r="292" spans="1:1" ht="18.75">
      <c r="A292" s="51" t="s">
        <v>685</v>
      </c>
    </row>
    <row r="293" spans="1:1" ht="18.75">
      <c r="A293" s="33"/>
    </row>
    <row r="294" spans="1:1" ht="18.75">
      <c r="A294" s="33" t="s">
        <v>686</v>
      </c>
    </row>
    <row r="295" spans="1:1" ht="18.75">
      <c r="A295" s="51" t="s">
        <v>200</v>
      </c>
    </row>
    <row r="296" spans="1:1" ht="18.75">
      <c r="A296" s="33" t="s">
        <v>687</v>
      </c>
    </row>
    <row r="326" spans="1:1" ht="18.75">
      <c r="A326" s="33" t="s">
        <v>185</v>
      </c>
    </row>
    <row r="327" spans="1:1" ht="18.75">
      <c r="A327" s="33" t="s">
        <v>722</v>
      </c>
    </row>
    <row r="365" spans="1:9" ht="23.25">
      <c r="A365" s="81" t="s">
        <v>691</v>
      </c>
      <c r="B365" s="82"/>
      <c r="C365" s="82"/>
      <c r="D365" s="82"/>
      <c r="E365" s="82"/>
      <c r="F365" s="82"/>
      <c r="G365" s="81"/>
      <c r="H365" s="81"/>
      <c r="I365" s="81"/>
    </row>
    <row r="368" spans="1:9" ht="23.25">
      <c r="A368" s="60" t="s">
        <v>165</v>
      </c>
      <c r="B368" s="60"/>
      <c r="C368" s="60"/>
      <c r="D368" s="60"/>
      <c r="E368" s="60"/>
      <c r="F368" s="60"/>
      <c r="G368" s="60"/>
      <c r="H368" s="60"/>
    </row>
    <row r="370" spans="1:1" ht="18.75">
      <c r="A370" s="33" t="s">
        <v>723</v>
      </c>
    </row>
    <row r="371" spans="1:1" ht="18.75">
      <c r="A371" s="33" t="s">
        <v>724</v>
      </c>
    </row>
    <row r="413" spans="1:6" ht="23.25">
      <c r="A413" s="60" t="s">
        <v>166</v>
      </c>
      <c r="B413" s="60"/>
      <c r="C413" s="60"/>
      <c r="D413" s="60"/>
      <c r="E413" s="60"/>
      <c r="F413" s="60"/>
    </row>
    <row r="414" spans="1:6" ht="18.75">
      <c r="A414" s="33"/>
    </row>
    <row r="415" spans="1:6" ht="18.75">
      <c r="A415" s="33" t="s">
        <v>186</v>
      </c>
    </row>
    <row r="416" spans="1:6" ht="18.75">
      <c r="A416" s="33" t="s">
        <v>1463</v>
      </c>
    </row>
    <row r="444" spans="1:4" ht="23.25">
      <c r="A444" s="60" t="s">
        <v>167</v>
      </c>
      <c r="B444" s="60"/>
      <c r="C444" s="60"/>
      <c r="D444" s="60"/>
    </row>
    <row r="446" spans="1:4" ht="18.75">
      <c r="A446" s="33" t="s">
        <v>187</v>
      </c>
    </row>
    <row r="447" spans="1:4" ht="18.75">
      <c r="A447" s="33" t="s">
        <v>188</v>
      </c>
    </row>
    <row r="448" spans="1:4" ht="18.75">
      <c r="A448" s="33" t="s">
        <v>189</v>
      </c>
    </row>
    <row r="449" spans="1:1" ht="18.75">
      <c r="A449" s="33" t="s">
        <v>725</v>
      </c>
    </row>
    <row r="450" spans="1:1" ht="18.75">
      <c r="A450" s="33" t="s">
        <v>688</v>
      </c>
    </row>
    <row r="478" spans="1:1" ht="18.75">
      <c r="A478" s="33"/>
    </row>
    <row r="479" spans="1:1" ht="18.75">
      <c r="A479" s="33" t="s">
        <v>988</v>
      </c>
    </row>
    <row r="480" spans="1:1" ht="18.75">
      <c r="A480" s="33" t="s">
        <v>726</v>
      </c>
    </row>
    <row r="512" spans="1:9" ht="23.25">
      <c r="A512" s="60" t="s">
        <v>168</v>
      </c>
      <c r="B512" s="60"/>
      <c r="C512" s="60"/>
      <c r="D512" s="60"/>
      <c r="E512" s="60"/>
      <c r="F512" s="60"/>
      <c r="G512" s="60"/>
      <c r="H512" s="60"/>
      <c r="I512" s="60"/>
    </row>
    <row r="515" spans="1:1" ht="18">
      <c r="A515" s="48" t="s">
        <v>169</v>
      </c>
    </row>
    <row r="517" spans="1:1" ht="18.75">
      <c r="A517" s="33" t="s">
        <v>170</v>
      </c>
    </row>
    <row r="518" spans="1:1" ht="18.75">
      <c r="A518" s="50"/>
    </row>
    <row r="519" spans="1:1" ht="18.75">
      <c r="A519" s="50" t="s">
        <v>171</v>
      </c>
    </row>
    <row r="520" spans="1:1" ht="18.75">
      <c r="A520" s="50" t="s">
        <v>689</v>
      </c>
    </row>
    <row r="521" spans="1:1" ht="18.75">
      <c r="A521" s="50" t="s">
        <v>690</v>
      </c>
    </row>
    <row r="555" spans="1:1" ht="18.75">
      <c r="A555" s="51" t="s">
        <v>1464</v>
      </c>
    </row>
    <row r="556" spans="1:1" ht="18.75">
      <c r="A556" s="33" t="s">
        <v>190</v>
      </c>
    </row>
    <row r="589" spans="1:1" ht="18.75">
      <c r="A589" s="51" t="s">
        <v>201</v>
      </c>
    </row>
    <row r="590" spans="1:1" ht="18.75">
      <c r="A590" s="51" t="s">
        <v>192</v>
      </c>
    </row>
    <row r="591" spans="1:1" ht="18.75">
      <c r="A591" s="51" t="s">
        <v>202</v>
      </c>
    </row>
    <row r="592" spans="1:1" ht="18.75">
      <c r="A592" s="33" t="s">
        <v>203</v>
      </c>
    </row>
    <row r="593" spans="1:1" ht="18.75">
      <c r="A593" s="51" t="s">
        <v>1465</v>
      </c>
    </row>
    <row r="594" spans="1:1" ht="18.75">
      <c r="A594" s="33" t="s">
        <v>204</v>
      </c>
    </row>
    <row r="595" spans="1:1" ht="18.75">
      <c r="A595" s="33" t="s">
        <v>193</v>
      </c>
    </row>
    <row r="596" spans="1:1" ht="18.75">
      <c r="A596" s="33" t="s">
        <v>191</v>
      </c>
    </row>
    <row r="597" spans="1:1" ht="18.75">
      <c r="A597" s="33" t="s">
        <v>1467</v>
      </c>
    </row>
    <row r="598" spans="1:1" ht="18.75">
      <c r="A598" s="33" t="s">
        <v>1466</v>
      </c>
    </row>
    <row r="633" spans="1:1" ht="18.75">
      <c r="A633" s="51" t="s">
        <v>1468</v>
      </c>
    </row>
    <row r="634" spans="1:1" ht="18.75">
      <c r="A634" s="33" t="s">
        <v>1469</v>
      </c>
    </row>
    <row r="660" spans="1:1" ht="18.75">
      <c r="A660" s="52" t="s">
        <v>1470</v>
      </c>
    </row>
    <row r="661" spans="1:1" ht="18.75">
      <c r="A661" s="50" t="s">
        <v>1471</v>
      </c>
    </row>
    <row r="662" spans="1:1" ht="18.75">
      <c r="A662" s="50"/>
    </row>
    <row r="663" spans="1:1" ht="18.75">
      <c r="A663" s="52" t="s">
        <v>205</v>
      </c>
    </row>
    <row r="664" spans="1:1" ht="18.75">
      <c r="A664" s="33"/>
    </row>
    <row r="665" spans="1:1" ht="18.75">
      <c r="A665" s="33" t="s">
        <v>173</v>
      </c>
    </row>
    <row r="701" spans="1:2" ht="18.75">
      <c r="A701" s="53" t="s">
        <v>174</v>
      </c>
    </row>
    <row r="703" spans="1:2" ht="18.75">
      <c r="A703" s="33" t="s">
        <v>175</v>
      </c>
      <c r="B703" s="33"/>
    </row>
    <row r="704" spans="1:2" ht="18.75">
      <c r="A704" s="50"/>
      <c r="B704" s="33"/>
    </row>
    <row r="705" spans="1:2" ht="18.75">
      <c r="A705" s="50" t="s">
        <v>171</v>
      </c>
      <c r="B705" s="33"/>
    </row>
    <row r="706" spans="1:2" ht="18.75">
      <c r="A706" s="50" t="s">
        <v>172</v>
      </c>
      <c r="B706" s="33"/>
    </row>
    <row r="707" spans="1:2" ht="18.75">
      <c r="A707" s="52" t="s">
        <v>206</v>
      </c>
      <c r="B707" s="33"/>
    </row>
    <row r="708" spans="1:2" ht="18.75">
      <c r="A708" s="52" t="s">
        <v>195</v>
      </c>
      <c r="B708" s="33"/>
    </row>
    <row r="709" spans="1:2" ht="18.75">
      <c r="A709" s="52" t="s">
        <v>207</v>
      </c>
      <c r="B709" s="33"/>
    </row>
    <row r="710" spans="1:2" ht="18.75">
      <c r="A710" s="50" t="s">
        <v>176</v>
      </c>
      <c r="B710" s="33"/>
    </row>
    <row r="711" spans="1:2" ht="18.75">
      <c r="A711" s="50" t="s">
        <v>177</v>
      </c>
      <c r="B711" s="33"/>
    </row>
    <row r="712" spans="1:2" ht="18.75">
      <c r="A712" s="50" t="s">
        <v>208</v>
      </c>
      <c r="B712" s="33"/>
    </row>
    <row r="713" spans="1:2" ht="18.75">
      <c r="A713" s="52" t="s">
        <v>209</v>
      </c>
      <c r="B713" s="33"/>
    </row>
    <row r="714" spans="1:2" ht="18.75">
      <c r="A714" s="50" t="s">
        <v>178</v>
      </c>
      <c r="B714" s="33"/>
    </row>
    <row r="715" spans="1:2" ht="18.75">
      <c r="A715" s="50" t="s">
        <v>179</v>
      </c>
      <c r="B715" s="33"/>
    </row>
    <row r="716" spans="1:2" ht="18.75">
      <c r="A716" s="50" t="s">
        <v>210</v>
      </c>
      <c r="B716" s="33"/>
    </row>
    <row r="717" spans="1:2" ht="18.75">
      <c r="A717" s="51" t="s">
        <v>211</v>
      </c>
      <c r="B717" s="33"/>
    </row>
    <row r="718" spans="1:2" ht="18.75">
      <c r="A718" s="33" t="s">
        <v>194</v>
      </c>
      <c r="B718" s="33"/>
    </row>
    <row r="719" spans="1:2" ht="18.75">
      <c r="A719" s="51" t="s">
        <v>212</v>
      </c>
      <c r="B719" s="33"/>
    </row>
  </sheetData>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70C0"/>
  </sheetPr>
  <dimension ref="A1:L235"/>
  <sheetViews>
    <sheetView workbookViewId="0">
      <selection activeCell="I14" sqref="I14"/>
    </sheetView>
  </sheetViews>
  <sheetFormatPr defaultRowHeight="15"/>
  <cols>
    <col min="2" max="2" width="17.85546875" customWidth="1"/>
    <col min="3" max="5" width="9.140625" customWidth="1"/>
    <col min="12" max="12" width="14.7109375" customWidth="1"/>
  </cols>
  <sheetData>
    <row r="1" spans="1:12" ht="23.25">
      <c r="A1" s="60" t="s">
        <v>797</v>
      </c>
      <c r="B1" s="62"/>
      <c r="C1" s="62"/>
      <c r="D1" s="62"/>
      <c r="E1" s="62"/>
      <c r="F1" s="62"/>
      <c r="J1" s="62" t="s">
        <v>1684</v>
      </c>
      <c r="K1" s="62"/>
      <c r="L1" s="62"/>
    </row>
    <row r="2" spans="1:12" ht="18.75">
      <c r="J2" s="33" t="s">
        <v>1855</v>
      </c>
    </row>
    <row r="3" spans="1:12" ht="21">
      <c r="A3" s="90" t="s">
        <v>1689</v>
      </c>
      <c r="B3" s="91"/>
      <c r="C3" s="91"/>
      <c r="D3" s="91"/>
      <c r="E3" s="91"/>
      <c r="F3" s="91"/>
      <c r="G3" s="91"/>
    </row>
    <row r="4" spans="1:12" ht="18.75">
      <c r="A4" s="33"/>
    </row>
    <row r="5" spans="1:12" ht="18.75">
      <c r="A5" s="33" t="s">
        <v>1856</v>
      </c>
    </row>
    <row r="6" spans="1:12" ht="18.75">
      <c r="A6" s="33"/>
    </row>
    <row r="7" spans="1:12" ht="18.75">
      <c r="A7" s="8" t="s">
        <v>1675</v>
      </c>
      <c r="B7" s="8"/>
      <c r="C7" s="8"/>
      <c r="D7" s="8"/>
      <c r="E7" s="8"/>
      <c r="F7" s="8"/>
      <c r="G7" s="8"/>
      <c r="H7" s="8"/>
      <c r="I7" s="8"/>
      <c r="J7" s="8"/>
      <c r="K7" s="8"/>
      <c r="L7" s="8"/>
    </row>
    <row r="8" spans="1:12" ht="18.75">
      <c r="A8" s="8" t="s">
        <v>1676</v>
      </c>
      <c r="B8" s="8"/>
    </row>
    <row r="9" spans="1:12" ht="18.75">
      <c r="A9" s="33"/>
    </row>
    <row r="10" spans="1:12" ht="18.75">
      <c r="A10" s="33"/>
      <c r="B10" s="185" t="s">
        <v>993</v>
      </c>
      <c r="C10" s="805" t="s">
        <v>994</v>
      </c>
      <c r="D10" s="806"/>
      <c r="E10" s="806"/>
      <c r="F10" s="807"/>
    </row>
    <row r="11" spans="1:12" ht="18.75">
      <c r="A11" s="33"/>
      <c r="B11" s="185" t="s">
        <v>741</v>
      </c>
      <c r="C11" s="185" t="s">
        <v>989</v>
      </c>
      <c r="D11" s="185" t="s">
        <v>990</v>
      </c>
      <c r="E11" s="185" t="s">
        <v>991</v>
      </c>
      <c r="F11" s="185" t="s">
        <v>992</v>
      </c>
    </row>
    <row r="12" spans="1:12" ht="18.75">
      <c r="A12" s="33"/>
      <c r="B12" t="s">
        <v>995</v>
      </c>
      <c r="C12">
        <v>173</v>
      </c>
      <c r="D12">
        <v>373</v>
      </c>
      <c r="E12">
        <v>437</v>
      </c>
      <c r="F12">
        <f>SUM(C12:E12)</f>
        <v>983</v>
      </c>
    </row>
    <row r="13" spans="1:12" ht="18.75">
      <c r="A13" s="33"/>
      <c r="B13" t="s">
        <v>996</v>
      </c>
      <c r="C13">
        <v>356</v>
      </c>
      <c r="D13">
        <v>801</v>
      </c>
      <c r="E13">
        <v>654</v>
      </c>
      <c r="F13">
        <f t="shared" ref="F13:F21" si="0">SUM(C13:E13)</f>
        <v>1811</v>
      </c>
    </row>
    <row r="14" spans="1:12" ht="18.75">
      <c r="A14" s="33"/>
      <c r="B14" t="s">
        <v>997</v>
      </c>
      <c r="C14">
        <v>276</v>
      </c>
      <c r="D14">
        <v>527</v>
      </c>
      <c r="E14">
        <v>917</v>
      </c>
      <c r="F14">
        <f t="shared" si="0"/>
        <v>1720</v>
      </c>
    </row>
    <row r="15" spans="1:12" ht="18.75">
      <c r="A15" s="33"/>
      <c r="B15" t="s">
        <v>998</v>
      </c>
      <c r="C15">
        <v>517</v>
      </c>
      <c r="D15">
        <v>347</v>
      </c>
      <c r="E15">
        <v>441</v>
      </c>
      <c r="F15">
        <f t="shared" si="0"/>
        <v>1305</v>
      </c>
    </row>
    <row r="16" spans="1:12" ht="18.75">
      <c r="A16" s="33"/>
      <c r="B16" t="s">
        <v>999</v>
      </c>
      <c r="C16">
        <v>312</v>
      </c>
      <c r="D16">
        <v>278</v>
      </c>
      <c r="E16">
        <v>498</v>
      </c>
      <c r="F16">
        <f t="shared" si="0"/>
        <v>1088</v>
      </c>
    </row>
    <row r="17" spans="1:6" ht="18.75">
      <c r="A17" s="33"/>
      <c r="B17" t="s">
        <v>1000</v>
      </c>
      <c r="C17">
        <v>953</v>
      </c>
      <c r="D17">
        <v>378</v>
      </c>
      <c r="E17">
        <v>609</v>
      </c>
      <c r="F17">
        <f t="shared" si="0"/>
        <v>1940</v>
      </c>
    </row>
    <row r="18" spans="1:6" ht="18.75">
      <c r="A18" s="33"/>
      <c r="B18" t="s">
        <v>1001</v>
      </c>
      <c r="C18">
        <v>431</v>
      </c>
      <c r="D18">
        <v>308</v>
      </c>
      <c r="E18">
        <v>459</v>
      </c>
      <c r="F18">
        <f t="shared" si="0"/>
        <v>1198</v>
      </c>
    </row>
    <row r="19" spans="1:6" ht="18.75">
      <c r="A19" s="33"/>
      <c r="B19" t="s">
        <v>1002</v>
      </c>
      <c r="C19">
        <v>560</v>
      </c>
      <c r="D19">
        <v>301</v>
      </c>
      <c r="E19">
        <v>823</v>
      </c>
      <c r="F19">
        <f t="shared" si="0"/>
        <v>1684</v>
      </c>
    </row>
    <row r="20" spans="1:6" ht="18.75">
      <c r="A20" s="33"/>
      <c r="B20" t="s">
        <v>1003</v>
      </c>
      <c r="C20">
        <v>631</v>
      </c>
      <c r="D20">
        <v>395</v>
      </c>
      <c r="E20">
        <v>872</v>
      </c>
      <c r="F20">
        <f t="shared" si="0"/>
        <v>1898</v>
      </c>
    </row>
    <row r="21" spans="1:6" ht="18.75">
      <c r="A21" s="33"/>
      <c r="B21" t="s">
        <v>1004</v>
      </c>
      <c r="C21">
        <v>831</v>
      </c>
      <c r="D21">
        <v>782</v>
      </c>
      <c r="E21">
        <v>325</v>
      </c>
      <c r="F21">
        <f t="shared" si="0"/>
        <v>1938</v>
      </c>
    </row>
    <row r="22" spans="1:6" ht="18.75">
      <c r="A22" s="33"/>
      <c r="B22" s="185" t="s">
        <v>1005</v>
      </c>
      <c r="C22" s="185">
        <f>SUM(C12:C21)</f>
        <v>5040</v>
      </c>
      <c r="D22" s="185">
        <f t="shared" ref="D22:F22" si="1">SUM(D12:D21)</f>
        <v>4490</v>
      </c>
      <c r="E22" s="185">
        <f t="shared" si="1"/>
        <v>6035</v>
      </c>
      <c r="F22" s="185">
        <f t="shared" si="1"/>
        <v>15565</v>
      </c>
    </row>
    <row r="23" spans="1:6" ht="18.75">
      <c r="A23" s="33"/>
    </row>
    <row r="24" spans="1:6" ht="18.75">
      <c r="A24" s="33" t="s">
        <v>779</v>
      </c>
    </row>
    <row r="25" spans="1:6" ht="18.75">
      <c r="A25" s="33" t="s">
        <v>780</v>
      </c>
    </row>
    <row r="26" spans="1:6" ht="18.75">
      <c r="A26" s="33"/>
    </row>
    <row r="27" spans="1:6" ht="21">
      <c r="A27" s="6" t="s">
        <v>1847</v>
      </c>
      <c r="B27" s="6"/>
    </row>
    <row r="28" spans="1:6" ht="18.75">
      <c r="A28" s="33"/>
    </row>
    <row r="29" spans="1:6" ht="18.75">
      <c r="A29" s="33" t="s">
        <v>1612</v>
      </c>
    </row>
    <row r="30" spans="1:6" ht="18.75">
      <c r="A30" s="33" t="s">
        <v>1688</v>
      </c>
    </row>
    <row r="31" spans="1:6" ht="18.75">
      <c r="A31" s="33"/>
    </row>
    <row r="32" spans="1:6" ht="18.75">
      <c r="A32" s="33"/>
    </row>
    <row r="33" spans="1:1" ht="18.75">
      <c r="A33" s="33"/>
    </row>
    <row r="34" spans="1:1" ht="18.75">
      <c r="A34" s="33"/>
    </row>
    <row r="35" spans="1:1" ht="18.75">
      <c r="A35" s="33"/>
    </row>
    <row r="36" spans="1:1" ht="18.75">
      <c r="A36" s="33"/>
    </row>
    <row r="37" spans="1:1" ht="18.75">
      <c r="A37" s="33"/>
    </row>
    <row r="38" spans="1:1" ht="18.75">
      <c r="A38" s="33"/>
    </row>
    <row r="39" spans="1:1" ht="18.75">
      <c r="A39" s="33"/>
    </row>
    <row r="40" spans="1:1" ht="18.75">
      <c r="A40" s="33"/>
    </row>
    <row r="41" spans="1:1" ht="18.75">
      <c r="A41" s="33"/>
    </row>
    <row r="42" spans="1:1" ht="18.75">
      <c r="A42" s="33"/>
    </row>
    <row r="43" spans="1:1" ht="18.75">
      <c r="A43" s="33"/>
    </row>
    <row r="44" spans="1:1" ht="18.75">
      <c r="A44" s="33"/>
    </row>
    <row r="45" spans="1:1" ht="18.75">
      <c r="A45" s="33"/>
    </row>
    <row r="46" spans="1:1" ht="18.75">
      <c r="A46" s="33"/>
    </row>
    <row r="47" spans="1:1" ht="18.75">
      <c r="A47" s="33"/>
    </row>
    <row r="48" spans="1:1" ht="18.75">
      <c r="A48" s="33"/>
    </row>
    <row r="49" spans="1:6" ht="18.75">
      <c r="A49" s="33"/>
    </row>
    <row r="50" spans="1:6" ht="18.75">
      <c r="A50" s="33"/>
    </row>
    <row r="51" spans="1:6" ht="18.75">
      <c r="A51" s="33" t="s">
        <v>781</v>
      </c>
    </row>
    <row r="52" spans="1:6" ht="18.75">
      <c r="A52" s="33"/>
    </row>
    <row r="53" spans="1:6" ht="18.75">
      <c r="A53" s="33"/>
    </row>
    <row r="54" spans="1:6" ht="18.75">
      <c r="A54" s="33"/>
    </row>
    <row r="55" spans="1:6" ht="18.75">
      <c r="A55" s="33"/>
    </row>
    <row r="56" spans="1:6" ht="18.75">
      <c r="A56" s="33"/>
    </row>
    <row r="57" spans="1:6" ht="18.75">
      <c r="A57" s="33"/>
    </row>
    <row r="58" spans="1:6" ht="18.75">
      <c r="A58" s="33"/>
    </row>
    <row r="59" spans="1:6" ht="20.25">
      <c r="A59" s="33" t="s">
        <v>789</v>
      </c>
    </row>
    <row r="60" spans="1:6" ht="18.75">
      <c r="A60" s="33" t="s">
        <v>791</v>
      </c>
    </row>
    <row r="61" spans="1:6" ht="21">
      <c r="A61" s="6" t="s">
        <v>25</v>
      </c>
      <c r="B61" s="28"/>
    </row>
    <row r="62" spans="1:6" ht="15.75">
      <c r="A62" s="85"/>
    </row>
    <row r="63" spans="1:6" ht="15.75">
      <c r="A63" s="85"/>
      <c r="B63" s="102" t="s">
        <v>993</v>
      </c>
      <c r="C63" s="102" t="s">
        <v>994</v>
      </c>
      <c r="D63" s="102"/>
      <c r="E63" s="102"/>
      <c r="F63" s="102"/>
    </row>
    <row r="64" spans="1:6" ht="15.75">
      <c r="A64" s="85"/>
      <c r="B64" s="102" t="s">
        <v>741</v>
      </c>
      <c r="C64" s="102" t="s">
        <v>989</v>
      </c>
      <c r="D64" s="102" t="s">
        <v>990</v>
      </c>
      <c r="E64" s="102" t="s">
        <v>991</v>
      </c>
      <c r="F64" s="102" t="s">
        <v>992</v>
      </c>
    </row>
    <row r="65" spans="1:6" ht="15.75">
      <c r="A65" s="85"/>
      <c r="B65" t="s">
        <v>995</v>
      </c>
      <c r="C65">
        <v>173</v>
      </c>
      <c r="D65">
        <v>373</v>
      </c>
      <c r="E65">
        <v>437</v>
      </c>
      <c r="F65">
        <f>SUM(C65:E65)</f>
        <v>983</v>
      </c>
    </row>
    <row r="66" spans="1:6" ht="15.75">
      <c r="A66" s="85"/>
      <c r="B66" t="s">
        <v>996</v>
      </c>
      <c r="C66">
        <v>356</v>
      </c>
      <c r="D66">
        <v>801</v>
      </c>
      <c r="E66">
        <v>654</v>
      </c>
      <c r="F66">
        <f t="shared" ref="F66:F74" si="2">SUM(C66:E66)</f>
        <v>1811</v>
      </c>
    </row>
    <row r="67" spans="1:6" ht="15.75">
      <c r="A67" s="85"/>
      <c r="B67" t="s">
        <v>997</v>
      </c>
      <c r="C67">
        <v>276</v>
      </c>
      <c r="D67">
        <v>527</v>
      </c>
      <c r="E67">
        <v>917</v>
      </c>
      <c r="F67">
        <f t="shared" si="2"/>
        <v>1720</v>
      </c>
    </row>
    <row r="68" spans="1:6" ht="15.75">
      <c r="A68" s="85"/>
      <c r="B68" t="s">
        <v>998</v>
      </c>
      <c r="C68">
        <v>517</v>
      </c>
      <c r="D68">
        <v>347</v>
      </c>
      <c r="E68">
        <v>441</v>
      </c>
      <c r="F68">
        <f t="shared" si="2"/>
        <v>1305</v>
      </c>
    </row>
    <row r="69" spans="1:6" ht="15.75">
      <c r="A69" s="85"/>
      <c r="B69" t="s">
        <v>999</v>
      </c>
      <c r="C69">
        <v>312</v>
      </c>
      <c r="D69">
        <v>278</v>
      </c>
      <c r="E69">
        <v>498</v>
      </c>
      <c r="F69">
        <f t="shared" si="2"/>
        <v>1088</v>
      </c>
    </row>
    <row r="70" spans="1:6" ht="15.75">
      <c r="A70" s="85"/>
      <c r="B70" t="s">
        <v>1000</v>
      </c>
      <c r="C70">
        <v>953</v>
      </c>
      <c r="D70">
        <v>378</v>
      </c>
      <c r="E70">
        <v>609</v>
      </c>
      <c r="F70">
        <f t="shared" si="2"/>
        <v>1940</v>
      </c>
    </row>
    <row r="71" spans="1:6" ht="15.75">
      <c r="A71" s="85"/>
      <c r="B71" t="s">
        <v>1001</v>
      </c>
      <c r="C71">
        <v>431</v>
      </c>
      <c r="D71">
        <v>308</v>
      </c>
      <c r="E71">
        <v>459</v>
      </c>
      <c r="F71">
        <f t="shared" si="2"/>
        <v>1198</v>
      </c>
    </row>
    <row r="72" spans="1:6" ht="15.75">
      <c r="A72" s="85"/>
      <c r="B72" t="s">
        <v>1002</v>
      </c>
      <c r="C72">
        <v>560</v>
      </c>
      <c r="D72">
        <v>301</v>
      </c>
      <c r="E72">
        <v>823</v>
      </c>
      <c r="F72">
        <f t="shared" si="2"/>
        <v>1684</v>
      </c>
    </row>
    <row r="73" spans="1:6" ht="15.75">
      <c r="A73" s="85"/>
      <c r="B73" t="s">
        <v>1003</v>
      </c>
      <c r="C73">
        <v>631</v>
      </c>
      <c r="D73">
        <v>395</v>
      </c>
      <c r="E73">
        <v>872</v>
      </c>
      <c r="F73">
        <f t="shared" si="2"/>
        <v>1898</v>
      </c>
    </row>
    <row r="74" spans="1:6" ht="15.75">
      <c r="A74" s="85"/>
      <c r="B74" t="s">
        <v>1004</v>
      </c>
      <c r="C74">
        <v>831</v>
      </c>
      <c r="D74">
        <v>782</v>
      </c>
      <c r="E74">
        <v>325</v>
      </c>
      <c r="F74">
        <f t="shared" si="2"/>
        <v>1938</v>
      </c>
    </row>
    <row r="75" spans="1:6" ht="15.75">
      <c r="A75" s="85"/>
      <c r="B75" s="102" t="s">
        <v>1005</v>
      </c>
      <c r="C75" s="102">
        <f>SUM(C65:C74)</f>
        <v>5040</v>
      </c>
      <c r="D75" s="102">
        <f t="shared" ref="D75:F75" si="3">SUM(D65:D74)</f>
        <v>4490</v>
      </c>
      <c r="E75" s="102">
        <f t="shared" si="3"/>
        <v>6035</v>
      </c>
      <c r="F75" s="102">
        <f t="shared" si="3"/>
        <v>15565</v>
      </c>
    </row>
    <row r="76" spans="1:6" ht="15.75">
      <c r="A76" s="85"/>
    </row>
    <row r="77" spans="1:6" ht="15.75">
      <c r="A77" s="85"/>
    </row>
    <row r="78" spans="1:6" ht="18.75">
      <c r="A78" s="33" t="s">
        <v>782</v>
      </c>
    </row>
    <row r="79" spans="1:6" ht="18.75">
      <c r="A79" s="33" t="s">
        <v>1613</v>
      </c>
    </row>
    <row r="80" spans="1:6" ht="18.75">
      <c r="A80" s="33" t="s">
        <v>792</v>
      </c>
    </row>
    <row r="81" spans="1:6" ht="18.75">
      <c r="A81" s="33" t="s">
        <v>1853</v>
      </c>
    </row>
    <row r="82" spans="1:6" ht="18.75">
      <c r="A82" s="33" t="s">
        <v>1614</v>
      </c>
    </row>
    <row r="83" spans="1:6" ht="15.75">
      <c r="A83" s="85"/>
    </row>
    <row r="84" spans="1:6" ht="15.75">
      <c r="A84" s="85"/>
      <c r="B84" s="102" t="s">
        <v>993</v>
      </c>
      <c r="C84" s="102" t="s">
        <v>994</v>
      </c>
      <c r="D84" s="102"/>
      <c r="E84" s="102"/>
      <c r="F84" s="102"/>
    </row>
    <row r="85" spans="1:6" ht="15.75">
      <c r="A85" s="85"/>
      <c r="B85" s="102" t="s">
        <v>741</v>
      </c>
      <c r="C85" s="102" t="s">
        <v>989</v>
      </c>
      <c r="D85" s="102" t="s">
        <v>990</v>
      </c>
      <c r="E85" s="102" t="s">
        <v>991</v>
      </c>
      <c r="F85" s="102" t="s">
        <v>992</v>
      </c>
    </row>
    <row r="86" spans="1:6" ht="15.75">
      <c r="A86" s="85"/>
      <c r="B86" t="s">
        <v>995</v>
      </c>
      <c r="C86">
        <v>173</v>
      </c>
      <c r="D86">
        <v>373</v>
      </c>
      <c r="E86">
        <v>437</v>
      </c>
      <c r="F86">
        <f>SUM(C86:E86)</f>
        <v>983</v>
      </c>
    </row>
    <row r="87" spans="1:6" ht="15.75">
      <c r="A87" s="85"/>
      <c r="B87" t="s">
        <v>996</v>
      </c>
      <c r="C87">
        <v>356</v>
      </c>
      <c r="D87">
        <v>801</v>
      </c>
      <c r="E87">
        <v>654</v>
      </c>
      <c r="F87">
        <f t="shared" ref="F87:F95" si="4">SUM(C87:E87)</f>
        <v>1811</v>
      </c>
    </row>
    <row r="88" spans="1:6" ht="15.75">
      <c r="A88" s="85"/>
      <c r="B88" t="s">
        <v>997</v>
      </c>
      <c r="C88">
        <v>276</v>
      </c>
      <c r="D88">
        <v>527</v>
      </c>
      <c r="E88">
        <v>917</v>
      </c>
      <c r="F88">
        <f t="shared" si="4"/>
        <v>1720</v>
      </c>
    </row>
    <row r="89" spans="1:6" ht="15.75">
      <c r="A89" s="85"/>
      <c r="B89" t="s">
        <v>998</v>
      </c>
      <c r="C89">
        <v>517</v>
      </c>
      <c r="D89">
        <v>347</v>
      </c>
      <c r="E89">
        <v>441</v>
      </c>
      <c r="F89">
        <f t="shared" si="4"/>
        <v>1305</v>
      </c>
    </row>
    <row r="90" spans="1:6" ht="15.75">
      <c r="A90" s="85"/>
      <c r="B90" t="s">
        <v>999</v>
      </c>
      <c r="C90">
        <v>312</v>
      </c>
      <c r="D90">
        <v>278</v>
      </c>
      <c r="E90">
        <v>498</v>
      </c>
      <c r="F90">
        <f t="shared" si="4"/>
        <v>1088</v>
      </c>
    </row>
    <row r="91" spans="1:6" ht="15.75">
      <c r="A91" s="85"/>
      <c r="B91" t="s">
        <v>1000</v>
      </c>
      <c r="C91">
        <v>953</v>
      </c>
      <c r="D91">
        <v>378</v>
      </c>
      <c r="E91">
        <v>609</v>
      </c>
      <c r="F91">
        <f t="shared" si="4"/>
        <v>1940</v>
      </c>
    </row>
    <row r="92" spans="1:6" ht="15.75">
      <c r="A92" s="85"/>
      <c r="B92" t="s">
        <v>1001</v>
      </c>
      <c r="C92">
        <v>431</v>
      </c>
      <c r="D92">
        <v>308</v>
      </c>
      <c r="E92">
        <v>459</v>
      </c>
      <c r="F92">
        <f t="shared" si="4"/>
        <v>1198</v>
      </c>
    </row>
    <row r="93" spans="1:6" ht="15.75">
      <c r="A93" s="85"/>
      <c r="B93" t="s">
        <v>1002</v>
      </c>
      <c r="C93">
        <v>560</v>
      </c>
      <c r="D93">
        <v>301</v>
      </c>
      <c r="E93">
        <v>823</v>
      </c>
      <c r="F93">
        <f t="shared" si="4"/>
        <v>1684</v>
      </c>
    </row>
    <row r="94" spans="1:6" ht="15.75">
      <c r="A94" s="85"/>
      <c r="B94" t="s">
        <v>1003</v>
      </c>
      <c r="C94">
        <v>631</v>
      </c>
      <c r="D94">
        <v>395</v>
      </c>
      <c r="E94">
        <v>872</v>
      </c>
      <c r="F94">
        <f t="shared" si="4"/>
        <v>1898</v>
      </c>
    </row>
    <row r="95" spans="1:6" ht="15.75">
      <c r="A95" s="85"/>
      <c r="B95" t="s">
        <v>1004</v>
      </c>
      <c r="C95">
        <v>831</v>
      </c>
      <c r="D95">
        <v>782</v>
      </c>
      <c r="E95">
        <v>325</v>
      </c>
      <c r="F95">
        <f t="shared" si="4"/>
        <v>1938</v>
      </c>
    </row>
    <row r="96" spans="1:6" ht="15.75">
      <c r="A96" s="85"/>
      <c r="B96" s="102" t="s">
        <v>1005</v>
      </c>
      <c r="C96" s="102">
        <f>SUM(C86:C95)</f>
        <v>5040</v>
      </c>
      <c r="D96" s="102">
        <f t="shared" ref="D96:F96" si="5">SUM(D86:D95)</f>
        <v>4490</v>
      </c>
      <c r="E96" s="102">
        <f t="shared" si="5"/>
        <v>6035</v>
      </c>
      <c r="F96" s="102">
        <f t="shared" si="5"/>
        <v>15565</v>
      </c>
    </row>
    <row r="97" spans="1:8" ht="15.75">
      <c r="A97" s="85"/>
    </row>
    <row r="98" spans="1:8" ht="15.75">
      <c r="A98" s="85"/>
    </row>
    <row r="99" spans="1:8" ht="15.75">
      <c r="A99" s="85"/>
    </row>
    <row r="101" spans="1:8" ht="18.75">
      <c r="A101" s="33" t="s">
        <v>783</v>
      </c>
    </row>
    <row r="102" spans="1:8" ht="18.75">
      <c r="A102" s="33" t="s">
        <v>1854</v>
      </c>
    </row>
    <row r="105" spans="1:8" ht="23.25">
      <c r="A105" s="81" t="s">
        <v>798</v>
      </c>
      <c r="B105" s="82"/>
      <c r="C105" s="82"/>
      <c r="D105" s="82"/>
      <c r="E105" s="82"/>
      <c r="F105" s="82"/>
      <c r="G105" s="82"/>
      <c r="H105" s="82"/>
    </row>
    <row r="106" spans="1:8" ht="21">
      <c r="A106" s="26" t="s">
        <v>784</v>
      </c>
      <c r="B106" s="27"/>
      <c r="C106" s="27"/>
      <c r="D106" s="27"/>
      <c r="E106" s="27"/>
      <c r="F106" s="27"/>
      <c r="G106" s="27"/>
      <c r="H106" s="27"/>
    </row>
    <row r="107" spans="1:8" ht="18.75">
      <c r="A107" s="33" t="s">
        <v>785</v>
      </c>
    </row>
    <row r="108" spans="1:8" ht="18.75">
      <c r="A108" s="33"/>
    </row>
    <row r="109" spans="1:8" ht="18.75">
      <c r="A109" s="33" t="s">
        <v>786</v>
      </c>
    </row>
    <row r="110" spans="1:8" ht="18.75">
      <c r="A110" s="33" t="s">
        <v>790</v>
      </c>
    </row>
    <row r="111" spans="1:8" ht="18.75">
      <c r="A111" s="33" t="s">
        <v>781</v>
      </c>
    </row>
    <row r="112" spans="1:8" ht="18.75">
      <c r="A112" s="33" t="s">
        <v>793</v>
      </c>
    </row>
    <row r="113" spans="1:6" ht="18.75">
      <c r="A113" s="33" t="s">
        <v>794</v>
      </c>
    </row>
    <row r="114" spans="1:6" ht="18.75">
      <c r="A114" s="33" t="s">
        <v>1615</v>
      </c>
    </row>
    <row r="117" spans="1:6" ht="18.75">
      <c r="A117" s="33"/>
      <c r="B117" s="102" t="s">
        <v>993</v>
      </c>
      <c r="C117" s="102" t="s">
        <v>994</v>
      </c>
      <c r="D117" s="102"/>
      <c r="E117" s="102"/>
      <c r="F117" s="102"/>
    </row>
    <row r="118" spans="1:6" ht="18.75">
      <c r="A118" s="33"/>
      <c r="B118" s="102" t="s">
        <v>741</v>
      </c>
      <c r="C118" s="102" t="s">
        <v>989</v>
      </c>
      <c r="D118" s="102" t="s">
        <v>990</v>
      </c>
      <c r="E118" s="102" t="s">
        <v>991</v>
      </c>
      <c r="F118" s="102" t="s">
        <v>992</v>
      </c>
    </row>
    <row r="119" spans="1:6" ht="18.75">
      <c r="A119" s="33"/>
      <c r="B119" t="s">
        <v>995</v>
      </c>
      <c r="C119">
        <v>173</v>
      </c>
      <c r="D119">
        <v>373</v>
      </c>
      <c r="E119">
        <v>437</v>
      </c>
      <c r="F119">
        <f>SUM(C119:E119)</f>
        <v>983</v>
      </c>
    </row>
    <row r="120" spans="1:6" ht="18.75">
      <c r="A120" s="33"/>
      <c r="B120" t="s">
        <v>996</v>
      </c>
      <c r="C120">
        <v>356</v>
      </c>
      <c r="D120">
        <v>801</v>
      </c>
      <c r="E120">
        <v>654</v>
      </c>
      <c r="F120">
        <f t="shared" ref="F120:F128" si="6">SUM(C120:E120)</f>
        <v>1811</v>
      </c>
    </row>
    <row r="121" spans="1:6" ht="18.75">
      <c r="A121" s="33"/>
      <c r="B121" t="s">
        <v>997</v>
      </c>
      <c r="C121">
        <v>276</v>
      </c>
      <c r="D121">
        <v>527</v>
      </c>
      <c r="E121">
        <v>917</v>
      </c>
      <c r="F121">
        <f t="shared" si="6"/>
        <v>1720</v>
      </c>
    </row>
    <row r="122" spans="1:6" ht="18.75">
      <c r="A122" s="33"/>
      <c r="B122" t="s">
        <v>998</v>
      </c>
      <c r="C122">
        <v>517</v>
      </c>
      <c r="D122">
        <v>347</v>
      </c>
      <c r="E122">
        <v>441</v>
      </c>
      <c r="F122">
        <f t="shared" si="6"/>
        <v>1305</v>
      </c>
    </row>
    <row r="123" spans="1:6" ht="18.75">
      <c r="A123" s="33"/>
      <c r="B123" t="s">
        <v>999</v>
      </c>
      <c r="C123">
        <v>312</v>
      </c>
      <c r="D123">
        <v>278</v>
      </c>
      <c r="E123">
        <v>498</v>
      </c>
      <c r="F123">
        <f t="shared" si="6"/>
        <v>1088</v>
      </c>
    </row>
    <row r="124" spans="1:6" ht="18.75">
      <c r="A124" s="33"/>
      <c r="B124" t="s">
        <v>1000</v>
      </c>
      <c r="C124">
        <v>953</v>
      </c>
      <c r="D124">
        <v>378</v>
      </c>
      <c r="E124">
        <v>609</v>
      </c>
      <c r="F124">
        <f t="shared" si="6"/>
        <v>1940</v>
      </c>
    </row>
    <row r="125" spans="1:6" ht="18.75">
      <c r="A125" s="33"/>
      <c r="B125" t="s">
        <v>1001</v>
      </c>
      <c r="C125">
        <v>431</v>
      </c>
      <c r="D125">
        <v>308</v>
      </c>
      <c r="E125">
        <v>459</v>
      </c>
      <c r="F125">
        <f t="shared" si="6"/>
        <v>1198</v>
      </c>
    </row>
    <row r="126" spans="1:6" ht="18.75">
      <c r="A126" s="33"/>
      <c r="B126" t="s">
        <v>1002</v>
      </c>
      <c r="C126">
        <v>560</v>
      </c>
      <c r="D126">
        <v>301</v>
      </c>
      <c r="E126">
        <v>823</v>
      </c>
      <c r="F126">
        <f t="shared" si="6"/>
        <v>1684</v>
      </c>
    </row>
    <row r="127" spans="1:6" ht="18.75">
      <c r="A127" s="33"/>
      <c r="B127" t="s">
        <v>1003</v>
      </c>
      <c r="C127">
        <v>631</v>
      </c>
      <c r="D127">
        <v>395</v>
      </c>
      <c r="E127">
        <v>872</v>
      </c>
      <c r="F127">
        <f t="shared" si="6"/>
        <v>1898</v>
      </c>
    </row>
    <row r="128" spans="1:6" ht="18.75">
      <c r="A128" s="33"/>
      <c r="B128" t="s">
        <v>1004</v>
      </c>
      <c r="C128">
        <v>831</v>
      </c>
      <c r="D128">
        <v>782</v>
      </c>
      <c r="E128">
        <v>325</v>
      </c>
      <c r="F128">
        <f t="shared" si="6"/>
        <v>1938</v>
      </c>
    </row>
    <row r="129" spans="1:9" ht="18.75">
      <c r="A129" s="33"/>
      <c r="B129" s="102" t="s">
        <v>1005</v>
      </c>
      <c r="C129" s="102">
        <f>SUM(C119:C128)</f>
        <v>5040</v>
      </c>
      <c r="D129" s="102">
        <f t="shared" ref="D129:F129" si="7">SUM(D119:D128)</f>
        <v>4490</v>
      </c>
      <c r="E129" s="102">
        <f t="shared" si="7"/>
        <v>6035</v>
      </c>
      <c r="F129" s="102">
        <f t="shared" si="7"/>
        <v>15565</v>
      </c>
    </row>
    <row r="130" spans="1:9" ht="18.75">
      <c r="A130" s="33"/>
    </row>
    <row r="131" spans="1:9" ht="18.75">
      <c r="A131" s="33" t="s">
        <v>1616</v>
      </c>
    </row>
    <row r="132" spans="1:9" ht="18.75">
      <c r="A132" s="33"/>
    </row>
    <row r="133" spans="1:9" ht="21">
      <c r="A133" s="121" t="s">
        <v>1617</v>
      </c>
      <c r="B133" s="121"/>
    </row>
    <row r="134" spans="1:9" ht="21">
      <c r="A134" s="26" t="s">
        <v>787</v>
      </c>
      <c r="B134" s="27"/>
      <c r="C134" s="27"/>
      <c r="D134" s="27"/>
      <c r="E134" s="27"/>
      <c r="F134" s="27"/>
      <c r="G134" s="27"/>
      <c r="H134" s="27"/>
      <c r="I134" s="27"/>
    </row>
    <row r="135" spans="1:9" ht="18.75">
      <c r="A135" s="33" t="s">
        <v>800</v>
      </c>
    </row>
    <row r="136" spans="1:9" ht="18.75">
      <c r="A136" s="33" t="s">
        <v>788</v>
      </c>
    </row>
    <row r="137" spans="1:9" ht="18.75">
      <c r="A137" s="33"/>
    </row>
    <row r="138" spans="1:9" ht="18.75">
      <c r="A138" s="33" t="s">
        <v>799</v>
      </c>
    </row>
    <row r="139" spans="1:9" ht="18.75">
      <c r="A139" s="33" t="s">
        <v>786</v>
      </c>
    </row>
    <row r="140" spans="1:9" ht="18.75">
      <c r="A140" s="33" t="s">
        <v>790</v>
      </c>
    </row>
    <row r="141" spans="1:9" ht="18.75">
      <c r="A141" s="33"/>
    </row>
    <row r="142" spans="1:9" ht="18.75">
      <c r="A142" s="33"/>
    </row>
    <row r="143" spans="1:9" ht="18.75">
      <c r="A143" s="33"/>
    </row>
    <row r="144" spans="1:9" ht="18.75">
      <c r="A144" s="33"/>
    </row>
    <row r="145" spans="1:1" ht="18.75">
      <c r="A145" s="33"/>
    </row>
    <row r="146" spans="1:1" ht="18.75">
      <c r="A146" s="33"/>
    </row>
    <row r="147" spans="1:1" ht="18.75">
      <c r="A147" s="33"/>
    </row>
    <row r="148" spans="1:1" ht="18.75">
      <c r="A148" s="33"/>
    </row>
    <row r="149" spans="1:1" ht="18.75">
      <c r="A149" s="33"/>
    </row>
    <row r="150" spans="1:1" ht="18.75">
      <c r="A150" s="33"/>
    </row>
    <row r="151" spans="1:1" ht="18.75">
      <c r="A151" s="33"/>
    </row>
    <row r="152" spans="1:1" ht="18.75">
      <c r="A152" s="33"/>
    </row>
    <row r="153" spans="1:1" ht="18.75">
      <c r="A153" s="33"/>
    </row>
    <row r="154" spans="1:1" ht="18.75">
      <c r="A154" s="33"/>
    </row>
    <row r="155" spans="1:1" ht="18.75">
      <c r="A155" s="33"/>
    </row>
    <row r="156" spans="1:1" ht="18.75">
      <c r="A156" s="33"/>
    </row>
    <row r="157" spans="1:1" ht="18.75">
      <c r="A157" s="33"/>
    </row>
    <row r="158" spans="1:1" ht="18.75">
      <c r="A158" s="33"/>
    </row>
    <row r="159" spans="1:1" ht="18.75">
      <c r="A159" s="33"/>
    </row>
    <row r="160" spans="1:1" ht="18.75">
      <c r="A160" s="33"/>
    </row>
    <row r="161" spans="1:1" ht="18.75">
      <c r="A161" s="33" t="s">
        <v>781</v>
      </c>
    </row>
    <row r="162" spans="1:1" ht="18.75">
      <c r="A162" s="33"/>
    </row>
    <row r="163" spans="1:1" ht="18.75">
      <c r="A163" s="33"/>
    </row>
    <row r="164" spans="1:1" ht="18.75">
      <c r="A164" s="33"/>
    </row>
    <row r="165" spans="1:1" ht="18.75">
      <c r="A165" s="33"/>
    </row>
    <row r="166" spans="1:1" ht="18.75">
      <c r="A166" s="33"/>
    </row>
    <row r="168" spans="1:1" ht="18.75">
      <c r="A168" s="33"/>
    </row>
    <row r="169" spans="1:1" ht="18.75">
      <c r="A169" s="33"/>
    </row>
    <row r="170" spans="1:1" ht="18.75">
      <c r="A170" s="33" t="s">
        <v>801</v>
      </c>
    </row>
    <row r="171" spans="1:1" ht="18.75">
      <c r="A171" s="33" t="s">
        <v>802</v>
      </c>
    </row>
    <row r="172" spans="1:1" ht="18.75">
      <c r="A172" s="33"/>
    </row>
    <row r="173" spans="1:1" ht="18.75">
      <c r="A173" s="33"/>
    </row>
    <row r="174" spans="1:1" ht="18.75">
      <c r="A174" s="33"/>
    </row>
    <row r="175" spans="1:1" ht="18.75">
      <c r="A175" s="33"/>
    </row>
    <row r="176" spans="1:1" ht="18.75">
      <c r="A176" s="33"/>
    </row>
    <row r="177" spans="1:1" ht="18.75">
      <c r="A177" s="33"/>
    </row>
    <row r="178" spans="1:1" ht="18.75">
      <c r="A178" s="33"/>
    </row>
    <row r="179" spans="1:1" ht="18.75">
      <c r="A179" s="33"/>
    </row>
    <row r="180" spans="1:1" ht="18.75">
      <c r="A180" s="33"/>
    </row>
    <row r="181" spans="1:1" ht="18.75">
      <c r="A181" s="33"/>
    </row>
    <row r="182" spans="1:1" ht="18.75">
      <c r="A182" s="33"/>
    </row>
    <row r="183" spans="1:1" ht="18.75">
      <c r="A183" s="33"/>
    </row>
    <row r="184" spans="1:1" ht="18.75">
      <c r="A184" s="33"/>
    </row>
    <row r="185" spans="1:1" ht="18.75">
      <c r="A185" s="33"/>
    </row>
    <row r="186" spans="1:1" ht="18.75">
      <c r="A186" s="33"/>
    </row>
    <row r="187" spans="1:1" ht="18.75">
      <c r="A187" s="33"/>
    </row>
    <row r="188" spans="1:1" ht="18.75">
      <c r="A188" s="33"/>
    </row>
    <row r="189" spans="1:1" ht="18.75">
      <c r="A189" s="33"/>
    </row>
    <row r="190" spans="1:1" ht="18.75">
      <c r="A190" s="33"/>
    </row>
    <row r="191" spans="1:1" ht="18.75">
      <c r="A191" s="33"/>
    </row>
    <row r="192" spans="1:1" ht="18.75">
      <c r="A192" s="33" t="s">
        <v>803</v>
      </c>
    </row>
    <row r="193" spans="1:1" ht="18.75">
      <c r="A193" s="33"/>
    </row>
    <row r="194" spans="1:1" ht="18.75">
      <c r="A194" s="33"/>
    </row>
    <row r="195" spans="1:1" ht="18.75">
      <c r="A195" s="33"/>
    </row>
    <row r="196" spans="1:1" ht="18.75">
      <c r="A196" s="33"/>
    </row>
    <row r="197" spans="1:1" ht="18.75">
      <c r="A197" s="33"/>
    </row>
    <row r="198" spans="1:1" ht="18.75">
      <c r="A198" s="33"/>
    </row>
    <row r="199" spans="1:1" ht="18.75">
      <c r="A199" s="33"/>
    </row>
    <row r="200" spans="1:1" ht="18.75">
      <c r="A200" s="33"/>
    </row>
    <row r="201" spans="1:1" ht="18.75">
      <c r="A201" s="33"/>
    </row>
    <row r="202" spans="1:1" ht="18.75">
      <c r="A202" s="33"/>
    </row>
    <row r="203" spans="1:1" ht="18.75">
      <c r="A203" s="33"/>
    </row>
    <row r="204" spans="1:1" ht="18.75">
      <c r="A204" s="33"/>
    </row>
    <row r="205" spans="1:1" ht="18.75">
      <c r="A205" s="33" t="s">
        <v>804</v>
      </c>
    </row>
    <row r="206" spans="1:1" ht="18.75">
      <c r="A206" s="33" t="s">
        <v>805</v>
      </c>
    </row>
    <row r="207" spans="1:1" ht="18.75">
      <c r="A207" s="33" t="s">
        <v>795</v>
      </c>
    </row>
    <row r="208" spans="1:1" ht="18.75">
      <c r="A208" s="33" t="s">
        <v>796</v>
      </c>
    </row>
    <row r="209" spans="1:1" ht="18.75">
      <c r="A209" s="33"/>
    </row>
    <row r="210" spans="1:1" ht="18.75">
      <c r="A210" s="33"/>
    </row>
    <row r="211" spans="1:1" ht="18.75">
      <c r="A211" s="33"/>
    </row>
    <row r="212" spans="1:1" ht="18.75">
      <c r="A212" s="33"/>
    </row>
    <row r="213" spans="1:1" ht="18.75">
      <c r="A213" s="33"/>
    </row>
    <row r="214" spans="1:1" ht="18.75">
      <c r="A214" s="33"/>
    </row>
    <row r="215" spans="1:1" ht="18.75">
      <c r="A215" s="33"/>
    </row>
    <row r="216" spans="1:1" ht="18.75">
      <c r="A216" s="33"/>
    </row>
    <row r="217" spans="1:1" ht="18.75">
      <c r="A217" s="33"/>
    </row>
    <row r="218" spans="1:1" ht="18.75">
      <c r="A218" s="33"/>
    </row>
    <row r="219" spans="1:1" ht="18.75">
      <c r="A219" s="33"/>
    </row>
    <row r="220" spans="1:1" ht="18.75">
      <c r="A220" s="33"/>
    </row>
    <row r="221" spans="1:1" ht="18.75">
      <c r="A221" s="33"/>
    </row>
    <row r="222" spans="1:1" ht="18.75">
      <c r="A222" s="33"/>
    </row>
    <row r="223" spans="1:1" ht="18.75">
      <c r="A223" s="33"/>
    </row>
    <row r="224" spans="1:1" ht="18.75">
      <c r="A224" s="33"/>
    </row>
    <row r="225" spans="1:1" ht="18.75">
      <c r="A225" s="33"/>
    </row>
    <row r="226" spans="1:1" ht="18.75">
      <c r="A226" s="33"/>
    </row>
    <row r="227" spans="1:1" ht="18.75">
      <c r="A227" s="33"/>
    </row>
    <row r="228" spans="1:1" ht="18.75">
      <c r="A228" s="33"/>
    </row>
    <row r="229" spans="1:1" ht="18.75">
      <c r="A229" s="33" t="s">
        <v>806</v>
      </c>
    </row>
    <row r="230" spans="1:1" ht="18.75">
      <c r="A230" s="33" t="s">
        <v>807</v>
      </c>
    </row>
    <row r="231" spans="1:1" ht="18.75">
      <c r="A231" s="33" t="s">
        <v>808</v>
      </c>
    </row>
    <row r="235" spans="1:1" ht="18.75">
      <c r="A235" s="33"/>
    </row>
  </sheetData>
  <mergeCells count="1">
    <mergeCell ref="C10:F10"/>
  </mergeCells>
  <conditionalFormatting sqref="C65:E74">
    <cfRule type="aboveAverage" dxfId="77" priority="4"/>
    <cfRule type="aboveAverage" dxfId="76" priority="5"/>
  </conditionalFormatting>
  <conditionalFormatting sqref="C86:E95">
    <cfRule type="aboveAverage" dxfId="75" priority="2"/>
    <cfRule type="aboveAverage" dxfId="74" priority="3"/>
  </conditionalFormatting>
  <conditionalFormatting sqref="C119:E128">
    <cfRule type="aboveAverage" dxfId="73" priority="1"/>
  </conditionalFormatting>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C00000"/>
  </sheetPr>
  <dimension ref="A1:T230"/>
  <sheetViews>
    <sheetView workbookViewId="0">
      <selection activeCell="B12" sqref="B12"/>
    </sheetView>
  </sheetViews>
  <sheetFormatPr defaultRowHeight="15"/>
  <cols>
    <col min="1" max="1" width="15" bestFit="1" customWidth="1"/>
    <col min="2" max="2" width="12" bestFit="1" customWidth="1"/>
    <col min="3" max="3" width="12.42578125" bestFit="1" customWidth="1"/>
    <col min="4" max="4" width="12.7109375" bestFit="1" customWidth="1"/>
    <col min="5" max="5" width="12.28515625" bestFit="1" customWidth="1"/>
    <col min="6" max="6" width="12.5703125" bestFit="1" customWidth="1"/>
    <col min="7" max="7" width="12.140625" bestFit="1" customWidth="1"/>
    <col min="8" max="8" width="15.140625" bestFit="1" customWidth="1"/>
    <col min="13" max="13" width="15" bestFit="1" customWidth="1"/>
    <col min="14" max="14" width="12" bestFit="1" customWidth="1"/>
    <col min="15" max="15" width="12.42578125" bestFit="1" customWidth="1"/>
    <col min="16" max="16" width="12.7109375" bestFit="1" customWidth="1"/>
    <col min="17" max="17" width="12.28515625" bestFit="1" customWidth="1"/>
    <col min="18" max="18" width="12.5703125" bestFit="1" customWidth="1"/>
    <col min="19" max="19" width="12.140625" bestFit="1" customWidth="1"/>
    <col min="20" max="20" width="15.140625" bestFit="1" customWidth="1"/>
  </cols>
  <sheetData>
    <row r="1" spans="1:20" ht="23.25">
      <c r="A1" s="60" t="s">
        <v>384</v>
      </c>
      <c r="B1" s="62"/>
      <c r="C1" s="62"/>
      <c r="D1" s="62"/>
      <c r="E1" s="62"/>
      <c r="F1" s="62"/>
      <c r="G1" s="62"/>
      <c r="I1" s="62" t="s">
        <v>1684</v>
      </c>
      <c r="J1" s="62"/>
      <c r="K1" s="62"/>
    </row>
    <row r="2" spans="1:20" ht="18.75">
      <c r="I2" s="33" t="s">
        <v>1872</v>
      </c>
    </row>
    <row r="3" spans="1:20" ht="21">
      <c r="A3" s="78" t="s">
        <v>1677</v>
      </c>
      <c r="B3" s="28"/>
      <c r="C3" s="28"/>
      <c r="D3" s="28"/>
      <c r="E3" s="28"/>
      <c r="F3" s="28"/>
      <c r="G3" s="28"/>
      <c r="I3" s="33" t="s">
        <v>1873</v>
      </c>
    </row>
    <row r="4" spans="1:20" ht="18.75">
      <c r="I4" s="33" t="s">
        <v>1874</v>
      </c>
      <c r="J4" s="33"/>
      <c r="K4" s="33"/>
      <c r="L4" s="33"/>
      <c r="M4" s="33"/>
      <c r="N4" s="33"/>
      <c r="O4" s="33"/>
      <c r="P4" s="33"/>
      <c r="Q4" s="33"/>
      <c r="R4" s="33"/>
      <c r="S4" s="33"/>
      <c r="T4" s="33"/>
    </row>
    <row r="6" spans="1:20">
      <c r="A6" s="83" t="s">
        <v>91</v>
      </c>
      <c r="B6" t="s">
        <v>162</v>
      </c>
      <c r="M6" s="83" t="s">
        <v>91</v>
      </c>
      <c r="N6" t="s">
        <v>162</v>
      </c>
    </row>
    <row r="8" spans="1:20">
      <c r="A8" s="46" t="s">
        <v>152</v>
      </c>
      <c r="B8" s="46" t="s">
        <v>155</v>
      </c>
      <c r="C8" s="46" t="s">
        <v>156</v>
      </c>
      <c r="D8" s="46" t="s">
        <v>157</v>
      </c>
      <c r="E8" s="46" t="s">
        <v>158</v>
      </c>
      <c r="F8" s="46" t="s">
        <v>159</v>
      </c>
      <c r="G8" s="46" t="s">
        <v>160</v>
      </c>
      <c r="H8" s="46" t="s">
        <v>161</v>
      </c>
      <c r="M8" s="46" t="s">
        <v>152</v>
      </c>
      <c r="N8" s="46" t="s">
        <v>155</v>
      </c>
      <c r="O8" s="46" t="s">
        <v>156</v>
      </c>
      <c r="P8" s="46" t="s">
        <v>157</v>
      </c>
      <c r="Q8" s="46" t="s">
        <v>158</v>
      </c>
      <c r="R8" s="46" t="s">
        <v>159</v>
      </c>
      <c r="S8" s="46" t="s">
        <v>160</v>
      </c>
      <c r="T8" s="46" t="s">
        <v>161</v>
      </c>
    </row>
    <row r="9" spans="1:20">
      <c r="A9" s="44" t="s">
        <v>99</v>
      </c>
      <c r="B9" s="47">
        <v>15900</v>
      </c>
      <c r="C9" s="47">
        <v>5740</v>
      </c>
      <c r="D9" s="47">
        <v>26850</v>
      </c>
      <c r="E9" s="47">
        <v>28455</v>
      </c>
      <c r="F9" s="47">
        <v>3200</v>
      </c>
      <c r="G9" s="47">
        <v>7223</v>
      </c>
      <c r="H9" s="47">
        <v>87368</v>
      </c>
      <c r="M9" s="44" t="s">
        <v>99</v>
      </c>
      <c r="N9" s="47">
        <v>15900</v>
      </c>
      <c r="O9" s="47">
        <v>5740</v>
      </c>
      <c r="P9" s="47">
        <v>26850</v>
      </c>
      <c r="Q9" s="47">
        <v>28455</v>
      </c>
      <c r="R9" s="47">
        <v>3200</v>
      </c>
      <c r="S9" s="47">
        <v>7223</v>
      </c>
      <c r="T9" s="47">
        <v>87368</v>
      </c>
    </row>
    <row r="10" spans="1:20">
      <c r="A10" s="44" t="s">
        <v>107</v>
      </c>
      <c r="B10" s="47">
        <v>7223</v>
      </c>
      <c r="C10" s="47">
        <v>4200</v>
      </c>
      <c r="D10" s="47">
        <v>8332</v>
      </c>
      <c r="E10" s="47">
        <v>23441</v>
      </c>
      <c r="F10" s="47">
        <v>4778</v>
      </c>
      <c r="G10" s="47">
        <v>4220</v>
      </c>
      <c r="H10" s="47">
        <v>52194</v>
      </c>
      <c r="M10" s="44" t="s">
        <v>107</v>
      </c>
      <c r="N10" s="47">
        <v>7223</v>
      </c>
      <c r="O10" s="47">
        <v>4200</v>
      </c>
      <c r="P10" s="47">
        <v>8332</v>
      </c>
      <c r="Q10" s="47">
        <v>23441</v>
      </c>
      <c r="R10" s="47">
        <v>4778</v>
      </c>
      <c r="S10" s="47">
        <v>4220</v>
      </c>
      <c r="T10" s="47">
        <v>52194</v>
      </c>
    </row>
    <row r="11" spans="1:20">
      <c r="A11" s="44" t="s">
        <v>114</v>
      </c>
      <c r="B11" s="47">
        <v>12400</v>
      </c>
      <c r="C11" s="47">
        <v>4078</v>
      </c>
      <c r="D11" s="47">
        <v>22800</v>
      </c>
      <c r="E11" s="47">
        <v>28455</v>
      </c>
      <c r="F11" s="47">
        <v>8332</v>
      </c>
      <c r="G11" s="47">
        <v>43211</v>
      </c>
      <c r="H11" s="47">
        <v>119276</v>
      </c>
      <c r="M11" s="44" t="s">
        <v>114</v>
      </c>
      <c r="N11" s="47">
        <v>12400</v>
      </c>
      <c r="O11" s="47">
        <v>4078</v>
      </c>
      <c r="P11" s="47">
        <v>22800</v>
      </c>
      <c r="Q11" s="47">
        <v>28455</v>
      </c>
      <c r="R11" s="47">
        <v>8332</v>
      </c>
      <c r="S11" s="47">
        <v>43211</v>
      </c>
      <c r="T11" s="47">
        <v>119276</v>
      </c>
    </row>
    <row r="12" spans="1:20">
      <c r="A12" s="44" t="s">
        <v>117</v>
      </c>
      <c r="B12" s="47">
        <v>34500</v>
      </c>
      <c r="C12" s="47">
        <v>42000</v>
      </c>
      <c r="D12" s="47">
        <v>43900</v>
      </c>
      <c r="E12" s="47">
        <v>2540</v>
      </c>
      <c r="F12" s="47">
        <v>7900</v>
      </c>
      <c r="G12" s="47">
        <v>47100</v>
      </c>
      <c r="H12" s="47">
        <v>177940</v>
      </c>
      <c r="M12" s="44" t="s">
        <v>117</v>
      </c>
      <c r="N12" s="47">
        <v>34500</v>
      </c>
      <c r="O12" s="47">
        <v>42000</v>
      </c>
      <c r="P12" s="47">
        <v>43900</v>
      </c>
      <c r="Q12" s="47">
        <v>2540</v>
      </c>
      <c r="R12" s="47">
        <v>7900</v>
      </c>
      <c r="S12" s="47">
        <v>47100</v>
      </c>
      <c r="T12" s="47">
        <v>177940</v>
      </c>
    </row>
    <row r="13" spans="1:20">
      <c r="A13" s="44" t="s">
        <v>119</v>
      </c>
      <c r="B13" s="47">
        <v>500</v>
      </c>
      <c r="C13" s="47">
        <v>4300</v>
      </c>
      <c r="D13" s="47">
        <v>9025</v>
      </c>
      <c r="E13" s="47">
        <v>4778</v>
      </c>
      <c r="F13" s="47">
        <v>4300</v>
      </c>
      <c r="G13" s="47">
        <v>2300</v>
      </c>
      <c r="H13" s="47">
        <v>25203</v>
      </c>
      <c r="M13" s="44" t="s">
        <v>119</v>
      </c>
      <c r="N13" s="47">
        <v>500</v>
      </c>
      <c r="O13" s="47">
        <v>4300</v>
      </c>
      <c r="P13" s="47">
        <v>9025</v>
      </c>
      <c r="Q13" s="47">
        <v>4778</v>
      </c>
      <c r="R13" s="47">
        <v>4300</v>
      </c>
      <c r="S13" s="47">
        <v>2300</v>
      </c>
      <c r="T13" s="47">
        <v>25203</v>
      </c>
    </row>
    <row r="14" spans="1:20">
      <c r="A14" s="44" t="s">
        <v>124</v>
      </c>
      <c r="B14" s="47">
        <v>5940</v>
      </c>
      <c r="C14" s="47">
        <v>7900</v>
      </c>
      <c r="D14" s="47">
        <v>47100</v>
      </c>
      <c r="E14" s="47">
        <v>4300</v>
      </c>
      <c r="F14" s="47">
        <v>35400</v>
      </c>
      <c r="G14" s="47">
        <v>5220</v>
      </c>
      <c r="H14" s="47">
        <v>105860</v>
      </c>
      <c r="M14" s="44" t="s">
        <v>124</v>
      </c>
      <c r="N14" s="47">
        <v>5940</v>
      </c>
      <c r="O14" s="47">
        <v>7900</v>
      </c>
      <c r="P14" s="47">
        <v>47100</v>
      </c>
      <c r="Q14" s="47">
        <v>4300</v>
      </c>
      <c r="R14" s="47">
        <v>35400</v>
      </c>
      <c r="S14" s="47">
        <v>5220</v>
      </c>
      <c r="T14" s="47">
        <v>105860</v>
      </c>
    </row>
    <row r="15" spans="1:20">
      <c r="A15" s="44" t="s">
        <v>128</v>
      </c>
      <c r="B15" s="47">
        <v>3420</v>
      </c>
      <c r="C15" s="47">
        <v>32700</v>
      </c>
      <c r="D15" s="47">
        <v>52420</v>
      </c>
      <c r="E15" s="47">
        <v>7900</v>
      </c>
      <c r="F15" s="47">
        <v>5900</v>
      </c>
      <c r="G15" s="47">
        <v>42000</v>
      </c>
      <c r="H15" s="47">
        <v>144340</v>
      </c>
      <c r="M15" s="44" t="s">
        <v>128</v>
      </c>
      <c r="N15" s="47">
        <v>3420</v>
      </c>
      <c r="O15" s="47">
        <v>32700</v>
      </c>
      <c r="P15" s="47">
        <v>52420</v>
      </c>
      <c r="Q15" s="47">
        <v>7900</v>
      </c>
      <c r="R15" s="47">
        <v>5900</v>
      </c>
      <c r="S15" s="47">
        <v>42000</v>
      </c>
      <c r="T15" s="47">
        <v>144340</v>
      </c>
    </row>
    <row r="16" spans="1:20">
      <c r="A16" s="44" t="s">
        <v>133</v>
      </c>
      <c r="B16" s="47">
        <v>4500</v>
      </c>
      <c r="C16" s="47">
        <v>5900</v>
      </c>
      <c r="D16" s="47">
        <v>8532</v>
      </c>
      <c r="E16" s="47">
        <v>4556</v>
      </c>
      <c r="F16" s="47">
        <v>8332</v>
      </c>
      <c r="G16" s="47">
        <v>35400</v>
      </c>
      <c r="H16" s="47">
        <v>67220</v>
      </c>
      <c r="M16" s="44" t="s">
        <v>133</v>
      </c>
      <c r="N16" s="47">
        <v>4500</v>
      </c>
      <c r="O16" s="47">
        <v>5900</v>
      </c>
      <c r="P16" s="47">
        <v>8532</v>
      </c>
      <c r="Q16" s="47">
        <v>4556</v>
      </c>
      <c r="R16" s="47">
        <v>8332</v>
      </c>
      <c r="S16" s="47">
        <v>35400</v>
      </c>
      <c r="T16" s="47">
        <v>67220</v>
      </c>
    </row>
    <row r="17" spans="1:20">
      <c r="A17" s="44" t="s">
        <v>135</v>
      </c>
      <c r="B17" s="47">
        <v>4300</v>
      </c>
      <c r="C17" s="47">
        <v>14500</v>
      </c>
      <c r="D17" s="47">
        <v>32700</v>
      </c>
      <c r="E17" s="47">
        <v>4200</v>
      </c>
      <c r="F17" s="47">
        <v>3200</v>
      </c>
      <c r="G17" s="47">
        <v>4500</v>
      </c>
      <c r="H17" s="47">
        <v>63400</v>
      </c>
      <c r="M17" s="44" t="s">
        <v>135</v>
      </c>
      <c r="N17" s="47">
        <v>4300</v>
      </c>
      <c r="O17" s="47">
        <v>14500</v>
      </c>
      <c r="P17" s="47">
        <v>32700</v>
      </c>
      <c r="Q17" s="47">
        <v>4200</v>
      </c>
      <c r="R17" s="47">
        <v>3200</v>
      </c>
      <c r="S17" s="47">
        <v>4500</v>
      </c>
      <c r="T17" s="47">
        <v>63400</v>
      </c>
    </row>
    <row r="18" spans="1:20">
      <c r="A18" s="44" t="s">
        <v>141</v>
      </c>
      <c r="B18" s="47">
        <v>3900</v>
      </c>
      <c r="C18" s="47">
        <v>28455</v>
      </c>
      <c r="D18" s="47">
        <v>5670</v>
      </c>
      <c r="E18" s="47">
        <v>22800</v>
      </c>
      <c r="F18" s="47">
        <v>4200</v>
      </c>
      <c r="G18" s="47">
        <v>43900</v>
      </c>
      <c r="H18" s="47">
        <v>108925</v>
      </c>
      <c r="M18" s="44" t="s">
        <v>141</v>
      </c>
      <c r="N18" s="47">
        <v>3900</v>
      </c>
      <c r="O18" s="47">
        <v>28455</v>
      </c>
      <c r="P18" s="47">
        <v>5670</v>
      </c>
      <c r="Q18" s="47">
        <v>22800</v>
      </c>
      <c r="R18" s="47">
        <v>4200</v>
      </c>
      <c r="S18" s="47">
        <v>43900</v>
      </c>
      <c r="T18" s="47">
        <v>108925</v>
      </c>
    </row>
    <row r="19" spans="1:20">
      <c r="A19" s="44" t="s">
        <v>147</v>
      </c>
      <c r="B19" s="47">
        <v>18900</v>
      </c>
      <c r="C19" s="47">
        <v>21500</v>
      </c>
      <c r="D19" s="47">
        <v>6500</v>
      </c>
      <c r="E19" s="47">
        <v>21500</v>
      </c>
      <c r="F19" s="47">
        <v>5940</v>
      </c>
      <c r="G19" s="47">
        <v>47100</v>
      </c>
      <c r="H19" s="47">
        <v>121440</v>
      </c>
      <c r="M19" s="44" t="s">
        <v>147</v>
      </c>
      <c r="N19" s="47">
        <v>18900</v>
      </c>
      <c r="O19" s="47">
        <v>21500</v>
      </c>
      <c r="P19" s="47">
        <v>6500</v>
      </c>
      <c r="Q19" s="47">
        <v>21500</v>
      </c>
      <c r="R19" s="47">
        <v>5940</v>
      </c>
      <c r="S19" s="47">
        <v>47100</v>
      </c>
      <c r="T19" s="47">
        <v>121440</v>
      </c>
    </row>
    <row r="20" spans="1:20">
      <c r="A20" s="44" t="s">
        <v>153</v>
      </c>
      <c r="B20" s="47">
        <v>577837</v>
      </c>
      <c r="C20" s="47">
        <v>365321</v>
      </c>
      <c r="D20" s="47">
        <v>569930</v>
      </c>
      <c r="E20" s="47">
        <v>395382</v>
      </c>
      <c r="F20" s="47">
        <v>409056</v>
      </c>
      <c r="G20" s="47">
        <v>513160</v>
      </c>
      <c r="H20" s="47">
        <v>2830686</v>
      </c>
      <c r="M20" s="44" t="s">
        <v>153</v>
      </c>
      <c r="N20" s="47">
        <v>577837</v>
      </c>
      <c r="O20" s="47">
        <v>365321</v>
      </c>
      <c r="P20" s="47">
        <v>569930</v>
      </c>
      <c r="Q20" s="47">
        <v>395382</v>
      </c>
      <c r="R20" s="47">
        <v>409056</v>
      </c>
      <c r="S20" s="47">
        <v>513160</v>
      </c>
      <c r="T20" s="47">
        <v>2830686</v>
      </c>
    </row>
    <row r="21" spans="1:20">
      <c r="A21" s="45" t="s">
        <v>154</v>
      </c>
      <c r="B21" s="46">
        <v>689320</v>
      </c>
      <c r="C21" s="46">
        <v>536594</v>
      </c>
      <c r="D21" s="46">
        <v>833759</v>
      </c>
      <c r="E21" s="46">
        <v>548307</v>
      </c>
      <c r="F21" s="46">
        <v>500538</v>
      </c>
      <c r="G21" s="46">
        <v>795334</v>
      </c>
      <c r="H21" s="46">
        <v>3903852</v>
      </c>
      <c r="M21" s="45" t="s">
        <v>154</v>
      </c>
      <c r="N21" s="46">
        <v>689320</v>
      </c>
      <c r="O21" s="46">
        <v>536594</v>
      </c>
      <c r="P21" s="46">
        <v>833759</v>
      </c>
      <c r="Q21" s="46">
        <v>548307</v>
      </c>
      <c r="R21" s="46">
        <v>500538</v>
      </c>
      <c r="S21" s="46">
        <v>795334</v>
      </c>
      <c r="T21" s="46">
        <v>3903852</v>
      </c>
    </row>
    <row r="24" spans="1:20" ht="21">
      <c r="A24" s="6" t="s">
        <v>1847</v>
      </c>
      <c r="B24" s="6"/>
    </row>
    <row r="25" spans="1:20" ht="18.75">
      <c r="A25" s="25" t="s">
        <v>1875</v>
      </c>
      <c r="B25" s="25"/>
    </row>
    <row r="27" spans="1:20" ht="18.75">
      <c r="A27" s="33" t="s">
        <v>1678</v>
      </c>
    </row>
    <row r="28" spans="1:20" ht="18.75">
      <c r="A28" s="50"/>
    </row>
    <row r="29" spans="1:20" ht="18.75">
      <c r="A29" s="50" t="s">
        <v>385</v>
      </c>
    </row>
    <row r="30" spans="1:20" ht="18.75">
      <c r="A30" s="50" t="s">
        <v>1857</v>
      </c>
    </row>
    <row r="31" spans="1:20" ht="18.75">
      <c r="A31" s="50"/>
    </row>
    <row r="32" spans="1:20" ht="21">
      <c r="A32" s="6" t="s">
        <v>1847</v>
      </c>
      <c r="B32" s="6"/>
    </row>
    <row r="33" spans="1:9" ht="18.75">
      <c r="A33" s="25" t="s">
        <v>1876</v>
      </c>
      <c r="B33" s="25"/>
    </row>
    <row r="34" spans="1:9" ht="18.75">
      <c r="A34" s="33" t="s">
        <v>390</v>
      </c>
    </row>
    <row r="35" spans="1:9" ht="18.75">
      <c r="A35" s="33" t="s">
        <v>1879</v>
      </c>
    </row>
    <row r="36" spans="1:9" ht="18.75">
      <c r="A36" s="33" t="s">
        <v>1880</v>
      </c>
    </row>
    <row r="37" spans="1:9" ht="18.75">
      <c r="A37" s="33"/>
    </row>
    <row r="38" spans="1:9" ht="21">
      <c r="A38" s="6" t="s">
        <v>1847</v>
      </c>
      <c r="B38" s="6"/>
    </row>
    <row r="39" spans="1:9" ht="18.75">
      <c r="A39" s="25" t="s">
        <v>1877</v>
      </c>
      <c r="B39" s="25"/>
    </row>
    <row r="40" spans="1:9" ht="18.75">
      <c r="A40" s="33" t="s">
        <v>1878</v>
      </c>
    </row>
    <row r="41" spans="1:9" ht="18.75">
      <c r="A41" s="33" t="s">
        <v>1475</v>
      </c>
    </row>
    <row r="42" spans="1:9" ht="18.75">
      <c r="A42" s="33"/>
    </row>
    <row r="43" spans="1:9" ht="21">
      <c r="A43" s="26" t="s">
        <v>1870</v>
      </c>
      <c r="B43" s="27"/>
      <c r="C43" s="27"/>
      <c r="D43" s="27"/>
      <c r="E43" s="27"/>
      <c r="F43" s="27"/>
      <c r="G43" s="27"/>
      <c r="H43" s="27"/>
      <c r="I43" s="27"/>
    </row>
    <row r="45" spans="1:9" ht="18.75">
      <c r="A45" s="33" t="s">
        <v>391</v>
      </c>
    </row>
    <row r="46" spans="1:9" ht="18.75">
      <c r="A46" s="33" t="s">
        <v>392</v>
      </c>
    </row>
    <row r="48" spans="1:9" ht="18.75">
      <c r="A48" s="33" t="s">
        <v>1859</v>
      </c>
    </row>
    <row r="49" spans="1:2" ht="18.75">
      <c r="A49" s="33" t="s">
        <v>1858</v>
      </c>
    </row>
    <row r="50" spans="1:2" ht="18.75">
      <c r="A50" s="33"/>
    </row>
    <row r="51" spans="1:2" ht="21">
      <c r="A51" s="6" t="s">
        <v>242</v>
      </c>
      <c r="B51" s="6"/>
    </row>
    <row r="52" spans="1:2" ht="18.75">
      <c r="A52" s="33" t="s">
        <v>1860</v>
      </c>
    </row>
    <row r="53" spans="1:2" ht="18.75">
      <c r="A53" s="33"/>
    </row>
    <row r="54" spans="1:2" ht="18.75">
      <c r="A54" s="33" t="s">
        <v>385</v>
      </c>
    </row>
    <row r="55" spans="1:2" ht="18.75">
      <c r="A55" s="33" t="s">
        <v>1868</v>
      </c>
    </row>
    <row r="56" spans="1:2">
      <c r="A56" s="61"/>
    </row>
    <row r="57" spans="1:2">
      <c r="A57" s="61"/>
    </row>
    <row r="58" spans="1:2">
      <c r="A58" s="61"/>
    </row>
    <row r="59" spans="1:2">
      <c r="A59" s="61"/>
    </row>
    <row r="60" spans="1:2">
      <c r="A60" s="61"/>
    </row>
    <row r="61" spans="1:2">
      <c r="A61" s="61"/>
    </row>
    <row r="62" spans="1:2">
      <c r="A62" s="61"/>
    </row>
    <row r="63" spans="1:2">
      <c r="A63" s="61"/>
    </row>
    <row r="64" spans="1:2">
      <c r="A64" s="61"/>
    </row>
    <row r="65" spans="1:1">
      <c r="A65" s="61"/>
    </row>
    <row r="66" spans="1:1">
      <c r="A66" s="61"/>
    </row>
    <row r="67" spans="1:1">
      <c r="A67" s="61"/>
    </row>
    <row r="68" spans="1:1">
      <c r="A68" s="61"/>
    </row>
    <row r="69" spans="1:1" ht="18.75">
      <c r="A69" s="50" t="s">
        <v>1861</v>
      </c>
    </row>
    <row r="70" spans="1:1">
      <c r="A70" s="61"/>
    </row>
    <row r="71" spans="1:1">
      <c r="A71" s="61"/>
    </row>
    <row r="72" spans="1:1">
      <c r="A72" s="61"/>
    </row>
    <row r="73" spans="1:1">
      <c r="A73" s="61"/>
    </row>
    <row r="74" spans="1:1">
      <c r="A74" s="61"/>
    </row>
    <row r="75" spans="1:1">
      <c r="A75" s="61"/>
    </row>
    <row r="76" spans="1:1">
      <c r="A76" s="61"/>
    </row>
    <row r="77" spans="1:1">
      <c r="A77" s="61"/>
    </row>
    <row r="78" spans="1:1">
      <c r="A78" s="61"/>
    </row>
    <row r="79" spans="1:1">
      <c r="A79" s="61"/>
    </row>
    <row r="80" spans="1:1">
      <c r="A80" s="61"/>
    </row>
    <row r="81" spans="1:1">
      <c r="A81" s="61"/>
    </row>
    <row r="82" spans="1:1" ht="18.75">
      <c r="A82" s="50" t="s">
        <v>1862</v>
      </c>
    </row>
    <row r="83" spans="1:1">
      <c r="A83" s="61"/>
    </row>
    <row r="84" spans="1:1">
      <c r="A84" s="61"/>
    </row>
    <row r="85" spans="1:1">
      <c r="A85" s="61"/>
    </row>
    <row r="86" spans="1:1">
      <c r="A86" s="61"/>
    </row>
    <row r="87" spans="1:1">
      <c r="A87" s="61"/>
    </row>
    <row r="88" spans="1:1">
      <c r="A88" s="61"/>
    </row>
    <row r="89" spans="1:1">
      <c r="A89" s="61"/>
    </row>
    <row r="90" spans="1:1">
      <c r="A90" s="61"/>
    </row>
    <row r="91" spans="1:1">
      <c r="A91" s="61"/>
    </row>
    <row r="92" spans="1:1">
      <c r="A92" s="61"/>
    </row>
    <row r="93" spans="1:1">
      <c r="A93" s="61"/>
    </row>
    <row r="94" spans="1:1">
      <c r="A94" s="61"/>
    </row>
    <row r="95" spans="1:1">
      <c r="A95" s="61"/>
    </row>
    <row r="96" spans="1:1">
      <c r="A96" s="61"/>
    </row>
    <row r="97" spans="1:1">
      <c r="A97" s="61"/>
    </row>
    <row r="98" spans="1:1">
      <c r="A98" s="61"/>
    </row>
    <row r="99" spans="1:1">
      <c r="A99" s="61"/>
    </row>
    <row r="100" spans="1:1">
      <c r="A100" s="61"/>
    </row>
    <row r="101" spans="1:1">
      <c r="A101" s="61"/>
    </row>
    <row r="102" spans="1:1">
      <c r="A102" s="61"/>
    </row>
    <row r="103" spans="1:1" ht="18.75">
      <c r="A103" s="50" t="s">
        <v>386</v>
      </c>
    </row>
    <row r="104" spans="1:1" ht="18.75">
      <c r="A104" s="50" t="s">
        <v>393</v>
      </c>
    </row>
    <row r="105" spans="1:1">
      <c r="A105" s="61"/>
    </row>
    <row r="106" spans="1:1">
      <c r="A106" s="61"/>
    </row>
    <row r="107" spans="1:1">
      <c r="A107" s="61"/>
    </row>
    <row r="108" spans="1:1">
      <c r="A108" s="61"/>
    </row>
    <row r="109" spans="1:1">
      <c r="A109" s="61"/>
    </row>
    <row r="110" spans="1:1">
      <c r="A110" s="61"/>
    </row>
    <row r="111" spans="1:1">
      <c r="A111" s="61"/>
    </row>
    <row r="112" spans="1:1">
      <c r="A112" s="61"/>
    </row>
    <row r="113" spans="1:1">
      <c r="A113" s="61"/>
    </row>
    <row r="114" spans="1:1">
      <c r="A114" s="61"/>
    </row>
    <row r="115" spans="1:1">
      <c r="A115" s="61"/>
    </row>
    <row r="116" spans="1:1">
      <c r="A116" s="61"/>
    </row>
    <row r="117" spans="1:1" ht="18.75">
      <c r="A117" s="50" t="s">
        <v>1863</v>
      </c>
    </row>
    <row r="118" spans="1:1">
      <c r="A118" s="61"/>
    </row>
    <row r="119" spans="1:1">
      <c r="A119" s="61"/>
    </row>
    <row r="120" spans="1:1">
      <c r="A120" s="61"/>
    </row>
    <row r="121" spans="1:1">
      <c r="A121" s="61"/>
    </row>
    <row r="122" spans="1:1">
      <c r="A122" s="61"/>
    </row>
    <row r="123" spans="1:1">
      <c r="A123" s="61"/>
    </row>
    <row r="124" spans="1:1">
      <c r="A124" s="61"/>
    </row>
    <row r="125" spans="1:1">
      <c r="A125" s="61"/>
    </row>
    <row r="126" spans="1:1">
      <c r="A126" s="61"/>
    </row>
    <row r="127" spans="1:1">
      <c r="A127" s="61"/>
    </row>
    <row r="128" spans="1:1">
      <c r="A128" s="61"/>
    </row>
    <row r="129" spans="1:1">
      <c r="A129" s="61"/>
    </row>
    <row r="130" spans="1:1" ht="18.75">
      <c r="A130" s="50" t="s">
        <v>1864</v>
      </c>
    </row>
    <row r="131" spans="1:1">
      <c r="A131" s="61"/>
    </row>
    <row r="132" spans="1:1">
      <c r="A132" s="61"/>
    </row>
    <row r="133" spans="1:1">
      <c r="A133" s="61"/>
    </row>
    <row r="134" spans="1:1">
      <c r="A134" s="61"/>
    </row>
    <row r="135" spans="1:1">
      <c r="A135" s="61"/>
    </row>
    <row r="136" spans="1:1">
      <c r="A136" s="61"/>
    </row>
    <row r="137" spans="1:1">
      <c r="A137" s="61"/>
    </row>
    <row r="138" spans="1:1">
      <c r="A138" s="61"/>
    </row>
    <row r="139" spans="1:1">
      <c r="A139" s="61"/>
    </row>
    <row r="140" spans="1:1">
      <c r="A140" s="61"/>
    </row>
    <row r="141" spans="1:1">
      <c r="A141" s="61"/>
    </row>
    <row r="142" spans="1:1">
      <c r="A142" s="61"/>
    </row>
    <row r="143" spans="1:1" ht="18.75">
      <c r="A143" s="50" t="s">
        <v>1865</v>
      </c>
    </row>
    <row r="144" spans="1:1">
      <c r="A144" s="61"/>
    </row>
    <row r="145" spans="1:1">
      <c r="A145" s="61"/>
    </row>
    <row r="146" spans="1:1">
      <c r="A146" s="61"/>
    </row>
    <row r="147" spans="1:1">
      <c r="A147" s="61"/>
    </row>
    <row r="148" spans="1:1">
      <c r="A148" s="61"/>
    </row>
    <row r="149" spans="1:1">
      <c r="A149" s="61"/>
    </row>
    <row r="150" spans="1:1">
      <c r="A150" s="61"/>
    </row>
    <row r="151" spans="1:1">
      <c r="A151" s="61"/>
    </row>
    <row r="152" spans="1:1">
      <c r="A152" s="61"/>
    </row>
    <row r="153" spans="1:1">
      <c r="A153" s="61"/>
    </row>
    <row r="154" spans="1:1">
      <c r="A154" s="61"/>
    </row>
    <row r="155" spans="1:1">
      <c r="A155" s="61"/>
    </row>
    <row r="156" spans="1:1">
      <c r="A156" s="61"/>
    </row>
    <row r="157" spans="1:1">
      <c r="A157" s="61"/>
    </row>
    <row r="158" spans="1:1">
      <c r="A158" s="61"/>
    </row>
    <row r="159" spans="1:1">
      <c r="A159" s="61"/>
    </row>
    <row r="160" spans="1:1">
      <c r="A160" s="61"/>
    </row>
    <row r="161" spans="1:1">
      <c r="A161" s="61"/>
    </row>
    <row r="162" spans="1:1">
      <c r="A162" s="61"/>
    </row>
    <row r="163" spans="1:1">
      <c r="A163" s="61"/>
    </row>
    <row r="164" spans="1:1">
      <c r="A164" s="61"/>
    </row>
    <row r="169" spans="1:1" ht="18.75">
      <c r="A169" s="33" t="s">
        <v>387</v>
      </c>
    </row>
    <row r="181" spans="1:11">
      <c r="A181" s="61"/>
    </row>
    <row r="182" spans="1:11">
      <c r="A182" s="61"/>
    </row>
    <row r="183" spans="1:11">
      <c r="A183" s="61"/>
    </row>
    <row r="185" spans="1:11" ht="23.25">
      <c r="A185" s="60" t="s">
        <v>1871</v>
      </c>
      <c r="B185" s="62"/>
      <c r="C185" s="62"/>
      <c r="D185" s="62"/>
      <c r="E185" s="62"/>
      <c r="F185" s="62"/>
      <c r="G185" s="62"/>
      <c r="H185" s="62"/>
      <c r="I185" s="62"/>
      <c r="J185" s="62"/>
      <c r="K185" s="62"/>
    </row>
    <row r="187" spans="1:11" ht="18.75">
      <c r="A187" s="33" t="s">
        <v>1866</v>
      </c>
    </row>
    <row r="188" spans="1:11" ht="18.75">
      <c r="A188" s="33"/>
    </row>
    <row r="189" spans="1:11" ht="18.75">
      <c r="A189" s="33" t="s">
        <v>388</v>
      </c>
    </row>
    <row r="190" spans="1:11" ht="18.75">
      <c r="A190" s="33"/>
    </row>
    <row r="191" spans="1:11" ht="18.75">
      <c r="A191" s="33" t="s">
        <v>389</v>
      </c>
    </row>
    <row r="192" spans="1:11" ht="18.75">
      <c r="A192" s="33"/>
    </row>
    <row r="193" spans="1:2" ht="18.75">
      <c r="A193" s="33" t="s">
        <v>1867</v>
      </c>
    </row>
    <row r="194" spans="1:2" ht="18.75">
      <c r="A194" s="50"/>
    </row>
    <row r="195" spans="1:2" ht="18.75">
      <c r="A195" s="33" t="s">
        <v>385</v>
      </c>
    </row>
    <row r="196" spans="1:2" ht="18.75">
      <c r="A196" s="33" t="s">
        <v>1868</v>
      </c>
    </row>
    <row r="197" spans="1:2">
      <c r="A197" s="61"/>
    </row>
    <row r="198" spans="1:2">
      <c r="A198" s="61"/>
    </row>
    <row r="199" spans="1:2">
      <c r="A199" s="61"/>
      <c r="B199" s="61"/>
    </row>
    <row r="200" spans="1:2">
      <c r="A200" s="61"/>
      <c r="B200" s="61"/>
    </row>
    <row r="201" spans="1:2">
      <c r="A201" s="61"/>
      <c r="B201" s="61"/>
    </row>
    <row r="202" spans="1:2">
      <c r="A202" s="61"/>
      <c r="B202" s="61"/>
    </row>
    <row r="203" spans="1:2">
      <c r="A203" s="61"/>
      <c r="B203" s="61"/>
    </row>
    <row r="204" spans="1:2">
      <c r="A204" s="61"/>
      <c r="B204" s="61"/>
    </row>
    <row r="205" spans="1:2">
      <c r="A205" s="61"/>
      <c r="B205" s="61"/>
    </row>
    <row r="206" spans="1:2">
      <c r="A206" s="61"/>
      <c r="B206" s="61"/>
    </row>
    <row r="207" spans="1:2">
      <c r="B207" s="61"/>
    </row>
    <row r="208" spans="1:2">
      <c r="A208" s="61"/>
      <c r="B208" s="61"/>
    </row>
    <row r="209" spans="1:2">
      <c r="A209" s="61"/>
      <c r="B209" s="61"/>
    </row>
    <row r="210" spans="1:2">
      <c r="A210" s="61"/>
    </row>
    <row r="211" spans="1:2">
      <c r="A211" s="61"/>
    </row>
    <row r="212" spans="1:2" ht="18.75">
      <c r="A212" s="50" t="s">
        <v>394</v>
      </c>
    </row>
    <row r="213" spans="1:2">
      <c r="A213" s="61"/>
    </row>
    <row r="214" spans="1:2">
      <c r="A214" s="61"/>
    </row>
    <row r="215" spans="1:2">
      <c r="A215" s="61"/>
    </row>
    <row r="216" spans="1:2">
      <c r="A216" s="61"/>
    </row>
    <row r="217" spans="1:2">
      <c r="A217" s="61"/>
    </row>
    <row r="218" spans="1:2">
      <c r="A218" s="61"/>
    </row>
    <row r="219" spans="1:2">
      <c r="A219" s="61"/>
    </row>
    <row r="221" spans="1:2">
      <c r="A221" s="61"/>
    </row>
    <row r="222" spans="1:2">
      <c r="A222" s="61"/>
    </row>
    <row r="223" spans="1:2">
      <c r="A223" s="61"/>
    </row>
    <row r="224" spans="1:2">
      <c r="A224" s="61"/>
    </row>
    <row r="225" spans="1:1" ht="18.75">
      <c r="A225" s="50" t="s">
        <v>1869</v>
      </c>
    </row>
    <row r="226" spans="1:1">
      <c r="A226" s="61"/>
    </row>
    <row r="227" spans="1:1">
      <c r="A227" s="61"/>
    </row>
    <row r="228" spans="1:1">
      <c r="A228" s="61"/>
    </row>
    <row r="229" spans="1:1">
      <c r="A229" s="61"/>
    </row>
    <row r="230" spans="1:1">
      <c r="A230" s="61"/>
    </row>
  </sheetData>
  <pageMargins left="0.7" right="0.7" top="0.75" bottom="0.75" header="0.3" footer="0.3"/>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7030A0"/>
  </sheetPr>
  <dimension ref="A1:M42"/>
  <sheetViews>
    <sheetView workbookViewId="0">
      <selection activeCell="L1" sqref="L1:M1"/>
    </sheetView>
  </sheetViews>
  <sheetFormatPr defaultRowHeight="15"/>
  <cols>
    <col min="1" max="1" width="19.28515625" style="44" bestFit="1" customWidth="1"/>
    <col min="2" max="2" width="9.42578125" style="44" bestFit="1" customWidth="1"/>
    <col min="3" max="3" width="10.42578125" style="44" bestFit="1" customWidth="1"/>
    <col min="4" max="4" width="16.140625" style="44" bestFit="1" customWidth="1"/>
    <col min="5" max="5" width="9.28515625" style="44" bestFit="1" customWidth="1"/>
    <col min="6" max="16384" width="9.140625" style="44"/>
  </cols>
  <sheetData>
    <row r="1" spans="1:13" ht="18.75">
      <c r="A1" s="44" t="s">
        <v>926</v>
      </c>
      <c r="B1" s="44" t="s">
        <v>742</v>
      </c>
      <c r="C1" s="44" t="s">
        <v>927</v>
      </c>
      <c r="D1" s="44" t="s">
        <v>928</v>
      </c>
      <c r="E1" s="44" t="s">
        <v>929</v>
      </c>
      <c r="G1" s="146" t="s">
        <v>1690</v>
      </c>
      <c r="L1" s="804" t="s">
        <v>1844</v>
      </c>
      <c r="M1" s="804"/>
    </row>
    <row r="2" spans="1:13" ht="18.75">
      <c r="A2" s="44" t="s">
        <v>930</v>
      </c>
      <c r="B2" s="44" t="s">
        <v>854</v>
      </c>
      <c r="C2" s="44">
        <v>29386</v>
      </c>
      <c r="D2" s="99">
        <v>925</v>
      </c>
      <c r="E2" s="44" t="s">
        <v>931</v>
      </c>
      <c r="G2" s="575" t="s">
        <v>1691</v>
      </c>
      <c r="H2" s="575"/>
      <c r="I2" s="575"/>
      <c r="J2" s="575"/>
      <c r="K2" s="575"/>
    </row>
    <row r="3" spans="1:13">
      <c r="A3" s="44" t="s">
        <v>930</v>
      </c>
      <c r="B3" s="44" t="s">
        <v>854</v>
      </c>
      <c r="C3" s="44">
        <v>74830</v>
      </c>
      <c r="D3" s="99">
        <v>875</v>
      </c>
      <c r="E3" s="44" t="s">
        <v>932</v>
      </c>
    </row>
    <row r="4" spans="1:13">
      <c r="A4" s="44" t="s">
        <v>930</v>
      </c>
      <c r="B4" s="44" t="s">
        <v>854</v>
      </c>
      <c r="C4" s="44">
        <v>90099</v>
      </c>
      <c r="D4" s="99">
        <v>500</v>
      </c>
      <c r="E4" s="44" t="s">
        <v>932</v>
      </c>
    </row>
    <row r="5" spans="1:13">
      <c r="A5" s="44" t="s">
        <v>930</v>
      </c>
      <c r="B5" s="44" t="s">
        <v>854</v>
      </c>
      <c r="C5" s="44">
        <v>74830</v>
      </c>
      <c r="D5" s="99">
        <v>350</v>
      </c>
      <c r="E5" s="44" t="s">
        <v>933</v>
      </c>
    </row>
    <row r="6" spans="1:13">
      <c r="A6" s="44" t="s">
        <v>934</v>
      </c>
      <c r="B6" s="44" t="s">
        <v>453</v>
      </c>
      <c r="C6" s="44">
        <v>82853</v>
      </c>
      <c r="D6" s="99">
        <v>400</v>
      </c>
      <c r="E6" s="44" t="s">
        <v>931</v>
      </c>
    </row>
    <row r="7" spans="1:13">
      <c r="A7" s="44" t="s">
        <v>934</v>
      </c>
      <c r="B7" s="44" t="s">
        <v>453</v>
      </c>
      <c r="C7" s="44">
        <v>72949</v>
      </c>
      <c r="D7" s="99">
        <v>850</v>
      </c>
      <c r="E7" s="44" t="s">
        <v>931</v>
      </c>
    </row>
    <row r="8" spans="1:13">
      <c r="A8" s="44" t="s">
        <v>934</v>
      </c>
      <c r="B8" s="44" t="s">
        <v>453</v>
      </c>
      <c r="C8" s="44">
        <v>90044</v>
      </c>
      <c r="D8" s="99">
        <v>1500</v>
      </c>
      <c r="E8" s="44" t="s">
        <v>931</v>
      </c>
    </row>
    <row r="9" spans="1:13">
      <c r="A9" s="44" t="s">
        <v>934</v>
      </c>
      <c r="B9" s="44" t="s">
        <v>453</v>
      </c>
      <c r="C9" s="44">
        <v>82853</v>
      </c>
      <c r="D9" s="99">
        <v>550</v>
      </c>
      <c r="E9" s="44" t="s">
        <v>932</v>
      </c>
    </row>
    <row r="10" spans="1:13">
      <c r="A10" s="44" t="s">
        <v>934</v>
      </c>
      <c r="B10" s="44" t="s">
        <v>453</v>
      </c>
      <c r="C10" s="44">
        <v>72949</v>
      </c>
      <c r="D10" s="99">
        <v>400</v>
      </c>
      <c r="E10" s="44" t="s">
        <v>933</v>
      </c>
    </row>
    <row r="11" spans="1:13">
      <c r="A11" s="44" t="s">
        <v>935</v>
      </c>
      <c r="B11" s="44" t="s">
        <v>460</v>
      </c>
      <c r="C11" s="44">
        <v>55223</v>
      </c>
      <c r="D11" s="99">
        <v>235</v>
      </c>
      <c r="E11" s="44" t="s">
        <v>932</v>
      </c>
    </row>
    <row r="12" spans="1:13">
      <c r="A12" s="44" t="s">
        <v>935</v>
      </c>
      <c r="B12" s="44" t="s">
        <v>460</v>
      </c>
      <c r="C12" s="44">
        <v>10354</v>
      </c>
      <c r="D12" s="99">
        <v>850</v>
      </c>
      <c r="E12" s="44" t="s">
        <v>931</v>
      </c>
    </row>
    <row r="13" spans="1:13">
      <c r="A13" s="44" t="s">
        <v>935</v>
      </c>
      <c r="B13" s="44" t="s">
        <v>460</v>
      </c>
      <c r="C13" s="44">
        <v>50192</v>
      </c>
      <c r="D13" s="99">
        <v>600</v>
      </c>
      <c r="E13" s="44" t="s">
        <v>933</v>
      </c>
    </row>
    <row r="14" spans="1:13">
      <c r="A14" s="44" t="s">
        <v>935</v>
      </c>
      <c r="B14" s="44" t="s">
        <v>460</v>
      </c>
      <c r="C14" s="44">
        <v>27589</v>
      </c>
      <c r="D14" s="99">
        <v>250</v>
      </c>
      <c r="E14" s="44" t="s">
        <v>931</v>
      </c>
    </row>
    <row r="15" spans="1:13">
      <c r="A15" s="44" t="s">
        <v>936</v>
      </c>
      <c r="B15" s="44" t="s">
        <v>453</v>
      </c>
      <c r="C15" s="44">
        <v>67275</v>
      </c>
      <c r="D15" s="99">
        <v>400</v>
      </c>
      <c r="E15" s="44" t="s">
        <v>931</v>
      </c>
      <c r="G15" s="160" t="s">
        <v>1759</v>
      </c>
    </row>
    <row r="16" spans="1:13">
      <c r="A16" s="44" t="s">
        <v>936</v>
      </c>
      <c r="B16" s="44" t="s">
        <v>453</v>
      </c>
      <c r="C16" s="44">
        <v>41828</v>
      </c>
      <c r="D16" s="99">
        <v>965</v>
      </c>
      <c r="E16" s="44" t="s">
        <v>932</v>
      </c>
    </row>
    <row r="17" spans="1:5">
      <c r="A17" s="44" t="s">
        <v>936</v>
      </c>
      <c r="B17" s="44" t="s">
        <v>453</v>
      </c>
      <c r="C17" s="44">
        <v>87543</v>
      </c>
      <c r="D17" s="99">
        <v>125</v>
      </c>
      <c r="E17" s="44" t="s">
        <v>933</v>
      </c>
    </row>
    <row r="18" spans="1:5">
      <c r="A18" s="44" t="s">
        <v>937</v>
      </c>
      <c r="B18" s="44" t="s">
        <v>460</v>
      </c>
      <c r="C18" s="44">
        <v>97446</v>
      </c>
      <c r="D18" s="99">
        <v>1500</v>
      </c>
      <c r="E18" s="44" t="s">
        <v>933</v>
      </c>
    </row>
    <row r="19" spans="1:5">
      <c r="A19" s="44" t="s">
        <v>937</v>
      </c>
      <c r="B19" s="44" t="s">
        <v>460</v>
      </c>
      <c r="C19" s="44">
        <v>41400</v>
      </c>
      <c r="D19" s="99">
        <v>305</v>
      </c>
      <c r="E19" s="44" t="s">
        <v>931</v>
      </c>
    </row>
    <row r="20" spans="1:5">
      <c r="A20" s="44" t="s">
        <v>937</v>
      </c>
      <c r="B20" s="44" t="s">
        <v>460</v>
      </c>
      <c r="C20" s="44">
        <v>30974</v>
      </c>
      <c r="D20" s="99">
        <v>1350</v>
      </c>
      <c r="E20" s="44" t="s">
        <v>931</v>
      </c>
    </row>
    <row r="21" spans="1:5">
      <c r="A21" s="44" t="s">
        <v>937</v>
      </c>
      <c r="B21" s="44" t="s">
        <v>460</v>
      </c>
      <c r="C21" s="44">
        <v>41400</v>
      </c>
      <c r="D21" s="99">
        <v>435</v>
      </c>
      <c r="E21" s="44" t="s">
        <v>932</v>
      </c>
    </row>
    <row r="22" spans="1:5">
      <c r="A22" s="44" t="s">
        <v>937</v>
      </c>
      <c r="B22" s="44" t="s">
        <v>460</v>
      </c>
      <c r="C22" s="44">
        <v>30974</v>
      </c>
      <c r="D22" s="99">
        <v>550</v>
      </c>
      <c r="E22" s="44" t="s">
        <v>932</v>
      </c>
    </row>
    <row r="23" spans="1:5">
      <c r="A23" s="44" t="s">
        <v>937</v>
      </c>
      <c r="B23" s="44" t="s">
        <v>460</v>
      </c>
      <c r="C23" s="44">
        <v>30974</v>
      </c>
      <c r="D23" s="99">
        <v>425</v>
      </c>
      <c r="E23" s="44" t="s">
        <v>933</v>
      </c>
    </row>
    <row r="24" spans="1:5">
      <c r="A24" s="44" t="s">
        <v>938</v>
      </c>
      <c r="B24" s="44" t="s">
        <v>854</v>
      </c>
      <c r="C24" s="44">
        <v>78532</v>
      </c>
      <c r="D24" s="99">
        <v>765</v>
      </c>
      <c r="E24" s="44" t="s">
        <v>931</v>
      </c>
    </row>
    <row r="25" spans="1:5">
      <c r="A25" s="44" t="s">
        <v>938</v>
      </c>
      <c r="B25" s="44" t="s">
        <v>854</v>
      </c>
      <c r="C25" s="44">
        <v>78532</v>
      </c>
      <c r="D25" s="99">
        <v>150</v>
      </c>
      <c r="E25" s="44" t="s">
        <v>932</v>
      </c>
    </row>
    <row r="26" spans="1:5">
      <c r="A26" s="44" t="s">
        <v>938</v>
      </c>
      <c r="B26" s="44" t="s">
        <v>854</v>
      </c>
      <c r="C26" s="44">
        <v>65532</v>
      </c>
      <c r="D26" s="99">
        <v>425</v>
      </c>
      <c r="E26" s="44" t="s">
        <v>932</v>
      </c>
    </row>
    <row r="27" spans="1:5">
      <c r="A27" s="44" t="s">
        <v>938</v>
      </c>
      <c r="B27" s="44" t="s">
        <v>854</v>
      </c>
      <c r="C27" s="44">
        <v>78532</v>
      </c>
      <c r="D27" s="99">
        <v>350</v>
      </c>
      <c r="E27" s="44" t="s">
        <v>933</v>
      </c>
    </row>
    <row r="28" spans="1:5">
      <c r="A28" s="44" t="s">
        <v>939</v>
      </c>
      <c r="B28" s="44" t="s">
        <v>853</v>
      </c>
      <c r="C28" s="44">
        <v>91987</v>
      </c>
      <c r="D28" s="99">
        <v>875</v>
      </c>
      <c r="E28" s="44" t="s">
        <v>931</v>
      </c>
    </row>
    <row r="29" spans="1:5">
      <c r="A29" s="44" t="s">
        <v>939</v>
      </c>
      <c r="B29" s="44" t="s">
        <v>853</v>
      </c>
      <c r="C29" s="44">
        <v>91041</v>
      </c>
      <c r="D29" s="99">
        <v>265</v>
      </c>
      <c r="E29" s="44" t="s">
        <v>931</v>
      </c>
    </row>
    <row r="30" spans="1:5">
      <c r="A30" s="44" t="s">
        <v>939</v>
      </c>
      <c r="B30" s="44" t="s">
        <v>853</v>
      </c>
      <c r="C30" s="44">
        <v>91987</v>
      </c>
      <c r="D30" s="99">
        <v>375</v>
      </c>
      <c r="E30" s="44" t="s">
        <v>932</v>
      </c>
    </row>
    <row r="31" spans="1:5">
      <c r="A31" s="44" t="s">
        <v>939</v>
      </c>
      <c r="B31" s="44" t="s">
        <v>853</v>
      </c>
      <c r="C31" s="44">
        <v>91041</v>
      </c>
      <c r="D31" s="99">
        <v>1345</v>
      </c>
      <c r="E31" s="44" t="s">
        <v>932</v>
      </c>
    </row>
    <row r="32" spans="1:5">
      <c r="A32" s="44" t="s">
        <v>939</v>
      </c>
      <c r="B32" s="44" t="s">
        <v>853</v>
      </c>
      <c r="C32" s="44">
        <v>91987</v>
      </c>
      <c r="D32" s="99">
        <v>300</v>
      </c>
      <c r="E32" s="44" t="s">
        <v>933</v>
      </c>
    </row>
    <row r="33" spans="1:5">
      <c r="A33" s="44" t="s">
        <v>940</v>
      </c>
      <c r="B33" s="44" t="s">
        <v>460</v>
      </c>
      <c r="C33" s="44">
        <v>55667</v>
      </c>
      <c r="D33" s="99">
        <v>225</v>
      </c>
      <c r="E33" s="44" t="s">
        <v>931</v>
      </c>
    </row>
    <row r="34" spans="1:5">
      <c r="A34" s="44" t="s">
        <v>940</v>
      </c>
      <c r="B34" s="44" t="s">
        <v>460</v>
      </c>
      <c r="C34" s="44">
        <v>54393</v>
      </c>
      <c r="D34" s="99">
        <v>105</v>
      </c>
      <c r="E34" s="44" t="s">
        <v>931</v>
      </c>
    </row>
    <row r="35" spans="1:5">
      <c r="A35" s="44" t="s">
        <v>940</v>
      </c>
      <c r="B35" s="44" t="s">
        <v>460</v>
      </c>
      <c r="C35" s="44">
        <v>40028</v>
      </c>
      <c r="D35" s="99">
        <v>25</v>
      </c>
      <c r="E35" s="44" t="s">
        <v>931</v>
      </c>
    </row>
    <row r="36" spans="1:5">
      <c r="A36" s="44" t="s">
        <v>940</v>
      </c>
      <c r="B36" s="44" t="s">
        <v>460</v>
      </c>
      <c r="C36" s="44">
        <v>55667</v>
      </c>
      <c r="D36" s="99">
        <v>155</v>
      </c>
      <c r="E36" s="44" t="s">
        <v>932</v>
      </c>
    </row>
    <row r="37" spans="1:5">
      <c r="A37" s="44" t="s">
        <v>940</v>
      </c>
      <c r="B37" s="44" t="s">
        <v>460</v>
      </c>
      <c r="C37" s="44">
        <v>54393</v>
      </c>
      <c r="D37" s="99">
        <v>2600</v>
      </c>
      <c r="E37" s="44" t="s">
        <v>932</v>
      </c>
    </row>
    <row r="38" spans="1:5">
      <c r="A38" s="44" t="s">
        <v>940</v>
      </c>
      <c r="B38" s="44" t="s">
        <v>460</v>
      </c>
      <c r="C38" s="44">
        <v>54393</v>
      </c>
      <c r="D38" s="99">
        <v>225</v>
      </c>
      <c r="E38" s="44" t="s">
        <v>933</v>
      </c>
    </row>
    <row r="39" spans="1:5">
      <c r="A39" s="44" t="s">
        <v>940</v>
      </c>
      <c r="B39" s="44" t="s">
        <v>460</v>
      </c>
      <c r="C39" s="44">
        <v>55667</v>
      </c>
      <c r="D39" s="99">
        <v>785</v>
      </c>
      <c r="E39" s="44" t="s">
        <v>933</v>
      </c>
    </row>
    <row r="40" spans="1:5">
      <c r="A40" s="44" t="s">
        <v>940</v>
      </c>
      <c r="B40" s="44" t="s">
        <v>460</v>
      </c>
      <c r="C40" s="44">
        <v>27589</v>
      </c>
      <c r="D40" s="99">
        <v>255</v>
      </c>
      <c r="E40" s="44" t="s">
        <v>933</v>
      </c>
    </row>
    <row r="41" spans="1:5">
      <c r="D41" s="99"/>
    </row>
    <row r="42" spans="1:5">
      <c r="D42" s="99"/>
    </row>
  </sheetData>
  <mergeCells count="1">
    <mergeCell ref="L1:M1"/>
  </mergeCells>
  <pageMargins left="0.7" right="0.7" top="0.75" bottom="0.75" header="0.3" footer="0.3"/>
  <drawing r:id="rId1"/>
  <tableParts count="1">
    <tablePart r:id="rId2"/>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5" tint="-0.499984740745262"/>
  </sheetPr>
  <dimension ref="A1:P3253"/>
  <sheetViews>
    <sheetView workbookViewId="0">
      <selection activeCell="H164" sqref="H164"/>
    </sheetView>
  </sheetViews>
  <sheetFormatPr defaultRowHeight="15"/>
  <cols>
    <col min="9" max="9" width="9.28515625" customWidth="1"/>
    <col min="10" max="10" width="9.140625" style="96"/>
  </cols>
  <sheetData>
    <row r="1" spans="1:6" ht="23.25">
      <c r="A1" s="60" t="s">
        <v>257</v>
      </c>
      <c r="B1" s="62"/>
      <c r="C1" s="62"/>
      <c r="D1" s="62"/>
      <c r="E1" s="62"/>
      <c r="F1" s="62"/>
    </row>
    <row r="3" spans="1:6" ht="23.25">
      <c r="A3" s="60" t="s">
        <v>1008</v>
      </c>
      <c r="B3" s="60"/>
      <c r="C3" s="60"/>
      <c r="D3" s="60"/>
      <c r="E3" s="60"/>
      <c r="F3" s="60"/>
    </row>
    <row r="4" spans="1:6">
      <c r="A4" s="103"/>
    </row>
    <row r="5" spans="1:6" ht="18.75">
      <c r="A5" s="33" t="s">
        <v>1007</v>
      </c>
    </row>
    <row r="6" spans="1:6">
      <c r="A6" s="103"/>
    </row>
    <row r="7" spans="1:6" ht="18.75">
      <c r="A7" s="33" t="s">
        <v>1009</v>
      </c>
    </row>
    <row r="8" spans="1:6" ht="18.75">
      <c r="A8" s="33" t="s">
        <v>1010</v>
      </c>
    </row>
    <row r="20" spans="1:7" ht="23.25">
      <c r="A20" s="60" t="s">
        <v>1013</v>
      </c>
      <c r="B20" s="60"/>
      <c r="C20" s="60"/>
      <c r="D20" s="60"/>
      <c r="E20" s="60"/>
      <c r="F20" s="60"/>
      <c r="G20" s="60"/>
    </row>
    <row r="21" spans="1:7">
      <c r="A21" s="103"/>
    </row>
    <row r="22" spans="1:7" ht="18.75">
      <c r="A22" s="33" t="s">
        <v>1018</v>
      </c>
    </row>
    <row r="23" spans="1:7" ht="18.75">
      <c r="A23" s="33" t="s">
        <v>1016</v>
      </c>
    </row>
    <row r="24" spans="1:7" ht="18.75">
      <c r="A24" s="33" t="s">
        <v>1017</v>
      </c>
    </row>
    <row r="37" spans="1:6" ht="23.25">
      <c r="A37" s="60" t="s">
        <v>1014</v>
      </c>
      <c r="B37" s="60"/>
      <c r="C37" s="60"/>
      <c r="D37" s="60"/>
      <c r="E37" s="60"/>
      <c r="F37" s="60"/>
    </row>
    <row r="38" spans="1:6">
      <c r="A38" s="103"/>
    </row>
    <row r="39" spans="1:6" ht="18.75">
      <c r="A39" s="33" t="s">
        <v>1015</v>
      </c>
    </row>
    <row r="40" spans="1:6" ht="18.75">
      <c r="A40" s="33" t="s">
        <v>1012</v>
      </c>
    </row>
    <row r="41" spans="1:6" ht="18.75">
      <c r="A41" s="33" t="s">
        <v>1011</v>
      </c>
    </row>
    <row r="56" spans="1:6" ht="23.25">
      <c r="A56" s="60" t="s">
        <v>1019</v>
      </c>
      <c r="B56" s="60"/>
      <c r="C56" s="60"/>
      <c r="D56" s="60"/>
      <c r="E56" s="60"/>
      <c r="F56" s="60"/>
    </row>
    <row r="57" spans="1:6">
      <c r="A57" s="103"/>
    </row>
    <row r="58" spans="1:6" ht="18.75">
      <c r="A58" s="33" t="s">
        <v>1020</v>
      </c>
    </row>
    <row r="59" spans="1:6" ht="18.75">
      <c r="A59" s="33" t="s">
        <v>1021</v>
      </c>
    </row>
    <row r="60" spans="1:6" ht="18.75">
      <c r="A60" s="33" t="s">
        <v>1022</v>
      </c>
    </row>
    <row r="73" spans="1:9" ht="18.75">
      <c r="A73" s="33" t="s">
        <v>1023</v>
      </c>
    </row>
    <row r="74" spans="1:9" ht="18.75">
      <c r="A74" s="33"/>
    </row>
    <row r="75" spans="1:9" ht="18.75">
      <c r="A75" s="33" t="s">
        <v>1024</v>
      </c>
    </row>
    <row r="76" spans="1:9" ht="18.75">
      <c r="A76" s="33" t="s">
        <v>1025</v>
      </c>
    </row>
    <row r="79" spans="1:9" ht="23.25">
      <c r="A79" s="60" t="s">
        <v>1026</v>
      </c>
      <c r="B79" s="60"/>
      <c r="C79" s="60"/>
      <c r="D79" s="60"/>
      <c r="E79" s="60"/>
      <c r="F79" s="60"/>
      <c r="G79" s="60"/>
      <c r="H79" s="60"/>
      <c r="I79" s="60"/>
    </row>
    <row r="80" spans="1:9">
      <c r="A80" s="103"/>
    </row>
    <row r="81" spans="1:1" ht="18.75">
      <c r="A81" s="33" t="s">
        <v>1027</v>
      </c>
    </row>
    <row r="106" spans="1:4" ht="18.75">
      <c r="A106" s="33" t="s">
        <v>1028</v>
      </c>
    </row>
    <row r="107" spans="1:4" ht="18.75">
      <c r="A107" s="33"/>
    </row>
    <row r="108" spans="1:4" ht="18.75">
      <c r="A108" s="33" t="s">
        <v>1030</v>
      </c>
      <c r="D108" s="33"/>
    </row>
    <row r="109" spans="1:4" ht="18.75">
      <c r="A109" s="33" t="s">
        <v>1031</v>
      </c>
    </row>
    <row r="110" spans="1:4" ht="18.75">
      <c r="A110" s="33" t="s">
        <v>1032</v>
      </c>
    </row>
    <row r="111" spans="1:4" ht="18.75">
      <c r="A111" s="33" t="s">
        <v>1033</v>
      </c>
    </row>
    <row r="112" spans="1:4" ht="18.75">
      <c r="A112" s="33" t="s">
        <v>1029</v>
      </c>
    </row>
    <row r="121" spans="1:14" ht="23.25">
      <c r="A121" s="60" t="s">
        <v>1034</v>
      </c>
      <c r="B121" s="60"/>
      <c r="C121" s="60"/>
      <c r="D121" s="60"/>
      <c r="E121" s="60"/>
      <c r="F121" s="60"/>
      <c r="G121" s="60"/>
    </row>
    <row r="122" spans="1:14">
      <c r="A122" s="103"/>
    </row>
    <row r="123" spans="1:14" ht="18.75">
      <c r="A123" s="33" t="s">
        <v>1037</v>
      </c>
    </row>
    <row r="124" spans="1:14" ht="18.75">
      <c r="A124" s="33" t="s">
        <v>1038</v>
      </c>
    </row>
    <row r="125" spans="1:14" ht="18.75">
      <c r="A125" s="33" t="s">
        <v>1039</v>
      </c>
    </row>
    <row r="126" spans="1:14">
      <c r="N126" s="168">
        <v>15</v>
      </c>
    </row>
    <row r="127" spans="1:14">
      <c r="N127" s="168">
        <v>16</v>
      </c>
    </row>
    <row r="128" spans="1:14">
      <c r="N128" s="168">
        <v>17</v>
      </c>
    </row>
    <row r="137" spans="1:11" ht="18.75">
      <c r="A137" s="33" t="s">
        <v>1035</v>
      </c>
    </row>
    <row r="138" spans="1:11" ht="18.75">
      <c r="A138" s="33" t="s">
        <v>1036</v>
      </c>
    </row>
    <row r="141" spans="1:11" ht="23.25">
      <c r="A141" s="60" t="s">
        <v>1040</v>
      </c>
      <c r="B141" s="60"/>
      <c r="C141" s="60"/>
      <c r="D141" s="60"/>
      <c r="E141" s="60"/>
      <c r="F141" s="60"/>
      <c r="G141" s="60"/>
      <c r="H141" s="60"/>
      <c r="I141" s="60"/>
      <c r="J141" s="60"/>
      <c r="K141" s="60"/>
    </row>
    <row r="142" spans="1:11">
      <c r="A142" s="103"/>
    </row>
    <row r="143" spans="1:11" ht="18.75">
      <c r="A143" s="33" t="s">
        <v>1041</v>
      </c>
    </row>
    <row r="144" spans="1:11" ht="18.75">
      <c r="A144" s="33"/>
    </row>
    <row r="145" spans="1:1" ht="18.75">
      <c r="A145" s="33" t="s">
        <v>1042</v>
      </c>
    </row>
    <row r="146" spans="1:1" ht="18.75">
      <c r="A146" s="33" t="s">
        <v>1043</v>
      </c>
    </row>
    <row r="147" spans="1:1" ht="18.75">
      <c r="A147" s="33" t="s">
        <v>1044</v>
      </c>
    </row>
    <row r="162" spans="1:11" ht="23.25">
      <c r="A162" s="60" t="s">
        <v>1045</v>
      </c>
      <c r="B162" s="60"/>
      <c r="C162" s="60"/>
      <c r="D162" s="60"/>
      <c r="E162" s="60"/>
      <c r="F162" s="60"/>
      <c r="G162" s="60"/>
      <c r="H162" s="60"/>
      <c r="I162" s="60"/>
      <c r="J162" s="60"/>
      <c r="K162" s="60"/>
    </row>
    <row r="163" spans="1:11">
      <c r="A163" s="103"/>
    </row>
    <row r="164" spans="1:11" ht="18.75">
      <c r="A164" s="33" t="s">
        <v>1047</v>
      </c>
    </row>
    <row r="165" spans="1:11" ht="18.75">
      <c r="A165" s="33" t="s">
        <v>1046</v>
      </c>
    </row>
    <row r="188" spans="1:8" ht="23.25">
      <c r="A188" s="60" t="s">
        <v>1048</v>
      </c>
      <c r="B188" s="60"/>
      <c r="C188" s="60"/>
      <c r="D188" s="60"/>
      <c r="E188" s="60"/>
      <c r="F188" s="60"/>
      <c r="G188" s="60"/>
      <c r="H188" s="60"/>
    </row>
    <row r="189" spans="1:8">
      <c r="A189" s="103"/>
    </row>
    <row r="190" spans="1:8" ht="18.75">
      <c r="A190" s="33" t="s">
        <v>1049</v>
      </c>
    </row>
    <row r="214" spans="1:7" ht="23.25">
      <c r="A214" s="60" t="s">
        <v>1050</v>
      </c>
      <c r="B214" s="60"/>
      <c r="C214" s="60"/>
      <c r="D214" s="60"/>
      <c r="E214" s="60"/>
      <c r="F214" s="60"/>
      <c r="G214" s="60"/>
    </row>
    <row r="215" spans="1:7">
      <c r="A215" s="103"/>
    </row>
    <row r="216" spans="1:7" ht="18.75">
      <c r="A216" s="33" t="s">
        <v>1051</v>
      </c>
    </row>
    <row r="217" spans="1:7" ht="18.75">
      <c r="A217" s="33" t="s">
        <v>1052</v>
      </c>
    </row>
    <row r="218" spans="1:7" ht="18.75">
      <c r="A218" s="33" t="s">
        <v>1053</v>
      </c>
    </row>
    <row r="240" spans="1:12" ht="23.25">
      <c r="A240" s="60" t="s">
        <v>1054</v>
      </c>
      <c r="B240" s="60"/>
      <c r="C240" s="60"/>
      <c r="D240" s="60"/>
      <c r="E240" s="60"/>
      <c r="F240" s="60"/>
      <c r="G240" s="60"/>
      <c r="H240" s="60"/>
      <c r="I240" s="60"/>
      <c r="J240" s="60"/>
      <c r="K240" s="60"/>
      <c r="L240" s="60"/>
    </row>
    <row r="241" spans="1:1">
      <c r="A241" s="103"/>
    </row>
    <row r="242" spans="1:1" ht="18.75">
      <c r="A242" s="33" t="s">
        <v>1055</v>
      </c>
    </row>
    <row r="243" spans="1:1" ht="18.75">
      <c r="A243" s="33" t="s">
        <v>1056</v>
      </c>
    </row>
    <row r="244" spans="1:1" ht="18.75">
      <c r="A244" s="33" t="s">
        <v>1057</v>
      </c>
    </row>
    <row r="245" spans="1:1" ht="18.75">
      <c r="A245" s="33" t="s">
        <v>1058</v>
      </c>
    </row>
    <row r="246" spans="1:1" ht="18.75">
      <c r="A246" s="33" t="s">
        <v>1059</v>
      </c>
    </row>
    <row r="275" spans="1:6" ht="23.25">
      <c r="A275" s="60" t="s">
        <v>1060</v>
      </c>
      <c r="B275" s="60"/>
      <c r="C275" s="60"/>
      <c r="D275" s="60"/>
      <c r="E275" s="60"/>
      <c r="F275" s="60"/>
    </row>
    <row r="276" spans="1:6">
      <c r="A276" s="103"/>
    </row>
    <row r="277" spans="1:6" ht="18.75">
      <c r="A277" s="33" t="s">
        <v>1062</v>
      </c>
    </row>
    <row r="278" spans="1:6" ht="18.75">
      <c r="A278" s="33" t="s">
        <v>1063</v>
      </c>
    </row>
    <row r="279" spans="1:6" ht="18.75">
      <c r="A279" s="33" t="s">
        <v>1064</v>
      </c>
    </row>
    <row r="280" spans="1:6" ht="18.75">
      <c r="A280" s="33"/>
    </row>
    <row r="281" spans="1:6" ht="18.75">
      <c r="A281" s="33" t="s">
        <v>1065</v>
      </c>
    </row>
    <row r="282" spans="1:6" ht="18.75">
      <c r="A282" s="33"/>
    </row>
    <row r="283" spans="1:6" ht="18.75">
      <c r="A283" s="33" t="s">
        <v>1066</v>
      </c>
    </row>
    <row r="284" spans="1:6" ht="18.75">
      <c r="A284" s="33"/>
    </row>
    <row r="285" spans="1:6" ht="18.75">
      <c r="A285" s="33" t="s">
        <v>1067</v>
      </c>
    </row>
    <row r="286" spans="1:6" ht="18.75">
      <c r="A286" s="33" t="s">
        <v>1068</v>
      </c>
    </row>
    <row r="287" spans="1:6" ht="18.75">
      <c r="A287" s="33" t="s">
        <v>1069</v>
      </c>
    </row>
    <row r="288" spans="1:6" ht="18.75">
      <c r="A288" s="33"/>
    </row>
    <row r="289" spans="1:1" ht="18.75">
      <c r="A289" s="33"/>
    </row>
    <row r="290" spans="1:1" ht="18.75">
      <c r="A290" s="33"/>
    </row>
    <row r="291" spans="1:1" ht="18.75">
      <c r="A291" s="33"/>
    </row>
    <row r="292" spans="1:1" ht="18.75">
      <c r="A292" s="33"/>
    </row>
    <row r="293" spans="1:1" ht="18.75">
      <c r="A293" s="33"/>
    </row>
    <row r="294" spans="1:1" ht="18.75">
      <c r="A294" s="33"/>
    </row>
    <row r="295" spans="1:1" ht="18.75">
      <c r="A295" s="33"/>
    </row>
    <row r="296" spans="1:1" ht="18.75">
      <c r="A296" s="33"/>
    </row>
    <row r="297" spans="1:1" ht="18.75">
      <c r="A297" s="33"/>
    </row>
    <row r="298" spans="1:1" ht="18.75">
      <c r="A298" s="33"/>
    </row>
    <row r="299" spans="1:1" ht="18.75">
      <c r="A299" s="33"/>
    </row>
    <row r="300" spans="1:1" ht="18.75">
      <c r="A300" s="33"/>
    </row>
    <row r="301" spans="1:1" ht="18.75">
      <c r="A301" s="33" t="s">
        <v>1061</v>
      </c>
    </row>
    <row r="318" spans="1:7" ht="23.25">
      <c r="A318" s="60" t="s">
        <v>1070</v>
      </c>
      <c r="B318" s="60"/>
      <c r="C318" s="60"/>
      <c r="D318" s="60"/>
      <c r="E318" s="60"/>
      <c r="F318" s="60"/>
      <c r="G318" s="60"/>
    </row>
    <row r="319" spans="1:7">
      <c r="A319" s="103"/>
    </row>
    <row r="320" spans="1:7" ht="18.75">
      <c r="A320" s="33" t="s">
        <v>1071</v>
      </c>
    </row>
    <row r="321" spans="1:1" ht="18.75">
      <c r="A321" s="33" t="s">
        <v>1072</v>
      </c>
    </row>
    <row r="322" spans="1:1" ht="18.75">
      <c r="A322" s="33" t="s">
        <v>1073</v>
      </c>
    </row>
    <row r="323" spans="1:1" ht="18.75">
      <c r="A323" s="33" t="s">
        <v>1074</v>
      </c>
    </row>
    <row r="324" spans="1:1" ht="18.75">
      <c r="A324" s="33"/>
    </row>
    <row r="325" spans="1:1" ht="18.75">
      <c r="A325" s="33" t="s">
        <v>1075</v>
      </c>
    </row>
    <row r="326" spans="1:1" ht="18.75">
      <c r="A326" s="33"/>
    </row>
    <row r="327" spans="1:1" ht="18.75">
      <c r="A327" s="33"/>
    </row>
    <row r="328" spans="1:1" ht="18.75">
      <c r="A328" s="33"/>
    </row>
    <row r="329" spans="1:1" ht="18.75">
      <c r="A329" s="33"/>
    </row>
    <row r="330" spans="1:1" ht="18.75">
      <c r="A330" s="33"/>
    </row>
    <row r="331" spans="1:1" ht="18.75">
      <c r="A331" s="33"/>
    </row>
    <row r="332" spans="1:1" ht="18.75">
      <c r="A332" s="33"/>
    </row>
    <row r="333" spans="1:1" ht="18.75">
      <c r="A333" s="33"/>
    </row>
    <row r="334" spans="1:1" ht="18.75">
      <c r="A334" s="33"/>
    </row>
    <row r="335" spans="1:1" ht="18.75">
      <c r="A335" s="33"/>
    </row>
    <row r="337" spans="1:1" ht="18.75">
      <c r="A337" s="33"/>
    </row>
    <row r="338" spans="1:1" ht="18.75">
      <c r="A338" s="33" t="s">
        <v>1076</v>
      </c>
    </row>
    <row r="339" spans="1:1" ht="18.75">
      <c r="A339" s="33"/>
    </row>
    <row r="363" spans="1:1" ht="18.75">
      <c r="A363" s="33" t="s">
        <v>1077</v>
      </c>
    </row>
    <row r="386" spans="1:10" ht="23.25">
      <c r="A386" s="60" t="s">
        <v>1078</v>
      </c>
      <c r="B386" s="60"/>
      <c r="C386" s="60"/>
      <c r="D386" s="60"/>
      <c r="E386" s="60"/>
      <c r="F386" s="60"/>
      <c r="G386" s="60"/>
      <c r="H386" s="60"/>
      <c r="I386" s="60"/>
      <c r="J386" s="60"/>
    </row>
    <row r="387" spans="1:10">
      <c r="A387" s="103"/>
    </row>
    <row r="388" spans="1:10" ht="18.75">
      <c r="A388" s="33" t="s">
        <v>1079</v>
      </c>
    </row>
    <row r="389" spans="1:10" ht="18.75">
      <c r="A389" s="33" t="s">
        <v>1476</v>
      </c>
    </row>
    <row r="406" spans="1:8" ht="23.25">
      <c r="A406" s="60" t="s">
        <v>1080</v>
      </c>
      <c r="B406" s="60"/>
      <c r="C406" s="60"/>
      <c r="D406" s="60"/>
      <c r="E406" s="60"/>
      <c r="F406" s="60"/>
      <c r="G406" s="60"/>
      <c r="H406" s="60"/>
    </row>
    <row r="407" spans="1:8">
      <c r="A407" s="103"/>
    </row>
    <row r="408" spans="1:8" ht="18.75">
      <c r="A408" s="33" t="s">
        <v>1081</v>
      </c>
    </row>
    <row r="409" spans="1:8" ht="18.75">
      <c r="A409" s="33" t="s">
        <v>1088</v>
      </c>
    </row>
    <row r="410" spans="1:8" ht="18.75">
      <c r="A410" s="33" t="s">
        <v>1082</v>
      </c>
    </row>
    <row r="411" spans="1:8" ht="18.75">
      <c r="A411" s="33" t="s">
        <v>1083</v>
      </c>
    </row>
    <row r="412" spans="1:8" ht="18.75">
      <c r="A412" s="33" t="s">
        <v>1084</v>
      </c>
    </row>
    <row r="413" spans="1:8" ht="18.75">
      <c r="A413" s="33" t="s">
        <v>1085</v>
      </c>
    </row>
    <row r="414" spans="1:8" ht="18.75">
      <c r="A414" s="33" t="s">
        <v>1086</v>
      </c>
    </row>
    <row r="439" spans="1:6" ht="23.25">
      <c r="A439" s="60" t="s">
        <v>1087</v>
      </c>
      <c r="B439" s="60"/>
      <c r="C439" s="60"/>
      <c r="D439" s="60"/>
      <c r="E439" s="60"/>
      <c r="F439" s="60"/>
    </row>
    <row r="440" spans="1:6">
      <c r="A440" s="103"/>
    </row>
    <row r="441" spans="1:6" ht="18.75">
      <c r="A441" s="33" t="s">
        <v>1091</v>
      </c>
    </row>
    <row r="442" spans="1:6" ht="18.75">
      <c r="A442" s="33" t="s">
        <v>1089</v>
      </c>
    </row>
    <row r="443" spans="1:6" ht="18.75">
      <c r="A443" s="33" t="s">
        <v>1090</v>
      </c>
    </row>
    <row r="467" spans="1:6" ht="23.25">
      <c r="A467" s="60" t="s">
        <v>1092</v>
      </c>
      <c r="B467" s="60"/>
      <c r="C467" s="60"/>
      <c r="D467" s="60"/>
      <c r="E467" s="60"/>
      <c r="F467" s="60"/>
    </row>
    <row r="468" spans="1:6">
      <c r="A468" s="103"/>
    </row>
    <row r="469" spans="1:6" ht="18.75">
      <c r="A469" s="33" t="s">
        <v>1439</v>
      </c>
    </row>
    <row r="470" spans="1:6" ht="18.75">
      <c r="A470" s="33" t="s">
        <v>1093</v>
      </c>
    </row>
    <row r="471" spans="1:6" ht="18.75">
      <c r="A471" s="33" t="s">
        <v>1094</v>
      </c>
    </row>
    <row r="472" spans="1:6" ht="18.75">
      <c r="A472" s="33"/>
    </row>
    <row r="473" spans="1:6" ht="18.75">
      <c r="A473" s="33" t="s">
        <v>1095</v>
      </c>
    </row>
    <row r="474" spans="1:6" ht="18.75">
      <c r="A474" s="33" t="s">
        <v>1477</v>
      </c>
    </row>
    <row r="475" spans="1:6" ht="18.75">
      <c r="A475" s="33" t="s">
        <v>1096</v>
      </c>
    </row>
    <row r="492" spans="1:8" ht="23.25">
      <c r="A492" s="60" t="s">
        <v>1097</v>
      </c>
      <c r="B492" s="60"/>
      <c r="C492" s="60"/>
      <c r="D492" s="60"/>
      <c r="E492" s="60"/>
      <c r="F492" s="60"/>
      <c r="G492" s="60"/>
      <c r="H492" s="60"/>
    </row>
    <row r="493" spans="1:8">
      <c r="A493" s="103"/>
    </row>
    <row r="494" spans="1:8" ht="18.75">
      <c r="A494" s="33" t="s">
        <v>1099</v>
      </c>
    </row>
    <row r="495" spans="1:8" ht="18.75">
      <c r="A495" s="33" t="s">
        <v>1098</v>
      </c>
    </row>
    <row r="496" spans="1:8" ht="18.75">
      <c r="A496" s="33" t="s">
        <v>1100</v>
      </c>
    </row>
    <row r="497" spans="1:1" ht="18.75">
      <c r="A497" s="33" t="s">
        <v>1101</v>
      </c>
    </row>
    <row r="514" spans="1:7" ht="23.25">
      <c r="A514" s="60" t="s">
        <v>1102</v>
      </c>
      <c r="B514" s="60"/>
      <c r="C514" s="60"/>
      <c r="D514" s="60"/>
      <c r="E514" s="60"/>
      <c r="F514" s="60"/>
      <c r="G514" s="60"/>
    </row>
    <row r="515" spans="1:7">
      <c r="A515" s="103"/>
    </row>
    <row r="516" spans="1:7" ht="18.75">
      <c r="A516" s="33" t="s">
        <v>1105</v>
      </c>
    </row>
    <row r="517" spans="1:7" ht="18.75">
      <c r="A517" s="33" t="s">
        <v>1103</v>
      </c>
    </row>
    <row r="518" spans="1:7" ht="18.75">
      <c r="A518" s="33" t="s">
        <v>1104</v>
      </c>
    </row>
    <row r="536" spans="1:6" ht="23.25">
      <c r="A536" s="60" t="s">
        <v>1106</v>
      </c>
      <c r="B536" s="60"/>
      <c r="C536" s="60"/>
      <c r="D536" s="60"/>
      <c r="E536" s="60"/>
      <c r="F536" s="60"/>
    </row>
    <row r="537" spans="1:6">
      <c r="A537" s="103"/>
    </row>
    <row r="538" spans="1:6" ht="18.75">
      <c r="A538" s="33" t="s">
        <v>1107</v>
      </c>
    </row>
    <row r="539" spans="1:6" ht="18.75">
      <c r="A539" s="33" t="s">
        <v>1110</v>
      </c>
    </row>
    <row r="540" spans="1:6" ht="18.75">
      <c r="A540" s="33" t="s">
        <v>1108</v>
      </c>
    </row>
    <row r="541" spans="1:6" ht="18.75">
      <c r="A541" s="33" t="s">
        <v>1109</v>
      </c>
    </row>
    <row r="558" spans="1:6" ht="23.25">
      <c r="A558" s="60" t="s">
        <v>1111</v>
      </c>
      <c r="B558" s="60"/>
      <c r="C558" s="60"/>
      <c r="D558" s="60"/>
      <c r="E558" s="60"/>
      <c r="F558" s="60"/>
    </row>
    <row r="559" spans="1:6">
      <c r="A559" s="103"/>
    </row>
    <row r="560" spans="1:6" ht="18.75">
      <c r="A560" s="33" t="s">
        <v>1112</v>
      </c>
    </row>
    <row r="561" spans="1:1" ht="18.75">
      <c r="A561" s="33" t="s">
        <v>1115</v>
      </c>
    </row>
    <row r="562" spans="1:1" ht="18.75">
      <c r="A562" s="33" t="s">
        <v>1114</v>
      </c>
    </row>
    <row r="563" spans="1:1" ht="18.75">
      <c r="A563" s="33" t="s">
        <v>1113</v>
      </c>
    </row>
    <row r="564" spans="1:1" ht="18.75">
      <c r="A564" s="33"/>
    </row>
    <row r="565" spans="1:1" ht="18.75">
      <c r="A565" s="33" t="s">
        <v>1116</v>
      </c>
    </row>
    <row r="566" spans="1:1" ht="18.75">
      <c r="A566" s="33"/>
    </row>
    <row r="567" spans="1:1" ht="18.75">
      <c r="A567" s="33" t="s">
        <v>1117</v>
      </c>
    </row>
    <row r="568" spans="1:1" ht="18.75">
      <c r="A568" s="33" t="s">
        <v>1118</v>
      </c>
    </row>
    <row r="569" spans="1:1" ht="18.75">
      <c r="A569" s="33" t="s">
        <v>1478</v>
      </c>
    </row>
    <row r="570" spans="1:1" ht="18.75">
      <c r="A570" s="33" t="s">
        <v>1119</v>
      </c>
    </row>
    <row r="607" spans="1:9" ht="23.25">
      <c r="A607" s="60" t="s">
        <v>1120</v>
      </c>
      <c r="B607" s="60"/>
      <c r="C607" s="60"/>
      <c r="D607" s="60"/>
      <c r="E607" s="60"/>
      <c r="F607" s="60"/>
      <c r="G607" s="60"/>
      <c r="H607" s="60"/>
      <c r="I607" s="60"/>
    </row>
    <row r="608" spans="1:9">
      <c r="A608" s="103"/>
    </row>
    <row r="609" spans="1:1" ht="18.75">
      <c r="A609" s="33" t="s">
        <v>1121</v>
      </c>
    </row>
    <row r="633" spans="1:9" ht="23.25">
      <c r="A633" s="60" t="s">
        <v>1122</v>
      </c>
      <c r="B633" s="60"/>
      <c r="C633" s="60"/>
      <c r="D633" s="60"/>
      <c r="E633" s="60"/>
      <c r="F633" s="60"/>
      <c r="G633" s="60"/>
      <c r="H633" s="60"/>
      <c r="I633" s="60"/>
    </row>
    <row r="634" spans="1:9">
      <c r="A634" s="103"/>
    </row>
    <row r="635" spans="1:9" ht="18.75">
      <c r="A635" s="33" t="s">
        <v>1479</v>
      </c>
    </row>
    <row r="661" spans="1:4" ht="23.25">
      <c r="A661" s="60" t="s">
        <v>1125</v>
      </c>
      <c r="B661" s="60"/>
      <c r="C661" s="60"/>
      <c r="D661" s="60"/>
    </row>
    <row r="662" spans="1:4">
      <c r="A662" s="103"/>
    </row>
    <row r="663" spans="1:4" ht="18.75">
      <c r="A663" s="33" t="s">
        <v>1126</v>
      </c>
    </row>
    <row r="664" spans="1:4" ht="18.75">
      <c r="A664" s="33" t="s">
        <v>1127</v>
      </c>
    </row>
    <row r="665" spans="1:4" ht="18.75">
      <c r="A665" s="33" t="s">
        <v>1128</v>
      </c>
    </row>
    <row r="666" spans="1:4" ht="18.75">
      <c r="A666" s="33" t="s">
        <v>1123</v>
      </c>
    </row>
    <row r="667" spans="1:4" ht="18.75">
      <c r="A667" s="33"/>
    </row>
    <row r="668" spans="1:4" ht="18.75">
      <c r="A668" s="33" t="s">
        <v>1124</v>
      </c>
    </row>
    <row r="669" spans="1:4" ht="18.75">
      <c r="A669" s="33"/>
    </row>
    <row r="670" spans="1:4" ht="18.75">
      <c r="A670" s="33" t="s">
        <v>1129</v>
      </c>
    </row>
    <row r="671" spans="1:4" ht="18.75">
      <c r="A671" s="33"/>
    </row>
    <row r="672" spans="1:4" ht="18.75">
      <c r="A672" s="33" t="s">
        <v>1130</v>
      </c>
    </row>
    <row r="673" spans="1:1" ht="18.75">
      <c r="A673" s="33" t="s">
        <v>1131</v>
      </c>
    </row>
    <row r="674" spans="1:1" ht="18.75">
      <c r="A674" s="33" t="s">
        <v>1132</v>
      </c>
    </row>
    <row r="694" spans="1:5" ht="23.25">
      <c r="A694" s="60" t="s">
        <v>1133</v>
      </c>
      <c r="B694" s="60"/>
      <c r="C694" s="60"/>
      <c r="D694" s="60"/>
      <c r="E694" s="60"/>
    </row>
    <row r="695" spans="1:5">
      <c r="A695" s="103"/>
    </row>
    <row r="696" spans="1:5" ht="18.75">
      <c r="A696" s="33" t="s">
        <v>1134</v>
      </c>
    </row>
    <row r="697" spans="1:5" ht="18.75">
      <c r="A697" s="33" t="s">
        <v>1137</v>
      </c>
    </row>
    <row r="698" spans="1:5" ht="18.75">
      <c r="A698" s="33" t="s">
        <v>1135</v>
      </c>
    </row>
    <row r="699" spans="1:5" ht="18.75">
      <c r="A699" s="33" t="s">
        <v>1136</v>
      </c>
    </row>
    <row r="724" spans="1:5" ht="23.25">
      <c r="A724" s="60" t="s">
        <v>1138</v>
      </c>
      <c r="B724" s="60"/>
      <c r="C724" s="60"/>
      <c r="D724" s="60"/>
      <c r="E724" s="60"/>
    </row>
    <row r="725" spans="1:5">
      <c r="A725" s="103"/>
    </row>
    <row r="726" spans="1:5" ht="18.75">
      <c r="A726" s="33" t="s">
        <v>1139</v>
      </c>
    </row>
    <row r="742" spans="1:6" ht="23.25">
      <c r="A742" s="60" t="s">
        <v>1141</v>
      </c>
      <c r="B742" s="60"/>
      <c r="C742" s="60"/>
      <c r="D742" s="60"/>
      <c r="E742" s="60"/>
      <c r="F742" s="60"/>
    </row>
    <row r="743" spans="1:6">
      <c r="A743" s="103"/>
    </row>
    <row r="744" spans="1:6" ht="18.75">
      <c r="A744" s="33" t="s">
        <v>1140</v>
      </c>
    </row>
    <row r="745" spans="1:6" ht="18.75">
      <c r="A745" s="33"/>
    </row>
    <row r="746" spans="1:6" ht="18.75">
      <c r="A746" s="33" t="s">
        <v>1142</v>
      </c>
    </row>
    <row r="747" spans="1:6" ht="18.75">
      <c r="A747" s="33" t="s">
        <v>1143</v>
      </c>
    </row>
    <row r="748" spans="1:6" ht="18.75">
      <c r="A748" s="33" t="s">
        <v>1144</v>
      </c>
    </row>
    <row r="769" spans="1:6" ht="23.25">
      <c r="A769" s="60" t="s">
        <v>1145</v>
      </c>
      <c r="B769" s="60"/>
      <c r="C769" s="60"/>
      <c r="D769" s="60"/>
      <c r="E769" s="60"/>
      <c r="F769" s="60"/>
    </row>
    <row r="770" spans="1:6">
      <c r="A770" s="103"/>
    </row>
    <row r="771" spans="1:6" ht="18.75">
      <c r="A771" s="33" t="s">
        <v>1147</v>
      </c>
    </row>
    <row r="772" spans="1:6" ht="18.75">
      <c r="A772" s="33" t="s">
        <v>1148</v>
      </c>
    </row>
    <row r="773" spans="1:6" ht="18.75">
      <c r="A773" s="33" t="s">
        <v>1146</v>
      </c>
    </row>
    <row r="774" spans="1:6" ht="18.75">
      <c r="A774" s="33"/>
    </row>
    <row r="775" spans="1:6" ht="18.75">
      <c r="A775" s="33" t="s">
        <v>1149</v>
      </c>
    </row>
    <row r="776" spans="1:6" ht="18.75">
      <c r="A776" s="33" t="s">
        <v>1150</v>
      </c>
    </row>
    <row r="777" spans="1:6" ht="18.75">
      <c r="A777" s="33" t="s">
        <v>1151</v>
      </c>
    </row>
    <row r="778" spans="1:6" ht="18.75">
      <c r="A778" s="33" t="s">
        <v>1152</v>
      </c>
    </row>
    <row r="779" spans="1:6" ht="18.75">
      <c r="A779" s="33" t="s">
        <v>1153</v>
      </c>
    </row>
    <row r="801" spans="1:3" ht="23.25">
      <c r="A801" s="60" t="s">
        <v>857</v>
      </c>
      <c r="B801" s="60"/>
      <c r="C801" s="60"/>
    </row>
    <row r="802" spans="1:3">
      <c r="A802" s="103"/>
    </row>
    <row r="803" spans="1:3" ht="18.75">
      <c r="A803" s="33" t="s">
        <v>1154</v>
      </c>
    </row>
    <row r="804" spans="1:3" ht="18.75">
      <c r="A804" s="33" t="s">
        <v>1155</v>
      </c>
    </row>
    <row r="806" spans="1:3" ht="18.75">
      <c r="A806" s="33" t="s">
        <v>1159</v>
      </c>
    </row>
    <row r="807" spans="1:3" ht="18.75">
      <c r="A807" s="33"/>
    </row>
    <row r="808" spans="1:3" ht="18.75">
      <c r="A808" s="33" t="s">
        <v>1160</v>
      </c>
    </row>
    <row r="809" spans="1:3" ht="18.75">
      <c r="A809" s="33" t="s">
        <v>1161</v>
      </c>
    </row>
    <row r="810" spans="1:3" ht="18.75">
      <c r="A810" s="33" t="s">
        <v>1162</v>
      </c>
    </row>
    <row r="811" spans="1:3" ht="18.75">
      <c r="A811" s="33" t="s">
        <v>1157</v>
      </c>
    </row>
    <row r="812" spans="1:3" ht="18.75">
      <c r="A812" s="33" t="s">
        <v>1158</v>
      </c>
    </row>
    <row r="813" spans="1:3">
      <c r="A813" s="103"/>
    </row>
    <row r="814" spans="1:3" ht="18.75">
      <c r="A814" s="33" t="s">
        <v>1156</v>
      </c>
    </row>
    <row r="832" spans="1:6" ht="23.25">
      <c r="A832" s="60" t="s">
        <v>1163</v>
      </c>
      <c r="B832" s="60"/>
      <c r="C832" s="60"/>
      <c r="D832" s="60"/>
      <c r="E832" s="60"/>
      <c r="F832" s="60"/>
    </row>
    <row r="833" spans="1:6">
      <c r="A833" s="103"/>
    </row>
    <row r="834" spans="1:6" ht="18.75">
      <c r="A834" s="33" t="s">
        <v>1480</v>
      </c>
    </row>
    <row r="835" spans="1:6" ht="18.75">
      <c r="A835" s="33"/>
    </row>
    <row r="836" spans="1:6" ht="18.75">
      <c r="A836" s="33"/>
    </row>
    <row r="837" spans="1:6" ht="18.75">
      <c r="A837" s="33"/>
    </row>
    <row r="838" spans="1:6" ht="18.75">
      <c r="A838" s="33"/>
    </row>
    <row r="839" spans="1:6" ht="18.75">
      <c r="A839" s="33"/>
    </row>
    <row r="840" spans="1:6" ht="23.25">
      <c r="A840" s="60" t="s">
        <v>1164</v>
      </c>
      <c r="B840" s="60"/>
      <c r="C840" s="60"/>
      <c r="D840" s="60"/>
      <c r="E840" s="60"/>
      <c r="F840" s="60"/>
    </row>
    <row r="841" spans="1:6">
      <c r="A841" s="103"/>
    </row>
    <row r="842" spans="1:6" ht="18.75">
      <c r="A842" s="33" t="s">
        <v>1481</v>
      </c>
    </row>
    <row r="850" spans="1:11" ht="23.25">
      <c r="A850" s="60" t="s">
        <v>1165</v>
      </c>
      <c r="B850" s="60"/>
      <c r="C850" s="60"/>
      <c r="D850" s="60"/>
      <c r="E850" s="60"/>
      <c r="F850" s="60"/>
      <c r="G850" s="60"/>
      <c r="H850" s="60"/>
      <c r="I850" s="60"/>
      <c r="J850" s="60"/>
      <c r="K850" s="60"/>
    </row>
    <row r="851" spans="1:11">
      <c r="A851" s="103"/>
    </row>
    <row r="852" spans="1:11" ht="18.75">
      <c r="A852" s="33" t="s">
        <v>1166</v>
      </c>
    </row>
    <row r="853" spans="1:11" ht="18.75">
      <c r="A853" s="33" t="s">
        <v>1167</v>
      </c>
    </row>
    <row r="854" spans="1:11" ht="18.75">
      <c r="A854" s="33" t="s">
        <v>1168</v>
      </c>
    </row>
    <row r="855" spans="1:11" ht="18.75">
      <c r="A855" s="33"/>
    </row>
    <row r="856" spans="1:11" ht="18.75">
      <c r="A856" s="33" t="s">
        <v>1170</v>
      </c>
    </row>
    <row r="857" spans="1:11" ht="18.75">
      <c r="A857" s="33" t="s">
        <v>1169</v>
      </c>
    </row>
    <row r="886" spans="1:6" ht="23.25">
      <c r="A886" s="60" t="s">
        <v>1171</v>
      </c>
      <c r="B886" s="60"/>
      <c r="C886" s="60"/>
      <c r="D886" s="60"/>
      <c r="E886" s="60"/>
      <c r="F886" s="60"/>
    </row>
    <row r="887" spans="1:6">
      <c r="A887" s="103"/>
    </row>
    <row r="888" spans="1:6" ht="18.75">
      <c r="A888" s="33" t="s">
        <v>1173</v>
      </c>
    </row>
    <row r="889" spans="1:6" ht="18.75">
      <c r="A889" s="33" t="s">
        <v>1172</v>
      </c>
    </row>
    <row r="890" spans="1:6" ht="18.75">
      <c r="A890" s="33" t="s">
        <v>1174</v>
      </c>
    </row>
    <row r="907" spans="1:4" ht="23.25">
      <c r="A907" s="60" t="s">
        <v>1175</v>
      </c>
      <c r="B907" s="60"/>
      <c r="C907" s="60"/>
      <c r="D907" s="60"/>
    </row>
    <row r="908" spans="1:4">
      <c r="A908" s="103"/>
    </row>
    <row r="909" spans="1:4" ht="18.75">
      <c r="A909" s="33" t="s">
        <v>1180</v>
      </c>
    </row>
    <row r="910" spans="1:4" ht="18.75">
      <c r="A910" s="33"/>
    </row>
    <row r="911" spans="1:4" ht="18.75">
      <c r="A911" s="33" t="s">
        <v>1179</v>
      </c>
    </row>
    <row r="912" spans="1:4" ht="18.75">
      <c r="A912" s="33"/>
    </row>
    <row r="913" spans="1:1" ht="18.75">
      <c r="A913" s="33" t="s">
        <v>1160</v>
      </c>
    </row>
    <row r="914" spans="1:1" ht="18.75">
      <c r="A914" s="33" t="s">
        <v>1177</v>
      </c>
    </row>
    <row r="915" spans="1:1" ht="18.75">
      <c r="A915" s="33" t="s">
        <v>1178</v>
      </c>
    </row>
    <row r="916" spans="1:1" ht="18.75">
      <c r="A916" s="33"/>
    </row>
    <row r="929" spans="1:6" ht="18.75">
      <c r="A929" s="33" t="s">
        <v>1176</v>
      </c>
    </row>
    <row r="931" spans="1:6" ht="23.25">
      <c r="A931" s="60" t="s">
        <v>1181</v>
      </c>
      <c r="B931" s="60"/>
      <c r="C931" s="60"/>
      <c r="D931" s="60"/>
      <c r="E931" s="60"/>
      <c r="F931" s="60"/>
    </row>
    <row r="932" spans="1:6">
      <c r="A932" s="103"/>
    </row>
    <row r="933" spans="1:6" ht="18.75">
      <c r="A933" s="33" t="s">
        <v>1182</v>
      </c>
    </row>
    <row r="934" spans="1:6" ht="18.75">
      <c r="A934" s="33"/>
    </row>
    <row r="935" spans="1:6" ht="18.75">
      <c r="A935" s="33" t="s">
        <v>1160</v>
      </c>
    </row>
    <row r="936" spans="1:6" ht="18.75">
      <c r="A936" s="33" t="s">
        <v>1177</v>
      </c>
    </row>
    <row r="937" spans="1:6" ht="18.75">
      <c r="A937" s="33" t="s">
        <v>1183</v>
      </c>
    </row>
    <row r="938" spans="1:6" ht="18.75">
      <c r="A938" s="33"/>
    </row>
    <row r="939" spans="1:6" ht="18.75">
      <c r="A939" s="33" t="s">
        <v>1185</v>
      </c>
    </row>
    <row r="968" spans="1:4" ht="23.25">
      <c r="A968" s="60" t="s">
        <v>1184</v>
      </c>
      <c r="B968" s="60"/>
      <c r="C968" s="60"/>
      <c r="D968" s="60"/>
    </row>
    <row r="969" spans="1:4">
      <c r="A969" s="103"/>
    </row>
    <row r="970" spans="1:4" ht="18.75">
      <c r="A970" s="33" t="s">
        <v>1186</v>
      </c>
    </row>
    <row r="971" spans="1:4" ht="18.75">
      <c r="A971" s="33" t="s">
        <v>1482</v>
      </c>
    </row>
    <row r="972" spans="1:4" ht="18.75">
      <c r="A972" s="33" t="s">
        <v>1187</v>
      </c>
    </row>
    <row r="973" spans="1:4" ht="18.75">
      <c r="A973" s="33"/>
    </row>
    <row r="987" spans="1:6" ht="23.25">
      <c r="A987" s="60" t="s">
        <v>1188</v>
      </c>
      <c r="B987" s="60"/>
      <c r="C987" s="60"/>
      <c r="D987" s="60"/>
      <c r="E987" s="60"/>
      <c r="F987" s="60"/>
    </row>
    <row r="988" spans="1:6">
      <c r="A988" s="103"/>
    </row>
    <row r="989" spans="1:6" ht="18.75">
      <c r="A989" s="33" t="s">
        <v>1192</v>
      </c>
    </row>
    <row r="990" spans="1:6" ht="18.75">
      <c r="A990" s="33"/>
    </row>
    <row r="991" spans="1:6" ht="18.75">
      <c r="A991" s="33" t="s">
        <v>1189</v>
      </c>
    </row>
    <row r="992" spans="1:6" ht="18.75">
      <c r="A992" s="33" t="s">
        <v>1190</v>
      </c>
    </row>
    <row r="993" spans="1:1" ht="18.75">
      <c r="A993" s="33" t="s">
        <v>1191</v>
      </c>
    </row>
    <row r="1012" spans="1:10" ht="23.25">
      <c r="A1012" s="60" t="s">
        <v>1193</v>
      </c>
      <c r="B1012" s="60"/>
      <c r="C1012" s="60"/>
      <c r="D1012" s="60"/>
      <c r="E1012" s="60"/>
      <c r="F1012" s="60"/>
      <c r="G1012" s="60"/>
      <c r="H1012" s="60"/>
      <c r="I1012" s="60"/>
      <c r="J1012" s="60"/>
    </row>
    <row r="1013" spans="1:10">
      <c r="A1013" s="103"/>
    </row>
    <row r="1014" spans="1:10" ht="18.75">
      <c r="A1014" s="33" t="s">
        <v>1194</v>
      </c>
    </row>
    <row r="1015" spans="1:10" ht="18.75">
      <c r="A1015" s="33" t="s">
        <v>1195</v>
      </c>
    </row>
    <row r="1016" spans="1:10" ht="18.75">
      <c r="A1016" s="33"/>
    </row>
    <row r="1017" spans="1:10" ht="18.75">
      <c r="A1017" s="33" t="s">
        <v>1199</v>
      </c>
    </row>
    <row r="1019" spans="1:10" ht="18.75">
      <c r="A1019" s="33"/>
    </row>
    <row r="1034" spans="1:6" ht="18.75">
      <c r="A1034" s="33" t="s">
        <v>1196</v>
      </c>
    </row>
    <row r="1035" spans="1:6" ht="18.75">
      <c r="A1035" s="33" t="s">
        <v>1197</v>
      </c>
    </row>
    <row r="1036" spans="1:6" ht="18.75">
      <c r="A1036" s="33" t="s">
        <v>1198</v>
      </c>
    </row>
    <row r="1038" spans="1:6" ht="23.25">
      <c r="A1038" s="60" t="s">
        <v>1200</v>
      </c>
      <c r="B1038" s="60"/>
      <c r="C1038" s="60"/>
      <c r="D1038" s="60"/>
      <c r="E1038" s="60"/>
      <c r="F1038" s="60"/>
    </row>
    <row r="1039" spans="1:6">
      <c r="A1039" s="103"/>
    </row>
    <row r="1040" spans="1:6" ht="18.75">
      <c r="A1040" s="33" t="s">
        <v>1201</v>
      </c>
    </row>
    <row r="1041" spans="1:1" ht="18.75">
      <c r="A1041" s="33" t="s">
        <v>1202</v>
      </c>
    </row>
    <row r="1042" spans="1:1" ht="18.75">
      <c r="A1042" s="33"/>
    </row>
    <row r="1043" spans="1:1" ht="18.75">
      <c r="A1043" s="33" t="s">
        <v>1205</v>
      </c>
    </row>
    <row r="1044" spans="1:1" ht="18.75">
      <c r="A1044" s="33" t="s">
        <v>1204</v>
      </c>
    </row>
    <row r="1045" spans="1:1" ht="18.75">
      <c r="A1045" s="33" t="s">
        <v>1203</v>
      </c>
    </row>
    <row r="1046" spans="1:1" ht="18.75">
      <c r="A1046" s="33"/>
    </row>
    <row r="1068" spans="1:1" ht="18.75">
      <c r="A1068" s="33" t="s">
        <v>1206</v>
      </c>
    </row>
    <row r="1083" spans="1:6" ht="23.25">
      <c r="A1083" s="60" t="s">
        <v>1207</v>
      </c>
      <c r="B1083" s="60"/>
      <c r="C1083" s="60"/>
      <c r="D1083" s="60"/>
      <c r="E1083" s="60"/>
      <c r="F1083" s="60"/>
    </row>
    <row r="1084" spans="1:6">
      <c r="A1084" s="103"/>
    </row>
    <row r="1085" spans="1:6" ht="18.75">
      <c r="A1085" s="33" t="s">
        <v>1208</v>
      </c>
    </row>
    <row r="1086" spans="1:6" ht="18.75">
      <c r="A1086" s="33" t="s">
        <v>1209</v>
      </c>
    </row>
    <row r="1087" spans="1:6" ht="18.75">
      <c r="A1087" s="33" t="s">
        <v>1212</v>
      </c>
    </row>
    <row r="1088" spans="1:6" ht="18.75">
      <c r="A1088" s="33" t="s">
        <v>1210</v>
      </c>
    </row>
    <row r="1089" spans="1:1" ht="18.75">
      <c r="A1089" s="33" t="s">
        <v>1211</v>
      </c>
    </row>
    <row r="1111" spans="1:13" ht="23.25">
      <c r="A1111" s="60" t="s">
        <v>1213</v>
      </c>
      <c r="B1111" s="60"/>
      <c r="C1111" s="60"/>
      <c r="D1111" s="60"/>
      <c r="E1111" s="60"/>
      <c r="F1111" s="60"/>
      <c r="G1111" s="60"/>
      <c r="H1111" s="60"/>
      <c r="I1111" s="60"/>
      <c r="J1111" s="60"/>
      <c r="K1111" s="60"/>
      <c r="L1111" s="60"/>
      <c r="M1111" s="60"/>
    </row>
    <row r="1112" spans="1:13">
      <c r="A1112" s="103"/>
    </row>
    <row r="1113" spans="1:13" ht="18.75">
      <c r="A1113" s="33" t="s">
        <v>1214</v>
      </c>
    </row>
    <row r="1114" spans="1:13" ht="18.75">
      <c r="A1114" s="33" t="s">
        <v>1215</v>
      </c>
    </row>
    <row r="1133" spans="1:5" ht="23.25">
      <c r="A1133" s="60" t="s">
        <v>1218</v>
      </c>
      <c r="B1133" s="60"/>
      <c r="C1133" s="60"/>
      <c r="D1133" s="60"/>
      <c r="E1133" s="60"/>
    </row>
    <row r="1135" spans="1:5" ht="18.75">
      <c r="A1135" s="33" t="s">
        <v>1216</v>
      </c>
    </row>
    <row r="1136" spans="1:5" ht="18.75">
      <c r="A1136" s="33" t="s">
        <v>1219</v>
      </c>
    </row>
    <row r="1137" spans="1:7" ht="18.75">
      <c r="A1137" s="33" t="s">
        <v>1220</v>
      </c>
    </row>
    <row r="1138" spans="1:7" ht="18.75">
      <c r="A1138" s="33" t="s">
        <v>1217</v>
      </c>
    </row>
    <row r="1152" spans="1:7" ht="23.25">
      <c r="A1152" s="60" t="s">
        <v>1221</v>
      </c>
      <c r="B1152" s="60"/>
      <c r="C1152" s="60"/>
      <c r="D1152" s="60"/>
      <c r="E1152" s="60"/>
      <c r="F1152" s="60"/>
      <c r="G1152" s="60"/>
    </row>
    <row r="1154" spans="1:1" ht="18.75">
      <c r="A1154" s="33" t="s">
        <v>1222</v>
      </c>
    </row>
    <row r="1155" spans="1:1" ht="18.75">
      <c r="A1155" s="33" t="s">
        <v>1483</v>
      </c>
    </row>
    <row r="1156" spans="1:1" ht="18.75">
      <c r="A1156" s="33" t="s">
        <v>1223</v>
      </c>
    </row>
    <row r="1190" spans="1:8" ht="23.25">
      <c r="A1190" s="60" t="s">
        <v>1224</v>
      </c>
      <c r="B1190" s="60"/>
      <c r="C1190" s="60"/>
      <c r="D1190" s="60"/>
      <c r="E1190" s="60"/>
      <c r="F1190" s="60"/>
      <c r="G1190" s="60"/>
      <c r="H1190" s="60"/>
    </row>
    <row r="1191" spans="1:8">
      <c r="A1191" s="103"/>
    </row>
    <row r="1192" spans="1:8" ht="18.75">
      <c r="A1192" s="33" t="s">
        <v>1225</v>
      </c>
    </row>
    <row r="1193" spans="1:8" ht="18.75">
      <c r="A1193" s="33" t="s">
        <v>1226</v>
      </c>
    </row>
    <row r="1194" spans="1:8" ht="18.75">
      <c r="A1194" s="33" t="s">
        <v>1227</v>
      </c>
    </row>
    <row r="1195" spans="1:8" ht="18.75">
      <c r="A1195" s="33" t="s">
        <v>1484</v>
      </c>
    </row>
    <row r="1196" spans="1:8" ht="18.75">
      <c r="A1196" s="33" t="s">
        <v>1485</v>
      </c>
    </row>
    <row r="1210" spans="1:6" ht="23.25">
      <c r="A1210" s="60" t="s">
        <v>1228</v>
      </c>
      <c r="B1210" s="60"/>
      <c r="C1210" s="60"/>
      <c r="D1210" s="60"/>
      <c r="E1210" s="60"/>
      <c r="F1210" s="60"/>
    </row>
    <row r="1211" spans="1:6">
      <c r="A1211" s="103"/>
    </row>
    <row r="1212" spans="1:6" ht="18.75">
      <c r="A1212" s="33" t="s">
        <v>1230</v>
      </c>
    </row>
    <row r="1213" spans="1:6" ht="18.75">
      <c r="A1213" s="33" t="s">
        <v>1231</v>
      </c>
    </row>
    <row r="1214" spans="1:6" ht="18.75">
      <c r="A1214" s="33" t="s">
        <v>1235</v>
      </c>
    </row>
    <row r="1215" spans="1:6" ht="18.75">
      <c r="A1215" s="33" t="s">
        <v>1233</v>
      </c>
    </row>
    <row r="1216" spans="1:6" ht="18.75">
      <c r="A1216" s="33" t="s">
        <v>1234</v>
      </c>
    </row>
    <row r="1218" spans="1:1" ht="18.75">
      <c r="A1218" s="33" t="s">
        <v>1232</v>
      </c>
    </row>
    <row r="1219" spans="1:1" ht="18.75">
      <c r="A1219" s="33" t="s">
        <v>1229</v>
      </c>
    </row>
    <row r="1254" spans="1:6" ht="23.25">
      <c r="A1254" s="60" t="s">
        <v>1238</v>
      </c>
      <c r="B1254" s="60"/>
      <c r="C1254" s="60"/>
      <c r="D1254" s="60"/>
      <c r="E1254" s="60"/>
      <c r="F1254" s="60"/>
    </row>
    <row r="1255" spans="1:6">
      <c r="A1255" s="103"/>
    </row>
    <row r="1256" spans="1:6" ht="18.75">
      <c r="A1256" s="33" t="s">
        <v>1236</v>
      </c>
    </row>
    <row r="1257" spans="1:6" ht="18.75">
      <c r="A1257" s="33"/>
    </row>
    <row r="1258" spans="1:6" ht="18.75">
      <c r="A1258" s="33" t="s">
        <v>1241</v>
      </c>
    </row>
    <row r="1259" spans="1:6" ht="18.75">
      <c r="A1259" s="33" t="s">
        <v>1242</v>
      </c>
    </row>
    <row r="1260" spans="1:6" ht="18.75">
      <c r="A1260" s="33" t="s">
        <v>1239</v>
      </c>
    </row>
    <row r="1261" spans="1:6" ht="18.75">
      <c r="A1261" s="33" t="s">
        <v>1240</v>
      </c>
    </row>
    <row r="1262" spans="1:6" ht="18.75">
      <c r="A1262" s="33"/>
    </row>
    <row r="1263" spans="1:6" ht="18.75">
      <c r="A1263" s="33" t="s">
        <v>1237</v>
      </c>
    </row>
    <row r="1278" spans="1:6" ht="23.25">
      <c r="A1278" s="60" t="s">
        <v>1243</v>
      </c>
      <c r="B1278" s="60"/>
      <c r="C1278" s="60"/>
      <c r="D1278" s="60"/>
      <c r="E1278" s="60"/>
      <c r="F1278" s="60"/>
    </row>
    <row r="1279" spans="1:6">
      <c r="A1279" s="103"/>
    </row>
    <row r="1280" spans="1:6" ht="18.75">
      <c r="A1280" s="33" t="s">
        <v>1244</v>
      </c>
    </row>
    <row r="1281" spans="1:1" ht="18.75">
      <c r="A1281" s="33"/>
    </row>
    <row r="1282" spans="1:1" ht="18.75">
      <c r="A1282" s="33" t="s">
        <v>1246</v>
      </c>
    </row>
    <row r="1283" spans="1:1" ht="18.75">
      <c r="A1283" s="33" t="s">
        <v>1242</v>
      </c>
    </row>
    <row r="1284" spans="1:1" ht="18.75">
      <c r="A1284" s="33" t="s">
        <v>1239</v>
      </c>
    </row>
    <row r="1285" spans="1:1" ht="18.75">
      <c r="A1285" s="33" t="s">
        <v>1245</v>
      </c>
    </row>
    <row r="1301" spans="1:5" ht="23.25">
      <c r="A1301" s="60" t="s">
        <v>1247</v>
      </c>
      <c r="B1301" s="60"/>
      <c r="C1301" s="60"/>
      <c r="D1301" s="60"/>
      <c r="E1301" s="60"/>
    </row>
    <row r="1302" spans="1:5">
      <c r="A1302" s="103"/>
    </row>
    <row r="1303" spans="1:5" ht="18.75">
      <c r="A1303" s="33" t="s">
        <v>1249</v>
      </c>
    </row>
    <row r="1304" spans="1:5" ht="18.75">
      <c r="A1304" s="33" t="s">
        <v>1248</v>
      </c>
    </row>
    <row r="1305" spans="1:5" ht="18.75">
      <c r="A1305" s="33"/>
    </row>
    <row r="1306" spans="1:5" ht="18.75">
      <c r="A1306" s="33" t="s">
        <v>1250</v>
      </c>
    </row>
    <row r="1307" spans="1:5" ht="18.75">
      <c r="A1307" s="33" t="s">
        <v>1251</v>
      </c>
    </row>
    <row r="1308" spans="1:5" ht="18.75">
      <c r="A1308" s="33" t="s">
        <v>1252</v>
      </c>
    </row>
    <row r="1309" spans="1:5" ht="18.75">
      <c r="A1309" s="33"/>
    </row>
    <row r="1310" spans="1:5" ht="18.75">
      <c r="A1310" s="33"/>
    </row>
    <row r="1311" spans="1:5" ht="18.75">
      <c r="A1311" s="33"/>
    </row>
    <row r="1312" spans="1:5" ht="18.75">
      <c r="A1312" s="33"/>
    </row>
    <row r="1313" spans="1:1" ht="18.75">
      <c r="A1313" s="33"/>
    </row>
    <row r="1314" spans="1:1" ht="18.75">
      <c r="A1314" s="33"/>
    </row>
    <row r="1315" spans="1:1" ht="18.75">
      <c r="A1315" s="33"/>
    </row>
    <row r="1316" spans="1:1" ht="18.75">
      <c r="A1316" s="33"/>
    </row>
    <row r="1317" spans="1:1" ht="18.75">
      <c r="A1317" s="33"/>
    </row>
    <row r="1318" spans="1:1" ht="18.75">
      <c r="A1318" s="33"/>
    </row>
    <row r="1319" spans="1:1" ht="18.75">
      <c r="A1319" s="33"/>
    </row>
    <row r="1320" spans="1:1" ht="18.75">
      <c r="A1320" s="33"/>
    </row>
    <row r="1321" spans="1:1" ht="18.75">
      <c r="A1321" s="33"/>
    </row>
    <row r="1322" spans="1:1" ht="18.75">
      <c r="A1322" s="33"/>
    </row>
    <row r="1323" spans="1:1" ht="18.75">
      <c r="A1323" s="33"/>
    </row>
    <row r="1324" spans="1:1" ht="18.75">
      <c r="A1324" s="33"/>
    </row>
    <row r="1325" spans="1:1" ht="18.75">
      <c r="A1325" s="33" t="s">
        <v>1253</v>
      </c>
    </row>
    <row r="1326" spans="1:1" ht="18.75">
      <c r="A1326" s="33" t="s">
        <v>1254</v>
      </c>
    </row>
    <row r="1327" spans="1:1" ht="18.75">
      <c r="A1327" s="33" t="s">
        <v>1255</v>
      </c>
    </row>
    <row r="1328" spans="1:1" ht="18.75">
      <c r="A1328" s="33" t="s">
        <v>1256</v>
      </c>
    </row>
    <row r="1329" spans="1:1" ht="18.75">
      <c r="A1329" s="33" t="s">
        <v>1257</v>
      </c>
    </row>
    <row r="1351" spans="1:6" ht="23.25">
      <c r="A1351" s="60" t="s">
        <v>1258</v>
      </c>
      <c r="B1351" s="60"/>
      <c r="C1351" s="60"/>
      <c r="D1351" s="60"/>
      <c r="E1351" s="60"/>
      <c r="F1351" s="60"/>
    </row>
    <row r="1352" spans="1:6">
      <c r="A1352" s="103"/>
    </row>
    <row r="1353" spans="1:6" ht="18.75">
      <c r="A1353" s="33" t="s">
        <v>1259</v>
      </c>
    </row>
    <row r="1354" spans="1:6" ht="18.75">
      <c r="A1354" s="33" t="s">
        <v>1260</v>
      </c>
    </row>
    <row r="1355" spans="1:6" ht="18.75">
      <c r="A1355" s="33" t="s">
        <v>1261</v>
      </c>
    </row>
    <row r="1356" spans="1:6" ht="18.75">
      <c r="A1356" s="33" t="s">
        <v>1262</v>
      </c>
    </row>
    <row r="1357" spans="1:6" ht="18.75">
      <c r="A1357" s="33" t="s">
        <v>1263</v>
      </c>
    </row>
    <row r="1380" spans="1:6" ht="23.25">
      <c r="A1380" s="60" t="s">
        <v>1264</v>
      </c>
      <c r="B1380" s="60"/>
      <c r="C1380" s="60"/>
      <c r="D1380" s="60"/>
      <c r="E1380" s="60"/>
      <c r="F1380" s="60"/>
    </row>
    <row r="1381" spans="1:6">
      <c r="A1381" s="103"/>
    </row>
    <row r="1382" spans="1:6" ht="18.75">
      <c r="A1382" s="33" t="s">
        <v>1265</v>
      </c>
    </row>
    <row r="1383" spans="1:6" ht="18.75">
      <c r="A1383" s="33"/>
    </row>
    <row r="1384" spans="1:6" ht="18.75">
      <c r="A1384" s="33" t="s">
        <v>1266</v>
      </c>
    </row>
    <row r="1385" spans="1:6" ht="18.75">
      <c r="A1385" s="33" t="s">
        <v>1267</v>
      </c>
    </row>
    <row r="1386" spans="1:6" ht="18.75">
      <c r="A1386" s="33" t="s">
        <v>1268</v>
      </c>
    </row>
    <row r="1387" spans="1:6" ht="18.75">
      <c r="A1387" s="33" t="s">
        <v>1269</v>
      </c>
    </row>
    <row r="1388" spans="1:6" ht="18.75">
      <c r="A1388" s="33" t="s">
        <v>1270</v>
      </c>
    </row>
    <row r="1389" spans="1:6" ht="18.75">
      <c r="A1389" s="33" t="s">
        <v>1271</v>
      </c>
    </row>
    <row r="1407" spans="1:6" ht="23.25">
      <c r="A1407" s="60" t="s">
        <v>1272</v>
      </c>
      <c r="B1407" s="60"/>
      <c r="C1407" s="60"/>
      <c r="D1407" s="60"/>
      <c r="E1407" s="60"/>
      <c r="F1407" s="60"/>
    </row>
    <row r="1408" spans="1:6">
      <c r="A1408" s="103"/>
    </row>
    <row r="1409" spans="1:1" ht="18.75">
      <c r="A1409" s="33" t="s">
        <v>1273</v>
      </c>
    </row>
    <row r="1410" spans="1:1" ht="18.75">
      <c r="A1410" s="33"/>
    </row>
    <row r="1411" spans="1:1" ht="18.75">
      <c r="A1411" s="33" t="s">
        <v>1274</v>
      </c>
    </row>
    <row r="1412" spans="1:1" ht="18.75">
      <c r="A1412" s="33" t="s">
        <v>1275</v>
      </c>
    </row>
    <row r="1413" spans="1:1" ht="18.75">
      <c r="A1413" s="33" t="s">
        <v>1276</v>
      </c>
    </row>
    <row r="1414" spans="1:1" ht="18.75">
      <c r="A1414" s="33"/>
    </row>
    <row r="1415" spans="1:1" ht="18.75">
      <c r="A1415" s="33" t="s">
        <v>1281</v>
      </c>
    </row>
    <row r="1416" spans="1:1" ht="18.75">
      <c r="A1416" s="33" t="s">
        <v>1280</v>
      </c>
    </row>
    <row r="1417" spans="1:1" ht="18.75">
      <c r="A1417" s="33" t="s">
        <v>1277</v>
      </c>
    </row>
    <row r="1418" spans="1:1" ht="18.75">
      <c r="A1418" s="33" t="s">
        <v>1278</v>
      </c>
    </row>
    <row r="1419" spans="1:1" ht="18.75">
      <c r="A1419" s="33" t="s">
        <v>1279</v>
      </c>
    </row>
    <row r="1439" spans="1:6" ht="23.25">
      <c r="A1439" s="60" t="s">
        <v>1282</v>
      </c>
      <c r="B1439" s="60"/>
      <c r="C1439" s="60"/>
      <c r="D1439" s="60"/>
      <c r="E1439" s="60"/>
      <c r="F1439" s="60"/>
    </row>
    <row r="1440" spans="1:6">
      <c r="A1440" s="103"/>
    </row>
    <row r="1441" spans="1:1" ht="18.75">
      <c r="A1441" s="33" t="s">
        <v>1283</v>
      </c>
    </row>
    <row r="1442" spans="1:1" ht="18.75">
      <c r="A1442" s="33" t="s">
        <v>1284</v>
      </c>
    </row>
    <row r="1443" spans="1:1" ht="18.75">
      <c r="A1443" s="33" t="s">
        <v>1286</v>
      </c>
    </row>
    <row r="1444" spans="1:1" ht="18.75">
      <c r="A1444" s="33" t="s">
        <v>1287</v>
      </c>
    </row>
    <row r="1445" spans="1:1" ht="18.75">
      <c r="A1445" s="33" t="s">
        <v>1285</v>
      </c>
    </row>
    <row r="1461" spans="1:7" ht="23.25">
      <c r="A1461" s="60" t="s">
        <v>1288</v>
      </c>
      <c r="B1461" s="60"/>
      <c r="C1461" s="60"/>
      <c r="D1461" s="60"/>
      <c r="E1461" s="60"/>
      <c r="F1461" s="60"/>
      <c r="G1461" s="60"/>
    </row>
    <row r="1462" spans="1:7">
      <c r="A1462" s="103"/>
    </row>
    <row r="1463" spans="1:7" ht="18.75">
      <c r="A1463" s="33" t="s">
        <v>1289</v>
      </c>
    </row>
    <row r="1464" spans="1:7" ht="18.75">
      <c r="A1464" s="33"/>
    </row>
    <row r="1465" spans="1:7" ht="18.75">
      <c r="A1465" s="33" t="s">
        <v>1291</v>
      </c>
    </row>
    <row r="1466" spans="1:7" ht="18.75">
      <c r="A1466" s="33" t="s">
        <v>1486</v>
      </c>
    </row>
    <row r="1467" spans="1:7" ht="18.75">
      <c r="A1467" s="33"/>
    </row>
    <row r="1468" spans="1:7" ht="18.75">
      <c r="A1468" s="33" t="s">
        <v>1292</v>
      </c>
    </row>
    <row r="1469" spans="1:7" ht="18.75">
      <c r="A1469" s="33" t="s">
        <v>1293</v>
      </c>
    </row>
    <row r="1470" spans="1:7" ht="18.75">
      <c r="A1470" s="33" t="s">
        <v>1290</v>
      </c>
    </row>
    <row r="1502" spans="1:5" ht="23.25">
      <c r="A1502" s="60" t="s">
        <v>1294</v>
      </c>
      <c r="B1502" s="60"/>
      <c r="C1502" s="60"/>
      <c r="D1502" s="60"/>
      <c r="E1502" s="60"/>
    </row>
    <row r="1503" spans="1:5">
      <c r="A1503" s="103"/>
    </row>
    <row r="1504" spans="1:5" ht="18.75">
      <c r="A1504" s="33" t="s">
        <v>1295</v>
      </c>
    </row>
    <row r="1505" spans="1:1" ht="18.75">
      <c r="A1505" s="33"/>
    </row>
    <row r="1506" spans="1:1" ht="18.75">
      <c r="A1506" s="33" t="s">
        <v>1297</v>
      </c>
    </row>
    <row r="1507" spans="1:1" ht="18.75">
      <c r="A1507" s="33" t="s">
        <v>1298</v>
      </c>
    </row>
    <row r="1508" spans="1:1" ht="18.75">
      <c r="A1508" s="33" t="s">
        <v>1299</v>
      </c>
    </row>
    <row r="1509" spans="1:1" ht="18.75">
      <c r="A1509" s="33" t="s">
        <v>1296</v>
      </c>
    </row>
    <row r="1539" spans="1:5" ht="23.25">
      <c r="A1539" s="60" t="s">
        <v>1300</v>
      </c>
      <c r="B1539" s="60"/>
      <c r="C1539" s="60"/>
      <c r="D1539" s="60"/>
      <c r="E1539" s="60"/>
    </row>
    <row r="1540" spans="1:5">
      <c r="A1540" s="103"/>
    </row>
    <row r="1541" spans="1:5" ht="18.75">
      <c r="A1541" s="33" t="s">
        <v>1302</v>
      </c>
    </row>
    <row r="1542" spans="1:5" ht="18.75">
      <c r="A1542" s="33"/>
    </row>
    <row r="1543" spans="1:5" ht="18.75">
      <c r="A1543" s="33" t="s">
        <v>1301</v>
      </c>
    </row>
    <row r="1544" spans="1:5" ht="18.75">
      <c r="A1544" s="33"/>
    </row>
    <row r="1545" spans="1:5" ht="18.75">
      <c r="A1545" s="33" t="s">
        <v>1303</v>
      </c>
    </row>
    <row r="1546" spans="1:5" ht="18.75">
      <c r="A1546" s="33" t="s">
        <v>1304</v>
      </c>
    </row>
    <row r="1570" spans="1:5" ht="23.25">
      <c r="A1570" s="60" t="s">
        <v>1305</v>
      </c>
      <c r="B1570" s="60"/>
      <c r="C1570" s="60"/>
      <c r="D1570" s="60"/>
      <c r="E1570" s="60"/>
    </row>
    <row r="1571" spans="1:5">
      <c r="A1571" s="103"/>
    </row>
    <row r="1572" spans="1:5" ht="18.75">
      <c r="A1572" s="33" t="s">
        <v>1307</v>
      </c>
    </row>
    <row r="1573" spans="1:5" ht="18.75">
      <c r="A1573" s="33"/>
    </row>
    <row r="1574" spans="1:5" ht="18.75">
      <c r="A1574" s="33" t="s">
        <v>1306</v>
      </c>
    </row>
    <row r="1575" spans="1:5" ht="18.75">
      <c r="A1575" s="33"/>
    </row>
    <row r="1576" spans="1:5" ht="18.75">
      <c r="A1576" s="33" t="s">
        <v>1309</v>
      </c>
    </row>
    <row r="1577" spans="1:5" ht="18.75">
      <c r="A1577" s="33" t="s">
        <v>1308</v>
      </c>
    </row>
    <row r="1578" spans="1:5" ht="18.75">
      <c r="A1578" s="33" t="s">
        <v>1310</v>
      </c>
    </row>
    <row r="1605" spans="1:6" ht="23.25">
      <c r="A1605" s="60" t="s">
        <v>1311</v>
      </c>
      <c r="B1605" s="60"/>
      <c r="C1605" s="60"/>
      <c r="D1605" s="60"/>
      <c r="E1605" s="60"/>
      <c r="F1605" s="60"/>
    </row>
    <row r="1606" spans="1:6">
      <c r="A1606" s="103"/>
    </row>
    <row r="1607" spans="1:6" ht="18.75">
      <c r="A1607" s="33" t="s">
        <v>1312</v>
      </c>
    </row>
    <row r="1608" spans="1:6" ht="18.75">
      <c r="A1608" s="33" t="s">
        <v>1313</v>
      </c>
    </row>
    <row r="1609" spans="1:6" ht="18.75">
      <c r="A1609" s="33"/>
    </row>
    <row r="1610" spans="1:6" ht="18.75">
      <c r="A1610" s="33" t="s">
        <v>1316</v>
      </c>
    </row>
    <row r="1611" spans="1:6" ht="18.75">
      <c r="A1611" s="33" t="s">
        <v>1317</v>
      </c>
    </row>
    <row r="1612" spans="1:6" ht="18.75">
      <c r="A1612" s="33" t="s">
        <v>1318</v>
      </c>
    </row>
    <row r="1613" spans="1:6" ht="18.75">
      <c r="A1613" s="33" t="s">
        <v>1319</v>
      </c>
    </row>
    <row r="1614" spans="1:6" ht="18.75">
      <c r="A1614" s="33" t="s">
        <v>1320</v>
      </c>
    </row>
    <row r="1615" spans="1:6" ht="18.75">
      <c r="A1615" s="33" t="s">
        <v>1321</v>
      </c>
    </row>
    <row r="1616" spans="1:6" ht="18.75">
      <c r="A1616" s="33" t="s">
        <v>1322</v>
      </c>
    </row>
    <row r="1617" spans="1:1" ht="18.75">
      <c r="A1617" s="33"/>
    </row>
    <row r="1618" spans="1:1" ht="18.75">
      <c r="A1618" s="33" t="s">
        <v>1314</v>
      </c>
    </row>
    <row r="1619" spans="1:1" ht="18.75">
      <c r="A1619" s="33" t="s">
        <v>1315</v>
      </c>
    </row>
    <row r="1644" spans="1:9" ht="23.25">
      <c r="A1644" s="60" t="s">
        <v>1324</v>
      </c>
      <c r="B1644" s="60"/>
      <c r="C1644" s="60"/>
      <c r="D1644" s="60"/>
      <c r="E1644" s="60"/>
      <c r="F1644" s="60"/>
      <c r="G1644" s="60"/>
      <c r="H1644" s="60"/>
      <c r="I1644" s="60"/>
    </row>
    <row r="1645" spans="1:9">
      <c r="A1645" s="103"/>
    </row>
    <row r="1646" spans="1:9" ht="18.75">
      <c r="A1646" s="33" t="s">
        <v>1325</v>
      </c>
    </row>
    <row r="1647" spans="1:9" ht="18.75">
      <c r="A1647" s="33" t="s">
        <v>1334</v>
      </c>
    </row>
    <row r="1648" spans="1:9" ht="18.75">
      <c r="A1648" s="33" t="s">
        <v>1335</v>
      </c>
    </row>
    <row r="1649" spans="1:1" ht="18.75">
      <c r="A1649" s="33" t="s">
        <v>1328</v>
      </c>
    </row>
    <row r="1650" spans="1:1" ht="18.75">
      <c r="A1650" s="33" t="s">
        <v>1329</v>
      </c>
    </row>
    <row r="1651" spans="1:1" ht="18.75">
      <c r="A1651" s="33" t="s">
        <v>1330</v>
      </c>
    </row>
    <row r="1652" spans="1:1" ht="18.75">
      <c r="A1652" s="33" t="s">
        <v>1331</v>
      </c>
    </row>
    <row r="1653" spans="1:1" ht="18.75">
      <c r="A1653" s="33" t="s">
        <v>1332</v>
      </c>
    </row>
    <row r="1654" spans="1:1" ht="18.75">
      <c r="A1654" s="33" t="s">
        <v>1333</v>
      </c>
    </row>
    <row r="1655" spans="1:1" ht="18.75">
      <c r="A1655" s="33"/>
    </row>
    <row r="1656" spans="1:1" ht="18.75">
      <c r="A1656" s="33" t="s">
        <v>1323</v>
      </c>
    </row>
    <row r="1657" spans="1:1" ht="18.75">
      <c r="A1657" s="33"/>
    </row>
    <row r="1658" spans="1:1" ht="18.75">
      <c r="A1658" s="33" t="s">
        <v>1327</v>
      </c>
    </row>
    <row r="1659" spans="1:1" ht="18.75">
      <c r="A1659" s="33" t="s">
        <v>1326</v>
      </c>
    </row>
    <row r="1686" spans="1:7" ht="23.25">
      <c r="A1686" s="60" t="s">
        <v>1336</v>
      </c>
      <c r="B1686" s="60"/>
      <c r="C1686" s="60"/>
      <c r="D1686" s="60"/>
      <c r="E1686" s="60"/>
      <c r="F1686" s="60"/>
      <c r="G1686" s="60"/>
    </row>
    <row r="1687" spans="1:7">
      <c r="A1687" s="103"/>
    </row>
    <row r="1688" spans="1:7" ht="18.75">
      <c r="A1688" s="33" t="s">
        <v>1337</v>
      </c>
    </row>
    <row r="1689" spans="1:7" ht="18.75">
      <c r="A1689" s="33" t="s">
        <v>1338</v>
      </c>
    </row>
    <row r="1690" spans="1:7" ht="18.75">
      <c r="A1690" s="33" t="s">
        <v>1341</v>
      </c>
    </row>
    <row r="1691" spans="1:7" ht="18.75">
      <c r="A1691" s="33" t="s">
        <v>1340</v>
      </c>
    </row>
    <row r="1692" spans="1:7" ht="18.75">
      <c r="A1692" s="33" t="s">
        <v>1339</v>
      </c>
    </row>
    <row r="1720" spans="1:10" ht="23.25">
      <c r="A1720" s="60" t="s">
        <v>1342</v>
      </c>
      <c r="B1720" s="60"/>
      <c r="C1720" s="60"/>
      <c r="D1720" s="60"/>
      <c r="E1720" s="60"/>
      <c r="F1720" s="60"/>
      <c r="G1720" s="60"/>
      <c r="H1720" s="60"/>
      <c r="I1720" s="60"/>
      <c r="J1720" s="60"/>
    </row>
    <row r="1721" spans="1:10">
      <c r="A1721" s="103"/>
    </row>
    <row r="1722" spans="1:10" ht="18.75">
      <c r="A1722" s="33" t="s">
        <v>1346</v>
      </c>
    </row>
    <row r="1723" spans="1:10" ht="18.75">
      <c r="A1723" s="33" t="s">
        <v>1347</v>
      </c>
    </row>
    <row r="1724" spans="1:10" ht="18.75">
      <c r="A1724" s="33" t="s">
        <v>1343</v>
      </c>
    </row>
    <row r="1725" spans="1:10" ht="18.75">
      <c r="A1725" s="33"/>
    </row>
    <row r="1726" spans="1:10" ht="18.75">
      <c r="A1726" s="33" t="s">
        <v>1345</v>
      </c>
    </row>
    <row r="1727" spans="1:10" ht="18.75">
      <c r="A1727" s="33"/>
    </row>
    <row r="1728" spans="1:10" ht="18.75">
      <c r="A1728" s="33" t="s">
        <v>1344</v>
      </c>
    </row>
    <row r="1751" spans="1:10" ht="23.25">
      <c r="A1751" s="60" t="s">
        <v>1348</v>
      </c>
      <c r="B1751" s="60"/>
      <c r="C1751" s="60"/>
      <c r="D1751" s="60"/>
      <c r="E1751" s="60"/>
      <c r="F1751" s="60"/>
      <c r="G1751" s="60"/>
      <c r="H1751" s="60"/>
      <c r="I1751" s="60"/>
      <c r="J1751" s="60"/>
    </row>
    <row r="1752" spans="1:10">
      <c r="A1752" s="103"/>
    </row>
    <row r="1753" spans="1:10" ht="18.75">
      <c r="A1753" s="33" t="s">
        <v>1349</v>
      </c>
    </row>
    <row r="1754" spans="1:10" ht="18.75">
      <c r="A1754" s="33" t="s">
        <v>1350</v>
      </c>
    </row>
    <row r="1755" spans="1:10" ht="18.75">
      <c r="A1755" s="33" t="s">
        <v>1351</v>
      </c>
    </row>
    <row r="1756" spans="1:10" ht="18.75">
      <c r="A1756" s="33" t="s">
        <v>1352</v>
      </c>
    </row>
    <row r="1757" spans="1:10" ht="18.75">
      <c r="A1757" s="33" t="s">
        <v>1353</v>
      </c>
    </row>
    <row r="1758" spans="1:10" ht="18.75">
      <c r="A1758" s="33"/>
    </row>
    <row r="1759" spans="1:10" ht="18.75">
      <c r="A1759" s="33" t="s">
        <v>1354</v>
      </c>
    </row>
    <row r="1760" spans="1:10" ht="18.75">
      <c r="A1760" s="33" t="s">
        <v>1355</v>
      </c>
    </row>
    <row r="1789" spans="1:5" ht="23.25">
      <c r="A1789" s="60" t="s">
        <v>1356</v>
      </c>
      <c r="B1789" s="60"/>
      <c r="C1789" s="60"/>
      <c r="D1789" s="60"/>
      <c r="E1789" s="60"/>
    </row>
    <row r="1790" spans="1:5">
      <c r="A1790" s="103"/>
    </row>
    <row r="1791" spans="1:5" ht="18.75">
      <c r="A1791" s="33" t="s">
        <v>1358</v>
      </c>
    </row>
    <row r="1792" spans="1:5" ht="18.75">
      <c r="A1792" s="33" t="s">
        <v>1359</v>
      </c>
    </row>
    <row r="1793" spans="1:1" ht="18.75">
      <c r="A1793" s="33" t="s">
        <v>1360</v>
      </c>
    </row>
    <row r="1794" spans="1:1" ht="18.75">
      <c r="A1794" s="33" t="s">
        <v>1357</v>
      </c>
    </row>
    <row r="1795" spans="1:1" ht="18.75">
      <c r="A1795" s="33"/>
    </row>
    <row r="1796" spans="1:1" ht="18.75">
      <c r="A1796" s="33" t="s">
        <v>1361</v>
      </c>
    </row>
    <row r="1797" spans="1:1" ht="18.75">
      <c r="A1797" s="33" t="s">
        <v>1362</v>
      </c>
    </row>
    <row r="1798" spans="1:1" ht="18.75">
      <c r="A1798" s="33" t="s">
        <v>1363</v>
      </c>
    </row>
    <row r="1799" spans="1:1" ht="18.75">
      <c r="A1799" s="33"/>
    </row>
    <row r="1800" spans="1:1" ht="18.75">
      <c r="A1800" s="33" t="s">
        <v>1364</v>
      </c>
    </row>
    <row r="1801" spans="1:1" ht="18.75">
      <c r="A1801" s="33" t="s">
        <v>1365</v>
      </c>
    </row>
    <row r="1802" spans="1:1" ht="18.75">
      <c r="A1802" s="33" t="s">
        <v>1366</v>
      </c>
    </row>
    <row r="1803" spans="1:1" ht="18.75">
      <c r="A1803" s="33" t="s">
        <v>1085</v>
      </c>
    </row>
    <row r="1804" spans="1:1" ht="18.75">
      <c r="A1804" s="33"/>
    </row>
    <row r="1805" spans="1:1" ht="18.75">
      <c r="A1805" s="33" t="s">
        <v>1487</v>
      </c>
    </row>
    <row r="1847" spans="1:6" ht="23.25">
      <c r="A1847" s="60" t="s">
        <v>1367</v>
      </c>
      <c r="B1847" s="60"/>
      <c r="C1847" s="60"/>
      <c r="D1847" s="60"/>
      <c r="E1847" s="60"/>
      <c r="F1847" s="60"/>
    </row>
    <row r="1848" spans="1:6">
      <c r="A1848" s="103"/>
    </row>
    <row r="1849" spans="1:6" ht="18.75">
      <c r="A1849" s="33" t="s">
        <v>1372</v>
      </c>
    </row>
    <row r="1850" spans="1:6" ht="18.75">
      <c r="A1850" s="33" t="s">
        <v>1373</v>
      </c>
    </row>
    <row r="1851" spans="1:6" ht="18.75">
      <c r="A1851" s="33" t="s">
        <v>1369</v>
      </c>
    </row>
    <row r="1852" spans="1:6" ht="18.75">
      <c r="A1852" s="33"/>
    </row>
    <row r="1853" spans="1:6" ht="18.75">
      <c r="A1853" s="33" t="s">
        <v>1370</v>
      </c>
    </row>
    <row r="1854" spans="1:6" ht="18.75">
      <c r="A1854" s="33" t="s">
        <v>1371</v>
      </c>
    </row>
    <row r="1855" spans="1:6" ht="18.75">
      <c r="A1855" s="33" t="s">
        <v>1203</v>
      </c>
    </row>
    <row r="1856" spans="1:6" ht="18.75">
      <c r="A1856" s="33"/>
    </row>
    <row r="1857" spans="1:1" ht="18.75">
      <c r="A1857" s="33" t="s">
        <v>1368</v>
      </c>
    </row>
    <row r="1878" spans="1:8" ht="23.25">
      <c r="A1878" s="60" t="s">
        <v>1374</v>
      </c>
      <c r="B1878" s="60"/>
      <c r="C1878" s="60"/>
      <c r="D1878" s="60"/>
      <c r="E1878" s="60"/>
      <c r="F1878" s="60"/>
      <c r="G1878" s="60"/>
      <c r="H1878" s="60"/>
    </row>
    <row r="1879" spans="1:8">
      <c r="A1879" s="103"/>
    </row>
    <row r="1880" spans="1:8" ht="18.75">
      <c r="A1880" s="33" t="s">
        <v>1376</v>
      </c>
    </row>
    <row r="1881" spans="1:8" ht="18.75">
      <c r="A1881" s="33" t="s">
        <v>1375</v>
      </c>
    </row>
    <row r="1902" spans="1:6" ht="23.25">
      <c r="A1902" s="60" t="s">
        <v>1377</v>
      </c>
      <c r="B1902" s="60"/>
      <c r="C1902" s="60"/>
      <c r="D1902" s="60"/>
      <c r="E1902" s="60"/>
      <c r="F1902" s="60"/>
    </row>
    <row r="1903" spans="1:6">
      <c r="A1903" s="103"/>
    </row>
    <row r="1904" spans="1:6" ht="18.75">
      <c r="A1904" s="33" t="s">
        <v>1379</v>
      </c>
    </row>
    <row r="1905" spans="1:1" ht="18.75">
      <c r="A1905" s="33" t="s">
        <v>1380</v>
      </c>
    </row>
    <row r="1906" spans="1:1" ht="18.75">
      <c r="A1906" s="33" t="s">
        <v>1381</v>
      </c>
    </row>
    <row r="1907" spans="1:1" ht="18.75">
      <c r="A1907" s="33"/>
    </row>
    <row r="1908" spans="1:1" ht="18.75">
      <c r="A1908" s="33" t="s">
        <v>1382</v>
      </c>
    </row>
    <row r="1909" spans="1:1" ht="18.75">
      <c r="A1909" s="33" t="s">
        <v>1383</v>
      </c>
    </row>
    <row r="1911" spans="1:1" ht="18.75">
      <c r="A1911" s="33" t="s">
        <v>1378</v>
      </c>
    </row>
    <row r="1913" spans="1:1" ht="18.75">
      <c r="A1913" s="33" t="s">
        <v>1384</v>
      </c>
    </row>
    <row r="1914" spans="1:1" ht="18.75">
      <c r="A1914" s="33" t="s">
        <v>1385</v>
      </c>
    </row>
    <row r="1946" spans="1:5" ht="23.25">
      <c r="A1946" s="60" t="s">
        <v>1386</v>
      </c>
      <c r="B1946" s="60"/>
      <c r="C1946" s="60"/>
      <c r="D1946" s="60"/>
      <c r="E1946" s="60"/>
    </row>
    <row r="1947" spans="1:5">
      <c r="A1947" s="103"/>
    </row>
    <row r="1948" spans="1:5" ht="18.75">
      <c r="A1948" s="33" t="s">
        <v>1391</v>
      </c>
    </row>
    <row r="1949" spans="1:5" ht="18.75">
      <c r="A1949" s="33" t="s">
        <v>1387</v>
      </c>
    </row>
    <row r="1950" spans="1:5" ht="18.75">
      <c r="A1950" s="33"/>
    </row>
    <row r="1951" spans="1:5" ht="18.75">
      <c r="A1951" s="33" t="s">
        <v>1390</v>
      </c>
    </row>
    <row r="1952" spans="1:5" ht="18.75">
      <c r="A1952" s="33" t="s">
        <v>1389</v>
      </c>
    </row>
    <row r="1953" spans="1:1" ht="18.75">
      <c r="A1953" s="33" t="s">
        <v>1203</v>
      </c>
    </row>
    <row r="1954" spans="1:1" ht="18.75">
      <c r="A1954" s="33"/>
    </row>
    <row r="1955" spans="1:1" ht="18.75">
      <c r="A1955" s="33" t="s">
        <v>1388</v>
      </c>
    </row>
    <row r="1991" spans="1:6" ht="23.25">
      <c r="A1991" s="60" t="s">
        <v>1392</v>
      </c>
      <c r="B1991" s="60"/>
      <c r="C1991" s="60"/>
      <c r="D1991" s="60"/>
      <c r="E1991" s="60"/>
      <c r="F1991" s="60"/>
    </row>
    <row r="1992" spans="1:6">
      <c r="A1992" s="103"/>
    </row>
    <row r="1993" spans="1:6" ht="18.75">
      <c r="A1993" s="33" t="s">
        <v>1393</v>
      </c>
    </row>
    <row r="1994" spans="1:6" ht="18.75">
      <c r="A1994" s="33" t="s">
        <v>1394</v>
      </c>
    </row>
    <row r="1995" spans="1:6" ht="18.75">
      <c r="A1995" s="33" t="s">
        <v>1395</v>
      </c>
    </row>
    <row r="1996" spans="1:6" ht="18.75">
      <c r="A1996" s="33" t="s">
        <v>1396</v>
      </c>
    </row>
    <row r="2018" spans="1:4" ht="23.25">
      <c r="A2018" s="60" t="s">
        <v>1397</v>
      </c>
      <c r="B2018" s="60"/>
      <c r="C2018" s="60"/>
      <c r="D2018" s="60"/>
    </row>
    <row r="2019" spans="1:4">
      <c r="A2019" s="103"/>
    </row>
    <row r="2020" spans="1:4" ht="18.75">
      <c r="A2020" s="33" t="s">
        <v>1400</v>
      </c>
    </row>
    <row r="2021" spans="1:4" ht="18.75">
      <c r="A2021" s="33"/>
    </row>
    <row r="2022" spans="1:4" ht="18.75">
      <c r="A2022" s="33" t="s">
        <v>1398</v>
      </c>
    </row>
    <row r="2023" spans="1:4" ht="18.75">
      <c r="A2023" s="33"/>
    </row>
    <row r="2024" spans="1:4" ht="18.75">
      <c r="A2024" s="33" t="s">
        <v>1399</v>
      </c>
    </row>
    <row r="2025" spans="1:4" ht="18.75">
      <c r="A2025" s="33"/>
    </row>
    <row r="2026" spans="1:4" ht="18.75">
      <c r="A2026" s="33" t="s">
        <v>1401</v>
      </c>
    </row>
    <row r="2027" spans="1:4" ht="18.75">
      <c r="A2027" s="33" t="s">
        <v>1402</v>
      </c>
    </row>
    <row r="2028" spans="1:4" ht="18.75">
      <c r="A2028" s="33" t="s">
        <v>1403</v>
      </c>
    </row>
    <row r="2048" spans="1:4" ht="23.25">
      <c r="A2048" s="60" t="s">
        <v>1404</v>
      </c>
      <c r="B2048" s="60"/>
      <c r="C2048" s="60"/>
      <c r="D2048" s="60"/>
    </row>
    <row r="2049" spans="1:1">
      <c r="A2049" s="103"/>
    </row>
    <row r="2050" spans="1:1" ht="18.75">
      <c r="A2050" s="33" t="s">
        <v>1405</v>
      </c>
    </row>
    <row r="2051" spans="1:1" ht="18.75">
      <c r="A2051" s="33" t="s">
        <v>1407</v>
      </c>
    </row>
    <row r="2052" spans="1:1" ht="18.75">
      <c r="A2052" s="33" t="s">
        <v>1408</v>
      </c>
    </row>
    <row r="2053" spans="1:1" ht="18.75">
      <c r="A2053" s="33"/>
    </row>
    <row r="2054" spans="1:1" ht="18.75">
      <c r="A2054" s="33"/>
    </row>
    <row r="2055" spans="1:1" ht="18.75">
      <c r="A2055" s="33"/>
    </row>
    <row r="2056" spans="1:1" ht="18.75">
      <c r="A2056" s="33"/>
    </row>
    <row r="2057" spans="1:1" ht="18.75">
      <c r="A2057" s="33"/>
    </row>
    <row r="2058" spans="1:1" ht="18.75">
      <c r="A2058" s="33"/>
    </row>
    <row r="2059" spans="1:1" ht="18.75">
      <c r="A2059" s="33"/>
    </row>
    <row r="2060" spans="1:1" ht="18.75">
      <c r="A2060" s="33"/>
    </row>
    <row r="2061" spans="1:1" ht="18.75">
      <c r="A2061" s="33"/>
    </row>
    <row r="2062" spans="1:1" ht="18.75">
      <c r="A2062" s="33" t="s">
        <v>1409</v>
      </c>
    </row>
    <row r="2063" spans="1:1" ht="18.75">
      <c r="A2063" s="33" t="s">
        <v>1410</v>
      </c>
    </row>
    <row r="2064" spans="1:1" ht="18.75">
      <c r="A2064" s="33"/>
    </row>
    <row r="2065" spans="1:8" ht="18.75">
      <c r="A2065" s="33"/>
    </row>
    <row r="2066" spans="1:8" ht="18.75">
      <c r="A2066" s="33"/>
    </row>
    <row r="2067" spans="1:8" ht="18.75">
      <c r="A2067" s="33"/>
    </row>
    <row r="2068" spans="1:8" ht="18.75">
      <c r="A2068" s="33"/>
    </row>
    <row r="2069" spans="1:8" ht="18.75">
      <c r="A2069" s="33"/>
    </row>
    <row r="2070" spans="1:8" ht="18.75">
      <c r="A2070" s="33"/>
    </row>
    <row r="2071" spans="1:8" ht="18.75">
      <c r="A2071" s="33"/>
    </row>
    <row r="2072" spans="1:8" ht="18.75">
      <c r="A2072" s="33"/>
    </row>
    <row r="2073" spans="1:8" ht="18.75">
      <c r="A2073" s="33" t="s">
        <v>1406</v>
      </c>
    </row>
    <row r="2074" spans="1:8" ht="18.75">
      <c r="A2074" s="33"/>
    </row>
    <row r="2075" spans="1:8" ht="18.75">
      <c r="A2075" s="33" t="s">
        <v>1411</v>
      </c>
    </row>
    <row r="2076" spans="1:8" ht="18.75">
      <c r="A2076" s="33" t="s">
        <v>1412</v>
      </c>
    </row>
    <row r="2077" spans="1:8" ht="18.75">
      <c r="A2077" s="33" t="s">
        <v>1413</v>
      </c>
    </row>
    <row r="2079" spans="1:8" ht="23.25">
      <c r="A2079" s="60" t="s">
        <v>1414</v>
      </c>
      <c r="B2079" s="60"/>
      <c r="C2079" s="60"/>
      <c r="D2079" s="60"/>
      <c r="E2079" s="60"/>
      <c r="F2079" s="60"/>
      <c r="G2079" s="60"/>
      <c r="H2079" s="60"/>
    </row>
    <row r="2080" spans="1:8">
      <c r="A2080" s="103"/>
    </row>
    <row r="2081" spans="1:1" ht="18.75">
      <c r="A2081" s="33" t="s">
        <v>1415</v>
      </c>
    </row>
    <row r="2102" spans="1:10" ht="23.25">
      <c r="A2102" s="60" t="s">
        <v>1416</v>
      </c>
      <c r="B2102" s="60"/>
      <c r="C2102" s="60"/>
      <c r="D2102" s="60"/>
      <c r="E2102" s="60"/>
      <c r="F2102" s="60"/>
      <c r="G2102" s="60"/>
      <c r="H2102" s="60"/>
      <c r="I2102" s="60"/>
      <c r="J2102" s="60"/>
    </row>
    <row r="2103" spans="1:10">
      <c r="A2103" s="103"/>
    </row>
    <row r="2104" spans="1:10" ht="18.75">
      <c r="A2104" s="33" t="s">
        <v>1417</v>
      </c>
    </row>
    <row r="2105" spans="1:10" ht="18.75">
      <c r="A2105" s="33" t="s">
        <v>1418</v>
      </c>
    </row>
    <row r="2106" spans="1:10" ht="18.75">
      <c r="A2106" s="33"/>
    </row>
    <row r="2107" spans="1:10" ht="18.75">
      <c r="A2107" s="33" t="s">
        <v>1419</v>
      </c>
    </row>
    <row r="2125" spans="1:7" ht="23.25">
      <c r="A2125" s="60" t="s">
        <v>1420</v>
      </c>
      <c r="B2125" s="60"/>
      <c r="C2125" s="60"/>
      <c r="D2125" s="60"/>
      <c r="E2125" s="60"/>
      <c r="F2125" s="60"/>
      <c r="G2125" s="60"/>
    </row>
    <row r="2126" spans="1:7">
      <c r="A2126" s="103"/>
    </row>
    <row r="2127" spans="1:7" ht="18.75">
      <c r="A2127" s="33" t="s">
        <v>1422</v>
      </c>
    </row>
    <row r="2128" spans="1:7" ht="18.75">
      <c r="A2128" s="33" t="s">
        <v>1423</v>
      </c>
    </row>
    <row r="2129" spans="1:1" ht="18.75">
      <c r="A2129" s="33" t="s">
        <v>1421</v>
      </c>
    </row>
    <row r="2151" spans="1:7" ht="23.25">
      <c r="A2151" s="60" t="s">
        <v>1424</v>
      </c>
      <c r="B2151" s="60"/>
      <c r="C2151" s="60"/>
      <c r="D2151" s="60"/>
      <c r="E2151" s="60"/>
      <c r="F2151" s="60"/>
      <c r="G2151" s="60"/>
    </row>
    <row r="2152" spans="1:7">
      <c r="A2152" s="103"/>
    </row>
    <row r="2153" spans="1:7" ht="18.75">
      <c r="A2153" s="33" t="s">
        <v>1425</v>
      </c>
    </row>
    <row r="2154" spans="1:7" ht="18.75">
      <c r="A2154" s="33"/>
    </row>
    <row r="2155" spans="1:7" ht="18.75">
      <c r="A2155" s="33"/>
    </row>
    <row r="2156" spans="1:7" ht="18.75">
      <c r="A2156" s="33"/>
    </row>
    <row r="2157" spans="1:7" ht="18.75">
      <c r="A2157" s="33"/>
    </row>
    <row r="2158" spans="1:7" ht="18.75">
      <c r="A2158" s="33"/>
    </row>
    <row r="2159" spans="1:7" ht="18.75">
      <c r="A2159" s="33"/>
    </row>
    <row r="2160" spans="1:7" ht="18.75">
      <c r="A2160" s="33"/>
    </row>
    <row r="2161" spans="1:1" ht="18.75">
      <c r="A2161" s="33"/>
    </row>
    <row r="2162" spans="1:1" ht="18.75">
      <c r="A2162" s="33"/>
    </row>
    <row r="2163" spans="1:1" ht="18.75">
      <c r="A2163" s="33"/>
    </row>
    <row r="2164" spans="1:1" ht="18.75">
      <c r="A2164" s="33"/>
    </row>
    <row r="2165" spans="1:1" ht="18.75">
      <c r="A2165" s="33" t="s">
        <v>1427</v>
      </c>
    </row>
    <row r="2166" spans="1:1" ht="18.75">
      <c r="A2166" s="33"/>
    </row>
    <row r="2167" spans="1:1" ht="18.75">
      <c r="A2167" s="33" t="s">
        <v>1431</v>
      </c>
    </row>
    <row r="2168" spans="1:1" ht="18.75">
      <c r="A2168" s="33" t="s">
        <v>1433</v>
      </c>
    </row>
    <row r="2169" spans="1:1" ht="18.75">
      <c r="A2169" s="33" t="s">
        <v>1432</v>
      </c>
    </row>
    <row r="2170" spans="1:1" ht="18.75">
      <c r="A2170" s="33" t="s">
        <v>1434</v>
      </c>
    </row>
    <row r="2171" spans="1:1" ht="18.75">
      <c r="A2171" s="33" t="s">
        <v>1435</v>
      </c>
    </row>
    <row r="2172" spans="1:1" ht="18.75">
      <c r="A2172" s="33" t="s">
        <v>1436</v>
      </c>
    </row>
    <row r="2173" spans="1:1" ht="18.75">
      <c r="A2173" s="33" t="s">
        <v>1437</v>
      </c>
    </row>
    <row r="2174" spans="1:1" ht="18.75">
      <c r="A2174" s="33" t="s">
        <v>1438</v>
      </c>
    </row>
    <row r="2175" spans="1:1" ht="18.75">
      <c r="A2175" s="33"/>
    </row>
    <row r="2180" spans="1:1" ht="18.75">
      <c r="A2180" s="33" t="s">
        <v>1426</v>
      </c>
    </row>
    <row r="2181" spans="1:1" ht="18.75">
      <c r="A2181" s="33"/>
    </row>
    <row r="2182" spans="1:1" ht="18.75">
      <c r="A2182" s="33" t="s">
        <v>1428</v>
      </c>
    </row>
    <row r="2183" spans="1:1" ht="18.75">
      <c r="A2183" s="33" t="s">
        <v>1429</v>
      </c>
    </row>
    <row r="2184" spans="1:1" ht="18.75">
      <c r="A2184" s="33" t="s">
        <v>1430</v>
      </c>
    </row>
    <row r="2198" spans="1:8" ht="21">
      <c r="A2198" s="5" t="s">
        <v>258</v>
      </c>
      <c r="B2198" s="28"/>
      <c r="C2198" s="28"/>
      <c r="D2198" s="28"/>
      <c r="E2198" s="28"/>
      <c r="F2198" s="28"/>
      <c r="G2198" s="28"/>
      <c r="H2198" s="28"/>
    </row>
    <row r="2200" spans="1:8" ht="18.75">
      <c r="A2200" s="33" t="s">
        <v>337</v>
      </c>
    </row>
    <row r="2201" spans="1:8" ht="18.75">
      <c r="A2201" s="33" t="s">
        <v>338</v>
      </c>
    </row>
    <row r="2202" spans="1:8" ht="18.75">
      <c r="A2202" s="33" t="s">
        <v>339</v>
      </c>
    </row>
    <row r="2225" spans="1:1">
      <c r="A2225" s="63" t="s">
        <v>259</v>
      </c>
    </row>
    <row r="2228" spans="1:1" ht="18.75">
      <c r="A2228" s="33" t="s">
        <v>260</v>
      </c>
    </row>
    <row r="2229" spans="1:1" ht="18.75">
      <c r="A2229" s="50"/>
    </row>
    <row r="2230" spans="1:1" ht="18.75">
      <c r="A2230" s="50" t="s">
        <v>733</v>
      </c>
    </row>
    <row r="2231" spans="1:1" ht="18.75">
      <c r="A2231" s="50" t="s">
        <v>734</v>
      </c>
    </row>
    <row r="2232" spans="1:1" ht="18.75">
      <c r="A2232" s="50" t="s">
        <v>735</v>
      </c>
    </row>
    <row r="2233" spans="1:1" ht="18.75">
      <c r="A2233" s="50" t="s">
        <v>736</v>
      </c>
    </row>
    <row r="2258" spans="1:8">
      <c r="A2258" s="63"/>
    </row>
    <row r="2260" spans="1:8" ht="18.75">
      <c r="A2260" s="33" t="s">
        <v>738</v>
      </c>
    </row>
    <row r="2261" spans="1:8" ht="18.75">
      <c r="A2261" s="33" t="s">
        <v>737</v>
      </c>
    </row>
    <row r="2263" spans="1:8" ht="21">
      <c r="A2263" s="5" t="s">
        <v>261</v>
      </c>
      <c r="B2263" s="28"/>
      <c r="C2263" s="28"/>
      <c r="D2263" s="28"/>
      <c r="E2263" s="28"/>
      <c r="F2263" s="28"/>
      <c r="G2263" s="28"/>
      <c r="H2263" s="28"/>
    </row>
    <row r="2265" spans="1:8" ht="18.75">
      <c r="A2265" s="33" t="s">
        <v>340</v>
      </c>
    </row>
    <row r="2266" spans="1:8" ht="18.75">
      <c r="A2266" s="33" t="s">
        <v>341</v>
      </c>
    </row>
    <row r="2267" spans="1:8" ht="18.75">
      <c r="A2267" s="33" t="s">
        <v>507</v>
      </c>
    </row>
    <row r="2268" spans="1:8" ht="18.75">
      <c r="A2268" s="55"/>
    </row>
    <row r="2295" spans="1:8" ht="21">
      <c r="A2295" s="5" t="s">
        <v>262</v>
      </c>
      <c r="B2295" s="28"/>
      <c r="C2295" s="28"/>
      <c r="D2295" s="28"/>
      <c r="E2295" s="28"/>
      <c r="F2295" s="28"/>
      <c r="G2295" s="28"/>
      <c r="H2295" s="28"/>
    </row>
    <row r="2297" spans="1:8" ht="18.75">
      <c r="A2297" s="33" t="s">
        <v>342</v>
      </c>
    </row>
    <row r="2298" spans="1:8" ht="18.75">
      <c r="A2298" s="33" t="s">
        <v>343</v>
      </c>
    </row>
    <row r="2299" spans="1:8" ht="18.75">
      <c r="A2299" s="33" t="s">
        <v>344</v>
      </c>
    </row>
    <row r="2300" spans="1:8" ht="18.75">
      <c r="A2300" s="33" t="s">
        <v>345</v>
      </c>
    </row>
    <row r="2301" spans="1:8" ht="18.75">
      <c r="A2301" s="33" t="s">
        <v>346</v>
      </c>
    </row>
    <row r="2302" spans="1:8" ht="18.75">
      <c r="A2302" s="33"/>
    </row>
    <row r="2327" spans="1:10" ht="18.75">
      <c r="A2327" s="55"/>
    </row>
    <row r="2329" spans="1:10" ht="21">
      <c r="A2329" s="5" t="s">
        <v>510</v>
      </c>
      <c r="B2329" s="28"/>
      <c r="C2329" s="28"/>
      <c r="D2329" s="28"/>
      <c r="E2329" s="28"/>
      <c r="F2329" s="28"/>
      <c r="G2329" s="28"/>
      <c r="H2329" s="28"/>
    </row>
    <row r="2331" spans="1:10" ht="18.75">
      <c r="A2331" s="33" t="s">
        <v>347</v>
      </c>
    </row>
    <row r="2332" spans="1:10" ht="18.75">
      <c r="A2332" s="33" t="s">
        <v>739</v>
      </c>
    </row>
    <row r="2333" spans="1:10" ht="18.75">
      <c r="A2333" s="33" t="s">
        <v>508</v>
      </c>
    </row>
    <row r="2334" spans="1:10" ht="18.75">
      <c r="A2334" s="33" t="s">
        <v>509</v>
      </c>
    </row>
    <row r="2336" spans="1:10" ht="21">
      <c r="A2336" s="5" t="s">
        <v>263</v>
      </c>
      <c r="B2336" s="28"/>
      <c r="C2336" s="28"/>
      <c r="D2336" s="28"/>
      <c r="E2336" s="28"/>
      <c r="F2336" s="28"/>
      <c r="G2336" s="28"/>
      <c r="H2336" s="28"/>
      <c r="I2336" s="28"/>
      <c r="J2336" s="6"/>
    </row>
    <row r="2338" spans="1:1" ht="18.75">
      <c r="A2338" s="33" t="s">
        <v>348</v>
      </c>
    </row>
    <row r="2339" spans="1:1" ht="18.75">
      <c r="A2339" s="33" t="s">
        <v>349</v>
      </c>
    </row>
    <row r="2340" spans="1:1" ht="18.75">
      <c r="A2340" s="33" t="s">
        <v>350</v>
      </c>
    </row>
    <row r="2341" spans="1:1" ht="18.75">
      <c r="A2341" s="33"/>
    </row>
    <row r="2342" spans="1:1" ht="18.75">
      <c r="A2342" s="33" t="s">
        <v>264</v>
      </c>
    </row>
    <row r="2343" spans="1:1" ht="18.75">
      <c r="A2343" s="50"/>
    </row>
    <row r="2344" spans="1:1" ht="18.75">
      <c r="A2344" s="50" t="s">
        <v>265</v>
      </c>
    </row>
    <row r="2345" spans="1:1" ht="18.75">
      <c r="A2345" s="50" t="s">
        <v>511</v>
      </c>
    </row>
    <row r="2346" spans="1:1" ht="18.75">
      <c r="A2346" s="50" t="s">
        <v>266</v>
      </c>
    </row>
    <row r="2347" spans="1:1" ht="18.75">
      <c r="A2347" s="50" t="s">
        <v>267</v>
      </c>
    </row>
    <row r="2373" spans="1:1" ht="18.75">
      <c r="A2373" s="55" t="s">
        <v>268</v>
      </c>
    </row>
    <row r="2398" spans="1:1" ht="18.75">
      <c r="A2398" s="55" t="s">
        <v>269</v>
      </c>
    </row>
    <row r="2401" spans="1:8" ht="21">
      <c r="A2401" s="5" t="s">
        <v>270</v>
      </c>
      <c r="B2401" s="28"/>
      <c r="C2401" s="28"/>
      <c r="D2401" s="28"/>
      <c r="E2401" s="28"/>
      <c r="F2401" s="28"/>
      <c r="G2401" s="28"/>
      <c r="H2401" s="28"/>
    </row>
    <row r="2403" spans="1:8" ht="18.75">
      <c r="A2403" s="33" t="s">
        <v>512</v>
      </c>
    </row>
    <row r="2404" spans="1:8" ht="18.75">
      <c r="A2404" s="33" t="s">
        <v>513</v>
      </c>
    </row>
    <row r="2405" spans="1:8" ht="18.75">
      <c r="A2405" s="33" t="s">
        <v>514</v>
      </c>
    </row>
    <row r="2406" spans="1:8" ht="18.75">
      <c r="A2406" s="33"/>
    </row>
    <row r="2407" spans="1:8" ht="18.75">
      <c r="A2407" s="50" t="s">
        <v>271</v>
      </c>
    </row>
    <row r="2408" spans="1:8" ht="18.75">
      <c r="A2408" s="50" t="s">
        <v>515</v>
      </c>
    </row>
    <row r="2409" spans="1:8" ht="18.75">
      <c r="A2409" s="50" t="s">
        <v>516</v>
      </c>
    </row>
    <row r="2410" spans="1:8" ht="18.75">
      <c r="A2410" s="50" t="s">
        <v>272</v>
      </c>
    </row>
    <row r="2435" spans="1:8" ht="18.75">
      <c r="A2435" s="55" t="s">
        <v>273</v>
      </c>
    </row>
    <row r="2437" spans="1:8" ht="21">
      <c r="A2437" s="5" t="s">
        <v>274</v>
      </c>
      <c r="B2437" s="28"/>
      <c r="C2437" s="28"/>
      <c r="D2437" s="28"/>
      <c r="E2437" s="28"/>
      <c r="F2437" s="28"/>
      <c r="G2437" s="28"/>
      <c r="H2437" s="28"/>
    </row>
    <row r="2439" spans="1:8" ht="18.75">
      <c r="A2439" s="33" t="s">
        <v>517</v>
      </c>
    </row>
    <row r="2440" spans="1:8" ht="18.75">
      <c r="A2440" s="33" t="s">
        <v>518</v>
      </c>
    </row>
    <row r="2441" spans="1:8" ht="18.75">
      <c r="A2441" s="33" t="s">
        <v>519</v>
      </c>
    </row>
    <row r="2442" spans="1:8" ht="18.75">
      <c r="A2442" s="33" t="s">
        <v>520</v>
      </c>
    </row>
    <row r="2443" spans="1:8" ht="18.75">
      <c r="A2443" s="50"/>
    </row>
    <row r="2444" spans="1:8" ht="18.75">
      <c r="A2444" s="50" t="s">
        <v>275</v>
      </c>
    </row>
    <row r="2445" spans="1:8" ht="18.75">
      <c r="A2445" s="50" t="s">
        <v>521</v>
      </c>
    </row>
    <row r="2446" spans="1:8" ht="18.75">
      <c r="A2446" s="50" t="s">
        <v>522</v>
      </c>
    </row>
    <row r="2472" spans="1:1" ht="18.75">
      <c r="A2472" s="55" t="s">
        <v>276</v>
      </c>
    </row>
    <row r="2497" spans="1:8" ht="18.75">
      <c r="A2497" s="55" t="s">
        <v>523</v>
      </c>
    </row>
    <row r="2499" spans="1:8" ht="21">
      <c r="A2499" s="5" t="s">
        <v>277</v>
      </c>
      <c r="B2499" s="28"/>
      <c r="C2499" s="28"/>
      <c r="D2499" s="28"/>
      <c r="E2499" s="28"/>
      <c r="F2499" s="28"/>
      <c r="G2499" s="28"/>
      <c r="H2499" s="28"/>
    </row>
    <row r="2501" spans="1:8" ht="18.75">
      <c r="A2501" s="33" t="s">
        <v>524</v>
      </c>
    </row>
    <row r="2502" spans="1:8" ht="18.75">
      <c r="A2502" s="33" t="s">
        <v>525</v>
      </c>
    </row>
    <row r="2503" spans="1:8" ht="18.75">
      <c r="A2503" s="33" t="s">
        <v>526</v>
      </c>
    </row>
    <row r="2504" spans="1:8" ht="18.75">
      <c r="A2504" s="50"/>
    </row>
    <row r="2505" spans="1:8" ht="18.75">
      <c r="A2505" s="50" t="s">
        <v>271</v>
      </c>
    </row>
    <row r="2506" spans="1:8" ht="18.75">
      <c r="A2506" s="50" t="s">
        <v>278</v>
      </c>
    </row>
    <row r="2507" spans="1:8" ht="18.75">
      <c r="A2507" s="50" t="s">
        <v>279</v>
      </c>
    </row>
    <row r="2508" spans="1:8" ht="18.75">
      <c r="A2508" s="50" t="s">
        <v>280</v>
      </c>
    </row>
    <row r="2533" spans="1:8" ht="18.75">
      <c r="A2533" s="55" t="s">
        <v>281</v>
      </c>
    </row>
    <row r="2536" spans="1:8" ht="21">
      <c r="A2536" s="5" t="s">
        <v>282</v>
      </c>
      <c r="B2536" s="28"/>
      <c r="C2536" s="28"/>
      <c r="D2536" s="28"/>
      <c r="E2536" s="28"/>
      <c r="F2536" s="28"/>
      <c r="G2536" s="28"/>
      <c r="H2536" s="28"/>
    </row>
    <row r="2538" spans="1:8" ht="18.75">
      <c r="A2538" s="33" t="s">
        <v>608</v>
      </c>
    </row>
    <row r="2539" spans="1:8" ht="18.75">
      <c r="A2539" s="33" t="s">
        <v>609</v>
      </c>
    </row>
    <row r="2540" spans="1:8" ht="18.75">
      <c r="A2540" s="50"/>
    </row>
    <row r="2541" spans="1:8" ht="18.75">
      <c r="A2541" s="50" t="s">
        <v>283</v>
      </c>
    </row>
    <row r="2542" spans="1:8" ht="18.75">
      <c r="A2542" s="50" t="s">
        <v>284</v>
      </c>
    </row>
    <row r="2543" spans="1:8" ht="18.75">
      <c r="A2543" s="50" t="s">
        <v>610</v>
      </c>
    </row>
    <row r="2546" spans="1:8" ht="21">
      <c r="A2546" s="5" t="s">
        <v>285</v>
      </c>
      <c r="B2546" s="28"/>
      <c r="C2546" s="28"/>
      <c r="D2546" s="28"/>
      <c r="E2546" s="28"/>
      <c r="F2546" s="28"/>
      <c r="G2546" s="28"/>
      <c r="H2546" s="28"/>
    </row>
    <row r="2548" spans="1:8" ht="18.75">
      <c r="A2548" s="33" t="s">
        <v>603</v>
      </c>
    </row>
    <row r="2549" spans="1:8" ht="18.75">
      <c r="A2549" s="33" t="s">
        <v>604</v>
      </c>
    </row>
    <row r="2550" spans="1:8" ht="18.75">
      <c r="A2550" s="33" t="s">
        <v>605</v>
      </c>
    </row>
    <row r="2551" spans="1:8" ht="18.75">
      <c r="A2551" s="33" t="s">
        <v>606</v>
      </c>
    </row>
    <row r="2552" spans="1:8" ht="18.75">
      <c r="A2552" s="33" t="s">
        <v>607</v>
      </c>
    </row>
    <row r="2553" spans="1:8" ht="18.75">
      <c r="A2553" s="50"/>
    </row>
    <row r="2554" spans="1:8" ht="18.75">
      <c r="A2554" s="50" t="s">
        <v>600</v>
      </c>
    </row>
    <row r="2555" spans="1:8" ht="18.75">
      <c r="A2555" s="50" t="s">
        <v>601</v>
      </c>
    </row>
    <row r="2556" spans="1:8" ht="18.75">
      <c r="A2556" s="50" t="s">
        <v>286</v>
      </c>
    </row>
    <row r="2557" spans="1:8" ht="18.75">
      <c r="A2557" s="50" t="s">
        <v>602</v>
      </c>
    </row>
    <row r="2558" spans="1:8" ht="18.75">
      <c r="A2558" s="50" t="s">
        <v>287</v>
      </c>
    </row>
    <row r="2583" spans="1:1" ht="18.75">
      <c r="A2583" s="55" t="s">
        <v>288</v>
      </c>
    </row>
    <row r="2608" spans="1:1" ht="18.75">
      <c r="A2608" s="55" t="s">
        <v>289</v>
      </c>
    </row>
    <row r="2633" spans="1:8" ht="18.75">
      <c r="A2633" s="55" t="s">
        <v>290</v>
      </c>
    </row>
    <row r="2635" spans="1:8" ht="21">
      <c r="A2635" s="5" t="s">
        <v>291</v>
      </c>
      <c r="B2635" s="28"/>
      <c r="C2635" s="28"/>
      <c r="D2635" s="28"/>
      <c r="E2635" s="28"/>
      <c r="F2635" s="28"/>
      <c r="G2635" s="28"/>
      <c r="H2635" s="28"/>
    </row>
    <row r="2637" spans="1:8" ht="18.75">
      <c r="A2637" s="33" t="s">
        <v>598</v>
      </c>
    </row>
    <row r="2638" spans="1:8" ht="18.75">
      <c r="A2638" s="50" t="s">
        <v>599</v>
      </c>
    </row>
    <row r="2639" spans="1:8" ht="18.75">
      <c r="A2639" s="50" t="s">
        <v>292</v>
      </c>
    </row>
    <row r="2640" spans="1:8" ht="18.75">
      <c r="A2640" s="50" t="s">
        <v>293</v>
      </c>
    </row>
    <row r="2641" spans="1:1" ht="18.75">
      <c r="A2641" s="50" t="s">
        <v>294</v>
      </c>
    </row>
    <row r="2642" spans="1:1" ht="18.75">
      <c r="A2642" s="50" t="s">
        <v>295</v>
      </c>
    </row>
    <row r="2643" spans="1:1" ht="18.75">
      <c r="A2643" s="50" t="s">
        <v>296</v>
      </c>
    </row>
    <row r="2669" spans="1:1" ht="18.75">
      <c r="A2669" s="55" t="s">
        <v>297</v>
      </c>
    </row>
    <row r="2694" spans="1:1" ht="18.75">
      <c r="A2694" s="55" t="s">
        <v>597</v>
      </c>
    </row>
    <row r="2719" spans="1:1" ht="18.75">
      <c r="A2719" s="55" t="s">
        <v>298</v>
      </c>
    </row>
    <row r="2721" spans="1:8" ht="21">
      <c r="A2721" s="5" t="s">
        <v>299</v>
      </c>
      <c r="B2721" s="28"/>
      <c r="C2721" s="28"/>
      <c r="D2721" s="28"/>
      <c r="E2721" s="28"/>
      <c r="F2721" s="28"/>
      <c r="G2721" s="28"/>
      <c r="H2721" s="28"/>
    </row>
    <row r="2723" spans="1:8" ht="18.75">
      <c r="A2723" s="33" t="s">
        <v>592</v>
      </c>
    </row>
    <row r="2724" spans="1:8" ht="18.75">
      <c r="A2724" s="33" t="s">
        <v>593</v>
      </c>
    </row>
    <row r="2725" spans="1:8" ht="18.75">
      <c r="A2725" s="33" t="s">
        <v>594</v>
      </c>
    </row>
    <row r="2726" spans="1:8" ht="18.75">
      <c r="A2726" s="33"/>
    </row>
    <row r="2727" spans="1:8" ht="18.75">
      <c r="A2727" s="33" t="s">
        <v>595</v>
      </c>
    </row>
    <row r="2728" spans="1:8" ht="18.75">
      <c r="A2728" s="33" t="s">
        <v>596</v>
      </c>
    </row>
    <row r="2729" spans="1:8" ht="18.75">
      <c r="A2729" s="33"/>
    </row>
    <row r="2753" spans="1:8" ht="18.75">
      <c r="A2753" s="55" t="s">
        <v>300</v>
      </c>
    </row>
    <row r="2755" spans="1:8" ht="21">
      <c r="A2755" s="5" t="s">
        <v>301</v>
      </c>
      <c r="B2755" s="28"/>
      <c r="C2755" s="28"/>
      <c r="D2755" s="28"/>
      <c r="E2755" s="28"/>
      <c r="F2755" s="28"/>
      <c r="G2755" s="28"/>
      <c r="H2755" s="28"/>
    </row>
    <row r="2757" spans="1:8" ht="18.75">
      <c r="A2757" s="33" t="s">
        <v>588</v>
      </c>
    </row>
    <row r="2758" spans="1:8" ht="18.75">
      <c r="A2758" s="33" t="s">
        <v>590</v>
      </c>
    </row>
    <row r="2759" spans="1:8" ht="18.75">
      <c r="A2759" s="33" t="s">
        <v>591</v>
      </c>
    </row>
    <row r="2760" spans="1:8" ht="18.75">
      <c r="A2760" s="33" t="s">
        <v>589</v>
      </c>
    </row>
    <row r="2785" spans="1:1" ht="18.75">
      <c r="A2785" s="55" t="s">
        <v>302</v>
      </c>
    </row>
    <row r="2786" spans="1:1" ht="18.75">
      <c r="A2786" s="33"/>
    </row>
    <row r="2787" spans="1:1" ht="18.75">
      <c r="A2787" s="33" t="s">
        <v>303</v>
      </c>
    </row>
    <row r="2812" spans="1:8" ht="18.75">
      <c r="A2812" s="55" t="s">
        <v>304</v>
      </c>
    </row>
    <row r="2814" spans="1:8" ht="21">
      <c r="A2814" s="5" t="s">
        <v>305</v>
      </c>
      <c r="B2814" s="28"/>
      <c r="C2814" s="28"/>
      <c r="D2814" s="28"/>
      <c r="E2814" s="28"/>
      <c r="F2814" s="28"/>
      <c r="G2814" s="28"/>
      <c r="H2814" s="28"/>
    </row>
    <row r="2816" spans="1:8" ht="18.75">
      <c r="A2816" s="33" t="s">
        <v>527</v>
      </c>
    </row>
    <row r="2817" spans="1:1" ht="18.75">
      <c r="A2817" s="33" t="s">
        <v>528</v>
      </c>
    </row>
    <row r="2818" spans="1:1" ht="18.75">
      <c r="A2818" s="33" t="s">
        <v>529</v>
      </c>
    </row>
    <row r="2819" spans="1:1" ht="18.75">
      <c r="A2819" s="33" t="s">
        <v>530</v>
      </c>
    </row>
    <row r="2820" spans="1:1" ht="18.75">
      <c r="A2820" s="50"/>
    </row>
    <row r="2821" spans="1:1" ht="18.75">
      <c r="A2821" s="50" t="s">
        <v>306</v>
      </c>
    </row>
    <row r="2822" spans="1:1" ht="18.75">
      <c r="A2822" s="50" t="s">
        <v>307</v>
      </c>
    </row>
    <row r="2823" spans="1:1" ht="18.75">
      <c r="A2823" s="50" t="s">
        <v>308</v>
      </c>
    </row>
    <row r="2824" spans="1:1" ht="18.75">
      <c r="A2824" s="50" t="s">
        <v>309</v>
      </c>
    </row>
    <row r="2825" spans="1:1" ht="18.75">
      <c r="A2825" s="50" t="s">
        <v>310</v>
      </c>
    </row>
    <row r="2850" spans="1:1" ht="18.75">
      <c r="A2850" s="55" t="s">
        <v>311</v>
      </c>
    </row>
    <row r="2875" spans="1:8" ht="18.75">
      <c r="A2875" s="55" t="s">
        <v>312</v>
      </c>
    </row>
    <row r="2877" spans="1:8" ht="21">
      <c r="A2877" s="78" t="s">
        <v>313</v>
      </c>
      <c r="B2877" s="28"/>
      <c r="C2877" s="28"/>
      <c r="D2877" s="28"/>
      <c r="E2877" s="28"/>
      <c r="F2877" s="28"/>
      <c r="G2877" s="28"/>
      <c r="H2877" s="28"/>
    </row>
    <row r="2879" spans="1:8" ht="18.75">
      <c r="A2879" s="33" t="s">
        <v>531</v>
      </c>
    </row>
    <row r="2880" spans="1:8" ht="18.75">
      <c r="A2880" s="33" t="s">
        <v>532</v>
      </c>
    </row>
    <row r="2881" spans="1:1" ht="18.75">
      <c r="A2881" s="33" t="s">
        <v>533</v>
      </c>
    </row>
    <row r="2882" spans="1:1" ht="18.75">
      <c r="A2882" s="33"/>
    </row>
    <row r="2883" spans="1:1" ht="18.75">
      <c r="A2883" s="33" t="s">
        <v>534</v>
      </c>
    </row>
    <row r="2884" spans="1:1" ht="18.75">
      <c r="A2884" s="33" t="s">
        <v>535</v>
      </c>
    </row>
    <row r="2885" spans="1:1" ht="18.75">
      <c r="A2885" s="33" t="s">
        <v>536</v>
      </c>
    </row>
    <row r="2886" spans="1:1" ht="18.75">
      <c r="A2886" s="33"/>
    </row>
    <row r="2887" spans="1:1" ht="18.75">
      <c r="A2887" s="50" t="s">
        <v>537</v>
      </c>
    </row>
    <row r="2888" spans="1:1" ht="18.75">
      <c r="A2888" s="50" t="s">
        <v>538</v>
      </c>
    </row>
    <row r="2889" spans="1:1" ht="18.75">
      <c r="A2889" s="50" t="s">
        <v>539</v>
      </c>
    </row>
    <row r="2914" spans="1:8" ht="18.75">
      <c r="A2914" s="55" t="s">
        <v>314</v>
      </c>
    </row>
    <row r="2916" spans="1:8" ht="21">
      <c r="A2916" s="78" t="s">
        <v>540</v>
      </c>
      <c r="B2916" s="28"/>
      <c r="C2916" s="28"/>
      <c r="D2916" s="28"/>
      <c r="E2916" s="28"/>
      <c r="F2916" s="28"/>
      <c r="G2916" s="28"/>
      <c r="H2916" s="28"/>
    </row>
    <row r="2918" spans="1:8" ht="18.75">
      <c r="A2918" s="33" t="s">
        <v>541</v>
      </c>
    </row>
    <row r="2919" spans="1:8" ht="18.75">
      <c r="A2919" s="33" t="s">
        <v>542</v>
      </c>
    </row>
    <row r="2920" spans="1:8" ht="18.75">
      <c r="A2920" s="33" t="s">
        <v>543</v>
      </c>
    </row>
    <row r="2921" spans="1:8" ht="18.75">
      <c r="A2921" s="33" t="s">
        <v>544</v>
      </c>
    </row>
    <row r="2922" spans="1:8" ht="18.75">
      <c r="A2922" s="33" t="s">
        <v>545</v>
      </c>
    </row>
    <row r="2947" spans="1:1" ht="18.75">
      <c r="A2947" s="55" t="s">
        <v>546</v>
      </c>
    </row>
    <row r="2972" spans="1:16" ht="18.75">
      <c r="A2972" s="55" t="s">
        <v>315</v>
      </c>
    </row>
    <row r="2974" spans="1:16" ht="21">
      <c r="A2974" s="78" t="s">
        <v>316</v>
      </c>
      <c r="B2974" s="28"/>
      <c r="C2974" s="28"/>
      <c r="D2974" s="28"/>
      <c r="E2974" s="28"/>
      <c r="F2974" s="28"/>
      <c r="G2974" s="28"/>
      <c r="H2974" s="28"/>
      <c r="I2974" s="78"/>
      <c r="J2974" s="6"/>
      <c r="K2974" s="28"/>
      <c r="L2974" s="28"/>
      <c r="M2974" s="28"/>
      <c r="N2974" s="28"/>
      <c r="O2974" s="28"/>
      <c r="P2974" s="28"/>
    </row>
    <row r="2976" spans="1:16" ht="18.75">
      <c r="A2976" s="33" t="s">
        <v>547</v>
      </c>
    </row>
    <row r="2977" spans="1:8" ht="18.75">
      <c r="A2977" s="33" t="s">
        <v>548</v>
      </c>
    </row>
    <row r="2978" spans="1:8" ht="18.75">
      <c r="A2978" s="33" t="s">
        <v>549</v>
      </c>
    </row>
    <row r="2979" spans="1:8" ht="18.75">
      <c r="A2979" s="33"/>
    </row>
    <row r="2980" spans="1:8" ht="18.75">
      <c r="A2980" s="33" t="s">
        <v>550</v>
      </c>
    </row>
    <row r="2981" spans="1:8" ht="18.75">
      <c r="A2981" s="33" t="s">
        <v>554</v>
      </c>
    </row>
    <row r="2982" spans="1:8" ht="18.75">
      <c r="A2982" s="33"/>
    </row>
    <row r="2983" spans="1:8" ht="18.75">
      <c r="A2983" s="33" t="s">
        <v>551</v>
      </c>
    </row>
    <row r="2984" spans="1:8" ht="18.75">
      <c r="A2984" s="33" t="s">
        <v>552</v>
      </c>
    </row>
    <row r="2985" spans="1:8" ht="18.75">
      <c r="A2985" s="33" t="s">
        <v>553</v>
      </c>
    </row>
    <row r="2987" spans="1:8" ht="21">
      <c r="A2987" s="78" t="s">
        <v>317</v>
      </c>
      <c r="B2987" s="28"/>
      <c r="C2987" s="28"/>
      <c r="D2987" s="28"/>
      <c r="E2987" s="28"/>
      <c r="F2987" s="28"/>
      <c r="G2987" s="28"/>
      <c r="H2987" s="28"/>
    </row>
    <row r="2989" spans="1:8" ht="18.75">
      <c r="A2989" s="33" t="s">
        <v>555</v>
      </c>
    </row>
    <row r="2990" spans="1:8" ht="18.75">
      <c r="A2990" s="33" t="s">
        <v>557</v>
      </c>
    </row>
    <row r="2991" spans="1:8" ht="18.75">
      <c r="A2991" s="33" t="s">
        <v>558</v>
      </c>
    </row>
    <row r="2992" spans="1:8" ht="18.75">
      <c r="A2992" s="33" t="s">
        <v>556</v>
      </c>
    </row>
    <row r="2993" spans="1:8" ht="18.75">
      <c r="A2993" s="33"/>
    </row>
    <row r="2994" spans="1:8" ht="18.75">
      <c r="A2994" s="33" t="s">
        <v>318</v>
      </c>
    </row>
    <row r="2995" spans="1:8" ht="18.75">
      <c r="A2995" s="50"/>
    </row>
    <row r="2996" spans="1:8" ht="18.75">
      <c r="A2996" s="50" t="s">
        <v>319</v>
      </c>
    </row>
    <row r="2997" spans="1:8" ht="18.75">
      <c r="A2997" s="50" t="s">
        <v>320</v>
      </c>
    </row>
    <row r="2998" spans="1:8" ht="18.75">
      <c r="A2998" s="50" t="s">
        <v>321</v>
      </c>
    </row>
    <row r="2999" spans="1:8" ht="18.75">
      <c r="A2999" s="50" t="s">
        <v>322</v>
      </c>
    </row>
    <row r="3000" spans="1:8" ht="18.75">
      <c r="A3000" s="50" t="s">
        <v>323</v>
      </c>
    </row>
    <row r="3001" spans="1:8" ht="18.75">
      <c r="A3001" s="50" t="s">
        <v>324</v>
      </c>
    </row>
    <row r="3002" spans="1:8" ht="18.75">
      <c r="A3002" s="33"/>
    </row>
    <row r="3003" spans="1:8" ht="18.75">
      <c r="A3003" s="33" t="s">
        <v>325</v>
      </c>
    </row>
    <row r="3005" spans="1:8" ht="21">
      <c r="A3005" s="78" t="s">
        <v>326</v>
      </c>
      <c r="B3005" s="28"/>
      <c r="C3005" s="28"/>
      <c r="D3005" s="28"/>
      <c r="E3005" s="28"/>
      <c r="F3005" s="28"/>
      <c r="G3005" s="28"/>
      <c r="H3005" s="28"/>
    </row>
    <row r="3007" spans="1:8" ht="18.75">
      <c r="A3007" s="33" t="s">
        <v>559</v>
      </c>
    </row>
    <row r="3008" spans="1:8" ht="18.75">
      <c r="A3008" s="33" t="s">
        <v>560</v>
      </c>
    </row>
    <row r="3009" spans="1:1" ht="18.75">
      <c r="A3009" s="33" t="s">
        <v>561</v>
      </c>
    </row>
    <row r="3010" spans="1:1" ht="18.75">
      <c r="A3010" s="33" t="s">
        <v>562</v>
      </c>
    </row>
    <row r="3011" spans="1:1" ht="18.75">
      <c r="A3011" s="33" t="s">
        <v>563</v>
      </c>
    </row>
    <row r="3012" spans="1:1" ht="18.75">
      <c r="A3012" s="33" t="s">
        <v>565</v>
      </c>
    </row>
    <row r="3013" spans="1:1" ht="18.75">
      <c r="A3013" s="33" t="s">
        <v>564</v>
      </c>
    </row>
    <row r="3038" spans="1:1" ht="15.75">
      <c r="A3038" s="77" t="s">
        <v>566</v>
      </c>
    </row>
    <row r="3063" spans="1:1" ht="18.75">
      <c r="A3063" s="55" t="s">
        <v>327</v>
      </c>
    </row>
    <row r="3088" spans="1:1" ht="18.75">
      <c r="A3088" s="55" t="s">
        <v>328</v>
      </c>
    </row>
    <row r="3090" spans="1:8" ht="21">
      <c r="A3090" s="78" t="s">
        <v>329</v>
      </c>
      <c r="B3090" s="28"/>
      <c r="C3090" s="28"/>
      <c r="D3090" s="28"/>
      <c r="E3090" s="28"/>
      <c r="F3090" s="28"/>
      <c r="G3090" s="28"/>
      <c r="H3090" s="28"/>
    </row>
    <row r="3092" spans="1:8" ht="18.75">
      <c r="A3092" s="33" t="s">
        <v>567</v>
      </c>
    </row>
    <row r="3093" spans="1:8" ht="18.75">
      <c r="A3093" s="33" t="s">
        <v>568</v>
      </c>
    </row>
    <row r="3094" spans="1:8" ht="18.75">
      <c r="A3094" s="33" t="s">
        <v>569</v>
      </c>
    </row>
    <row r="3095" spans="1:8" ht="18.75">
      <c r="A3095" s="33" t="s">
        <v>570</v>
      </c>
    </row>
    <row r="3096" spans="1:8" ht="18.75">
      <c r="A3096" s="33" t="s">
        <v>571</v>
      </c>
    </row>
    <row r="3097" spans="1:8" ht="18.75">
      <c r="A3097" s="33" t="s">
        <v>572</v>
      </c>
    </row>
    <row r="3122" spans="1:8">
      <c r="A3122" s="63" t="s">
        <v>573</v>
      </c>
    </row>
    <row r="3125" spans="1:8" ht="21">
      <c r="A3125" s="78" t="s">
        <v>330</v>
      </c>
      <c r="B3125" s="28"/>
      <c r="C3125" s="28"/>
      <c r="D3125" s="28"/>
      <c r="E3125" s="28"/>
      <c r="F3125" s="28"/>
      <c r="G3125" s="28"/>
      <c r="H3125" s="28"/>
    </row>
    <row r="3127" spans="1:8" ht="18.75">
      <c r="A3127" s="33" t="s">
        <v>574</v>
      </c>
    </row>
    <row r="3128" spans="1:8" ht="18.75">
      <c r="A3128" s="33" t="s">
        <v>575</v>
      </c>
    </row>
    <row r="3155" spans="1:8" ht="18.75">
      <c r="A3155" s="55" t="s">
        <v>331</v>
      </c>
    </row>
    <row r="3157" spans="1:8" ht="21">
      <c r="A3157" s="78" t="s">
        <v>332</v>
      </c>
      <c r="B3157" s="28"/>
      <c r="C3157" s="28"/>
      <c r="D3157" s="28"/>
      <c r="E3157" s="28"/>
      <c r="F3157" s="28"/>
      <c r="G3157" s="28"/>
      <c r="H3157" s="28"/>
    </row>
    <row r="3159" spans="1:8" ht="18.75">
      <c r="A3159" s="33" t="s">
        <v>576</v>
      </c>
    </row>
    <row r="3160" spans="1:8" ht="18.75">
      <c r="A3160" s="33" t="s">
        <v>577</v>
      </c>
    </row>
    <row r="3161" spans="1:8" ht="18.75">
      <c r="A3161" s="33" t="s">
        <v>578</v>
      </c>
    </row>
    <row r="3162" spans="1:8" ht="18.75">
      <c r="A3162" s="33" t="s">
        <v>582</v>
      </c>
    </row>
    <row r="3163" spans="1:8" ht="18.75">
      <c r="A3163" s="33" t="s">
        <v>579</v>
      </c>
    </row>
    <row r="3164" spans="1:8" ht="18.75">
      <c r="A3164" s="33" t="s">
        <v>580</v>
      </c>
    </row>
    <row r="3165" spans="1:8" ht="18.75">
      <c r="A3165" s="33" t="s">
        <v>581</v>
      </c>
    </row>
    <row r="3191" spans="1:8" ht="18.75">
      <c r="A3191" s="55" t="s">
        <v>333</v>
      </c>
    </row>
    <row r="3193" spans="1:8" ht="21">
      <c r="A3193" s="78" t="s">
        <v>334</v>
      </c>
      <c r="B3193" s="28"/>
      <c r="C3193" s="28"/>
      <c r="D3193" s="28"/>
      <c r="E3193" s="28"/>
      <c r="F3193" s="28"/>
      <c r="G3193" s="28"/>
      <c r="H3193" s="28"/>
    </row>
    <row r="3195" spans="1:8" ht="18.75">
      <c r="A3195" s="33" t="s">
        <v>583</v>
      </c>
    </row>
    <row r="3196" spans="1:8" ht="18.75">
      <c r="A3196" s="33" t="s">
        <v>584</v>
      </c>
    </row>
    <row r="3197" spans="1:8" ht="18.75">
      <c r="A3197" s="33" t="s">
        <v>585</v>
      </c>
    </row>
    <row r="3198" spans="1:8" ht="18.75">
      <c r="A3198" s="33" t="s">
        <v>587</v>
      </c>
    </row>
    <row r="3199" spans="1:8" ht="18.75">
      <c r="A3199" s="33" t="s">
        <v>586</v>
      </c>
    </row>
    <row r="3225" spans="1:1" ht="18.75">
      <c r="A3225" s="55" t="s">
        <v>335</v>
      </c>
    </row>
    <row r="3253" spans="1:1" ht="18.75">
      <c r="A3253" s="55" t="s">
        <v>336</v>
      </c>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000"/>
  </sheetPr>
  <dimension ref="A1:M248"/>
  <sheetViews>
    <sheetView workbookViewId="0">
      <selection activeCell="Q72" sqref="Q72"/>
    </sheetView>
  </sheetViews>
  <sheetFormatPr defaultRowHeight="15"/>
  <sheetData>
    <row r="1" spans="1:11" ht="23.25">
      <c r="A1" s="60" t="s">
        <v>424</v>
      </c>
      <c r="B1" s="62"/>
      <c r="C1" s="62"/>
      <c r="D1" s="62"/>
      <c r="E1" s="62"/>
      <c r="F1" s="62"/>
      <c r="G1" s="62"/>
      <c r="H1" s="62"/>
      <c r="I1" s="62"/>
      <c r="J1" s="62"/>
      <c r="K1" s="62"/>
    </row>
    <row r="3" spans="1:11" ht="18.75">
      <c r="A3" s="33" t="s">
        <v>1881</v>
      </c>
    </row>
    <row r="5" spans="1:11">
      <c r="A5" s="68" t="s">
        <v>448</v>
      </c>
      <c r="B5" s="68" t="s">
        <v>449</v>
      </c>
      <c r="C5" s="68" t="s">
        <v>450</v>
      </c>
      <c r="D5" s="68" t="s">
        <v>451</v>
      </c>
      <c r="E5" s="68" t="s">
        <v>452</v>
      </c>
    </row>
    <row r="6" spans="1:11" ht="21">
      <c r="A6" s="69" t="s">
        <v>453</v>
      </c>
      <c r="B6" s="69" t="s">
        <v>454</v>
      </c>
      <c r="C6" s="69" t="s">
        <v>455</v>
      </c>
      <c r="D6" s="69" t="s">
        <v>92</v>
      </c>
      <c r="E6" s="69">
        <v>135</v>
      </c>
      <c r="H6" s="6" t="s">
        <v>816</v>
      </c>
      <c r="I6" s="6"/>
      <c r="J6" s="6"/>
      <c r="K6" s="6"/>
    </row>
    <row r="7" spans="1:11">
      <c r="A7" s="69" t="s">
        <v>453</v>
      </c>
      <c r="B7" s="69" t="s">
        <v>454</v>
      </c>
      <c r="C7" s="69" t="s">
        <v>455</v>
      </c>
      <c r="D7" s="69" t="s">
        <v>462</v>
      </c>
      <c r="E7" s="69">
        <v>156</v>
      </c>
    </row>
    <row r="8" spans="1:11">
      <c r="A8" s="69" t="s">
        <v>453</v>
      </c>
      <c r="B8" s="69" t="s">
        <v>454</v>
      </c>
      <c r="C8" s="69" t="s">
        <v>456</v>
      </c>
      <c r="D8" s="69" t="s">
        <v>93</v>
      </c>
      <c r="E8" s="69">
        <v>414</v>
      </c>
    </row>
    <row r="9" spans="1:11">
      <c r="A9" s="69" t="s">
        <v>453</v>
      </c>
      <c r="B9" s="69" t="s">
        <v>454</v>
      </c>
      <c r="C9" s="69" t="s">
        <v>456</v>
      </c>
      <c r="D9" s="69" t="s">
        <v>94</v>
      </c>
      <c r="E9" s="69">
        <v>114</v>
      </c>
    </row>
    <row r="10" spans="1:11">
      <c r="A10" s="69" t="s">
        <v>453</v>
      </c>
      <c r="B10" s="69" t="s">
        <v>454</v>
      </c>
      <c r="C10" s="69" t="s">
        <v>457</v>
      </c>
      <c r="D10" s="69" t="s">
        <v>94</v>
      </c>
      <c r="E10" s="69">
        <v>144</v>
      </c>
    </row>
    <row r="11" spans="1:11">
      <c r="A11" s="69" t="s">
        <v>460</v>
      </c>
      <c r="B11" s="69" t="s">
        <v>461</v>
      </c>
      <c r="C11" s="69" t="s">
        <v>458</v>
      </c>
      <c r="D11" s="69" t="s">
        <v>92</v>
      </c>
      <c r="E11" s="69">
        <v>356</v>
      </c>
    </row>
    <row r="12" spans="1:11">
      <c r="A12" s="69" t="s">
        <v>460</v>
      </c>
      <c r="B12" s="69" t="s">
        <v>461</v>
      </c>
      <c r="C12" s="69" t="s">
        <v>458</v>
      </c>
      <c r="D12" s="69" t="s">
        <v>462</v>
      </c>
      <c r="E12" s="69">
        <v>621</v>
      </c>
    </row>
    <row r="13" spans="1:11">
      <c r="A13" s="69" t="s">
        <v>460</v>
      </c>
      <c r="B13" s="69" t="s">
        <v>461</v>
      </c>
      <c r="C13" s="69" t="s">
        <v>458</v>
      </c>
      <c r="D13" s="69" t="s">
        <v>93</v>
      </c>
      <c r="E13" s="69">
        <v>635</v>
      </c>
    </row>
    <row r="14" spans="1:11">
      <c r="A14" s="69" t="s">
        <v>460</v>
      </c>
      <c r="B14" s="69" t="s">
        <v>461</v>
      </c>
      <c r="C14" s="69" t="s">
        <v>459</v>
      </c>
      <c r="D14" s="69" t="s">
        <v>93</v>
      </c>
      <c r="E14" s="69">
        <v>461</v>
      </c>
    </row>
    <row r="15" spans="1:11">
      <c r="A15" s="69" t="s">
        <v>460</v>
      </c>
      <c r="B15" s="69" t="s">
        <v>461</v>
      </c>
      <c r="C15" s="69" t="s">
        <v>459</v>
      </c>
      <c r="D15" s="69" t="s">
        <v>94</v>
      </c>
      <c r="E15" s="69">
        <v>469</v>
      </c>
    </row>
    <row r="18" spans="1:7" ht="18.75">
      <c r="A18" s="33" t="s">
        <v>425</v>
      </c>
    </row>
    <row r="19" spans="1:7">
      <c r="A19" s="61"/>
    </row>
    <row r="20" spans="1:7">
      <c r="A20" s="61"/>
      <c r="C20" s="68" t="s">
        <v>448</v>
      </c>
      <c r="D20" s="68" t="s">
        <v>449</v>
      </c>
      <c r="E20" s="68" t="s">
        <v>450</v>
      </c>
      <c r="F20" s="68" t="s">
        <v>451</v>
      </c>
      <c r="G20" s="68" t="s">
        <v>452</v>
      </c>
    </row>
    <row r="21" spans="1:7">
      <c r="A21" s="61"/>
      <c r="C21" s="69" t="s">
        <v>453</v>
      </c>
      <c r="D21" s="69" t="s">
        <v>454</v>
      </c>
      <c r="E21" s="69" t="s">
        <v>455</v>
      </c>
      <c r="F21" s="69" t="s">
        <v>92</v>
      </c>
      <c r="G21" s="69">
        <v>135</v>
      </c>
    </row>
    <row r="22" spans="1:7">
      <c r="A22" s="61"/>
      <c r="C22" s="69" t="s">
        <v>453</v>
      </c>
      <c r="D22" s="69" t="s">
        <v>454</v>
      </c>
      <c r="E22" s="69" t="s">
        <v>455</v>
      </c>
      <c r="F22" s="69" t="s">
        <v>462</v>
      </c>
      <c r="G22" s="69">
        <v>156</v>
      </c>
    </row>
    <row r="23" spans="1:7">
      <c r="A23" s="61"/>
      <c r="C23" s="69" t="s">
        <v>453</v>
      </c>
      <c r="D23" s="69" t="s">
        <v>454</v>
      </c>
      <c r="E23" s="69" t="s">
        <v>456</v>
      </c>
      <c r="F23" s="69" t="s">
        <v>93</v>
      </c>
      <c r="G23" s="69">
        <v>414</v>
      </c>
    </row>
    <row r="24" spans="1:7">
      <c r="A24" s="61"/>
      <c r="C24" s="69" t="s">
        <v>453</v>
      </c>
      <c r="D24" s="69" t="s">
        <v>454</v>
      </c>
      <c r="E24" s="69" t="s">
        <v>456</v>
      </c>
      <c r="F24" s="69" t="s">
        <v>94</v>
      </c>
      <c r="G24" s="69">
        <v>114</v>
      </c>
    </row>
    <row r="25" spans="1:7">
      <c r="A25" s="61"/>
      <c r="C25" s="69" t="s">
        <v>453</v>
      </c>
      <c r="D25" s="69" t="s">
        <v>454</v>
      </c>
      <c r="E25" s="69" t="s">
        <v>457</v>
      </c>
      <c r="F25" s="69" t="s">
        <v>94</v>
      </c>
      <c r="G25" s="69">
        <v>144</v>
      </c>
    </row>
    <row r="26" spans="1:7">
      <c r="A26" s="61"/>
      <c r="C26" s="69" t="s">
        <v>460</v>
      </c>
      <c r="D26" s="69" t="s">
        <v>461</v>
      </c>
      <c r="E26" s="69" t="s">
        <v>458</v>
      </c>
      <c r="F26" s="69" t="s">
        <v>92</v>
      </c>
      <c r="G26" s="69">
        <v>356</v>
      </c>
    </row>
    <row r="27" spans="1:7">
      <c r="A27" s="61"/>
      <c r="C27" s="69" t="s">
        <v>460</v>
      </c>
      <c r="D27" s="69" t="s">
        <v>461</v>
      </c>
      <c r="E27" s="69" t="s">
        <v>458</v>
      </c>
      <c r="F27" s="69" t="s">
        <v>462</v>
      </c>
      <c r="G27" s="69">
        <v>621</v>
      </c>
    </row>
    <row r="28" spans="1:7">
      <c r="A28" s="61"/>
      <c r="C28" s="69" t="s">
        <v>460</v>
      </c>
      <c r="D28" s="69" t="s">
        <v>461</v>
      </c>
      <c r="E28" s="69" t="s">
        <v>458</v>
      </c>
      <c r="F28" s="69" t="s">
        <v>93</v>
      </c>
      <c r="G28" s="69">
        <v>635</v>
      </c>
    </row>
    <row r="29" spans="1:7">
      <c r="A29" s="61"/>
      <c r="C29" s="69" t="s">
        <v>460</v>
      </c>
      <c r="D29" s="69" t="s">
        <v>461</v>
      </c>
      <c r="E29" s="69" t="s">
        <v>459</v>
      </c>
      <c r="F29" s="69" t="s">
        <v>93</v>
      </c>
      <c r="G29" s="69">
        <v>461</v>
      </c>
    </row>
    <row r="30" spans="1:7">
      <c r="A30" s="61"/>
      <c r="C30" s="69" t="s">
        <v>460</v>
      </c>
      <c r="D30" s="69" t="s">
        <v>461</v>
      </c>
      <c r="E30" s="69" t="s">
        <v>459</v>
      </c>
      <c r="F30" s="69" t="s">
        <v>94</v>
      </c>
      <c r="G30" s="69">
        <v>469</v>
      </c>
    </row>
    <row r="31" spans="1:7">
      <c r="A31" s="61"/>
    </row>
    <row r="32" spans="1:7">
      <c r="A32" s="61"/>
    </row>
    <row r="33" spans="1:7" ht="18.75">
      <c r="A33" s="33" t="s">
        <v>817</v>
      </c>
    </row>
    <row r="34" spans="1:7" ht="18.75">
      <c r="A34" s="33" t="s">
        <v>1459</v>
      </c>
    </row>
    <row r="35" spans="1:7" ht="18.75">
      <c r="A35" s="50"/>
    </row>
    <row r="36" spans="1:7" ht="18.75">
      <c r="A36" s="50"/>
    </row>
    <row r="37" spans="1:7" ht="18.75">
      <c r="A37" s="50"/>
    </row>
    <row r="38" spans="1:7" ht="18.75">
      <c r="A38" s="50"/>
    </row>
    <row r="39" spans="1:7" ht="18.75">
      <c r="A39" s="50"/>
    </row>
    <row r="40" spans="1:7" ht="18.75">
      <c r="A40" s="50"/>
    </row>
    <row r="41" spans="1:7" ht="18.75">
      <c r="A41" s="50"/>
      <c r="C41" s="68" t="s">
        <v>448</v>
      </c>
      <c r="D41" s="68" t="s">
        <v>449</v>
      </c>
      <c r="E41" s="68" t="s">
        <v>450</v>
      </c>
      <c r="F41" s="68" t="s">
        <v>451</v>
      </c>
      <c r="G41" s="68" t="s">
        <v>452</v>
      </c>
    </row>
    <row r="42" spans="1:7" ht="18.75">
      <c r="A42" s="50"/>
      <c r="C42" s="69" t="s">
        <v>453</v>
      </c>
      <c r="D42" s="69" t="s">
        <v>454</v>
      </c>
      <c r="E42" s="69" t="s">
        <v>455</v>
      </c>
      <c r="F42" s="69" t="s">
        <v>92</v>
      </c>
      <c r="G42" s="69">
        <v>135</v>
      </c>
    </row>
    <row r="43" spans="1:7" ht="18.75">
      <c r="A43" s="50"/>
      <c r="C43" s="69" t="s">
        <v>453</v>
      </c>
      <c r="D43" s="69" t="s">
        <v>454</v>
      </c>
      <c r="E43" s="69" t="s">
        <v>455</v>
      </c>
      <c r="F43" s="69" t="s">
        <v>462</v>
      </c>
      <c r="G43" s="69">
        <v>156</v>
      </c>
    </row>
    <row r="44" spans="1:7" ht="18.75">
      <c r="A44" s="50"/>
      <c r="C44" s="69" t="s">
        <v>453</v>
      </c>
      <c r="D44" s="69" t="s">
        <v>454</v>
      </c>
      <c r="E44" s="69" t="s">
        <v>456</v>
      </c>
      <c r="F44" s="69" t="s">
        <v>93</v>
      </c>
      <c r="G44" s="69">
        <v>414</v>
      </c>
    </row>
    <row r="45" spans="1:7" ht="18.75">
      <c r="A45" s="50"/>
      <c r="C45" s="69" t="s">
        <v>453</v>
      </c>
      <c r="D45" s="69" t="s">
        <v>454</v>
      </c>
      <c r="E45" s="69" t="s">
        <v>456</v>
      </c>
      <c r="F45" s="69" t="s">
        <v>94</v>
      </c>
      <c r="G45" s="69">
        <v>114</v>
      </c>
    </row>
    <row r="46" spans="1:7" ht="18.75">
      <c r="A46" s="50"/>
      <c r="C46" s="69" t="s">
        <v>453</v>
      </c>
      <c r="D46" s="69" t="s">
        <v>454</v>
      </c>
      <c r="E46" s="69" t="s">
        <v>457</v>
      </c>
      <c r="F46" s="69" t="s">
        <v>94</v>
      </c>
      <c r="G46" s="69">
        <v>144</v>
      </c>
    </row>
    <row r="47" spans="1:7" ht="18.75">
      <c r="A47" s="50"/>
      <c r="C47" s="69" t="s">
        <v>460</v>
      </c>
      <c r="D47" s="69" t="s">
        <v>461</v>
      </c>
      <c r="E47" s="69" t="s">
        <v>458</v>
      </c>
      <c r="F47" s="69" t="s">
        <v>92</v>
      </c>
      <c r="G47" s="69">
        <v>356</v>
      </c>
    </row>
    <row r="48" spans="1:7" ht="18.75">
      <c r="A48" s="50"/>
      <c r="C48" s="69" t="s">
        <v>460</v>
      </c>
      <c r="D48" s="69" t="s">
        <v>461</v>
      </c>
      <c r="E48" s="69" t="s">
        <v>458</v>
      </c>
      <c r="F48" s="69" t="s">
        <v>462</v>
      </c>
      <c r="G48" s="69">
        <v>621</v>
      </c>
    </row>
    <row r="49" spans="1:7" ht="18.75">
      <c r="A49" s="50"/>
      <c r="C49" s="69" t="s">
        <v>460</v>
      </c>
      <c r="D49" s="69" t="s">
        <v>461</v>
      </c>
      <c r="E49" s="69" t="s">
        <v>458</v>
      </c>
      <c r="F49" s="69" t="s">
        <v>93</v>
      </c>
      <c r="G49" s="69">
        <v>635</v>
      </c>
    </row>
    <row r="50" spans="1:7" ht="18.75">
      <c r="A50" s="50"/>
      <c r="C50" s="69" t="s">
        <v>460</v>
      </c>
      <c r="D50" s="69" t="s">
        <v>461</v>
      </c>
      <c r="E50" s="69" t="s">
        <v>459</v>
      </c>
      <c r="F50" s="69" t="s">
        <v>93</v>
      </c>
      <c r="G50" s="69">
        <v>461</v>
      </c>
    </row>
    <row r="51" spans="1:7" ht="18.75">
      <c r="A51" s="50"/>
      <c r="C51" s="69" t="s">
        <v>460</v>
      </c>
      <c r="D51" s="69" t="s">
        <v>461</v>
      </c>
      <c r="E51" s="69" t="s">
        <v>459</v>
      </c>
      <c r="F51" s="69" t="s">
        <v>94</v>
      </c>
      <c r="G51" s="69">
        <v>469</v>
      </c>
    </row>
    <row r="52" spans="1:7" ht="18.75">
      <c r="A52" s="50"/>
    </row>
    <row r="53" spans="1:7" ht="18.75">
      <c r="A53" s="33" t="s">
        <v>426</v>
      </c>
    </row>
    <row r="54" spans="1:7">
      <c r="A54" s="61"/>
    </row>
    <row r="55" spans="1:7">
      <c r="A55" s="61"/>
    </row>
    <row r="56" spans="1:7">
      <c r="A56" s="61"/>
    </row>
    <row r="57" spans="1:7">
      <c r="A57" s="61"/>
    </row>
    <row r="58" spans="1:7">
      <c r="A58" s="61"/>
    </row>
    <row r="59" spans="1:7">
      <c r="A59" s="61"/>
    </row>
    <row r="60" spans="1:7">
      <c r="A60" s="61"/>
    </row>
    <row r="61" spans="1:7">
      <c r="A61" s="61"/>
    </row>
    <row r="62" spans="1:7">
      <c r="A62" s="61"/>
    </row>
    <row r="63" spans="1:7">
      <c r="A63" s="61"/>
    </row>
    <row r="64" spans="1:7">
      <c r="A64" s="61"/>
    </row>
    <row r="65" spans="1:1">
      <c r="A65" s="61"/>
    </row>
    <row r="66" spans="1:1">
      <c r="A66" s="61"/>
    </row>
    <row r="67" spans="1:1">
      <c r="A67" s="61"/>
    </row>
    <row r="68" spans="1:1">
      <c r="A68" s="61"/>
    </row>
    <row r="69" spans="1:1" ht="18.75">
      <c r="A69" s="66" t="s">
        <v>976</v>
      </c>
    </row>
    <row r="70" spans="1:1" ht="18.75">
      <c r="A70" s="67" t="s">
        <v>975</v>
      </c>
    </row>
    <row r="71" spans="1:1" ht="18.75">
      <c r="A71" s="66" t="s">
        <v>818</v>
      </c>
    </row>
    <row r="72" spans="1:1" ht="18.75">
      <c r="A72" s="66" t="s">
        <v>431</v>
      </c>
    </row>
    <row r="73" spans="1:1" ht="18.75">
      <c r="A73" s="66" t="s">
        <v>819</v>
      </c>
    </row>
    <row r="74" spans="1:1" ht="18.75">
      <c r="A74" s="65"/>
    </row>
    <row r="75" spans="1:1">
      <c r="A75" s="64"/>
    </row>
    <row r="76" spans="1:1">
      <c r="A76" s="64"/>
    </row>
    <row r="77" spans="1:1">
      <c r="A77" s="64"/>
    </row>
    <row r="78" spans="1:1">
      <c r="A78" s="64"/>
    </row>
    <row r="79" spans="1:1">
      <c r="A79" s="64"/>
    </row>
    <row r="80" spans="1:1">
      <c r="A80" s="64"/>
    </row>
    <row r="81" spans="1:13">
      <c r="A81" s="64"/>
    </row>
    <row r="82" spans="1:13">
      <c r="A82" s="64"/>
    </row>
    <row r="83" spans="1:13">
      <c r="A83" s="64"/>
    </row>
    <row r="84" spans="1:13">
      <c r="A84" s="64"/>
    </row>
    <row r="85" spans="1:13">
      <c r="A85" s="64"/>
    </row>
    <row r="86" spans="1:13">
      <c r="A86" s="64"/>
    </row>
    <row r="87" spans="1:13">
      <c r="A87" s="64"/>
    </row>
    <row r="88" spans="1:13">
      <c r="A88" s="64"/>
    </row>
    <row r="89" spans="1:13">
      <c r="A89" s="64"/>
    </row>
    <row r="90" spans="1:13">
      <c r="A90" s="64"/>
    </row>
    <row r="92" spans="1:13" ht="23.25">
      <c r="A92" s="60" t="s">
        <v>427</v>
      </c>
      <c r="B92" s="62"/>
      <c r="C92" s="62"/>
      <c r="D92" s="62"/>
      <c r="E92" s="62"/>
      <c r="F92" s="62"/>
      <c r="G92" s="62"/>
      <c r="H92" s="62"/>
      <c r="I92" s="62"/>
      <c r="J92" s="62"/>
      <c r="K92" s="62"/>
      <c r="L92" s="62"/>
      <c r="M92" s="62"/>
    </row>
    <row r="93" spans="1:13">
      <c r="A93" s="61"/>
    </row>
    <row r="94" spans="1:13" ht="18.75">
      <c r="A94" s="66" t="s">
        <v>977</v>
      </c>
    </row>
    <row r="95" spans="1:13" ht="18.75">
      <c r="A95" s="66" t="s">
        <v>820</v>
      </c>
    </row>
    <row r="96" spans="1:13" ht="18.75">
      <c r="A96" s="66" t="s">
        <v>821</v>
      </c>
    </row>
    <row r="97" spans="1:8">
      <c r="A97" s="61"/>
    </row>
    <row r="98" spans="1:8">
      <c r="A98" s="61"/>
    </row>
    <row r="99" spans="1:8">
      <c r="A99" s="61"/>
    </row>
    <row r="100" spans="1:8">
      <c r="A100" s="61"/>
    </row>
    <row r="101" spans="1:8">
      <c r="A101" s="61"/>
    </row>
    <row r="102" spans="1:8">
      <c r="A102" s="61"/>
    </row>
    <row r="103" spans="1:8">
      <c r="A103" s="61"/>
    </row>
    <row r="104" spans="1:8">
      <c r="A104" s="61"/>
    </row>
    <row r="105" spans="1:8">
      <c r="A105" s="61"/>
    </row>
    <row r="106" spans="1:8" ht="21">
      <c r="A106" s="92" t="s">
        <v>432</v>
      </c>
      <c r="B106" s="92"/>
      <c r="C106" s="92"/>
      <c r="D106" s="92"/>
      <c r="E106" s="92"/>
      <c r="F106" s="92"/>
      <c r="G106" s="92"/>
      <c r="H106" s="92"/>
    </row>
    <row r="107" spans="1:8" ht="18.75">
      <c r="A107" s="50"/>
    </row>
    <row r="108" spans="1:8" ht="18.75">
      <c r="A108" s="33" t="s">
        <v>433</v>
      </c>
    </row>
    <row r="109" spans="1:8" ht="18.75">
      <c r="A109" s="33" t="s">
        <v>731</v>
      </c>
    </row>
    <row r="110" spans="1:8" ht="18.75">
      <c r="A110" s="33" t="s">
        <v>434</v>
      </c>
    </row>
    <row r="111" spans="1:8">
      <c r="A111" s="61"/>
    </row>
    <row r="112" spans="1:8">
      <c r="A112" s="61"/>
    </row>
    <row r="113" spans="1:13" ht="18.75">
      <c r="A113" s="61"/>
      <c r="D113" s="4" t="s">
        <v>242</v>
      </c>
    </row>
    <row r="114" spans="1:13">
      <c r="A114" s="61"/>
    </row>
    <row r="115" spans="1:13">
      <c r="A115" s="61"/>
    </row>
    <row r="118" spans="1:13">
      <c r="A118" s="64"/>
    </row>
    <row r="119" spans="1:13">
      <c r="A119" s="64"/>
    </row>
    <row r="120" spans="1:13">
      <c r="A120" s="64"/>
    </row>
    <row r="121" spans="1:13">
      <c r="A121" s="64"/>
    </row>
    <row r="122" spans="1:13">
      <c r="A122" s="64"/>
    </row>
    <row r="123" spans="1:13" ht="21">
      <c r="A123" s="92" t="s">
        <v>435</v>
      </c>
      <c r="B123" s="92"/>
      <c r="C123" s="92"/>
      <c r="D123" s="92"/>
      <c r="E123" s="92"/>
      <c r="F123" s="92"/>
      <c r="G123" s="92"/>
      <c r="H123" s="92"/>
    </row>
    <row r="124" spans="1:13" ht="18.75">
      <c r="A124" s="33" t="s">
        <v>732</v>
      </c>
    </row>
    <row r="125" spans="1:13" ht="18.75">
      <c r="A125" s="33" t="s">
        <v>436</v>
      </c>
    </row>
    <row r="126" spans="1:13" ht="18.75">
      <c r="A126" s="33"/>
    </row>
    <row r="127" spans="1:13" ht="21">
      <c r="A127" s="92" t="s">
        <v>979</v>
      </c>
      <c r="B127" s="92"/>
      <c r="C127" s="92"/>
      <c r="D127" s="92"/>
      <c r="E127" s="92"/>
      <c r="F127" s="92"/>
      <c r="G127" s="92"/>
      <c r="H127" s="92"/>
      <c r="I127" s="92"/>
      <c r="J127" s="92"/>
      <c r="K127" s="92"/>
      <c r="L127" s="92"/>
      <c r="M127" s="92"/>
    </row>
    <row r="128" spans="1:13" ht="18.75">
      <c r="A128" s="33" t="s">
        <v>978</v>
      </c>
    </row>
    <row r="129" spans="1:1" ht="18.75">
      <c r="A129" s="33" t="s">
        <v>437</v>
      </c>
    </row>
    <row r="130" spans="1:1" ht="18.75">
      <c r="A130" s="33" t="s">
        <v>980</v>
      </c>
    </row>
    <row r="131" spans="1:1">
      <c r="A131" s="64"/>
    </row>
    <row r="132" spans="1:1">
      <c r="A132" s="64"/>
    </row>
    <row r="133" spans="1:1">
      <c r="A133" s="64"/>
    </row>
    <row r="134" spans="1:1">
      <c r="A134" s="64"/>
    </row>
    <row r="135" spans="1:1">
      <c r="A135" s="64"/>
    </row>
    <row r="136" spans="1:1">
      <c r="A136" s="64"/>
    </row>
    <row r="137" spans="1:1">
      <c r="A137" s="64"/>
    </row>
    <row r="138" spans="1:1">
      <c r="A138" s="64"/>
    </row>
    <row r="139" spans="1:1">
      <c r="A139" s="64"/>
    </row>
    <row r="140" spans="1:1">
      <c r="A140" s="64"/>
    </row>
    <row r="141" spans="1:1">
      <c r="A141" s="64"/>
    </row>
    <row r="142" spans="1:1">
      <c r="A142" s="64"/>
    </row>
    <row r="143" spans="1:1">
      <c r="A143" s="64"/>
    </row>
    <row r="144" spans="1:1">
      <c r="A144" s="64"/>
    </row>
    <row r="145" spans="1:1">
      <c r="A145" s="64"/>
    </row>
    <row r="146" spans="1:1">
      <c r="A146" s="64"/>
    </row>
    <row r="147" spans="1:1">
      <c r="A147" s="64"/>
    </row>
    <row r="148" spans="1:1">
      <c r="A148" s="64"/>
    </row>
    <row r="149" spans="1:1">
      <c r="A149" s="64"/>
    </row>
    <row r="150" spans="1:1">
      <c r="A150" s="64"/>
    </row>
    <row r="151" spans="1:1">
      <c r="A151" s="64"/>
    </row>
    <row r="152" spans="1:1">
      <c r="A152" s="64"/>
    </row>
    <row r="153" spans="1:1">
      <c r="A153" s="64"/>
    </row>
    <row r="154" spans="1:1">
      <c r="A154" s="64"/>
    </row>
    <row r="155" spans="1:1">
      <c r="A155" s="64"/>
    </row>
    <row r="156" spans="1:1">
      <c r="A156" s="64"/>
    </row>
    <row r="157" spans="1:1">
      <c r="A157" s="64"/>
    </row>
    <row r="158" spans="1:1">
      <c r="A158" s="64"/>
    </row>
    <row r="159" spans="1:1">
      <c r="A159" s="64"/>
    </row>
    <row r="160" spans="1:1">
      <c r="A160" s="64"/>
    </row>
    <row r="161" spans="1:8" ht="26.25">
      <c r="A161" s="34" t="s">
        <v>428</v>
      </c>
      <c r="B161" s="27"/>
      <c r="C161" s="27"/>
      <c r="D161" s="27"/>
      <c r="E161" s="27"/>
      <c r="F161" s="27"/>
      <c r="G161" s="27"/>
      <c r="H161" s="27"/>
    </row>
    <row r="163" spans="1:8" ht="23.25">
      <c r="A163" s="60" t="s">
        <v>442</v>
      </c>
      <c r="B163" s="62"/>
      <c r="C163" s="62"/>
      <c r="D163" s="60"/>
      <c r="E163" s="62"/>
      <c r="F163" s="62"/>
      <c r="G163" s="60"/>
      <c r="H163" s="62"/>
    </row>
    <row r="175" spans="1:8" ht="18.75">
      <c r="A175" s="33" t="s">
        <v>438</v>
      </c>
    </row>
    <row r="176" spans="1:8" ht="18.75">
      <c r="A176" s="33"/>
    </row>
    <row r="177" spans="1:1" ht="18.75">
      <c r="A177" s="33" t="s">
        <v>439</v>
      </c>
    </row>
    <row r="178" spans="1:1" ht="18.75">
      <c r="A178" s="50" t="s">
        <v>981</v>
      </c>
    </row>
    <row r="179" spans="1:1" ht="18.75">
      <c r="A179" s="50" t="s">
        <v>982</v>
      </c>
    </row>
    <row r="181" spans="1:1" ht="18.75">
      <c r="A181" s="33" t="s">
        <v>440</v>
      </c>
    </row>
    <row r="182" spans="1:1" ht="18.75">
      <c r="A182" s="33" t="s">
        <v>822</v>
      </c>
    </row>
    <row r="183" spans="1:1">
      <c r="A183" s="61"/>
    </row>
    <row r="184" spans="1:1">
      <c r="A184" s="61"/>
    </row>
    <row r="185" spans="1:1">
      <c r="A185" s="61"/>
    </row>
    <row r="186" spans="1:1">
      <c r="A186" s="61"/>
    </row>
    <row r="187" spans="1:1">
      <c r="A187" s="61"/>
    </row>
    <row r="188" spans="1:1">
      <c r="A188" s="61"/>
    </row>
    <row r="189" spans="1:1">
      <c r="A189" s="61"/>
    </row>
    <row r="190" spans="1:1">
      <c r="A190" s="61"/>
    </row>
    <row r="191" spans="1:1">
      <c r="A191" s="61"/>
    </row>
    <row r="192" spans="1:1">
      <c r="A192" s="61"/>
    </row>
    <row r="193" spans="1:8">
      <c r="A193" s="61"/>
    </row>
    <row r="194" spans="1:8">
      <c r="A194" s="61"/>
    </row>
    <row r="195" spans="1:8">
      <c r="A195" s="61"/>
    </row>
    <row r="196" spans="1:8">
      <c r="A196" s="61"/>
    </row>
    <row r="197" spans="1:8">
      <c r="A197" s="61"/>
    </row>
    <row r="198" spans="1:8">
      <c r="A198" s="61"/>
    </row>
    <row r="199" spans="1:8">
      <c r="A199" s="61"/>
    </row>
    <row r="200" spans="1:8">
      <c r="A200" s="61"/>
    </row>
    <row r="201" spans="1:8">
      <c r="A201" s="61"/>
    </row>
    <row r="202" spans="1:8">
      <c r="A202" s="61"/>
    </row>
    <row r="203" spans="1:8">
      <c r="A203" s="61"/>
    </row>
    <row r="204" spans="1:8" ht="23.25">
      <c r="A204" s="60" t="s">
        <v>441</v>
      </c>
      <c r="B204" s="60"/>
      <c r="C204" s="60"/>
      <c r="D204" s="60"/>
      <c r="E204" s="60"/>
      <c r="F204" s="60"/>
      <c r="G204" s="60"/>
      <c r="H204" s="60"/>
    </row>
    <row r="205" spans="1:8">
      <c r="A205" s="61"/>
    </row>
    <row r="206" spans="1:8">
      <c r="A206" s="61"/>
    </row>
    <row r="207" spans="1:8">
      <c r="A207" s="61"/>
    </row>
    <row r="208" spans="1:8">
      <c r="A208" s="61"/>
    </row>
    <row r="225" spans="1:8" ht="18.75">
      <c r="A225" s="33" t="s">
        <v>443</v>
      </c>
    </row>
    <row r="226" spans="1:8" ht="18.75">
      <c r="A226" s="33" t="s">
        <v>444</v>
      </c>
    </row>
    <row r="228" spans="1:8" ht="23.25">
      <c r="A228" s="60" t="s">
        <v>445</v>
      </c>
      <c r="B228" s="60"/>
      <c r="C228" s="60"/>
      <c r="D228" s="60"/>
      <c r="E228" s="60"/>
      <c r="F228" s="60"/>
      <c r="G228" s="60"/>
      <c r="H228" s="60"/>
    </row>
    <row r="244" spans="1:1" ht="18.75">
      <c r="A244" s="33" t="s">
        <v>446</v>
      </c>
    </row>
    <row r="245" spans="1:1" ht="18.75">
      <c r="A245" s="33" t="s">
        <v>447</v>
      </c>
    </row>
    <row r="246" spans="1:1" ht="18.75">
      <c r="A246" s="33" t="s">
        <v>429</v>
      </c>
    </row>
    <row r="247" spans="1:1" ht="18.75">
      <c r="A247" s="33"/>
    </row>
    <row r="248" spans="1:1" ht="18.75">
      <c r="A248" s="33" t="s">
        <v>430</v>
      </c>
    </row>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00B050"/>
  </sheetPr>
  <dimension ref="A1:W290"/>
  <sheetViews>
    <sheetView workbookViewId="0">
      <selection activeCell="E105" sqref="E105"/>
    </sheetView>
  </sheetViews>
  <sheetFormatPr defaultRowHeight="18.75"/>
  <cols>
    <col min="1" max="16384" width="9.140625" style="51"/>
  </cols>
  <sheetData>
    <row r="1" spans="1:4" ht="26.25">
      <c r="A1" s="35" t="s">
        <v>1788</v>
      </c>
      <c r="B1" s="27"/>
      <c r="C1" s="27"/>
    </row>
    <row r="3" spans="1:4" ht="21">
      <c r="A3" s="6" t="s">
        <v>1764</v>
      </c>
      <c r="B3" s="6"/>
      <c r="C3" s="6"/>
      <c r="D3" s="6"/>
    </row>
    <row r="4" spans="1:4">
      <c r="A4" s="51" t="s">
        <v>1765</v>
      </c>
    </row>
    <row r="5" spans="1:4">
      <c r="A5" s="51" t="s">
        <v>1766</v>
      </c>
    </row>
    <row r="7" spans="1:4">
      <c r="A7" s="33" t="s">
        <v>1762</v>
      </c>
    </row>
    <row r="8" spans="1:4">
      <c r="A8" s="33" t="s">
        <v>1692</v>
      </c>
    </row>
    <row r="10" spans="1:4">
      <c r="A10" s="33" t="s">
        <v>809</v>
      </c>
    </row>
    <row r="11" spans="1:4">
      <c r="A11" s="33" t="s">
        <v>810</v>
      </c>
    </row>
    <row r="13" spans="1:4">
      <c r="A13" s="33" t="s">
        <v>811</v>
      </c>
    </row>
    <row r="14" spans="1:4">
      <c r="A14" s="33" t="s">
        <v>812</v>
      </c>
    </row>
    <row r="15" spans="1:4">
      <c r="A15" s="33" t="s">
        <v>813</v>
      </c>
    </row>
    <row r="17" spans="1:11" ht="21">
      <c r="A17" s="27" t="s">
        <v>1767</v>
      </c>
      <c r="B17" s="27"/>
      <c r="C17" s="27"/>
      <c r="D17" s="27"/>
      <c r="E17" s="27"/>
      <c r="F17" s="27"/>
      <c r="G17" s="27"/>
      <c r="H17" s="27"/>
    </row>
    <row r="18" spans="1:11">
      <c r="A18" s="33" t="s">
        <v>814</v>
      </c>
    </row>
    <row r="19" spans="1:11">
      <c r="A19" s="33" t="s">
        <v>1763</v>
      </c>
    </row>
    <row r="20" spans="1:11">
      <c r="A20" s="33" t="s">
        <v>815</v>
      </c>
    </row>
    <row r="21" spans="1:11">
      <c r="A21" s="33"/>
    </row>
    <row r="22" spans="1:11" ht="21">
      <c r="A22" s="27" t="s">
        <v>1771</v>
      </c>
      <c r="B22" s="27"/>
      <c r="C22" s="27"/>
      <c r="D22" s="27"/>
      <c r="E22" s="27"/>
      <c r="F22" s="27"/>
      <c r="G22" s="27"/>
      <c r="H22" s="27"/>
      <c r="I22" s="27"/>
      <c r="J22" s="27"/>
    </row>
    <row r="24" spans="1:11">
      <c r="A24" s="33" t="s">
        <v>1768</v>
      </c>
    </row>
    <row r="25" spans="1:11">
      <c r="A25" s="33" t="s">
        <v>1769</v>
      </c>
    </row>
    <row r="26" spans="1:11">
      <c r="A26" s="33" t="s">
        <v>1770</v>
      </c>
    </row>
    <row r="27" spans="1:11">
      <c r="A27" s="33"/>
    </row>
    <row r="28" spans="1:11" ht="21">
      <c r="A28" s="27" t="s">
        <v>1772</v>
      </c>
      <c r="B28" s="27"/>
      <c r="C28" s="27"/>
      <c r="D28" s="27"/>
      <c r="E28" s="27"/>
      <c r="F28" s="27"/>
      <c r="G28" s="27"/>
      <c r="H28" s="27"/>
      <c r="I28" s="27"/>
      <c r="J28" s="27"/>
      <c r="K28" s="27"/>
    </row>
    <row r="30" spans="1:11">
      <c r="A30" s="33" t="s">
        <v>1773</v>
      </c>
    </row>
    <row r="32" spans="1:11" ht="21">
      <c r="A32" s="27" t="s">
        <v>1777</v>
      </c>
      <c r="B32" s="27"/>
      <c r="C32" s="27"/>
      <c r="D32" s="27"/>
      <c r="E32" s="27"/>
      <c r="F32" s="27"/>
      <c r="G32" s="27"/>
      <c r="H32" s="27"/>
      <c r="I32" s="27"/>
    </row>
    <row r="34" spans="1:15">
      <c r="A34" s="33" t="s">
        <v>1774</v>
      </c>
    </row>
    <row r="35" spans="1:15">
      <c r="A35" s="33" t="s">
        <v>1775</v>
      </c>
    </row>
    <row r="36" spans="1:15">
      <c r="A36" s="33" t="s">
        <v>1776</v>
      </c>
    </row>
    <row r="37" spans="1:15">
      <c r="A37" s="33"/>
    </row>
    <row r="38" spans="1:15" ht="21">
      <c r="A38" s="27" t="s">
        <v>1778</v>
      </c>
      <c r="B38" s="27"/>
      <c r="C38" s="27"/>
      <c r="D38" s="27"/>
      <c r="E38" s="27"/>
      <c r="F38" s="27"/>
      <c r="G38" s="27"/>
      <c r="H38" s="27"/>
      <c r="I38" s="27"/>
      <c r="J38" s="27"/>
      <c r="K38" s="27"/>
      <c r="L38" s="27"/>
      <c r="M38" s="27"/>
      <c r="N38" s="27"/>
      <c r="O38" s="27"/>
    </row>
    <row r="39" spans="1:15" customFormat="1" ht="15"/>
    <row r="40" spans="1:15" customFormat="1">
      <c r="A40" s="33" t="s">
        <v>1781</v>
      </c>
    </row>
    <row r="41" spans="1:15" customFormat="1">
      <c r="A41" s="33" t="s">
        <v>1782</v>
      </c>
    </row>
    <row r="42" spans="1:15" customFormat="1">
      <c r="A42" s="33" t="s">
        <v>1783</v>
      </c>
    </row>
    <row r="43" spans="1:15" customFormat="1">
      <c r="A43" s="33"/>
    </row>
    <row r="44" spans="1:15" customFormat="1" ht="21">
      <c r="A44" s="27" t="s">
        <v>1779</v>
      </c>
      <c r="B44" s="27"/>
      <c r="C44" s="27"/>
      <c r="D44" s="27"/>
      <c r="E44" s="27"/>
      <c r="F44" s="27"/>
      <c r="G44" s="27"/>
      <c r="H44" s="27"/>
      <c r="I44" s="27"/>
      <c r="J44" s="27"/>
      <c r="K44" s="27"/>
      <c r="L44" s="27"/>
    </row>
    <row r="45" spans="1:15" customFormat="1">
      <c r="A45" s="33"/>
    </row>
    <row r="46" spans="1:15" customFormat="1">
      <c r="A46" s="33" t="s">
        <v>1784</v>
      </c>
    </row>
    <row r="47" spans="1:15" customFormat="1">
      <c r="A47" s="33" t="s">
        <v>1785</v>
      </c>
    </row>
    <row r="48" spans="1:15" customFormat="1">
      <c r="A48" s="33"/>
    </row>
    <row r="49" spans="1:15" customFormat="1" ht="21">
      <c r="A49" s="27" t="s">
        <v>1780</v>
      </c>
      <c r="B49" s="27"/>
      <c r="C49" s="27"/>
      <c r="D49" s="27"/>
      <c r="E49" s="27"/>
      <c r="F49" s="27"/>
      <c r="G49" s="27"/>
      <c r="H49" s="27"/>
      <c r="I49" s="27"/>
      <c r="J49" s="27"/>
      <c r="K49" s="27"/>
    </row>
    <row r="50" spans="1:15" customFormat="1">
      <c r="A50" s="33"/>
    </row>
    <row r="51" spans="1:15" customFormat="1">
      <c r="A51" s="33" t="s">
        <v>1786</v>
      </c>
    </row>
    <row r="52" spans="1:15" customFormat="1">
      <c r="A52" s="33" t="s">
        <v>1787</v>
      </c>
    </row>
    <row r="53" spans="1:15" customFormat="1" ht="15"/>
    <row r="54" spans="1:15" customFormat="1" ht="21">
      <c r="A54" s="27" t="s">
        <v>1789</v>
      </c>
      <c r="B54" s="27"/>
      <c r="C54" s="27"/>
      <c r="D54" s="27"/>
      <c r="E54" s="27"/>
      <c r="F54" s="27"/>
      <c r="G54" s="27"/>
      <c r="H54" s="27"/>
      <c r="I54" s="27"/>
      <c r="J54" s="27"/>
      <c r="K54" s="27"/>
      <c r="L54" s="27"/>
      <c r="M54" s="27"/>
      <c r="N54" s="27"/>
      <c r="O54" s="27"/>
    </row>
    <row r="55" spans="1:15" customFormat="1">
      <c r="A55" s="33"/>
    </row>
    <row r="56" spans="1:15" customFormat="1">
      <c r="A56" s="33" t="s">
        <v>1793</v>
      </c>
    </row>
    <row r="57" spans="1:15" customFormat="1">
      <c r="A57" s="33" t="s">
        <v>1794</v>
      </c>
    </row>
    <row r="58" spans="1:15" customFormat="1">
      <c r="A58" s="33"/>
    </row>
    <row r="59" spans="1:15" customFormat="1" ht="21">
      <c r="A59" s="27" t="s">
        <v>1790</v>
      </c>
      <c r="B59" s="27"/>
      <c r="C59" s="27"/>
      <c r="D59" s="27"/>
      <c r="E59" s="27"/>
      <c r="F59" s="27"/>
      <c r="G59" s="27"/>
      <c r="H59" s="27"/>
      <c r="I59" s="27"/>
    </row>
    <row r="60" spans="1:15" customFormat="1">
      <c r="A60" s="33"/>
    </row>
    <row r="61" spans="1:15" customFormat="1">
      <c r="A61" s="33" t="s">
        <v>1795</v>
      </c>
    </row>
    <row r="62" spans="1:15" customFormat="1">
      <c r="A62" s="33" t="s">
        <v>1796</v>
      </c>
    </row>
    <row r="63" spans="1:15" customFormat="1">
      <c r="A63" s="33" t="s">
        <v>1797</v>
      </c>
    </row>
    <row r="64" spans="1:15" customFormat="1">
      <c r="A64" s="33"/>
    </row>
    <row r="65" spans="1:23" customFormat="1" ht="21">
      <c r="A65" s="27" t="s">
        <v>1791</v>
      </c>
      <c r="B65" s="27"/>
      <c r="C65" s="27"/>
      <c r="D65" s="27"/>
      <c r="E65" s="27"/>
      <c r="F65" s="27"/>
      <c r="G65" s="27"/>
      <c r="H65" s="27"/>
      <c r="I65" s="27"/>
      <c r="J65" s="27"/>
      <c r="K65" s="27"/>
    </row>
    <row r="66" spans="1:23" customFormat="1">
      <c r="A66" s="33"/>
    </row>
    <row r="67" spans="1:23" customFormat="1">
      <c r="A67" s="33" t="s">
        <v>1798</v>
      </c>
    </row>
    <row r="68" spans="1:23" customFormat="1">
      <c r="A68" s="33" t="s">
        <v>1799</v>
      </c>
    </row>
    <row r="69" spans="1:23" customFormat="1">
      <c r="A69" s="33"/>
    </row>
    <row r="70" spans="1:23" customFormat="1" ht="21">
      <c r="A70" s="27" t="s">
        <v>1792</v>
      </c>
      <c r="B70" s="27"/>
      <c r="C70" s="27"/>
      <c r="D70" s="27"/>
      <c r="E70" s="27"/>
      <c r="F70" s="27"/>
      <c r="G70" s="27"/>
      <c r="H70" s="27"/>
      <c r="I70" s="27"/>
      <c r="J70" s="27"/>
      <c r="K70" s="27"/>
      <c r="L70" s="27"/>
      <c r="M70" s="27"/>
    </row>
    <row r="71" spans="1:23" customFormat="1">
      <c r="A71" s="33"/>
    </row>
    <row r="72" spans="1:23" customFormat="1">
      <c r="A72" s="33" t="s">
        <v>1800</v>
      </c>
    </row>
    <row r="73" spans="1:23" customFormat="1">
      <c r="A73" s="33" t="s">
        <v>1801</v>
      </c>
    </row>
    <row r="74" spans="1:23" customFormat="1">
      <c r="A74" s="33" t="s">
        <v>1802</v>
      </c>
    </row>
    <row r="75" spans="1:23" customFormat="1" ht="15"/>
    <row r="76" spans="1:23" customFormat="1" ht="21">
      <c r="A76" s="27" t="s">
        <v>1803</v>
      </c>
      <c r="B76" s="27"/>
      <c r="C76" s="27"/>
      <c r="D76" s="27"/>
      <c r="E76" s="27"/>
      <c r="F76" s="27"/>
      <c r="G76" s="27"/>
      <c r="H76" s="27"/>
      <c r="I76" s="27"/>
      <c r="J76" s="27"/>
      <c r="K76" s="27"/>
      <c r="L76" s="27"/>
      <c r="M76" s="27"/>
      <c r="N76" s="27"/>
      <c r="O76" s="27"/>
      <c r="P76" s="27"/>
      <c r="Q76" s="27"/>
      <c r="R76" s="27"/>
      <c r="S76" s="27"/>
      <c r="T76" s="27"/>
      <c r="U76" s="27"/>
      <c r="V76" s="27"/>
      <c r="W76" s="27"/>
    </row>
    <row r="77" spans="1:23" customFormat="1">
      <c r="A77" s="33"/>
    </row>
    <row r="78" spans="1:23" customFormat="1">
      <c r="A78" s="33" t="s">
        <v>1808</v>
      </c>
    </row>
    <row r="79" spans="1:23" customFormat="1">
      <c r="A79" s="33" t="s">
        <v>1809</v>
      </c>
    </row>
    <row r="80" spans="1:23" customFormat="1">
      <c r="A80" s="33"/>
    </row>
    <row r="81" spans="1:11" customFormat="1" ht="21">
      <c r="A81" s="27" t="s">
        <v>1804</v>
      </c>
      <c r="B81" s="27"/>
      <c r="C81" s="27"/>
      <c r="D81" s="27"/>
      <c r="E81" s="27"/>
      <c r="F81" s="27"/>
      <c r="G81" s="27"/>
      <c r="H81" s="27"/>
      <c r="I81" s="27"/>
      <c r="J81" s="27"/>
      <c r="K81" s="27"/>
    </row>
    <row r="82" spans="1:11" customFormat="1">
      <c r="A82" s="51"/>
      <c r="B82" s="51"/>
      <c r="C82" s="51"/>
      <c r="D82" s="51"/>
      <c r="E82" s="51"/>
      <c r="F82" s="51"/>
      <c r="G82" s="51"/>
      <c r="H82" s="51"/>
      <c r="I82" s="51"/>
      <c r="J82" s="51"/>
      <c r="K82" s="51"/>
    </row>
    <row r="83" spans="1:11" customFormat="1">
      <c r="A83" s="33" t="s">
        <v>1810</v>
      </c>
    </row>
    <row r="84" spans="1:11" customFormat="1">
      <c r="A84" s="33" t="s">
        <v>1811</v>
      </c>
    </row>
    <row r="85" spans="1:11" customFormat="1">
      <c r="A85" s="33" t="s">
        <v>1812</v>
      </c>
    </row>
    <row r="86" spans="1:11" customFormat="1">
      <c r="A86" s="33"/>
    </row>
    <row r="87" spans="1:11" customFormat="1" ht="21">
      <c r="A87" s="27" t="s">
        <v>1805</v>
      </c>
      <c r="B87" s="27"/>
      <c r="C87" s="27"/>
      <c r="D87" s="27"/>
      <c r="E87" s="27"/>
      <c r="F87" s="27"/>
      <c r="G87" s="27"/>
      <c r="H87" s="27"/>
      <c r="I87" s="27"/>
      <c r="J87" s="27"/>
    </row>
    <row r="88" spans="1:11" customFormat="1">
      <c r="A88" s="33"/>
    </row>
    <row r="89" spans="1:11" customFormat="1">
      <c r="A89" s="33" t="s">
        <v>1813</v>
      </c>
    </row>
    <row r="90" spans="1:11" customFormat="1">
      <c r="A90" s="33" t="s">
        <v>1814</v>
      </c>
    </row>
    <row r="91" spans="1:11" customFormat="1">
      <c r="A91" s="33" t="s">
        <v>1815</v>
      </c>
    </row>
    <row r="92" spans="1:11" customFormat="1">
      <c r="A92" s="33" t="s">
        <v>1816</v>
      </c>
    </row>
    <row r="93" spans="1:11" customFormat="1">
      <c r="A93" s="33"/>
    </row>
    <row r="94" spans="1:11" customFormat="1" ht="21">
      <c r="A94" s="27" t="s">
        <v>1806</v>
      </c>
      <c r="B94" s="27"/>
      <c r="C94" s="27"/>
      <c r="D94" s="27"/>
      <c r="E94" s="27"/>
      <c r="F94" s="27"/>
      <c r="G94" s="27"/>
      <c r="H94" s="27"/>
      <c r="I94" s="27"/>
    </row>
    <row r="95" spans="1:11" customFormat="1">
      <c r="A95" s="33"/>
    </row>
    <row r="96" spans="1:11" customFormat="1">
      <c r="A96" s="33" t="s">
        <v>1817</v>
      </c>
    </row>
    <row r="97" spans="1:11" customFormat="1">
      <c r="A97" s="33" t="s">
        <v>1818</v>
      </c>
    </row>
    <row r="98" spans="1:11" customFormat="1">
      <c r="A98" s="33" t="s">
        <v>1819</v>
      </c>
    </row>
    <row r="100" spans="1:11" ht="21">
      <c r="A100" s="27" t="s">
        <v>1807</v>
      </c>
      <c r="B100" s="27"/>
      <c r="C100" s="27"/>
      <c r="D100" s="27"/>
      <c r="E100" s="27"/>
      <c r="F100" s="27"/>
      <c r="G100" s="27"/>
      <c r="H100" s="27"/>
      <c r="I100" s="27"/>
      <c r="J100" s="27"/>
      <c r="K100" s="27"/>
    </row>
    <row r="102" spans="1:11">
      <c r="A102" s="33" t="s">
        <v>1820</v>
      </c>
    </row>
    <row r="103" spans="1:11">
      <c r="A103" s="33" t="s">
        <v>1821</v>
      </c>
    </row>
    <row r="104" spans="1:11">
      <c r="A104" s="33" t="s">
        <v>1822</v>
      </c>
    </row>
    <row r="226" spans="1:1">
      <c r="A226" s="51" t="s">
        <v>611</v>
      </c>
    </row>
    <row r="228" spans="1:1">
      <c r="A228" s="33" t="s">
        <v>612</v>
      </c>
    </row>
    <row r="229" spans="1:1">
      <c r="A229" s="33" t="s">
        <v>613</v>
      </c>
    </row>
    <row r="231" spans="1:1">
      <c r="A231" s="51" t="s">
        <v>634</v>
      </c>
    </row>
    <row r="232" spans="1:1">
      <c r="A232" s="51" t="s">
        <v>635</v>
      </c>
    </row>
    <row r="234" spans="1:1">
      <c r="A234" s="33" t="s">
        <v>632</v>
      </c>
    </row>
    <row r="235" spans="1:1">
      <c r="A235" s="33" t="s">
        <v>633</v>
      </c>
    </row>
    <row r="237" spans="1:1">
      <c r="A237" s="51" t="s">
        <v>614</v>
      </c>
    </row>
    <row r="239" spans="1:1">
      <c r="A239" s="33" t="s">
        <v>615</v>
      </c>
    </row>
    <row r="241" spans="1:1">
      <c r="A241" s="51" t="s">
        <v>616</v>
      </c>
    </row>
    <row r="243" spans="1:1">
      <c r="A243" s="33" t="s">
        <v>617</v>
      </c>
    </row>
    <row r="245" spans="1:1">
      <c r="A245" s="51" t="s">
        <v>618</v>
      </c>
    </row>
    <row r="247" spans="1:1">
      <c r="A247" s="33" t="s">
        <v>619</v>
      </c>
    </row>
    <row r="249" spans="1:1">
      <c r="A249" s="51" t="s">
        <v>620</v>
      </c>
    </row>
    <row r="251" spans="1:1">
      <c r="A251" s="33" t="s">
        <v>636</v>
      </c>
    </row>
    <row r="252" spans="1:1">
      <c r="A252" s="33" t="s">
        <v>637</v>
      </c>
    </row>
    <row r="254" spans="1:1">
      <c r="A254" s="51" t="s">
        <v>621</v>
      </c>
    </row>
    <row r="255" spans="1:1" ht="21" customHeight="1"/>
    <row r="256" spans="1:1">
      <c r="A256" s="33" t="s">
        <v>638</v>
      </c>
    </row>
    <row r="257" spans="1:1">
      <c r="A257" s="33" t="s">
        <v>639</v>
      </c>
    </row>
    <row r="259" spans="1:1">
      <c r="A259" s="51" t="s">
        <v>622</v>
      </c>
    </row>
    <row r="261" spans="1:1">
      <c r="A261" s="33" t="s">
        <v>640</v>
      </c>
    </row>
    <row r="262" spans="1:1">
      <c r="A262" s="33" t="s">
        <v>641</v>
      </c>
    </row>
    <row r="264" spans="1:1">
      <c r="A264" s="51" t="s">
        <v>623</v>
      </c>
    </row>
    <row r="266" spans="1:1">
      <c r="A266" s="33" t="s">
        <v>624</v>
      </c>
    </row>
    <row r="268" spans="1:1">
      <c r="A268" s="51" t="s">
        <v>625</v>
      </c>
    </row>
    <row r="270" spans="1:1">
      <c r="A270" s="33" t="s">
        <v>642</v>
      </c>
    </row>
    <row r="271" spans="1:1">
      <c r="A271" s="33" t="s">
        <v>643</v>
      </c>
    </row>
    <row r="273" spans="1:1">
      <c r="A273" s="51" t="s">
        <v>626</v>
      </c>
    </row>
    <row r="275" spans="1:1">
      <c r="A275" s="33" t="s">
        <v>644</v>
      </c>
    </row>
    <row r="276" spans="1:1">
      <c r="A276" s="33" t="s">
        <v>645</v>
      </c>
    </row>
    <row r="278" spans="1:1">
      <c r="A278" s="51" t="s">
        <v>627</v>
      </c>
    </row>
    <row r="280" spans="1:1">
      <c r="A280" s="33" t="s">
        <v>646</v>
      </c>
    </row>
    <row r="282" spans="1:1">
      <c r="A282" s="51" t="s">
        <v>647</v>
      </c>
    </row>
    <row r="283" spans="1:1">
      <c r="A283" s="51" t="s">
        <v>648</v>
      </c>
    </row>
    <row r="285" spans="1:1">
      <c r="A285" s="33" t="s">
        <v>628</v>
      </c>
    </row>
    <row r="287" spans="1:1">
      <c r="A287" s="51" t="s">
        <v>629</v>
      </c>
    </row>
    <row r="289" spans="1:1">
      <c r="A289" s="33" t="s">
        <v>630</v>
      </c>
    </row>
    <row r="290" spans="1:1">
      <c r="A290" s="33" t="s">
        <v>631</v>
      </c>
    </row>
  </sheetData>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FF00"/>
  </sheetPr>
  <dimension ref="A1:R459"/>
  <sheetViews>
    <sheetView topLeftCell="A79" workbookViewId="0">
      <selection activeCell="G3" sqref="G3"/>
    </sheetView>
  </sheetViews>
  <sheetFormatPr defaultRowHeight="15"/>
  <sheetData>
    <row r="1" spans="1:5" ht="26.25">
      <c r="A1" s="34" t="s">
        <v>4177</v>
      </c>
      <c r="B1" s="62"/>
      <c r="C1" s="62"/>
      <c r="D1" s="62"/>
      <c r="E1" s="62"/>
    </row>
    <row r="3" spans="1:5" ht="18.75">
      <c r="A3" s="33" t="s">
        <v>365</v>
      </c>
    </row>
    <row r="4" spans="1:5" ht="18.75">
      <c r="A4" s="33" t="s">
        <v>366</v>
      </c>
    </row>
    <row r="5" spans="1:5" ht="18.75">
      <c r="A5" s="33" t="s">
        <v>367</v>
      </c>
    </row>
    <row r="6" spans="1:5" ht="18.75">
      <c r="A6" s="33" t="s">
        <v>368</v>
      </c>
    </row>
    <row r="26" spans="1:1" ht="18.75">
      <c r="A26" s="33" t="s">
        <v>489</v>
      </c>
    </row>
    <row r="47" spans="1:1" ht="18.75">
      <c r="A47" s="33" t="s">
        <v>351</v>
      </c>
    </row>
    <row r="67" spans="1:18" ht="18.75">
      <c r="A67" s="113" t="s">
        <v>1618</v>
      </c>
      <c r="B67" s="108"/>
      <c r="C67" s="108"/>
      <c r="D67" s="108"/>
      <c r="E67" s="108"/>
      <c r="F67" s="108"/>
      <c r="G67" s="108"/>
      <c r="H67" s="108"/>
      <c r="I67" s="108"/>
      <c r="J67" s="108"/>
      <c r="K67" s="108"/>
      <c r="L67" s="108"/>
      <c r="M67" s="108"/>
      <c r="N67" s="108"/>
      <c r="O67" s="108"/>
      <c r="P67" s="108"/>
      <c r="Q67" s="108"/>
      <c r="R67" s="108"/>
    </row>
    <row r="68" spans="1:18" ht="18.75">
      <c r="A68" s="33"/>
    </row>
    <row r="69" spans="1:18" ht="18.75">
      <c r="A69" s="33" t="s">
        <v>369</v>
      </c>
    </row>
    <row r="70" spans="1:18" ht="18.75">
      <c r="A70" s="33" t="s">
        <v>370</v>
      </c>
    </row>
    <row r="72" spans="1:18" ht="23.25">
      <c r="A72" s="60" t="s">
        <v>352</v>
      </c>
      <c r="B72" s="59"/>
      <c r="C72" s="59"/>
      <c r="D72" s="59"/>
      <c r="E72" s="59"/>
      <c r="F72" s="59"/>
      <c r="G72" s="59"/>
    </row>
    <row r="74" spans="1:18" ht="18.75">
      <c r="A74" s="33" t="s">
        <v>371</v>
      </c>
    </row>
    <row r="75" spans="1:18" ht="18.75">
      <c r="A75" s="33" t="s">
        <v>372</v>
      </c>
    </row>
    <row r="76" spans="1:18" ht="18.75">
      <c r="A76" s="33" t="s">
        <v>373</v>
      </c>
    </row>
    <row r="97" spans="1:2" ht="18.75">
      <c r="A97" s="25" t="s">
        <v>490</v>
      </c>
      <c r="B97" s="58"/>
    </row>
    <row r="98" spans="1:2" ht="18.75">
      <c r="A98" s="33" t="s">
        <v>491</v>
      </c>
    </row>
    <row r="99" spans="1:2" ht="18.75">
      <c r="A99" s="33" t="s">
        <v>492</v>
      </c>
    </row>
    <row r="100" spans="1:2" ht="18.75">
      <c r="A100" s="33"/>
    </row>
    <row r="101" spans="1:2" ht="18.75">
      <c r="A101" s="33" t="s">
        <v>1472</v>
      </c>
    </row>
    <row r="102" spans="1:2" ht="18.75">
      <c r="A102" s="33" t="s">
        <v>493</v>
      </c>
    </row>
    <row r="114" spans="1:8" ht="21">
      <c r="A114" s="6" t="s">
        <v>727</v>
      </c>
      <c r="B114" s="6"/>
      <c r="C114" s="6"/>
      <c r="D114" s="6"/>
      <c r="E114" s="6"/>
      <c r="F114" s="6"/>
      <c r="G114" s="6"/>
      <c r="H114" s="6"/>
    </row>
    <row r="115" spans="1:8" ht="18.75">
      <c r="A115" s="33" t="s">
        <v>494</v>
      </c>
    </row>
    <row r="137" spans="1:1" ht="18.75">
      <c r="A137" s="33" t="s">
        <v>374</v>
      </c>
    </row>
    <row r="156" spans="1:4" ht="18.75">
      <c r="A156" s="55"/>
    </row>
    <row r="158" spans="1:4" ht="23.25">
      <c r="A158" s="9" t="s">
        <v>353</v>
      </c>
      <c r="B158" s="21"/>
      <c r="C158" s="21"/>
      <c r="D158" s="21"/>
    </row>
    <row r="160" spans="1:4" ht="18.75">
      <c r="A160" s="33" t="s">
        <v>354</v>
      </c>
    </row>
    <row r="161" spans="1:1" ht="18.75">
      <c r="A161" s="33" t="s">
        <v>355</v>
      </c>
    </row>
    <row r="178" spans="1:1" ht="18.75">
      <c r="A178" s="55" t="s">
        <v>356</v>
      </c>
    </row>
    <row r="179" spans="1:1" ht="18.75">
      <c r="A179" s="33"/>
    </row>
    <row r="180" spans="1:1" ht="18.75">
      <c r="A180" s="33" t="s">
        <v>376</v>
      </c>
    </row>
    <row r="181" spans="1:1" ht="18.75">
      <c r="A181" s="33" t="s">
        <v>692</v>
      </c>
    </row>
    <row r="182" spans="1:1" ht="18.75">
      <c r="A182" s="33" t="s">
        <v>693</v>
      </c>
    </row>
    <row r="183" spans="1:1" ht="18.75">
      <c r="A183" s="33" t="s">
        <v>375</v>
      </c>
    </row>
    <row r="201" spans="1:1" ht="18.75">
      <c r="A201" s="55" t="s">
        <v>495</v>
      </c>
    </row>
    <row r="202" spans="1:1" ht="18.75">
      <c r="A202" s="33" t="s">
        <v>357</v>
      </c>
    </row>
    <row r="203" spans="1:1" ht="18.75">
      <c r="A203" s="33"/>
    </row>
    <row r="248" spans="1:1" ht="18.75">
      <c r="A248" s="33" t="s">
        <v>358</v>
      </c>
    </row>
    <row r="294" spans="1:4" ht="18.75">
      <c r="A294" s="33" t="s">
        <v>1473</v>
      </c>
    </row>
    <row r="295" spans="1:4" ht="18.75">
      <c r="A295" s="33" t="s">
        <v>377</v>
      </c>
    </row>
    <row r="296" spans="1:4" ht="18.75">
      <c r="A296" s="33" t="s">
        <v>378</v>
      </c>
    </row>
    <row r="298" spans="1:4" ht="21">
      <c r="A298" s="26" t="s">
        <v>359</v>
      </c>
      <c r="B298" s="27"/>
      <c r="C298" s="27"/>
      <c r="D298" s="27"/>
    </row>
    <row r="300" spans="1:4" ht="18.75">
      <c r="A300" s="33" t="s">
        <v>360</v>
      </c>
    </row>
    <row r="327" spans="1:1" ht="18.75">
      <c r="A327" s="33" t="s">
        <v>379</v>
      </c>
    </row>
    <row r="328" spans="1:1" ht="18.75">
      <c r="A328" s="33" t="s">
        <v>380</v>
      </c>
    </row>
    <row r="329" spans="1:1" ht="18.75">
      <c r="A329" s="33"/>
    </row>
    <row r="330" spans="1:1" ht="18.75">
      <c r="A330" s="33"/>
    </row>
    <row r="356" spans="1:3" ht="18.75">
      <c r="A356" s="55" t="s">
        <v>361</v>
      </c>
    </row>
    <row r="358" spans="1:3" ht="21">
      <c r="A358" s="26" t="s">
        <v>362</v>
      </c>
      <c r="B358" s="26"/>
      <c r="C358" s="26"/>
    </row>
    <row r="360" spans="1:3" ht="18.75">
      <c r="A360" s="33" t="s">
        <v>381</v>
      </c>
    </row>
    <row r="361" spans="1:3" ht="18.75">
      <c r="A361" s="33" t="s">
        <v>1474</v>
      </c>
    </row>
    <row r="362" spans="1:3" ht="18.75">
      <c r="A362" s="33" t="s">
        <v>728</v>
      </c>
    </row>
    <row r="363" spans="1:3" ht="18.75">
      <c r="A363" s="33" t="s">
        <v>729</v>
      </c>
    </row>
    <row r="387" spans="1:1" ht="18.75">
      <c r="A387" s="33" t="s">
        <v>363</v>
      </c>
    </row>
    <row r="421" spans="1:1" ht="18.75">
      <c r="A421" s="33" t="s">
        <v>364</v>
      </c>
    </row>
    <row r="422" spans="1:1" ht="18.75">
      <c r="A422" s="33"/>
    </row>
    <row r="423" spans="1:1" ht="18.75">
      <c r="A423" s="33" t="s">
        <v>730</v>
      </c>
    </row>
    <row r="424" spans="1:1" ht="18.75">
      <c r="A424" s="33" t="s">
        <v>382</v>
      </c>
    </row>
    <row r="425" spans="1:1" ht="18.75">
      <c r="A425" s="33" t="s">
        <v>383</v>
      </c>
    </row>
    <row r="459" spans="1:1" ht="18.75">
      <c r="A459" s="55" t="s">
        <v>1006</v>
      </c>
    </row>
  </sheetData>
  <hyperlinks>
    <hyperlink ref="A360" r:id="rId1" display="https://exceljet-net.translate.goog/excel-functions/excel-weekday-function?_x_tr_sl=en&amp;_x_tr_tl=sl&amp;_x_tr_hl=sl&amp;_x_tr_pto=nui,sc" xr:uid="{00000000-0004-0000-1100-000000000000}"/>
  </hyperlinks>
  <pageMargins left="0.7" right="0.7" top="0.75" bottom="0.75" header="0.3" footer="0.3"/>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002060"/>
  </sheetPr>
  <dimension ref="A1:G317"/>
  <sheetViews>
    <sheetView workbookViewId="0">
      <selection activeCell="N4" sqref="N4"/>
    </sheetView>
  </sheetViews>
  <sheetFormatPr defaultRowHeight="15"/>
  <sheetData>
    <row r="1" spans="1:7" ht="26.25">
      <c r="A1" s="34" t="s">
        <v>891</v>
      </c>
      <c r="B1" s="62"/>
      <c r="C1" s="62"/>
      <c r="D1" s="62"/>
      <c r="E1" s="62"/>
      <c r="F1" s="62"/>
      <c r="G1" s="62"/>
    </row>
    <row r="3" spans="1:7" ht="31.5">
      <c r="A3" s="97" t="s">
        <v>887</v>
      </c>
    </row>
    <row r="5" spans="1:7" ht="18.75">
      <c r="A5" s="33" t="s">
        <v>892</v>
      </c>
    </row>
    <row r="6" spans="1:7" ht="18.75">
      <c r="A6" s="33" t="s">
        <v>893</v>
      </c>
    </row>
    <row r="7" spans="1:7" ht="18.75">
      <c r="A7" s="33" t="s">
        <v>894</v>
      </c>
    </row>
    <row r="8" spans="1:7" ht="18.75">
      <c r="A8" s="33" t="s">
        <v>895</v>
      </c>
    </row>
    <row r="10" spans="1:7" ht="31.5">
      <c r="A10" s="97" t="s">
        <v>888</v>
      </c>
    </row>
    <row r="12" spans="1:7" ht="18.75">
      <c r="A12" s="33" t="s">
        <v>896</v>
      </c>
    </row>
    <row r="13" spans="1:7" ht="18.75">
      <c r="A13" s="33" t="s">
        <v>897</v>
      </c>
    </row>
    <row r="14" spans="1:7" ht="18.75">
      <c r="A14" s="33" t="s">
        <v>898</v>
      </c>
    </row>
    <row r="30" spans="1:1">
      <c r="A30" s="61"/>
    </row>
    <row r="33" spans="1:1" ht="18.75">
      <c r="A33" s="50" t="s">
        <v>899</v>
      </c>
    </row>
    <row r="34" spans="1:1">
      <c r="A34" s="61"/>
    </row>
    <row r="35" spans="1:1">
      <c r="A35" s="61"/>
    </row>
    <row r="36" spans="1:1">
      <c r="A36" s="61"/>
    </row>
    <row r="37" spans="1:1">
      <c r="A37" s="61"/>
    </row>
    <row r="38" spans="1:1">
      <c r="A38" s="61"/>
    </row>
    <row r="39" spans="1:1">
      <c r="A39" s="61"/>
    </row>
    <row r="40" spans="1:1">
      <c r="A40" s="61"/>
    </row>
    <row r="41" spans="1:1">
      <c r="A41" s="61"/>
    </row>
    <row r="42" spans="1:1">
      <c r="A42" s="61"/>
    </row>
    <row r="43" spans="1:1">
      <c r="A43" s="61"/>
    </row>
    <row r="44" spans="1:1">
      <c r="A44" s="61"/>
    </row>
    <row r="45" spans="1:1">
      <c r="A45" s="61"/>
    </row>
    <row r="46" spans="1:1">
      <c r="A46" s="61"/>
    </row>
    <row r="47" spans="1:1">
      <c r="A47" s="61"/>
    </row>
    <row r="48" spans="1:1">
      <c r="A48" s="61"/>
    </row>
    <row r="49" spans="1:1">
      <c r="A49" s="61"/>
    </row>
    <row r="50" spans="1:1">
      <c r="A50" s="61"/>
    </row>
    <row r="51" spans="1:1">
      <c r="A51" s="61"/>
    </row>
    <row r="52" spans="1:1">
      <c r="A52" s="61"/>
    </row>
    <row r="53" spans="1:1">
      <c r="A53" s="61"/>
    </row>
    <row r="54" spans="1:1">
      <c r="A54" s="61"/>
    </row>
    <row r="55" spans="1:1">
      <c r="A55" s="61"/>
    </row>
    <row r="56" spans="1:1">
      <c r="A56" s="61"/>
    </row>
    <row r="57" spans="1:1" ht="18.75">
      <c r="A57" s="50" t="s">
        <v>900</v>
      </c>
    </row>
    <row r="78" spans="1:1">
      <c r="A78" s="61"/>
    </row>
    <row r="80" spans="1:1" ht="18.75">
      <c r="A80" s="50" t="s">
        <v>901</v>
      </c>
    </row>
    <row r="81" spans="1:1" ht="18.75">
      <c r="A81" s="50" t="s">
        <v>902</v>
      </c>
    </row>
    <row r="83" spans="1:1">
      <c r="A83" s="61"/>
    </row>
    <row r="84" spans="1:1">
      <c r="A84" s="61"/>
    </row>
    <row r="85" spans="1:1">
      <c r="A85" s="61"/>
    </row>
    <row r="86" spans="1:1">
      <c r="A86" s="61"/>
    </row>
    <row r="87" spans="1:1">
      <c r="A87" s="61"/>
    </row>
    <row r="88" spans="1:1">
      <c r="A88" s="61"/>
    </row>
    <row r="89" spans="1:1">
      <c r="A89" s="61"/>
    </row>
    <row r="90" spans="1:1">
      <c r="A90" s="61"/>
    </row>
    <row r="91" spans="1:1">
      <c r="A91" s="61"/>
    </row>
    <row r="92" spans="1:1">
      <c r="A92" s="61"/>
    </row>
    <row r="93" spans="1:1">
      <c r="A93" s="61"/>
    </row>
    <row r="94" spans="1:1">
      <c r="A94" s="61"/>
    </row>
    <row r="95" spans="1:1">
      <c r="A95" s="61"/>
    </row>
    <row r="96" spans="1:1">
      <c r="A96" s="61"/>
    </row>
    <row r="97" spans="1:1">
      <c r="A97" s="61"/>
    </row>
    <row r="98" spans="1:1">
      <c r="A98" s="61"/>
    </row>
    <row r="99" spans="1:1">
      <c r="A99" s="61"/>
    </row>
    <row r="100" spans="1:1">
      <c r="A100" s="61"/>
    </row>
    <row r="101" spans="1:1">
      <c r="A101" s="61"/>
    </row>
    <row r="102" spans="1:1">
      <c r="A102" s="61"/>
    </row>
    <row r="103" spans="1:1" ht="18.75">
      <c r="A103" s="50" t="s">
        <v>903</v>
      </c>
    </row>
    <row r="104" spans="1:1">
      <c r="A104" s="61"/>
    </row>
    <row r="105" spans="1:1" ht="18.75">
      <c r="A105" s="52" t="s">
        <v>904</v>
      </c>
    </row>
    <row r="106" spans="1:1">
      <c r="A106" s="61"/>
    </row>
    <row r="107" spans="1:1" ht="18.75">
      <c r="A107" s="98" t="s">
        <v>905</v>
      </c>
    </row>
    <row r="108" spans="1:1" ht="18.75">
      <c r="A108" s="98" t="s">
        <v>906</v>
      </c>
    </row>
    <row r="109" spans="1:1" ht="18.75">
      <c r="A109" s="98" t="s">
        <v>907</v>
      </c>
    </row>
    <row r="110" spans="1:1">
      <c r="A110" s="61"/>
    </row>
    <row r="111" spans="1:1" ht="18.75">
      <c r="A111" s="50"/>
    </row>
    <row r="112" spans="1:1" ht="18.75">
      <c r="A112" s="50"/>
    </row>
    <row r="113" spans="1:1" ht="18.75">
      <c r="A113" s="50"/>
    </row>
    <row r="114" spans="1:1" ht="18.75">
      <c r="A114" s="50"/>
    </row>
    <row r="115" spans="1:1" ht="18.75">
      <c r="A115" s="50"/>
    </row>
    <row r="116" spans="1:1" ht="18.75">
      <c r="A116" s="50"/>
    </row>
    <row r="117" spans="1:1" ht="18.75">
      <c r="A117" s="50"/>
    </row>
    <row r="118" spans="1:1" ht="18.75">
      <c r="A118" s="50"/>
    </row>
    <row r="119" spans="1:1" ht="18.75">
      <c r="A119" s="50"/>
    </row>
    <row r="120" spans="1:1" ht="18.75">
      <c r="A120" s="50"/>
    </row>
    <row r="121" spans="1:1" ht="18.75">
      <c r="A121" s="50"/>
    </row>
    <row r="122" spans="1:1" ht="18.75">
      <c r="A122" s="50"/>
    </row>
    <row r="123" spans="1:1" ht="18.75">
      <c r="A123" s="50"/>
    </row>
    <row r="124" spans="1:1" ht="18.75">
      <c r="A124" s="50"/>
    </row>
    <row r="125" spans="1:1" ht="18.75">
      <c r="A125" s="50"/>
    </row>
    <row r="126" spans="1:1" ht="18.75">
      <c r="A126" s="50"/>
    </row>
    <row r="127" spans="1:1" ht="18.75">
      <c r="A127" s="50"/>
    </row>
    <row r="128" spans="1:1" ht="18.75">
      <c r="A128" s="50"/>
    </row>
    <row r="129" spans="1:1" ht="18.75">
      <c r="A129" s="50"/>
    </row>
    <row r="130" spans="1:1" ht="18.75">
      <c r="A130" s="50"/>
    </row>
    <row r="131" spans="1:1" ht="18.75">
      <c r="A131" s="50"/>
    </row>
    <row r="132" spans="1:1">
      <c r="A132" s="61"/>
    </row>
    <row r="133" spans="1:1" ht="18.75">
      <c r="A133" s="50" t="s">
        <v>164</v>
      </c>
    </row>
    <row r="134" spans="1:1">
      <c r="A134" s="61"/>
    </row>
    <row r="135" spans="1:1">
      <c r="A135" s="61"/>
    </row>
    <row r="136" spans="1:1" ht="18.75">
      <c r="A136" s="52" t="s">
        <v>908</v>
      </c>
    </row>
    <row r="137" spans="1:1">
      <c r="A137" s="61"/>
    </row>
    <row r="138" spans="1:1">
      <c r="A138" s="61"/>
    </row>
    <row r="140" spans="1:1">
      <c r="A140" s="61"/>
    </row>
    <row r="141" spans="1:1">
      <c r="A141" s="61"/>
    </row>
    <row r="142" spans="1:1">
      <c r="A142" s="61"/>
    </row>
    <row r="143" spans="1:1">
      <c r="A143" s="61"/>
    </row>
    <row r="144" spans="1:1">
      <c r="A144" s="61"/>
    </row>
    <row r="145" spans="1:1">
      <c r="A145" s="61"/>
    </row>
    <row r="146" spans="1:1">
      <c r="A146" s="61"/>
    </row>
    <row r="147" spans="1:1">
      <c r="A147" s="61"/>
    </row>
    <row r="148" spans="1:1">
      <c r="A148" s="61"/>
    </row>
    <row r="149" spans="1:1">
      <c r="A149" s="61"/>
    </row>
    <row r="150" spans="1:1">
      <c r="A150" s="61"/>
    </row>
    <row r="151" spans="1:1">
      <c r="A151" s="61"/>
    </row>
    <row r="152" spans="1:1">
      <c r="A152" s="61"/>
    </row>
    <row r="153" spans="1:1">
      <c r="A153" s="61"/>
    </row>
    <row r="154" spans="1:1">
      <c r="A154" s="61"/>
    </row>
    <row r="155" spans="1:1">
      <c r="A155" s="61"/>
    </row>
    <row r="156" spans="1:1">
      <c r="A156" s="61"/>
    </row>
    <row r="157" spans="1:1">
      <c r="A157" s="61"/>
    </row>
    <row r="158" spans="1:1" ht="18.75">
      <c r="A158" s="52" t="s">
        <v>909</v>
      </c>
    </row>
    <row r="159" spans="1:1" ht="18.75">
      <c r="A159" s="52"/>
    </row>
    <row r="160" spans="1:1" ht="18.75">
      <c r="A160" s="52"/>
    </row>
    <row r="161" spans="1:1" ht="18.75">
      <c r="A161" s="52"/>
    </row>
    <row r="162" spans="1:1" ht="18.75">
      <c r="A162" s="52"/>
    </row>
    <row r="163" spans="1:1" ht="18.75">
      <c r="A163" s="52"/>
    </row>
    <row r="164" spans="1:1" ht="18.75">
      <c r="A164" s="52"/>
    </row>
    <row r="165" spans="1:1" ht="18.75">
      <c r="A165" s="52"/>
    </row>
    <row r="166" spans="1:1" ht="18.75">
      <c r="A166" s="52"/>
    </row>
    <row r="167" spans="1:1" ht="18.75">
      <c r="A167" s="52"/>
    </row>
    <row r="168" spans="1:1" ht="18.75">
      <c r="A168" s="52"/>
    </row>
    <row r="169" spans="1:1" ht="18.75">
      <c r="A169" s="52"/>
    </row>
    <row r="170" spans="1:1" ht="18.75">
      <c r="A170" s="52"/>
    </row>
    <row r="171" spans="1:1" ht="18.75">
      <c r="A171" s="52"/>
    </row>
    <row r="172" spans="1:1" ht="18.75">
      <c r="A172" s="52"/>
    </row>
    <row r="173" spans="1:1" ht="18.75">
      <c r="A173" s="52"/>
    </row>
    <row r="174" spans="1:1" ht="18.75">
      <c r="A174" s="52"/>
    </row>
    <row r="175" spans="1:1" ht="18.75">
      <c r="A175" s="52"/>
    </row>
    <row r="176" spans="1:1" ht="18.75">
      <c r="A176" s="52"/>
    </row>
    <row r="177" spans="1:1" ht="18.75">
      <c r="A177" s="52" t="s">
        <v>910</v>
      </c>
    </row>
    <row r="178" spans="1:1" ht="18.75">
      <c r="A178" s="50" t="s">
        <v>184</v>
      </c>
    </row>
    <row r="179" spans="1:1" ht="18.75">
      <c r="A179" s="52" t="s">
        <v>911</v>
      </c>
    </row>
    <row r="180" spans="1:1" ht="18.75">
      <c r="A180" s="52" t="s">
        <v>912</v>
      </c>
    </row>
    <row r="181" spans="1:1" ht="18.75">
      <c r="A181" s="52"/>
    </row>
    <row r="182" spans="1:1" ht="18.75">
      <c r="A182" s="52"/>
    </row>
    <row r="183" spans="1:1" ht="18.75">
      <c r="A183" s="52"/>
    </row>
    <row r="184" spans="1:1" ht="18.75">
      <c r="A184" s="52"/>
    </row>
    <row r="188" spans="1:1">
      <c r="A188" s="61"/>
    </row>
    <row r="189" spans="1:1">
      <c r="A189" s="61"/>
    </row>
    <row r="190" spans="1:1">
      <c r="A190" s="61"/>
    </row>
    <row r="191" spans="1:1">
      <c r="A191" s="61"/>
    </row>
    <row r="192" spans="1:1">
      <c r="A192" s="61"/>
    </row>
    <row r="193" spans="1:1">
      <c r="A193" s="61"/>
    </row>
    <row r="194" spans="1:1">
      <c r="A194" s="61"/>
    </row>
    <row r="195" spans="1:1">
      <c r="A195" s="61"/>
    </row>
    <row r="196" spans="1:1">
      <c r="A196" s="61"/>
    </row>
    <row r="197" spans="1:1">
      <c r="A197" s="61"/>
    </row>
    <row r="198" spans="1:1">
      <c r="A198" s="61"/>
    </row>
    <row r="199" spans="1:1">
      <c r="A199" s="61"/>
    </row>
    <row r="200" spans="1:1">
      <c r="A200" s="61"/>
    </row>
    <row r="201" spans="1:1">
      <c r="A201" s="61"/>
    </row>
    <row r="202" spans="1:1">
      <c r="A202" s="61"/>
    </row>
    <row r="203" spans="1:1">
      <c r="A203" s="61"/>
    </row>
    <row r="204" spans="1:1">
      <c r="A204" s="61"/>
    </row>
    <row r="205" spans="1:1">
      <c r="A205" s="61"/>
    </row>
    <row r="206" spans="1:1">
      <c r="A206" s="61"/>
    </row>
    <row r="207" spans="1:1">
      <c r="A207" s="61"/>
    </row>
    <row r="208" spans="1:1" ht="18.75">
      <c r="A208" s="50" t="s">
        <v>913</v>
      </c>
    </row>
    <row r="209" spans="1:1" ht="18.75">
      <c r="A209" s="50" t="s">
        <v>914</v>
      </c>
    </row>
    <row r="210" spans="1:1">
      <c r="A210" s="61"/>
    </row>
    <row r="211" spans="1:1">
      <c r="A211" s="61"/>
    </row>
    <row r="212" spans="1:1">
      <c r="A212" s="61"/>
    </row>
    <row r="213" spans="1:1">
      <c r="A213" s="61"/>
    </row>
    <row r="214" spans="1:1">
      <c r="A214" s="61"/>
    </row>
    <row r="215" spans="1:1">
      <c r="A215" s="61"/>
    </row>
    <row r="216" spans="1:1">
      <c r="A216" s="61"/>
    </row>
    <row r="217" spans="1:1">
      <c r="A217" s="61"/>
    </row>
    <row r="218" spans="1:1">
      <c r="A218" s="61"/>
    </row>
    <row r="219" spans="1:1">
      <c r="A219" s="61"/>
    </row>
    <row r="220" spans="1:1">
      <c r="A220" s="61"/>
    </row>
    <row r="221" spans="1:1">
      <c r="A221" s="61"/>
    </row>
    <row r="222" spans="1:1">
      <c r="A222" s="61"/>
    </row>
    <row r="223" spans="1:1">
      <c r="A223" s="61"/>
    </row>
    <row r="224" spans="1:1">
      <c r="A224" s="61"/>
    </row>
    <row r="225" spans="1:1">
      <c r="A225" s="61"/>
    </row>
    <row r="226" spans="1:1">
      <c r="A226" s="61"/>
    </row>
    <row r="229" spans="1:1" ht="18.75">
      <c r="A229" s="50"/>
    </row>
    <row r="230" spans="1:1">
      <c r="A230" s="61"/>
    </row>
    <row r="231" spans="1:1" ht="18.75">
      <c r="A231" s="50" t="s">
        <v>915</v>
      </c>
    </row>
    <row r="232" spans="1:1" ht="18.75">
      <c r="A232" s="52" t="s">
        <v>916</v>
      </c>
    </row>
    <row r="233" spans="1:1" ht="18.75">
      <c r="A233" s="52"/>
    </row>
    <row r="234" spans="1:1" ht="18.75">
      <c r="A234" s="52"/>
    </row>
    <row r="235" spans="1:1" ht="18.75">
      <c r="A235" s="52"/>
    </row>
    <row r="236" spans="1:1" ht="18.75">
      <c r="A236" s="52"/>
    </row>
    <row r="237" spans="1:1" ht="18.75">
      <c r="A237" s="52"/>
    </row>
    <row r="238" spans="1:1" ht="18.75">
      <c r="A238" s="52"/>
    </row>
    <row r="239" spans="1:1" ht="18.75">
      <c r="A239" s="52"/>
    </row>
    <row r="240" spans="1:1" ht="18.75">
      <c r="A240" s="52"/>
    </row>
    <row r="241" spans="1:1" ht="18.75">
      <c r="A241" s="52"/>
    </row>
    <row r="242" spans="1:1" ht="18.75">
      <c r="A242" s="52"/>
    </row>
    <row r="243" spans="1:1" ht="18.75">
      <c r="A243" s="52"/>
    </row>
    <row r="244" spans="1:1" ht="18.75">
      <c r="A244" s="52"/>
    </row>
    <row r="245" spans="1:1" ht="18.75">
      <c r="A245" s="52"/>
    </row>
    <row r="246" spans="1:1" ht="18.75">
      <c r="A246" s="52"/>
    </row>
    <row r="247" spans="1:1" ht="18.75">
      <c r="A247" s="52"/>
    </row>
    <row r="248" spans="1:1" ht="18.75">
      <c r="A248" s="52"/>
    </row>
    <row r="249" spans="1:1" ht="18.75">
      <c r="A249" s="52"/>
    </row>
    <row r="250" spans="1:1">
      <c r="A250" s="61"/>
    </row>
    <row r="251" spans="1:1" ht="18.75">
      <c r="A251" s="52" t="s">
        <v>917</v>
      </c>
    </row>
    <row r="252" spans="1:1" ht="18.75">
      <c r="A252" s="52" t="s">
        <v>918</v>
      </c>
    </row>
    <row r="253" spans="1:1" ht="18.75">
      <c r="A253" s="52" t="s">
        <v>919</v>
      </c>
    </row>
    <row r="254" spans="1:1">
      <c r="A254" s="61"/>
    </row>
    <row r="255" spans="1:1">
      <c r="A255" s="61"/>
    </row>
    <row r="256" spans="1:1">
      <c r="A256" s="61"/>
    </row>
    <row r="257" spans="1:1">
      <c r="A257" s="61"/>
    </row>
    <row r="258" spans="1:1">
      <c r="A258" s="61"/>
    </row>
    <row r="259" spans="1:1">
      <c r="A259" s="61"/>
    </row>
    <row r="260" spans="1:1">
      <c r="A260" s="61"/>
    </row>
    <row r="261" spans="1:1">
      <c r="A261" s="61"/>
    </row>
    <row r="262" spans="1:1">
      <c r="A262" s="61"/>
    </row>
    <row r="263" spans="1:1">
      <c r="A263" s="61"/>
    </row>
    <row r="264" spans="1:1">
      <c r="A264" s="61"/>
    </row>
    <row r="265" spans="1:1">
      <c r="A265" s="61"/>
    </row>
    <row r="266" spans="1:1">
      <c r="A266" s="61"/>
    </row>
    <row r="267" spans="1:1">
      <c r="A267" s="61"/>
    </row>
    <row r="268" spans="1:1">
      <c r="A268" s="61"/>
    </row>
    <row r="269" spans="1:1">
      <c r="A269" s="61"/>
    </row>
    <row r="270" spans="1:1">
      <c r="A270" s="61"/>
    </row>
    <row r="271" spans="1:1">
      <c r="A271" s="61"/>
    </row>
    <row r="272" spans="1:1">
      <c r="A272" s="61"/>
    </row>
    <row r="273" spans="1:1">
      <c r="A273" s="61"/>
    </row>
    <row r="274" spans="1:1">
      <c r="A274" s="61"/>
    </row>
    <row r="275" spans="1:1">
      <c r="A275" s="61"/>
    </row>
    <row r="276" spans="1:1" ht="18.75">
      <c r="A276" s="50" t="s">
        <v>921</v>
      </c>
    </row>
    <row r="277" spans="1:1">
      <c r="A277" s="61"/>
    </row>
    <row r="278" spans="1:1" ht="18.75">
      <c r="A278" s="50" t="s">
        <v>920</v>
      </c>
    </row>
    <row r="309" spans="1:7" ht="26.25">
      <c r="A309" s="34" t="s">
        <v>889</v>
      </c>
      <c r="B309" s="1"/>
      <c r="C309" s="1"/>
      <c r="D309" s="1"/>
      <c r="E309" s="1"/>
    </row>
    <row r="311" spans="1:7" ht="21">
      <c r="A311" s="26" t="s">
        <v>890</v>
      </c>
      <c r="B311" s="26"/>
      <c r="C311" s="26"/>
      <c r="D311" s="26"/>
      <c r="E311" s="26"/>
      <c r="F311" s="26"/>
      <c r="G311" s="26"/>
    </row>
    <row r="313" spans="1:7" ht="18.75">
      <c r="A313" s="33" t="s">
        <v>922</v>
      </c>
    </row>
    <row r="314" spans="1:7" ht="18.75">
      <c r="A314" s="33" t="s">
        <v>923</v>
      </c>
    </row>
    <row r="315" spans="1:7" ht="18.75">
      <c r="A315" s="33" t="s">
        <v>924</v>
      </c>
    </row>
    <row r="317" spans="1:7" ht="18.75">
      <c r="A317" s="33" t="s">
        <v>925</v>
      </c>
    </row>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002060"/>
  </sheetPr>
  <dimension ref="A1:F296"/>
  <sheetViews>
    <sheetView workbookViewId="0"/>
  </sheetViews>
  <sheetFormatPr defaultRowHeight="15"/>
  <sheetData>
    <row r="1" spans="1:6" ht="26.25">
      <c r="A1" s="34" t="s">
        <v>944</v>
      </c>
      <c r="B1" s="79"/>
      <c r="C1" s="79"/>
      <c r="D1" s="79"/>
      <c r="E1" s="79"/>
      <c r="F1" s="79"/>
    </row>
    <row r="3" spans="1:6" ht="18.75">
      <c r="A3" s="53" t="s">
        <v>941</v>
      </c>
    </row>
    <row r="4" spans="1:6" ht="18.75">
      <c r="A4" s="50" t="s">
        <v>1679</v>
      </c>
    </row>
    <row r="5" spans="1:6" ht="18.75">
      <c r="A5" s="50" t="s">
        <v>945</v>
      </c>
    </row>
    <row r="11" spans="1:6">
      <c r="A11" s="96"/>
    </row>
    <row r="18" spans="1:1">
      <c r="A18" s="61"/>
    </row>
    <row r="22" spans="1:1">
      <c r="A22" s="61"/>
    </row>
    <row r="23" spans="1:1">
      <c r="A23" s="61"/>
    </row>
    <row r="24" spans="1:1">
      <c r="A24" s="61"/>
    </row>
    <row r="25" spans="1:1" ht="18.75">
      <c r="A25" s="50" t="s">
        <v>946</v>
      </c>
    </row>
    <row r="26" spans="1:1">
      <c r="A26" s="61"/>
    </row>
    <row r="27" spans="1:1">
      <c r="A27" s="61"/>
    </row>
    <row r="28" spans="1:1">
      <c r="A28" s="61"/>
    </row>
    <row r="29" spans="1:1">
      <c r="A29" s="61"/>
    </row>
    <row r="30" spans="1:1">
      <c r="A30" s="61"/>
    </row>
    <row r="31" spans="1:1">
      <c r="A31" s="61"/>
    </row>
    <row r="32" spans="1:1">
      <c r="A32" s="61"/>
    </row>
    <row r="33" spans="1:1">
      <c r="A33" s="61"/>
    </row>
    <row r="34" spans="1:1">
      <c r="A34" s="61"/>
    </row>
    <row r="35" spans="1:1">
      <c r="A35" s="61"/>
    </row>
    <row r="36" spans="1:1">
      <c r="A36" s="61"/>
    </row>
    <row r="37" spans="1:1">
      <c r="A37" s="61"/>
    </row>
    <row r="38" spans="1:1">
      <c r="A38" s="61"/>
    </row>
    <row r="39" spans="1:1">
      <c r="A39" s="61"/>
    </row>
    <row r="40" spans="1:1">
      <c r="A40" s="61"/>
    </row>
    <row r="41" spans="1:1" ht="18.75">
      <c r="A41" s="50" t="s">
        <v>947</v>
      </c>
    </row>
    <row r="42" spans="1:1" ht="18.75">
      <c r="A42" s="50" t="s">
        <v>948</v>
      </c>
    </row>
    <row r="43" spans="1:1" ht="18.75">
      <c r="A43" s="50" t="s">
        <v>949</v>
      </c>
    </row>
    <row r="44" spans="1:1">
      <c r="A44" s="61"/>
    </row>
    <row r="45" spans="1:1">
      <c r="A45" s="61"/>
    </row>
    <row r="46" spans="1:1">
      <c r="A46" s="61"/>
    </row>
    <row r="47" spans="1:1">
      <c r="A47" s="61"/>
    </row>
    <row r="48" spans="1:1">
      <c r="A48" s="61"/>
    </row>
    <row r="49" spans="1:1">
      <c r="A49" s="61"/>
    </row>
    <row r="50" spans="1:1">
      <c r="A50" s="61"/>
    </row>
    <row r="51" spans="1:1">
      <c r="A51" s="61"/>
    </row>
    <row r="52" spans="1:1">
      <c r="A52" s="61"/>
    </row>
    <row r="53" spans="1:1">
      <c r="A53" s="61"/>
    </row>
    <row r="54" spans="1:1">
      <c r="A54" s="61"/>
    </row>
    <row r="55" spans="1:1">
      <c r="A55" s="61"/>
    </row>
    <row r="56" spans="1:1">
      <c r="A56" s="61"/>
    </row>
    <row r="57" spans="1:1">
      <c r="A57" s="61"/>
    </row>
    <row r="58" spans="1:1">
      <c r="A58" s="61"/>
    </row>
    <row r="59" spans="1:1">
      <c r="A59" s="61"/>
    </row>
    <row r="60" spans="1:1">
      <c r="A60" s="61"/>
    </row>
    <row r="61" spans="1:1">
      <c r="A61" s="61"/>
    </row>
    <row r="62" spans="1:1">
      <c r="A62" s="61"/>
    </row>
    <row r="63" spans="1:1">
      <c r="A63" s="61"/>
    </row>
    <row r="64" spans="1:1" ht="18.75">
      <c r="A64" s="50" t="s">
        <v>950</v>
      </c>
    </row>
    <row r="65" spans="1:1">
      <c r="A65" s="61"/>
    </row>
    <row r="66" spans="1:1">
      <c r="A66" s="61"/>
    </row>
    <row r="67" spans="1:1">
      <c r="A67" s="61"/>
    </row>
    <row r="68" spans="1:1">
      <c r="A68" s="61"/>
    </row>
    <row r="69" spans="1:1">
      <c r="A69" s="61"/>
    </row>
    <row r="70" spans="1:1">
      <c r="A70" s="61"/>
    </row>
    <row r="71" spans="1:1">
      <c r="A71" s="61"/>
    </row>
    <row r="72" spans="1:1">
      <c r="A72" s="61"/>
    </row>
    <row r="73" spans="1:1">
      <c r="A73" s="61"/>
    </row>
    <row r="74" spans="1:1">
      <c r="A74" s="61"/>
    </row>
    <row r="75" spans="1:1">
      <c r="A75" s="61"/>
    </row>
    <row r="76" spans="1:1">
      <c r="A76" s="61"/>
    </row>
    <row r="77" spans="1:1">
      <c r="A77" s="61"/>
    </row>
    <row r="78" spans="1:1">
      <c r="A78" s="61"/>
    </row>
    <row r="79" spans="1:1">
      <c r="A79" s="61"/>
    </row>
    <row r="80" spans="1:1">
      <c r="A80" s="61"/>
    </row>
    <row r="81" spans="1:1">
      <c r="A81" s="61"/>
    </row>
    <row r="82" spans="1:1">
      <c r="A82" s="61"/>
    </row>
    <row r="83" spans="1:1">
      <c r="A83" s="61"/>
    </row>
    <row r="84" spans="1:1">
      <c r="A84" s="61"/>
    </row>
    <row r="85" spans="1:1">
      <c r="A85" s="61"/>
    </row>
    <row r="86" spans="1:1">
      <c r="A86" s="61"/>
    </row>
    <row r="87" spans="1:1">
      <c r="A87" s="61"/>
    </row>
    <row r="88" spans="1:1">
      <c r="A88" s="61"/>
    </row>
    <row r="89" spans="1:1">
      <c r="A89" s="61"/>
    </row>
    <row r="90" spans="1:1">
      <c r="A90" s="61"/>
    </row>
    <row r="91" spans="1:1">
      <c r="A91" s="61"/>
    </row>
    <row r="92" spans="1:1">
      <c r="A92" s="61"/>
    </row>
    <row r="93" spans="1:1" ht="18.75">
      <c r="A93" s="50" t="s">
        <v>951</v>
      </c>
    </row>
    <row r="94" spans="1:1" ht="18.75">
      <c r="A94" s="50" t="s">
        <v>952</v>
      </c>
    </row>
    <row r="95" spans="1:1" ht="18.75">
      <c r="A95" s="50" t="s">
        <v>953</v>
      </c>
    </row>
    <row r="96" spans="1:1" ht="18.75">
      <c r="A96" s="50" t="s">
        <v>954</v>
      </c>
    </row>
    <row r="114" spans="1:1" ht="18.75">
      <c r="A114" s="50" t="s">
        <v>955</v>
      </c>
    </row>
    <row r="115" spans="1:1" ht="18.75">
      <c r="A115" s="50" t="s">
        <v>956</v>
      </c>
    </row>
    <row r="116" spans="1:1" ht="18.75">
      <c r="A116" s="50" t="s">
        <v>957</v>
      </c>
    </row>
    <row r="117" spans="1:1">
      <c r="A117" s="61"/>
    </row>
    <row r="118" spans="1:1">
      <c r="A118" s="61"/>
    </row>
    <row r="119" spans="1:1">
      <c r="A119" s="61"/>
    </row>
    <row r="120" spans="1:1">
      <c r="A120" s="61"/>
    </row>
    <row r="121" spans="1:1">
      <c r="A121" s="61"/>
    </row>
    <row r="122" spans="1:1">
      <c r="A122" s="61"/>
    </row>
    <row r="123" spans="1:1">
      <c r="A123" s="61"/>
    </row>
    <row r="124" spans="1:1">
      <c r="A124" s="61"/>
    </row>
    <row r="125" spans="1:1">
      <c r="A125" s="61"/>
    </row>
    <row r="126" spans="1:1">
      <c r="A126" s="61"/>
    </row>
    <row r="127" spans="1:1">
      <c r="A127" s="61"/>
    </row>
    <row r="128" spans="1:1">
      <c r="A128" s="61"/>
    </row>
    <row r="129" spans="1:1">
      <c r="A129" s="61"/>
    </row>
    <row r="130" spans="1:1">
      <c r="A130" s="61"/>
    </row>
    <row r="131" spans="1:1">
      <c r="A131" s="61"/>
    </row>
    <row r="132" spans="1:1">
      <c r="A132" s="61"/>
    </row>
    <row r="133" spans="1:1">
      <c r="A133" s="61"/>
    </row>
    <row r="135" spans="1:1">
      <c r="A135" s="61"/>
    </row>
    <row r="136" spans="1:1">
      <c r="A136" s="61"/>
    </row>
    <row r="137" spans="1:1">
      <c r="A137" s="61"/>
    </row>
    <row r="138" spans="1:1">
      <c r="A138" s="61"/>
    </row>
    <row r="139" spans="1:1">
      <c r="A139" s="61"/>
    </row>
    <row r="140" spans="1:1">
      <c r="A140" s="61"/>
    </row>
    <row r="141" spans="1:1">
      <c r="A141" s="61"/>
    </row>
    <row r="142" spans="1:1">
      <c r="A142" s="61"/>
    </row>
    <row r="143" spans="1:1">
      <c r="A143" s="61"/>
    </row>
    <row r="144" spans="1:1">
      <c r="A144" s="61"/>
    </row>
    <row r="145" spans="1:1">
      <c r="A145" s="61"/>
    </row>
    <row r="146" spans="1:1" ht="18.75">
      <c r="A146" s="50" t="s">
        <v>958</v>
      </c>
    </row>
    <row r="147" spans="1:1" ht="18.75">
      <c r="A147" s="50"/>
    </row>
    <row r="148" spans="1:1" ht="18.75">
      <c r="A148" s="50"/>
    </row>
    <row r="149" spans="1:1" ht="18.75">
      <c r="A149" s="50"/>
    </row>
    <row r="150" spans="1:1" ht="18.75">
      <c r="A150" s="50"/>
    </row>
    <row r="151" spans="1:1" ht="18.75">
      <c r="A151" s="50"/>
    </row>
    <row r="152" spans="1:1" ht="18.75">
      <c r="A152" s="50"/>
    </row>
    <row r="153" spans="1:1" ht="18.75">
      <c r="A153" s="50"/>
    </row>
    <row r="154" spans="1:1" ht="18.75">
      <c r="A154" s="50"/>
    </row>
    <row r="155" spans="1:1" ht="18.75">
      <c r="A155" s="50"/>
    </row>
    <row r="156" spans="1:1" ht="18.75">
      <c r="A156" s="50"/>
    </row>
    <row r="157" spans="1:1" ht="18.75">
      <c r="A157" s="50"/>
    </row>
    <row r="158" spans="1:1" ht="18.75">
      <c r="A158" s="50"/>
    </row>
    <row r="159" spans="1:1" ht="18.75">
      <c r="A159" s="50"/>
    </row>
    <row r="160" spans="1:1" ht="18.75">
      <c r="A160" s="50"/>
    </row>
    <row r="161" spans="1:1" ht="18.75">
      <c r="A161" s="50"/>
    </row>
    <row r="162" spans="1:1" ht="18.75">
      <c r="A162" s="50"/>
    </row>
    <row r="163" spans="1:1" ht="18.75">
      <c r="A163" s="50"/>
    </row>
    <row r="164" spans="1:1" ht="18.75">
      <c r="A164" s="50"/>
    </row>
    <row r="165" spans="1:1" ht="18.75">
      <c r="A165" s="50"/>
    </row>
    <row r="166" spans="1:1" ht="18.75">
      <c r="A166" s="50"/>
    </row>
    <row r="167" spans="1:1" ht="18.75">
      <c r="A167" s="50"/>
    </row>
    <row r="168" spans="1:1" ht="18.75">
      <c r="A168" s="33" t="s">
        <v>959</v>
      </c>
    </row>
    <row r="169" spans="1:1" ht="18.75">
      <c r="A169" s="33" t="s">
        <v>960</v>
      </c>
    </row>
    <row r="170" spans="1:1" ht="18.75">
      <c r="A170" s="33" t="s">
        <v>962</v>
      </c>
    </row>
    <row r="171" spans="1:1" ht="18.75">
      <c r="A171" s="33" t="s">
        <v>961</v>
      </c>
    </row>
    <row r="186" spans="1:4" ht="21">
      <c r="A186" s="26" t="s">
        <v>942</v>
      </c>
      <c r="B186" s="27"/>
      <c r="C186" s="27"/>
      <c r="D186" s="27"/>
    </row>
    <row r="188" spans="1:4" ht="18.75">
      <c r="A188" s="33" t="s">
        <v>964</v>
      </c>
    </row>
    <row r="189" spans="1:4" ht="18.75">
      <c r="A189" s="50" t="s">
        <v>965</v>
      </c>
    </row>
    <row r="190" spans="1:4" ht="18.75">
      <c r="A190" s="50" t="s">
        <v>963</v>
      </c>
    </row>
    <row r="191" spans="1:4" ht="18.75">
      <c r="A191" s="50"/>
    </row>
    <row r="216" spans="1:1">
      <c r="A216" s="61"/>
    </row>
    <row r="221" spans="1:1" ht="18.75">
      <c r="A221" s="50" t="s">
        <v>966</v>
      </c>
    </row>
    <row r="222" spans="1:1" ht="18.75">
      <c r="A222" s="50"/>
    </row>
    <row r="223" spans="1:1" ht="18.75">
      <c r="A223" s="50"/>
    </row>
    <row r="224" spans="1:1" ht="18.75">
      <c r="A224" s="50"/>
    </row>
    <row r="225" spans="1:6" ht="18.75">
      <c r="A225" s="50"/>
    </row>
    <row r="226" spans="1:6" ht="18.75">
      <c r="A226" s="50"/>
    </row>
    <row r="227" spans="1:6" ht="18.75">
      <c r="A227" s="50"/>
    </row>
    <row r="228" spans="1:6" ht="18.75">
      <c r="A228" s="50"/>
    </row>
    <row r="229" spans="1:6" ht="18.75">
      <c r="A229" s="50"/>
    </row>
    <row r="230" spans="1:6" ht="18.75">
      <c r="A230" s="50"/>
    </row>
    <row r="231" spans="1:6" ht="18.75">
      <c r="A231" s="50"/>
    </row>
    <row r="232" spans="1:6" ht="18.75">
      <c r="A232" s="50"/>
    </row>
    <row r="233" spans="1:6" ht="18.75">
      <c r="A233" s="50"/>
    </row>
    <row r="234" spans="1:6" ht="18.75">
      <c r="A234" s="50"/>
    </row>
    <row r="235" spans="1:6" ht="18.75">
      <c r="A235" s="50"/>
    </row>
    <row r="236" spans="1:6" ht="18.75">
      <c r="A236" s="50"/>
    </row>
    <row r="237" spans="1:6" ht="18.75">
      <c r="A237" s="50"/>
    </row>
    <row r="238" spans="1:6" ht="18.75">
      <c r="A238" s="50"/>
    </row>
    <row r="240" spans="1:6" ht="21">
      <c r="A240" s="26" t="s">
        <v>943</v>
      </c>
      <c r="B240" s="27"/>
      <c r="C240" s="27"/>
      <c r="D240" s="27"/>
      <c r="E240" s="26"/>
      <c r="F240" s="27"/>
    </row>
    <row r="242" spans="1:1" ht="18.75">
      <c r="A242" s="51" t="s">
        <v>968</v>
      </c>
    </row>
    <row r="243" spans="1:1" ht="18.75">
      <c r="A243" s="50" t="s">
        <v>969</v>
      </c>
    </row>
    <row r="244" spans="1:1" ht="18.75">
      <c r="A244" s="50" t="s">
        <v>970</v>
      </c>
    </row>
    <row r="245" spans="1:1" ht="18.75">
      <c r="A245" s="50" t="s">
        <v>971</v>
      </c>
    </row>
    <row r="246" spans="1:1" ht="18.75">
      <c r="A246" s="50"/>
    </row>
    <row r="247" spans="1:1" ht="18.75">
      <c r="A247" s="50"/>
    </row>
    <row r="248" spans="1:1" ht="18.75">
      <c r="A248" s="50"/>
    </row>
    <row r="249" spans="1:1" ht="18.75">
      <c r="A249" s="50"/>
    </row>
    <row r="250" spans="1:1" ht="18.75">
      <c r="A250" s="50"/>
    </row>
    <row r="251" spans="1:1" ht="18.75">
      <c r="A251" s="50"/>
    </row>
    <row r="252" spans="1:1" ht="18.75">
      <c r="A252" s="50"/>
    </row>
    <row r="253" spans="1:1" ht="18.75">
      <c r="A253" s="50"/>
    </row>
    <row r="254" spans="1:1" ht="18.75">
      <c r="A254" s="50"/>
    </row>
    <row r="255" spans="1:1" ht="18.75">
      <c r="A255" s="50"/>
    </row>
    <row r="256" spans="1:1" ht="18.75">
      <c r="A256" s="50"/>
    </row>
    <row r="257" spans="1:1" ht="18.75">
      <c r="A257" s="50"/>
    </row>
    <row r="258" spans="1:1" ht="18.75">
      <c r="A258" s="50"/>
    </row>
    <row r="259" spans="1:1" ht="18.75">
      <c r="A259" s="50"/>
    </row>
    <row r="260" spans="1:1" ht="18.75">
      <c r="A260" s="50"/>
    </row>
    <row r="261" spans="1:1" ht="18.75">
      <c r="A261" s="50"/>
    </row>
    <row r="262" spans="1:1" ht="18.75">
      <c r="A262" s="50"/>
    </row>
    <row r="263" spans="1:1" ht="18.75">
      <c r="A263" s="50"/>
    </row>
    <row r="264" spans="1:1" ht="18.75">
      <c r="A264" s="50"/>
    </row>
    <row r="265" spans="1:1" ht="18.75">
      <c r="A265" s="50"/>
    </row>
    <row r="266" spans="1:1" ht="18.75">
      <c r="A266" s="50" t="s">
        <v>967</v>
      </c>
    </row>
    <row r="267" spans="1:1" ht="18.75">
      <c r="A267" s="50"/>
    </row>
    <row r="268" spans="1:1" ht="18.75">
      <c r="A268" s="50"/>
    </row>
    <row r="269" spans="1:1" ht="18.75">
      <c r="A269" s="50"/>
    </row>
    <row r="270" spans="1:1" ht="18.75">
      <c r="A270" s="50"/>
    </row>
    <row r="271" spans="1:1" ht="18.75">
      <c r="A271" s="50"/>
    </row>
    <row r="272" spans="1:1" ht="18.75">
      <c r="A272" s="50"/>
    </row>
    <row r="273" spans="1:1" ht="18.75">
      <c r="A273" s="50"/>
    </row>
    <row r="274" spans="1:1" ht="18.75">
      <c r="A274" s="50"/>
    </row>
    <row r="275" spans="1:1" ht="18.75">
      <c r="A275" s="50"/>
    </row>
    <row r="276" spans="1:1" ht="18.75">
      <c r="A276" s="50"/>
    </row>
    <row r="277" spans="1:1" ht="18.75">
      <c r="A277" s="50"/>
    </row>
    <row r="278" spans="1:1" ht="18.75">
      <c r="A278" s="50"/>
    </row>
    <row r="279" spans="1:1" ht="18.75">
      <c r="A279" s="50"/>
    </row>
    <row r="280" spans="1:1" ht="18.75">
      <c r="A280" s="50"/>
    </row>
    <row r="281" spans="1:1" ht="18.75">
      <c r="A281" s="50"/>
    </row>
    <row r="282" spans="1:1" ht="18.75">
      <c r="A282" s="50"/>
    </row>
    <row r="283" spans="1:1" ht="18.75">
      <c r="A283" s="50"/>
    </row>
    <row r="284" spans="1:1" ht="18.75">
      <c r="A284" s="50"/>
    </row>
    <row r="285" spans="1:1" ht="18.75">
      <c r="A285" s="50"/>
    </row>
    <row r="286" spans="1:1" ht="18.75">
      <c r="A286" s="50"/>
    </row>
    <row r="287" spans="1:1" ht="18.75">
      <c r="A287" s="50"/>
    </row>
    <row r="288" spans="1:1" ht="18.75">
      <c r="A288" s="50"/>
    </row>
    <row r="289" spans="1:1" ht="18.75">
      <c r="A289" s="50"/>
    </row>
    <row r="293" spans="1:1" ht="15.75">
      <c r="A293" s="100"/>
    </row>
    <row r="295" spans="1:1" ht="18.75">
      <c r="A295" s="50" t="s">
        <v>972</v>
      </c>
    </row>
    <row r="296" spans="1:1" ht="18.75">
      <c r="A296" s="50" t="s">
        <v>973</v>
      </c>
    </row>
  </sheetData>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1F187-4C0F-417B-8FB8-E3DE372EA5FF}">
  <sheetPr>
    <tabColor rgb="FF002060"/>
  </sheetPr>
  <dimension ref="A1:O70"/>
  <sheetViews>
    <sheetView workbookViewId="0">
      <selection activeCell="J14" sqref="J14"/>
    </sheetView>
  </sheetViews>
  <sheetFormatPr defaultRowHeight="15"/>
  <cols>
    <col min="1" max="1" width="19.28515625" customWidth="1"/>
    <col min="2" max="2" width="26" bestFit="1" customWidth="1"/>
    <col min="3" max="3" width="9.7109375" bestFit="1" customWidth="1"/>
    <col min="4" max="4" width="10.140625" bestFit="1" customWidth="1"/>
    <col min="10" max="10" width="26" bestFit="1" customWidth="1"/>
    <col min="11" max="11" width="17.85546875" bestFit="1" customWidth="1"/>
    <col min="12" max="12" width="9.140625" bestFit="1" customWidth="1"/>
    <col min="13" max="13" width="9.7109375" bestFit="1" customWidth="1"/>
    <col min="14" max="14" width="6.85546875" bestFit="1" customWidth="1"/>
    <col min="15" max="15" width="12.5703125" bestFit="1" customWidth="1"/>
    <col min="16" max="16" width="18.42578125" bestFit="1" customWidth="1"/>
    <col min="17" max="17" width="14.5703125" bestFit="1" customWidth="1"/>
    <col min="18" max="18" width="18.42578125" bestFit="1" customWidth="1"/>
    <col min="19" max="19" width="20.140625" bestFit="1" customWidth="1"/>
    <col min="20" max="20" width="24" bestFit="1" customWidth="1"/>
  </cols>
  <sheetData>
    <row r="1" spans="1:8" ht="23.25">
      <c r="A1" s="21" t="s">
        <v>1630</v>
      </c>
      <c r="B1" s="21"/>
    </row>
    <row r="2" spans="1:8" ht="21">
      <c r="A2" s="54" t="s">
        <v>1991</v>
      </c>
    </row>
    <row r="4" spans="1:8">
      <c r="A4" s="170" t="s">
        <v>1918</v>
      </c>
      <c r="B4" s="170" t="s">
        <v>1696</v>
      </c>
      <c r="C4" s="170" t="s">
        <v>1919</v>
      </c>
      <c r="D4" s="171" t="s">
        <v>741</v>
      </c>
      <c r="E4" s="172" t="s">
        <v>1920</v>
      </c>
      <c r="F4" s="173" t="s">
        <v>1921</v>
      </c>
      <c r="G4" s="170" t="s">
        <v>1922</v>
      </c>
      <c r="H4" s="174" t="s">
        <v>1923</v>
      </c>
    </row>
    <row r="5" spans="1:8">
      <c r="A5" s="175" t="s">
        <v>1924</v>
      </c>
      <c r="B5" s="175" t="s">
        <v>1925</v>
      </c>
      <c r="C5" s="175" t="s">
        <v>1926</v>
      </c>
      <c r="D5" s="176">
        <v>37527</v>
      </c>
      <c r="E5" s="177">
        <f t="shared" ref="E5:E54" ca="1" si="0">DATEDIF(D5,TODAY(),"Y")</f>
        <v>21</v>
      </c>
      <c r="F5" s="178">
        <v>29260</v>
      </c>
      <c r="G5" s="179">
        <v>4</v>
      </c>
      <c r="H5" s="180">
        <f>ROUND(F5*$L$3+F5,0)</f>
        <v>29260</v>
      </c>
    </row>
    <row r="6" spans="1:8">
      <c r="A6" s="175" t="s">
        <v>1927</v>
      </c>
      <c r="B6" s="175" t="s">
        <v>1925</v>
      </c>
      <c r="C6" s="175" t="s">
        <v>1926</v>
      </c>
      <c r="D6" s="176">
        <v>40138</v>
      </c>
      <c r="E6" s="177">
        <f t="shared" ca="1" si="0"/>
        <v>14</v>
      </c>
      <c r="F6" s="178">
        <v>39000</v>
      </c>
      <c r="G6" s="179">
        <v>5</v>
      </c>
      <c r="H6" s="180">
        <f t="shared" ref="H6:H54" si="1">ROUND(F6*$L$3+F6,0)</f>
        <v>39000</v>
      </c>
    </row>
    <row r="7" spans="1:8">
      <c r="A7" s="175" t="s">
        <v>1928</v>
      </c>
      <c r="B7" s="175" t="s">
        <v>1929</v>
      </c>
      <c r="C7" s="175" t="s">
        <v>1926</v>
      </c>
      <c r="D7" s="176">
        <v>41199</v>
      </c>
      <c r="E7" s="177">
        <f t="shared" ca="1" si="0"/>
        <v>11</v>
      </c>
      <c r="F7" s="178">
        <v>49260</v>
      </c>
      <c r="G7" s="179">
        <v>3</v>
      </c>
      <c r="H7" s="180">
        <f t="shared" si="1"/>
        <v>49260</v>
      </c>
    </row>
    <row r="8" spans="1:8">
      <c r="A8" s="175" t="s">
        <v>1930</v>
      </c>
      <c r="B8" s="175" t="s">
        <v>1925</v>
      </c>
      <c r="C8" s="175" t="s">
        <v>1926</v>
      </c>
      <c r="D8" s="176">
        <v>41575</v>
      </c>
      <c r="E8" s="177">
        <f t="shared" ca="1" si="0"/>
        <v>10</v>
      </c>
      <c r="F8" s="178">
        <v>24840</v>
      </c>
      <c r="G8" s="179">
        <v>1</v>
      </c>
      <c r="H8" s="180">
        <f t="shared" si="1"/>
        <v>24840</v>
      </c>
    </row>
    <row r="9" spans="1:8">
      <c r="A9" s="175" t="s">
        <v>1931</v>
      </c>
      <c r="B9" s="175" t="s">
        <v>1925</v>
      </c>
      <c r="C9" s="175" t="s">
        <v>1926</v>
      </c>
      <c r="D9" s="176">
        <v>37291</v>
      </c>
      <c r="E9" s="177">
        <f t="shared" ca="1" si="0"/>
        <v>21</v>
      </c>
      <c r="F9" s="178">
        <v>39000</v>
      </c>
      <c r="G9" s="179">
        <v>3</v>
      </c>
      <c r="H9" s="180">
        <f t="shared" si="1"/>
        <v>39000</v>
      </c>
    </row>
    <row r="10" spans="1:8">
      <c r="A10" s="175" t="s">
        <v>1932</v>
      </c>
      <c r="B10" s="175" t="s">
        <v>1933</v>
      </c>
      <c r="C10" s="175" t="s">
        <v>1934</v>
      </c>
      <c r="D10" s="176">
        <v>37766</v>
      </c>
      <c r="E10" s="177">
        <f t="shared" ca="1" si="0"/>
        <v>20</v>
      </c>
      <c r="F10" s="178">
        <v>74500</v>
      </c>
      <c r="G10" s="179">
        <v>4</v>
      </c>
      <c r="H10" s="180">
        <f t="shared" si="1"/>
        <v>74500</v>
      </c>
    </row>
    <row r="11" spans="1:8">
      <c r="A11" s="175" t="s">
        <v>1935</v>
      </c>
      <c r="B11" s="175" t="s">
        <v>1936</v>
      </c>
      <c r="C11" s="175" t="s">
        <v>1926</v>
      </c>
      <c r="D11" s="176">
        <v>39808</v>
      </c>
      <c r="E11" s="177">
        <f t="shared" ca="1" si="0"/>
        <v>14</v>
      </c>
      <c r="F11" s="178">
        <v>79730</v>
      </c>
      <c r="G11" s="179">
        <v>2</v>
      </c>
      <c r="H11" s="180">
        <f t="shared" si="1"/>
        <v>79730</v>
      </c>
    </row>
    <row r="12" spans="1:8">
      <c r="A12" s="175" t="s">
        <v>1937</v>
      </c>
      <c r="B12" s="175" t="s">
        <v>1938</v>
      </c>
      <c r="C12" s="175" t="s">
        <v>1926</v>
      </c>
      <c r="D12" s="176">
        <v>41919</v>
      </c>
      <c r="E12" s="177">
        <f t="shared" ca="1" si="0"/>
        <v>9</v>
      </c>
      <c r="F12" s="178">
        <v>82500</v>
      </c>
      <c r="G12" s="179">
        <v>5</v>
      </c>
      <c r="H12" s="180">
        <f t="shared" si="1"/>
        <v>82500</v>
      </c>
    </row>
    <row r="13" spans="1:8">
      <c r="A13" s="175" t="s">
        <v>1939</v>
      </c>
      <c r="B13" s="175" t="s">
        <v>1925</v>
      </c>
      <c r="C13" s="175" t="s">
        <v>1940</v>
      </c>
      <c r="D13" s="176">
        <v>41808</v>
      </c>
      <c r="E13" s="177">
        <f t="shared" ca="1" si="0"/>
        <v>9</v>
      </c>
      <c r="F13" s="178">
        <v>35045</v>
      </c>
      <c r="G13" s="179">
        <v>4</v>
      </c>
      <c r="H13" s="180">
        <f t="shared" si="1"/>
        <v>35045</v>
      </c>
    </row>
    <row r="14" spans="1:8">
      <c r="A14" s="175" t="s">
        <v>1941</v>
      </c>
      <c r="B14" s="175" t="s">
        <v>1925</v>
      </c>
      <c r="C14" s="175" t="s">
        <v>1934</v>
      </c>
      <c r="D14" s="176">
        <v>41588</v>
      </c>
      <c r="E14" s="177">
        <f t="shared" ca="1" si="0"/>
        <v>10</v>
      </c>
      <c r="F14" s="178">
        <v>89450</v>
      </c>
      <c r="G14" s="179">
        <v>2</v>
      </c>
      <c r="H14" s="180">
        <f t="shared" si="1"/>
        <v>89450</v>
      </c>
    </row>
    <row r="15" spans="1:8">
      <c r="A15" s="175" t="s">
        <v>1942</v>
      </c>
      <c r="B15" s="175" t="s">
        <v>1943</v>
      </c>
      <c r="C15" s="175" t="s">
        <v>1934</v>
      </c>
      <c r="D15" s="176">
        <v>37376</v>
      </c>
      <c r="E15" s="177">
        <f t="shared" ca="1" si="0"/>
        <v>21</v>
      </c>
      <c r="F15" s="178">
        <v>71300</v>
      </c>
      <c r="G15" s="179">
        <v>5</v>
      </c>
      <c r="H15" s="180">
        <f t="shared" si="1"/>
        <v>71300</v>
      </c>
    </row>
    <row r="16" spans="1:8">
      <c r="A16" s="175" t="s">
        <v>1944</v>
      </c>
      <c r="B16" s="175" t="s">
        <v>1943</v>
      </c>
      <c r="C16" s="175" t="s">
        <v>1945</v>
      </c>
      <c r="D16" s="176">
        <v>37029</v>
      </c>
      <c r="E16" s="177">
        <f t="shared" ca="1" si="0"/>
        <v>22</v>
      </c>
      <c r="F16" s="178">
        <v>16688</v>
      </c>
      <c r="G16" s="179">
        <v>3</v>
      </c>
      <c r="H16" s="180">
        <f t="shared" si="1"/>
        <v>16688</v>
      </c>
    </row>
    <row r="17" spans="1:15">
      <c r="A17" s="175" t="s">
        <v>1946</v>
      </c>
      <c r="B17" s="175" t="s">
        <v>1925</v>
      </c>
      <c r="C17" s="175" t="s">
        <v>1940</v>
      </c>
      <c r="D17" s="176">
        <v>41394</v>
      </c>
      <c r="E17" s="177">
        <f t="shared" ca="1" si="0"/>
        <v>10</v>
      </c>
      <c r="F17" s="178">
        <v>16925</v>
      </c>
      <c r="G17" s="179">
        <v>1</v>
      </c>
      <c r="H17" s="180">
        <f t="shared" si="1"/>
        <v>16925</v>
      </c>
    </row>
    <row r="18" spans="1:15">
      <c r="A18" s="175" t="s">
        <v>1947</v>
      </c>
      <c r="B18" s="175" t="s">
        <v>1948</v>
      </c>
      <c r="C18" s="175" t="s">
        <v>1934</v>
      </c>
      <c r="D18" s="176">
        <v>36827</v>
      </c>
      <c r="E18" s="177">
        <f t="shared" ca="1" si="0"/>
        <v>23</v>
      </c>
      <c r="F18" s="178">
        <v>45030</v>
      </c>
      <c r="G18" s="179">
        <v>3</v>
      </c>
      <c r="H18" s="180">
        <f t="shared" si="1"/>
        <v>45030</v>
      </c>
    </row>
    <row r="19" spans="1:15">
      <c r="A19" s="175" t="s">
        <v>1949</v>
      </c>
      <c r="B19" s="175" t="s">
        <v>1950</v>
      </c>
      <c r="C19" s="175" t="s">
        <v>1926</v>
      </c>
      <c r="D19" s="176">
        <v>41236</v>
      </c>
      <c r="E19" s="177">
        <f t="shared" ca="1" si="0"/>
        <v>10</v>
      </c>
      <c r="F19" s="178">
        <v>22860</v>
      </c>
      <c r="G19" s="179">
        <v>5</v>
      </c>
      <c r="H19" s="180">
        <f t="shared" si="1"/>
        <v>22860</v>
      </c>
    </row>
    <row r="20" spans="1:15">
      <c r="A20" s="175" t="s">
        <v>1951</v>
      </c>
      <c r="B20" s="175" t="s">
        <v>1943</v>
      </c>
      <c r="C20" s="175" t="s">
        <v>1926</v>
      </c>
      <c r="D20" s="176">
        <v>41478</v>
      </c>
      <c r="E20" s="177">
        <f t="shared" ca="1" si="0"/>
        <v>10</v>
      </c>
      <c r="F20" s="178">
        <v>63206</v>
      </c>
      <c r="G20" s="179">
        <v>1</v>
      </c>
      <c r="H20" s="180">
        <f t="shared" si="1"/>
        <v>63206</v>
      </c>
    </row>
    <row r="21" spans="1:15">
      <c r="A21" s="175" t="s">
        <v>1952</v>
      </c>
      <c r="B21" s="175" t="s">
        <v>1936</v>
      </c>
      <c r="C21" s="175" t="s">
        <v>1945</v>
      </c>
      <c r="D21" s="176">
        <v>36983</v>
      </c>
      <c r="E21" s="177">
        <f t="shared" ca="1" si="0"/>
        <v>22</v>
      </c>
      <c r="F21" s="178">
        <v>8904</v>
      </c>
      <c r="G21" s="179">
        <v>3</v>
      </c>
      <c r="H21" s="180">
        <f t="shared" si="1"/>
        <v>8904</v>
      </c>
    </row>
    <row r="22" spans="1:15">
      <c r="A22" s="175" t="s">
        <v>1953</v>
      </c>
      <c r="B22" s="175" t="s">
        <v>1943</v>
      </c>
      <c r="C22" s="175" t="s">
        <v>1926</v>
      </c>
      <c r="D22" s="176">
        <v>38702</v>
      </c>
      <c r="E22" s="177">
        <f t="shared" ca="1" si="0"/>
        <v>17</v>
      </c>
      <c r="F22" s="178">
        <v>23560</v>
      </c>
      <c r="G22" s="179">
        <v>3</v>
      </c>
      <c r="H22" s="180">
        <f t="shared" si="1"/>
        <v>23560</v>
      </c>
    </row>
    <row r="23" spans="1:15">
      <c r="A23" s="175" t="s">
        <v>1954</v>
      </c>
      <c r="B23" s="175" t="s">
        <v>1943</v>
      </c>
      <c r="C23" s="175" t="s">
        <v>1926</v>
      </c>
      <c r="D23" s="176">
        <v>40336</v>
      </c>
      <c r="E23" s="177">
        <f t="shared" ca="1" si="0"/>
        <v>13</v>
      </c>
      <c r="F23" s="178">
        <v>62688</v>
      </c>
      <c r="G23" s="179">
        <v>2</v>
      </c>
      <c r="H23" s="180">
        <f t="shared" si="1"/>
        <v>62688</v>
      </c>
    </row>
    <row r="24" spans="1:15">
      <c r="A24" s="175" t="s">
        <v>1955</v>
      </c>
      <c r="B24" s="175" t="s">
        <v>1925</v>
      </c>
      <c r="C24" s="175" t="s">
        <v>1945</v>
      </c>
      <c r="D24" s="176">
        <v>41516</v>
      </c>
      <c r="E24" s="177">
        <f t="shared" ca="1" si="0"/>
        <v>10</v>
      </c>
      <c r="F24" s="178">
        <v>33508</v>
      </c>
      <c r="G24" s="179">
        <v>4</v>
      </c>
      <c r="H24" s="180">
        <f t="shared" si="1"/>
        <v>33508</v>
      </c>
    </row>
    <row r="25" spans="1:15" ht="21">
      <c r="A25" s="175" t="s">
        <v>1956</v>
      </c>
      <c r="B25" s="175" t="s">
        <v>1943</v>
      </c>
      <c r="C25" s="175" t="s">
        <v>1926</v>
      </c>
      <c r="D25" s="176">
        <v>40175</v>
      </c>
      <c r="E25" s="177">
        <f t="shared" ca="1" si="0"/>
        <v>13</v>
      </c>
      <c r="F25" s="178">
        <v>23320</v>
      </c>
      <c r="G25" s="179">
        <v>4</v>
      </c>
      <c r="H25" s="180">
        <f t="shared" si="1"/>
        <v>23320</v>
      </c>
      <c r="J25" s="808" t="s">
        <v>1992</v>
      </c>
      <c r="K25" s="808"/>
      <c r="L25" s="808"/>
      <c r="M25" s="808"/>
      <c r="N25" s="808"/>
      <c r="O25" s="808"/>
    </row>
    <row r="26" spans="1:15">
      <c r="A26" s="175" t="s">
        <v>1957</v>
      </c>
      <c r="B26" s="175" t="s">
        <v>1936</v>
      </c>
      <c r="C26" s="175" t="s">
        <v>1934</v>
      </c>
      <c r="D26" s="176">
        <v>41463</v>
      </c>
      <c r="E26" s="177">
        <f t="shared" ca="1" si="0"/>
        <v>10</v>
      </c>
      <c r="F26" s="178">
        <v>52940</v>
      </c>
      <c r="G26" s="179">
        <v>4</v>
      </c>
      <c r="H26" s="180">
        <f t="shared" si="1"/>
        <v>52940</v>
      </c>
    </row>
    <row r="27" spans="1:15">
      <c r="A27" s="175" t="s">
        <v>1958</v>
      </c>
      <c r="B27" s="175" t="s">
        <v>1959</v>
      </c>
      <c r="C27" s="175" t="s">
        <v>1926</v>
      </c>
      <c r="D27" s="176">
        <v>38685</v>
      </c>
      <c r="E27" s="177">
        <f t="shared" ca="1" si="0"/>
        <v>17</v>
      </c>
      <c r="F27" s="178">
        <v>42800</v>
      </c>
      <c r="G27" s="179">
        <v>5</v>
      </c>
      <c r="H27" s="180">
        <f t="shared" si="1"/>
        <v>42800</v>
      </c>
    </row>
    <row r="28" spans="1:15">
      <c r="A28" s="175" t="s">
        <v>1960</v>
      </c>
      <c r="B28" s="175" t="s">
        <v>1938</v>
      </c>
      <c r="C28" s="175" t="s">
        <v>1934</v>
      </c>
      <c r="D28" s="176">
        <v>41551</v>
      </c>
      <c r="E28" s="177">
        <f t="shared" ca="1" si="0"/>
        <v>10</v>
      </c>
      <c r="F28" s="178">
        <v>80050</v>
      </c>
      <c r="G28" s="179">
        <v>2</v>
      </c>
      <c r="H28" s="180">
        <f t="shared" si="1"/>
        <v>80050</v>
      </c>
    </row>
    <row r="29" spans="1:15">
      <c r="A29" s="175" t="s">
        <v>1961</v>
      </c>
      <c r="B29" s="175" t="s">
        <v>1925</v>
      </c>
      <c r="C29" s="175" t="s">
        <v>1926</v>
      </c>
      <c r="D29" s="176">
        <v>37515</v>
      </c>
      <c r="E29" s="177">
        <f t="shared" ca="1" si="0"/>
        <v>21</v>
      </c>
      <c r="F29" s="178">
        <v>48250</v>
      </c>
      <c r="G29" s="179">
        <v>3</v>
      </c>
      <c r="H29" s="180">
        <f t="shared" si="1"/>
        <v>48250</v>
      </c>
    </row>
    <row r="30" spans="1:15">
      <c r="A30" s="175" t="s">
        <v>1962</v>
      </c>
      <c r="B30" s="175" t="s">
        <v>1950</v>
      </c>
      <c r="C30" s="175" t="s">
        <v>1926</v>
      </c>
      <c r="D30" s="176">
        <v>42210</v>
      </c>
      <c r="E30" s="177">
        <f t="shared" ca="1" si="0"/>
        <v>8</v>
      </c>
      <c r="F30" s="178">
        <v>87980</v>
      </c>
      <c r="G30" s="179">
        <v>1</v>
      </c>
      <c r="H30" s="180">
        <f t="shared" si="1"/>
        <v>87980</v>
      </c>
    </row>
    <row r="31" spans="1:15">
      <c r="A31" s="175" t="s">
        <v>1963</v>
      </c>
      <c r="B31" s="175" t="s">
        <v>1925</v>
      </c>
      <c r="C31" s="175" t="s">
        <v>1926</v>
      </c>
      <c r="D31" s="176">
        <v>40086</v>
      </c>
      <c r="E31" s="177">
        <f t="shared" ca="1" si="0"/>
        <v>14</v>
      </c>
      <c r="F31" s="178">
        <v>87030</v>
      </c>
      <c r="G31" s="179">
        <v>3</v>
      </c>
      <c r="H31" s="180">
        <f t="shared" si="1"/>
        <v>87030</v>
      </c>
    </row>
    <row r="32" spans="1:15">
      <c r="A32" s="175" t="s">
        <v>1964</v>
      </c>
      <c r="B32" s="175" t="s">
        <v>1925</v>
      </c>
      <c r="C32" s="175" t="s">
        <v>1945</v>
      </c>
      <c r="D32" s="176">
        <v>38712</v>
      </c>
      <c r="E32" s="177">
        <f t="shared" ca="1" si="0"/>
        <v>17</v>
      </c>
      <c r="F32" s="178">
        <v>21648</v>
      </c>
      <c r="G32" s="179">
        <v>2</v>
      </c>
      <c r="H32" s="180">
        <f t="shared" si="1"/>
        <v>21648</v>
      </c>
    </row>
    <row r="33" spans="1:8">
      <c r="A33" s="175" t="s">
        <v>1965</v>
      </c>
      <c r="B33" s="175" t="s">
        <v>1936</v>
      </c>
      <c r="C33" s="175" t="s">
        <v>1926</v>
      </c>
      <c r="D33" s="176">
        <v>37333</v>
      </c>
      <c r="E33" s="177">
        <f t="shared" ca="1" si="0"/>
        <v>21</v>
      </c>
      <c r="F33" s="178">
        <v>37760</v>
      </c>
      <c r="G33" s="179">
        <v>2</v>
      </c>
      <c r="H33" s="180">
        <f t="shared" si="1"/>
        <v>37760</v>
      </c>
    </row>
    <row r="34" spans="1:8">
      <c r="A34" s="175" t="s">
        <v>1966</v>
      </c>
      <c r="B34" s="175" t="s">
        <v>1943</v>
      </c>
      <c r="C34" s="175" t="s">
        <v>1926</v>
      </c>
      <c r="D34" s="176">
        <v>41265</v>
      </c>
      <c r="E34" s="177">
        <f t="shared" ca="1" si="0"/>
        <v>10</v>
      </c>
      <c r="F34" s="178">
        <v>29760</v>
      </c>
      <c r="G34" s="179">
        <v>2</v>
      </c>
      <c r="H34" s="180">
        <f t="shared" si="1"/>
        <v>29760</v>
      </c>
    </row>
    <row r="35" spans="1:8">
      <c r="A35" s="175" t="s">
        <v>1967</v>
      </c>
      <c r="B35" s="175" t="s">
        <v>1925</v>
      </c>
      <c r="C35" s="175" t="s">
        <v>1945</v>
      </c>
      <c r="D35" s="176">
        <v>36862</v>
      </c>
      <c r="E35" s="177">
        <f t="shared" ca="1" si="0"/>
        <v>22</v>
      </c>
      <c r="F35" s="178">
        <v>12836</v>
      </c>
      <c r="G35" s="179">
        <v>5</v>
      </c>
      <c r="H35" s="180">
        <f t="shared" si="1"/>
        <v>12836</v>
      </c>
    </row>
    <row r="36" spans="1:8">
      <c r="A36" s="175" t="s">
        <v>1968</v>
      </c>
      <c r="B36" s="175" t="s">
        <v>1929</v>
      </c>
      <c r="C36" s="175" t="s">
        <v>1926</v>
      </c>
      <c r="D36" s="176">
        <v>40684</v>
      </c>
      <c r="E36" s="177">
        <f t="shared" ca="1" si="0"/>
        <v>12</v>
      </c>
      <c r="F36" s="178">
        <v>47350</v>
      </c>
      <c r="G36" s="179">
        <v>5</v>
      </c>
      <c r="H36" s="180">
        <f t="shared" si="1"/>
        <v>47350</v>
      </c>
    </row>
    <row r="37" spans="1:8">
      <c r="A37" s="175" t="s">
        <v>1969</v>
      </c>
      <c r="B37" s="175" t="s">
        <v>1970</v>
      </c>
      <c r="C37" s="175" t="s">
        <v>1926</v>
      </c>
      <c r="D37" s="176">
        <v>37117</v>
      </c>
      <c r="E37" s="177">
        <f t="shared" ca="1" si="0"/>
        <v>22</v>
      </c>
      <c r="F37" s="178">
        <v>49770</v>
      </c>
      <c r="G37" s="179">
        <v>1</v>
      </c>
      <c r="H37" s="180">
        <f t="shared" si="1"/>
        <v>49770</v>
      </c>
    </row>
    <row r="38" spans="1:8">
      <c r="A38" s="175" t="s">
        <v>1971</v>
      </c>
      <c r="B38" s="175" t="s">
        <v>1948</v>
      </c>
      <c r="C38" s="175" t="s">
        <v>1926</v>
      </c>
      <c r="D38" s="176">
        <v>37550</v>
      </c>
      <c r="E38" s="177">
        <f t="shared" ca="1" si="0"/>
        <v>21</v>
      </c>
      <c r="F38" s="178">
        <v>35460</v>
      </c>
      <c r="G38" s="179">
        <v>1</v>
      </c>
      <c r="H38" s="180">
        <f t="shared" si="1"/>
        <v>35460</v>
      </c>
    </row>
    <row r="39" spans="1:8">
      <c r="A39" s="175" t="s">
        <v>1972</v>
      </c>
      <c r="B39" s="175" t="s">
        <v>1936</v>
      </c>
      <c r="C39" s="175" t="s">
        <v>1926</v>
      </c>
      <c r="D39" s="176">
        <v>40656</v>
      </c>
      <c r="E39" s="177">
        <f t="shared" ca="1" si="0"/>
        <v>12</v>
      </c>
      <c r="F39" s="178">
        <v>34480</v>
      </c>
      <c r="G39" s="179">
        <v>3</v>
      </c>
      <c r="H39" s="180">
        <f t="shared" si="1"/>
        <v>34480</v>
      </c>
    </row>
    <row r="40" spans="1:8">
      <c r="A40" s="175" t="s">
        <v>1973</v>
      </c>
      <c r="B40" s="175" t="s">
        <v>1974</v>
      </c>
      <c r="C40" s="175" t="s">
        <v>1926</v>
      </c>
      <c r="D40" s="176">
        <v>41819</v>
      </c>
      <c r="E40" s="177">
        <f t="shared" ca="1" si="0"/>
        <v>9</v>
      </c>
      <c r="F40" s="178">
        <v>44560</v>
      </c>
      <c r="G40" s="179">
        <v>2</v>
      </c>
      <c r="H40" s="180">
        <f t="shared" si="1"/>
        <v>44560</v>
      </c>
    </row>
    <row r="41" spans="1:8">
      <c r="A41" s="175" t="s">
        <v>1975</v>
      </c>
      <c r="B41" s="175" t="s">
        <v>1974</v>
      </c>
      <c r="C41" s="175" t="s">
        <v>1926</v>
      </c>
      <c r="D41" s="176">
        <v>41552</v>
      </c>
      <c r="E41" s="177">
        <f t="shared" ca="1" si="0"/>
        <v>10</v>
      </c>
      <c r="F41" s="178">
        <v>71730</v>
      </c>
      <c r="G41" s="179">
        <v>1</v>
      </c>
      <c r="H41" s="180">
        <f t="shared" si="1"/>
        <v>71730</v>
      </c>
    </row>
    <row r="42" spans="1:8">
      <c r="A42" s="175" t="s">
        <v>1976</v>
      </c>
      <c r="B42" s="175" t="s">
        <v>1929</v>
      </c>
      <c r="C42" s="175" t="s">
        <v>1934</v>
      </c>
      <c r="D42" s="176">
        <v>38642</v>
      </c>
      <c r="E42" s="177">
        <f t="shared" ca="1" si="0"/>
        <v>18</v>
      </c>
      <c r="F42" s="178">
        <v>31970</v>
      </c>
      <c r="G42" s="179">
        <v>5</v>
      </c>
      <c r="H42" s="180">
        <f t="shared" si="1"/>
        <v>31970</v>
      </c>
    </row>
    <row r="43" spans="1:8">
      <c r="A43" s="175" t="s">
        <v>1977</v>
      </c>
      <c r="B43" s="175" t="s">
        <v>1936</v>
      </c>
      <c r="C43" s="175" t="s">
        <v>1926</v>
      </c>
      <c r="D43" s="176">
        <v>38069</v>
      </c>
      <c r="E43" s="177">
        <f t="shared" ca="1" si="0"/>
        <v>19</v>
      </c>
      <c r="F43" s="178">
        <v>66010</v>
      </c>
      <c r="G43" s="179">
        <v>5</v>
      </c>
      <c r="H43" s="180">
        <f t="shared" si="1"/>
        <v>66010</v>
      </c>
    </row>
    <row r="44" spans="1:8">
      <c r="A44" s="175" t="s">
        <v>1978</v>
      </c>
      <c r="B44" s="175" t="s">
        <v>1925</v>
      </c>
      <c r="C44" s="175" t="s">
        <v>1940</v>
      </c>
      <c r="D44" s="176">
        <v>38471</v>
      </c>
      <c r="E44" s="177">
        <f t="shared" ca="1" si="0"/>
        <v>18</v>
      </c>
      <c r="F44" s="178">
        <v>33810</v>
      </c>
      <c r="G44" s="179">
        <v>5</v>
      </c>
      <c r="H44" s="180">
        <f t="shared" si="1"/>
        <v>33810</v>
      </c>
    </row>
    <row r="45" spans="1:8">
      <c r="A45" s="175" t="s">
        <v>1979</v>
      </c>
      <c r="B45" s="175" t="s">
        <v>1936</v>
      </c>
      <c r="C45" s="175" t="s">
        <v>1940</v>
      </c>
      <c r="D45" s="176">
        <v>36808</v>
      </c>
      <c r="E45" s="177">
        <f t="shared" ca="1" si="0"/>
        <v>23</v>
      </c>
      <c r="F45" s="178">
        <v>48835</v>
      </c>
      <c r="G45" s="179">
        <v>5</v>
      </c>
      <c r="H45" s="180">
        <f t="shared" si="1"/>
        <v>48835</v>
      </c>
    </row>
    <row r="46" spans="1:8">
      <c r="A46" s="175" t="s">
        <v>1980</v>
      </c>
      <c r="B46" s="175" t="s">
        <v>1943</v>
      </c>
      <c r="C46" s="175" t="s">
        <v>1926</v>
      </c>
      <c r="D46" s="176">
        <v>41333</v>
      </c>
      <c r="E46" s="177">
        <f t="shared" ca="1" si="0"/>
        <v>10</v>
      </c>
      <c r="F46" s="178">
        <v>47340</v>
      </c>
      <c r="G46" s="179">
        <v>2</v>
      </c>
      <c r="H46" s="180">
        <f t="shared" si="1"/>
        <v>47340</v>
      </c>
    </row>
    <row r="47" spans="1:8">
      <c r="A47" s="175" t="s">
        <v>1981</v>
      </c>
      <c r="B47" s="175" t="s">
        <v>1948</v>
      </c>
      <c r="C47" s="175" t="s">
        <v>1940</v>
      </c>
      <c r="D47" s="176">
        <v>41411</v>
      </c>
      <c r="E47" s="177">
        <f t="shared" ca="1" si="0"/>
        <v>10</v>
      </c>
      <c r="F47" s="178">
        <v>38105</v>
      </c>
      <c r="G47" s="179">
        <v>2</v>
      </c>
      <c r="H47" s="180">
        <f t="shared" si="1"/>
        <v>38105</v>
      </c>
    </row>
    <row r="48" spans="1:8">
      <c r="A48" s="175" t="s">
        <v>1982</v>
      </c>
      <c r="B48" s="175" t="s">
        <v>1948</v>
      </c>
      <c r="C48" s="175" t="s">
        <v>1926</v>
      </c>
      <c r="D48" s="176">
        <v>37673</v>
      </c>
      <c r="E48" s="177">
        <f t="shared" ca="1" si="0"/>
        <v>20</v>
      </c>
      <c r="F48" s="178">
        <v>65320</v>
      </c>
      <c r="G48" s="179">
        <v>5</v>
      </c>
      <c r="H48" s="180">
        <f t="shared" si="1"/>
        <v>65320</v>
      </c>
    </row>
    <row r="49" spans="1:8">
      <c r="A49" s="175" t="s">
        <v>1983</v>
      </c>
      <c r="B49" s="175" t="s">
        <v>1984</v>
      </c>
      <c r="C49" s="175" t="s">
        <v>1926</v>
      </c>
      <c r="D49" s="176">
        <v>42019</v>
      </c>
      <c r="E49" s="177">
        <f t="shared" ca="1" si="0"/>
        <v>8</v>
      </c>
      <c r="F49" s="178">
        <v>46220</v>
      </c>
      <c r="G49" s="179">
        <v>3</v>
      </c>
      <c r="H49" s="180">
        <f t="shared" si="1"/>
        <v>46220</v>
      </c>
    </row>
    <row r="50" spans="1:8">
      <c r="A50" s="175" t="s">
        <v>1985</v>
      </c>
      <c r="B50" s="175" t="s">
        <v>1986</v>
      </c>
      <c r="C50" s="175" t="s">
        <v>1926</v>
      </c>
      <c r="D50" s="176">
        <v>38961</v>
      </c>
      <c r="E50" s="177">
        <f t="shared" ca="1" si="0"/>
        <v>17</v>
      </c>
      <c r="F50" s="178">
        <v>66890</v>
      </c>
      <c r="G50" s="179">
        <v>5</v>
      </c>
      <c r="H50" s="180">
        <f t="shared" si="1"/>
        <v>66890</v>
      </c>
    </row>
    <row r="51" spans="1:8">
      <c r="A51" s="175" t="s">
        <v>1987</v>
      </c>
      <c r="B51" s="175" t="s">
        <v>1936</v>
      </c>
      <c r="C51" s="175" t="s">
        <v>1934</v>
      </c>
      <c r="D51" s="176">
        <v>40379</v>
      </c>
      <c r="E51" s="177">
        <f t="shared" ca="1" si="0"/>
        <v>13</v>
      </c>
      <c r="F51" s="178">
        <v>35460</v>
      </c>
      <c r="G51" s="179">
        <v>3</v>
      </c>
      <c r="H51" s="180">
        <f t="shared" si="1"/>
        <v>35460</v>
      </c>
    </row>
    <row r="52" spans="1:8">
      <c r="A52" s="175" t="s">
        <v>1988</v>
      </c>
      <c r="B52" s="175" t="s">
        <v>1925</v>
      </c>
      <c r="C52" s="175" t="s">
        <v>1926</v>
      </c>
      <c r="D52" s="176">
        <v>41371</v>
      </c>
      <c r="E52" s="177">
        <f t="shared" ca="1" si="0"/>
        <v>10</v>
      </c>
      <c r="F52" s="178">
        <v>66840</v>
      </c>
      <c r="G52" s="179">
        <v>4</v>
      </c>
      <c r="H52" s="180">
        <f t="shared" si="1"/>
        <v>66840</v>
      </c>
    </row>
    <row r="53" spans="1:8">
      <c r="A53" s="175" t="s">
        <v>1989</v>
      </c>
      <c r="B53" s="175" t="s">
        <v>1936</v>
      </c>
      <c r="C53" s="175" t="s">
        <v>1934</v>
      </c>
      <c r="D53" s="176">
        <v>41474</v>
      </c>
      <c r="E53" s="177">
        <f t="shared" ca="1" si="0"/>
        <v>10</v>
      </c>
      <c r="F53" s="178">
        <v>28260</v>
      </c>
      <c r="G53" s="179">
        <v>5</v>
      </c>
      <c r="H53" s="180">
        <f t="shared" si="1"/>
        <v>28260</v>
      </c>
    </row>
    <row r="54" spans="1:8">
      <c r="A54" s="175" t="s">
        <v>1990</v>
      </c>
      <c r="B54" s="175" t="s">
        <v>1936</v>
      </c>
      <c r="C54" s="175" t="s">
        <v>1934</v>
      </c>
      <c r="D54" s="176">
        <v>40145</v>
      </c>
      <c r="E54" s="177">
        <f t="shared" ca="1" si="0"/>
        <v>13</v>
      </c>
      <c r="F54" s="178">
        <v>64430</v>
      </c>
      <c r="G54" s="179">
        <v>4</v>
      </c>
      <c r="H54" s="180">
        <f t="shared" si="1"/>
        <v>64430</v>
      </c>
    </row>
    <row r="57" spans="1:8" ht="23.25">
      <c r="A57" s="21" t="s">
        <v>1630</v>
      </c>
      <c r="B57" s="21"/>
    </row>
    <row r="58" spans="1:8" ht="21">
      <c r="A58" s="54" t="s">
        <v>2025</v>
      </c>
    </row>
    <row r="60" spans="1:8">
      <c r="A60" s="83" t="s">
        <v>2013</v>
      </c>
      <c r="B60" t="s">
        <v>2014</v>
      </c>
    </row>
    <row r="61" spans="1:8">
      <c r="A61" t="s">
        <v>2015</v>
      </c>
      <c r="B61">
        <v>90</v>
      </c>
    </row>
    <row r="62" spans="1:8">
      <c r="A62" t="s">
        <v>2016</v>
      </c>
      <c r="B62">
        <v>125</v>
      </c>
    </row>
    <row r="63" spans="1:8">
      <c r="A63" t="s">
        <v>2017</v>
      </c>
      <c r="B63">
        <v>75</v>
      </c>
    </row>
    <row r="64" spans="1:8">
      <c r="A64" t="s">
        <v>2018</v>
      </c>
      <c r="B64">
        <v>80</v>
      </c>
    </row>
    <row r="65" spans="1:2">
      <c r="A65" t="s">
        <v>2019</v>
      </c>
      <c r="B65">
        <v>32</v>
      </c>
    </row>
    <row r="66" spans="1:2">
      <c r="A66" t="s">
        <v>2020</v>
      </c>
      <c r="B66">
        <v>95</v>
      </c>
    </row>
    <row r="67" spans="1:2">
      <c r="A67" t="s">
        <v>2021</v>
      </c>
      <c r="B67">
        <v>100</v>
      </c>
    </row>
    <row r="68" spans="1:2">
      <c r="A68" t="s">
        <v>2022</v>
      </c>
      <c r="B68">
        <v>45</v>
      </c>
    </row>
    <row r="69" spans="1:2">
      <c r="A69" t="s">
        <v>2023</v>
      </c>
      <c r="B69">
        <v>65</v>
      </c>
    </row>
    <row r="70" spans="1:2">
      <c r="A70" t="s">
        <v>2024</v>
      </c>
      <c r="B70">
        <v>88</v>
      </c>
    </row>
  </sheetData>
  <mergeCells count="1">
    <mergeCell ref="J25:O25"/>
  </mergeCells>
  <pageMargins left="0.7" right="0.7" top="0.75" bottom="0.75" header="0.3" footer="0.3"/>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A1191-1B64-46EC-8083-90A3EADF3B08}">
  <dimension ref="A1:F51"/>
  <sheetViews>
    <sheetView topLeftCell="A4" workbookViewId="0">
      <selection activeCell="L7" sqref="L7"/>
    </sheetView>
  </sheetViews>
  <sheetFormatPr defaultRowHeight="15"/>
  <cols>
    <col min="1" max="1" width="15" bestFit="1" customWidth="1"/>
    <col min="2" max="2" width="12.140625" bestFit="1" customWidth="1"/>
    <col min="3" max="3" width="13.28515625" bestFit="1" customWidth="1"/>
  </cols>
  <sheetData>
    <row r="1" spans="1:6" ht="23.25">
      <c r="A1" s="62" t="s">
        <v>1993</v>
      </c>
      <c r="B1" s="59"/>
      <c r="C1" s="59"/>
    </row>
    <row r="2" spans="1:6" ht="21">
      <c r="A2" s="28" t="s">
        <v>2002</v>
      </c>
      <c r="B2" s="28"/>
      <c r="C2" s="28"/>
      <c r="D2" s="28"/>
      <c r="E2" s="28"/>
      <c r="F2" s="28"/>
    </row>
    <row r="5" spans="1:6">
      <c r="A5" s="46" t="s">
        <v>1994</v>
      </c>
      <c r="B5" s="46" t="s">
        <v>1995</v>
      </c>
    </row>
    <row r="6" spans="1:6">
      <c r="A6" s="181" t="s">
        <v>1996</v>
      </c>
      <c r="B6" s="182">
        <v>12755.326499999997</v>
      </c>
    </row>
    <row r="7" spans="1:6">
      <c r="A7" s="181" t="s">
        <v>1997</v>
      </c>
      <c r="B7" s="182">
        <v>10373.157000000003</v>
      </c>
    </row>
    <row r="8" spans="1:6">
      <c r="A8" s="181" t="s">
        <v>1998</v>
      </c>
      <c r="B8" s="182">
        <v>8631.5770000000011</v>
      </c>
    </row>
    <row r="9" spans="1:6">
      <c r="A9" s="181" t="s">
        <v>1999</v>
      </c>
      <c r="B9" s="182">
        <v>7660.6439999999993</v>
      </c>
    </row>
    <row r="10" spans="1:6">
      <c r="A10" s="181" t="s">
        <v>2000</v>
      </c>
      <c r="B10" s="182">
        <v>3233.688000000001</v>
      </c>
    </row>
    <row r="11" spans="1:6">
      <c r="A11" s="181" t="s">
        <v>2001</v>
      </c>
      <c r="B11" s="182">
        <v>1936.338</v>
      </c>
    </row>
    <row r="12" spans="1:6">
      <c r="A12" s="181" t="s">
        <v>1564</v>
      </c>
      <c r="B12" s="182">
        <v>1345.4399999999998</v>
      </c>
    </row>
    <row r="32" spans="1:3" ht="23.25">
      <c r="A32" s="62" t="s">
        <v>1993</v>
      </c>
      <c r="B32" s="59"/>
      <c r="C32" s="59"/>
    </row>
    <row r="33" spans="1:6" ht="21">
      <c r="A33" s="28" t="s">
        <v>2002</v>
      </c>
      <c r="B33" s="28"/>
      <c r="C33" s="28"/>
      <c r="D33" s="28"/>
      <c r="E33" s="28"/>
      <c r="F33" s="28"/>
    </row>
    <row r="37" spans="1:6">
      <c r="A37" s="183" t="s">
        <v>152</v>
      </c>
      <c r="B37" s="183" t="s">
        <v>1995</v>
      </c>
      <c r="C37" s="183" t="s">
        <v>2003</v>
      </c>
    </row>
    <row r="38" spans="1:6">
      <c r="A38" s="184" t="s">
        <v>2011</v>
      </c>
      <c r="B38" s="182">
        <v>0</v>
      </c>
      <c r="C38" s="182">
        <v>0</v>
      </c>
    </row>
    <row r="39" spans="1:6">
      <c r="A39" s="184" t="s">
        <v>92</v>
      </c>
      <c r="B39" s="182">
        <v>0</v>
      </c>
      <c r="C39" s="182">
        <v>0</v>
      </c>
    </row>
    <row r="40" spans="1:6">
      <c r="A40" s="184" t="s">
        <v>93</v>
      </c>
      <c r="B40" s="182">
        <v>0</v>
      </c>
      <c r="C40" s="182">
        <v>0</v>
      </c>
    </row>
    <row r="41" spans="1:6">
      <c r="A41" s="184" t="s">
        <v>94</v>
      </c>
      <c r="B41" s="182">
        <v>0</v>
      </c>
      <c r="C41" s="182">
        <v>0</v>
      </c>
    </row>
    <row r="42" spans="1:6">
      <c r="A42" s="184" t="s">
        <v>95</v>
      </c>
      <c r="B42" s="182">
        <v>2582.8010000000013</v>
      </c>
      <c r="C42" s="182">
        <v>2582.8010000000013</v>
      </c>
    </row>
    <row r="43" spans="1:6">
      <c r="A43" s="184" t="s">
        <v>2004</v>
      </c>
      <c r="B43" s="182">
        <v>0</v>
      </c>
      <c r="C43" s="182">
        <v>0</v>
      </c>
    </row>
    <row r="44" spans="1:6">
      <c r="A44" s="184" t="s">
        <v>97</v>
      </c>
      <c r="B44" s="182">
        <v>11480.492699999997</v>
      </c>
      <c r="C44" s="182">
        <v>11480.492699999997</v>
      </c>
    </row>
    <row r="45" spans="1:6">
      <c r="A45" s="184" t="s">
        <v>2005</v>
      </c>
      <c r="B45" s="182">
        <v>3844.6559999999999</v>
      </c>
      <c r="C45" s="182">
        <v>3844.6559999999999</v>
      </c>
    </row>
    <row r="46" spans="1:6">
      <c r="A46" s="184" t="s">
        <v>2006</v>
      </c>
      <c r="B46" s="182">
        <v>6769.1215000000002</v>
      </c>
      <c r="C46" s="182">
        <v>6769.1215000000002</v>
      </c>
    </row>
    <row r="47" spans="1:6">
      <c r="A47" s="184" t="s">
        <v>2007</v>
      </c>
      <c r="B47" s="182">
        <v>5429.1</v>
      </c>
      <c r="C47" s="182">
        <v>5429.1</v>
      </c>
    </row>
    <row r="48" spans="1:6">
      <c r="A48" s="184" t="s">
        <v>2008</v>
      </c>
      <c r="B48" s="182">
        <v>0</v>
      </c>
      <c r="C48" s="182">
        <v>0</v>
      </c>
    </row>
    <row r="49" spans="1:3">
      <c r="A49" s="184" t="s">
        <v>2009</v>
      </c>
      <c r="B49" s="182">
        <v>0</v>
      </c>
      <c r="C49" s="182">
        <v>0</v>
      </c>
    </row>
    <row r="50" spans="1:3">
      <c r="A50" s="184" t="s">
        <v>2010</v>
      </c>
      <c r="B50" s="182">
        <v>0</v>
      </c>
      <c r="C50" s="182">
        <v>0</v>
      </c>
    </row>
    <row r="51" spans="1:3">
      <c r="A51" s="184" t="s">
        <v>2012</v>
      </c>
      <c r="B51" s="182">
        <v>0</v>
      </c>
      <c r="C51" s="182">
        <v>0</v>
      </c>
    </row>
  </sheetData>
  <pageMargins left="0.7" right="0.7" top="0.75" bottom="0.75" header="0.3" footer="0.3"/>
  <drawing r:id="rId3"/>
  <extLst>
    <ext xmlns:x14="http://schemas.microsoft.com/office/spreadsheetml/2009/9/main" uri="{A8765BA9-456A-4dab-B4F3-ACF838C121DE}">
      <x14:slicerList>
        <x14:slicer r:id="rId4"/>
      </x14:slicerList>
    </ext>
    <ext xmlns:x15="http://schemas.microsoft.com/office/spreadsheetml/2010/11/main" uri="{7E03D99C-DC04-49d9-9315-930204A7B6E9}">
      <x15:timelineRefs>
        <x15:timelineRef r:id="rId5"/>
      </x15:timelineRefs>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FA9EE3-D95A-4B94-9710-C2EE8CCD83D6}">
  <sheetPr>
    <tabColor rgb="FFC00000"/>
  </sheetPr>
  <dimension ref="A1:N1190"/>
  <sheetViews>
    <sheetView workbookViewId="0">
      <selection activeCell="N16" sqref="N16"/>
    </sheetView>
  </sheetViews>
  <sheetFormatPr defaultRowHeight="15"/>
  <cols>
    <col min="1" max="1" width="17.7109375" customWidth="1"/>
    <col min="2" max="2" width="17.85546875" customWidth="1"/>
    <col min="3" max="3" width="12.5703125" customWidth="1"/>
    <col min="4" max="5" width="9.5703125" bestFit="1" customWidth="1"/>
    <col min="6" max="6" width="10.5703125" customWidth="1"/>
    <col min="10" max="10" width="10.85546875" customWidth="1"/>
    <col min="12" max="12" width="10.42578125" customWidth="1"/>
    <col min="13" max="13" width="10.140625" customWidth="1"/>
    <col min="15" max="15" width="9.85546875" customWidth="1"/>
    <col min="18" max="18" width="10.42578125" customWidth="1"/>
  </cols>
  <sheetData>
    <row r="1" spans="1:12" ht="26.25">
      <c r="A1" s="23" t="s">
        <v>2032</v>
      </c>
      <c r="B1" s="23"/>
      <c r="C1" s="23"/>
      <c r="D1" s="23"/>
      <c r="E1" s="23"/>
      <c r="H1" s="186" t="s">
        <v>1684</v>
      </c>
      <c r="I1" s="186"/>
      <c r="J1" s="186"/>
    </row>
    <row r="3" spans="1:12" ht="15.75">
      <c r="A3" s="187" t="s">
        <v>2033</v>
      </c>
      <c r="B3" s="188" t="s">
        <v>2034</v>
      </c>
      <c r="H3" s="189" t="s">
        <v>2035</v>
      </c>
      <c r="I3" s="189"/>
    </row>
    <row r="4" spans="1:12" ht="15.75">
      <c r="A4" s="187" t="s">
        <v>2036</v>
      </c>
      <c r="B4" s="188" t="s">
        <v>2037</v>
      </c>
    </row>
    <row r="5" spans="1:12" ht="15.75">
      <c r="A5" s="187" t="s">
        <v>2038</v>
      </c>
      <c r="B5" s="188" t="s">
        <v>2039</v>
      </c>
    </row>
    <row r="6" spans="1:12" ht="15.75">
      <c r="A6" s="187" t="s">
        <v>2040</v>
      </c>
      <c r="B6" s="188" t="s">
        <v>2041</v>
      </c>
    </row>
    <row r="7" spans="1:12" ht="15.75">
      <c r="A7" s="187" t="s">
        <v>2042</v>
      </c>
      <c r="B7" s="188" t="s">
        <v>2043</v>
      </c>
    </row>
    <row r="10" spans="1:12" ht="21">
      <c r="A10" s="186" t="s">
        <v>2044</v>
      </c>
    </row>
    <row r="11" spans="1:12" ht="18.75">
      <c r="A11" s="33" t="s">
        <v>2045</v>
      </c>
    </row>
    <row r="12" spans="1:12" ht="18.75">
      <c r="A12" s="190" t="s">
        <v>2046</v>
      </c>
      <c r="B12" s="189"/>
      <c r="C12" s="189"/>
      <c r="D12" s="189"/>
      <c r="E12" s="189"/>
      <c r="F12" s="189"/>
      <c r="G12" s="189"/>
      <c r="H12" s="189"/>
    </row>
    <row r="15" spans="1:12" ht="15.75">
      <c r="F15" s="191" t="s">
        <v>2047</v>
      </c>
      <c r="G15" s="192" t="s">
        <v>2033</v>
      </c>
      <c r="H15" s="192" t="s">
        <v>2036</v>
      </c>
      <c r="I15" s="192" t="s">
        <v>2038</v>
      </c>
      <c r="J15" s="192" t="s">
        <v>2040</v>
      </c>
      <c r="K15" s="192" t="s">
        <v>2042</v>
      </c>
      <c r="L15" s="192" t="s">
        <v>2048</v>
      </c>
    </row>
    <row r="16" spans="1:12" ht="15.75">
      <c r="A16" s="193"/>
      <c r="B16" s="194" t="s">
        <v>2049</v>
      </c>
      <c r="C16" s="194" t="s">
        <v>2050</v>
      </c>
      <c r="D16" s="194" t="s">
        <v>2051</v>
      </c>
      <c r="E16" s="194" t="s">
        <v>2052</v>
      </c>
      <c r="F16" s="194" t="s">
        <v>2053</v>
      </c>
      <c r="G16" s="195" t="s">
        <v>98</v>
      </c>
      <c r="H16" s="195" t="s">
        <v>2054</v>
      </c>
      <c r="I16" s="195" t="s">
        <v>2055</v>
      </c>
      <c r="J16" s="195" t="s">
        <v>2056</v>
      </c>
      <c r="K16" s="195" t="s">
        <v>2057</v>
      </c>
      <c r="L16" s="195" t="s">
        <v>2057</v>
      </c>
    </row>
    <row r="17" spans="1:12" ht="15.75">
      <c r="A17" s="194" t="s">
        <v>1527</v>
      </c>
      <c r="B17" s="56">
        <v>202</v>
      </c>
      <c r="C17" s="56">
        <v>812</v>
      </c>
      <c r="D17" s="56">
        <v>407</v>
      </c>
      <c r="E17" s="56">
        <v>591</v>
      </c>
      <c r="F17" s="56">
        <v>706</v>
      </c>
      <c r="G17" s="196"/>
      <c r="H17" s="196"/>
      <c r="I17" s="196"/>
      <c r="J17" s="196"/>
      <c r="K17" s="196"/>
      <c r="L17" s="196"/>
    </row>
    <row r="18" spans="1:12" ht="15.75">
      <c r="A18" s="194" t="s">
        <v>1526</v>
      </c>
      <c r="B18" s="56">
        <v>342</v>
      </c>
      <c r="C18" s="56">
        <v>492</v>
      </c>
      <c r="D18" s="56">
        <v>301</v>
      </c>
      <c r="E18" s="56">
        <v>570</v>
      </c>
      <c r="F18" s="56">
        <v>829</v>
      </c>
      <c r="G18" s="196"/>
      <c r="H18" s="196"/>
      <c r="I18" s="196"/>
      <c r="J18" s="196"/>
      <c r="K18" s="196"/>
      <c r="L18" s="196"/>
    </row>
    <row r="19" spans="1:12" ht="15.75">
      <c r="A19" s="194" t="s">
        <v>2058</v>
      </c>
      <c r="B19" s="56">
        <v>976</v>
      </c>
      <c r="C19" s="56">
        <v>956</v>
      </c>
      <c r="D19" s="56">
        <v>592</v>
      </c>
      <c r="E19" s="56">
        <v>420</v>
      </c>
      <c r="F19" s="56">
        <v>217</v>
      </c>
      <c r="G19" s="196"/>
      <c r="H19" s="196"/>
      <c r="I19" s="196"/>
      <c r="J19" s="196"/>
      <c r="K19" s="196"/>
      <c r="L19" s="196"/>
    </row>
    <row r="20" spans="1:12" ht="15.75">
      <c r="A20" s="194" t="s">
        <v>2059</v>
      </c>
      <c r="B20" s="56">
        <v>916</v>
      </c>
      <c r="C20" s="56">
        <v>380</v>
      </c>
      <c r="D20" s="56">
        <v>666</v>
      </c>
      <c r="E20" s="56">
        <v>593</v>
      </c>
      <c r="F20" s="56">
        <v>343</v>
      </c>
      <c r="G20" s="196"/>
      <c r="H20" s="196"/>
      <c r="I20" s="196"/>
      <c r="J20" s="196"/>
      <c r="K20" s="196"/>
      <c r="L20" s="196"/>
    </row>
    <row r="21" spans="1:12" ht="15.75">
      <c r="A21" s="194" t="s">
        <v>2060</v>
      </c>
      <c r="B21" s="56">
        <v>473</v>
      </c>
      <c r="C21" s="56">
        <v>692</v>
      </c>
      <c r="D21" s="56">
        <v>319</v>
      </c>
      <c r="E21" s="56">
        <v>761</v>
      </c>
      <c r="F21" s="56">
        <v>261</v>
      </c>
      <c r="G21" s="196"/>
      <c r="H21" s="196"/>
      <c r="I21" s="196"/>
      <c r="J21" s="196"/>
      <c r="K21" s="196"/>
      <c r="L21" s="196"/>
    </row>
    <row r="22" spans="1:12" ht="15.75">
      <c r="A22" s="197" t="s">
        <v>98</v>
      </c>
      <c r="B22" s="196"/>
      <c r="C22" s="196"/>
      <c r="D22" s="196"/>
      <c r="E22" s="196"/>
      <c r="F22" s="196"/>
      <c r="G22" s="196"/>
      <c r="H22" s="196"/>
      <c r="I22" s="196"/>
      <c r="J22" s="196"/>
      <c r="K22" s="196"/>
      <c r="L22" s="196"/>
    </row>
    <row r="23" spans="1:12" ht="15.75">
      <c r="A23" s="197" t="s">
        <v>2054</v>
      </c>
      <c r="B23" s="196"/>
      <c r="C23" s="196"/>
      <c r="D23" s="196"/>
      <c r="E23" s="196"/>
      <c r="F23" s="196"/>
      <c r="G23" s="196"/>
      <c r="H23" s="196"/>
      <c r="I23" s="196"/>
      <c r="J23" s="196"/>
      <c r="K23" s="196"/>
      <c r="L23" s="196"/>
    </row>
    <row r="24" spans="1:12" ht="15.75">
      <c r="A24" s="197" t="s">
        <v>2055</v>
      </c>
      <c r="B24" s="196"/>
      <c r="C24" s="196"/>
      <c r="D24" s="196"/>
      <c r="E24" s="196"/>
      <c r="F24" s="196"/>
      <c r="G24" s="196"/>
      <c r="H24" s="196"/>
      <c r="I24" s="196"/>
      <c r="J24" s="196"/>
      <c r="K24" s="196"/>
      <c r="L24" s="196"/>
    </row>
    <row r="25" spans="1:12" ht="15.75">
      <c r="A25" s="197" t="s">
        <v>2056</v>
      </c>
      <c r="B25" s="196"/>
      <c r="C25" s="196"/>
      <c r="D25" s="196"/>
      <c r="E25" s="196"/>
      <c r="F25" s="196"/>
      <c r="G25" s="196"/>
      <c r="H25" s="196"/>
      <c r="I25" s="196"/>
      <c r="J25" s="196"/>
      <c r="K25" s="196"/>
      <c r="L25" s="196"/>
    </row>
    <row r="26" spans="1:12" ht="15.75">
      <c r="A26" s="197" t="s">
        <v>2057</v>
      </c>
      <c r="B26" s="196"/>
      <c r="C26" s="196"/>
      <c r="D26" s="196"/>
      <c r="E26" s="196"/>
      <c r="F26" s="196"/>
      <c r="G26" s="196"/>
      <c r="H26" s="196"/>
      <c r="I26" s="196"/>
      <c r="J26" s="196"/>
      <c r="K26" s="196"/>
      <c r="L26" s="196"/>
    </row>
    <row r="29" spans="1:12" ht="21">
      <c r="A29" s="186" t="s">
        <v>2061</v>
      </c>
      <c r="B29" s="198" t="s">
        <v>2062</v>
      </c>
    </row>
    <row r="31" spans="1:12">
      <c r="B31" s="199" t="s">
        <v>2063</v>
      </c>
      <c r="C31" s="200">
        <v>13500</v>
      </c>
    </row>
    <row r="32" spans="1:12">
      <c r="B32" s="199" t="s">
        <v>2064</v>
      </c>
      <c r="C32" s="201"/>
    </row>
    <row r="33" spans="1:7">
      <c r="B33" s="202"/>
    </row>
    <row r="34" spans="1:7" ht="21">
      <c r="A34" s="186" t="s">
        <v>2065</v>
      </c>
      <c r="B34" s="198" t="s">
        <v>2066</v>
      </c>
    </row>
    <row r="36" spans="1:7" ht="18.75">
      <c r="A36" s="203"/>
      <c r="B36" s="204" t="s">
        <v>2067</v>
      </c>
      <c r="C36" s="204" t="s">
        <v>2068</v>
      </c>
      <c r="D36" s="204" t="s">
        <v>2069</v>
      </c>
      <c r="E36" s="203"/>
      <c r="F36" s="205" t="s">
        <v>2070</v>
      </c>
      <c r="G36" s="205"/>
    </row>
    <row r="37" spans="1:7">
      <c r="B37" s="56" t="s">
        <v>2071</v>
      </c>
      <c r="C37" s="206">
        <v>2830.34</v>
      </c>
      <c r="D37" s="207">
        <f>C37*$F$37</f>
        <v>622.6748</v>
      </c>
      <c r="F37" s="208">
        <v>0.22</v>
      </c>
    </row>
    <row r="38" spans="1:7">
      <c r="B38" s="56" t="s">
        <v>2072</v>
      </c>
      <c r="C38" s="206">
        <v>2239.9299999999998</v>
      </c>
      <c r="D38" s="209"/>
    </row>
    <row r="39" spans="1:7">
      <c r="B39" s="56" t="s">
        <v>2073</v>
      </c>
      <c r="C39" s="206">
        <v>2953.98</v>
      </c>
      <c r="D39" s="209"/>
    </row>
    <row r="40" spans="1:7">
      <c r="B40" s="56" t="s">
        <v>2074</v>
      </c>
      <c r="C40" s="206">
        <v>2926.74</v>
      </c>
      <c r="D40" s="209"/>
    </row>
    <row r="42" spans="1:7" ht="21">
      <c r="A42" s="186" t="s">
        <v>2075</v>
      </c>
    </row>
    <row r="43" spans="1:7" ht="15.75">
      <c r="A43" s="198" t="s">
        <v>2076</v>
      </c>
    </row>
    <row r="44" spans="1:7" ht="15.75">
      <c r="A44" s="198" t="s">
        <v>2077</v>
      </c>
    </row>
    <row r="45" spans="1:7">
      <c r="A45" s="210"/>
    </row>
    <row r="46" spans="1:7">
      <c r="A46" s="56"/>
      <c r="B46" s="14" t="s">
        <v>2049</v>
      </c>
      <c r="C46" s="211" t="s">
        <v>2050</v>
      </c>
      <c r="D46" s="211" t="s">
        <v>2078</v>
      </c>
      <c r="E46" s="211" t="s">
        <v>2079</v>
      </c>
      <c r="F46" s="211" t="s">
        <v>2080</v>
      </c>
    </row>
    <row r="47" spans="1:7">
      <c r="A47" s="212" t="s">
        <v>2081</v>
      </c>
      <c r="B47" s="206">
        <v>1000</v>
      </c>
      <c r="C47" s="206">
        <f>B47*(1+0.1)</f>
        <v>1100</v>
      </c>
      <c r="D47" s="206">
        <f>C47*(1+0.1)</f>
        <v>1210</v>
      </c>
      <c r="E47" s="206">
        <f>D47*(1+0.1)</f>
        <v>1331</v>
      </c>
      <c r="F47" s="206">
        <f>E47*(1+0.1)</f>
        <v>1464.1000000000001</v>
      </c>
    </row>
    <row r="48" spans="1:7">
      <c r="A48" s="212" t="s">
        <v>2082</v>
      </c>
      <c r="B48" s="206">
        <v>291</v>
      </c>
      <c r="C48" s="206">
        <v>228</v>
      </c>
      <c r="D48" s="206">
        <v>140</v>
      </c>
      <c r="E48" s="206">
        <v>268</v>
      </c>
      <c r="F48" s="206">
        <v>217</v>
      </c>
    </row>
    <row r="49" spans="1:14">
      <c r="A49" s="212" t="s">
        <v>2083</v>
      </c>
      <c r="B49" s="206">
        <v>200</v>
      </c>
      <c r="C49" s="206">
        <v>124</v>
      </c>
      <c r="D49" s="206">
        <v>270</v>
      </c>
      <c r="E49" s="206">
        <v>140</v>
      </c>
      <c r="F49" s="206">
        <v>164</v>
      </c>
    </row>
    <row r="50" spans="1:14">
      <c r="A50" s="212" t="s">
        <v>2084</v>
      </c>
      <c r="B50" s="206">
        <v>235</v>
      </c>
      <c r="C50" s="206">
        <v>225</v>
      </c>
      <c r="D50" s="206">
        <v>103</v>
      </c>
      <c r="E50" s="206">
        <v>233</v>
      </c>
      <c r="F50" s="206">
        <v>257</v>
      </c>
    </row>
    <row r="51" spans="1:14">
      <c r="A51" s="212" t="s">
        <v>2085</v>
      </c>
      <c r="B51" s="213"/>
      <c r="C51" s="213"/>
      <c r="D51" s="213"/>
      <c r="E51" s="213"/>
      <c r="F51" s="213"/>
    </row>
    <row r="52" spans="1:14">
      <c r="A52" s="212" t="s">
        <v>2086</v>
      </c>
      <c r="B52" s="213"/>
      <c r="C52" s="213"/>
      <c r="D52" s="213"/>
      <c r="E52" s="213"/>
      <c r="F52" s="213"/>
    </row>
    <row r="55" spans="1:14" ht="18.75">
      <c r="A55" s="214" t="s">
        <v>1993</v>
      </c>
      <c r="B55" s="214"/>
    </row>
    <row r="56" spans="1:14" ht="18">
      <c r="A56" s="215" t="s">
        <v>2087</v>
      </c>
      <c r="B56" s="216"/>
      <c r="C56" s="216"/>
      <c r="D56" s="216"/>
      <c r="E56" s="216"/>
      <c r="F56" s="216"/>
      <c r="G56" s="216"/>
      <c r="H56" s="216"/>
      <c r="I56" s="216"/>
      <c r="J56" s="216"/>
      <c r="K56" s="216"/>
      <c r="L56" s="216"/>
      <c r="M56" s="216"/>
      <c r="N56" s="216"/>
    </row>
    <row r="57" spans="1:14" ht="18">
      <c r="A57" s="217" t="s">
        <v>2088</v>
      </c>
      <c r="B57" s="218"/>
      <c r="C57" s="218"/>
      <c r="D57" s="218"/>
      <c r="E57" s="218"/>
      <c r="F57" s="218"/>
      <c r="G57" s="218"/>
      <c r="H57" s="218"/>
      <c r="I57" s="218"/>
      <c r="J57" s="218"/>
      <c r="K57" s="218"/>
      <c r="L57" s="218"/>
      <c r="M57" s="218"/>
    </row>
    <row r="58" spans="1:14" ht="18">
      <c r="A58" s="217" t="s">
        <v>2089</v>
      </c>
      <c r="B58" s="218"/>
      <c r="C58" s="218"/>
      <c r="D58" s="218"/>
      <c r="E58" s="218"/>
      <c r="F58" s="218"/>
      <c r="G58" s="218"/>
      <c r="H58" s="218"/>
      <c r="I58" s="218"/>
      <c r="J58" s="218"/>
      <c r="K58" s="218"/>
      <c r="L58" s="218"/>
      <c r="M58" s="218"/>
    </row>
    <row r="59" spans="1:14" ht="18">
      <c r="A59" s="217" t="s">
        <v>2090</v>
      </c>
      <c r="B59" s="218"/>
      <c r="C59" s="218"/>
      <c r="D59" s="218"/>
      <c r="E59" s="218"/>
      <c r="F59" s="218"/>
      <c r="G59" s="218"/>
      <c r="H59" s="218"/>
      <c r="I59" s="218"/>
      <c r="J59" s="218"/>
      <c r="K59" s="218"/>
      <c r="L59" s="218"/>
      <c r="M59" s="218"/>
    </row>
    <row r="60" spans="1:14" ht="18">
      <c r="A60" s="217" t="s">
        <v>2091</v>
      </c>
      <c r="B60" s="218"/>
      <c r="C60" s="218"/>
      <c r="D60" s="218"/>
      <c r="E60" s="218"/>
      <c r="F60" s="218"/>
      <c r="G60" s="218"/>
      <c r="H60" s="218"/>
      <c r="I60" s="218"/>
      <c r="J60" s="218"/>
      <c r="K60" s="218"/>
      <c r="L60" s="218"/>
      <c r="M60" s="218"/>
    </row>
    <row r="61" spans="1:14" ht="18">
      <c r="A61" s="217" t="s">
        <v>2092</v>
      </c>
      <c r="B61" s="218"/>
      <c r="C61" s="218"/>
      <c r="D61" s="218"/>
      <c r="E61" s="218"/>
      <c r="F61" s="218"/>
      <c r="G61" s="218"/>
      <c r="H61" s="218"/>
      <c r="I61" s="218"/>
      <c r="J61" s="218"/>
      <c r="K61" s="218"/>
      <c r="L61" s="218"/>
      <c r="M61" s="218"/>
    </row>
    <row r="62" spans="1:14" ht="18">
      <c r="A62" s="217" t="s">
        <v>2093</v>
      </c>
      <c r="B62" s="218"/>
      <c r="C62" s="218"/>
      <c r="D62" s="218"/>
      <c r="E62" s="218"/>
      <c r="F62" s="218"/>
      <c r="G62" s="218"/>
      <c r="H62" s="218"/>
      <c r="I62" s="218"/>
      <c r="J62" s="218"/>
      <c r="K62" s="218"/>
      <c r="L62" s="218"/>
      <c r="M62" s="218"/>
    </row>
    <row r="65" spans="1:7">
      <c r="A65" s="110" t="s">
        <v>2094</v>
      </c>
      <c r="B65" s="110" t="s">
        <v>2095</v>
      </c>
      <c r="C65" s="110" t="s">
        <v>2096</v>
      </c>
      <c r="D65" s="110" t="s">
        <v>2097</v>
      </c>
      <c r="E65" s="110" t="s">
        <v>2098</v>
      </c>
      <c r="F65" s="110" t="s">
        <v>2099</v>
      </c>
      <c r="G65" s="199" t="s">
        <v>2100</v>
      </c>
    </row>
    <row r="66" spans="1:7">
      <c r="A66" s="56" t="s">
        <v>2101</v>
      </c>
      <c r="B66" s="219">
        <v>18.5</v>
      </c>
      <c r="C66" s="220">
        <v>0.38541666666666669</v>
      </c>
      <c r="D66" s="220">
        <v>0.72916666666666663</v>
      </c>
      <c r="E66" s="221">
        <v>1</v>
      </c>
      <c r="F66" s="207">
        <f>(D66-C66)*24-E66</f>
        <v>7.2499999999999982</v>
      </c>
      <c r="G66" s="222">
        <f>ROUND(F66*B66,2)</f>
        <v>134.13</v>
      </c>
    </row>
    <row r="67" spans="1:7">
      <c r="A67" s="56" t="s">
        <v>2102</v>
      </c>
      <c r="B67" s="219">
        <v>20.5</v>
      </c>
      <c r="C67" s="220">
        <v>0.41666666666666669</v>
      </c>
      <c r="D67" s="220">
        <v>0.72916666666666663</v>
      </c>
      <c r="E67" s="221">
        <v>0.5</v>
      </c>
      <c r="F67" s="209"/>
      <c r="G67" s="223"/>
    </row>
    <row r="68" spans="1:7">
      <c r="A68" s="56" t="s">
        <v>2103</v>
      </c>
      <c r="B68" s="219">
        <v>17</v>
      </c>
      <c r="C68" s="220">
        <v>0.34375</v>
      </c>
      <c r="D68" s="220">
        <v>0.8125</v>
      </c>
      <c r="E68" s="221">
        <v>1</v>
      </c>
      <c r="F68" s="209"/>
      <c r="G68" s="223"/>
    </row>
    <row r="69" spans="1:7">
      <c r="A69" s="224" t="s">
        <v>98</v>
      </c>
      <c r="B69" s="225"/>
      <c r="C69" s="225"/>
      <c r="D69" s="225"/>
      <c r="E69" s="225"/>
      <c r="F69" s="226"/>
      <c r="G69" s="227"/>
    </row>
    <row r="73" spans="1:7" ht="21">
      <c r="A73" s="228" t="s">
        <v>2104</v>
      </c>
      <c r="B73" s="214"/>
    </row>
    <row r="74" spans="1:7" ht="18.75">
      <c r="A74" s="33" t="s">
        <v>2105</v>
      </c>
    </row>
    <row r="75" spans="1:7" ht="18.75">
      <c r="A75" s="33" t="s">
        <v>2106</v>
      </c>
    </row>
    <row r="76" spans="1:7" ht="18.75">
      <c r="A76" s="33" t="s">
        <v>2107</v>
      </c>
    </row>
    <row r="77" spans="1:7" ht="18.75">
      <c r="A77" s="33" t="s">
        <v>2108</v>
      </c>
    </row>
    <row r="79" spans="1:7" ht="15.75">
      <c r="A79" s="193"/>
      <c r="B79" s="194" t="s">
        <v>2049</v>
      </c>
      <c r="C79" s="194" t="s">
        <v>2050</v>
      </c>
      <c r="D79" s="194" t="s">
        <v>2051</v>
      </c>
      <c r="E79" s="194" t="s">
        <v>2052</v>
      </c>
      <c r="F79" s="194" t="s">
        <v>2053</v>
      </c>
    </row>
    <row r="80" spans="1:7" ht="15.75">
      <c r="A80" s="194" t="s">
        <v>1527</v>
      </c>
      <c r="B80" s="56">
        <v>202</v>
      </c>
      <c r="C80" s="56">
        <v>812</v>
      </c>
      <c r="D80" s="56">
        <v>407</v>
      </c>
      <c r="E80" s="56">
        <v>591</v>
      </c>
      <c r="F80" s="56">
        <v>706</v>
      </c>
    </row>
    <row r="81" spans="1:6" ht="15.75">
      <c r="A81" s="194" t="s">
        <v>1526</v>
      </c>
      <c r="B81" s="56">
        <v>342</v>
      </c>
      <c r="C81" s="56">
        <v>492</v>
      </c>
      <c r="D81" s="56">
        <v>301</v>
      </c>
      <c r="E81" s="56">
        <v>570</v>
      </c>
      <c r="F81" s="56">
        <v>829</v>
      </c>
    </row>
    <row r="82" spans="1:6" ht="15.75">
      <c r="A82" s="194"/>
      <c r="B82" s="56"/>
      <c r="C82" s="56"/>
      <c r="D82" s="56"/>
      <c r="E82" s="56"/>
      <c r="F82" s="56"/>
    </row>
    <row r="83" spans="1:6" ht="15.75">
      <c r="A83" s="194"/>
      <c r="B83" s="56"/>
      <c r="C83" s="56"/>
      <c r="D83" s="56"/>
      <c r="E83" s="56"/>
      <c r="F83" s="56"/>
    </row>
    <row r="84" spans="1:6" ht="15.75">
      <c r="A84" s="194" t="s">
        <v>2058</v>
      </c>
      <c r="B84" s="56">
        <v>976</v>
      </c>
      <c r="C84" s="56">
        <v>956</v>
      </c>
      <c r="D84" s="56">
        <v>592</v>
      </c>
      <c r="E84" s="56">
        <v>420</v>
      </c>
      <c r="F84" s="56">
        <v>217</v>
      </c>
    </row>
    <row r="85" spans="1:6" ht="15.75">
      <c r="A85" s="194" t="s">
        <v>2059</v>
      </c>
      <c r="B85" s="56">
        <v>916</v>
      </c>
      <c r="C85" s="56">
        <v>380</v>
      </c>
      <c r="D85" s="56">
        <v>666</v>
      </c>
      <c r="E85" s="56">
        <v>593</v>
      </c>
      <c r="F85" s="56">
        <v>343</v>
      </c>
    </row>
    <row r="86" spans="1:6" ht="15.75">
      <c r="A86" s="194" t="s">
        <v>2060</v>
      </c>
      <c r="B86" s="56">
        <v>473</v>
      </c>
      <c r="C86" s="56">
        <v>692</v>
      </c>
      <c r="D86" s="56">
        <v>319</v>
      </c>
      <c r="E86" s="56">
        <v>761</v>
      </c>
      <c r="F86" s="56">
        <v>261</v>
      </c>
    </row>
    <row r="87" spans="1:6" ht="15.75">
      <c r="A87" s="194" t="s">
        <v>2060</v>
      </c>
      <c r="B87" s="56">
        <v>473</v>
      </c>
      <c r="C87" s="56">
        <v>692</v>
      </c>
      <c r="D87" s="56">
        <v>319</v>
      </c>
      <c r="E87" s="56"/>
      <c r="F87" s="56">
        <v>261</v>
      </c>
    </row>
    <row r="89" spans="1:6" ht="18.75">
      <c r="A89" s="229" t="s">
        <v>2109</v>
      </c>
      <c r="B89" s="230"/>
      <c r="C89" s="230"/>
    </row>
    <row r="90" spans="1:6" ht="18.75">
      <c r="A90" s="229" t="s">
        <v>2110</v>
      </c>
      <c r="B90" s="230"/>
      <c r="C90" s="230"/>
      <c r="D90" s="230"/>
      <c r="E90" s="230"/>
    </row>
    <row r="92" spans="1:6" ht="21">
      <c r="A92" s="228" t="s">
        <v>2111</v>
      </c>
      <c r="B92" s="214"/>
    </row>
    <row r="93" spans="1:6" ht="18.75">
      <c r="A93" s="33" t="s">
        <v>2112</v>
      </c>
    </row>
    <row r="94" spans="1:6" ht="18.75">
      <c r="A94" s="33" t="s">
        <v>2113</v>
      </c>
    </row>
    <row r="95" spans="1:6" ht="18.75">
      <c r="A95" s="33" t="s">
        <v>2114</v>
      </c>
    </row>
    <row r="96" spans="1:6" ht="18.75">
      <c r="A96" s="33" t="s">
        <v>2115</v>
      </c>
    </row>
    <row r="97" spans="1:7" ht="18.75">
      <c r="A97" s="33" t="s">
        <v>2116</v>
      </c>
    </row>
    <row r="98" spans="1:7" ht="18.75">
      <c r="A98" s="33" t="s">
        <v>2117</v>
      </c>
    </row>
    <row r="100" spans="1:7" ht="18.75">
      <c r="A100" s="231" t="s">
        <v>2118</v>
      </c>
    </row>
    <row r="101" spans="1:7">
      <c r="A101" s="56">
        <v>1</v>
      </c>
    </row>
    <row r="102" spans="1:7" hidden="1">
      <c r="A102" s="56">
        <v>2</v>
      </c>
    </row>
    <row r="103" spans="1:7" ht="17.25">
      <c r="A103" s="56">
        <v>3</v>
      </c>
      <c r="B103" s="232" t="s">
        <v>2119</v>
      </c>
    </row>
    <row r="104" spans="1:7">
      <c r="A104" s="56">
        <v>4</v>
      </c>
    </row>
    <row r="106" spans="1:7" ht="18.75">
      <c r="A106" s="809" t="s">
        <v>2120</v>
      </c>
      <c r="B106" s="809"/>
      <c r="D106" s="810" t="s">
        <v>2121</v>
      </c>
      <c r="E106" s="810"/>
      <c r="F106" s="810"/>
      <c r="G106" s="810"/>
    </row>
    <row r="107" spans="1:7">
      <c r="A107" s="56">
        <v>1</v>
      </c>
      <c r="D107" s="56"/>
    </row>
    <row r="108" spans="1:7">
      <c r="A108" s="56">
        <v>2</v>
      </c>
      <c r="D108" s="56"/>
    </row>
    <row r="109" spans="1:7">
      <c r="A109" s="56">
        <v>3</v>
      </c>
      <c r="D109" s="56"/>
    </row>
    <row r="110" spans="1:7">
      <c r="A110" s="56">
        <v>4</v>
      </c>
      <c r="D110" s="56"/>
    </row>
    <row r="121" spans="1:8" ht="18">
      <c r="A121" s="215" t="s">
        <v>2122</v>
      </c>
      <c r="B121" s="215"/>
    </row>
    <row r="122" spans="1:8" ht="21">
      <c r="A122" s="233" t="s">
        <v>2123</v>
      </c>
      <c r="B122" s="234"/>
      <c r="C122" s="234"/>
      <c r="D122" s="234"/>
      <c r="E122" s="234"/>
      <c r="F122" s="234"/>
      <c r="G122" s="234"/>
      <c r="H122" s="234"/>
    </row>
    <row r="123" spans="1:8" ht="18.75">
      <c r="A123" s="33" t="s">
        <v>2124</v>
      </c>
    </row>
    <row r="124" spans="1:8" ht="18.75">
      <c r="A124" s="33" t="s">
        <v>2113</v>
      </c>
    </row>
    <row r="125" spans="1:8" ht="18.75">
      <c r="A125" s="33" t="s">
        <v>2125</v>
      </c>
    </row>
    <row r="126" spans="1:8" ht="18.75">
      <c r="A126" s="33" t="s">
        <v>2126</v>
      </c>
    </row>
    <row r="128" spans="1:8">
      <c r="A128" s="56">
        <v>683</v>
      </c>
      <c r="B128" s="56">
        <v>683</v>
      </c>
      <c r="C128" s="56">
        <v>683</v>
      </c>
    </row>
    <row r="129" spans="1:3">
      <c r="A129" s="56">
        <v>522</v>
      </c>
      <c r="B129" s="56">
        <v>523</v>
      </c>
      <c r="C129" s="56">
        <v>522</v>
      </c>
    </row>
    <row r="130" spans="1:3">
      <c r="A130" s="56">
        <v>705</v>
      </c>
      <c r="B130" s="56">
        <v>705</v>
      </c>
      <c r="C130" s="56">
        <v>705</v>
      </c>
    </row>
    <row r="131" spans="1:3">
      <c r="A131" s="56">
        <v>723</v>
      </c>
      <c r="B131" s="56">
        <v>725</v>
      </c>
      <c r="C131" s="56">
        <v>725</v>
      </c>
    </row>
    <row r="132" spans="1:3">
      <c r="A132" s="56">
        <v>134</v>
      </c>
      <c r="B132" s="56">
        <v>134</v>
      </c>
      <c r="C132" s="56">
        <v>134</v>
      </c>
    </row>
    <row r="133" spans="1:3">
      <c r="A133" s="56">
        <v>855</v>
      </c>
      <c r="B133" s="56">
        <v>855</v>
      </c>
      <c r="C133" s="56">
        <v>855</v>
      </c>
    </row>
    <row r="134" spans="1:3">
      <c r="A134" s="56">
        <v>591</v>
      </c>
      <c r="B134" s="56">
        <v>591</v>
      </c>
      <c r="C134" s="56">
        <v>589</v>
      </c>
    </row>
    <row r="135" spans="1:3">
      <c r="A135" s="56">
        <v>847</v>
      </c>
      <c r="B135" s="56">
        <v>847</v>
      </c>
      <c r="C135" s="56">
        <v>847</v>
      </c>
    </row>
    <row r="136" spans="1:3">
      <c r="A136" s="56" t="s">
        <v>2127</v>
      </c>
      <c r="B136" s="56" t="s">
        <v>2127</v>
      </c>
      <c r="C136" s="56" t="s">
        <v>2127</v>
      </c>
    </row>
    <row r="137" spans="1:3">
      <c r="A137" s="56">
        <v>518</v>
      </c>
      <c r="B137" s="56">
        <v>518</v>
      </c>
      <c r="C137" s="56">
        <v>518</v>
      </c>
    </row>
    <row r="138" spans="1:3">
      <c r="A138" s="56">
        <v>664</v>
      </c>
      <c r="B138" s="56">
        <v>662</v>
      </c>
      <c r="C138" s="56">
        <v>664</v>
      </c>
    </row>
    <row r="139" spans="1:3">
      <c r="A139" s="56">
        <v>197</v>
      </c>
      <c r="B139" s="56">
        <v>197</v>
      </c>
      <c r="C139" s="56">
        <v>197</v>
      </c>
    </row>
    <row r="140" spans="1:3">
      <c r="A140" s="56">
        <v>432</v>
      </c>
      <c r="B140" s="56">
        <v>432</v>
      </c>
      <c r="C140" s="56">
        <v>432</v>
      </c>
    </row>
    <row r="141" spans="1:3">
      <c r="A141" s="56" t="s">
        <v>2128</v>
      </c>
      <c r="B141" s="56" t="s">
        <v>2128</v>
      </c>
      <c r="C141" s="56" t="s">
        <v>2129</v>
      </c>
    </row>
    <row r="142" spans="1:3">
      <c r="A142" s="56">
        <v>303</v>
      </c>
      <c r="B142" s="56">
        <v>303</v>
      </c>
      <c r="C142" s="56">
        <v>303</v>
      </c>
    </row>
    <row r="152" spans="1:2" ht="18.75">
      <c r="A152" s="214" t="s">
        <v>2130</v>
      </c>
      <c r="B152" s="214"/>
    </row>
    <row r="155" spans="1:2" ht="15.75">
      <c r="A155" s="235">
        <v>5485</v>
      </c>
    </row>
    <row r="156" spans="1:2" ht="15.75">
      <c r="A156" s="235">
        <v>545</v>
      </c>
    </row>
    <row r="157" spans="1:2" ht="15.75">
      <c r="A157" s="235">
        <v>65565646464</v>
      </c>
    </row>
    <row r="158" spans="1:2" ht="15.75">
      <c r="A158" s="235"/>
    </row>
    <row r="159" spans="1:2" ht="15.75">
      <c r="A159" s="235"/>
    </row>
    <row r="160" spans="1:2" ht="15.75">
      <c r="A160" s="235"/>
    </row>
    <row r="180" spans="1:8" ht="18">
      <c r="A180" s="215" t="s">
        <v>2131</v>
      </c>
      <c r="B180" s="215"/>
    </row>
    <row r="181" spans="1:8" ht="18.75">
      <c r="A181" s="33" t="s">
        <v>2132</v>
      </c>
    </row>
    <row r="182" spans="1:8" ht="18.75">
      <c r="A182" s="190" t="s">
        <v>1627</v>
      </c>
    </row>
    <row r="183" spans="1:8" ht="18.75">
      <c r="A183" s="33" t="s">
        <v>2133</v>
      </c>
    </row>
    <row r="184" spans="1:8" ht="18.75">
      <c r="A184" s="33"/>
    </row>
    <row r="185" spans="1:8" ht="18">
      <c r="A185" s="215" t="s">
        <v>2134</v>
      </c>
      <c r="B185" s="215"/>
      <c r="C185" s="215"/>
    </row>
    <row r="186" spans="1:8" ht="18.75">
      <c r="A186" s="33" t="s">
        <v>2135</v>
      </c>
    </row>
    <row r="187" spans="1:8" ht="18.75">
      <c r="A187" s="190" t="s">
        <v>1627</v>
      </c>
    </row>
    <row r="188" spans="1:8" ht="18.75">
      <c r="A188" s="33" t="s">
        <v>2136</v>
      </c>
    </row>
    <row r="190" spans="1:8">
      <c r="A190" s="147" t="s">
        <v>743</v>
      </c>
      <c r="B190" s="147" t="s">
        <v>744</v>
      </c>
      <c r="C190" s="147" t="s">
        <v>745</v>
      </c>
      <c r="D190" s="147" t="s">
        <v>746</v>
      </c>
      <c r="E190" s="147" t="s">
        <v>747</v>
      </c>
    </row>
    <row r="191" spans="1:8">
      <c r="A191" s="88" t="s">
        <v>748</v>
      </c>
      <c r="B191" s="88" t="s">
        <v>749</v>
      </c>
      <c r="C191" s="89">
        <v>1100</v>
      </c>
      <c r="D191" s="89">
        <v>22000</v>
      </c>
      <c r="E191" s="89">
        <v>7480</v>
      </c>
      <c r="G191" t="s">
        <v>2137</v>
      </c>
      <c r="H191" s="236"/>
    </row>
    <row r="192" spans="1:8">
      <c r="A192" s="88" t="s">
        <v>750</v>
      </c>
      <c r="B192" s="88" t="s">
        <v>751</v>
      </c>
      <c r="C192" s="89">
        <v>1600</v>
      </c>
      <c r="D192" s="89">
        <v>123200</v>
      </c>
      <c r="E192" s="89">
        <v>43120</v>
      </c>
      <c r="G192" t="s">
        <v>2138</v>
      </c>
      <c r="H192" s="236"/>
    </row>
    <row r="193" spans="1:8">
      <c r="A193" s="88" t="s">
        <v>748</v>
      </c>
      <c r="B193" s="88" t="s">
        <v>454</v>
      </c>
      <c r="C193" s="89">
        <v>1600</v>
      </c>
      <c r="D193" s="89">
        <v>44800</v>
      </c>
      <c r="E193" s="89">
        <v>11200</v>
      </c>
      <c r="G193" t="s">
        <v>2139</v>
      </c>
      <c r="H193" s="236"/>
    </row>
    <row r="194" spans="1:8">
      <c r="A194" s="88" t="s">
        <v>753</v>
      </c>
      <c r="B194" s="88" t="s">
        <v>754</v>
      </c>
      <c r="C194" s="89">
        <v>1700</v>
      </c>
      <c r="D194" s="89">
        <v>93500</v>
      </c>
      <c r="E194" s="89">
        <v>31790</v>
      </c>
      <c r="G194" t="s">
        <v>2140</v>
      </c>
      <c r="H194" s="236"/>
    </row>
    <row r="195" spans="1:8">
      <c r="A195" s="88" t="s">
        <v>753</v>
      </c>
      <c r="B195" s="88" t="s">
        <v>755</v>
      </c>
      <c r="C195" s="89">
        <v>800</v>
      </c>
      <c r="D195" s="89">
        <v>48800</v>
      </c>
      <c r="E195" s="89">
        <v>6832</v>
      </c>
      <c r="G195" t="s">
        <v>2141</v>
      </c>
      <c r="H195" s="236"/>
    </row>
    <row r="196" spans="1:8">
      <c r="A196" s="88" t="s">
        <v>748</v>
      </c>
      <c r="B196" s="88" t="s">
        <v>757</v>
      </c>
      <c r="C196" s="89">
        <v>400</v>
      </c>
      <c r="D196" s="89">
        <v>9200</v>
      </c>
      <c r="E196" s="89">
        <v>1288</v>
      </c>
    </row>
    <row r="197" spans="1:8">
      <c r="A197" s="88" t="s">
        <v>748</v>
      </c>
      <c r="B197" s="88" t="s">
        <v>758</v>
      </c>
      <c r="C197" s="89">
        <v>300</v>
      </c>
      <c r="D197" s="89">
        <v>15000</v>
      </c>
      <c r="E197" s="89">
        <v>2100</v>
      </c>
    </row>
    <row r="198" spans="1:8">
      <c r="A198" s="88" t="s">
        <v>748</v>
      </c>
      <c r="B198" s="88" t="s">
        <v>758</v>
      </c>
      <c r="C198" s="89">
        <v>500</v>
      </c>
      <c r="D198" s="89">
        <v>9500</v>
      </c>
      <c r="E198" s="89">
        <v>1710</v>
      </c>
    </row>
    <row r="199" spans="1:8">
      <c r="A199" s="88" t="s">
        <v>750</v>
      </c>
      <c r="B199" s="88" t="s">
        <v>751</v>
      </c>
      <c r="C199" s="89">
        <v>1600</v>
      </c>
      <c r="D199" s="89">
        <v>56000</v>
      </c>
      <c r="E199" s="89">
        <v>14560</v>
      </c>
    </row>
    <row r="200" spans="1:8">
      <c r="A200" s="88" t="s">
        <v>750</v>
      </c>
      <c r="B200" s="88" t="s">
        <v>759</v>
      </c>
      <c r="C200" s="89">
        <v>1300</v>
      </c>
      <c r="D200" s="89">
        <v>32500</v>
      </c>
      <c r="E200" s="89">
        <v>9425</v>
      </c>
    </row>
    <row r="201" spans="1:8">
      <c r="A201" s="88" t="s">
        <v>750</v>
      </c>
      <c r="B201" s="88" t="s">
        <v>760</v>
      </c>
      <c r="C201" s="89">
        <v>1400</v>
      </c>
      <c r="D201" s="89">
        <v>106400</v>
      </c>
      <c r="E201" s="89">
        <v>20216</v>
      </c>
    </row>
    <row r="202" spans="1:8">
      <c r="A202" s="88" t="s">
        <v>748</v>
      </c>
      <c r="B202" s="88" t="s">
        <v>757</v>
      </c>
      <c r="C202" s="89">
        <v>900</v>
      </c>
      <c r="D202" s="89">
        <v>12600</v>
      </c>
      <c r="E202" s="89">
        <v>3780</v>
      </c>
    </row>
    <row r="203" spans="1:8">
      <c r="A203" s="88" t="s">
        <v>753</v>
      </c>
      <c r="B203" s="88" t="s">
        <v>754</v>
      </c>
      <c r="C203" s="89">
        <v>1200</v>
      </c>
      <c r="D203" s="89">
        <v>14400</v>
      </c>
      <c r="E203" s="89">
        <v>3312</v>
      </c>
    </row>
    <row r="204" spans="1:8">
      <c r="A204" s="88" t="s">
        <v>750</v>
      </c>
      <c r="B204" s="88" t="s">
        <v>759</v>
      </c>
      <c r="C204" s="89">
        <v>1500</v>
      </c>
      <c r="D204" s="89">
        <v>58500</v>
      </c>
      <c r="E204" s="89">
        <v>21645</v>
      </c>
    </row>
    <row r="205" spans="1:8">
      <c r="A205" s="88" t="s">
        <v>750</v>
      </c>
      <c r="B205" s="88" t="s">
        <v>751</v>
      </c>
      <c r="C205" s="89">
        <v>200</v>
      </c>
      <c r="D205" s="89">
        <v>13400</v>
      </c>
      <c r="E205" s="89">
        <v>2412</v>
      </c>
    </row>
    <row r="206" spans="1:8">
      <c r="A206" s="88" t="s">
        <v>748</v>
      </c>
      <c r="B206" s="88" t="s">
        <v>758</v>
      </c>
      <c r="C206" s="89">
        <v>800</v>
      </c>
      <c r="D206" s="89">
        <v>23200</v>
      </c>
      <c r="E206" s="89">
        <v>6496</v>
      </c>
    </row>
    <row r="207" spans="1:8">
      <c r="A207" s="88" t="s">
        <v>750</v>
      </c>
      <c r="B207" s="88" t="s">
        <v>761</v>
      </c>
      <c r="C207" s="89">
        <v>1400</v>
      </c>
      <c r="D207" s="89">
        <v>28000</v>
      </c>
      <c r="E207" s="89">
        <v>5320</v>
      </c>
    </row>
    <row r="208" spans="1:8">
      <c r="A208" s="88" t="s">
        <v>750</v>
      </c>
      <c r="B208" s="88" t="s">
        <v>761</v>
      </c>
      <c r="C208" s="89">
        <v>700</v>
      </c>
      <c r="D208" s="89">
        <v>32900</v>
      </c>
      <c r="E208" s="89">
        <v>6580</v>
      </c>
    </row>
    <row r="209" spans="1:5">
      <c r="A209" s="88" t="s">
        <v>750</v>
      </c>
      <c r="B209" s="88" t="s">
        <v>762</v>
      </c>
      <c r="C209" s="89">
        <v>300</v>
      </c>
      <c r="D209" s="89">
        <v>18600</v>
      </c>
      <c r="E209" s="89">
        <v>2790</v>
      </c>
    </row>
    <row r="210" spans="1:5">
      <c r="A210" s="88" t="s">
        <v>748</v>
      </c>
      <c r="B210" s="88" t="s">
        <v>461</v>
      </c>
      <c r="C210" s="89">
        <v>1000</v>
      </c>
      <c r="D210" s="89">
        <v>66000</v>
      </c>
      <c r="E210" s="89">
        <v>14520</v>
      </c>
    </row>
    <row r="211" spans="1:5">
      <c r="A211" s="88" t="s">
        <v>750</v>
      </c>
      <c r="B211" s="88" t="s">
        <v>759</v>
      </c>
      <c r="C211" s="89">
        <v>1300</v>
      </c>
      <c r="D211" s="89">
        <v>16900</v>
      </c>
      <c r="E211" s="89">
        <v>4563</v>
      </c>
    </row>
    <row r="212" spans="1:5">
      <c r="A212" s="88" t="s">
        <v>748</v>
      </c>
      <c r="B212" s="88" t="s">
        <v>757</v>
      </c>
      <c r="C212" s="89">
        <v>1200</v>
      </c>
      <c r="D212" s="89">
        <v>70800</v>
      </c>
      <c r="E212" s="89">
        <v>7788</v>
      </c>
    </row>
    <row r="213" spans="1:5">
      <c r="A213" s="88" t="s">
        <v>748</v>
      </c>
      <c r="B213" s="88" t="s">
        <v>454</v>
      </c>
      <c r="C213" s="89">
        <v>1600</v>
      </c>
      <c r="D213" s="89">
        <v>108800</v>
      </c>
      <c r="E213" s="89">
        <v>26112</v>
      </c>
    </row>
    <row r="214" spans="1:5">
      <c r="A214" s="88" t="s">
        <v>748</v>
      </c>
      <c r="B214" s="88" t="s">
        <v>461</v>
      </c>
      <c r="C214" s="89">
        <v>1600</v>
      </c>
      <c r="D214" s="89">
        <v>123200</v>
      </c>
      <c r="E214" s="89">
        <v>34496</v>
      </c>
    </row>
    <row r="215" spans="1:5">
      <c r="A215" s="88" t="s">
        <v>748</v>
      </c>
      <c r="B215" s="88" t="s">
        <v>461</v>
      </c>
      <c r="C215" s="89">
        <v>1800</v>
      </c>
      <c r="D215" s="89">
        <v>131400</v>
      </c>
      <c r="E215" s="89">
        <v>32850</v>
      </c>
    </row>
    <row r="216" spans="1:5">
      <c r="A216" s="88" t="s">
        <v>748</v>
      </c>
      <c r="B216" s="88" t="s">
        <v>757</v>
      </c>
      <c r="C216" s="89">
        <v>1100</v>
      </c>
      <c r="D216" s="89">
        <v>52800</v>
      </c>
      <c r="E216" s="89">
        <v>11088</v>
      </c>
    </row>
    <row r="217" spans="1:5">
      <c r="A217" s="88" t="s">
        <v>750</v>
      </c>
      <c r="B217" s="88" t="s">
        <v>760</v>
      </c>
      <c r="C217" s="89">
        <v>700</v>
      </c>
      <c r="D217" s="89">
        <v>33600</v>
      </c>
      <c r="E217" s="89">
        <v>9744</v>
      </c>
    </row>
    <row r="218" spans="1:5">
      <c r="A218" s="88" t="s">
        <v>750</v>
      </c>
      <c r="B218" s="88" t="s">
        <v>751</v>
      </c>
      <c r="C218" s="89">
        <v>400</v>
      </c>
      <c r="D218" s="89">
        <v>24400</v>
      </c>
      <c r="E218" s="89">
        <v>3904</v>
      </c>
    </row>
    <row r="219" spans="1:5">
      <c r="A219" s="88" t="s">
        <v>748</v>
      </c>
      <c r="B219" s="88" t="s">
        <v>757</v>
      </c>
      <c r="C219" s="89">
        <v>1500</v>
      </c>
      <c r="D219" s="89">
        <v>49500</v>
      </c>
      <c r="E219" s="89">
        <v>7920</v>
      </c>
    </row>
    <row r="220" spans="1:5">
      <c r="A220" s="88" t="s">
        <v>753</v>
      </c>
      <c r="B220" s="88" t="s">
        <v>754</v>
      </c>
      <c r="C220" s="89">
        <v>700</v>
      </c>
      <c r="D220" s="89">
        <v>58100</v>
      </c>
      <c r="E220" s="89">
        <v>11039</v>
      </c>
    </row>
    <row r="221" spans="1:5">
      <c r="A221" s="88" t="s">
        <v>753</v>
      </c>
      <c r="B221" s="88" t="s">
        <v>755</v>
      </c>
      <c r="C221" s="89">
        <v>500</v>
      </c>
      <c r="D221" s="89">
        <v>37500</v>
      </c>
      <c r="E221" s="89">
        <v>4875</v>
      </c>
    </row>
    <row r="222" spans="1:5">
      <c r="A222" s="88" t="s">
        <v>750</v>
      </c>
      <c r="B222" s="88" t="s">
        <v>763</v>
      </c>
      <c r="C222" s="89">
        <v>600</v>
      </c>
      <c r="D222" s="89">
        <v>16800</v>
      </c>
      <c r="E222" s="89">
        <v>5712</v>
      </c>
    </row>
    <row r="223" spans="1:5">
      <c r="A223" s="88" t="s">
        <v>750</v>
      </c>
      <c r="B223" s="88" t="s">
        <v>762</v>
      </c>
      <c r="C223" s="89">
        <v>1100</v>
      </c>
      <c r="D223" s="89">
        <v>55000</v>
      </c>
      <c r="E223" s="89">
        <v>6050</v>
      </c>
    </row>
    <row r="224" spans="1:5">
      <c r="A224" s="88" t="s">
        <v>753</v>
      </c>
      <c r="B224" s="88" t="s">
        <v>764</v>
      </c>
      <c r="C224" s="89">
        <v>1800</v>
      </c>
      <c r="D224" s="89">
        <v>104400</v>
      </c>
      <c r="E224" s="89">
        <v>20880</v>
      </c>
    </row>
    <row r="225" spans="1:5">
      <c r="A225" s="88" t="s">
        <v>753</v>
      </c>
      <c r="B225" s="88" t="s">
        <v>765</v>
      </c>
      <c r="C225" s="89">
        <v>1800</v>
      </c>
      <c r="D225" s="89">
        <v>34200</v>
      </c>
      <c r="E225" s="89">
        <v>3420</v>
      </c>
    </row>
    <row r="226" spans="1:5">
      <c r="A226" s="88" t="s">
        <v>750</v>
      </c>
      <c r="B226" s="88" t="s">
        <v>760</v>
      </c>
      <c r="C226" s="89">
        <v>1300</v>
      </c>
      <c r="D226" s="89">
        <v>62400</v>
      </c>
      <c r="E226" s="89">
        <v>23088</v>
      </c>
    </row>
    <row r="227" spans="1:5">
      <c r="A227" s="88" t="s">
        <v>748</v>
      </c>
      <c r="B227" s="88" t="s">
        <v>758</v>
      </c>
      <c r="C227" s="89">
        <v>1400</v>
      </c>
      <c r="D227" s="89">
        <v>95200</v>
      </c>
      <c r="E227" s="89">
        <v>31416</v>
      </c>
    </row>
    <row r="228" spans="1:5">
      <c r="A228" s="88" t="s">
        <v>750</v>
      </c>
      <c r="B228" s="88" t="s">
        <v>760</v>
      </c>
      <c r="C228" s="89">
        <v>1600</v>
      </c>
      <c r="D228" s="89">
        <v>120000</v>
      </c>
      <c r="E228" s="89">
        <v>30000</v>
      </c>
    </row>
    <row r="229" spans="1:5">
      <c r="A229" s="88" t="s">
        <v>748</v>
      </c>
      <c r="B229" s="88" t="s">
        <v>766</v>
      </c>
      <c r="C229" s="89">
        <v>300</v>
      </c>
      <c r="D229" s="89">
        <v>20100</v>
      </c>
      <c r="E229" s="89">
        <v>2814</v>
      </c>
    </row>
    <row r="230" spans="1:5">
      <c r="A230" s="88" t="s">
        <v>753</v>
      </c>
      <c r="B230" s="88" t="s">
        <v>755</v>
      </c>
      <c r="C230" s="89">
        <v>200</v>
      </c>
      <c r="D230" s="89">
        <v>14200</v>
      </c>
      <c r="E230" s="89">
        <v>3408</v>
      </c>
    </row>
    <row r="231" spans="1:5">
      <c r="A231" s="88" t="s">
        <v>753</v>
      </c>
      <c r="B231" s="88" t="s">
        <v>754</v>
      </c>
      <c r="C231" s="89">
        <v>1100</v>
      </c>
      <c r="D231" s="89">
        <v>94600</v>
      </c>
      <c r="E231" s="89">
        <v>12298</v>
      </c>
    </row>
    <row r="232" spans="1:5">
      <c r="A232" s="88" t="s">
        <v>750</v>
      </c>
      <c r="B232" s="88" t="s">
        <v>763</v>
      </c>
      <c r="C232" s="89">
        <v>300</v>
      </c>
      <c r="D232" s="89">
        <v>15600</v>
      </c>
      <c r="E232" s="89">
        <v>4836</v>
      </c>
    </row>
    <row r="233" spans="1:5">
      <c r="A233" s="88" t="s">
        <v>753</v>
      </c>
      <c r="B233" s="88" t="s">
        <v>765</v>
      </c>
      <c r="C233" s="89">
        <v>400</v>
      </c>
      <c r="D233" s="89">
        <v>27200</v>
      </c>
      <c r="E233" s="89">
        <v>8160</v>
      </c>
    </row>
    <row r="234" spans="1:5">
      <c r="A234" s="88" t="s">
        <v>748</v>
      </c>
      <c r="B234" s="88" t="s">
        <v>454</v>
      </c>
      <c r="C234" s="89">
        <v>900</v>
      </c>
      <c r="D234" s="89">
        <v>53100</v>
      </c>
      <c r="E234" s="89">
        <v>8496</v>
      </c>
    </row>
    <row r="235" spans="1:5">
      <c r="A235" s="88" t="s">
        <v>748</v>
      </c>
      <c r="B235" s="88" t="s">
        <v>454</v>
      </c>
      <c r="C235" s="89">
        <v>1300</v>
      </c>
      <c r="D235" s="89">
        <v>16900</v>
      </c>
      <c r="E235" s="89">
        <v>1690</v>
      </c>
    </row>
    <row r="236" spans="1:5">
      <c r="A236" s="88" t="s">
        <v>750</v>
      </c>
      <c r="B236" s="88" t="s">
        <v>751</v>
      </c>
      <c r="C236" s="89">
        <v>1000</v>
      </c>
      <c r="D236" s="89">
        <v>38000</v>
      </c>
      <c r="E236" s="89">
        <v>7980</v>
      </c>
    </row>
    <row r="237" spans="1:5">
      <c r="A237" s="88" t="s">
        <v>750</v>
      </c>
      <c r="B237" s="88" t="s">
        <v>763</v>
      </c>
      <c r="C237" s="89">
        <v>1500</v>
      </c>
      <c r="D237" s="89">
        <v>126000</v>
      </c>
      <c r="E237" s="89">
        <v>45360</v>
      </c>
    </row>
    <row r="238" spans="1:5">
      <c r="A238" s="88" t="s">
        <v>753</v>
      </c>
      <c r="B238" s="88" t="s">
        <v>765</v>
      </c>
      <c r="C238" s="89">
        <v>600</v>
      </c>
      <c r="D238" s="89">
        <v>43200</v>
      </c>
      <c r="E238" s="89">
        <v>14688</v>
      </c>
    </row>
    <row r="239" spans="1:5">
      <c r="A239" s="88" t="s">
        <v>750</v>
      </c>
      <c r="B239" s="88" t="s">
        <v>759</v>
      </c>
      <c r="C239" s="89">
        <v>300</v>
      </c>
      <c r="D239" s="89">
        <v>25800</v>
      </c>
      <c r="E239" s="89">
        <v>9546</v>
      </c>
    </row>
    <row r="240" spans="1:5">
      <c r="A240" s="88" t="s">
        <v>750</v>
      </c>
      <c r="B240" s="88" t="s">
        <v>761</v>
      </c>
      <c r="C240" s="89">
        <v>300</v>
      </c>
      <c r="D240" s="89">
        <v>3300</v>
      </c>
      <c r="E240" s="89">
        <v>1023</v>
      </c>
    </row>
    <row r="241" spans="1:5">
      <c r="A241" s="88" t="s">
        <v>750</v>
      </c>
      <c r="B241" s="88" t="s">
        <v>759</v>
      </c>
      <c r="C241" s="89">
        <v>1400</v>
      </c>
      <c r="D241" s="89">
        <v>30800</v>
      </c>
      <c r="E241" s="89">
        <v>11088</v>
      </c>
    </row>
    <row r="242" spans="1:5">
      <c r="A242" s="88" t="s">
        <v>753</v>
      </c>
      <c r="B242" s="88" t="s">
        <v>765</v>
      </c>
      <c r="C242" s="89">
        <v>1800</v>
      </c>
      <c r="D242" s="89">
        <v>118800</v>
      </c>
      <c r="E242" s="89">
        <v>17820</v>
      </c>
    </row>
    <row r="243" spans="1:5">
      <c r="A243" s="88" t="s">
        <v>753</v>
      </c>
      <c r="B243" s="88" t="s">
        <v>764</v>
      </c>
      <c r="C243" s="89">
        <v>1200</v>
      </c>
      <c r="D243" s="89">
        <v>34800</v>
      </c>
      <c r="E243" s="89">
        <v>6960</v>
      </c>
    </row>
    <row r="244" spans="1:5">
      <c r="A244" s="88" t="s">
        <v>750</v>
      </c>
      <c r="B244" s="88" t="s">
        <v>761</v>
      </c>
      <c r="C244" s="89">
        <v>1800</v>
      </c>
      <c r="D244" s="89">
        <v>41400</v>
      </c>
      <c r="E244" s="89">
        <v>9936</v>
      </c>
    </row>
    <row r="245" spans="1:5">
      <c r="A245" s="88" t="s">
        <v>753</v>
      </c>
      <c r="B245" s="88" t="s">
        <v>765</v>
      </c>
      <c r="C245" s="89">
        <v>1200</v>
      </c>
      <c r="D245" s="89">
        <v>84000</v>
      </c>
      <c r="E245" s="89">
        <v>8400</v>
      </c>
    </row>
    <row r="246" spans="1:5">
      <c r="A246" s="88" t="s">
        <v>748</v>
      </c>
      <c r="B246" s="88" t="s">
        <v>757</v>
      </c>
      <c r="C246" s="89">
        <v>1700</v>
      </c>
      <c r="D246" s="89">
        <v>39100</v>
      </c>
      <c r="E246" s="89">
        <v>13685</v>
      </c>
    </row>
    <row r="247" spans="1:5">
      <c r="A247" s="88" t="s">
        <v>750</v>
      </c>
      <c r="B247" s="88" t="s">
        <v>762</v>
      </c>
      <c r="C247" s="89">
        <v>1400</v>
      </c>
      <c r="D247" s="89">
        <v>53200</v>
      </c>
      <c r="E247" s="89">
        <v>11172</v>
      </c>
    </row>
    <row r="248" spans="1:5">
      <c r="A248" s="88" t="s">
        <v>750</v>
      </c>
      <c r="B248" s="88" t="s">
        <v>759</v>
      </c>
      <c r="C248" s="89">
        <v>300</v>
      </c>
      <c r="D248" s="89">
        <v>13800</v>
      </c>
      <c r="E248" s="89">
        <v>5106</v>
      </c>
    </row>
    <row r="249" spans="1:5">
      <c r="A249" s="88" t="s">
        <v>748</v>
      </c>
      <c r="B249" s="88" t="s">
        <v>766</v>
      </c>
      <c r="C249" s="89">
        <v>1400</v>
      </c>
      <c r="D249" s="89">
        <v>25200</v>
      </c>
      <c r="E249" s="89">
        <v>8316</v>
      </c>
    </row>
    <row r="250" spans="1:5">
      <c r="A250" s="88" t="s">
        <v>753</v>
      </c>
      <c r="B250" s="88" t="s">
        <v>764</v>
      </c>
      <c r="C250" s="89">
        <v>300</v>
      </c>
      <c r="D250" s="89">
        <v>3900</v>
      </c>
      <c r="E250" s="89">
        <v>1170</v>
      </c>
    </row>
    <row r="251" spans="1:5">
      <c r="A251" s="88" t="s">
        <v>753</v>
      </c>
      <c r="B251" s="88" t="s">
        <v>765</v>
      </c>
      <c r="C251" s="89">
        <v>1000</v>
      </c>
      <c r="D251" s="89">
        <v>56000</v>
      </c>
      <c r="E251" s="89">
        <v>6160</v>
      </c>
    </row>
    <row r="252" spans="1:5">
      <c r="A252" s="88" t="s">
        <v>748</v>
      </c>
      <c r="B252" s="88" t="s">
        <v>757</v>
      </c>
      <c r="C252" s="89">
        <v>400</v>
      </c>
      <c r="D252" s="89">
        <v>34000</v>
      </c>
      <c r="E252" s="89">
        <v>12580</v>
      </c>
    </row>
    <row r="253" spans="1:5">
      <c r="A253" s="88" t="s">
        <v>750</v>
      </c>
      <c r="B253" s="88" t="s">
        <v>759</v>
      </c>
      <c r="C253" s="89">
        <v>400</v>
      </c>
      <c r="D253" s="89">
        <v>27600</v>
      </c>
      <c r="E253" s="89">
        <v>9384</v>
      </c>
    </row>
    <row r="254" spans="1:5">
      <c r="A254" s="88" t="s">
        <v>748</v>
      </c>
      <c r="B254" s="88" t="s">
        <v>766</v>
      </c>
      <c r="C254" s="89">
        <v>600</v>
      </c>
      <c r="D254" s="89">
        <v>42600</v>
      </c>
      <c r="E254" s="89">
        <v>8946</v>
      </c>
    </row>
    <row r="255" spans="1:5">
      <c r="A255" s="88" t="s">
        <v>750</v>
      </c>
      <c r="B255" s="88" t="s">
        <v>751</v>
      </c>
      <c r="C255" s="89">
        <v>1300</v>
      </c>
      <c r="D255" s="89">
        <v>89700</v>
      </c>
      <c r="E255" s="89">
        <v>11661</v>
      </c>
    </row>
    <row r="256" spans="1:5">
      <c r="A256" s="88" t="s">
        <v>750</v>
      </c>
      <c r="B256" s="88" t="s">
        <v>751</v>
      </c>
      <c r="C256" s="89">
        <v>1800</v>
      </c>
      <c r="D256" s="89">
        <v>144000</v>
      </c>
      <c r="E256" s="89">
        <v>27360</v>
      </c>
    </row>
    <row r="257" spans="1:5">
      <c r="A257" s="88" t="s">
        <v>748</v>
      </c>
      <c r="B257" s="88" t="s">
        <v>461</v>
      </c>
      <c r="C257" s="89">
        <v>500</v>
      </c>
      <c r="D257" s="89">
        <v>12000</v>
      </c>
      <c r="E257" s="89">
        <v>3960</v>
      </c>
    </row>
    <row r="258" spans="1:5">
      <c r="A258" s="88" t="s">
        <v>753</v>
      </c>
      <c r="B258" s="88" t="s">
        <v>755</v>
      </c>
      <c r="C258" s="89">
        <v>1600</v>
      </c>
      <c r="D258" s="89">
        <v>70400</v>
      </c>
      <c r="E258" s="89">
        <v>24640</v>
      </c>
    </row>
    <row r="259" spans="1:5">
      <c r="A259" s="88" t="s">
        <v>748</v>
      </c>
      <c r="B259" s="88" t="s">
        <v>454</v>
      </c>
      <c r="C259" s="89">
        <v>500</v>
      </c>
      <c r="D259" s="89">
        <v>21000</v>
      </c>
      <c r="E259" s="89">
        <v>6300</v>
      </c>
    </row>
    <row r="260" spans="1:5">
      <c r="A260" s="88" t="s">
        <v>750</v>
      </c>
      <c r="B260" s="88" t="s">
        <v>751</v>
      </c>
      <c r="C260" s="89">
        <v>1700</v>
      </c>
      <c r="D260" s="89">
        <v>76500</v>
      </c>
      <c r="E260" s="89">
        <v>25245</v>
      </c>
    </row>
    <row r="261" spans="1:5">
      <c r="A261" s="88" t="s">
        <v>748</v>
      </c>
      <c r="B261" s="88" t="s">
        <v>758</v>
      </c>
      <c r="C261" s="89">
        <v>600</v>
      </c>
      <c r="D261" s="89">
        <v>34800</v>
      </c>
      <c r="E261" s="89">
        <v>4176</v>
      </c>
    </row>
    <row r="262" spans="1:5">
      <c r="A262" s="88" t="s">
        <v>748</v>
      </c>
      <c r="B262" s="88" t="s">
        <v>757</v>
      </c>
      <c r="C262" s="89">
        <v>1400</v>
      </c>
      <c r="D262" s="89">
        <v>86800</v>
      </c>
      <c r="E262" s="89">
        <v>32116</v>
      </c>
    </row>
    <row r="263" spans="1:5">
      <c r="A263" s="88" t="s">
        <v>750</v>
      </c>
      <c r="B263" s="88" t="s">
        <v>761</v>
      </c>
      <c r="C263" s="89">
        <v>1300</v>
      </c>
      <c r="D263" s="89">
        <v>81900</v>
      </c>
      <c r="E263" s="89">
        <v>12285</v>
      </c>
    </row>
    <row r="264" spans="1:5">
      <c r="A264" s="88" t="s">
        <v>753</v>
      </c>
      <c r="B264" s="88" t="s">
        <v>764</v>
      </c>
      <c r="C264" s="89">
        <v>700</v>
      </c>
      <c r="D264" s="89">
        <v>45500</v>
      </c>
      <c r="E264" s="89">
        <v>16380</v>
      </c>
    </row>
    <row r="265" spans="1:5">
      <c r="A265" s="88" t="s">
        <v>753</v>
      </c>
      <c r="B265" s="88" t="s">
        <v>765</v>
      </c>
      <c r="C265" s="89">
        <v>300</v>
      </c>
      <c r="D265" s="89">
        <v>12600</v>
      </c>
      <c r="E265" s="89">
        <v>3402</v>
      </c>
    </row>
    <row r="266" spans="1:5">
      <c r="A266" s="88" t="s">
        <v>750</v>
      </c>
      <c r="B266" s="88" t="s">
        <v>751</v>
      </c>
      <c r="C266" s="89">
        <v>300</v>
      </c>
      <c r="D266" s="89">
        <v>14700</v>
      </c>
      <c r="E266" s="89">
        <v>3675</v>
      </c>
    </row>
    <row r="267" spans="1:5">
      <c r="A267" s="88" t="s">
        <v>750</v>
      </c>
      <c r="B267" s="88" t="s">
        <v>763</v>
      </c>
      <c r="C267" s="89">
        <v>1000</v>
      </c>
      <c r="D267" s="89">
        <v>71000</v>
      </c>
      <c r="E267" s="89">
        <v>7100</v>
      </c>
    </row>
    <row r="268" spans="1:5">
      <c r="A268" s="88" t="s">
        <v>753</v>
      </c>
      <c r="B268" s="88" t="s">
        <v>754</v>
      </c>
      <c r="C268" s="89">
        <v>1800</v>
      </c>
      <c r="D268" s="89">
        <v>93600</v>
      </c>
      <c r="E268" s="89">
        <v>30888</v>
      </c>
    </row>
    <row r="269" spans="1:5">
      <c r="A269" s="88" t="s">
        <v>753</v>
      </c>
      <c r="B269" s="88" t="s">
        <v>764</v>
      </c>
      <c r="C269" s="89">
        <v>900</v>
      </c>
      <c r="D269" s="89">
        <v>71100</v>
      </c>
      <c r="E269" s="89">
        <v>17775</v>
      </c>
    </row>
    <row r="270" spans="1:5">
      <c r="A270" s="88" t="s">
        <v>748</v>
      </c>
      <c r="B270" s="88" t="s">
        <v>461</v>
      </c>
      <c r="C270" s="89">
        <v>800</v>
      </c>
      <c r="D270" s="89">
        <v>64000</v>
      </c>
      <c r="E270" s="89">
        <v>23040</v>
      </c>
    </row>
    <row r="271" spans="1:5">
      <c r="A271" s="88" t="s">
        <v>748</v>
      </c>
      <c r="B271" s="88" t="s">
        <v>454</v>
      </c>
      <c r="C271" s="89">
        <v>300</v>
      </c>
      <c r="D271" s="89">
        <v>19200</v>
      </c>
      <c r="E271" s="89">
        <v>4224</v>
      </c>
    </row>
    <row r="272" spans="1:5">
      <c r="A272" s="88" t="s">
        <v>750</v>
      </c>
      <c r="B272" s="88" t="s">
        <v>759</v>
      </c>
      <c r="C272" s="89">
        <v>1000</v>
      </c>
      <c r="D272" s="89">
        <v>74000</v>
      </c>
      <c r="E272" s="89">
        <v>12580</v>
      </c>
    </row>
    <row r="273" spans="1:5">
      <c r="A273" s="88" t="s">
        <v>748</v>
      </c>
      <c r="B273" s="88" t="s">
        <v>757</v>
      </c>
      <c r="C273" s="89">
        <v>1100</v>
      </c>
      <c r="D273" s="89">
        <v>72600</v>
      </c>
      <c r="E273" s="89">
        <v>14520</v>
      </c>
    </row>
    <row r="274" spans="1:5">
      <c r="A274" s="88" t="s">
        <v>748</v>
      </c>
      <c r="B274" s="88" t="s">
        <v>454</v>
      </c>
      <c r="C274" s="89">
        <v>1500</v>
      </c>
      <c r="D274" s="89">
        <v>97500</v>
      </c>
      <c r="E274" s="89">
        <v>18525</v>
      </c>
    </row>
    <row r="275" spans="1:5">
      <c r="A275" s="88" t="s">
        <v>750</v>
      </c>
      <c r="B275" s="88" t="s">
        <v>759</v>
      </c>
      <c r="C275" s="89">
        <v>900</v>
      </c>
      <c r="D275" s="89">
        <v>51300</v>
      </c>
      <c r="E275" s="89">
        <v>17442</v>
      </c>
    </row>
    <row r="276" spans="1:5">
      <c r="A276" s="88" t="s">
        <v>750</v>
      </c>
      <c r="B276" s="88" t="s">
        <v>761</v>
      </c>
      <c r="C276" s="89">
        <v>600</v>
      </c>
      <c r="D276" s="89">
        <v>52200</v>
      </c>
      <c r="E276" s="89">
        <v>17748</v>
      </c>
    </row>
    <row r="277" spans="1:5">
      <c r="A277" s="88" t="s">
        <v>753</v>
      </c>
      <c r="B277" s="88" t="s">
        <v>754</v>
      </c>
      <c r="C277" s="89">
        <v>1300</v>
      </c>
      <c r="D277" s="89">
        <v>75400</v>
      </c>
      <c r="E277" s="89">
        <v>9048</v>
      </c>
    </row>
    <row r="278" spans="1:5">
      <c r="A278" s="88" t="s">
        <v>748</v>
      </c>
      <c r="B278" s="88" t="s">
        <v>757</v>
      </c>
      <c r="C278" s="89">
        <v>1500</v>
      </c>
      <c r="D278" s="89">
        <v>100500</v>
      </c>
      <c r="E278" s="89">
        <v>26130</v>
      </c>
    </row>
    <row r="279" spans="1:5">
      <c r="A279" s="88" t="s">
        <v>750</v>
      </c>
      <c r="B279" s="88" t="s">
        <v>763</v>
      </c>
      <c r="C279" s="89">
        <v>1800</v>
      </c>
      <c r="D279" s="89">
        <v>115200</v>
      </c>
      <c r="E279" s="89">
        <v>38016</v>
      </c>
    </row>
    <row r="280" spans="1:5">
      <c r="A280" s="88" t="s">
        <v>753</v>
      </c>
      <c r="B280" s="88" t="s">
        <v>764</v>
      </c>
      <c r="C280" s="89">
        <v>900</v>
      </c>
      <c r="D280" s="89">
        <v>54900</v>
      </c>
      <c r="E280" s="89">
        <v>10980</v>
      </c>
    </row>
    <row r="281" spans="1:5">
      <c r="A281" s="88" t="s">
        <v>750</v>
      </c>
      <c r="B281" s="88" t="s">
        <v>762</v>
      </c>
      <c r="C281" s="89">
        <v>1200</v>
      </c>
      <c r="D281" s="89">
        <v>14400</v>
      </c>
      <c r="E281" s="89">
        <v>3312</v>
      </c>
    </row>
    <row r="282" spans="1:5">
      <c r="A282" s="88" t="s">
        <v>748</v>
      </c>
      <c r="B282" s="88" t="s">
        <v>461</v>
      </c>
      <c r="C282" s="89">
        <v>1500</v>
      </c>
      <c r="D282" s="89">
        <v>36000</v>
      </c>
      <c r="E282" s="89">
        <v>4680</v>
      </c>
    </row>
    <row r="283" spans="1:5">
      <c r="A283" s="88" t="s">
        <v>748</v>
      </c>
      <c r="B283" s="88" t="s">
        <v>766</v>
      </c>
      <c r="C283" s="89">
        <v>400</v>
      </c>
      <c r="D283" s="89">
        <v>21200</v>
      </c>
      <c r="E283" s="89">
        <v>4876</v>
      </c>
    </row>
    <row r="284" spans="1:5">
      <c r="A284" s="88" t="s">
        <v>750</v>
      </c>
      <c r="B284" s="88" t="s">
        <v>760</v>
      </c>
      <c r="C284" s="89">
        <v>1000</v>
      </c>
      <c r="D284" s="89">
        <v>53000</v>
      </c>
      <c r="E284" s="89">
        <v>5830</v>
      </c>
    </row>
    <row r="285" spans="1:5">
      <c r="A285" s="88" t="s">
        <v>748</v>
      </c>
      <c r="B285" s="88" t="s">
        <v>749</v>
      </c>
      <c r="C285" s="89">
        <v>1600</v>
      </c>
      <c r="D285" s="89">
        <v>112000</v>
      </c>
      <c r="E285" s="89">
        <v>25760</v>
      </c>
    </row>
    <row r="286" spans="1:5">
      <c r="A286" s="88" t="s">
        <v>748</v>
      </c>
      <c r="B286" s="88" t="s">
        <v>757</v>
      </c>
      <c r="C286" s="89">
        <v>800</v>
      </c>
      <c r="D286" s="89">
        <v>54400</v>
      </c>
      <c r="E286" s="89">
        <v>9248</v>
      </c>
    </row>
    <row r="287" spans="1:5">
      <c r="A287" s="88" t="s">
        <v>753</v>
      </c>
      <c r="B287" s="88" t="s">
        <v>755</v>
      </c>
      <c r="C287" s="89">
        <v>1600</v>
      </c>
      <c r="D287" s="89">
        <v>86400</v>
      </c>
      <c r="E287" s="89">
        <v>27648</v>
      </c>
    </row>
    <row r="288" spans="1:5">
      <c r="A288" s="88" t="s">
        <v>750</v>
      </c>
      <c r="B288" s="88" t="s">
        <v>763</v>
      </c>
      <c r="C288" s="89">
        <v>1800</v>
      </c>
      <c r="D288" s="89">
        <v>115200</v>
      </c>
      <c r="E288" s="89">
        <v>40320</v>
      </c>
    </row>
    <row r="289" spans="1:5">
      <c r="A289" s="88" t="s">
        <v>748</v>
      </c>
      <c r="B289" s="88" t="s">
        <v>454</v>
      </c>
      <c r="C289" s="89">
        <v>1000</v>
      </c>
      <c r="D289" s="89">
        <v>22000</v>
      </c>
      <c r="E289" s="89">
        <v>4840</v>
      </c>
    </row>
    <row r="290" spans="1:5">
      <c r="A290" s="88" t="s">
        <v>750</v>
      </c>
      <c r="B290" s="88" t="s">
        <v>763</v>
      </c>
      <c r="C290" s="89">
        <v>400</v>
      </c>
      <c r="D290" s="89">
        <v>18000</v>
      </c>
      <c r="E290" s="89">
        <v>2520</v>
      </c>
    </row>
    <row r="291" spans="1:5">
      <c r="A291" s="88" t="s">
        <v>748</v>
      </c>
      <c r="B291" s="88" t="s">
        <v>758</v>
      </c>
      <c r="C291" s="89">
        <v>1100</v>
      </c>
      <c r="D291" s="89">
        <v>94600</v>
      </c>
      <c r="E291" s="89">
        <v>22704</v>
      </c>
    </row>
    <row r="292" spans="1:5">
      <c r="A292" s="88" t="s">
        <v>750</v>
      </c>
      <c r="B292" s="88" t="s">
        <v>760</v>
      </c>
      <c r="C292" s="89">
        <v>1300</v>
      </c>
      <c r="D292" s="89">
        <v>28600</v>
      </c>
      <c r="E292" s="89">
        <v>6578</v>
      </c>
    </row>
    <row r="293" spans="1:5">
      <c r="A293" s="88" t="s">
        <v>748</v>
      </c>
      <c r="B293" s="88" t="s">
        <v>749</v>
      </c>
      <c r="C293" s="89">
        <v>800</v>
      </c>
      <c r="D293" s="89">
        <v>47200</v>
      </c>
      <c r="E293" s="89">
        <v>7552</v>
      </c>
    </row>
    <row r="294" spans="1:5">
      <c r="A294" s="88" t="s">
        <v>753</v>
      </c>
      <c r="B294" s="88" t="s">
        <v>754</v>
      </c>
      <c r="C294" s="89">
        <v>700</v>
      </c>
      <c r="D294" s="89">
        <v>48300</v>
      </c>
      <c r="E294" s="89">
        <v>6279</v>
      </c>
    </row>
    <row r="295" spans="1:5">
      <c r="A295" s="88" t="s">
        <v>748</v>
      </c>
      <c r="B295" s="88" t="s">
        <v>454</v>
      </c>
      <c r="C295" s="89">
        <v>1300</v>
      </c>
      <c r="D295" s="89">
        <v>44200</v>
      </c>
      <c r="E295" s="89">
        <v>7072</v>
      </c>
    </row>
    <row r="296" spans="1:5">
      <c r="A296" s="88" t="s">
        <v>748</v>
      </c>
      <c r="B296" s="88" t="s">
        <v>454</v>
      </c>
      <c r="C296" s="89">
        <v>1500</v>
      </c>
      <c r="D296" s="89">
        <v>87000</v>
      </c>
      <c r="E296" s="89">
        <v>9570</v>
      </c>
    </row>
    <row r="297" spans="1:5">
      <c r="A297" s="88" t="s">
        <v>750</v>
      </c>
      <c r="B297" s="88" t="s">
        <v>763</v>
      </c>
      <c r="C297" s="89">
        <v>700</v>
      </c>
      <c r="D297" s="89">
        <v>22400</v>
      </c>
      <c r="E297" s="89">
        <v>7392</v>
      </c>
    </row>
    <row r="298" spans="1:5">
      <c r="A298" s="88" t="s">
        <v>750</v>
      </c>
      <c r="B298" s="88" t="s">
        <v>763</v>
      </c>
      <c r="C298" s="89">
        <v>1500</v>
      </c>
      <c r="D298" s="89">
        <v>96000</v>
      </c>
      <c r="E298" s="89">
        <v>32640</v>
      </c>
    </row>
    <row r="299" spans="1:5">
      <c r="A299" s="88" t="s">
        <v>750</v>
      </c>
      <c r="B299" s="88" t="s">
        <v>751</v>
      </c>
      <c r="C299" s="89">
        <v>200</v>
      </c>
      <c r="D299" s="89">
        <v>4400</v>
      </c>
      <c r="E299" s="89">
        <v>1012</v>
      </c>
    </row>
    <row r="300" spans="1:5">
      <c r="A300" s="88" t="s">
        <v>748</v>
      </c>
      <c r="B300" s="88" t="s">
        <v>749</v>
      </c>
      <c r="C300" s="89">
        <v>1500</v>
      </c>
      <c r="D300" s="89">
        <v>129000</v>
      </c>
      <c r="E300" s="89">
        <v>29670</v>
      </c>
    </row>
    <row r="301" spans="1:5">
      <c r="A301" s="88" t="s">
        <v>748</v>
      </c>
      <c r="B301" s="88" t="s">
        <v>757</v>
      </c>
      <c r="C301" s="89">
        <v>900</v>
      </c>
      <c r="D301" s="89">
        <v>47700</v>
      </c>
      <c r="E301" s="89">
        <v>11448</v>
      </c>
    </row>
    <row r="302" spans="1:5">
      <c r="A302" s="88" t="s">
        <v>748</v>
      </c>
      <c r="B302" s="88" t="s">
        <v>758</v>
      </c>
      <c r="C302" s="89">
        <v>400</v>
      </c>
      <c r="D302" s="89">
        <v>24800</v>
      </c>
      <c r="E302" s="89">
        <v>4216</v>
      </c>
    </row>
    <row r="303" spans="1:5">
      <c r="A303" s="88" t="s">
        <v>748</v>
      </c>
      <c r="B303" s="88" t="s">
        <v>757</v>
      </c>
      <c r="C303" s="89">
        <v>1200</v>
      </c>
      <c r="D303" s="89">
        <v>63600</v>
      </c>
      <c r="E303" s="89">
        <v>18444</v>
      </c>
    </row>
    <row r="304" spans="1:5">
      <c r="A304" s="88" t="s">
        <v>748</v>
      </c>
      <c r="B304" s="88" t="s">
        <v>454</v>
      </c>
      <c r="C304" s="89">
        <v>1000</v>
      </c>
      <c r="D304" s="89">
        <v>66000</v>
      </c>
      <c r="E304" s="89">
        <v>9240</v>
      </c>
    </row>
    <row r="305" spans="1:5">
      <c r="A305" s="88" t="s">
        <v>750</v>
      </c>
      <c r="B305" s="88" t="s">
        <v>759</v>
      </c>
      <c r="C305" s="89">
        <v>900</v>
      </c>
      <c r="D305" s="89">
        <v>57600</v>
      </c>
      <c r="E305" s="89">
        <v>14400</v>
      </c>
    </row>
    <row r="306" spans="1:5">
      <c r="A306" s="88" t="s">
        <v>753</v>
      </c>
      <c r="B306" s="88" t="s">
        <v>765</v>
      </c>
      <c r="C306" s="89">
        <v>700</v>
      </c>
      <c r="D306" s="89">
        <v>31500</v>
      </c>
      <c r="E306" s="89">
        <v>6930</v>
      </c>
    </row>
    <row r="307" spans="1:5">
      <c r="A307" s="88" t="s">
        <v>753</v>
      </c>
      <c r="B307" s="88" t="s">
        <v>755</v>
      </c>
      <c r="C307" s="89">
        <v>1600</v>
      </c>
      <c r="D307" s="89">
        <v>38400</v>
      </c>
      <c r="E307" s="89">
        <v>4224</v>
      </c>
    </row>
    <row r="308" spans="1:5">
      <c r="A308" s="88" t="s">
        <v>750</v>
      </c>
      <c r="B308" s="88" t="s">
        <v>760</v>
      </c>
      <c r="C308" s="89">
        <v>300</v>
      </c>
      <c r="D308" s="89">
        <v>5400</v>
      </c>
      <c r="E308" s="89">
        <v>810</v>
      </c>
    </row>
    <row r="309" spans="1:5">
      <c r="A309" s="88" t="s">
        <v>748</v>
      </c>
      <c r="B309" s="88" t="s">
        <v>758</v>
      </c>
      <c r="C309" s="89">
        <v>1500</v>
      </c>
      <c r="D309" s="89">
        <v>42000</v>
      </c>
      <c r="E309" s="89">
        <v>7140</v>
      </c>
    </row>
    <row r="310" spans="1:5">
      <c r="A310" s="88" t="s">
        <v>753</v>
      </c>
      <c r="B310" s="88" t="s">
        <v>764</v>
      </c>
      <c r="C310" s="89">
        <v>800</v>
      </c>
      <c r="D310" s="89">
        <v>58400</v>
      </c>
      <c r="E310" s="89">
        <v>14600</v>
      </c>
    </row>
    <row r="311" spans="1:5">
      <c r="A311" s="88" t="s">
        <v>748</v>
      </c>
      <c r="B311" s="88" t="s">
        <v>758</v>
      </c>
      <c r="C311" s="89">
        <v>300</v>
      </c>
      <c r="D311" s="89">
        <v>25500</v>
      </c>
      <c r="E311" s="89">
        <v>5100</v>
      </c>
    </row>
    <row r="312" spans="1:5">
      <c r="A312" s="88" t="s">
        <v>750</v>
      </c>
      <c r="B312" s="88" t="s">
        <v>762</v>
      </c>
      <c r="C312" s="89">
        <v>400</v>
      </c>
      <c r="D312" s="89">
        <v>31600</v>
      </c>
      <c r="E312" s="89">
        <v>6004</v>
      </c>
    </row>
    <row r="313" spans="1:5">
      <c r="A313" s="88" t="s">
        <v>748</v>
      </c>
      <c r="B313" s="88" t="s">
        <v>454</v>
      </c>
      <c r="C313" s="89">
        <v>1500</v>
      </c>
      <c r="D313" s="89">
        <v>31500</v>
      </c>
      <c r="E313" s="89">
        <v>8820</v>
      </c>
    </row>
    <row r="314" spans="1:5">
      <c r="A314" s="88" t="s">
        <v>750</v>
      </c>
      <c r="B314" s="88" t="s">
        <v>759</v>
      </c>
      <c r="C314" s="89">
        <v>1100</v>
      </c>
      <c r="D314" s="89">
        <v>93500</v>
      </c>
      <c r="E314" s="89">
        <v>22440</v>
      </c>
    </row>
    <row r="315" spans="1:5">
      <c r="A315" s="88" t="s">
        <v>753</v>
      </c>
      <c r="B315" s="88" t="s">
        <v>765</v>
      </c>
      <c r="C315" s="89">
        <v>1200</v>
      </c>
      <c r="D315" s="89">
        <v>75600</v>
      </c>
      <c r="E315" s="89">
        <v>15876</v>
      </c>
    </row>
    <row r="316" spans="1:5">
      <c r="A316" s="88" t="s">
        <v>748</v>
      </c>
      <c r="B316" s="88" t="s">
        <v>766</v>
      </c>
      <c r="C316" s="89">
        <v>800</v>
      </c>
      <c r="D316" s="89">
        <v>47200</v>
      </c>
      <c r="E316" s="89">
        <v>5192</v>
      </c>
    </row>
    <row r="317" spans="1:5">
      <c r="A317" s="88" t="s">
        <v>748</v>
      </c>
      <c r="B317" s="88" t="s">
        <v>454</v>
      </c>
      <c r="C317" s="89">
        <v>900</v>
      </c>
      <c r="D317" s="89">
        <v>49500</v>
      </c>
      <c r="E317" s="89">
        <v>7425</v>
      </c>
    </row>
    <row r="318" spans="1:5">
      <c r="A318" s="88" t="s">
        <v>753</v>
      </c>
      <c r="B318" s="88" t="s">
        <v>765</v>
      </c>
      <c r="C318" s="89">
        <v>1300</v>
      </c>
      <c r="D318" s="89">
        <v>24700</v>
      </c>
      <c r="E318" s="89">
        <v>7163</v>
      </c>
    </row>
    <row r="319" spans="1:5">
      <c r="A319" s="88" t="s">
        <v>748</v>
      </c>
      <c r="B319" s="88" t="s">
        <v>454</v>
      </c>
      <c r="C319" s="89">
        <v>300</v>
      </c>
      <c r="D319" s="89">
        <v>18600</v>
      </c>
      <c r="E319" s="89">
        <v>6882</v>
      </c>
    </row>
    <row r="320" spans="1:5">
      <c r="A320" s="88" t="s">
        <v>748</v>
      </c>
      <c r="B320" s="88" t="s">
        <v>757</v>
      </c>
      <c r="C320" s="89">
        <v>900</v>
      </c>
      <c r="D320" s="89">
        <v>18000</v>
      </c>
      <c r="E320" s="89">
        <v>4680</v>
      </c>
    </row>
    <row r="321" spans="1:5">
      <c r="A321" s="88" t="s">
        <v>748</v>
      </c>
      <c r="B321" s="88" t="s">
        <v>454</v>
      </c>
      <c r="C321" s="89">
        <v>600</v>
      </c>
      <c r="D321" s="89">
        <v>9600</v>
      </c>
      <c r="E321" s="89">
        <v>1728</v>
      </c>
    </row>
    <row r="322" spans="1:5">
      <c r="A322" s="88" t="s">
        <v>748</v>
      </c>
      <c r="B322" s="88" t="s">
        <v>766</v>
      </c>
      <c r="C322" s="89">
        <v>600</v>
      </c>
      <c r="D322" s="89">
        <v>29400</v>
      </c>
      <c r="E322" s="89">
        <v>7056</v>
      </c>
    </row>
    <row r="323" spans="1:5">
      <c r="A323" s="88" t="s">
        <v>750</v>
      </c>
      <c r="B323" s="88" t="s">
        <v>761</v>
      </c>
      <c r="C323" s="89">
        <v>800</v>
      </c>
      <c r="D323" s="89">
        <v>55200</v>
      </c>
      <c r="E323" s="89">
        <v>19320</v>
      </c>
    </row>
    <row r="324" spans="1:5">
      <c r="A324" s="88" t="s">
        <v>748</v>
      </c>
      <c r="B324" s="88" t="s">
        <v>766</v>
      </c>
      <c r="C324" s="89">
        <v>400</v>
      </c>
      <c r="D324" s="89">
        <v>5600</v>
      </c>
      <c r="E324" s="89">
        <v>1904</v>
      </c>
    </row>
    <row r="325" spans="1:5">
      <c r="A325" s="88" t="s">
        <v>750</v>
      </c>
      <c r="B325" s="88" t="s">
        <v>759</v>
      </c>
      <c r="C325" s="89">
        <v>1500</v>
      </c>
      <c r="D325" s="89">
        <v>109500</v>
      </c>
      <c r="E325" s="89">
        <v>14235</v>
      </c>
    </row>
    <row r="326" spans="1:5">
      <c r="A326" s="88" t="s">
        <v>753</v>
      </c>
      <c r="B326" s="88" t="s">
        <v>764</v>
      </c>
      <c r="C326" s="89">
        <v>300</v>
      </c>
      <c r="D326" s="89">
        <v>9300</v>
      </c>
      <c r="E326" s="89">
        <v>2604</v>
      </c>
    </row>
    <row r="327" spans="1:5">
      <c r="A327" s="88" t="s">
        <v>748</v>
      </c>
      <c r="B327" s="88" t="s">
        <v>766</v>
      </c>
      <c r="C327" s="89">
        <v>200</v>
      </c>
      <c r="D327" s="89">
        <v>17400</v>
      </c>
      <c r="E327" s="89">
        <v>4176</v>
      </c>
    </row>
    <row r="328" spans="1:5">
      <c r="A328" s="88" t="s">
        <v>748</v>
      </c>
      <c r="B328" s="88" t="s">
        <v>749</v>
      </c>
      <c r="C328" s="89">
        <v>1700</v>
      </c>
      <c r="D328" s="89">
        <v>124100</v>
      </c>
      <c r="E328" s="89">
        <v>33507</v>
      </c>
    </row>
    <row r="329" spans="1:5">
      <c r="A329" s="88" t="s">
        <v>750</v>
      </c>
      <c r="B329" s="88" t="s">
        <v>759</v>
      </c>
      <c r="C329" s="89">
        <v>600</v>
      </c>
      <c r="D329" s="89">
        <v>15600</v>
      </c>
      <c r="E329" s="89">
        <v>2964</v>
      </c>
    </row>
    <row r="330" spans="1:5">
      <c r="A330" s="88" t="s">
        <v>750</v>
      </c>
      <c r="B330" s="88" t="s">
        <v>763</v>
      </c>
      <c r="C330" s="89">
        <v>1400</v>
      </c>
      <c r="D330" s="89">
        <v>53200</v>
      </c>
      <c r="E330" s="89">
        <v>12768</v>
      </c>
    </row>
    <row r="331" spans="1:5">
      <c r="A331" s="88" t="s">
        <v>748</v>
      </c>
      <c r="B331" s="88" t="s">
        <v>461</v>
      </c>
      <c r="C331" s="89">
        <v>800</v>
      </c>
      <c r="D331" s="89">
        <v>41600</v>
      </c>
      <c r="E331" s="89">
        <v>14560</v>
      </c>
    </row>
    <row r="332" spans="1:5">
      <c r="A332" s="88" t="s">
        <v>753</v>
      </c>
      <c r="B332" s="88" t="s">
        <v>765</v>
      </c>
      <c r="C332" s="89">
        <v>1700</v>
      </c>
      <c r="D332" s="89">
        <v>30600</v>
      </c>
      <c r="E332" s="89">
        <v>10098</v>
      </c>
    </row>
    <row r="333" spans="1:5">
      <c r="A333" s="88" t="s">
        <v>750</v>
      </c>
      <c r="B333" s="88" t="s">
        <v>759</v>
      </c>
      <c r="C333" s="89">
        <v>1400</v>
      </c>
      <c r="D333" s="89">
        <v>109200</v>
      </c>
      <c r="E333" s="89">
        <v>25116</v>
      </c>
    </row>
    <row r="334" spans="1:5">
      <c r="A334" s="88" t="s">
        <v>750</v>
      </c>
      <c r="B334" s="88" t="s">
        <v>751</v>
      </c>
      <c r="C334" s="89">
        <v>1200</v>
      </c>
      <c r="D334" s="89">
        <v>15600</v>
      </c>
      <c r="E334" s="89">
        <v>3744</v>
      </c>
    </row>
    <row r="335" spans="1:5">
      <c r="A335" s="88" t="s">
        <v>748</v>
      </c>
      <c r="B335" s="88" t="s">
        <v>766</v>
      </c>
      <c r="C335" s="89">
        <v>300</v>
      </c>
      <c r="D335" s="89">
        <v>24300</v>
      </c>
      <c r="E335" s="89">
        <v>3888</v>
      </c>
    </row>
    <row r="336" spans="1:5">
      <c r="A336" s="88" t="s">
        <v>748</v>
      </c>
      <c r="B336" s="88" t="s">
        <v>461</v>
      </c>
      <c r="C336" s="89">
        <v>1000</v>
      </c>
      <c r="D336" s="89">
        <v>77000</v>
      </c>
      <c r="E336" s="89">
        <v>17710</v>
      </c>
    </row>
    <row r="337" spans="1:5">
      <c r="A337" s="88" t="s">
        <v>750</v>
      </c>
      <c r="B337" s="88" t="s">
        <v>759</v>
      </c>
      <c r="C337" s="89">
        <v>400</v>
      </c>
      <c r="D337" s="89">
        <v>32400</v>
      </c>
      <c r="E337" s="89">
        <v>8424</v>
      </c>
    </row>
    <row r="338" spans="1:5">
      <c r="A338" s="88" t="s">
        <v>753</v>
      </c>
      <c r="B338" s="88" t="s">
        <v>755</v>
      </c>
      <c r="C338" s="89">
        <v>600</v>
      </c>
      <c r="D338" s="89">
        <v>18000</v>
      </c>
      <c r="E338" s="89">
        <v>4500</v>
      </c>
    </row>
    <row r="339" spans="1:5">
      <c r="A339" s="88" t="s">
        <v>748</v>
      </c>
      <c r="B339" s="88" t="s">
        <v>454</v>
      </c>
      <c r="C339" s="89">
        <v>200</v>
      </c>
      <c r="D339" s="89">
        <v>11400</v>
      </c>
      <c r="E339" s="89">
        <v>2622</v>
      </c>
    </row>
    <row r="340" spans="1:5">
      <c r="A340" s="88" t="s">
        <v>753</v>
      </c>
      <c r="B340" s="88" t="s">
        <v>765</v>
      </c>
      <c r="C340" s="89">
        <v>600</v>
      </c>
      <c r="D340" s="89">
        <v>36600</v>
      </c>
      <c r="E340" s="89">
        <v>4758</v>
      </c>
    </row>
    <row r="341" spans="1:5">
      <c r="A341" s="88" t="s">
        <v>748</v>
      </c>
      <c r="B341" s="88" t="s">
        <v>454</v>
      </c>
      <c r="C341" s="89">
        <v>1500</v>
      </c>
      <c r="D341" s="89">
        <v>60000</v>
      </c>
      <c r="E341" s="89">
        <v>13800</v>
      </c>
    </row>
    <row r="342" spans="1:5">
      <c r="A342" s="88" t="s">
        <v>748</v>
      </c>
      <c r="B342" s="88" t="s">
        <v>766</v>
      </c>
      <c r="C342" s="89">
        <v>1300</v>
      </c>
      <c r="D342" s="89">
        <v>39000</v>
      </c>
      <c r="E342" s="89">
        <v>3900</v>
      </c>
    </row>
    <row r="343" spans="1:5">
      <c r="A343" s="88" t="s">
        <v>750</v>
      </c>
      <c r="B343" s="88" t="s">
        <v>760</v>
      </c>
      <c r="C343" s="89">
        <v>1600</v>
      </c>
      <c r="D343" s="89">
        <v>17600</v>
      </c>
      <c r="E343" s="89">
        <v>3520</v>
      </c>
    </row>
    <row r="344" spans="1:5">
      <c r="A344" s="88" t="s">
        <v>748</v>
      </c>
      <c r="B344" s="88" t="s">
        <v>749</v>
      </c>
      <c r="C344" s="89">
        <v>400</v>
      </c>
      <c r="D344" s="89">
        <v>28800</v>
      </c>
      <c r="E344" s="89">
        <v>4608</v>
      </c>
    </row>
    <row r="345" spans="1:5">
      <c r="A345" s="88" t="s">
        <v>748</v>
      </c>
      <c r="B345" s="88" t="s">
        <v>758</v>
      </c>
      <c r="C345" s="89">
        <v>700</v>
      </c>
      <c r="D345" s="89">
        <v>36400</v>
      </c>
      <c r="E345" s="89">
        <v>7280</v>
      </c>
    </row>
    <row r="346" spans="1:5">
      <c r="A346" s="88" t="s">
        <v>750</v>
      </c>
      <c r="B346" s="88" t="s">
        <v>760</v>
      </c>
      <c r="C346" s="89">
        <v>1200</v>
      </c>
      <c r="D346" s="89">
        <v>51600</v>
      </c>
      <c r="E346" s="89">
        <v>8256</v>
      </c>
    </row>
    <row r="347" spans="1:5">
      <c r="A347" s="88" t="s">
        <v>748</v>
      </c>
      <c r="B347" s="88" t="s">
        <v>454</v>
      </c>
      <c r="C347" s="89">
        <v>200</v>
      </c>
      <c r="D347" s="89">
        <v>16400</v>
      </c>
      <c r="E347" s="89">
        <v>2952</v>
      </c>
    </row>
    <row r="348" spans="1:5">
      <c r="A348" s="88" t="s">
        <v>748</v>
      </c>
      <c r="B348" s="88" t="s">
        <v>454</v>
      </c>
      <c r="C348" s="89">
        <v>1200</v>
      </c>
      <c r="D348" s="89">
        <v>69600</v>
      </c>
      <c r="E348" s="89">
        <v>13920</v>
      </c>
    </row>
    <row r="349" spans="1:5">
      <c r="A349" s="88" t="s">
        <v>753</v>
      </c>
      <c r="B349" s="88" t="s">
        <v>764</v>
      </c>
      <c r="C349" s="89">
        <v>200</v>
      </c>
      <c r="D349" s="89">
        <v>7600</v>
      </c>
      <c r="E349" s="89">
        <v>1596</v>
      </c>
    </row>
    <row r="350" spans="1:5">
      <c r="A350" s="88" t="s">
        <v>750</v>
      </c>
      <c r="B350" s="88" t="s">
        <v>760</v>
      </c>
      <c r="C350" s="89">
        <v>700</v>
      </c>
      <c r="D350" s="89">
        <v>10500</v>
      </c>
      <c r="E350" s="89">
        <v>1260</v>
      </c>
    </row>
    <row r="351" spans="1:5">
      <c r="A351" s="88" t="s">
        <v>750</v>
      </c>
      <c r="B351" s="88" t="s">
        <v>763</v>
      </c>
      <c r="C351" s="89">
        <v>600</v>
      </c>
      <c r="D351" s="89">
        <v>28200</v>
      </c>
      <c r="E351" s="89">
        <v>4512</v>
      </c>
    </row>
    <row r="352" spans="1:5">
      <c r="A352" s="88" t="s">
        <v>748</v>
      </c>
      <c r="B352" s="88" t="s">
        <v>757</v>
      </c>
      <c r="C352" s="89">
        <v>200</v>
      </c>
      <c r="D352" s="89">
        <v>11400</v>
      </c>
      <c r="E352" s="89">
        <v>2166</v>
      </c>
    </row>
    <row r="353" spans="1:5">
      <c r="A353" s="88" t="s">
        <v>750</v>
      </c>
      <c r="B353" s="88" t="s">
        <v>760</v>
      </c>
      <c r="C353" s="89">
        <v>1400</v>
      </c>
      <c r="D353" s="89">
        <v>75600</v>
      </c>
      <c r="E353" s="89">
        <v>8316</v>
      </c>
    </row>
    <row r="354" spans="1:5">
      <c r="A354" s="88" t="s">
        <v>750</v>
      </c>
      <c r="B354" s="88" t="s">
        <v>760</v>
      </c>
      <c r="C354" s="89">
        <v>1700</v>
      </c>
      <c r="D354" s="89">
        <v>49300</v>
      </c>
      <c r="E354" s="89">
        <v>13311</v>
      </c>
    </row>
    <row r="355" spans="1:5">
      <c r="A355" s="88" t="s">
        <v>753</v>
      </c>
      <c r="B355" s="88" t="s">
        <v>765</v>
      </c>
      <c r="C355" s="89">
        <v>1200</v>
      </c>
      <c r="D355" s="89">
        <v>34800</v>
      </c>
      <c r="E355" s="89">
        <v>6960</v>
      </c>
    </row>
    <row r="356" spans="1:5">
      <c r="A356" s="88" t="s">
        <v>750</v>
      </c>
      <c r="B356" s="88" t="s">
        <v>759</v>
      </c>
      <c r="C356" s="89">
        <v>700</v>
      </c>
      <c r="D356" s="89">
        <v>44800</v>
      </c>
      <c r="E356" s="89">
        <v>5376</v>
      </c>
    </row>
    <row r="357" spans="1:5">
      <c r="A357" s="88" t="s">
        <v>750</v>
      </c>
      <c r="B357" s="88" t="s">
        <v>759</v>
      </c>
      <c r="C357" s="89">
        <v>800</v>
      </c>
      <c r="D357" s="89">
        <v>15200</v>
      </c>
      <c r="E357" s="89">
        <v>3648</v>
      </c>
    </row>
    <row r="358" spans="1:5">
      <c r="A358" s="88" t="s">
        <v>748</v>
      </c>
      <c r="B358" s="88" t="s">
        <v>454</v>
      </c>
      <c r="C358" s="89">
        <v>1600</v>
      </c>
      <c r="D358" s="89">
        <v>62400</v>
      </c>
      <c r="E358" s="89">
        <v>18096</v>
      </c>
    </row>
    <row r="359" spans="1:5">
      <c r="A359" s="88" t="s">
        <v>753</v>
      </c>
      <c r="B359" s="88" t="s">
        <v>755</v>
      </c>
      <c r="C359" s="89">
        <v>1000</v>
      </c>
      <c r="D359" s="89">
        <v>32000</v>
      </c>
      <c r="E359" s="89">
        <v>4160</v>
      </c>
    </row>
    <row r="360" spans="1:5">
      <c r="A360" s="88" t="s">
        <v>750</v>
      </c>
      <c r="B360" s="88" t="s">
        <v>761</v>
      </c>
      <c r="C360" s="89">
        <v>1400</v>
      </c>
      <c r="D360" s="89">
        <v>82600</v>
      </c>
      <c r="E360" s="89">
        <v>12390</v>
      </c>
    </row>
    <row r="361" spans="1:5">
      <c r="A361" s="88" t="s">
        <v>750</v>
      </c>
      <c r="B361" s="88" t="s">
        <v>760</v>
      </c>
      <c r="C361" s="89">
        <v>1500</v>
      </c>
      <c r="D361" s="89">
        <v>57000</v>
      </c>
      <c r="E361" s="89">
        <v>11400</v>
      </c>
    </row>
    <row r="362" spans="1:5">
      <c r="A362" s="88" t="s">
        <v>750</v>
      </c>
      <c r="B362" s="88" t="s">
        <v>762</v>
      </c>
      <c r="C362" s="89">
        <v>1600</v>
      </c>
      <c r="D362" s="89">
        <v>59200</v>
      </c>
      <c r="E362" s="89">
        <v>21904</v>
      </c>
    </row>
    <row r="363" spans="1:5">
      <c r="A363" s="88" t="s">
        <v>748</v>
      </c>
      <c r="B363" s="88" t="s">
        <v>454</v>
      </c>
      <c r="C363" s="89">
        <v>1700</v>
      </c>
      <c r="D363" s="89">
        <v>68000</v>
      </c>
      <c r="E363" s="89">
        <v>11560</v>
      </c>
    </row>
    <row r="364" spans="1:5">
      <c r="A364" s="88" t="s">
        <v>750</v>
      </c>
      <c r="B364" s="88" t="s">
        <v>751</v>
      </c>
      <c r="C364" s="89">
        <v>1000</v>
      </c>
      <c r="D364" s="89">
        <v>67000</v>
      </c>
      <c r="E364" s="89">
        <v>24120</v>
      </c>
    </row>
    <row r="365" spans="1:5">
      <c r="A365" s="88" t="s">
        <v>748</v>
      </c>
      <c r="B365" s="88" t="s">
        <v>757</v>
      </c>
      <c r="C365" s="89">
        <v>400</v>
      </c>
      <c r="D365" s="89">
        <v>13600</v>
      </c>
      <c r="E365" s="89">
        <v>2856</v>
      </c>
    </row>
    <row r="366" spans="1:5">
      <c r="A366" s="88" t="s">
        <v>748</v>
      </c>
      <c r="B366" s="88" t="s">
        <v>758</v>
      </c>
      <c r="C366" s="89">
        <v>200</v>
      </c>
      <c r="D366" s="89">
        <v>7800</v>
      </c>
      <c r="E366" s="89">
        <v>1482</v>
      </c>
    </row>
    <row r="367" spans="1:5">
      <c r="A367" s="88" t="s">
        <v>748</v>
      </c>
      <c r="B367" s="88" t="s">
        <v>749</v>
      </c>
      <c r="C367" s="89">
        <v>1500</v>
      </c>
      <c r="D367" s="89">
        <v>25500</v>
      </c>
      <c r="E367" s="89">
        <v>3825</v>
      </c>
    </row>
    <row r="368" spans="1:5">
      <c r="A368" s="88" t="s">
        <v>750</v>
      </c>
      <c r="B368" s="88" t="s">
        <v>761</v>
      </c>
      <c r="C368" s="89">
        <v>1100</v>
      </c>
      <c r="D368" s="89">
        <v>73700</v>
      </c>
      <c r="E368" s="89">
        <v>19162</v>
      </c>
    </row>
    <row r="369" spans="1:5">
      <c r="A369" s="88" t="s">
        <v>750</v>
      </c>
      <c r="B369" s="88" t="s">
        <v>763</v>
      </c>
      <c r="C369" s="89">
        <v>900</v>
      </c>
      <c r="D369" s="89">
        <v>36000</v>
      </c>
      <c r="E369" s="89">
        <v>12960</v>
      </c>
    </row>
    <row r="370" spans="1:5">
      <c r="A370" s="88" t="s">
        <v>753</v>
      </c>
      <c r="B370" s="88" t="s">
        <v>765</v>
      </c>
      <c r="C370" s="89">
        <v>1400</v>
      </c>
      <c r="D370" s="89">
        <v>25200</v>
      </c>
      <c r="E370" s="89">
        <v>3528</v>
      </c>
    </row>
    <row r="371" spans="1:5">
      <c r="A371" s="88" t="s">
        <v>753</v>
      </c>
      <c r="B371" s="88" t="s">
        <v>755</v>
      </c>
      <c r="C371" s="89">
        <v>900</v>
      </c>
      <c r="D371" s="89">
        <v>45900</v>
      </c>
      <c r="E371" s="89">
        <v>14688</v>
      </c>
    </row>
    <row r="372" spans="1:5">
      <c r="A372" s="88" t="s">
        <v>753</v>
      </c>
      <c r="B372" s="88" t="s">
        <v>764</v>
      </c>
      <c r="C372" s="89">
        <v>500</v>
      </c>
      <c r="D372" s="89">
        <v>14000</v>
      </c>
      <c r="E372" s="89">
        <v>1400</v>
      </c>
    </row>
    <row r="373" spans="1:5">
      <c r="A373" s="88" t="s">
        <v>748</v>
      </c>
      <c r="B373" s="88" t="s">
        <v>461</v>
      </c>
      <c r="C373" s="89">
        <v>1600</v>
      </c>
      <c r="D373" s="89">
        <v>108800</v>
      </c>
      <c r="E373" s="89">
        <v>31552</v>
      </c>
    </row>
    <row r="374" spans="1:5">
      <c r="A374" s="88" t="s">
        <v>753</v>
      </c>
      <c r="B374" s="88" t="s">
        <v>754</v>
      </c>
      <c r="C374" s="89">
        <v>1400</v>
      </c>
      <c r="D374" s="89">
        <v>81200</v>
      </c>
      <c r="E374" s="89">
        <v>10556</v>
      </c>
    </row>
    <row r="375" spans="1:5">
      <c r="A375" s="88" t="s">
        <v>750</v>
      </c>
      <c r="B375" s="88" t="s">
        <v>759</v>
      </c>
      <c r="C375" s="89">
        <v>200</v>
      </c>
      <c r="D375" s="89">
        <v>16400</v>
      </c>
      <c r="E375" s="89">
        <v>4756</v>
      </c>
    </row>
    <row r="376" spans="1:5">
      <c r="A376" s="88" t="s">
        <v>748</v>
      </c>
      <c r="B376" s="88" t="s">
        <v>461</v>
      </c>
      <c r="C376" s="89">
        <v>1100</v>
      </c>
      <c r="D376" s="89">
        <v>77000</v>
      </c>
      <c r="E376" s="89">
        <v>23870</v>
      </c>
    </row>
    <row r="377" spans="1:5">
      <c r="A377" s="88" t="s">
        <v>753</v>
      </c>
      <c r="B377" s="88" t="s">
        <v>765</v>
      </c>
      <c r="C377" s="89">
        <v>700</v>
      </c>
      <c r="D377" s="89">
        <v>28700</v>
      </c>
      <c r="E377" s="89">
        <v>2870</v>
      </c>
    </row>
    <row r="378" spans="1:5">
      <c r="A378" s="88" t="s">
        <v>753</v>
      </c>
      <c r="B378" s="88" t="s">
        <v>764</v>
      </c>
      <c r="C378" s="89">
        <v>1800</v>
      </c>
      <c r="D378" s="89">
        <v>108000</v>
      </c>
      <c r="E378" s="89">
        <v>16200</v>
      </c>
    </row>
    <row r="379" spans="1:5">
      <c r="A379" s="88" t="s">
        <v>750</v>
      </c>
      <c r="B379" s="88" t="s">
        <v>761</v>
      </c>
      <c r="C379" s="89">
        <v>600</v>
      </c>
      <c r="D379" s="89">
        <v>15600</v>
      </c>
      <c r="E379" s="89">
        <v>3120</v>
      </c>
    </row>
    <row r="380" spans="1:5">
      <c r="A380" s="88" t="s">
        <v>750</v>
      </c>
      <c r="B380" s="88" t="s">
        <v>761</v>
      </c>
      <c r="C380" s="89">
        <v>1700</v>
      </c>
      <c r="D380" s="89">
        <v>18700</v>
      </c>
      <c r="E380" s="89">
        <v>5423</v>
      </c>
    </row>
    <row r="381" spans="1:5">
      <c r="A381" s="88" t="s">
        <v>750</v>
      </c>
      <c r="B381" s="88" t="s">
        <v>760</v>
      </c>
      <c r="C381" s="89">
        <v>1700</v>
      </c>
      <c r="D381" s="89">
        <v>73100</v>
      </c>
      <c r="E381" s="89">
        <v>16082</v>
      </c>
    </row>
    <row r="382" spans="1:5">
      <c r="A382" s="88" t="s">
        <v>748</v>
      </c>
      <c r="B382" s="88" t="s">
        <v>749</v>
      </c>
      <c r="C382" s="89">
        <v>400</v>
      </c>
      <c r="D382" s="89">
        <v>17200</v>
      </c>
      <c r="E382" s="89">
        <v>4988</v>
      </c>
    </row>
    <row r="383" spans="1:5">
      <c r="A383" s="88" t="s">
        <v>753</v>
      </c>
      <c r="B383" s="88" t="s">
        <v>765</v>
      </c>
      <c r="C383" s="89">
        <v>300</v>
      </c>
      <c r="D383" s="89">
        <v>24900</v>
      </c>
      <c r="E383" s="89">
        <v>6474</v>
      </c>
    </row>
    <row r="384" spans="1:5">
      <c r="A384" s="88" t="s">
        <v>748</v>
      </c>
      <c r="B384" s="88" t="s">
        <v>757</v>
      </c>
      <c r="C384" s="89">
        <v>1800</v>
      </c>
      <c r="D384" s="89">
        <v>48600</v>
      </c>
      <c r="E384" s="89">
        <v>7290</v>
      </c>
    </row>
    <row r="385" spans="1:5">
      <c r="A385" s="88" t="s">
        <v>748</v>
      </c>
      <c r="B385" s="88" t="s">
        <v>749</v>
      </c>
      <c r="C385" s="89">
        <v>900</v>
      </c>
      <c r="D385" s="89">
        <v>15300</v>
      </c>
      <c r="E385" s="89">
        <v>4437</v>
      </c>
    </row>
    <row r="386" spans="1:5">
      <c r="A386" s="88" t="s">
        <v>748</v>
      </c>
      <c r="B386" s="88" t="s">
        <v>749</v>
      </c>
      <c r="C386" s="89">
        <v>1200</v>
      </c>
      <c r="D386" s="89">
        <v>64800</v>
      </c>
      <c r="E386" s="89">
        <v>11664</v>
      </c>
    </row>
    <row r="387" spans="1:5">
      <c r="A387" s="88" t="s">
        <v>748</v>
      </c>
      <c r="B387" s="88" t="s">
        <v>461</v>
      </c>
      <c r="C387" s="89">
        <v>400</v>
      </c>
      <c r="D387" s="89">
        <v>6800</v>
      </c>
      <c r="E387" s="89">
        <v>952</v>
      </c>
    </row>
    <row r="388" spans="1:5">
      <c r="A388" s="88" t="s">
        <v>748</v>
      </c>
      <c r="B388" s="88" t="s">
        <v>766</v>
      </c>
      <c r="C388" s="89">
        <v>400</v>
      </c>
      <c r="D388" s="89">
        <v>30400</v>
      </c>
      <c r="E388" s="89">
        <v>7296</v>
      </c>
    </row>
    <row r="389" spans="1:5">
      <c r="A389" s="88" t="s">
        <v>748</v>
      </c>
      <c r="B389" s="88" t="s">
        <v>454</v>
      </c>
      <c r="C389" s="89">
        <v>1200</v>
      </c>
      <c r="D389" s="89">
        <v>57600</v>
      </c>
      <c r="E389" s="89">
        <v>16704</v>
      </c>
    </row>
    <row r="390" spans="1:5">
      <c r="A390" s="88" t="s">
        <v>750</v>
      </c>
      <c r="B390" s="88" t="s">
        <v>762</v>
      </c>
      <c r="C390" s="89">
        <v>600</v>
      </c>
      <c r="D390" s="89">
        <v>45600</v>
      </c>
      <c r="E390" s="89">
        <v>10944</v>
      </c>
    </row>
    <row r="391" spans="1:5">
      <c r="A391" s="88" t="s">
        <v>750</v>
      </c>
      <c r="B391" s="88" t="s">
        <v>751</v>
      </c>
      <c r="C391" s="89">
        <v>200</v>
      </c>
      <c r="D391" s="89">
        <v>7400</v>
      </c>
      <c r="E391" s="89">
        <v>1850</v>
      </c>
    </row>
    <row r="392" spans="1:5">
      <c r="A392" s="88" t="s">
        <v>748</v>
      </c>
      <c r="B392" s="88" t="s">
        <v>454</v>
      </c>
      <c r="C392" s="89">
        <v>1600</v>
      </c>
      <c r="D392" s="89">
        <v>112000</v>
      </c>
      <c r="E392" s="89">
        <v>40320</v>
      </c>
    </row>
    <row r="393" spans="1:5">
      <c r="A393" s="88" t="s">
        <v>748</v>
      </c>
      <c r="B393" s="88" t="s">
        <v>758</v>
      </c>
      <c r="C393" s="89">
        <v>1200</v>
      </c>
      <c r="D393" s="89">
        <v>88800</v>
      </c>
      <c r="E393" s="89">
        <v>11544</v>
      </c>
    </row>
    <row r="394" spans="1:5">
      <c r="A394" s="88" t="s">
        <v>753</v>
      </c>
      <c r="B394" s="88" t="s">
        <v>764</v>
      </c>
      <c r="C394" s="89">
        <v>1000</v>
      </c>
      <c r="D394" s="89">
        <v>36000</v>
      </c>
      <c r="E394" s="89">
        <v>3600</v>
      </c>
    </row>
    <row r="395" spans="1:5">
      <c r="A395" s="88" t="s">
        <v>750</v>
      </c>
      <c r="B395" s="88" t="s">
        <v>762</v>
      </c>
      <c r="C395" s="89">
        <v>1000</v>
      </c>
      <c r="D395" s="89">
        <v>26000</v>
      </c>
      <c r="E395" s="89">
        <v>8060</v>
      </c>
    </row>
    <row r="396" spans="1:5">
      <c r="A396" s="88" t="s">
        <v>750</v>
      </c>
      <c r="B396" s="88" t="s">
        <v>762</v>
      </c>
      <c r="C396" s="89">
        <v>700</v>
      </c>
      <c r="D396" s="89">
        <v>27300</v>
      </c>
      <c r="E396" s="89">
        <v>7644</v>
      </c>
    </row>
    <row r="397" spans="1:5">
      <c r="A397" s="88" t="s">
        <v>748</v>
      </c>
      <c r="B397" s="88" t="s">
        <v>757</v>
      </c>
      <c r="C397" s="89">
        <v>200</v>
      </c>
      <c r="D397" s="89">
        <v>10800</v>
      </c>
      <c r="E397" s="89">
        <v>2052</v>
      </c>
    </row>
    <row r="398" spans="1:5">
      <c r="A398" s="88" t="s">
        <v>750</v>
      </c>
      <c r="B398" s="88" t="s">
        <v>761</v>
      </c>
      <c r="C398" s="89">
        <v>1100</v>
      </c>
      <c r="D398" s="89">
        <v>69300</v>
      </c>
      <c r="E398" s="89">
        <v>17325</v>
      </c>
    </row>
    <row r="399" spans="1:5">
      <c r="A399" s="88" t="s">
        <v>748</v>
      </c>
      <c r="B399" s="88" t="s">
        <v>454</v>
      </c>
      <c r="C399" s="89">
        <v>800</v>
      </c>
      <c r="D399" s="89">
        <v>24000</v>
      </c>
      <c r="E399" s="89">
        <v>4080</v>
      </c>
    </row>
    <row r="400" spans="1:5">
      <c r="A400" s="88" t="s">
        <v>750</v>
      </c>
      <c r="B400" s="88" t="s">
        <v>762</v>
      </c>
      <c r="C400" s="89">
        <v>500</v>
      </c>
      <c r="D400" s="89">
        <v>33500</v>
      </c>
      <c r="E400" s="89">
        <v>7370</v>
      </c>
    </row>
    <row r="401" spans="1:5">
      <c r="A401" s="88" t="s">
        <v>753</v>
      </c>
      <c r="B401" s="88" t="s">
        <v>755</v>
      </c>
      <c r="C401" s="89">
        <v>1100</v>
      </c>
      <c r="D401" s="89">
        <v>77000</v>
      </c>
      <c r="E401" s="89">
        <v>25410</v>
      </c>
    </row>
    <row r="402" spans="1:5">
      <c r="A402" s="88" t="s">
        <v>750</v>
      </c>
      <c r="B402" s="88" t="s">
        <v>761</v>
      </c>
      <c r="C402" s="89">
        <v>600</v>
      </c>
      <c r="D402" s="89">
        <v>29400</v>
      </c>
      <c r="E402" s="89">
        <v>2940</v>
      </c>
    </row>
    <row r="403" spans="1:5">
      <c r="A403" s="88" t="s">
        <v>750</v>
      </c>
      <c r="B403" s="88" t="s">
        <v>751</v>
      </c>
      <c r="C403" s="89">
        <v>1400</v>
      </c>
      <c r="D403" s="89">
        <v>54600</v>
      </c>
      <c r="E403" s="89">
        <v>12558</v>
      </c>
    </row>
    <row r="404" spans="1:5">
      <c r="A404" s="88" t="s">
        <v>748</v>
      </c>
      <c r="B404" s="88" t="s">
        <v>454</v>
      </c>
      <c r="C404" s="89">
        <v>1000</v>
      </c>
      <c r="D404" s="89">
        <v>19000</v>
      </c>
      <c r="E404" s="89">
        <v>2090</v>
      </c>
    </row>
    <row r="405" spans="1:5">
      <c r="A405" s="88" t="s">
        <v>753</v>
      </c>
      <c r="B405" s="88" t="s">
        <v>764</v>
      </c>
      <c r="C405" s="89">
        <v>200</v>
      </c>
      <c r="D405" s="89">
        <v>12800</v>
      </c>
      <c r="E405" s="89">
        <v>3840</v>
      </c>
    </row>
    <row r="406" spans="1:5">
      <c r="A406" s="88" t="s">
        <v>753</v>
      </c>
      <c r="B406" s="88" t="s">
        <v>765</v>
      </c>
      <c r="C406" s="89">
        <v>1500</v>
      </c>
      <c r="D406" s="89">
        <v>129000</v>
      </c>
      <c r="E406" s="89">
        <v>30960</v>
      </c>
    </row>
    <row r="407" spans="1:5">
      <c r="A407" s="88" t="s">
        <v>748</v>
      </c>
      <c r="B407" s="88" t="s">
        <v>766</v>
      </c>
      <c r="C407" s="89">
        <v>700</v>
      </c>
      <c r="D407" s="89">
        <v>32200</v>
      </c>
      <c r="E407" s="89">
        <v>10304</v>
      </c>
    </row>
    <row r="408" spans="1:5">
      <c r="A408" s="88" t="s">
        <v>750</v>
      </c>
      <c r="B408" s="88" t="s">
        <v>763</v>
      </c>
      <c r="C408" s="89">
        <v>1500</v>
      </c>
      <c r="D408" s="89">
        <v>33000</v>
      </c>
      <c r="E408" s="89">
        <v>5280</v>
      </c>
    </row>
    <row r="409" spans="1:5">
      <c r="A409" s="88" t="s">
        <v>748</v>
      </c>
      <c r="B409" s="88" t="s">
        <v>758</v>
      </c>
      <c r="C409" s="89">
        <v>1800</v>
      </c>
      <c r="D409" s="89">
        <v>144000</v>
      </c>
      <c r="E409" s="89">
        <v>51840</v>
      </c>
    </row>
    <row r="410" spans="1:5">
      <c r="A410" s="88" t="s">
        <v>748</v>
      </c>
      <c r="B410" s="88" t="s">
        <v>749</v>
      </c>
      <c r="C410" s="89">
        <v>1700</v>
      </c>
      <c r="D410" s="89">
        <v>103700</v>
      </c>
      <c r="E410" s="89">
        <v>15555</v>
      </c>
    </row>
    <row r="411" spans="1:5">
      <c r="A411" s="88" t="s">
        <v>748</v>
      </c>
      <c r="B411" s="88" t="s">
        <v>749</v>
      </c>
      <c r="C411" s="89">
        <v>1000</v>
      </c>
      <c r="D411" s="89">
        <v>17000</v>
      </c>
      <c r="E411" s="89">
        <v>3060</v>
      </c>
    </row>
    <row r="412" spans="1:5">
      <c r="A412" s="88" t="s">
        <v>748</v>
      </c>
      <c r="B412" s="88" t="s">
        <v>454</v>
      </c>
      <c r="C412" s="89">
        <v>200</v>
      </c>
      <c r="D412" s="89">
        <v>12000</v>
      </c>
      <c r="E412" s="89">
        <v>1560</v>
      </c>
    </row>
    <row r="413" spans="1:5">
      <c r="A413" s="88" t="s">
        <v>748</v>
      </c>
      <c r="B413" s="88" t="s">
        <v>758</v>
      </c>
      <c r="C413" s="89">
        <v>700</v>
      </c>
      <c r="D413" s="89">
        <v>41300</v>
      </c>
      <c r="E413" s="89">
        <v>7847</v>
      </c>
    </row>
    <row r="414" spans="1:5">
      <c r="A414" s="88" t="s">
        <v>753</v>
      </c>
      <c r="B414" s="88" t="s">
        <v>764</v>
      </c>
      <c r="C414" s="89">
        <v>1700</v>
      </c>
      <c r="D414" s="89">
        <v>44200</v>
      </c>
      <c r="E414" s="89">
        <v>12818</v>
      </c>
    </row>
    <row r="415" spans="1:5">
      <c r="A415" s="88" t="s">
        <v>748</v>
      </c>
      <c r="B415" s="88" t="s">
        <v>749</v>
      </c>
      <c r="C415" s="89">
        <v>1700</v>
      </c>
      <c r="D415" s="89">
        <v>78200</v>
      </c>
      <c r="E415" s="89">
        <v>24242</v>
      </c>
    </row>
    <row r="416" spans="1:5">
      <c r="A416" s="88" t="s">
        <v>748</v>
      </c>
      <c r="B416" s="88" t="s">
        <v>461</v>
      </c>
      <c r="C416" s="89">
        <v>800</v>
      </c>
      <c r="D416" s="89">
        <v>14400</v>
      </c>
      <c r="E416" s="89">
        <v>2880</v>
      </c>
    </row>
    <row r="417" spans="1:5">
      <c r="A417" s="88" t="s">
        <v>750</v>
      </c>
      <c r="B417" s="88" t="s">
        <v>759</v>
      </c>
      <c r="C417" s="89">
        <v>1200</v>
      </c>
      <c r="D417" s="89">
        <v>15600</v>
      </c>
      <c r="E417" s="89">
        <v>5460</v>
      </c>
    </row>
    <row r="418" spans="1:5">
      <c r="A418" s="88" t="s">
        <v>748</v>
      </c>
      <c r="B418" s="88" t="s">
        <v>766</v>
      </c>
      <c r="C418" s="89">
        <v>1800</v>
      </c>
      <c r="D418" s="89">
        <v>21600</v>
      </c>
      <c r="E418" s="89">
        <v>2376</v>
      </c>
    </row>
    <row r="419" spans="1:5">
      <c r="A419" s="88" t="s">
        <v>750</v>
      </c>
      <c r="B419" s="88" t="s">
        <v>759</v>
      </c>
      <c r="C419" s="89">
        <v>700</v>
      </c>
      <c r="D419" s="89">
        <v>8400</v>
      </c>
      <c r="E419" s="89">
        <v>2520</v>
      </c>
    </row>
    <row r="420" spans="1:5">
      <c r="A420" s="88" t="s">
        <v>750</v>
      </c>
      <c r="B420" s="88" t="s">
        <v>761</v>
      </c>
      <c r="C420" s="89">
        <v>1400</v>
      </c>
      <c r="D420" s="89">
        <v>16800</v>
      </c>
      <c r="E420" s="89">
        <v>6048</v>
      </c>
    </row>
    <row r="421" spans="1:5">
      <c r="A421" s="88" t="s">
        <v>748</v>
      </c>
      <c r="B421" s="88" t="s">
        <v>749</v>
      </c>
      <c r="C421" s="89">
        <v>1000</v>
      </c>
      <c r="D421" s="89">
        <v>28000</v>
      </c>
      <c r="E421" s="89">
        <v>10360</v>
      </c>
    </row>
    <row r="422" spans="1:5">
      <c r="A422" s="88" t="s">
        <v>753</v>
      </c>
      <c r="B422" s="88" t="s">
        <v>755</v>
      </c>
      <c r="C422" s="89">
        <v>1700</v>
      </c>
      <c r="D422" s="89">
        <v>81600</v>
      </c>
      <c r="E422" s="89">
        <v>17136</v>
      </c>
    </row>
    <row r="423" spans="1:5">
      <c r="A423" s="88" t="s">
        <v>750</v>
      </c>
      <c r="B423" s="88" t="s">
        <v>759</v>
      </c>
      <c r="C423" s="89">
        <v>1700</v>
      </c>
      <c r="D423" s="89">
        <v>51000</v>
      </c>
      <c r="E423" s="89">
        <v>18870</v>
      </c>
    </row>
    <row r="424" spans="1:5">
      <c r="A424" s="88" t="s">
        <v>748</v>
      </c>
      <c r="B424" s="88" t="s">
        <v>749</v>
      </c>
      <c r="C424" s="89">
        <v>1500</v>
      </c>
      <c r="D424" s="89">
        <v>63000</v>
      </c>
      <c r="E424" s="89">
        <v>11970</v>
      </c>
    </row>
    <row r="425" spans="1:5">
      <c r="A425" s="88" t="s">
        <v>753</v>
      </c>
      <c r="B425" s="88" t="s">
        <v>754</v>
      </c>
      <c r="C425" s="89">
        <v>1000</v>
      </c>
      <c r="D425" s="89">
        <v>70000</v>
      </c>
      <c r="E425" s="89">
        <v>18900</v>
      </c>
    </row>
    <row r="426" spans="1:5">
      <c r="A426" s="88" t="s">
        <v>750</v>
      </c>
      <c r="B426" s="88" t="s">
        <v>762</v>
      </c>
      <c r="C426" s="89">
        <v>1600</v>
      </c>
      <c r="D426" s="89">
        <v>128000</v>
      </c>
      <c r="E426" s="89">
        <v>33280</v>
      </c>
    </row>
    <row r="427" spans="1:5">
      <c r="A427" s="88" t="s">
        <v>753</v>
      </c>
      <c r="B427" s="88" t="s">
        <v>754</v>
      </c>
      <c r="C427" s="89">
        <v>200</v>
      </c>
      <c r="D427" s="89">
        <v>8400</v>
      </c>
      <c r="E427" s="89">
        <v>2940</v>
      </c>
    </row>
    <row r="428" spans="1:5">
      <c r="A428" s="88" t="s">
        <v>748</v>
      </c>
      <c r="B428" s="88" t="s">
        <v>454</v>
      </c>
      <c r="C428" s="89">
        <v>800</v>
      </c>
      <c r="D428" s="89">
        <v>48800</v>
      </c>
      <c r="E428" s="89">
        <v>6832</v>
      </c>
    </row>
    <row r="429" spans="1:5">
      <c r="A429" s="88" t="s">
        <v>748</v>
      </c>
      <c r="B429" s="88" t="s">
        <v>757</v>
      </c>
      <c r="C429" s="89">
        <v>800</v>
      </c>
      <c r="D429" s="89">
        <v>59200</v>
      </c>
      <c r="E429" s="89">
        <v>11248</v>
      </c>
    </row>
    <row r="430" spans="1:5">
      <c r="A430" s="88" t="s">
        <v>748</v>
      </c>
      <c r="B430" s="88" t="s">
        <v>758</v>
      </c>
      <c r="C430" s="89">
        <v>500</v>
      </c>
      <c r="D430" s="89">
        <v>40000</v>
      </c>
      <c r="E430" s="89">
        <v>14800</v>
      </c>
    </row>
    <row r="431" spans="1:5">
      <c r="A431" s="88" t="s">
        <v>748</v>
      </c>
      <c r="B431" s="88" t="s">
        <v>461</v>
      </c>
      <c r="C431" s="89">
        <v>700</v>
      </c>
      <c r="D431" s="89">
        <v>57400</v>
      </c>
      <c r="E431" s="89">
        <v>14350</v>
      </c>
    </row>
    <row r="432" spans="1:5">
      <c r="A432" s="88" t="s">
        <v>748</v>
      </c>
      <c r="B432" s="88" t="s">
        <v>757</v>
      </c>
      <c r="C432" s="89">
        <v>800</v>
      </c>
      <c r="D432" s="89">
        <v>12800</v>
      </c>
      <c r="E432" s="89">
        <v>2688</v>
      </c>
    </row>
    <row r="433" spans="1:5">
      <c r="A433" s="88" t="s">
        <v>750</v>
      </c>
      <c r="B433" s="88" t="s">
        <v>759</v>
      </c>
      <c r="C433" s="89">
        <v>1600</v>
      </c>
      <c r="D433" s="89">
        <v>76800</v>
      </c>
      <c r="E433" s="89">
        <v>15360</v>
      </c>
    </row>
    <row r="434" spans="1:5">
      <c r="A434" s="88" t="s">
        <v>748</v>
      </c>
      <c r="B434" s="88" t="s">
        <v>749</v>
      </c>
      <c r="C434" s="89">
        <v>200</v>
      </c>
      <c r="D434" s="89">
        <v>12200</v>
      </c>
      <c r="E434" s="89">
        <v>3904</v>
      </c>
    </row>
    <row r="435" spans="1:5">
      <c r="A435" s="88" t="s">
        <v>748</v>
      </c>
      <c r="B435" s="88" t="s">
        <v>766</v>
      </c>
      <c r="C435" s="89">
        <v>1400</v>
      </c>
      <c r="D435" s="89">
        <v>91000</v>
      </c>
      <c r="E435" s="89">
        <v>17290</v>
      </c>
    </row>
    <row r="436" spans="1:5">
      <c r="A436" s="88" t="s">
        <v>748</v>
      </c>
      <c r="B436" s="88" t="s">
        <v>454</v>
      </c>
      <c r="C436" s="89">
        <v>500</v>
      </c>
      <c r="D436" s="89">
        <v>20000</v>
      </c>
      <c r="E436" s="89">
        <v>5600</v>
      </c>
    </row>
    <row r="437" spans="1:5">
      <c r="A437" s="88" t="s">
        <v>753</v>
      </c>
      <c r="B437" s="88" t="s">
        <v>764</v>
      </c>
      <c r="C437" s="89">
        <v>1200</v>
      </c>
      <c r="D437" s="89">
        <v>25200</v>
      </c>
      <c r="E437" s="89">
        <v>6048</v>
      </c>
    </row>
    <row r="438" spans="1:5">
      <c r="A438" s="88" t="s">
        <v>748</v>
      </c>
      <c r="B438" s="88" t="s">
        <v>749</v>
      </c>
      <c r="C438" s="89">
        <v>1700</v>
      </c>
      <c r="D438" s="89">
        <v>47600</v>
      </c>
      <c r="E438" s="89">
        <v>17136</v>
      </c>
    </row>
    <row r="439" spans="1:5">
      <c r="A439" s="88" t="s">
        <v>748</v>
      </c>
      <c r="B439" s="88" t="s">
        <v>766</v>
      </c>
      <c r="C439" s="89">
        <v>1700</v>
      </c>
      <c r="D439" s="89">
        <v>122400</v>
      </c>
      <c r="E439" s="89">
        <v>33048</v>
      </c>
    </row>
    <row r="440" spans="1:5">
      <c r="A440" s="88" t="s">
        <v>748</v>
      </c>
      <c r="B440" s="88" t="s">
        <v>461</v>
      </c>
      <c r="C440" s="89">
        <v>1300</v>
      </c>
      <c r="D440" s="89">
        <v>61100</v>
      </c>
      <c r="E440" s="89">
        <v>12831</v>
      </c>
    </row>
    <row r="441" spans="1:5">
      <c r="A441" s="88" t="s">
        <v>748</v>
      </c>
      <c r="B441" s="88" t="s">
        <v>461</v>
      </c>
      <c r="C441" s="89">
        <v>1000</v>
      </c>
      <c r="D441" s="89">
        <v>78000</v>
      </c>
      <c r="E441" s="89">
        <v>10140</v>
      </c>
    </row>
    <row r="442" spans="1:5">
      <c r="A442" s="88" t="s">
        <v>753</v>
      </c>
      <c r="B442" s="88" t="s">
        <v>764</v>
      </c>
      <c r="C442" s="89">
        <v>600</v>
      </c>
      <c r="D442" s="89">
        <v>51600</v>
      </c>
      <c r="E442" s="89">
        <v>7740</v>
      </c>
    </row>
    <row r="443" spans="1:5">
      <c r="A443" s="88" t="s">
        <v>750</v>
      </c>
      <c r="B443" s="88" t="s">
        <v>760</v>
      </c>
      <c r="C443" s="89">
        <v>1400</v>
      </c>
      <c r="D443" s="89">
        <v>65800</v>
      </c>
      <c r="E443" s="89">
        <v>22372</v>
      </c>
    </row>
    <row r="444" spans="1:5">
      <c r="A444" s="88" t="s">
        <v>750</v>
      </c>
      <c r="B444" s="88" t="s">
        <v>751</v>
      </c>
      <c r="C444" s="89">
        <v>600</v>
      </c>
      <c r="D444" s="89">
        <v>20400</v>
      </c>
      <c r="E444" s="89">
        <v>2040</v>
      </c>
    </row>
    <row r="445" spans="1:5">
      <c r="A445" s="88" t="s">
        <v>750</v>
      </c>
      <c r="B445" s="88" t="s">
        <v>761</v>
      </c>
      <c r="C445" s="89">
        <v>800</v>
      </c>
      <c r="D445" s="89">
        <v>58400</v>
      </c>
      <c r="E445" s="89">
        <v>6424</v>
      </c>
    </row>
    <row r="446" spans="1:5">
      <c r="A446" s="88" t="s">
        <v>748</v>
      </c>
      <c r="B446" s="88" t="s">
        <v>461</v>
      </c>
      <c r="C446" s="89">
        <v>1200</v>
      </c>
      <c r="D446" s="89">
        <v>85200</v>
      </c>
      <c r="E446" s="89">
        <v>30672</v>
      </c>
    </row>
    <row r="447" spans="1:5">
      <c r="A447" s="88" t="s">
        <v>748</v>
      </c>
      <c r="B447" s="88" t="s">
        <v>454</v>
      </c>
      <c r="C447" s="89">
        <v>1000</v>
      </c>
      <c r="D447" s="89">
        <v>51000</v>
      </c>
      <c r="E447" s="89">
        <v>13260</v>
      </c>
    </row>
    <row r="448" spans="1:5">
      <c r="A448" s="88" t="s">
        <v>748</v>
      </c>
      <c r="B448" s="88" t="s">
        <v>757</v>
      </c>
      <c r="C448" s="89">
        <v>1600</v>
      </c>
      <c r="D448" s="89">
        <v>124800</v>
      </c>
      <c r="E448" s="89">
        <v>26208</v>
      </c>
    </row>
    <row r="449" spans="1:5">
      <c r="A449" s="88" t="s">
        <v>748</v>
      </c>
      <c r="B449" s="88" t="s">
        <v>461</v>
      </c>
      <c r="C449" s="89">
        <v>1800</v>
      </c>
      <c r="D449" s="89">
        <v>145800</v>
      </c>
      <c r="E449" s="89">
        <v>40824</v>
      </c>
    </row>
    <row r="450" spans="1:5">
      <c r="A450" s="88" t="s">
        <v>753</v>
      </c>
      <c r="B450" s="88" t="s">
        <v>754</v>
      </c>
      <c r="C450" s="89">
        <v>1200</v>
      </c>
      <c r="D450" s="89">
        <v>73200</v>
      </c>
      <c r="E450" s="89">
        <v>19764</v>
      </c>
    </row>
    <row r="451" spans="1:5">
      <c r="A451" s="88" t="s">
        <v>750</v>
      </c>
      <c r="B451" s="88" t="s">
        <v>763</v>
      </c>
      <c r="C451" s="89">
        <v>900</v>
      </c>
      <c r="D451" s="89">
        <v>35100</v>
      </c>
      <c r="E451" s="89">
        <v>5967</v>
      </c>
    </row>
    <row r="452" spans="1:5">
      <c r="A452" s="88" t="s">
        <v>748</v>
      </c>
      <c r="B452" s="88" t="s">
        <v>461</v>
      </c>
      <c r="C452" s="89">
        <v>800</v>
      </c>
      <c r="D452" s="89">
        <v>42400</v>
      </c>
      <c r="E452" s="89">
        <v>15688</v>
      </c>
    </row>
    <row r="453" spans="1:5">
      <c r="A453" s="88" t="s">
        <v>748</v>
      </c>
      <c r="B453" s="88" t="s">
        <v>461</v>
      </c>
      <c r="C453" s="89">
        <v>1600</v>
      </c>
      <c r="D453" s="89">
        <v>121600</v>
      </c>
      <c r="E453" s="89">
        <v>40128</v>
      </c>
    </row>
    <row r="454" spans="1:5">
      <c r="A454" s="88" t="s">
        <v>748</v>
      </c>
      <c r="B454" s="88" t="s">
        <v>757</v>
      </c>
      <c r="C454" s="89">
        <v>800</v>
      </c>
      <c r="D454" s="89">
        <v>54400</v>
      </c>
      <c r="E454" s="89">
        <v>11968</v>
      </c>
    </row>
    <row r="455" spans="1:5">
      <c r="A455" s="88" t="s">
        <v>748</v>
      </c>
      <c r="B455" s="88" t="s">
        <v>757</v>
      </c>
      <c r="C455" s="89">
        <v>1700</v>
      </c>
      <c r="D455" s="89">
        <v>139400</v>
      </c>
      <c r="E455" s="89">
        <v>51578</v>
      </c>
    </row>
    <row r="456" spans="1:5">
      <c r="A456" s="88" t="s">
        <v>748</v>
      </c>
      <c r="B456" s="88" t="s">
        <v>757</v>
      </c>
      <c r="C456" s="89">
        <v>1200</v>
      </c>
      <c r="D456" s="89">
        <v>22800</v>
      </c>
      <c r="E456" s="89">
        <v>3876</v>
      </c>
    </row>
    <row r="457" spans="1:5">
      <c r="A457" s="88" t="s">
        <v>753</v>
      </c>
      <c r="B457" s="88" t="s">
        <v>755</v>
      </c>
      <c r="C457" s="89">
        <v>700</v>
      </c>
      <c r="D457" s="89">
        <v>37800</v>
      </c>
      <c r="E457" s="89">
        <v>6048</v>
      </c>
    </row>
    <row r="458" spans="1:5">
      <c r="A458" s="88" t="s">
        <v>753</v>
      </c>
      <c r="B458" s="88" t="s">
        <v>755</v>
      </c>
      <c r="C458" s="89">
        <v>1000</v>
      </c>
      <c r="D458" s="89">
        <v>33000</v>
      </c>
      <c r="E458" s="89">
        <v>9240</v>
      </c>
    </row>
    <row r="459" spans="1:5">
      <c r="A459" s="88" t="s">
        <v>750</v>
      </c>
      <c r="B459" s="88" t="s">
        <v>761</v>
      </c>
      <c r="C459" s="89">
        <v>1200</v>
      </c>
      <c r="D459" s="89">
        <v>102000</v>
      </c>
      <c r="E459" s="89">
        <v>26520</v>
      </c>
    </row>
    <row r="460" spans="1:5">
      <c r="A460" s="88" t="s">
        <v>748</v>
      </c>
      <c r="B460" s="88" t="s">
        <v>749</v>
      </c>
      <c r="C460" s="89">
        <v>200</v>
      </c>
      <c r="D460" s="89">
        <v>14600</v>
      </c>
      <c r="E460" s="89">
        <v>2482</v>
      </c>
    </row>
    <row r="461" spans="1:5">
      <c r="A461" s="88" t="s">
        <v>750</v>
      </c>
      <c r="B461" s="88" t="s">
        <v>751</v>
      </c>
      <c r="C461" s="89">
        <v>500</v>
      </c>
      <c r="D461" s="89">
        <v>22500</v>
      </c>
      <c r="E461" s="89">
        <v>2475</v>
      </c>
    </row>
    <row r="462" spans="1:5">
      <c r="A462" s="88" t="s">
        <v>748</v>
      </c>
      <c r="B462" s="88" t="s">
        <v>766</v>
      </c>
      <c r="C462" s="89">
        <v>900</v>
      </c>
      <c r="D462" s="89">
        <v>55800</v>
      </c>
      <c r="E462" s="89">
        <v>8928</v>
      </c>
    </row>
    <row r="463" spans="1:5">
      <c r="A463" s="88" t="s">
        <v>748</v>
      </c>
      <c r="B463" s="88" t="s">
        <v>461</v>
      </c>
      <c r="C463" s="89">
        <v>1300</v>
      </c>
      <c r="D463" s="89">
        <v>74100</v>
      </c>
      <c r="E463" s="89">
        <v>20748</v>
      </c>
    </row>
    <row r="464" spans="1:5">
      <c r="A464" s="88" t="s">
        <v>748</v>
      </c>
      <c r="B464" s="88" t="s">
        <v>461</v>
      </c>
      <c r="C464" s="89">
        <v>800</v>
      </c>
      <c r="D464" s="89">
        <v>40000</v>
      </c>
      <c r="E464" s="89">
        <v>4800</v>
      </c>
    </row>
    <row r="465" spans="1:5">
      <c r="A465" s="88" t="s">
        <v>750</v>
      </c>
      <c r="B465" s="88" t="s">
        <v>760</v>
      </c>
      <c r="C465" s="89">
        <v>600</v>
      </c>
      <c r="D465" s="89">
        <v>12000</v>
      </c>
      <c r="E465" s="89">
        <v>4320</v>
      </c>
    </row>
    <row r="466" spans="1:5">
      <c r="A466" s="88" t="s">
        <v>748</v>
      </c>
      <c r="B466" s="88" t="s">
        <v>766</v>
      </c>
      <c r="C466" s="89">
        <v>1100</v>
      </c>
      <c r="D466" s="89">
        <v>31900</v>
      </c>
      <c r="E466" s="89">
        <v>4785</v>
      </c>
    </row>
    <row r="467" spans="1:5">
      <c r="A467" s="88" t="s">
        <v>748</v>
      </c>
      <c r="B467" s="88" t="s">
        <v>454</v>
      </c>
      <c r="C467" s="89">
        <v>1000</v>
      </c>
      <c r="D467" s="89">
        <v>74000</v>
      </c>
      <c r="E467" s="89">
        <v>24420</v>
      </c>
    </row>
    <row r="468" spans="1:5">
      <c r="A468" s="88" t="s">
        <v>753</v>
      </c>
      <c r="B468" s="88" t="s">
        <v>755</v>
      </c>
      <c r="C468" s="89">
        <v>1800</v>
      </c>
      <c r="D468" s="89">
        <v>126000</v>
      </c>
      <c r="E468" s="89">
        <v>17640</v>
      </c>
    </row>
    <row r="469" spans="1:5">
      <c r="A469" s="88" t="s">
        <v>753</v>
      </c>
      <c r="B469" s="88" t="s">
        <v>755</v>
      </c>
      <c r="C469" s="89">
        <v>900</v>
      </c>
      <c r="D469" s="89">
        <v>55800</v>
      </c>
      <c r="E469" s="89">
        <v>17856</v>
      </c>
    </row>
    <row r="470" spans="1:5">
      <c r="A470" s="88" t="s">
        <v>748</v>
      </c>
      <c r="B470" s="88" t="s">
        <v>749</v>
      </c>
      <c r="C470" s="89">
        <v>1700</v>
      </c>
      <c r="D470" s="89">
        <v>52700</v>
      </c>
      <c r="E470" s="89">
        <v>7378</v>
      </c>
    </row>
    <row r="471" spans="1:5">
      <c r="A471" s="88" t="s">
        <v>748</v>
      </c>
      <c r="B471" s="88" t="s">
        <v>461</v>
      </c>
      <c r="C471" s="89">
        <v>1000</v>
      </c>
      <c r="D471" s="89">
        <v>76000</v>
      </c>
      <c r="E471" s="89">
        <v>8360</v>
      </c>
    </row>
    <row r="472" spans="1:5">
      <c r="A472" s="88" t="s">
        <v>750</v>
      </c>
      <c r="B472" s="88" t="s">
        <v>761</v>
      </c>
      <c r="C472" s="89">
        <v>400</v>
      </c>
      <c r="D472" s="89">
        <v>17200</v>
      </c>
      <c r="E472" s="89">
        <v>3096</v>
      </c>
    </row>
    <row r="473" spans="1:5">
      <c r="A473" s="88" t="s">
        <v>753</v>
      </c>
      <c r="B473" s="88" t="s">
        <v>754</v>
      </c>
      <c r="C473" s="89">
        <v>1700</v>
      </c>
      <c r="D473" s="89">
        <v>96900</v>
      </c>
      <c r="E473" s="89">
        <v>21318</v>
      </c>
    </row>
    <row r="474" spans="1:5">
      <c r="A474" s="88" t="s">
        <v>748</v>
      </c>
      <c r="B474" s="88" t="s">
        <v>461</v>
      </c>
      <c r="C474" s="89">
        <v>1500</v>
      </c>
      <c r="D474" s="89">
        <v>73500</v>
      </c>
      <c r="E474" s="89">
        <v>20580</v>
      </c>
    </row>
    <row r="475" spans="1:5">
      <c r="A475" s="88" t="s">
        <v>748</v>
      </c>
      <c r="B475" s="88" t="s">
        <v>454</v>
      </c>
      <c r="C475" s="89">
        <v>600</v>
      </c>
      <c r="D475" s="89">
        <v>49800</v>
      </c>
      <c r="E475" s="89">
        <v>6474</v>
      </c>
    </row>
    <row r="476" spans="1:5">
      <c r="A476" s="88" t="s">
        <v>748</v>
      </c>
      <c r="B476" s="88" t="s">
        <v>454</v>
      </c>
      <c r="C476" s="89">
        <v>1400</v>
      </c>
      <c r="D476" s="89">
        <v>46200</v>
      </c>
      <c r="E476" s="89">
        <v>15246</v>
      </c>
    </row>
    <row r="477" spans="1:5">
      <c r="A477" s="88" t="s">
        <v>750</v>
      </c>
      <c r="B477" s="88" t="s">
        <v>759</v>
      </c>
      <c r="C477" s="89">
        <v>1400</v>
      </c>
      <c r="D477" s="89">
        <v>28000</v>
      </c>
      <c r="E477" s="89">
        <v>2800</v>
      </c>
    </row>
    <row r="478" spans="1:5">
      <c r="A478" s="88" t="s">
        <v>750</v>
      </c>
      <c r="B478" s="88" t="s">
        <v>761</v>
      </c>
      <c r="C478" s="89">
        <v>1300</v>
      </c>
      <c r="D478" s="89">
        <v>62400</v>
      </c>
      <c r="E478" s="89">
        <v>18720</v>
      </c>
    </row>
    <row r="479" spans="1:5">
      <c r="A479" s="88" t="s">
        <v>748</v>
      </c>
      <c r="B479" s="88" t="s">
        <v>454</v>
      </c>
      <c r="C479" s="89">
        <v>1200</v>
      </c>
      <c r="D479" s="89">
        <v>58800</v>
      </c>
      <c r="E479" s="89">
        <v>9996</v>
      </c>
    </row>
    <row r="480" spans="1:5">
      <c r="A480" s="88" t="s">
        <v>750</v>
      </c>
      <c r="B480" s="88" t="s">
        <v>751</v>
      </c>
      <c r="C480" s="89">
        <v>200</v>
      </c>
      <c r="D480" s="89">
        <v>11200</v>
      </c>
      <c r="E480" s="89">
        <v>1344</v>
      </c>
    </row>
    <row r="481" spans="1:5">
      <c r="A481" s="88" t="s">
        <v>750</v>
      </c>
      <c r="B481" s="88" t="s">
        <v>761</v>
      </c>
      <c r="C481" s="89">
        <v>500</v>
      </c>
      <c r="D481" s="89">
        <v>16500</v>
      </c>
      <c r="E481" s="89">
        <v>4785</v>
      </c>
    </row>
    <row r="482" spans="1:5">
      <c r="A482" s="88" t="s">
        <v>748</v>
      </c>
      <c r="B482" s="88" t="s">
        <v>749</v>
      </c>
      <c r="C482" s="89">
        <v>800</v>
      </c>
      <c r="D482" s="89">
        <v>64000</v>
      </c>
      <c r="E482" s="89">
        <v>15360</v>
      </c>
    </row>
    <row r="483" spans="1:5">
      <c r="A483" s="88" t="s">
        <v>753</v>
      </c>
      <c r="B483" s="88" t="s">
        <v>764</v>
      </c>
      <c r="C483" s="89">
        <v>1800</v>
      </c>
      <c r="D483" s="89">
        <v>118800</v>
      </c>
      <c r="E483" s="89">
        <v>35640</v>
      </c>
    </row>
    <row r="484" spans="1:5">
      <c r="A484" s="88" t="s">
        <v>753</v>
      </c>
      <c r="B484" s="88" t="s">
        <v>764</v>
      </c>
      <c r="C484" s="89">
        <v>400</v>
      </c>
      <c r="D484" s="89">
        <v>18000</v>
      </c>
      <c r="E484" s="89">
        <v>6660</v>
      </c>
    </row>
    <row r="485" spans="1:5">
      <c r="A485" s="88" t="s">
        <v>748</v>
      </c>
      <c r="B485" s="88" t="s">
        <v>454</v>
      </c>
      <c r="C485" s="89">
        <v>1800</v>
      </c>
      <c r="D485" s="89">
        <v>25200</v>
      </c>
      <c r="E485" s="89">
        <v>5544</v>
      </c>
    </row>
    <row r="486" spans="1:5">
      <c r="A486" s="88" t="s">
        <v>750</v>
      </c>
      <c r="B486" s="88" t="s">
        <v>751</v>
      </c>
      <c r="C486" s="89">
        <v>800</v>
      </c>
      <c r="D486" s="89">
        <v>30400</v>
      </c>
      <c r="E486" s="89">
        <v>3040</v>
      </c>
    </row>
    <row r="487" spans="1:5">
      <c r="A487" s="88" t="s">
        <v>750</v>
      </c>
      <c r="B487" s="88" t="s">
        <v>761</v>
      </c>
      <c r="C487" s="89">
        <v>600</v>
      </c>
      <c r="D487" s="89">
        <v>43200</v>
      </c>
      <c r="E487" s="89">
        <v>7344</v>
      </c>
    </row>
    <row r="488" spans="1:5">
      <c r="A488" s="88" t="s">
        <v>748</v>
      </c>
      <c r="B488" s="88" t="s">
        <v>757</v>
      </c>
      <c r="C488" s="89">
        <v>1000</v>
      </c>
      <c r="D488" s="89">
        <v>47000</v>
      </c>
      <c r="E488" s="89">
        <v>6110</v>
      </c>
    </row>
    <row r="489" spans="1:5">
      <c r="A489" s="88" t="s">
        <v>748</v>
      </c>
      <c r="B489" s="88" t="s">
        <v>758</v>
      </c>
      <c r="C489" s="89">
        <v>1500</v>
      </c>
      <c r="D489" s="89">
        <v>127500</v>
      </c>
      <c r="E489" s="89">
        <v>24225</v>
      </c>
    </row>
    <row r="490" spans="1:5">
      <c r="A490" s="88" t="s">
        <v>753</v>
      </c>
      <c r="B490" s="88" t="s">
        <v>755</v>
      </c>
      <c r="C490" s="89">
        <v>1800</v>
      </c>
      <c r="D490" s="89">
        <v>48600</v>
      </c>
      <c r="E490" s="89">
        <v>5346</v>
      </c>
    </row>
    <row r="491" spans="1:5">
      <c r="A491" s="88" t="s">
        <v>748</v>
      </c>
      <c r="B491" s="88" t="s">
        <v>454</v>
      </c>
      <c r="C491" s="89">
        <v>600</v>
      </c>
      <c r="D491" s="89">
        <v>43800</v>
      </c>
      <c r="E491" s="89">
        <v>8322</v>
      </c>
    </row>
    <row r="492" spans="1:5">
      <c r="A492" s="88" t="s">
        <v>748</v>
      </c>
      <c r="B492" s="88" t="s">
        <v>454</v>
      </c>
      <c r="C492" s="89">
        <v>1200</v>
      </c>
      <c r="D492" s="89">
        <v>51600</v>
      </c>
      <c r="E492" s="89">
        <v>15480</v>
      </c>
    </row>
    <row r="493" spans="1:5">
      <c r="A493" s="88" t="s">
        <v>748</v>
      </c>
      <c r="B493" s="88" t="s">
        <v>758</v>
      </c>
      <c r="C493" s="89">
        <v>1100</v>
      </c>
      <c r="D493" s="89">
        <v>85800</v>
      </c>
      <c r="E493" s="89">
        <v>12870</v>
      </c>
    </row>
    <row r="494" spans="1:5">
      <c r="A494" s="88" t="s">
        <v>750</v>
      </c>
      <c r="B494" s="88" t="s">
        <v>762</v>
      </c>
      <c r="C494" s="89">
        <v>400</v>
      </c>
      <c r="D494" s="89">
        <v>30000</v>
      </c>
      <c r="E494" s="89">
        <v>3300</v>
      </c>
    </row>
    <row r="495" spans="1:5">
      <c r="A495" s="88" t="s">
        <v>748</v>
      </c>
      <c r="B495" s="88" t="s">
        <v>454</v>
      </c>
      <c r="C495" s="89">
        <v>1100</v>
      </c>
      <c r="D495" s="89">
        <v>41800</v>
      </c>
      <c r="E495" s="89">
        <v>10032</v>
      </c>
    </row>
    <row r="496" spans="1:5">
      <c r="A496" s="88" t="s">
        <v>750</v>
      </c>
      <c r="B496" s="88" t="s">
        <v>760</v>
      </c>
      <c r="C496" s="89">
        <v>1600</v>
      </c>
      <c r="D496" s="89">
        <v>108800</v>
      </c>
      <c r="E496" s="89">
        <v>36992</v>
      </c>
    </row>
    <row r="497" spans="1:5">
      <c r="A497" s="88" t="s">
        <v>748</v>
      </c>
      <c r="B497" s="88" t="s">
        <v>461</v>
      </c>
      <c r="C497" s="89">
        <v>1800</v>
      </c>
      <c r="D497" s="89">
        <v>34200</v>
      </c>
      <c r="E497" s="89">
        <v>6840</v>
      </c>
    </row>
    <row r="498" spans="1:5">
      <c r="A498" s="88" t="s">
        <v>748</v>
      </c>
      <c r="B498" s="88" t="s">
        <v>749</v>
      </c>
      <c r="C498" s="89">
        <v>800</v>
      </c>
      <c r="D498" s="89">
        <v>69600</v>
      </c>
      <c r="E498" s="89">
        <v>23664</v>
      </c>
    </row>
    <row r="499" spans="1:5">
      <c r="A499" s="88" t="s">
        <v>748</v>
      </c>
      <c r="B499" s="88" t="s">
        <v>461</v>
      </c>
      <c r="C499" s="89">
        <v>1100</v>
      </c>
      <c r="D499" s="89">
        <v>69300</v>
      </c>
      <c r="E499" s="89">
        <v>15939</v>
      </c>
    </row>
    <row r="500" spans="1:5">
      <c r="A500" s="88" t="s">
        <v>748</v>
      </c>
      <c r="B500" s="88" t="s">
        <v>461</v>
      </c>
      <c r="C500" s="89">
        <v>1000</v>
      </c>
      <c r="D500" s="89">
        <v>14000</v>
      </c>
      <c r="E500" s="89">
        <v>1820</v>
      </c>
    </row>
    <row r="501" spans="1:5">
      <c r="A501" s="88" t="s">
        <v>753</v>
      </c>
      <c r="B501" s="88" t="s">
        <v>755</v>
      </c>
      <c r="C501" s="89">
        <v>500</v>
      </c>
      <c r="D501" s="89">
        <v>39000</v>
      </c>
      <c r="E501" s="89">
        <v>4290</v>
      </c>
    </row>
    <row r="502" spans="1:5">
      <c r="A502" s="88" t="s">
        <v>750</v>
      </c>
      <c r="B502" s="88" t="s">
        <v>761</v>
      </c>
      <c r="C502" s="89">
        <v>1100</v>
      </c>
      <c r="D502" s="89">
        <v>67100</v>
      </c>
      <c r="E502" s="89">
        <v>23485</v>
      </c>
    </row>
    <row r="503" spans="1:5">
      <c r="A503" s="88" t="s">
        <v>753</v>
      </c>
      <c r="B503" s="88" t="s">
        <v>755</v>
      </c>
      <c r="C503" s="89">
        <v>1400</v>
      </c>
      <c r="D503" s="89">
        <v>119000</v>
      </c>
      <c r="E503" s="89">
        <v>41650</v>
      </c>
    </row>
    <row r="504" spans="1:5">
      <c r="A504" s="88" t="s">
        <v>748</v>
      </c>
      <c r="B504" s="88" t="s">
        <v>749</v>
      </c>
      <c r="C504" s="89">
        <v>1400</v>
      </c>
      <c r="D504" s="89">
        <v>49000</v>
      </c>
      <c r="E504" s="89">
        <v>8330</v>
      </c>
    </row>
    <row r="505" spans="1:5">
      <c r="A505" s="88" t="s">
        <v>750</v>
      </c>
      <c r="B505" s="88" t="s">
        <v>760</v>
      </c>
      <c r="C505" s="89">
        <v>1200</v>
      </c>
      <c r="D505" s="89">
        <v>92400</v>
      </c>
      <c r="E505" s="89">
        <v>14784</v>
      </c>
    </row>
    <row r="506" spans="1:5">
      <c r="A506" s="88" t="s">
        <v>748</v>
      </c>
      <c r="B506" s="88" t="s">
        <v>454</v>
      </c>
      <c r="C506" s="89">
        <v>1800</v>
      </c>
      <c r="D506" s="89">
        <v>57600</v>
      </c>
      <c r="E506" s="89">
        <v>14976</v>
      </c>
    </row>
    <row r="507" spans="1:5">
      <c r="A507" s="88" t="s">
        <v>750</v>
      </c>
      <c r="B507" s="88" t="s">
        <v>751</v>
      </c>
      <c r="C507" s="89">
        <v>1200</v>
      </c>
      <c r="D507" s="89">
        <v>52800</v>
      </c>
      <c r="E507" s="89">
        <v>7392</v>
      </c>
    </row>
    <row r="508" spans="1:5">
      <c r="A508" s="88" t="s">
        <v>753</v>
      </c>
      <c r="B508" s="88" t="s">
        <v>765</v>
      </c>
      <c r="C508" s="89">
        <v>1700</v>
      </c>
      <c r="D508" s="89">
        <v>90100</v>
      </c>
      <c r="E508" s="89">
        <v>11713</v>
      </c>
    </row>
    <row r="509" spans="1:5">
      <c r="A509" s="88" t="s">
        <v>748</v>
      </c>
      <c r="B509" s="88" t="s">
        <v>454</v>
      </c>
      <c r="C509" s="89">
        <v>1600</v>
      </c>
      <c r="D509" s="89">
        <v>86400</v>
      </c>
      <c r="E509" s="89">
        <v>8640</v>
      </c>
    </row>
    <row r="510" spans="1:5">
      <c r="A510" s="88" t="s">
        <v>748</v>
      </c>
      <c r="B510" s="88" t="s">
        <v>757</v>
      </c>
      <c r="C510" s="89">
        <v>1000</v>
      </c>
      <c r="D510" s="89">
        <v>22000</v>
      </c>
      <c r="E510" s="89">
        <v>5500</v>
      </c>
    </row>
    <row r="511" spans="1:5">
      <c r="A511" s="88" t="s">
        <v>750</v>
      </c>
      <c r="B511" s="88" t="s">
        <v>759</v>
      </c>
      <c r="C511" s="89">
        <v>1800</v>
      </c>
      <c r="D511" s="89">
        <v>127800</v>
      </c>
      <c r="E511" s="89">
        <v>16614</v>
      </c>
    </row>
    <row r="512" spans="1:5">
      <c r="A512" s="88" t="s">
        <v>753</v>
      </c>
      <c r="B512" s="88" t="s">
        <v>764</v>
      </c>
      <c r="C512" s="89">
        <v>500</v>
      </c>
      <c r="D512" s="89">
        <v>16500</v>
      </c>
      <c r="E512" s="89">
        <v>4620</v>
      </c>
    </row>
    <row r="513" spans="1:5">
      <c r="A513" s="88" t="s">
        <v>748</v>
      </c>
      <c r="B513" s="88" t="s">
        <v>454</v>
      </c>
      <c r="C513" s="89">
        <v>800</v>
      </c>
      <c r="D513" s="89">
        <v>10400</v>
      </c>
      <c r="E513" s="89">
        <v>3848</v>
      </c>
    </row>
    <row r="514" spans="1:5">
      <c r="A514" s="88" t="s">
        <v>750</v>
      </c>
      <c r="B514" s="88" t="s">
        <v>763</v>
      </c>
      <c r="C514" s="89">
        <v>1400</v>
      </c>
      <c r="D514" s="89">
        <v>35000</v>
      </c>
      <c r="E514" s="89">
        <v>8050</v>
      </c>
    </row>
    <row r="515" spans="1:5">
      <c r="A515" s="88" t="s">
        <v>753</v>
      </c>
      <c r="B515" s="88" t="s">
        <v>764</v>
      </c>
      <c r="C515" s="89">
        <v>600</v>
      </c>
      <c r="D515" s="89">
        <v>34200</v>
      </c>
      <c r="E515" s="89">
        <v>10602</v>
      </c>
    </row>
    <row r="516" spans="1:5">
      <c r="A516" s="88" t="s">
        <v>748</v>
      </c>
      <c r="B516" s="88" t="s">
        <v>454</v>
      </c>
      <c r="C516" s="89">
        <v>1800</v>
      </c>
      <c r="D516" s="89">
        <v>140400</v>
      </c>
      <c r="E516" s="89">
        <v>44928</v>
      </c>
    </row>
    <row r="517" spans="1:5">
      <c r="A517" s="88" t="s">
        <v>748</v>
      </c>
      <c r="B517" s="88" t="s">
        <v>454</v>
      </c>
      <c r="C517" s="89">
        <v>1300</v>
      </c>
      <c r="D517" s="89">
        <v>104000</v>
      </c>
      <c r="E517" s="89">
        <v>35360</v>
      </c>
    </row>
    <row r="518" spans="1:5">
      <c r="A518" s="88" t="s">
        <v>750</v>
      </c>
      <c r="B518" s="88" t="s">
        <v>762</v>
      </c>
      <c r="C518" s="89">
        <v>500</v>
      </c>
      <c r="D518" s="89">
        <v>15000</v>
      </c>
      <c r="E518" s="89">
        <v>4350</v>
      </c>
    </row>
    <row r="519" spans="1:5">
      <c r="A519" s="88" t="s">
        <v>748</v>
      </c>
      <c r="B519" s="88" t="s">
        <v>454</v>
      </c>
      <c r="C519" s="89">
        <v>1300</v>
      </c>
      <c r="D519" s="89">
        <v>26000</v>
      </c>
      <c r="E519" s="89">
        <v>9100</v>
      </c>
    </row>
    <row r="520" spans="1:5">
      <c r="A520" s="88" t="s">
        <v>750</v>
      </c>
      <c r="B520" s="88" t="s">
        <v>763</v>
      </c>
      <c r="C520" s="89">
        <v>200</v>
      </c>
      <c r="D520" s="89">
        <v>3200</v>
      </c>
      <c r="E520" s="89">
        <v>320</v>
      </c>
    </row>
    <row r="521" spans="1:5">
      <c r="A521" s="88" t="s">
        <v>748</v>
      </c>
      <c r="B521" s="88" t="s">
        <v>749</v>
      </c>
      <c r="C521" s="89">
        <v>1200</v>
      </c>
      <c r="D521" s="89">
        <v>51600</v>
      </c>
      <c r="E521" s="89">
        <v>17544</v>
      </c>
    </row>
    <row r="522" spans="1:5">
      <c r="A522" s="88" t="s">
        <v>753</v>
      </c>
      <c r="B522" s="88" t="s">
        <v>754</v>
      </c>
      <c r="C522" s="89">
        <v>1400</v>
      </c>
      <c r="D522" s="89">
        <v>36400</v>
      </c>
      <c r="E522" s="89">
        <v>11648</v>
      </c>
    </row>
    <row r="523" spans="1:5">
      <c r="A523" s="88" t="s">
        <v>750</v>
      </c>
      <c r="B523" s="88" t="s">
        <v>762</v>
      </c>
      <c r="C523" s="89">
        <v>1600</v>
      </c>
      <c r="D523" s="89">
        <v>60800</v>
      </c>
      <c r="E523" s="89">
        <v>14592</v>
      </c>
    </row>
    <row r="524" spans="1:5">
      <c r="A524" s="88" t="s">
        <v>750</v>
      </c>
      <c r="B524" s="88" t="s">
        <v>763</v>
      </c>
      <c r="C524" s="89">
        <v>600</v>
      </c>
      <c r="D524" s="89">
        <v>37200</v>
      </c>
      <c r="E524" s="89">
        <v>5208</v>
      </c>
    </row>
    <row r="525" spans="1:5">
      <c r="A525" s="88" t="s">
        <v>753</v>
      </c>
      <c r="B525" s="88" t="s">
        <v>765</v>
      </c>
      <c r="C525" s="89">
        <v>300</v>
      </c>
      <c r="D525" s="89">
        <v>10800</v>
      </c>
      <c r="E525" s="89">
        <v>1836</v>
      </c>
    </row>
    <row r="526" spans="1:5">
      <c r="A526" s="88" t="s">
        <v>750</v>
      </c>
      <c r="B526" s="88" t="s">
        <v>763</v>
      </c>
      <c r="C526" s="89">
        <v>1100</v>
      </c>
      <c r="D526" s="89">
        <v>36300</v>
      </c>
      <c r="E526" s="89">
        <v>7623</v>
      </c>
    </row>
    <row r="527" spans="1:5">
      <c r="A527" s="88" t="s">
        <v>753</v>
      </c>
      <c r="B527" s="88" t="s">
        <v>755</v>
      </c>
      <c r="C527" s="89">
        <v>800</v>
      </c>
      <c r="D527" s="89">
        <v>18400</v>
      </c>
      <c r="E527" s="89">
        <v>4968</v>
      </c>
    </row>
    <row r="528" spans="1:5">
      <c r="A528" s="88" t="s">
        <v>753</v>
      </c>
      <c r="B528" s="88" t="s">
        <v>755</v>
      </c>
      <c r="C528" s="89">
        <v>1800</v>
      </c>
      <c r="D528" s="89">
        <v>77400</v>
      </c>
      <c r="E528" s="89">
        <v>18576</v>
      </c>
    </row>
    <row r="529" spans="1:5">
      <c r="A529" s="88" t="s">
        <v>748</v>
      </c>
      <c r="B529" s="88" t="s">
        <v>454</v>
      </c>
      <c r="C529" s="89">
        <v>700</v>
      </c>
      <c r="D529" s="89">
        <v>37100</v>
      </c>
      <c r="E529" s="89">
        <v>13727</v>
      </c>
    </row>
    <row r="530" spans="1:5">
      <c r="A530" s="88" t="s">
        <v>753</v>
      </c>
      <c r="B530" s="88" t="s">
        <v>755</v>
      </c>
      <c r="C530" s="89">
        <v>600</v>
      </c>
      <c r="D530" s="89">
        <v>28200</v>
      </c>
      <c r="E530" s="89">
        <v>5922</v>
      </c>
    </row>
    <row r="531" spans="1:5">
      <c r="A531" s="88" t="s">
        <v>753</v>
      </c>
      <c r="B531" s="88" t="s">
        <v>765</v>
      </c>
      <c r="C531" s="89">
        <v>400</v>
      </c>
      <c r="D531" s="89">
        <v>12000</v>
      </c>
      <c r="E531" s="89">
        <v>2520</v>
      </c>
    </row>
    <row r="532" spans="1:5">
      <c r="A532" s="88" t="s">
        <v>750</v>
      </c>
      <c r="B532" s="88" t="s">
        <v>760</v>
      </c>
      <c r="C532" s="89">
        <v>1500</v>
      </c>
      <c r="D532" s="89">
        <v>46500</v>
      </c>
      <c r="E532" s="89">
        <v>6045</v>
      </c>
    </row>
    <row r="533" spans="1:5">
      <c r="A533" s="88" t="s">
        <v>750</v>
      </c>
      <c r="B533" s="88" t="s">
        <v>759</v>
      </c>
      <c r="C533" s="89">
        <v>1100</v>
      </c>
      <c r="D533" s="89">
        <v>91300</v>
      </c>
      <c r="E533" s="89">
        <v>25564</v>
      </c>
    </row>
    <row r="534" spans="1:5">
      <c r="A534" s="88" t="s">
        <v>748</v>
      </c>
      <c r="B534" s="88" t="s">
        <v>454</v>
      </c>
      <c r="C534" s="89">
        <v>1400</v>
      </c>
      <c r="D534" s="89">
        <v>91000</v>
      </c>
      <c r="E534" s="89">
        <v>13650</v>
      </c>
    </row>
    <row r="535" spans="1:5">
      <c r="A535" s="88" t="s">
        <v>750</v>
      </c>
      <c r="B535" s="88" t="s">
        <v>762</v>
      </c>
      <c r="C535" s="89">
        <v>1600</v>
      </c>
      <c r="D535" s="89">
        <v>137600</v>
      </c>
      <c r="E535" s="89">
        <v>17888</v>
      </c>
    </row>
    <row r="536" spans="1:5">
      <c r="A536" s="88" t="s">
        <v>750</v>
      </c>
      <c r="B536" s="88" t="s">
        <v>751</v>
      </c>
      <c r="C536" s="89">
        <v>1600</v>
      </c>
      <c r="D536" s="89">
        <v>131200</v>
      </c>
      <c r="E536" s="89">
        <v>30176</v>
      </c>
    </row>
    <row r="537" spans="1:5">
      <c r="A537" s="88" t="s">
        <v>753</v>
      </c>
      <c r="B537" s="88" t="s">
        <v>755</v>
      </c>
      <c r="C537" s="89">
        <v>600</v>
      </c>
      <c r="D537" s="89">
        <v>19200</v>
      </c>
      <c r="E537" s="89">
        <v>3072</v>
      </c>
    </row>
    <row r="538" spans="1:5">
      <c r="A538" s="88" t="s">
        <v>748</v>
      </c>
      <c r="B538" s="88" t="s">
        <v>766</v>
      </c>
      <c r="C538" s="89">
        <v>1400</v>
      </c>
      <c r="D538" s="89">
        <v>116200</v>
      </c>
      <c r="E538" s="89">
        <v>22078</v>
      </c>
    </row>
    <row r="539" spans="1:5">
      <c r="A539" s="88" t="s">
        <v>750</v>
      </c>
      <c r="B539" s="88" t="s">
        <v>763</v>
      </c>
      <c r="C539" s="89">
        <v>800</v>
      </c>
      <c r="D539" s="89">
        <v>34400</v>
      </c>
      <c r="E539" s="89">
        <v>3440</v>
      </c>
    </row>
    <row r="540" spans="1:5">
      <c r="A540" s="88" t="s">
        <v>748</v>
      </c>
      <c r="B540" s="88" t="s">
        <v>766</v>
      </c>
      <c r="C540" s="89">
        <v>900</v>
      </c>
      <c r="D540" s="89">
        <v>53100</v>
      </c>
      <c r="E540" s="89">
        <v>14868</v>
      </c>
    </row>
    <row r="541" spans="1:5">
      <c r="A541" s="88" t="s">
        <v>753</v>
      </c>
      <c r="B541" s="88" t="s">
        <v>765</v>
      </c>
      <c r="C541" s="89">
        <v>1500</v>
      </c>
      <c r="D541" s="89">
        <v>106500</v>
      </c>
      <c r="E541" s="89">
        <v>34080</v>
      </c>
    </row>
    <row r="542" spans="1:5">
      <c r="A542" s="88" t="s">
        <v>750</v>
      </c>
      <c r="B542" s="88" t="s">
        <v>762</v>
      </c>
      <c r="C542" s="89">
        <v>800</v>
      </c>
      <c r="D542" s="89">
        <v>15200</v>
      </c>
      <c r="E542" s="89">
        <v>1824</v>
      </c>
    </row>
    <row r="543" spans="1:5">
      <c r="A543" s="88" t="s">
        <v>750</v>
      </c>
      <c r="B543" s="88" t="s">
        <v>759</v>
      </c>
      <c r="C543" s="89">
        <v>1100</v>
      </c>
      <c r="D543" s="89">
        <v>57200</v>
      </c>
      <c r="E543" s="89">
        <v>12012</v>
      </c>
    </row>
    <row r="544" spans="1:5">
      <c r="A544" s="88" t="s">
        <v>748</v>
      </c>
      <c r="B544" s="88" t="s">
        <v>766</v>
      </c>
      <c r="C544" s="89">
        <v>1000</v>
      </c>
      <c r="D544" s="89">
        <v>87000</v>
      </c>
      <c r="E544" s="89">
        <v>17400</v>
      </c>
    </row>
    <row r="545" spans="1:5">
      <c r="A545" s="88" t="s">
        <v>748</v>
      </c>
      <c r="B545" s="88" t="s">
        <v>766</v>
      </c>
      <c r="C545" s="89">
        <v>300</v>
      </c>
      <c r="D545" s="89">
        <v>5400</v>
      </c>
      <c r="E545" s="89">
        <v>1026</v>
      </c>
    </row>
    <row r="546" spans="1:5">
      <c r="A546" s="88" t="s">
        <v>753</v>
      </c>
      <c r="B546" s="88" t="s">
        <v>765</v>
      </c>
      <c r="C546" s="89">
        <v>800</v>
      </c>
      <c r="D546" s="89">
        <v>61600</v>
      </c>
      <c r="E546" s="89">
        <v>16016</v>
      </c>
    </row>
    <row r="547" spans="1:5">
      <c r="A547" s="88" t="s">
        <v>753</v>
      </c>
      <c r="B547" s="88" t="s">
        <v>755</v>
      </c>
      <c r="C547" s="89">
        <v>500</v>
      </c>
      <c r="D547" s="89">
        <v>20500</v>
      </c>
      <c r="E547" s="89">
        <v>4715</v>
      </c>
    </row>
    <row r="548" spans="1:5">
      <c r="A548" s="88" t="s">
        <v>748</v>
      </c>
      <c r="B548" s="88" t="s">
        <v>454</v>
      </c>
      <c r="C548" s="89">
        <v>800</v>
      </c>
      <c r="D548" s="89">
        <v>31200</v>
      </c>
      <c r="E548" s="89">
        <v>3120</v>
      </c>
    </row>
    <row r="549" spans="1:5">
      <c r="A549" s="88" t="s">
        <v>753</v>
      </c>
      <c r="B549" s="88" t="s">
        <v>754</v>
      </c>
      <c r="C549" s="89">
        <v>1100</v>
      </c>
      <c r="D549" s="89">
        <v>35200</v>
      </c>
      <c r="E549" s="89">
        <v>10912</v>
      </c>
    </row>
    <row r="550" spans="1:5">
      <c r="A550" s="88" t="s">
        <v>748</v>
      </c>
      <c r="B550" s="88" t="s">
        <v>758</v>
      </c>
      <c r="C550" s="89">
        <v>600</v>
      </c>
      <c r="D550" s="89">
        <v>30600</v>
      </c>
      <c r="E550" s="89">
        <v>8568</v>
      </c>
    </row>
    <row r="551" spans="1:5">
      <c r="A551" s="88" t="s">
        <v>748</v>
      </c>
      <c r="B551" s="88" t="s">
        <v>758</v>
      </c>
      <c r="C551" s="89">
        <v>1500</v>
      </c>
      <c r="D551" s="89">
        <v>84000</v>
      </c>
      <c r="E551" s="89">
        <v>21840</v>
      </c>
    </row>
    <row r="552" spans="1:5">
      <c r="A552" s="88" t="s">
        <v>753</v>
      </c>
      <c r="B552" s="88" t="s">
        <v>754</v>
      </c>
      <c r="C552" s="89">
        <v>500</v>
      </c>
      <c r="D552" s="89">
        <v>20000</v>
      </c>
      <c r="E552" s="89">
        <v>7200</v>
      </c>
    </row>
    <row r="553" spans="1:5">
      <c r="A553" s="88" t="s">
        <v>753</v>
      </c>
      <c r="B553" s="88" t="s">
        <v>755</v>
      </c>
      <c r="C553" s="89">
        <v>900</v>
      </c>
      <c r="D553" s="89">
        <v>51300</v>
      </c>
      <c r="E553" s="89">
        <v>7695</v>
      </c>
    </row>
    <row r="554" spans="1:5">
      <c r="A554" s="88" t="s">
        <v>748</v>
      </c>
      <c r="B554" s="88" t="s">
        <v>758</v>
      </c>
      <c r="C554" s="89">
        <v>300</v>
      </c>
      <c r="D554" s="89">
        <v>11700</v>
      </c>
      <c r="E554" s="89">
        <v>1521</v>
      </c>
    </row>
    <row r="555" spans="1:5">
      <c r="A555" s="88" t="s">
        <v>748</v>
      </c>
      <c r="B555" s="88" t="s">
        <v>454</v>
      </c>
      <c r="C555" s="89">
        <v>1300</v>
      </c>
      <c r="D555" s="89">
        <v>52000</v>
      </c>
      <c r="E555" s="89">
        <v>10400</v>
      </c>
    </row>
    <row r="556" spans="1:5">
      <c r="A556" s="88" t="s">
        <v>748</v>
      </c>
      <c r="B556" s="88" t="s">
        <v>758</v>
      </c>
      <c r="C556" s="89">
        <v>500</v>
      </c>
      <c r="D556" s="89">
        <v>9000</v>
      </c>
      <c r="E556" s="89">
        <v>1620</v>
      </c>
    </row>
    <row r="557" spans="1:5">
      <c r="A557" s="88" t="s">
        <v>750</v>
      </c>
      <c r="B557" s="88" t="s">
        <v>759</v>
      </c>
      <c r="C557" s="89">
        <v>200</v>
      </c>
      <c r="D557" s="89">
        <v>6000</v>
      </c>
      <c r="E557" s="89">
        <v>1800</v>
      </c>
    </row>
    <row r="558" spans="1:5">
      <c r="A558" s="88" t="s">
        <v>748</v>
      </c>
      <c r="B558" s="88" t="s">
        <v>749</v>
      </c>
      <c r="C558" s="89">
        <v>500</v>
      </c>
      <c r="D558" s="89">
        <v>18500</v>
      </c>
      <c r="E558" s="89">
        <v>6660</v>
      </c>
    </row>
    <row r="559" spans="1:5">
      <c r="A559" s="88" t="s">
        <v>748</v>
      </c>
      <c r="B559" s="88" t="s">
        <v>749</v>
      </c>
      <c r="C559" s="89">
        <v>400</v>
      </c>
      <c r="D559" s="89">
        <v>10400</v>
      </c>
      <c r="E559" s="89">
        <v>3328</v>
      </c>
    </row>
    <row r="560" spans="1:5">
      <c r="A560" s="88" t="s">
        <v>750</v>
      </c>
      <c r="B560" s="88" t="s">
        <v>762</v>
      </c>
      <c r="C560" s="89">
        <v>1200</v>
      </c>
      <c r="D560" s="89">
        <v>49200</v>
      </c>
      <c r="E560" s="89">
        <v>9840</v>
      </c>
    </row>
    <row r="561" spans="1:5">
      <c r="A561" s="88" t="s">
        <v>750</v>
      </c>
      <c r="B561" s="88" t="s">
        <v>759</v>
      </c>
      <c r="C561" s="89">
        <v>500</v>
      </c>
      <c r="D561" s="89">
        <v>10000</v>
      </c>
      <c r="E561" s="89">
        <v>3100</v>
      </c>
    </row>
    <row r="562" spans="1:5">
      <c r="A562" s="88" t="s">
        <v>753</v>
      </c>
      <c r="B562" s="88" t="s">
        <v>754</v>
      </c>
      <c r="C562" s="89">
        <v>500</v>
      </c>
      <c r="D562" s="89">
        <v>41000</v>
      </c>
      <c r="E562" s="89">
        <v>9840</v>
      </c>
    </row>
    <row r="563" spans="1:5">
      <c r="A563" s="88" t="s">
        <v>748</v>
      </c>
      <c r="B563" s="88" t="s">
        <v>757</v>
      </c>
      <c r="C563" s="89">
        <v>600</v>
      </c>
      <c r="D563" s="89">
        <v>14400</v>
      </c>
      <c r="E563" s="89">
        <v>2592</v>
      </c>
    </row>
    <row r="564" spans="1:5">
      <c r="A564" s="88" t="s">
        <v>748</v>
      </c>
      <c r="B564" s="88" t="s">
        <v>461</v>
      </c>
      <c r="C564" s="89">
        <v>1400</v>
      </c>
      <c r="D564" s="89">
        <v>47600</v>
      </c>
      <c r="E564" s="89">
        <v>9996</v>
      </c>
    </row>
    <row r="565" spans="1:5">
      <c r="A565" s="88" t="s">
        <v>748</v>
      </c>
      <c r="B565" s="88" t="s">
        <v>454</v>
      </c>
      <c r="C565" s="89">
        <v>200</v>
      </c>
      <c r="D565" s="89">
        <v>8800</v>
      </c>
      <c r="E565" s="89">
        <v>1584</v>
      </c>
    </row>
    <row r="566" spans="1:5">
      <c r="A566" s="88" t="s">
        <v>748</v>
      </c>
      <c r="B566" s="88" t="s">
        <v>454</v>
      </c>
      <c r="C566" s="89">
        <v>1800</v>
      </c>
      <c r="D566" s="89">
        <v>145800</v>
      </c>
      <c r="E566" s="89">
        <v>37908</v>
      </c>
    </row>
    <row r="567" spans="1:5">
      <c r="A567" s="88" t="s">
        <v>753</v>
      </c>
      <c r="B567" s="88" t="s">
        <v>755</v>
      </c>
      <c r="C567" s="89">
        <v>1500</v>
      </c>
      <c r="D567" s="89">
        <v>88500</v>
      </c>
      <c r="E567" s="89">
        <v>21240</v>
      </c>
    </row>
    <row r="568" spans="1:5">
      <c r="A568" s="88" t="s">
        <v>748</v>
      </c>
      <c r="B568" s="88" t="s">
        <v>461</v>
      </c>
      <c r="C568" s="89">
        <v>1400</v>
      </c>
      <c r="D568" s="89">
        <v>57400</v>
      </c>
      <c r="E568" s="89">
        <v>13202</v>
      </c>
    </row>
    <row r="569" spans="1:5">
      <c r="A569" s="88" t="s">
        <v>753</v>
      </c>
      <c r="B569" s="88" t="s">
        <v>765</v>
      </c>
      <c r="C569" s="89">
        <v>1000</v>
      </c>
      <c r="D569" s="89">
        <v>49000</v>
      </c>
      <c r="E569" s="89">
        <v>12250</v>
      </c>
    </row>
    <row r="570" spans="1:5">
      <c r="A570" s="88" t="s">
        <v>753</v>
      </c>
      <c r="B570" s="88" t="s">
        <v>755</v>
      </c>
      <c r="C570" s="89">
        <v>1600</v>
      </c>
      <c r="D570" s="89">
        <v>78400</v>
      </c>
      <c r="E570" s="89">
        <v>21952</v>
      </c>
    </row>
    <row r="571" spans="1:5">
      <c r="A571" s="88" t="s">
        <v>753</v>
      </c>
      <c r="B571" s="88" t="s">
        <v>764</v>
      </c>
      <c r="C571" s="89">
        <v>1800</v>
      </c>
      <c r="D571" s="89">
        <v>68400</v>
      </c>
      <c r="E571" s="89">
        <v>11628</v>
      </c>
    </row>
    <row r="572" spans="1:5">
      <c r="A572" s="88" t="s">
        <v>750</v>
      </c>
      <c r="B572" s="88" t="s">
        <v>762</v>
      </c>
      <c r="C572" s="89">
        <v>800</v>
      </c>
      <c r="D572" s="89">
        <v>60800</v>
      </c>
      <c r="E572" s="89">
        <v>16416</v>
      </c>
    </row>
    <row r="573" spans="1:5">
      <c r="A573" s="88" t="s">
        <v>753</v>
      </c>
      <c r="B573" s="88" t="s">
        <v>765</v>
      </c>
      <c r="C573" s="89">
        <v>1600</v>
      </c>
      <c r="D573" s="89">
        <v>116800</v>
      </c>
      <c r="E573" s="89">
        <v>14016</v>
      </c>
    </row>
    <row r="574" spans="1:5">
      <c r="A574" s="88" t="s">
        <v>753</v>
      </c>
      <c r="B574" s="88" t="s">
        <v>765</v>
      </c>
      <c r="C574" s="89">
        <v>500</v>
      </c>
      <c r="D574" s="89">
        <v>32500</v>
      </c>
      <c r="E574" s="89">
        <v>11700</v>
      </c>
    </row>
    <row r="575" spans="1:5">
      <c r="A575" s="88" t="s">
        <v>748</v>
      </c>
      <c r="B575" s="88" t="s">
        <v>766</v>
      </c>
      <c r="C575" s="89">
        <v>1400</v>
      </c>
      <c r="D575" s="89">
        <v>28000</v>
      </c>
      <c r="E575" s="89">
        <v>9240</v>
      </c>
    </row>
    <row r="576" spans="1:5">
      <c r="A576" s="88" t="s">
        <v>750</v>
      </c>
      <c r="B576" s="88" t="s">
        <v>751</v>
      </c>
      <c r="C576" s="89">
        <v>500</v>
      </c>
      <c r="D576" s="89">
        <v>13500</v>
      </c>
      <c r="E576" s="89">
        <v>2160</v>
      </c>
    </row>
    <row r="577" spans="1:5">
      <c r="A577" s="88" t="s">
        <v>753</v>
      </c>
      <c r="B577" s="88" t="s">
        <v>755</v>
      </c>
      <c r="C577" s="89">
        <v>1700</v>
      </c>
      <c r="D577" s="89">
        <v>81600</v>
      </c>
      <c r="E577" s="89">
        <v>30192</v>
      </c>
    </row>
    <row r="578" spans="1:5">
      <c r="A578" s="88" t="s">
        <v>753</v>
      </c>
      <c r="B578" s="88" t="s">
        <v>764</v>
      </c>
      <c r="C578" s="89">
        <v>1600</v>
      </c>
      <c r="D578" s="89">
        <v>136000</v>
      </c>
      <c r="E578" s="89">
        <v>31280</v>
      </c>
    </row>
    <row r="579" spans="1:5">
      <c r="A579" s="88" t="s">
        <v>748</v>
      </c>
      <c r="B579" s="88" t="s">
        <v>758</v>
      </c>
      <c r="C579" s="89">
        <v>1300</v>
      </c>
      <c r="D579" s="89">
        <v>57200</v>
      </c>
      <c r="E579" s="89">
        <v>6292</v>
      </c>
    </row>
    <row r="580" spans="1:5">
      <c r="A580" s="88" t="s">
        <v>748</v>
      </c>
      <c r="B580" s="88" t="s">
        <v>454</v>
      </c>
      <c r="C580" s="89">
        <v>1300</v>
      </c>
      <c r="D580" s="89">
        <v>85800</v>
      </c>
      <c r="E580" s="89">
        <v>30030</v>
      </c>
    </row>
    <row r="581" spans="1:5">
      <c r="A581" s="88" t="s">
        <v>748</v>
      </c>
      <c r="B581" s="88" t="s">
        <v>461</v>
      </c>
      <c r="C581" s="89">
        <v>900</v>
      </c>
      <c r="D581" s="89">
        <v>21600</v>
      </c>
      <c r="E581" s="89">
        <v>2808</v>
      </c>
    </row>
    <row r="582" spans="1:5">
      <c r="A582" s="88" t="s">
        <v>753</v>
      </c>
      <c r="B582" s="88" t="s">
        <v>755</v>
      </c>
      <c r="C582" s="89">
        <v>1100</v>
      </c>
      <c r="D582" s="89">
        <v>33000</v>
      </c>
      <c r="E582" s="89">
        <v>7590</v>
      </c>
    </row>
    <row r="583" spans="1:5">
      <c r="A583" s="88" t="s">
        <v>748</v>
      </c>
      <c r="B583" s="88" t="s">
        <v>454</v>
      </c>
      <c r="C583" s="89">
        <v>1300</v>
      </c>
      <c r="D583" s="89">
        <v>98800</v>
      </c>
      <c r="E583" s="89">
        <v>34580</v>
      </c>
    </row>
    <row r="584" spans="1:5">
      <c r="A584" s="88" t="s">
        <v>748</v>
      </c>
      <c r="B584" s="88" t="s">
        <v>454</v>
      </c>
      <c r="C584" s="89">
        <v>300</v>
      </c>
      <c r="D584" s="89">
        <v>21600</v>
      </c>
      <c r="E584" s="89">
        <v>3024</v>
      </c>
    </row>
    <row r="585" spans="1:5">
      <c r="A585" s="88" t="s">
        <v>750</v>
      </c>
      <c r="B585" s="88" t="s">
        <v>751</v>
      </c>
      <c r="C585" s="89">
        <v>1300</v>
      </c>
      <c r="D585" s="89">
        <v>50700</v>
      </c>
      <c r="E585" s="89">
        <v>7605</v>
      </c>
    </row>
    <row r="586" spans="1:5">
      <c r="A586" s="88" t="s">
        <v>750</v>
      </c>
      <c r="B586" s="88" t="s">
        <v>761</v>
      </c>
      <c r="C586" s="89">
        <v>600</v>
      </c>
      <c r="D586" s="89">
        <v>40200</v>
      </c>
      <c r="E586" s="89">
        <v>10050</v>
      </c>
    </row>
    <row r="587" spans="1:5">
      <c r="A587" s="88" t="s">
        <v>753</v>
      </c>
      <c r="B587" s="88" t="s">
        <v>764</v>
      </c>
      <c r="C587" s="89">
        <v>1000</v>
      </c>
      <c r="D587" s="89">
        <v>36000</v>
      </c>
      <c r="E587" s="89">
        <v>6120</v>
      </c>
    </row>
    <row r="588" spans="1:5">
      <c r="A588" s="88" t="s">
        <v>753</v>
      </c>
      <c r="B588" s="88" t="s">
        <v>754</v>
      </c>
      <c r="C588" s="89">
        <v>1100</v>
      </c>
      <c r="D588" s="89">
        <v>63800</v>
      </c>
      <c r="E588" s="89">
        <v>14674</v>
      </c>
    </row>
    <row r="589" spans="1:5">
      <c r="A589" s="88" t="s">
        <v>748</v>
      </c>
      <c r="B589" s="88" t="s">
        <v>749</v>
      </c>
      <c r="C589" s="89">
        <v>400</v>
      </c>
      <c r="D589" s="89">
        <v>23600</v>
      </c>
      <c r="E589" s="89">
        <v>5900</v>
      </c>
    </row>
    <row r="590" spans="1:5">
      <c r="A590" s="88" t="s">
        <v>748</v>
      </c>
      <c r="B590" s="88" t="s">
        <v>454</v>
      </c>
      <c r="C590" s="89">
        <v>500</v>
      </c>
      <c r="D590" s="89">
        <v>26000</v>
      </c>
      <c r="E590" s="89">
        <v>8320</v>
      </c>
    </row>
    <row r="591" spans="1:5">
      <c r="A591" s="88" t="s">
        <v>748</v>
      </c>
      <c r="B591" s="88" t="s">
        <v>766</v>
      </c>
      <c r="C591" s="89">
        <v>300</v>
      </c>
      <c r="D591" s="89">
        <v>11400</v>
      </c>
      <c r="E591" s="89">
        <v>4104</v>
      </c>
    </row>
    <row r="592" spans="1:5">
      <c r="A592" s="88" t="s">
        <v>750</v>
      </c>
      <c r="B592" s="88" t="s">
        <v>759</v>
      </c>
      <c r="C592" s="89">
        <v>1200</v>
      </c>
      <c r="D592" s="89">
        <v>66000</v>
      </c>
      <c r="E592" s="89">
        <v>6600</v>
      </c>
    </row>
    <row r="593" spans="1:5">
      <c r="A593" s="88" t="s">
        <v>750</v>
      </c>
      <c r="B593" s="88" t="s">
        <v>759</v>
      </c>
      <c r="C593" s="89">
        <v>1100</v>
      </c>
      <c r="D593" s="89">
        <v>49500</v>
      </c>
      <c r="E593" s="89">
        <v>15345</v>
      </c>
    </row>
    <row r="594" spans="1:5">
      <c r="A594" s="88" t="s">
        <v>753</v>
      </c>
      <c r="B594" s="88" t="s">
        <v>755</v>
      </c>
      <c r="C594" s="89">
        <v>1300</v>
      </c>
      <c r="D594" s="89">
        <v>76700</v>
      </c>
      <c r="E594" s="89">
        <v>24544</v>
      </c>
    </row>
    <row r="595" spans="1:5">
      <c r="A595" s="88" t="s">
        <v>750</v>
      </c>
      <c r="B595" s="88" t="s">
        <v>760</v>
      </c>
      <c r="C595" s="89">
        <v>1300</v>
      </c>
      <c r="D595" s="89">
        <v>37700</v>
      </c>
      <c r="E595" s="89">
        <v>8294</v>
      </c>
    </row>
    <row r="596" spans="1:5">
      <c r="A596" s="88" t="s">
        <v>750</v>
      </c>
      <c r="B596" s="88" t="s">
        <v>759</v>
      </c>
      <c r="C596" s="89">
        <v>1600</v>
      </c>
      <c r="D596" s="89">
        <v>59200</v>
      </c>
      <c r="E596" s="89">
        <v>13616</v>
      </c>
    </row>
    <row r="597" spans="1:5">
      <c r="A597" s="88" t="s">
        <v>753</v>
      </c>
      <c r="B597" s="88" t="s">
        <v>755</v>
      </c>
      <c r="C597" s="89">
        <v>1800</v>
      </c>
      <c r="D597" s="89">
        <v>45000</v>
      </c>
      <c r="E597" s="89">
        <v>14850</v>
      </c>
    </row>
    <row r="598" spans="1:5">
      <c r="A598" s="88" t="s">
        <v>748</v>
      </c>
      <c r="B598" s="88" t="s">
        <v>758</v>
      </c>
      <c r="C598" s="89">
        <v>1300</v>
      </c>
      <c r="D598" s="89">
        <v>33800</v>
      </c>
      <c r="E598" s="89">
        <v>9464</v>
      </c>
    </row>
    <row r="599" spans="1:5">
      <c r="A599" s="88" t="s">
        <v>748</v>
      </c>
      <c r="B599" s="88" t="s">
        <v>757</v>
      </c>
      <c r="C599" s="89">
        <v>800</v>
      </c>
      <c r="D599" s="89">
        <v>21600</v>
      </c>
      <c r="E599" s="89">
        <v>2808</v>
      </c>
    </row>
    <row r="600" spans="1:5">
      <c r="A600" s="88" t="s">
        <v>748</v>
      </c>
      <c r="B600" s="88" t="s">
        <v>757</v>
      </c>
      <c r="C600" s="89">
        <v>1100</v>
      </c>
      <c r="D600" s="89">
        <v>69300</v>
      </c>
      <c r="E600" s="89">
        <v>18711</v>
      </c>
    </row>
    <row r="601" spans="1:5">
      <c r="A601" s="88" t="s">
        <v>753</v>
      </c>
      <c r="B601" s="88" t="s">
        <v>765</v>
      </c>
      <c r="C601" s="89">
        <v>600</v>
      </c>
      <c r="D601" s="89">
        <v>35400</v>
      </c>
      <c r="E601" s="89">
        <v>6726</v>
      </c>
    </row>
    <row r="602" spans="1:5">
      <c r="A602" s="88" t="s">
        <v>748</v>
      </c>
      <c r="B602" s="88" t="s">
        <v>749</v>
      </c>
      <c r="C602" s="89">
        <v>1400</v>
      </c>
      <c r="D602" s="89">
        <v>18200</v>
      </c>
      <c r="E602" s="89">
        <v>5278</v>
      </c>
    </row>
    <row r="603" spans="1:5">
      <c r="A603" s="88" t="s">
        <v>748</v>
      </c>
      <c r="B603" s="88" t="s">
        <v>758</v>
      </c>
      <c r="C603" s="89">
        <v>1000</v>
      </c>
      <c r="D603" s="89">
        <v>25000</v>
      </c>
      <c r="E603" s="89">
        <v>8750</v>
      </c>
    </row>
    <row r="604" spans="1:5">
      <c r="A604" s="88" t="s">
        <v>748</v>
      </c>
      <c r="B604" s="88" t="s">
        <v>766</v>
      </c>
      <c r="C604" s="89">
        <v>1600</v>
      </c>
      <c r="D604" s="89">
        <v>56000</v>
      </c>
      <c r="E604" s="89">
        <v>11760</v>
      </c>
    </row>
    <row r="605" spans="1:5">
      <c r="A605" s="88" t="s">
        <v>748</v>
      </c>
      <c r="B605" s="88" t="s">
        <v>749</v>
      </c>
      <c r="C605" s="89">
        <v>600</v>
      </c>
      <c r="D605" s="89">
        <v>38400</v>
      </c>
      <c r="E605" s="89">
        <v>12672</v>
      </c>
    </row>
    <row r="606" spans="1:5">
      <c r="A606" s="88" t="s">
        <v>748</v>
      </c>
      <c r="B606" s="88" t="s">
        <v>766</v>
      </c>
      <c r="C606" s="89">
        <v>400</v>
      </c>
      <c r="D606" s="89">
        <v>15200</v>
      </c>
      <c r="E606" s="89">
        <v>5624</v>
      </c>
    </row>
    <row r="607" spans="1:5">
      <c r="A607" s="88" t="s">
        <v>750</v>
      </c>
      <c r="B607" s="88" t="s">
        <v>762</v>
      </c>
      <c r="C607" s="89">
        <v>1200</v>
      </c>
      <c r="D607" s="89">
        <v>26400</v>
      </c>
      <c r="E607" s="89">
        <v>5280</v>
      </c>
    </row>
    <row r="608" spans="1:5">
      <c r="A608" s="88" t="s">
        <v>748</v>
      </c>
      <c r="B608" s="88" t="s">
        <v>766</v>
      </c>
      <c r="C608" s="89">
        <v>1000</v>
      </c>
      <c r="D608" s="89">
        <v>55000</v>
      </c>
      <c r="E608" s="89">
        <v>7700</v>
      </c>
    </row>
    <row r="609" spans="1:5">
      <c r="A609" s="88" t="s">
        <v>748</v>
      </c>
      <c r="B609" s="88" t="s">
        <v>461</v>
      </c>
      <c r="C609" s="89">
        <v>1300</v>
      </c>
      <c r="D609" s="89">
        <v>58500</v>
      </c>
      <c r="E609" s="89">
        <v>12870</v>
      </c>
    </row>
    <row r="610" spans="1:5">
      <c r="A610" s="88" t="s">
        <v>748</v>
      </c>
      <c r="B610" s="88" t="s">
        <v>749</v>
      </c>
      <c r="C610" s="89">
        <v>900</v>
      </c>
      <c r="D610" s="89">
        <v>74700</v>
      </c>
      <c r="E610" s="89">
        <v>14940</v>
      </c>
    </row>
    <row r="611" spans="1:5">
      <c r="A611" s="88" t="s">
        <v>753</v>
      </c>
      <c r="B611" s="88" t="s">
        <v>754</v>
      </c>
      <c r="C611" s="89">
        <v>200</v>
      </c>
      <c r="D611" s="89">
        <v>17000</v>
      </c>
      <c r="E611" s="89">
        <v>2720</v>
      </c>
    </row>
    <row r="612" spans="1:5">
      <c r="A612" s="88" t="s">
        <v>750</v>
      </c>
      <c r="B612" s="88" t="s">
        <v>762</v>
      </c>
      <c r="C612" s="89">
        <v>500</v>
      </c>
      <c r="D612" s="89">
        <v>19500</v>
      </c>
      <c r="E612" s="89">
        <v>3900</v>
      </c>
    </row>
    <row r="613" spans="1:5">
      <c r="A613" s="88" t="s">
        <v>753</v>
      </c>
      <c r="B613" s="88" t="s">
        <v>755</v>
      </c>
      <c r="C613" s="89">
        <v>600</v>
      </c>
      <c r="D613" s="89">
        <v>36600</v>
      </c>
      <c r="E613" s="89">
        <v>10248</v>
      </c>
    </row>
    <row r="614" spans="1:5">
      <c r="A614" s="88" t="s">
        <v>750</v>
      </c>
      <c r="B614" s="88" t="s">
        <v>751</v>
      </c>
      <c r="C614" s="89">
        <v>1200</v>
      </c>
      <c r="D614" s="89">
        <v>81600</v>
      </c>
      <c r="E614" s="89">
        <v>13056</v>
      </c>
    </row>
    <row r="615" spans="1:5">
      <c r="A615" s="88" t="s">
        <v>748</v>
      </c>
      <c r="B615" s="88" t="s">
        <v>454</v>
      </c>
      <c r="C615" s="89">
        <v>1400</v>
      </c>
      <c r="D615" s="89">
        <v>113400</v>
      </c>
      <c r="E615" s="89">
        <v>18144</v>
      </c>
    </row>
    <row r="616" spans="1:5">
      <c r="A616" s="88" t="s">
        <v>753</v>
      </c>
      <c r="B616" s="88" t="s">
        <v>764</v>
      </c>
      <c r="C616" s="89">
        <v>900</v>
      </c>
      <c r="D616" s="89">
        <v>25200</v>
      </c>
      <c r="E616" s="89">
        <v>8316</v>
      </c>
    </row>
    <row r="617" spans="1:5">
      <c r="A617" s="88" t="s">
        <v>753</v>
      </c>
      <c r="B617" s="88" t="s">
        <v>765</v>
      </c>
      <c r="C617" s="89">
        <v>1800</v>
      </c>
      <c r="D617" s="89">
        <v>117000</v>
      </c>
      <c r="E617" s="89">
        <v>25740</v>
      </c>
    </row>
    <row r="618" spans="1:5">
      <c r="A618" s="88" t="s">
        <v>753</v>
      </c>
      <c r="B618" s="88" t="s">
        <v>754</v>
      </c>
      <c r="C618" s="89">
        <v>1600</v>
      </c>
      <c r="D618" s="89">
        <v>33600</v>
      </c>
      <c r="E618" s="89">
        <v>4368</v>
      </c>
    </row>
    <row r="619" spans="1:5">
      <c r="A619" s="88" t="s">
        <v>748</v>
      </c>
      <c r="B619" s="88" t="s">
        <v>461</v>
      </c>
      <c r="C619" s="89">
        <v>600</v>
      </c>
      <c r="D619" s="89">
        <v>39000</v>
      </c>
      <c r="E619" s="89">
        <v>8580</v>
      </c>
    </row>
    <row r="620" spans="1:5">
      <c r="A620" s="88" t="s">
        <v>750</v>
      </c>
      <c r="B620" s="88" t="s">
        <v>759</v>
      </c>
      <c r="C620" s="89">
        <v>900</v>
      </c>
      <c r="D620" s="89">
        <v>34200</v>
      </c>
      <c r="E620" s="89">
        <v>5472</v>
      </c>
    </row>
    <row r="621" spans="1:5">
      <c r="A621" s="88" t="s">
        <v>750</v>
      </c>
      <c r="B621" s="88" t="s">
        <v>760</v>
      </c>
      <c r="C621" s="89">
        <v>1000</v>
      </c>
      <c r="D621" s="89">
        <v>31000</v>
      </c>
      <c r="E621" s="89">
        <v>4650</v>
      </c>
    </row>
    <row r="622" spans="1:5">
      <c r="A622" s="88" t="s">
        <v>748</v>
      </c>
      <c r="B622" s="88" t="s">
        <v>461</v>
      </c>
      <c r="C622" s="89">
        <v>1800</v>
      </c>
      <c r="D622" s="89">
        <v>102600</v>
      </c>
      <c r="E622" s="89">
        <v>28728</v>
      </c>
    </row>
    <row r="623" spans="1:5">
      <c r="A623" s="88" t="s">
        <v>753</v>
      </c>
      <c r="B623" s="88" t="s">
        <v>755</v>
      </c>
      <c r="C623" s="89">
        <v>900</v>
      </c>
      <c r="D623" s="89">
        <v>33300</v>
      </c>
      <c r="E623" s="89">
        <v>10989</v>
      </c>
    </row>
    <row r="624" spans="1:5">
      <c r="A624" s="88" t="s">
        <v>748</v>
      </c>
      <c r="B624" s="88" t="s">
        <v>766</v>
      </c>
      <c r="C624" s="89">
        <v>900</v>
      </c>
      <c r="D624" s="89">
        <v>41400</v>
      </c>
      <c r="E624" s="89">
        <v>12420</v>
      </c>
    </row>
    <row r="625" spans="1:5">
      <c r="A625" s="88" t="s">
        <v>753</v>
      </c>
      <c r="B625" s="88" t="s">
        <v>764</v>
      </c>
      <c r="C625" s="89">
        <v>300</v>
      </c>
      <c r="D625" s="89">
        <v>11700</v>
      </c>
      <c r="E625" s="89">
        <v>3627</v>
      </c>
    </row>
    <row r="626" spans="1:5">
      <c r="A626" s="88" t="s">
        <v>750</v>
      </c>
      <c r="B626" s="88" t="s">
        <v>760</v>
      </c>
      <c r="C626" s="89">
        <v>1300</v>
      </c>
      <c r="D626" s="89">
        <v>59800</v>
      </c>
      <c r="E626" s="89">
        <v>20930</v>
      </c>
    </row>
    <row r="627" spans="1:5">
      <c r="A627" s="88" t="s">
        <v>750</v>
      </c>
      <c r="B627" s="88" t="s">
        <v>762</v>
      </c>
      <c r="C627" s="89">
        <v>1400</v>
      </c>
      <c r="D627" s="89">
        <v>121800</v>
      </c>
      <c r="E627" s="89">
        <v>29232</v>
      </c>
    </row>
    <row r="628" spans="1:5">
      <c r="A628" s="88" t="s">
        <v>748</v>
      </c>
      <c r="B628" s="88" t="s">
        <v>454</v>
      </c>
      <c r="C628" s="89">
        <v>700</v>
      </c>
      <c r="D628" s="89">
        <v>58800</v>
      </c>
      <c r="E628" s="89">
        <v>13524</v>
      </c>
    </row>
    <row r="629" spans="1:5">
      <c r="A629" s="88" t="s">
        <v>748</v>
      </c>
      <c r="B629" s="88" t="s">
        <v>454</v>
      </c>
      <c r="C629" s="89">
        <v>1300</v>
      </c>
      <c r="D629" s="89">
        <v>54600</v>
      </c>
      <c r="E629" s="89">
        <v>12558</v>
      </c>
    </row>
    <row r="630" spans="1:5">
      <c r="A630" s="88" t="s">
        <v>750</v>
      </c>
      <c r="B630" s="88" t="s">
        <v>761</v>
      </c>
      <c r="C630" s="89">
        <v>1000</v>
      </c>
      <c r="D630" s="89">
        <v>15000</v>
      </c>
      <c r="E630" s="89">
        <v>3150</v>
      </c>
    </row>
    <row r="631" spans="1:5">
      <c r="A631" s="88" t="s">
        <v>753</v>
      </c>
      <c r="B631" s="88" t="s">
        <v>765</v>
      </c>
      <c r="C631" s="89">
        <v>1300</v>
      </c>
      <c r="D631" s="89">
        <v>63700</v>
      </c>
      <c r="E631" s="89">
        <v>8918</v>
      </c>
    </row>
    <row r="632" spans="1:5">
      <c r="A632" s="88" t="s">
        <v>748</v>
      </c>
      <c r="B632" s="88" t="s">
        <v>749</v>
      </c>
      <c r="C632" s="89">
        <v>800</v>
      </c>
      <c r="D632" s="89">
        <v>17600</v>
      </c>
      <c r="E632" s="89">
        <v>3872</v>
      </c>
    </row>
    <row r="633" spans="1:5">
      <c r="A633" s="88" t="s">
        <v>753</v>
      </c>
      <c r="B633" s="88" t="s">
        <v>755</v>
      </c>
      <c r="C633" s="89">
        <v>500</v>
      </c>
      <c r="D633" s="89">
        <v>38000</v>
      </c>
      <c r="E633" s="89">
        <v>9500</v>
      </c>
    </row>
    <row r="634" spans="1:5">
      <c r="A634" s="88" t="s">
        <v>750</v>
      </c>
      <c r="B634" s="88" t="s">
        <v>761</v>
      </c>
      <c r="C634" s="89">
        <v>500</v>
      </c>
      <c r="D634" s="89">
        <v>21500</v>
      </c>
      <c r="E634" s="89">
        <v>3655</v>
      </c>
    </row>
    <row r="635" spans="1:5">
      <c r="A635" s="88" t="s">
        <v>750</v>
      </c>
      <c r="B635" s="88" t="s">
        <v>759</v>
      </c>
      <c r="C635" s="89">
        <v>1400</v>
      </c>
      <c r="D635" s="89">
        <v>81200</v>
      </c>
      <c r="E635" s="89">
        <v>26796</v>
      </c>
    </row>
    <row r="636" spans="1:5">
      <c r="A636" s="88" t="s">
        <v>750</v>
      </c>
      <c r="B636" s="88" t="s">
        <v>760</v>
      </c>
      <c r="C636" s="89">
        <v>1300</v>
      </c>
      <c r="D636" s="89">
        <v>22100</v>
      </c>
      <c r="E636" s="89">
        <v>6630</v>
      </c>
    </row>
    <row r="637" spans="1:5">
      <c r="A637" s="88" t="s">
        <v>748</v>
      </c>
      <c r="B637" s="88" t="s">
        <v>461</v>
      </c>
      <c r="C637" s="89">
        <v>500</v>
      </c>
      <c r="D637" s="89">
        <v>41500</v>
      </c>
      <c r="E637" s="89">
        <v>9545</v>
      </c>
    </row>
    <row r="638" spans="1:5">
      <c r="A638" s="88" t="s">
        <v>748</v>
      </c>
      <c r="B638" s="88" t="s">
        <v>454</v>
      </c>
      <c r="C638" s="89">
        <v>1500</v>
      </c>
      <c r="D638" s="89">
        <v>61500</v>
      </c>
      <c r="E638" s="89">
        <v>17835</v>
      </c>
    </row>
    <row r="639" spans="1:5">
      <c r="A639" s="88" t="s">
        <v>750</v>
      </c>
      <c r="B639" s="88" t="s">
        <v>763</v>
      </c>
      <c r="C639" s="89">
        <v>1100</v>
      </c>
      <c r="D639" s="89">
        <v>39600</v>
      </c>
      <c r="E639" s="89">
        <v>14652</v>
      </c>
    </row>
    <row r="640" spans="1:5">
      <c r="A640" s="88" t="s">
        <v>748</v>
      </c>
      <c r="B640" s="88" t="s">
        <v>454</v>
      </c>
      <c r="C640" s="89">
        <v>1000</v>
      </c>
      <c r="D640" s="89">
        <v>24000</v>
      </c>
      <c r="E640" s="89">
        <v>6000</v>
      </c>
    </row>
    <row r="641" spans="1:5">
      <c r="A641" s="88" t="s">
        <v>753</v>
      </c>
      <c r="B641" s="88" t="s">
        <v>754</v>
      </c>
      <c r="C641" s="89">
        <v>400</v>
      </c>
      <c r="D641" s="89">
        <v>11200</v>
      </c>
      <c r="E641" s="89">
        <v>2912</v>
      </c>
    </row>
    <row r="642" spans="1:5">
      <c r="A642" s="88" t="s">
        <v>748</v>
      </c>
      <c r="B642" s="88" t="s">
        <v>758</v>
      </c>
      <c r="C642" s="89">
        <v>1600</v>
      </c>
      <c r="D642" s="89">
        <v>100800</v>
      </c>
      <c r="E642" s="89">
        <v>34272</v>
      </c>
    </row>
    <row r="643" spans="1:5">
      <c r="A643" s="88" t="s">
        <v>753</v>
      </c>
      <c r="B643" s="88" t="s">
        <v>755</v>
      </c>
      <c r="C643" s="89">
        <v>500</v>
      </c>
      <c r="D643" s="89">
        <v>37000</v>
      </c>
      <c r="E643" s="89">
        <v>9250</v>
      </c>
    </row>
    <row r="644" spans="1:5">
      <c r="A644" s="88" t="s">
        <v>748</v>
      </c>
      <c r="B644" s="88" t="s">
        <v>758</v>
      </c>
      <c r="C644" s="89">
        <v>600</v>
      </c>
      <c r="D644" s="89">
        <v>35400</v>
      </c>
      <c r="E644" s="89">
        <v>6372</v>
      </c>
    </row>
    <row r="645" spans="1:5">
      <c r="A645" s="88" t="s">
        <v>748</v>
      </c>
      <c r="B645" s="88" t="s">
        <v>454</v>
      </c>
      <c r="C645" s="89">
        <v>500</v>
      </c>
      <c r="D645" s="89">
        <v>21000</v>
      </c>
      <c r="E645" s="89">
        <v>3360</v>
      </c>
    </row>
    <row r="646" spans="1:5">
      <c r="A646" s="88" t="s">
        <v>748</v>
      </c>
      <c r="B646" s="88" t="s">
        <v>461</v>
      </c>
      <c r="C646" s="89">
        <v>500</v>
      </c>
      <c r="D646" s="89">
        <v>39000</v>
      </c>
      <c r="E646" s="89">
        <v>8970</v>
      </c>
    </row>
    <row r="647" spans="1:5">
      <c r="A647" s="88" t="s">
        <v>753</v>
      </c>
      <c r="B647" s="88" t="s">
        <v>765</v>
      </c>
      <c r="C647" s="89">
        <v>1000</v>
      </c>
      <c r="D647" s="89">
        <v>77000</v>
      </c>
      <c r="E647" s="89">
        <v>26180</v>
      </c>
    </row>
    <row r="648" spans="1:5">
      <c r="A648" s="88" t="s">
        <v>750</v>
      </c>
      <c r="B648" s="88" t="s">
        <v>762</v>
      </c>
      <c r="C648" s="89">
        <v>200</v>
      </c>
      <c r="D648" s="89">
        <v>10600</v>
      </c>
      <c r="E648" s="89">
        <v>3180</v>
      </c>
    </row>
    <row r="649" spans="1:5">
      <c r="A649" s="88" t="s">
        <v>750</v>
      </c>
      <c r="B649" s="88" t="s">
        <v>761</v>
      </c>
      <c r="C649" s="89">
        <v>500</v>
      </c>
      <c r="D649" s="89">
        <v>36000</v>
      </c>
      <c r="E649" s="89">
        <v>7200</v>
      </c>
    </row>
    <row r="650" spans="1:5">
      <c r="A650" s="88" t="s">
        <v>748</v>
      </c>
      <c r="B650" s="88" t="s">
        <v>749</v>
      </c>
      <c r="C650" s="89">
        <v>600</v>
      </c>
      <c r="D650" s="89">
        <v>31200</v>
      </c>
      <c r="E650" s="89">
        <v>9672</v>
      </c>
    </row>
    <row r="651" spans="1:5">
      <c r="A651" s="88" t="s">
        <v>748</v>
      </c>
      <c r="B651" s="88" t="s">
        <v>758</v>
      </c>
      <c r="C651" s="89">
        <v>1600</v>
      </c>
      <c r="D651" s="89">
        <v>108800</v>
      </c>
      <c r="E651" s="89">
        <v>16320</v>
      </c>
    </row>
    <row r="652" spans="1:5">
      <c r="A652" s="88" t="s">
        <v>748</v>
      </c>
      <c r="B652" s="88" t="s">
        <v>766</v>
      </c>
      <c r="C652" s="89">
        <v>1200</v>
      </c>
      <c r="D652" s="89">
        <v>30000</v>
      </c>
      <c r="E652" s="89">
        <v>3000</v>
      </c>
    </row>
    <row r="653" spans="1:5">
      <c r="A653" s="88" t="s">
        <v>748</v>
      </c>
      <c r="B653" s="88" t="s">
        <v>749</v>
      </c>
      <c r="C653" s="89">
        <v>1800</v>
      </c>
      <c r="D653" s="89">
        <v>129600</v>
      </c>
      <c r="E653" s="89">
        <v>32400</v>
      </c>
    </row>
    <row r="654" spans="1:5">
      <c r="A654" s="88" t="s">
        <v>750</v>
      </c>
      <c r="B654" s="88" t="s">
        <v>751</v>
      </c>
      <c r="C654" s="89">
        <v>400</v>
      </c>
      <c r="D654" s="89">
        <v>12800</v>
      </c>
      <c r="E654" s="89">
        <v>1280</v>
      </c>
    </row>
    <row r="655" spans="1:5">
      <c r="A655" s="88" t="s">
        <v>748</v>
      </c>
      <c r="B655" s="88" t="s">
        <v>454</v>
      </c>
      <c r="C655" s="89">
        <v>1800</v>
      </c>
      <c r="D655" s="89">
        <v>50400</v>
      </c>
      <c r="E655" s="89">
        <v>14112</v>
      </c>
    </row>
    <row r="656" spans="1:5">
      <c r="A656" s="88" t="s">
        <v>748</v>
      </c>
      <c r="B656" s="88" t="s">
        <v>758</v>
      </c>
      <c r="C656" s="89">
        <v>1400</v>
      </c>
      <c r="D656" s="89">
        <v>60200</v>
      </c>
      <c r="E656" s="89">
        <v>20468</v>
      </c>
    </row>
    <row r="657" spans="1:5">
      <c r="A657" s="88" t="s">
        <v>748</v>
      </c>
      <c r="B657" s="88" t="s">
        <v>766</v>
      </c>
      <c r="C657" s="89">
        <v>200</v>
      </c>
      <c r="D657" s="89">
        <v>11000</v>
      </c>
      <c r="E657" s="89">
        <v>1430</v>
      </c>
    </row>
    <row r="658" spans="1:5">
      <c r="A658" s="88" t="s">
        <v>750</v>
      </c>
      <c r="B658" s="88" t="s">
        <v>761</v>
      </c>
      <c r="C658" s="89">
        <v>700</v>
      </c>
      <c r="D658" s="89">
        <v>50400</v>
      </c>
      <c r="E658" s="89">
        <v>17136</v>
      </c>
    </row>
    <row r="659" spans="1:5">
      <c r="A659" s="88" t="s">
        <v>753</v>
      </c>
      <c r="B659" s="88" t="s">
        <v>755</v>
      </c>
      <c r="C659" s="89">
        <v>1500</v>
      </c>
      <c r="D659" s="89">
        <v>69000</v>
      </c>
      <c r="E659" s="89">
        <v>24840</v>
      </c>
    </row>
    <row r="660" spans="1:5">
      <c r="A660" s="88" t="s">
        <v>748</v>
      </c>
      <c r="B660" s="88" t="s">
        <v>757</v>
      </c>
      <c r="C660" s="89">
        <v>1700</v>
      </c>
      <c r="D660" s="89">
        <v>22100</v>
      </c>
      <c r="E660" s="89">
        <v>3315</v>
      </c>
    </row>
    <row r="661" spans="1:5">
      <c r="A661" s="88" t="s">
        <v>748</v>
      </c>
      <c r="B661" s="88" t="s">
        <v>757</v>
      </c>
      <c r="C661" s="89">
        <v>1600</v>
      </c>
      <c r="D661" s="89">
        <v>137600</v>
      </c>
      <c r="E661" s="89">
        <v>50912</v>
      </c>
    </row>
    <row r="662" spans="1:5">
      <c r="A662" s="88" t="s">
        <v>748</v>
      </c>
      <c r="B662" s="88" t="s">
        <v>454</v>
      </c>
      <c r="C662" s="89">
        <v>1800</v>
      </c>
      <c r="D662" s="89">
        <v>111600</v>
      </c>
      <c r="E662" s="89">
        <v>23436</v>
      </c>
    </row>
    <row r="663" spans="1:5">
      <c r="A663" s="88" t="s">
        <v>750</v>
      </c>
      <c r="B663" s="88" t="s">
        <v>763</v>
      </c>
      <c r="C663" s="89">
        <v>200</v>
      </c>
      <c r="D663" s="89">
        <v>11800</v>
      </c>
      <c r="E663" s="89">
        <v>4012</v>
      </c>
    </row>
    <row r="664" spans="1:5">
      <c r="A664" s="88" t="s">
        <v>753</v>
      </c>
      <c r="B664" s="88" t="s">
        <v>765</v>
      </c>
      <c r="C664" s="89">
        <v>1600</v>
      </c>
      <c r="D664" s="89">
        <v>59200</v>
      </c>
      <c r="E664" s="89">
        <v>20720</v>
      </c>
    </row>
    <row r="665" spans="1:5">
      <c r="A665" s="88" t="s">
        <v>748</v>
      </c>
      <c r="B665" s="88" t="s">
        <v>757</v>
      </c>
      <c r="C665" s="89">
        <v>200</v>
      </c>
      <c r="D665" s="89">
        <v>3400</v>
      </c>
      <c r="E665" s="89">
        <v>1190</v>
      </c>
    </row>
    <row r="666" spans="1:5">
      <c r="A666" s="88" t="s">
        <v>748</v>
      </c>
      <c r="B666" s="88" t="s">
        <v>461</v>
      </c>
      <c r="C666" s="89">
        <v>300</v>
      </c>
      <c r="D666" s="89">
        <v>4500</v>
      </c>
      <c r="E666" s="89">
        <v>990</v>
      </c>
    </row>
    <row r="667" spans="1:5">
      <c r="A667" s="88" t="s">
        <v>750</v>
      </c>
      <c r="B667" s="88" t="s">
        <v>761</v>
      </c>
      <c r="C667" s="89">
        <v>1000</v>
      </c>
      <c r="D667" s="89">
        <v>67000</v>
      </c>
      <c r="E667" s="89">
        <v>24120</v>
      </c>
    </row>
    <row r="668" spans="1:5">
      <c r="A668" s="88" t="s">
        <v>750</v>
      </c>
      <c r="B668" s="88" t="s">
        <v>759</v>
      </c>
      <c r="C668" s="89">
        <v>1700</v>
      </c>
      <c r="D668" s="89">
        <v>39100</v>
      </c>
      <c r="E668" s="89">
        <v>6647</v>
      </c>
    </row>
    <row r="669" spans="1:5">
      <c r="A669" s="88" t="s">
        <v>750</v>
      </c>
      <c r="B669" s="88" t="s">
        <v>763</v>
      </c>
      <c r="C669" s="89">
        <v>800</v>
      </c>
      <c r="D669" s="89">
        <v>48000</v>
      </c>
      <c r="E669" s="89">
        <v>6720</v>
      </c>
    </row>
    <row r="670" spans="1:5">
      <c r="A670" s="88" t="s">
        <v>748</v>
      </c>
      <c r="B670" s="88" t="s">
        <v>766</v>
      </c>
      <c r="C670" s="89">
        <v>1800</v>
      </c>
      <c r="D670" s="89">
        <v>73800</v>
      </c>
      <c r="E670" s="89">
        <v>11808</v>
      </c>
    </row>
    <row r="671" spans="1:5">
      <c r="A671" s="88" t="s">
        <v>750</v>
      </c>
      <c r="B671" s="88" t="s">
        <v>763</v>
      </c>
      <c r="C671" s="89">
        <v>500</v>
      </c>
      <c r="D671" s="89">
        <v>21000</v>
      </c>
      <c r="E671" s="89">
        <v>7770</v>
      </c>
    </row>
    <row r="672" spans="1:5">
      <c r="A672" s="88" t="s">
        <v>753</v>
      </c>
      <c r="B672" s="88" t="s">
        <v>755</v>
      </c>
      <c r="C672" s="89">
        <v>1100</v>
      </c>
      <c r="D672" s="89">
        <v>36300</v>
      </c>
      <c r="E672" s="89">
        <v>3993</v>
      </c>
    </row>
    <row r="673" spans="1:5">
      <c r="A673" s="88" t="s">
        <v>750</v>
      </c>
      <c r="B673" s="88" t="s">
        <v>762</v>
      </c>
      <c r="C673" s="89">
        <v>1800</v>
      </c>
      <c r="D673" s="89">
        <v>48600</v>
      </c>
      <c r="E673" s="89">
        <v>17010</v>
      </c>
    </row>
    <row r="674" spans="1:5">
      <c r="A674" s="88" t="s">
        <v>748</v>
      </c>
      <c r="B674" s="88" t="s">
        <v>454</v>
      </c>
      <c r="C674" s="89">
        <v>1500</v>
      </c>
      <c r="D674" s="89">
        <v>37500</v>
      </c>
      <c r="E674" s="89">
        <v>13125</v>
      </c>
    </row>
    <row r="675" spans="1:5">
      <c r="A675" s="88" t="s">
        <v>750</v>
      </c>
      <c r="B675" s="88" t="s">
        <v>759</v>
      </c>
      <c r="C675" s="89">
        <v>1700</v>
      </c>
      <c r="D675" s="89">
        <v>68000</v>
      </c>
      <c r="E675" s="89">
        <v>20400</v>
      </c>
    </row>
    <row r="676" spans="1:5">
      <c r="A676" s="88" t="s">
        <v>753</v>
      </c>
      <c r="B676" s="88" t="s">
        <v>754</v>
      </c>
      <c r="C676" s="89">
        <v>600</v>
      </c>
      <c r="D676" s="89">
        <v>36600</v>
      </c>
      <c r="E676" s="89">
        <v>4026</v>
      </c>
    </row>
    <row r="677" spans="1:5">
      <c r="A677" s="88" t="s">
        <v>753</v>
      </c>
      <c r="B677" s="88" t="s">
        <v>764</v>
      </c>
      <c r="C677" s="89">
        <v>1600</v>
      </c>
      <c r="D677" s="89">
        <v>84800</v>
      </c>
      <c r="E677" s="89">
        <v>18656</v>
      </c>
    </row>
    <row r="678" spans="1:5">
      <c r="A678" s="88" t="s">
        <v>748</v>
      </c>
      <c r="B678" s="88" t="s">
        <v>454</v>
      </c>
      <c r="C678" s="89">
        <v>300</v>
      </c>
      <c r="D678" s="89">
        <v>18300</v>
      </c>
      <c r="E678" s="89">
        <v>2379</v>
      </c>
    </row>
    <row r="679" spans="1:5">
      <c r="A679" s="88" t="s">
        <v>748</v>
      </c>
      <c r="B679" s="88" t="s">
        <v>766</v>
      </c>
      <c r="C679" s="89">
        <v>400</v>
      </c>
      <c r="D679" s="89">
        <v>24000</v>
      </c>
      <c r="E679" s="89">
        <v>5520</v>
      </c>
    </row>
    <row r="680" spans="1:5">
      <c r="A680" s="88" t="s">
        <v>753</v>
      </c>
      <c r="B680" s="88" t="s">
        <v>754</v>
      </c>
      <c r="C680" s="89">
        <v>700</v>
      </c>
      <c r="D680" s="89">
        <v>53900</v>
      </c>
      <c r="E680" s="89">
        <v>16709</v>
      </c>
    </row>
    <row r="681" spans="1:5">
      <c r="A681" s="88" t="s">
        <v>748</v>
      </c>
      <c r="B681" s="88" t="s">
        <v>749</v>
      </c>
      <c r="C681" s="89">
        <v>800</v>
      </c>
      <c r="D681" s="89">
        <v>56800</v>
      </c>
      <c r="E681" s="89">
        <v>20448</v>
      </c>
    </row>
    <row r="682" spans="1:5">
      <c r="A682" s="88" t="s">
        <v>750</v>
      </c>
      <c r="B682" s="88" t="s">
        <v>760</v>
      </c>
      <c r="C682" s="89">
        <v>400</v>
      </c>
      <c r="D682" s="89">
        <v>6800</v>
      </c>
      <c r="E682" s="89">
        <v>1700</v>
      </c>
    </row>
    <row r="683" spans="1:5">
      <c r="A683" s="88" t="s">
        <v>748</v>
      </c>
      <c r="B683" s="88" t="s">
        <v>757</v>
      </c>
      <c r="C683" s="89">
        <v>400</v>
      </c>
      <c r="D683" s="89">
        <v>8800</v>
      </c>
      <c r="E683" s="89">
        <v>1144</v>
      </c>
    </row>
    <row r="684" spans="1:5">
      <c r="A684" s="88" t="s">
        <v>748</v>
      </c>
      <c r="B684" s="88" t="s">
        <v>749</v>
      </c>
      <c r="C684" s="89">
        <v>400</v>
      </c>
      <c r="D684" s="89">
        <v>30000</v>
      </c>
      <c r="E684" s="89">
        <v>6000</v>
      </c>
    </row>
    <row r="685" spans="1:5">
      <c r="A685" s="88" t="s">
        <v>748</v>
      </c>
      <c r="B685" s="88" t="s">
        <v>454</v>
      </c>
      <c r="C685" s="89">
        <v>200</v>
      </c>
      <c r="D685" s="89">
        <v>17000</v>
      </c>
      <c r="E685" s="89">
        <v>1700</v>
      </c>
    </row>
    <row r="686" spans="1:5">
      <c r="A686" s="88" t="s">
        <v>748</v>
      </c>
      <c r="B686" s="88" t="s">
        <v>749</v>
      </c>
      <c r="C686" s="89">
        <v>1800</v>
      </c>
      <c r="D686" s="89">
        <v>64800</v>
      </c>
      <c r="E686" s="89">
        <v>14904</v>
      </c>
    </row>
    <row r="687" spans="1:5">
      <c r="A687" s="88" t="s">
        <v>748</v>
      </c>
      <c r="B687" s="88" t="s">
        <v>454</v>
      </c>
      <c r="C687" s="89">
        <v>1800</v>
      </c>
      <c r="D687" s="89">
        <v>131400</v>
      </c>
      <c r="E687" s="89">
        <v>35478</v>
      </c>
    </row>
    <row r="688" spans="1:5">
      <c r="A688" s="88" t="s">
        <v>750</v>
      </c>
      <c r="B688" s="88" t="s">
        <v>762</v>
      </c>
      <c r="C688" s="89">
        <v>1800</v>
      </c>
      <c r="D688" s="89">
        <v>88200</v>
      </c>
      <c r="E688" s="89">
        <v>20286</v>
      </c>
    </row>
    <row r="689" spans="1:5">
      <c r="A689" s="88" t="s">
        <v>748</v>
      </c>
      <c r="B689" s="88" t="s">
        <v>758</v>
      </c>
      <c r="C689" s="89">
        <v>1300</v>
      </c>
      <c r="D689" s="89">
        <v>46800</v>
      </c>
      <c r="E689" s="89">
        <v>8892</v>
      </c>
    </row>
    <row r="690" spans="1:5">
      <c r="A690" s="88" t="s">
        <v>753</v>
      </c>
      <c r="B690" s="88" t="s">
        <v>765</v>
      </c>
      <c r="C690" s="89">
        <v>300</v>
      </c>
      <c r="D690" s="89">
        <v>9600</v>
      </c>
      <c r="E690" s="89">
        <v>2784</v>
      </c>
    </row>
    <row r="691" spans="1:5">
      <c r="A691" s="88" t="s">
        <v>750</v>
      </c>
      <c r="B691" s="88" t="s">
        <v>763</v>
      </c>
      <c r="C691" s="89">
        <v>700</v>
      </c>
      <c r="D691" s="89">
        <v>10500</v>
      </c>
      <c r="E691" s="89">
        <v>3570</v>
      </c>
    </row>
    <row r="692" spans="1:5">
      <c r="A692" s="88" t="s">
        <v>748</v>
      </c>
      <c r="B692" s="88" t="s">
        <v>757</v>
      </c>
      <c r="C692" s="89">
        <v>300</v>
      </c>
      <c r="D692" s="89">
        <v>24300</v>
      </c>
      <c r="E692" s="89">
        <v>8991</v>
      </c>
    </row>
    <row r="693" spans="1:5">
      <c r="A693" s="88" t="s">
        <v>753</v>
      </c>
      <c r="B693" s="88" t="s">
        <v>755</v>
      </c>
      <c r="C693" s="89">
        <v>600</v>
      </c>
      <c r="D693" s="89">
        <v>29400</v>
      </c>
      <c r="E693" s="89">
        <v>3528</v>
      </c>
    </row>
    <row r="694" spans="1:5">
      <c r="A694" s="88" t="s">
        <v>753</v>
      </c>
      <c r="B694" s="88" t="s">
        <v>755</v>
      </c>
      <c r="C694" s="89">
        <v>1600</v>
      </c>
      <c r="D694" s="89">
        <v>116800</v>
      </c>
      <c r="E694" s="89">
        <v>22192</v>
      </c>
    </row>
    <row r="695" spans="1:5">
      <c r="A695" s="88" t="s">
        <v>750</v>
      </c>
      <c r="B695" s="88" t="s">
        <v>751</v>
      </c>
      <c r="C695" s="89">
        <v>1000</v>
      </c>
      <c r="D695" s="89">
        <v>20000</v>
      </c>
      <c r="E695" s="89">
        <v>3000</v>
      </c>
    </row>
    <row r="696" spans="1:5">
      <c r="A696" s="88" t="s">
        <v>753</v>
      </c>
      <c r="B696" s="88" t="s">
        <v>754</v>
      </c>
      <c r="C696" s="89">
        <v>1500</v>
      </c>
      <c r="D696" s="89">
        <v>55500</v>
      </c>
      <c r="E696" s="89">
        <v>13320</v>
      </c>
    </row>
    <row r="697" spans="1:5">
      <c r="A697" s="88" t="s">
        <v>750</v>
      </c>
      <c r="B697" s="88" t="s">
        <v>763</v>
      </c>
      <c r="C697" s="89">
        <v>500</v>
      </c>
      <c r="D697" s="89">
        <v>34000</v>
      </c>
      <c r="E697" s="89">
        <v>6120</v>
      </c>
    </row>
    <row r="698" spans="1:5">
      <c r="A698" s="88" t="s">
        <v>748</v>
      </c>
      <c r="B698" s="88" t="s">
        <v>461</v>
      </c>
      <c r="C698" s="89">
        <v>700</v>
      </c>
      <c r="D698" s="89">
        <v>37800</v>
      </c>
      <c r="E698" s="89">
        <v>6426</v>
      </c>
    </row>
    <row r="699" spans="1:5">
      <c r="A699" s="88" t="s">
        <v>753</v>
      </c>
      <c r="B699" s="88" t="s">
        <v>765</v>
      </c>
      <c r="C699" s="89">
        <v>600</v>
      </c>
      <c r="D699" s="89">
        <v>7200</v>
      </c>
      <c r="E699" s="89">
        <v>1800</v>
      </c>
    </row>
    <row r="700" spans="1:5">
      <c r="A700" s="88" t="s">
        <v>750</v>
      </c>
      <c r="B700" s="88" t="s">
        <v>759</v>
      </c>
      <c r="C700" s="89">
        <v>200</v>
      </c>
      <c r="D700" s="89">
        <v>12200</v>
      </c>
      <c r="E700" s="89">
        <v>4148</v>
      </c>
    </row>
    <row r="701" spans="1:5">
      <c r="A701" s="88" t="s">
        <v>748</v>
      </c>
      <c r="B701" s="88" t="s">
        <v>757</v>
      </c>
      <c r="C701" s="89">
        <v>600</v>
      </c>
      <c r="D701" s="89">
        <v>42600</v>
      </c>
      <c r="E701" s="89">
        <v>11076</v>
      </c>
    </row>
    <row r="702" spans="1:5">
      <c r="A702" s="88" t="s">
        <v>748</v>
      </c>
      <c r="B702" s="88" t="s">
        <v>454</v>
      </c>
      <c r="C702" s="89">
        <v>1200</v>
      </c>
      <c r="D702" s="89">
        <v>103200</v>
      </c>
      <c r="E702" s="89">
        <v>15480</v>
      </c>
    </row>
    <row r="703" spans="1:5">
      <c r="A703" s="88" t="s">
        <v>748</v>
      </c>
      <c r="B703" s="88" t="s">
        <v>758</v>
      </c>
      <c r="C703" s="89">
        <v>1600</v>
      </c>
      <c r="D703" s="89">
        <v>52800</v>
      </c>
      <c r="E703" s="89">
        <v>11088</v>
      </c>
    </row>
    <row r="704" spans="1:5">
      <c r="A704" s="88" t="s">
        <v>750</v>
      </c>
      <c r="B704" s="88" t="s">
        <v>761</v>
      </c>
      <c r="C704" s="89">
        <v>1000</v>
      </c>
      <c r="D704" s="89">
        <v>65000</v>
      </c>
      <c r="E704" s="89">
        <v>15600</v>
      </c>
    </row>
    <row r="705" spans="1:5">
      <c r="A705" s="88" t="s">
        <v>750</v>
      </c>
      <c r="B705" s="88" t="s">
        <v>760</v>
      </c>
      <c r="C705" s="89">
        <v>1300</v>
      </c>
      <c r="D705" s="89">
        <v>52000</v>
      </c>
      <c r="E705" s="89">
        <v>16640</v>
      </c>
    </row>
    <row r="706" spans="1:5">
      <c r="A706" s="88" t="s">
        <v>748</v>
      </c>
      <c r="B706" s="88" t="s">
        <v>454</v>
      </c>
      <c r="C706" s="89">
        <v>1200</v>
      </c>
      <c r="D706" s="89">
        <v>80400</v>
      </c>
      <c r="E706" s="89">
        <v>27336</v>
      </c>
    </row>
    <row r="707" spans="1:5">
      <c r="A707" s="88" t="s">
        <v>748</v>
      </c>
      <c r="B707" s="88" t="s">
        <v>766</v>
      </c>
      <c r="C707" s="89">
        <v>1000</v>
      </c>
      <c r="D707" s="89">
        <v>84000</v>
      </c>
      <c r="E707" s="89">
        <v>8400</v>
      </c>
    </row>
    <row r="708" spans="1:5">
      <c r="A708" s="88" t="s">
        <v>748</v>
      </c>
      <c r="B708" s="88" t="s">
        <v>758</v>
      </c>
      <c r="C708" s="89">
        <v>900</v>
      </c>
      <c r="D708" s="89">
        <v>76500</v>
      </c>
      <c r="E708" s="89">
        <v>19890</v>
      </c>
    </row>
    <row r="709" spans="1:5">
      <c r="A709" s="88" t="s">
        <v>753</v>
      </c>
      <c r="B709" s="88" t="s">
        <v>754</v>
      </c>
      <c r="C709" s="89">
        <v>800</v>
      </c>
      <c r="D709" s="89">
        <v>20000</v>
      </c>
      <c r="E709" s="89">
        <v>2600</v>
      </c>
    </row>
    <row r="710" spans="1:5">
      <c r="A710" s="88" t="s">
        <v>748</v>
      </c>
      <c r="B710" s="88" t="s">
        <v>461</v>
      </c>
      <c r="C710" s="89">
        <v>1800</v>
      </c>
      <c r="D710" s="89">
        <v>126000</v>
      </c>
      <c r="E710" s="89">
        <v>12600</v>
      </c>
    </row>
    <row r="711" spans="1:5">
      <c r="A711" s="88" t="s">
        <v>748</v>
      </c>
      <c r="B711" s="88" t="s">
        <v>766</v>
      </c>
      <c r="C711" s="89">
        <v>1200</v>
      </c>
      <c r="D711" s="89">
        <v>18000</v>
      </c>
      <c r="E711" s="89">
        <v>3780</v>
      </c>
    </row>
    <row r="712" spans="1:5">
      <c r="A712" s="88" t="s">
        <v>750</v>
      </c>
      <c r="B712" s="88" t="s">
        <v>761</v>
      </c>
      <c r="C712" s="89">
        <v>1300</v>
      </c>
      <c r="D712" s="89">
        <v>33800</v>
      </c>
      <c r="E712" s="89">
        <v>10140</v>
      </c>
    </row>
    <row r="713" spans="1:5">
      <c r="A713" s="88" t="s">
        <v>750</v>
      </c>
      <c r="B713" s="88" t="s">
        <v>763</v>
      </c>
      <c r="C713" s="89">
        <v>1000</v>
      </c>
      <c r="D713" s="89">
        <v>46000</v>
      </c>
      <c r="E713" s="89">
        <v>5520</v>
      </c>
    </row>
    <row r="714" spans="1:5">
      <c r="A714" s="88" t="s">
        <v>748</v>
      </c>
      <c r="B714" s="88" t="s">
        <v>454</v>
      </c>
      <c r="C714" s="89">
        <v>1500</v>
      </c>
      <c r="D714" s="89">
        <v>75000</v>
      </c>
      <c r="E714" s="89">
        <v>24750</v>
      </c>
    </row>
    <row r="715" spans="1:5">
      <c r="A715" s="88" t="s">
        <v>753</v>
      </c>
      <c r="B715" s="88" t="s">
        <v>764</v>
      </c>
      <c r="C715" s="89">
        <v>300</v>
      </c>
      <c r="D715" s="89">
        <v>13200</v>
      </c>
      <c r="E715" s="89">
        <v>1452</v>
      </c>
    </row>
    <row r="716" spans="1:5">
      <c r="A716" s="88" t="s">
        <v>750</v>
      </c>
      <c r="B716" s="88" t="s">
        <v>760</v>
      </c>
      <c r="C716" s="89">
        <v>1500</v>
      </c>
      <c r="D716" s="89">
        <v>39000</v>
      </c>
      <c r="E716" s="89">
        <v>7800</v>
      </c>
    </row>
    <row r="717" spans="1:5">
      <c r="A717" s="88" t="s">
        <v>748</v>
      </c>
      <c r="B717" s="88" t="s">
        <v>749</v>
      </c>
      <c r="C717" s="89">
        <v>900</v>
      </c>
      <c r="D717" s="89">
        <v>45900</v>
      </c>
      <c r="E717" s="89">
        <v>16065</v>
      </c>
    </row>
    <row r="718" spans="1:5">
      <c r="A718" s="88" t="s">
        <v>753</v>
      </c>
      <c r="B718" s="88" t="s">
        <v>764</v>
      </c>
      <c r="C718" s="89">
        <v>1500</v>
      </c>
      <c r="D718" s="89">
        <v>108000</v>
      </c>
      <c r="E718" s="89">
        <v>39960</v>
      </c>
    </row>
    <row r="719" spans="1:5">
      <c r="A719" s="88" t="s">
        <v>753</v>
      </c>
      <c r="B719" s="88" t="s">
        <v>764</v>
      </c>
      <c r="C719" s="89">
        <v>1600</v>
      </c>
      <c r="D719" s="89">
        <v>129600</v>
      </c>
      <c r="E719" s="89">
        <v>44064</v>
      </c>
    </row>
    <row r="720" spans="1:5">
      <c r="A720" s="88" t="s">
        <v>750</v>
      </c>
      <c r="B720" s="88" t="s">
        <v>761</v>
      </c>
      <c r="C720" s="89">
        <v>500</v>
      </c>
      <c r="D720" s="89">
        <v>15000</v>
      </c>
      <c r="E720" s="89">
        <v>3000</v>
      </c>
    </row>
    <row r="721" spans="1:5">
      <c r="A721" s="88" t="s">
        <v>750</v>
      </c>
      <c r="B721" s="88" t="s">
        <v>751</v>
      </c>
      <c r="C721" s="89">
        <v>1100</v>
      </c>
      <c r="D721" s="89">
        <v>18700</v>
      </c>
      <c r="E721" s="89">
        <v>5610</v>
      </c>
    </row>
    <row r="722" spans="1:5">
      <c r="A722" s="88" t="s">
        <v>748</v>
      </c>
      <c r="B722" s="88" t="s">
        <v>454</v>
      </c>
      <c r="C722" s="89">
        <v>400</v>
      </c>
      <c r="D722" s="89">
        <v>8400</v>
      </c>
      <c r="E722" s="89">
        <v>1176</v>
      </c>
    </row>
    <row r="723" spans="1:5">
      <c r="A723" s="88" t="s">
        <v>748</v>
      </c>
      <c r="B723" s="88" t="s">
        <v>454</v>
      </c>
      <c r="C723" s="89">
        <v>1500</v>
      </c>
      <c r="D723" s="89">
        <v>73500</v>
      </c>
      <c r="E723" s="89">
        <v>19110</v>
      </c>
    </row>
    <row r="724" spans="1:5">
      <c r="A724" s="88" t="s">
        <v>753</v>
      </c>
      <c r="B724" s="88" t="s">
        <v>755</v>
      </c>
      <c r="C724" s="89">
        <v>700</v>
      </c>
      <c r="D724" s="89">
        <v>56000</v>
      </c>
      <c r="E724" s="89">
        <v>8960</v>
      </c>
    </row>
    <row r="725" spans="1:5">
      <c r="A725" s="88" t="s">
        <v>748</v>
      </c>
      <c r="B725" s="88" t="s">
        <v>758</v>
      </c>
      <c r="C725" s="89">
        <v>1600</v>
      </c>
      <c r="D725" s="89">
        <v>128000</v>
      </c>
      <c r="E725" s="89">
        <v>35840</v>
      </c>
    </row>
    <row r="726" spans="1:5">
      <c r="A726" s="88" t="s">
        <v>748</v>
      </c>
      <c r="B726" s="88" t="s">
        <v>757</v>
      </c>
      <c r="C726" s="89">
        <v>1400</v>
      </c>
      <c r="D726" s="89">
        <v>29400</v>
      </c>
      <c r="E726" s="89">
        <v>7938</v>
      </c>
    </row>
    <row r="727" spans="1:5">
      <c r="A727" s="88" t="s">
        <v>748</v>
      </c>
      <c r="B727" s="88" t="s">
        <v>461</v>
      </c>
      <c r="C727" s="89">
        <v>600</v>
      </c>
      <c r="D727" s="89">
        <v>52200</v>
      </c>
      <c r="E727" s="89">
        <v>16704</v>
      </c>
    </row>
    <row r="728" spans="1:5">
      <c r="A728" s="88" t="s">
        <v>753</v>
      </c>
      <c r="B728" s="88" t="s">
        <v>755</v>
      </c>
      <c r="C728" s="89">
        <v>1100</v>
      </c>
      <c r="D728" s="89">
        <v>66000</v>
      </c>
      <c r="E728" s="89">
        <v>10560</v>
      </c>
    </row>
    <row r="729" spans="1:5">
      <c r="A729" s="88" t="s">
        <v>753</v>
      </c>
      <c r="B729" s="88" t="s">
        <v>764</v>
      </c>
      <c r="C729" s="89">
        <v>600</v>
      </c>
      <c r="D729" s="89">
        <v>44400</v>
      </c>
      <c r="E729" s="89">
        <v>7992</v>
      </c>
    </row>
    <row r="730" spans="1:5">
      <c r="A730" s="88" t="s">
        <v>748</v>
      </c>
      <c r="B730" s="88" t="s">
        <v>766</v>
      </c>
      <c r="C730" s="89">
        <v>200</v>
      </c>
      <c r="D730" s="89">
        <v>14400</v>
      </c>
      <c r="E730" s="89">
        <v>4320</v>
      </c>
    </row>
    <row r="731" spans="1:5">
      <c r="A731" s="88" t="s">
        <v>750</v>
      </c>
      <c r="B731" s="88" t="s">
        <v>760</v>
      </c>
      <c r="C731" s="89">
        <v>700</v>
      </c>
      <c r="D731" s="89">
        <v>24500</v>
      </c>
      <c r="E731" s="89">
        <v>5145</v>
      </c>
    </row>
    <row r="732" spans="1:5">
      <c r="A732" s="88" t="s">
        <v>750</v>
      </c>
      <c r="B732" s="88" t="s">
        <v>763</v>
      </c>
      <c r="C732" s="89">
        <v>1500</v>
      </c>
      <c r="D732" s="89">
        <v>52500</v>
      </c>
      <c r="E732" s="89">
        <v>16275</v>
      </c>
    </row>
    <row r="733" spans="1:5">
      <c r="A733" s="88" t="s">
        <v>748</v>
      </c>
      <c r="B733" s="88" t="s">
        <v>454</v>
      </c>
      <c r="C733" s="89">
        <v>1800</v>
      </c>
      <c r="D733" s="89">
        <v>77400</v>
      </c>
      <c r="E733" s="89">
        <v>13158</v>
      </c>
    </row>
    <row r="734" spans="1:5">
      <c r="A734" s="88" t="s">
        <v>750</v>
      </c>
      <c r="B734" s="88" t="s">
        <v>751</v>
      </c>
      <c r="C734" s="89">
        <v>1800</v>
      </c>
      <c r="D734" s="89">
        <v>118800</v>
      </c>
      <c r="E734" s="89">
        <v>21384</v>
      </c>
    </row>
    <row r="735" spans="1:5">
      <c r="A735" s="88" t="s">
        <v>748</v>
      </c>
      <c r="B735" s="88" t="s">
        <v>749</v>
      </c>
      <c r="C735" s="89">
        <v>1600</v>
      </c>
      <c r="D735" s="89">
        <v>128000</v>
      </c>
      <c r="E735" s="89">
        <v>19200</v>
      </c>
    </row>
    <row r="736" spans="1:5">
      <c r="A736" s="88" t="s">
        <v>748</v>
      </c>
      <c r="B736" s="88" t="s">
        <v>454</v>
      </c>
      <c r="C736" s="89">
        <v>1700</v>
      </c>
      <c r="D736" s="89">
        <v>110500</v>
      </c>
      <c r="E736" s="89">
        <v>18785</v>
      </c>
    </row>
    <row r="737" spans="1:5">
      <c r="A737" s="88" t="s">
        <v>748</v>
      </c>
      <c r="B737" s="88" t="s">
        <v>749</v>
      </c>
      <c r="C737" s="89">
        <v>900</v>
      </c>
      <c r="D737" s="89">
        <v>46800</v>
      </c>
      <c r="E737" s="89">
        <v>6084</v>
      </c>
    </row>
    <row r="738" spans="1:5">
      <c r="A738" s="88" t="s">
        <v>750</v>
      </c>
      <c r="B738" s="88" t="s">
        <v>751</v>
      </c>
      <c r="C738" s="89">
        <v>1200</v>
      </c>
      <c r="D738" s="89">
        <v>30000</v>
      </c>
      <c r="E738" s="89">
        <v>6600</v>
      </c>
    </row>
    <row r="739" spans="1:5">
      <c r="A739" s="88" t="s">
        <v>748</v>
      </c>
      <c r="B739" s="88" t="s">
        <v>749</v>
      </c>
      <c r="C739" s="89">
        <v>1600</v>
      </c>
      <c r="D739" s="89">
        <v>113600</v>
      </c>
      <c r="E739" s="89">
        <v>22720</v>
      </c>
    </row>
    <row r="740" spans="1:5">
      <c r="A740" s="88" t="s">
        <v>750</v>
      </c>
      <c r="B740" s="88" t="s">
        <v>763</v>
      </c>
      <c r="C740" s="89">
        <v>500</v>
      </c>
      <c r="D740" s="89">
        <v>19500</v>
      </c>
      <c r="E740" s="89">
        <v>2925</v>
      </c>
    </row>
    <row r="741" spans="1:5">
      <c r="A741" s="88" t="s">
        <v>748</v>
      </c>
      <c r="B741" s="88" t="s">
        <v>766</v>
      </c>
      <c r="C741" s="89">
        <v>1500</v>
      </c>
      <c r="D741" s="89">
        <v>42000</v>
      </c>
      <c r="E741" s="89">
        <v>14280</v>
      </c>
    </row>
    <row r="742" spans="1:5">
      <c r="A742" s="88" t="s">
        <v>748</v>
      </c>
      <c r="B742" s="88" t="s">
        <v>454</v>
      </c>
      <c r="C742" s="89">
        <v>1300</v>
      </c>
      <c r="D742" s="89">
        <v>109200</v>
      </c>
      <c r="E742" s="89">
        <v>14196</v>
      </c>
    </row>
    <row r="743" spans="1:5">
      <c r="A743" s="88" t="s">
        <v>748</v>
      </c>
      <c r="B743" s="88" t="s">
        <v>757</v>
      </c>
      <c r="C743" s="89">
        <v>400</v>
      </c>
      <c r="D743" s="89">
        <v>34000</v>
      </c>
      <c r="E743" s="89">
        <v>5100</v>
      </c>
    </row>
    <row r="744" spans="1:5">
      <c r="A744" s="88" t="s">
        <v>750</v>
      </c>
      <c r="B744" s="88" t="s">
        <v>763</v>
      </c>
      <c r="C744" s="89">
        <v>400</v>
      </c>
      <c r="D744" s="89">
        <v>12800</v>
      </c>
      <c r="E744" s="89">
        <v>3200</v>
      </c>
    </row>
    <row r="745" spans="1:5">
      <c r="A745" s="88" t="s">
        <v>750</v>
      </c>
      <c r="B745" s="88" t="s">
        <v>760</v>
      </c>
      <c r="C745" s="89">
        <v>500</v>
      </c>
      <c r="D745" s="89">
        <v>22000</v>
      </c>
      <c r="E745" s="89">
        <v>4400</v>
      </c>
    </row>
    <row r="746" spans="1:5">
      <c r="A746" s="88" t="s">
        <v>753</v>
      </c>
      <c r="B746" s="88" t="s">
        <v>755</v>
      </c>
      <c r="C746" s="89">
        <v>300</v>
      </c>
      <c r="D746" s="89">
        <v>6300</v>
      </c>
      <c r="E746" s="89">
        <v>1953</v>
      </c>
    </row>
    <row r="747" spans="1:5">
      <c r="A747" s="88" t="s">
        <v>748</v>
      </c>
      <c r="B747" s="88" t="s">
        <v>454</v>
      </c>
      <c r="C747" s="89">
        <v>1800</v>
      </c>
      <c r="D747" s="89">
        <v>72000</v>
      </c>
      <c r="E747" s="89">
        <v>19440</v>
      </c>
    </row>
    <row r="748" spans="1:5">
      <c r="A748" s="88" t="s">
        <v>748</v>
      </c>
      <c r="B748" s="88" t="s">
        <v>454</v>
      </c>
      <c r="C748" s="89">
        <v>1000</v>
      </c>
      <c r="D748" s="89">
        <v>58000</v>
      </c>
      <c r="E748" s="89">
        <v>16820</v>
      </c>
    </row>
    <row r="749" spans="1:5">
      <c r="A749" s="88" t="s">
        <v>750</v>
      </c>
      <c r="B749" s="88" t="s">
        <v>761</v>
      </c>
      <c r="C749" s="89">
        <v>500</v>
      </c>
      <c r="D749" s="89">
        <v>11000</v>
      </c>
      <c r="E749" s="89">
        <v>1320</v>
      </c>
    </row>
    <row r="750" spans="1:5">
      <c r="A750" s="88" t="s">
        <v>748</v>
      </c>
      <c r="B750" s="88" t="s">
        <v>757</v>
      </c>
      <c r="C750" s="89">
        <v>1600</v>
      </c>
      <c r="D750" s="89">
        <v>89600</v>
      </c>
      <c r="E750" s="89">
        <v>20608</v>
      </c>
    </row>
    <row r="751" spans="1:5">
      <c r="A751" s="88" t="s">
        <v>750</v>
      </c>
      <c r="B751" s="88" t="s">
        <v>762</v>
      </c>
      <c r="C751" s="89">
        <v>1300</v>
      </c>
      <c r="D751" s="89">
        <v>18200</v>
      </c>
      <c r="E751" s="89">
        <v>6006</v>
      </c>
    </row>
    <row r="752" spans="1:5">
      <c r="A752" s="88" t="s">
        <v>748</v>
      </c>
      <c r="B752" s="88" t="s">
        <v>454</v>
      </c>
      <c r="C752" s="89">
        <v>200</v>
      </c>
      <c r="D752" s="89">
        <v>15400</v>
      </c>
      <c r="E752" s="89">
        <v>2618</v>
      </c>
    </row>
    <row r="753" spans="1:5">
      <c r="A753" s="88" t="s">
        <v>748</v>
      </c>
      <c r="B753" s="88" t="s">
        <v>758</v>
      </c>
      <c r="C753" s="89">
        <v>600</v>
      </c>
      <c r="D753" s="89">
        <v>48600</v>
      </c>
      <c r="E753" s="89">
        <v>5832</v>
      </c>
    </row>
    <row r="754" spans="1:5">
      <c r="A754" s="88" t="s">
        <v>750</v>
      </c>
      <c r="B754" s="88" t="s">
        <v>762</v>
      </c>
      <c r="C754" s="89">
        <v>1800</v>
      </c>
      <c r="D754" s="89">
        <v>45000</v>
      </c>
      <c r="E754" s="89">
        <v>5850</v>
      </c>
    </row>
    <row r="755" spans="1:5">
      <c r="A755" s="88" t="s">
        <v>748</v>
      </c>
      <c r="B755" s="88" t="s">
        <v>454</v>
      </c>
      <c r="C755" s="89">
        <v>400</v>
      </c>
      <c r="D755" s="89">
        <v>29200</v>
      </c>
      <c r="E755" s="89">
        <v>10220</v>
      </c>
    </row>
    <row r="756" spans="1:5">
      <c r="A756" s="88" t="s">
        <v>753</v>
      </c>
      <c r="B756" s="88" t="s">
        <v>755</v>
      </c>
      <c r="C756" s="89">
        <v>700</v>
      </c>
      <c r="D756" s="89">
        <v>22400</v>
      </c>
      <c r="E756" s="89">
        <v>3360</v>
      </c>
    </row>
    <row r="757" spans="1:5">
      <c r="A757" s="88" t="s">
        <v>748</v>
      </c>
      <c r="B757" s="88" t="s">
        <v>454</v>
      </c>
      <c r="C757" s="89">
        <v>300</v>
      </c>
      <c r="D757" s="89">
        <v>16500</v>
      </c>
      <c r="E757" s="89">
        <v>4290</v>
      </c>
    </row>
    <row r="758" spans="1:5">
      <c r="A758" s="88" t="s">
        <v>750</v>
      </c>
      <c r="B758" s="88" t="s">
        <v>751</v>
      </c>
      <c r="C758" s="89">
        <v>900</v>
      </c>
      <c r="D758" s="89">
        <v>19800</v>
      </c>
      <c r="E758" s="89">
        <v>3762</v>
      </c>
    </row>
    <row r="759" spans="1:5">
      <c r="A759" s="88" t="s">
        <v>748</v>
      </c>
      <c r="B759" s="88" t="s">
        <v>749</v>
      </c>
      <c r="C759" s="89">
        <v>1600</v>
      </c>
      <c r="D759" s="89">
        <v>38400</v>
      </c>
      <c r="E759" s="89">
        <v>11136</v>
      </c>
    </row>
    <row r="760" spans="1:5">
      <c r="A760" s="88" t="s">
        <v>750</v>
      </c>
      <c r="B760" s="88" t="s">
        <v>762</v>
      </c>
      <c r="C760" s="89">
        <v>1700</v>
      </c>
      <c r="D760" s="89">
        <v>125800</v>
      </c>
      <c r="E760" s="89">
        <v>28934</v>
      </c>
    </row>
    <row r="761" spans="1:5">
      <c r="A761" s="88" t="s">
        <v>748</v>
      </c>
      <c r="B761" s="88" t="s">
        <v>454</v>
      </c>
      <c r="C761" s="89">
        <v>700</v>
      </c>
      <c r="D761" s="89">
        <v>28700</v>
      </c>
      <c r="E761" s="89">
        <v>9471</v>
      </c>
    </row>
    <row r="762" spans="1:5">
      <c r="A762" s="88" t="s">
        <v>750</v>
      </c>
      <c r="B762" s="88" t="s">
        <v>762</v>
      </c>
      <c r="C762" s="89">
        <v>1300</v>
      </c>
      <c r="D762" s="89">
        <v>35100</v>
      </c>
      <c r="E762" s="89">
        <v>11232</v>
      </c>
    </row>
    <row r="763" spans="1:5">
      <c r="A763" s="88" t="s">
        <v>750</v>
      </c>
      <c r="B763" s="88" t="s">
        <v>762</v>
      </c>
      <c r="C763" s="89">
        <v>1800</v>
      </c>
      <c r="D763" s="89">
        <v>93600</v>
      </c>
      <c r="E763" s="89">
        <v>25272</v>
      </c>
    </row>
    <row r="764" spans="1:5">
      <c r="A764" s="88" t="s">
        <v>750</v>
      </c>
      <c r="B764" s="88" t="s">
        <v>760</v>
      </c>
      <c r="C764" s="89">
        <v>700</v>
      </c>
      <c r="D764" s="89">
        <v>9800</v>
      </c>
      <c r="E764" s="89">
        <v>2352</v>
      </c>
    </row>
    <row r="765" spans="1:5">
      <c r="A765" s="88" t="s">
        <v>748</v>
      </c>
      <c r="B765" s="88" t="s">
        <v>749</v>
      </c>
      <c r="C765" s="89">
        <v>1400</v>
      </c>
      <c r="D765" s="89">
        <v>78400</v>
      </c>
      <c r="E765" s="89">
        <v>22736</v>
      </c>
    </row>
    <row r="766" spans="1:5">
      <c r="A766" s="88" t="s">
        <v>750</v>
      </c>
      <c r="B766" s="88" t="s">
        <v>761</v>
      </c>
      <c r="C766" s="89">
        <v>800</v>
      </c>
      <c r="D766" s="89">
        <v>19200</v>
      </c>
      <c r="E766" s="89">
        <v>4416</v>
      </c>
    </row>
    <row r="767" spans="1:5">
      <c r="A767" s="88" t="s">
        <v>750</v>
      </c>
      <c r="B767" s="88" t="s">
        <v>763</v>
      </c>
      <c r="C767" s="89">
        <v>900</v>
      </c>
      <c r="D767" s="89">
        <v>49500</v>
      </c>
      <c r="E767" s="89">
        <v>12375</v>
      </c>
    </row>
    <row r="768" spans="1:5">
      <c r="A768" s="88" t="s">
        <v>753</v>
      </c>
      <c r="B768" s="88" t="s">
        <v>764</v>
      </c>
      <c r="C768" s="89">
        <v>1800</v>
      </c>
      <c r="D768" s="89">
        <v>131400</v>
      </c>
      <c r="E768" s="89">
        <v>14454</v>
      </c>
    </row>
    <row r="769" spans="1:5">
      <c r="A769" s="88" t="s">
        <v>748</v>
      </c>
      <c r="B769" s="88" t="s">
        <v>766</v>
      </c>
      <c r="C769" s="89">
        <v>200</v>
      </c>
      <c r="D769" s="89">
        <v>14600</v>
      </c>
      <c r="E769" s="89">
        <v>4672</v>
      </c>
    </row>
    <row r="770" spans="1:5">
      <c r="A770" s="88" t="s">
        <v>748</v>
      </c>
      <c r="B770" s="88" t="s">
        <v>749</v>
      </c>
      <c r="C770" s="89">
        <v>1700</v>
      </c>
      <c r="D770" s="89">
        <v>124100</v>
      </c>
      <c r="E770" s="89">
        <v>14892</v>
      </c>
    </row>
    <row r="771" spans="1:5">
      <c r="A771" s="88" t="s">
        <v>750</v>
      </c>
      <c r="B771" s="88" t="s">
        <v>763</v>
      </c>
      <c r="C771" s="89">
        <v>1700</v>
      </c>
      <c r="D771" s="89">
        <v>112200</v>
      </c>
      <c r="E771" s="89">
        <v>38148</v>
      </c>
    </row>
    <row r="772" spans="1:5">
      <c r="A772" s="88" t="s">
        <v>753</v>
      </c>
      <c r="B772" s="88" t="s">
        <v>755</v>
      </c>
      <c r="C772" s="89">
        <v>900</v>
      </c>
      <c r="D772" s="89">
        <v>13500</v>
      </c>
      <c r="E772" s="89">
        <v>2835</v>
      </c>
    </row>
    <row r="773" spans="1:5">
      <c r="A773" s="88" t="s">
        <v>753</v>
      </c>
      <c r="B773" s="88" t="s">
        <v>765</v>
      </c>
      <c r="C773" s="89">
        <v>900</v>
      </c>
      <c r="D773" s="89">
        <v>19800</v>
      </c>
      <c r="E773" s="89">
        <v>6336</v>
      </c>
    </row>
    <row r="774" spans="1:5">
      <c r="A774" s="88" t="s">
        <v>750</v>
      </c>
      <c r="B774" s="88" t="s">
        <v>760</v>
      </c>
      <c r="C774" s="89">
        <v>1200</v>
      </c>
      <c r="D774" s="89">
        <v>69600</v>
      </c>
      <c r="E774" s="89">
        <v>24360</v>
      </c>
    </row>
    <row r="775" spans="1:5">
      <c r="A775" s="88" t="s">
        <v>750</v>
      </c>
      <c r="B775" s="88" t="s">
        <v>751</v>
      </c>
      <c r="C775" s="89">
        <v>1400</v>
      </c>
      <c r="D775" s="89">
        <v>58800</v>
      </c>
      <c r="E775" s="89">
        <v>7056</v>
      </c>
    </row>
    <row r="776" spans="1:5">
      <c r="A776" s="88" t="s">
        <v>750</v>
      </c>
      <c r="B776" s="88" t="s">
        <v>760</v>
      </c>
      <c r="C776" s="89">
        <v>1800</v>
      </c>
      <c r="D776" s="89">
        <v>108000</v>
      </c>
      <c r="E776" s="89">
        <v>15120</v>
      </c>
    </row>
    <row r="777" spans="1:5">
      <c r="A777" s="88" t="s">
        <v>750</v>
      </c>
      <c r="B777" s="88" t="s">
        <v>760</v>
      </c>
      <c r="C777" s="89">
        <v>1300</v>
      </c>
      <c r="D777" s="89">
        <v>61100</v>
      </c>
      <c r="E777" s="89">
        <v>17108</v>
      </c>
    </row>
    <row r="778" spans="1:5">
      <c r="A778" s="88" t="s">
        <v>748</v>
      </c>
      <c r="B778" s="88" t="s">
        <v>454</v>
      </c>
      <c r="C778" s="89">
        <v>1100</v>
      </c>
      <c r="D778" s="89">
        <v>71500</v>
      </c>
      <c r="E778" s="89">
        <v>9295</v>
      </c>
    </row>
    <row r="779" spans="1:5">
      <c r="A779" s="88" t="s">
        <v>753</v>
      </c>
      <c r="B779" s="88" t="s">
        <v>755</v>
      </c>
      <c r="C779" s="89">
        <v>900</v>
      </c>
      <c r="D779" s="89">
        <v>68400</v>
      </c>
      <c r="E779" s="89">
        <v>25308</v>
      </c>
    </row>
    <row r="780" spans="1:5">
      <c r="A780" s="88" t="s">
        <v>748</v>
      </c>
      <c r="B780" s="88" t="s">
        <v>757</v>
      </c>
      <c r="C780" s="89">
        <v>1000</v>
      </c>
      <c r="D780" s="89">
        <v>41000</v>
      </c>
      <c r="E780" s="89">
        <v>9430</v>
      </c>
    </row>
    <row r="781" spans="1:5">
      <c r="A781" s="88" t="s">
        <v>753</v>
      </c>
      <c r="B781" s="88" t="s">
        <v>764</v>
      </c>
      <c r="C781" s="89">
        <v>700</v>
      </c>
      <c r="D781" s="89">
        <v>18200</v>
      </c>
      <c r="E781" s="89">
        <v>3276</v>
      </c>
    </row>
    <row r="782" spans="1:5">
      <c r="A782" s="88" t="s">
        <v>748</v>
      </c>
      <c r="B782" s="88" t="s">
        <v>461</v>
      </c>
      <c r="C782" s="89">
        <v>1300</v>
      </c>
      <c r="D782" s="89">
        <v>113100</v>
      </c>
      <c r="E782" s="89">
        <v>31668</v>
      </c>
    </row>
    <row r="783" spans="1:5">
      <c r="A783" s="88" t="s">
        <v>753</v>
      </c>
      <c r="B783" s="88" t="s">
        <v>755</v>
      </c>
      <c r="C783" s="89">
        <v>800</v>
      </c>
      <c r="D783" s="89">
        <v>61600</v>
      </c>
      <c r="E783" s="89">
        <v>9856</v>
      </c>
    </row>
    <row r="784" spans="1:5">
      <c r="A784" s="88" t="s">
        <v>750</v>
      </c>
      <c r="B784" s="88" t="s">
        <v>763</v>
      </c>
      <c r="C784" s="89">
        <v>1100</v>
      </c>
      <c r="D784" s="89">
        <v>30800</v>
      </c>
      <c r="E784" s="89">
        <v>10472</v>
      </c>
    </row>
    <row r="785" spans="1:5">
      <c r="A785" s="88" t="s">
        <v>753</v>
      </c>
      <c r="B785" s="88" t="s">
        <v>754</v>
      </c>
      <c r="C785" s="89">
        <v>1100</v>
      </c>
      <c r="D785" s="89">
        <v>90200</v>
      </c>
      <c r="E785" s="89">
        <v>20746</v>
      </c>
    </row>
    <row r="786" spans="1:5">
      <c r="A786" s="88" t="s">
        <v>748</v>
      </c>
      <c r="B786" s="88" t="s">
        <v>454</v>
      </c>
      <c r="C786" s="89">
        <v>200</v>
      </c>
      <c r="D786" s="89">
        <v>11800</v>
      </c>
      <c r="E786" s="89">
        <v>4130</v>
      </c>
    </row>
    <row r="787" spans="1:5">
      <c r="A787" s="88" t="s">
        <v>748</v>
      </c>
      <c r="B787" s="88" t="s">
        <v>454</v>
      </c>
      <c r="C787" s="89">
        <v>800</v>
      </c>
      <c r="D787" s="89">
        <v>61600</v>
      </c>
      <c r="E787" s="89">
        <v>10472</v>
      </c>
    </row>
    <row r="788" spans="1:5">
      <c r="A788" s="88" t="s">
        <v>748</v>
      </c>
      <c r="B788" s="88" t="s">
        <v>757</v>
      </c>
      <c r="C788" s="89">
        <v>800</v>
      </c>
      <c r="D788" s="89">
        <v>39200</v>
      </c>
      <c r="E788" s="89">
        <v>5096</v>
      </c>
    </row>
    <row r="789" spans="1:5">
      <c r="A789" s="88" t="s">
        <v>750</v>
      </c>
      <c r="B789" s="88" t="s">
        <v>761</v>
      </c>
      <c r="C789" s="89">
        <v>1300</v>
      </c>
      <c r="D789" s="89">
        <v>107900</v>
      </c>
      <c r="E789" s="89">
        <v>23738</v>
      </c>
    </row>
    <row r="790" spans="1:5">
      <c r="A790" s="88" t="s">
        <v>748</v>
      </c>
      <c r="B790" s="88" t="s">
        <v>757</v>
      </c>
      <c r="C790" s="89">
        <v>400</v>
      </c>
      <c r="D790" s="89">
        <v>18400</v>
      </c>
      <c r="E790" s="89">
        <v>6072</v>
      </c>
    </row>
    <row r="791" spans="1:5">
      <c r="A791" s="88" t="s">
        <v>750</v>
      </c>
      <c r="B791" s="88" t="s">
        <v>763</v>
      </c>
      <c r="C791" s="89">
        <v>1600</v>
      </c>
      <c r="D791" s="89">
        <v>36800</v>
      </c>
      <c r="E791" s="89">
        <v>6256</v>
      </c>
    </row>
    <row r="792" spans="1:5">
      <c r="A792" s="88" t="s">
        <v>753</v>
      </c>
      <c r="B792" s="88" t="s">
        <v>764</v>
      </c>
      <c r="C792" s="89">
        <v>1400</v>
      </c>
      <c r="D792" s="89">
        <v>43400</v>
      </c>
      <c r="E792" s="89">
        <v>13020</v>
      </c>
    </row>
    <row r="793" spans="1:5">
      <c r="A793" s="88" t="s">
        <v>748</v>
      </c>
      <c r="B793" s="88" t="s">
        <v>454</v>
      </c>
      <c r="C793" s="89">
        <v>200</v>
      </c>
      <c r="D793" s="89">
        <v>11600</v>
      </c>
      <c r="E793" s="89">
        <v>1508</v>
      </c>
    </row>
    <row r="794" spans="1:5">
      <c r="A794" s="88" t="s">
        <v>753</v>
      </c>
      <c r="B794" s="88" t="s">
        <v>764</v>
      </c>
      <c r="C794" s="89">
        <v>1400</v>
      </c>
      <c r="D794" s="89">
        <v>33600</v>
      </c>
      <c r="E794" s="89">
        <v>11088</v>
      </c>
    </row>
    <row r="795" spans="1:5">
      <c r="A795" s="88" t="s">
        <v>753</v>
      </c>
      <c r="B795" s="88" t="s">
        <v>764</v>
      </c>
      <c r="C795" s="89">
        <v>800</v>
      </c>
      <c r="D795" s="89">
        <v>45600</v>
      </c>
      <c r="E795" s="89">
        <v>7296</v>
      </c>
    </row>
    <row r="796" spans="1:5">
      <c r="A796" s="88" t="s">
        <v>750</v>
      </c>
      <c r="B796" s="88" t="s">
        <v>761</v>
      </c>
      <c r="C796" s="89">
        <v>1300</v>
      </c>
      <c r="D796" s="89">
        <v>18200</v>
      </c>
      <c r="E796" s="89">
        <v>2912</v>
      </c>
    </row>
    <row r="797" spans="1:5">
      <c r="A797" s="88" t="s">
        <v>748</v>
      </c>
      <c r="B797" s="88" t="s">
        <v>461</v>
      </c>
      <c r="C797" s="89">
        <v>1300</v>
      </c>
      <c r="D797" s="89">
        <v>89700</v>
      </c>
      <c r="E797" s="89">
        <v>22425</v>
      </c>
    </row>
    <row r="798" spans="1:5">
      <c r="A798" s="88" t="s">
        <v>750</v>
      </c>
      <c r="B798" s="88" t="s">
        <v>760</v>
      </c>
      <c r="C798" s="89">
        <v>200</v>
      </c>
      <c r="D798" s="89">
        <v>10600</v>
      </c>
      <c r="E798" s="89">
        <v>3180</v>
      </c>
    </row>
    <row r="799" spans="1:5">
      <c r="A799" s="88" t="s">
        <v>748</v>
      </c>
      <c r="B799" s="88" t="s">
        <v>454</v>
      </c>
      <c r="C799" s="89">
        <v>700</v>
      </c>
      <c r="D799" s="89">
        <v>11200</v>
      </c>
      <c r="E799" s="89">
        <v>3920</v>
      </c>
    </row>
    <row r="800" spans="1:5">
      <c r="A800" s="88" t="s">
        <v>748</v>
      </c>
      <c r="B800" s="88" t="s">
        <v>766</v>
      </c>
      <c r="C800" s="89">
        <v>1700</v>
      </c>
      <c r="D800" s="89">
        <v>110500</v>
      </c>
      <c r="E800" s="89">
        <v>40885</v>
      </c>
    </row>
    <row r="801" spans="1:5">
      <c r="A801" s="88" t="s">
        <v>753</v>
      </c>
      <c r="B801" s="88" t="s">
        <v>764</v>
      </c>
      <c r="C801" s="89">
        <v>1600</v>
      </c>
      <c r="D801" s="89">
        <v>62400</v>
      </c>
      <c r="E801" s="89">
        <v>11856</v>
      </c>
    </row>
    <row r="802" spans="1:5">
      <c r="A802" s="88" t="s">
        <v>748</v>
      </c>
      <c r="B802" s="88" t="s">
        <v>749</v>
      </c>
      <c r="C802" s="89">
        <v>1500</v>
      </c>
      <c r="D802" s="89">
        <v>91500</v>
      </c>
      <c r="E802" s="89">
        <v>32025</v>
      </c>
    </row>
    <row r="803" spans="1:5">
      <c r="A803" s="88" t="s">
        <v>750</v>
      </c>
      <c r="B803" s="88" t="s">
        <v>762</v>
      </c>
      <c r="C803" s="89">
        <v>500</v>
      </c>
      <c r="D803" s="89">
        <v>15000</v>
      </c>
      <c r="E803" s="89">
        <v>3450</v>
      </c>
    </row>
    <row r="804" spans="1:5">
      <c r="A804" s="88" t="s">
        <v>748</v>
      </c>
      <c r="B804" s="88" t="s">
        <v>766</v>
      </c>
      <c r="C804" s="89">
        <v>1600</v>
      </c>
      <c r="D804" s="89">
        <v>32000</v>
      </c>
      <c r="E804" s="89">
        <v>4800</v>
      </c>
    </row>
    <row r="805" spans="1:5">
      <c r="A805" s="88" t="s">
        <v>748</v>
      </c>
      <c r="B805" s="88" t="s">
        <v>454</v>
      </c>
      <c r="C805" s="89">
        <v>1100</v>
      </c>
      <c r="D805" s="89">
        <v>82500</v>
      </c>
      <c r="E805" s="89">
        <v>26400</v>
      </c>
    </row>
    <row r="806" spans="1:5">
      <c r="A806" s="88" t="s">
        <v>748</v>
      </c>
      <c r="B806" s="88" t="s">
        <v>461</v>
      </c>
      <c r="C806" s="89">
        <v>300</v>
      </c>
      <c r="D806" s="89">
        <v>22800</v>
      </c>
      <c r="E806" s="89">
        <v>2964</v>
      </c>
    </row>
    <row r="807" spans="1:5">
      <c r="A807" s="88" t="s">
        <v>750</v>
      </c>
      <c r="B807" s="88" t="s">
        <v>751</v>
      </c>
      <c r="C807" s="89">
        <v>1800</v>
      </c>
      <c r="D807" s="89">
        <v>64800</v>
      </c>
      <c r="E807" s="89">
        <v>20736</v>
      </c>
    </row>
    <row r="808" spans="1:5">
      <c r="A808" s="88" t="s">
        <v>750</v>
      </c>
      <c r="B808" s="88" t="s">
        <v>761</v>
      </c>
      <c r="C808" s="89">
        <v>900</v>
      </c>
      <c r="D808" s="89">
        <v>16200</v>
      </c>
      <c r="E808" s="89">
        <v>4374</v>
      </c>
    </row>
    <row r="809" spans="1:5">
      <c r="A809" s="88" t="s">
        <v>748</v>
      </c>
      <c r="B809" s="88" t="s">
        <v>757</v>
      </c>
      <c r="C809" s="89">
        <v>600</v>
      </c>
      <c r="D809" s="89">
        <v>33000</v>
      </c>
      <c r="E809" s="89">
        <v>6600</v>
      </c>
    </row>
    <row r="810" spans="1:5">
      <c r="A810" s="88" t="s">
        <v>748</v>
      </c>
      <c r="B810" s="88" t="s">
        <v>454</v>
      </c>
      <c r="C810" s="89">
        <v>1100</v>
      </c>
      <c r="D810" s="89">
        <v>50600</v>
      </c>
      <c r="E810" s="89">
        <v>11132</v>
      </c>
    </row>
    <row r="811" spans="1:5">
      <c r="A811" s="88" t="s">
        <v>748</v>
      </c>
      <c r="B811" s="88" t="s">
        <v>766</v>
      </c>
      <c r="C811" s="89">
        <v>900</v>
      </c>
      <c r="D811" s="89">
        <v>12600</v>
      </c>
      <c r="E811" s="89">
        <v>2016</v>
      </c>
    </row>
    <row r="812" spans="1:5">
      <c r="A812" s="88" t="s">
        <v>753</v>
      </c>
      <c r="B812" s="88" t="s">
        <v>765</v>
      </c>
      <c r="C812" s="89">
        <v>1000</v>
      </c>
      <c r="D812" s="89">
        <v>26000</v>
      </c>
      <c r="E812" s="89">
        <v>5200</v>
      </c>
    </row>
    <row r="813" spans="1:5">
      <c r="A813" s="88" t="s">
        <v>750</v>
      </c>
      <c r="B813" s="88" t="s">
        <v>762</v>
      </c>
      <c r="C813" s="89">
        <v>1800</v>
      </c>
      <c r="D813" s="89">
        <v>126000</v>
      </c>
      <c r="E813" s="89">
        <v>22680</v>
      </c>
    </row>
    <row r="814" spans="1:5">
      <c r="A814" s="88" t="s">
        <v>748</v>
      </c>
      <c r="B814" s="88" t="s">
        <v>757</v>
      </c>
      <c r="C814" s="89">
        <v>1200</v>
      </c>
      <c r="D814" s="89">
        <v>50400</v>
      </c>
      <c r="E814" s="89">
        <v>6048</v>
      </c>
    </row>
    <row r="815" spans="1:5">
      <c r="A815" s="88" t="s">
        <v>750</v>
      </c>
      <c r="B815" s="88" t="s">
        <v>759</v>
      </c>
      <c r="C815" s="89">
        <v>300</v>
      </c>
      <c r="D815" s="89">
        <v>4800</v>
      </c>
      <c r="E815" s="89">
        <v>528</v>
      </c>
    </row>
    <row r="816" spans="1:5">
      <c r="A816" s="88" t="s">
        <v>748</v>
      </c>
      <c r="B816" s="88" t="s">
        <v>757</v>
      </c>
      <c r="C816" s="89">
        <v>700</v>
      </c>
      <c r="D816" s="89">
        <v>53200</v>
      </c>
      <c r="E816" s="89">
        <v>14364</v>
      </c>
    </row>
    <row r="817" spans="1:5">
      <c r="A817" s="88" t="s">
        <v>750</v>
      </c>
      <c r="B817" s="88" t="s">
        <v>751</v>
      </c>
      <c r="C817" s="89">
        <v>1600</v>
      </c>
      <c r="D817" s="89">
        <v>115200</v>
      </c>
      <c r="E817" s="89">
        <v>33408</v>
      </c>
    </row>
    <row r="818" spans="1:5">
      <c r="A818" s="88" t="s">
        <v>748</v>
      </c>
      <c r="B818" s="88" t="s">
        <v>749</v>
      </c>
      <c r="C818" s="89">
        <v>1400</v>
      </c>
      <c r="D818" s="89">
        <v>82600</v>
      </c>
      <c r="E818" s="89">
        <v>9912</v>
      </c>
    </row>
    <row r="819" spans="1:5">
      <c r="A819" s="88" t="s">
        <v>748</v>
      </c>
      <c r="B819" s="88" t="s">
        <v>749</v>
      </c>
      <c r="C819" s="89">
        <v>300</v>
      </c>
      <c r="D819" s="89">
        <v>12600</v>
      </c>
      <c r="E819" s="89">
        <v>1890</v>
      </c>
    </row>
    <row r="820" spans="1:5">
      <c r="A820" s="88" t="s">
        <v>748</v>
      </c>
      <c r="B820" s="88" t="s">
        <v>758</v>
      </c>
      <c r="C820" s="89">
        <v>1200</v>
      </c>
      <c r="D820" s="89">
        <v>86400</v>
      </c>
      <c r="E820" s="89">
        <v>31968</v>
      </c>
    </row>
    <row r="821" spans="1:5">
      <c r="A821" s="88" t="s">
        <v>748</v>
      </c>
      <c r="B821" s="88" t="s">
        <v>454</v>
      </c>
      <c r="C821" s="89">
        <v>500</v>
      </c>
      <c r="D821" s="89">
        <v>34000</v>
      </c>
      <c r="E821" s="89">
        <v>8840</v>
      </c>
    </row>
    <row r="822" spans="1:5">
      <c r="A822" s="88" t="s">
        <v>748</v>
      </c>
      <c r="B822" s="88" t="s">
        <v>758</v>
      </c>
      <c r="C822" s="89">
        <v>200</v>
      </c>
      <c r="D822" s="89">
        <v>8000</v>
      </c>
      <c r="E822" s="89">
        <v>2160</v>
      </c>
    </row>
    <row r="823" spans="1:5">
      <c r="A823" s="88" t="s">
        <v>748</v>
      </c>
      <c r="B823" s="88" t="s">
        <v>758</v>
      </c>
      <c r="C823" s="89">
        <v>1700</v>
      </c>
      <c r="D823" s="89">
        <v>139400</v>
      </c>
      <c r="E823" s="89">
        <v>15334</v>
      </c>
    </row>
    <row r="824" spans="1:5">
      <c r="A824" s="88" t="s">
        <v>750</v>
      </c>
      <c r="B824" s="88" t="s">
        <v>760</v>
      </c>
      <c r="C824" s="89">
        <v>700</v>
      </c>
      <c r="D824" s="89">
        <v>35000</v>
      </c>
      <c r="E824" s="89">
        <v>7000</v>
      </c>
    </row>
    <row r="825" spans="1:5">
      <c r="A825" s="88" t="s">
        <v>748</v>
      </c>
      <c r="B825" s="88" t="s">
        <v>766</v>
      </c>
      <c r="C825" s="89">
        <v>1700</v>
      </c>
      <c r="D825" s="89">
        <v>40800</v>
      </c>
      <c r="E825" s="89">
        <v>8160</v>
      </c>
    </row>
    <row r="826" spans="1:5">
      <c r="A826" s="88" t="s">
        <v>748</v>
      </c>
      <c r="B826" s="88" t="s">
        <v>454</v>
      </c>
      <c r="C826" s="89">
        <v>400</v>
      </c>
      <c r="D826" s="89">
        <v>8000</v>
      </c>
      <c r="E826" s="89">
        <v>2160</v>
      </c>
    </row>
    <row r="827" spans="1:5">
      <c r="A827" s="88" t="s">
        <v>750</v>
      </c>
      <c r="B827" s="88" t="s">
        <v>762</v>
      </c>
      <c r="C827" s="89">
        <v>800</v>
      </c>
      <c r="D827" s="89">
        <v>30400</v>
      </c>
      <c r="E827" s="89">
        <v>10336</v>
      </c>
    </row>
    <row r="828" spans="1:5">
      <c r="A828" s="88" t="s">
        <v>753</v>
      </c>
      <c r="B828" s="88" t="s">
        <v>764</v>
      </c>
      <c r="C828" s="89">
        <v>1300</v>
      </c>
      <c r="D828" s="89">
        <v>45500</v>
      </c>
      <c r="E828" s="89">
        <v>12740</v>
      </c>
    </row>
    <row r="829" spans="1:5">
      <c r="A829" s="88" t="s">
        <v>753</v>
      </c>
      <c r="B829" s="88" t="s">
        <v>764</v>
      </c>
      <c r="C829" s="89">
        <v>1000</v>
      </c>
      <c r="D829" s="89">
        <v>85000</v>
      </c>
      <c r="E829" s="89">
        <v>28900</v>
      </c>
    </row>
    <row r="830" spans="1:5">
      <c r="A830" s="88" t="s">
        <v>750</v>
      </c>
      <c r="B830" s="88" t="s">
        <v>751</v>
      </c>
      <c r="C830" s="89">
        <v>300</v>
      </c>
      <c r="D830" s="89">
        <v>7200</v>
      </c>
      <c r="E830" s="89">
        <v>2664</v>
      </c>
    </row>
    <row r="831" spans="1:5">
      <c r="A831" s="88" t="s">
        <v>750</v>
      </c>
      <c r="B831" s="88" t="s">
        <v>762</v>
      </c>
      <c r="C831" s="89">
        <v>400</v>
      </c>
      <c r="D831" s="89">
        <v>5200</v>
      </c>
      <c r="E831" s="89">
        <v>1248</v>
      </c>
    </row>
    <row r="832" spans="1:5">
      <c r="A832" s="88" t="s">
        <v>750</v>
      </c>
      <c r="B832" s="88" t="s">
        <v>751</v>
      </c>
      <c r="C832" s="89">
        <v>200</v>
      </c>
      <c r="D832" s="89">
        <v>4400</v>
      </c>
      <c r="E832" s="89">
        <v>660</v>
      </c>
    </row>
    <row r="833" spans="1:5">
      <c r="A833" s="88" t="s">
        <v>753</v>
      </c>
      <c r="B833" s="88" t="s">
        <v>764</v>
      </c>
      <c r="C833" s="89">
        <v>700</v>
      </c>
      <c r="D833" s="89">
        <v>32900</v>
      </c>
      <c r="E833" s="89">
        <v>3290</v>
      </c>
    </row>
    <row r="834" spans="1:5">
      <c r="A834" s="88" t="s">
        <v>748</v>
      </c>
      <c r="B834" s="88" t="s">
        <v>766</v>
      </c>
      <c r="C834" s="89">
        <v>700</v>
      </c>
      <c r="D834" s="89">
        <v>39900</v>
      </c>
      <c r="E834" s="89">
        <v>6384</v>
      </c>
    </row>
    <row r="835" spans="1:5">
      <c r="A835" s="88" t="s">
        <v>753</v>
      </c>
      <c r="B835" s="88" t="s">
        <v>764</v>
      </c>
      <c r="C835" s="89">
        <v>900</v>
      </c>
      <c r="D835" s="89">
        <v>41400</v>
      </c>
      <c r="E835" s="89">
        <v>5382</v>
      </c>
    </row>
    <row r="836" spans="1:5">
      <c r="A836" s="88" t="s">
        <v>750</v>
      </c>
      <c r="B836" s="88" t="s">
        <v>759</v>
      </c>
      <c r="C836" s="89">
        <v>1100</v>
      </c>
      <c r="D836" s="89">
        <v>80300</v>
      </c>
      <c r="E836" s="89">
        <v>13651</v>
      </c>
    </row>
    <row r="837" spans="1:5">
      <c r="A837" s="88" t="s">
        <v>748</v>
      </c>
      <c r="B837" s="88" t="s">
        <v>454</v>
      </c>
      <c r="C837" s="89">
        <v>1600</v>
      </c>
      <c r="D837" s="89">
        <v>108800</v>
      </c>
      <c r="E837" s="89">
        <v>29376</v>
      </c>
    </row>
    <row r="838" spans="1:5">
      <c r="A838" s="88" t="s">
        <v>753</v>
      </c>
      <c r="B838" s="88" t="s">
        <v>765</v>
      </c>
      <c r="C838" s="89">
        <v>1400</v>
      </c>
      <c r="D838" s="89">
        <v>44800</v>
      </c>
      <c r="E838" s="89">
        <v>14336</v>
      </c>
    </row>
    <row r="839" spans="1:5">
      <c r="A839" s="88" t="s">
        <v>748</v>
      </c>
      <c r="B839" s="88" t="s">
        <v>757</v>
      </c>
      <c r="C839" s="89">
        <v>1400</v>
      </c>
      <c r="D839" s="89">
        <v>60200</v>
      </c>
      <c r="E839" s="89">
        <v>6020</v>
      </c>
    </row>
    <row r="840" spans="1:5">
      <c r="A840" s="88" t="s">
        <v>748</v>
      </c>
      <c r="B840" s="88" t="s">
        <v>757</v>
      </c>
      <c r="C840" s="89">
        <v>1100</v>
      </c>
      <c r="D840" s="89">
        <v>50600</v>
      </c>
      <c r="E840" s="89">
        <v>10120</v>
      </c>
    </row>
    <row r="841" spans="1:5">
      <c r="A841" s="88" t="s">
        <v>750</v>
      </c>
      <c r="B841" s="88" t="s">
        <v>760</v>
      </c>
      <c r="C841" s="89">
        <v>1100</v>
      </c>
      <c r="D841" s="89">
        <v>88000</v>
      </c>
      <c r="E841" s="89">
        <v>30800</v>
      </c>
    </row>
    <row r="842" spans="1:5">
      <c r="A842" s="88" t="s">
        <v>750</v>
      </c>
      <c r="B842" s="88" t="s">
        <v>761</v>
      </c>
      <c r="C842" s="89">
        <v>800</v>
      </c>
      <c r="D842" s="89">
        <v>12800</v>
      </c>
      <c r="E842" s="89">
        <v>1920</v>
      </c>
    </row>
    <row r="843" spans="1:5">
      <c r="A843" s="88" t="s">
        <v>748</v>
      </c>
      <c r="B843" s="88" t="s">
        <v>461</v>
      </c>
      <c r="C843" s="89">
        <v>700</v>
      </c>
      <c r="D843" s="89">
        <v>55300</v>
      </c>
      <c r="E843" s="89">
        <v>11060</v>
      </c>
    </row>
    <row r="844" spans="1:5">
      <c r="A844" s="88" t="s">
        <v>750</v>
      </c>
      <c r="B844" s="88" t="s">
        <v>761</v>
      </c>
      <c r="C844" s="89">
        <v>400</v>
      </c>
      <c r="D844" s="89">
        <v>14400</v>
      </c>
      <c r="E844" s="89">
        <v>1584</v>
      </c>
    </row>
    <row r="845" spans="1:5">
      <c r="A845" s="88" t="s">
        <v>748</v>
      </c>
      <c r="B845" s="88" t="s">
        <v>454</v>
      </c>
      <c r="C845" s="89">
        <v>1500</v>
      </c>
      <c r="D845" s="89">
        <v>97500</v>
      </c>
      <c r="E845" s="89">
        <v>30225</v>
      </c>
    </row>
    <row r="846" spans="1:5">
      <c r="A846" s="88" t="s">
        <v>748</v>
      </c>
      <c r="B846" s="88" t="s">
        <v>757</v>
      </c>
      <c r="C846" s="89">
        <v>1700</v>
      </c>
      <c r="D846" s="89">
        <v>66300</v>
      </c>
      <c r="E846" s="89">
        <v>13260</v>
      </c>
    </row>
    <row r="847" spans="1:5">
      <c r="A847" s="88" t="s">
        <v>750</v>
      </c>
      <c r="B847" s="88" t="s">
        <v>760</v>
      </c>
      <c r="C847" s="89">
        <v>200</v>
      </c>
      <c r="D847" s="89">
        <v>3400</v>
      </c>
      <c r="E847" s="89">
        <v>884</v>
      </c>
    </row>
    <row r="848" spans="1:5">
      <c r="A848" s="88" t="s">
        <v>748</v>
      </c>
      <c r="B848" s="88" t="s">
        <v>766</v>
      </c>
      <c r="C848" s="89">
        <v>1500</v>
      </c>
      <c r="D848" s="89">
        <v>22500</v>
      </c>
      <c r="E848" s="89">
        <v>5400</v>
      </c>
    </row>
    <row r="849" spans="1:5">
      <c r="A849" s="88" t="s">
        <v>753</v>
      </c>
      <c r="B849" s="88" t="s">
        <v>754</v>
      </c>
      <c r="C849" s="89">
        <v>300</v>
      </c>
      <c r="D849" s="89">
        <v>22200</v>
      </c>
      <c r="E849" s="89">
        <v>6216</v>
      </c>
    </row>
    <row r="850" spans="1:5">
      <c r="A850" s="88" t="s">
        <v>748</v>
      </c>
      <c r="B850" s="88" t="s">
        <v>454</v>
      </c>
      <c r="C850" s="89">
        <v>1200</v>
      </c>
      <c r="D850" s="89">
        <v>81600</v>
      </c>
      <c r="E850" s="89">
        <v>30192</v>
      </c>
    </row>
    <row r="851" spans="1:5">
      <c r="A851" s="88" t="s">
        <v>750</v>
      </c>
      <c r="B851" s="88" t="s">
        <v>759</v>
      </c>
      <c r="C851" s="89">
        <v>1300</v>
      </c>
      <c r="D851" s="89">
        <v>41600</v>
      </c>
      <c r="E851" s="89">
        <v>15392</v>
      </c>
    </row>
    <row r="852" spans="1:5">
      <c r="A852" s="88" t="s">
        <v>753</v>
      </c>
      <c r="B852" s="88" t="s">
        <v>754</v>
      </c>
      <c r="C852" s="89">
        <v>800</v>
      </c>
      <c r="D852" s="89">
        <v>20000</v>
      </c>
      <c r="E852" s="89">
        <v>2400</v>
      </c>
    </row>
    <row r="853" spans="1:5">
      <c r="A853" s="88" t="s">
        <v>748</v>
      </c>
      <c r="B853" s="88" t="s">
        <v>461</v>
      </c>
      <c r="C853" s="89">
        <v>1800</v>
      </c>
      <c r="D853" s="89">
        <v>111600</v>
      </c>
      <c r="E853" s="89">
        <v>18972</v>
      </c>
    </row>
    <row r="854" spans="1:5">
      <c r="A854" s="88" t="s">
        <v>750</v>
      </c>
      <c r="B854" s="88" t="s">
        <v>751</v>
      </c>
      <c r="C854" s="89">
        <v>1200</v>
      </c>
      <c r="D854" s="89">
        <v>96000</v>
      </c>
      <c r="E854" s="89">
        <v>28800</v>
      </c>
    </row>
    <row r="855" spans="1:5">
      <c r="A855" s="88" t="s">
        <v>748</v>
      </c>
      <c r="B855" s="88" t="s">
        <v>461</v>
      </c>
      <c r="C855" s="89">
        <v>1100</v>
      </c>
      <c r="D855" s="89">
        <v>42900</v>
      </c>
      <c r="E855" s="89">
        <v>15873</v>
      </c>
    </row>
    <row r="856" spans="1:5">
      <c r="A856" s="88" t="s">
        <v>753</v>
      </c>
      <c r="B856" s="88" t="s">
        <v>755</v>
      </c>
      <c r="C856" s="89">
        <v>1200</v>
      </c>
      <c r="D856" s="89">
        <v>92400</v>
      </c>
      <c r="E856" s="89">
        <v>26796</v>
      </c>
    </row>
    <row r="857" spans="1:5">
      <c r="A857" s="88" t="s">
        <v>750</v>
      </c>
      <c r="B857" s="88" t="s">
        <v>760</v>
      </c>
      <c r="C857" s="89">
        <v>200</v>
      </c>
      <c r="D857" s="89">
        <v>6400</v>
      </c>
      <c r="E857" s="89">
        <v>1408</v>
      </c>
    </row>
    <row r="858" spans="1:5">
      <c r="A858" s="88" t="s">
        <v>748</v>
      </c>
      <c r="B858" s="88" t="s">
        <v>454</v>
      </c>
      <c r="C858" s="89">
        <v>200</v>
      </c>
      <c r="D858" s="89">
        <v>14800</v>
      </c>
      <c r="E858" s="89">
        <v>2664</v>
      </c>
    </row>
    <row r="859" spans="1:5">
      <c r="A859" s="88" t="s">
        <v>748</v>
      </c>
      <c r="B859" s="88" t="s">
        <v>766</v>
      </c>
      <c r="C859" s="89">
        <v>200</v>
      </c>
      <c r="D859" s="89">
        <v>10600</v>
      </c>
      <c r="E859" s="89">
        <v>3710</v>
      </c>
    </row>
    <row r="860" spans="1:5">
      <c r="A860" s="88" t="s">
        <v>750</v>
      </c>
      <c r="B860" s="88" t="s">
        <v>760</v>
      </c>
      <c r="C860" s="89">
        <v>900</v>
      </c>
      <c r="D860" s="89">
        <v>12600</v>
      </c>
      <c r="E860" s="89">
        <v>3654</v>
      </c>
    </row>
    <row r="861" spans="1:5">
      <c r="A861" s="88" t="s">
        <v>753</v>
      </c>
      <c r="B861" s="88" t="s">
        <v>765</v>
      </c>
      <c r="C861" s="89">
        <v>800</v>
      </c>
      <c r="D861" s="89">
        <v>26400</v>
      </c>
      <c r="E861" s="89">
        <v>4488</v>
      </c>
    </row>
    <row r="862" spans="1:5">
      <c r="A862" s="88" t="s">
        <v>748</v>
      </c>
      <c r="B862" s="88" t="s">
        <v>454</v>
      </c>
      <c r="C862" s="89">
        <v>600</v>
      </c>
      <c r="D862" s="89">
        <v>7800</v>
      </c>
      <c r="E862" s="89">
        <v>2340</v>
      </c>
    </row>
    <row r="863" spans="1:5">
      <c r="A863" s="88" t="s">
        <v>750</v>
      </c>
      <c r="B863" s="88" t="s">
        <v>762</v>
      </c>
      <c r="C863" s="89">
        <v>900</v>
      </c>
      <c r="D863" s="89">
        <v>44100</v>
      </c>
      <c r="E863" s="89">
        <v>14112</v>
      </c>
    </row>
    <row r="864" spans="1:5">
      <c r="A864" s="88" t="s">
        <v>748</v>
      </c>
      <c r="B864" s="88" t="s">
        <v>766</v>
      </c>
      <c r="C864" s="89">
        <v>500</v>
      </c>
      <c r="D864" s="89">
        <v>32000</v>
      </c>
      <c r="E864" s="89">
        <v>5760</v>
      </c>
    </row>
    <row r="865" spans="1:5">
      <c r="A865" s="88" t="s">
        <v>753</v>
      </c>
      <c r="B865" s="88" t="s">
        <v>765</v>
      </c>
      <c r="C865" s="89">
        <v>600</v>
      </c>
      <c r="D865" s="89">
        <v>15600</v>
      </c>
      <c r="E865" s="89">
        <v>3744</v>
      </c>
    </row>
    <row r="866" spans="1:5">
      <c r="A866" s="88" t="s">
        <v>750</v>
      </c>
      <c r="B866" s="88" t="s">
        <v>762</v>
      </c>
      <c r="C866" s="89">
        <v>1200</v>
      </c>
      <c r="D866" s="89">
        <v>15600</v>
      </c>
      <c r="E866" s="89">
        <v>3744</v>
      </c>
    </row>
    <row r="867" spans="1:5">
      <c r="A867" s="88" t="s">
        <v>748</v>
      </c>
      <c r="B867" s="88" t="s">
        <v>461</v>
      </c>
      <c r="C867" s="89">
        <v>700</v>
      </c>
      <c r="D867" s="89">
        <v>47600</v>
      </c>
      <c r="E867" s="89">
        <v>17136</v>
      </c>
    </row>
    <row r="868" spans="1:5">
      <c r="A868" s="88" t="s">
        <v>750</v>
      </c>
      <c r="B868" s="88" t="s">
        <v>762</v>
      </c>
      <c r="C868" s="89">
        <v>700</v>
      </c>
      <c r="D868" s="89">
        <v>12600</v>
      </c>
      <c r="E868" s="89">
        <v>3402</v>
      </c>
    </row>
    <row r="869" spans="1:5">
      <c r="A869" s="88" t="s">
        <v>750</v>
      </c>
      <c r="B869" s="88" t="s">
        <v>762</v>
      </c>
      <c r="C869" s="89">
        <v>1500</v>
      </c>
      <c r="D869" s="89">
        <v>117000</v>
      </c>
      <c r="E869" s="89">
        <v>14040</v>
      </c>
    </row>
    <row r="870" spans="1:5">
      <c r="A870" s="88" t="s">
        <v>748</v>
      </c>
      <c r="B870" s="88" t="s">
        <v>766</v>
      </c>
      <c r="C870" s="89">
        <v>1300</v>
      </c>
      <c r="D870" s="89">
        <v>107900</v>
      </c>
      <c r="E870" s="89">
        <v>17264</v>
      </c>
    </row>
    <row r="871" spans="1:5">
      <c r="A871" s="88" t="s">
        <v>753</v>
      </c>
      <c r="B871" s="88" t="s">
        <v>765</v>
      </c>
      <c r="C871" s="89">
        <v>800</v>
      </c>
      <c r="D871" s="89">
        <v>16000</v>
      </c>
      <c r="E871" s="89">
        <v>2400</v>
      </c>
    </row>
    <row r="872" spans="1:5">
      <c r="A872" s="88" t="s">
        <v>753</v>
      </c>
      <c r="B872" s="88" t="s">
        <v>755</v>
      </c>
      <c r="C872" s="89">
        <v>700</v>
      </c>
      <c r="D872" s="89">
        <v>29400</v>
      </c>
      <c r="E872" s="89">
        <v>4410</v>
      </c>
    </row>
    <row r="873" spans="1:5">
      <c r="A873" s="88" t="s">
        <v>748</v>
      </c>
      <c r="B873" s="88" t="s">
        <v>758</v>
      </c>
      <c r="C873" s="89">
        <v>800</v>
      </c>
      <c r="D873" s="89">
        <v>49600</v>
      </c>
      <c r="E873" s="89">
        <v>15376</v>
      </c>
    </row>
    <row r="874" spans="1:5">
      <c r="A874" s="88" t="s">
        <v>750</v>
      </c>
      <c r="B874" s="88" t="s">
        <v>759</v>
      </c>
      <c r="C874" s="89">
        <v>400</v>
      </c>
      <c r="D874" s="89">
        <v>34800</v>
      </c>
      <c r="E874" s="89">
        <v>9396</v>
      </c>
    </row>
    <row r="875" spans="1:5">
      <c r="A875" s="88" t="s">
        <v>748</v>
      </c>
      <c r="B875" s="88" t="s">
        <v>461</v>
      </c>
      <c r="C875" s="89">
        <v>1400</v>
      </c>
      <c r="D875" s="89">
        <v>103600</v>
      </c>
      <c r="E875" s="89">
        <v>10360</v>
      </c>
    </row>
    <row r="876" spans="1:5">
      <c r="A876" s="88" t="s">
        <v>748</v>
      </c>
      <c r="B876" s="88" t="s">
        <v>454</v>
      </c>
      <c r="C876" s="89">
        <v>200</v>
      </c>
      <c r="D876" s="89">
        <v>3600</v>
      </c>
      <c r="E876" s="89">
        <v>1296</v>
      </c>
    </row>
    <row r="877" spans="1:5">
      <c r="A877" s="88" t="s">
        <v>748</v>
      </c>
      <c r="B877" s="88" t="s">
        <v>757</v>
      </c>
      <c r="C877" s="89">
        <v>200</v>
      </c>
      <c r="D877" s="89">
        <v>5000</v>
      </c>
      <c r="E877" s="89">
        <v>1150</v>
      </c>
    </row>
    <row r="878" spans="1:5">
      <c r="A878" s="88" t="s">
        <v>748</v>
      </c>
      <c r="B878" s="88" t="s">
        <v>454</v>
      </c>
      <c r="C878" s="89">
        <v>400</v>
      </c>
      <c r="D878" s="89">
        <v>20000</v>
      </c>
      <c r="E878" s="89">
        <v>4600</v>
      </c>
    </row>
    <row r="879" spans="1:5">
      <c r="A879" s="88" t="s">
        <v>753</v>
      </c>
      <c r="B879" s="88" t="s">
        <v>755</v>
      </c>
      <c r="C879" s="89">
        <v>200</v>
      </c>
      <c r="D879" s="89">
        <v>12800</v>
      </c>
      <c r="E879" s="89">
        <v>4352</v>
      </c>
    </row>
    <row r="880" spans="1:5">
      <c r="A880" s="88" t="s">
        <v>753</v>
      </c>
      <c r="B880" s="88" t="s">
        <v>764</v>
      </c>
      <c r="C880" s="89">
        <v>1200</v>
      </c>
      <c r="D880" s="89">
        <v>87600</v>
      </c>
      <c r="E880" s="89">
        <v>23652</v>
      </c>
    </row>
    <row r="881" spans="1:5">
      <c r="A881" s="88" t="s">
        <v>748</v>
      </c>
      <c r="B881" s="88" t="s">
        <v>454</v>
      </c>
      <c r="C881" s="89">
        <v>1000</v>
      </c>
      <c r="D881" s="89">
        <v>12000</v>
      </c>
      <c r="E881" s="89">
        <v>3360</v>
      </c>
    </row>
    <row r="882" spans="1:5">
      <c r="A882" s="88" t="s">
        <v>748</v>
      </c>
      <c r="B882" s="88" t="s">
        <v>454</v>
      </c>
      <c r="C882" s="89">
        <v>400</v>
      </c>
      <c r="D882" s="89">
        <v>22000</v>
      </c>
      <c r="E882" s="89">
        <v>5280</v>
      </c>
    </row>
    <row r="883" spans="1:5">
      <c r="A883" s="88" t="s">
        <v>750</v>
      </c>
      <c r="B883" s="88" t="s">
        <v>762</v>
      </c>
      <c r="C883" s="89">
        <v>1200</v>
      </c>
      <c r="D883" s="89">
        <v>68400</v>
      </c>
      <c r="E883" s="89">
        <v>14364</v>
      </c>
    </row>
    <row r="884" spans="1:5">
      <c r="A884" s="88" t="s">
        <v>748</v>
      </c>
      <c r="B884" s="88" t="s">
        <v>461</v>
      </c>
      <c r="C884" s="89">
        <v>1400</v>
      </c>
      <c r="D884" s="89">
        <v>112000</v>
      </c>
      <c r="E884" s="89">
        <v>14560</v>
      </c>
    </row>
    <row r="885" spans="1:5">
      <c r="A885" s="88" t="s">
        <v>750</v>
      </c>
      <c r="B885" s="88" t="s">
        <v>759</v>
      </c>
      <c r="C885" s="89">
        <v>300</v>
      </c>
      <c r="D885" s="89">
        <v>6600</v>
      </c>
      <c r="E885" s="89">
        <v>2376</v>
      </c>
    </row>
    <row r="886" spans="1:5">
      <c r="A886" s="88" t="s">
        <v>753</v>
      </c>
      <c r="B886" s="88" t="s">
        <v>765</v>
      </c>
      <c r="C886" s="89">
        <v>1300</v>
      </c>
      <c r="D886" s="89">
        <v>28600</v>
      </c>
      <c r="E886" s="89">
        <v>8580</v>
      </c>
    </row>
    <row r="887" spans="1:5">
      <c r="A887" s="88" t="s">
        <v>750</v>
      </c>
      <c r="B887" s="88" t="s">
        <v>761</v>
      </c>
      <c r="C887" s="89">
        <v>1000</v>
      </c>
      <c r="D887" s="89">
        <v>80000</v>
      </c>
      <c r="E887" s="89">
        <v>19200</v>
      </c>
    </row>
    <row r="888" spans="1:5">
      <c r="A888" s="88" t="s">
        <v>748</v>
      </c>
      <c r="B888" s="88" t="s">
        <v>757</v>
      </c>
      <c r="C888" s="89">
        <v>800</v>
      </c>
      <c r="D888" s="89">
        <v>64800</v>
      </c>
      <c r="E888" s="89">
        <v>7128</v>
      </c>
    </row>
    <row r="889" spans="1:5">
      <c r="A889" s="88" t="s">
        <v>750</v>
      </c>
      <c r="B889" s="88" t="s">
        <v>761</v>
      </c>
      <c r="C889" s="89">
        <v>1500</v>
      </c>
      <c r="D889" s="89">
        <v>97500</v>
      </c>
      <c r="E889" s="89">
        <v>31200</v>
      </c>
    </row>
    <row r="890" spans="1:5">
      <c r="A890" s="88" t="s">
        <v>748</v>
      </c>
      <c r="B890" s="88" t="s">
        <v>454</v>
      </c>
      <c r="C890" s="89">
        <v>700</v>
      </c>
      <c r="D890" s="89">
        <v>21000</v>
      </c>
      <c r="E890" s="89">
        <v>3780</v>
      </c>
    </row>
    <row r="891" spans="1:5">
      <c r="A891" s="88" t="s">
        <v>750</v>
      </c>
      <c r="B891" s="88" t="s">
        <v>759</v>
      </c>
      <c r="C891" s="89">
        <v>1700</v>
      </c>
      <c r="D891" s="89">
        <v>79900</v>
      </c>
      <c r="E891" s="89">
        <v>21573</v>
      </c>
    </row>
    <row r="892" spans="1:5">
      <c r="A892" s="88" t="s">
        <v>748</v>
      </c>
      <c r="B892" s="88" t="s">
        <v>766</v>
      </c>
      <c r="C892" s="89">
        <v>1000</v>
      </c>
      <c r="D892" s="89">
        <v>15000</v>
      </c>
      <c r="E892" s="89">
        <v>4050</v>
      </c>
    </row>
    <row r="893" spans="1:5">
      <c r="A893" s="88" t="s">
        <v>748</v>
      </c>
      <c r="B893" s="88" t="s">
        <v>757</v>
      </c>
      <c r="C893" s="89">
        <v>900</v>
      </c>
      <c r="D893" s="89">
        <v>36000</v>
      </c>
      <c r="E893" s="89">
        <v>12240</v>
      </c>
    </row>
    <row r="894" spans="1:5">
      <c r="A894" s="88" t="s">
        <v>748</v>
      </c>
      <c r="B894" s="88" t="s">
        <v>758</v>
      </c>
      <c r="C894" s="89">
        <v>1500</v>
      </c>
      <c r="D894" s="89">
        <v>19500</v>
      </c>
      <c r="E894" s="89">
        <v>2145</v>
      </c>
    </row>
    <row r="895" spans="1:5">
      <c r="A895" s="88" t="s">
        <v>750</v>
      </c>
      <c r="B895" s="88" t="s">
        <v>751</v>
      </c>
      <c r="C895" s="89">
        <v>500</v>
      </c>
      <c r="D895" s="89">
        <v>33500</v>
      </c>
      <c r="E895" s="89">
        <v>5695</v>
      </c>
    </row>
    <row r="896" spans="1:5">
      <c r="A896" s="88" t="s">
        <v>750</v>
      </c>
      <c r="B896" s="88" t="s">
        <v>759</v>
      </c>
      <c r="C896" s="89">
        <v>700</v>
      </c>
      <c r="D896" s="89">
        <v>32200</v>
      </c>
      <c r="E896" s="89">
        <v>5474</v>
      </c>
    </row>
    <row r="897" spans="1:5">
      <c r="A897" s="88" t="s">
        <v>753</v>
      </c>
      <c r="B897" s="88" t="s">
        <v>764</v>
      </c>
      <c r="C897" s="89">
        <v>1100</v>
      </c>
      <c r="D897" s="89">
        <v>84700</v>
      </c>
      <c r="E897" s="89">
        <v>22869</v>
      </c>
    </row>
    <row r="898" spans="1:5">
      <c r="A898" s="88" t="s">
        <v>750</v>
      </c>
      <c r="B898" s="88" t="s">
        <v>751</v>
      </c>
      <c r="C898" s="89">
        <v>500</v>
      </c>
      <c r="D898" s="89">
        <v>9000</v>
      </c>
      <c r="E898" s="89">
        <v>900</v>
      </c>
    </row>
    <row r="899" spans="1:5">
      <c r="A899" s="88" t="s">
        <v>753</v>
      </c>
      <c r="B899" s="88" t="s">
        <v>765</v>
      </c>
      <c r="C899" s="89">
        <v>1400</v>
      </c>
      <c r="D899" s="89">
        <v>25200</v>
      </c>
      <c r="E899" s="89">
        <v>7308</v>
      </c>
    </row>
    <row r="900" spans="1:5">
      <c r="A900" s="88" t="s">
        <v>748</v>
      </c>
      <c r="B900" s="88" t="s">
        <v>757</v>
      </c>
      <c r="C900" s="89">
        <v>900</v>
      </c>
      <c r="D900" s="89">
        <v>54000</v>
      </c>
      <c r="E900" s="89">
        <v>16740</v>
      </c>
    </row>
    <row r="901" spans="1:5">
      <c r="A901" s="88" t="s">
        <v>748</v>
      </c>
      <c r="B901" s="88" t="s">
        <v>757</v>
      </c>
      <c r="C901" s="89">
        <v>1700</v>
      </c>
      <c r="D901" s="89">
        <v>134300</v>
      </c>
      <c r="E901" s="89">
        <v>25517</v>
      </c>
    </row>
    <row r="902" spans="1:5">
      <c r="A902" s="88" t="s">
        <v>753</v>
      </c>
      <c r="B902" s="88" t="s">
        <v>764</v>
      </c>
      <c r="C902" s="89">
        <v>1800</v>
      </c>
      <c r="D902" s="89">
        <v>54000</v>
      </c>
      <c r="E902" s="89">
        <v>16740</v>
      </c>
    </row>
    <row r="903" spans="1:5">
      <c r="A903" s="88" t="s">
        <v>748</v>
      </c>
      <c r="B903" s="88" t="s">
        <v>454</v>
      </c>
      <c r="C903" s="89">
        <v>900</v>
      </c>
      <c r="D903" s="89">
        <v>49500</v>
      </c>
      <c r="E903" s="89">
        <v>15345</v>
      </c>
    </row>
    <row r="904" spans="1:5">
      <c r="A904" s="88" t="s">
        <v>753</v>
      </c>
      <c r="B904" s="88" t="s">
        <v>765</v>
      </c>
      <c r="C904" s="89">
        <v>900</v>
      </c>
      <c r="D904" s="89">
        <v>32400</v>
      </c>
      <c r="E904" s="89">
        <v>9396</v>
      </c>
    </row>
    <row r="905" spans="1:5">
      <c r="A905" s="88" t="s">
        <v>750</v>
      </c>
      <c r="B905" s="88" t="s">
        <v>762</v>
      </c>
      <c r="C905" s="89">
        <v>300</v>
      </c>
      <c r="D905" s="89">
        <v>26100</v>
      </c>
      <c r="E905" s="89">
        <v>3654</v>
      </c>
    </row>
    <row r="906" spans="1:5">
      <c r="A906" s="88" t="s">
        <v>753</v>
      </c>
      <c r="B906" s="88" t="s">
        <v>765</v>
      </c>
      <c r="C906" s="89">
        <v>1600</v>
      </c>
      <c r="D906" s="89">
        <v>52800</v>
      </c>
      <c r="E906" s="89">
        <v>17952</v>
      </c>
    </row>
    <row r="907" spans="1:5">
      <c r="A907" s="88" t="s">
        <v>748</v>
      </c>
      <c r="B907" s="88" t="s">
        <v>749</v>
      </c>
      <c r="C907" s="89">
        <v>1000</v>
      </c>
      <c r="D907" s="89">
        <v>12000</v>
      </c>
      <c r="E907" s="89">
        <v>3720</v>
      </c>
    </row>
    <row r="908" spans="1:5">
      <c r="A908" s="88" t="s">
        <v>748</v>
      </c>
      <c r="B908" s="88" t="s">
        <v>766</v>
      </c>
      <c r="C908" s="89">
        <v>400</v>
      </c>
      <c r="D908" s="89">
        <v>22800</v>
      </c>
      <c r="E908" s="89">
        <v>5928</v>
      </c>
    </row>
    <row r="909" spans="1:5">
      <c r="A909" s="88" t="s">
        <v>753</v>
      </c>
      <c r="B909" s="88" t="s">
        <v>755</v>
      </c>
      <c r="C909" s="89">
        <v>1000</v>
      </c>
      <c r="D909" s="89">
        <v>73000</v>
      </c>
      <c r="E909" s="89">
        <v>18250</v>
      </c>
    </row>
    <row r="910" spans="1:5">
      <c r="A910" s="88" t="s">
        <v>750</v>
      </c>
      <c r="B910" s="88" t="s">
        <v>751</v>
      </c>
      <c r="C910" s="89">
        <v>1300</v>
      </c>
      <c r="D910" s="89">
        <v>18200</v>
      </c>
      <c r="E910" s="89">
        <v>2002</v>
      </c>
    </row>
    <row r="911" spans="1:5">
      <c r="A911" s="88" t="s">
        <v>748</v>
      </c>
      <c r="B911" s="88" t="s">
        <v>758</v>
      </c>
      <c r="C911" s="89">
        <v>600</v>
      </c>
      <c r="D911" s="89">
        <v>15000</v>
      </c>
      <c r="E911" s="89">
        <v>5400</v>
      </c>
    </row>
    <row r="912" spans="1:5">
      <c r="A912" s="88" t="s">
        <v>753</v>
      </c>
      <c r="B912" s="88" t="s">
        <v>754</v>
      </c>
      <c r="C912" s="89">
        <v>500</v>
      </c>
      <c r="D912" s="89">
        <v>31000</v>
      </c>
      <c r="E912" s="89">
        <v>4030</v>
      </c>
    </row>
    <row r="913" spans="1:5">
      <c r="A913" s="88" t="s">
        <v>750</v>
      </c>
      <c r="B913" s="88" t="s">
        <v>760</v>
      </c>
      <c r="C913" s="89">
        <v>500</v>
      </c>
      <c r="D913" s="89">
        <v>6000</v>
      </c>
      <c r="E913" s="89">
        <v>1980</v>
      </c>
    </row>
    <row r="914" spans="1:5">
      <c r="A914" s="88" t="s">
        <v>750</v>
      </c>
      <c r="B914" s="88" t="s">
        <v>759</v>
      </c>
      <c r="C914" s="89">
        <v>1200</v>
      </c>
      <c r="D914" s="89">
        <v>87600</v>
      </c>
      <c r="E914" s="89">
        <v>28908</v>
      </c>
    </row>
    <row r="915" spans="1:5">
      <c r="A915" s="88" t="s">
        <v>750</v>
      </c>
      <c r="B915" s="88" t="s">
        <v>751</v>
      </c>
      <c r="C915" s="89">
        <v>600</v>
      </c>
      <c r="D915" s="89">
        <v>31800</v>
      </c>
      <c r="E915" s="89">
        <v>3816</v>
      </c>
    </row>
    <row r="916" spans="1:5">
      <c r="A916" s="88" t="s">
        <v>753</v>
      </c>
      <c r="B916" s="88" t="s">
        <v>755</v>
      </c>
      <c r="C916" s="89">
        <v>1100</v>
      </c>
      <c r="D916" s="89">
        <v>80300</v>
      </c>
      <c r="E916" s="89">
        <v>10439</v>
      </c>
    </row>
    <row r="917" spans="1:5">
      <c r="A917" s="88" t="s">
        <v>750</v>
      </c>
      <c r="B917" s="88" t="s">
        <v>760</v>
      </c>
      <c r="C917" s="89">
        <v>1700</v>
      </c>
      <c r="D917" s="89">
        <v>20400</v>
      </c>
      <c r="E917" s="89">
        <v>2652</v>
      </c>
    </row>
    <row r="918" spans="1:5">
      <c r="A918" s="88" t="s">
        <v>750</v>
      </c>
      <c r="B918" s="88" t="s">
        <v>751</v>
      </c>
      <c r="C918" s="89">
        <v>800</v>
      </c>
      <c r="D918" s="89">
        <v>33600</v>
      </c>
      <c r="E918" s="89">
        <v>11424</v>
      </c>
    </row>
    <row r="919" spans="1:5">
      <c r="A919" s="88" t="s">
        <v>748</v>
      </c>
      <c r="B919" s="88" t="s">
        <v>461</v>
      </c>
      <c r="C919" s="89">
        <v>800</v>
      </c>
      <c r="D919" s="89">
        <v>19200</v>
      </c>
      <c r="E919" s="89">
        <v>5760</v>
      </c>
    </row>
    <row r="920" spans="1:5">
      <c r="A920" s="88" t="s">
        <v>748</v>
      </c>
      <c r="B920" s="88" t="s">
        <v>454</v>
      </c>
      <c r="C920" s="89">
        <v>1800</v>
      </c>
      <c r="D920" s="89">
        <v>54000</v>
      </c>
      <c r="E920" s="89">
        <v>17820</v>
      </c>
    </row>
    <row r="921" spans="1:5">
      <c r="A921" s="88" t="s">
        <v>748</v>
      </c>
      <c r="B921" s="88" t="s">
        <v>454</v>
      </c>
      <c r="C921" s="89">
        <v>500</v>
      </c>
      <c r="D921" s="89">
        <v>19000</v>
      </c>
      <c r="E921" s="89">
        <v>5130</v>
      </c>
    </row>
    <row r="922" spans="1:5">
      <c r="A922" s="88" t="s">
        <v>750</v>
      </c>
      <c r="B922" s="88" t="s">
        <v>751</v>
      </c>
      <c r="C922" s="89">
        <v>1600</v>
      </c>
      <c r="D922" s="89">
        <v>134400</v>
      </c>
      <c r="E922" s="89">
        <v>36288</v>
      </c>
    </row>
    <row r="923" spans="1:5">
      <c r="A923" s="88" t="s">
        <v>753</v>
      </c>
      <c r="B923" s="88" t="s">
        <v>764</v>
      </c>
      <c r="C923" s="89">
        <v>700</v>
      </c>
      <c r="D923" s="89">
        <v>9100</v>
      </c>
      <c r="E923" s="89">
        <v>1001</v>
      </c>
    </row>
    <row r="924" spans="1:5">
      <c r="A924" s="88" t="s">
        <v>753</v>
      </c>
      <c r="B924" s="88" t="s">
        <v>754</v>
      </c>
      <c r="C924" s="89">
        <v>500</v>
      </c>
      <c r="D924" s="89">
        <v>8500</v>
      </c>
      <c r="E924" s="89">
        <v>2040</v>
      </c>
    </row>
    <row r="925" spans="1:5">
      <c r="A925" s="88" t="s">
        <v>753</v>
      </c>
      <c r="B925" s="88" t="s">
        <v>754</v>
      </c>
      <c r="C925" s="89">
        <v>1100</v>
      </c>
      <c r="D925" s="89">
        <v>18700</v>
      </c>
      <c r="E925" s="89">
        <v>2805</v>
      </c>
    </row>
    <row r="926" spans="1:5">
      <c r="A926" s="88" t="s">
        <v>748</v>
      </c>
      <c r="B926" s="88" t="s">
        <v>757</v>
      </c>
      <c r="C926" s="89">
        <v>1600</v>
      </c>
      <c r="D926" s="89">
        <v>60800</v>
      </c>
      <c r="E926" s="89">
        <v>12160</v>
      </c>
    </row>
    <row r="927" spans="1:5">
      <c r="A927" s="88" t="s">
        <v>748</v>
      </c>
      <c r="B927" s="88" t="s">
        <v>461</v>
      </c>
      <c r="C927" s="89">
        <v>400</v>
      </c>
      <c r="D927" s="89">
        <v>14800</v>
      </c>
      <c r="E927" s="89">
        <v>3552</v>
      </c>
    </row>
    <row r="928" spans="1:5">
      <c r="A928" s="88" t="s">
        <v>748</v>
      </c>
      <c r="B928" s="88" t="s">
        <v>461</v>
      </c>
      <c r="C928" s="89">
        <v>1300</v>
      </c>
      <c r="D928" s="89">
        <v>16900</v>
      </c>
      <c r="E928" s="89">
        <v>4225</v>
      </c>
    </row>
    <row r="929" spans="1:5">
      <c r="A929" s="88" t="s">
        <v>748</v>
      </c>
      <c r="B929" s="88" t="s">
        <v>454</v>
      </c>
      <c r="C929" s="89">
        <v>400</v>
      </c>
      <c r="D929" s="89">
        <v>6000</v>
      </c>
      <c r="E929" s="89">
        <v>1620</v>
      </c>
    </row>
    <row r="930" spans="1:5">
      <c r="A930" s="88" t="s">
        <v>750</v>
      </c>
      <c r="B930" s="88" t="s">
        <v>763</v>
      </c>
      <c r="C930" s="89">
        <v>500</v>
      </c>
      <c r="D930" s="89">
        <v>13000</v>
      </c>
      <c r="E930" s="89">
        <v>1300</v>
      </c>
    </row>
    <row r="931" spans="1:5">
      <c r="A931" s="88" t="s">
        <v>748</v>
      </c>
      <c r="B931" s="88" t="s">
        <v>454</v>
      </c>
      <c r="C931" s="89">
        <v>200</v>
      </c>
      <c r="D931" s="89">
        <v>8600</v>
      </c>
      <c r="E931" s="89">
        <v>1634</v>
      </c>
    </row>
    <row r="932" spans="1:5">
      <c r="A932" s="88" t="s">
        <v>748</v>
      </c>
      <c r="B932" s="88" t="s">
        <v>454</v>
      </c>
      <c r="C932" s="89">
        <v>300</v>
      </c>
      <c r="D932" s="89">
        <v>12300</v>
      </c>
      <c r="E932" s="89">
        <v>3198</v>
      </c>
    </row>
    <row r="933" spans="1:5">
      <c r="A933" s="88" t="s">
        <v>748</v>
      </c>
      <c r="B933" s="88" t="s">
        <v>461</v>
      </c>
      <c r="C933" s="89">
        <v>1200</v>
      </c>
      <c r="D933" s="89">
        <v>74400</v>
      </c>
      <c r="E933" s="89">
        <v>23064</v>
      </c>
    </row>
    <row r="934" spans="1:5">
      <c r="A934" s="88" t="s">
        <v>748</v>
      </c>
      <c r="B934" s="88" t="s">
        <v>749</v>
      </c>
      <c r="C934" s="89">
        <v>900</v>
      </c>
      <c r="D934" s="89">
        <v>54000</v>
      </c>
      <c r="E934" s="89">
        <v>16200</v>
      </c>
    </row>
    <row r="935" spans="1:5">
      <c r="A935" s="88" t="s">
        <v>750</v>
      </c>
      <c r="B935" s="88" t="s">
        <v>763</v>
      </c>
      <c r="C935" s="89">
        <v>1200</v>
      </c>
      <c r="D935" s="89">
        <v>87600</v>
      </c>
      <c r="E935" s="89">
        <v>23652</v>
      </c>
    </row>
    <row r="936" spans="1:5">
      <c r="A936" s="88" t="s">
        <v>753</v>
      </c>
      <c r="B936" s="88" t="s">
        <v>755</v>
      </c>
      <c r="C936" s="89">
        <v>800</v>
      </c>
      <c r="D936" s="89">
        <v>56800</v>
      </c>
      <c r="E936" s="89">
        <v>18744</v>
      </c>
    </row>
    <row r="937" spans="1:5">
      <c r="A937" s="88" t="s">
        <v>748</v>
      </c>
      <c r="B937" s="88" t="s">
        <v>749</v>
      </c>
      <c r="C937" s="89">
        <v>1100</v>
      </c>
      <c r="D937" s="89">
        <v>95700</v>
      </c>
      <c r="E937" s="89">
        <v>26796</v>
      </c>
    </row>
    <row r="938" spans="1:5">
      <c r="A938" s="88" t="s">
        <v>753</v>
      </c>
      <c r="B938" s="88" t="s">
        <v>764</v>
      </c>
      <c r="C938" s="89">
        <v>200</v>
      </c>
      <c r="D938" s="89">
        <v>4000</v>
      </c>
      <c r="E938" s="89">
        <v>1080</v>
      </c>
    </row>
    <row r="939" spans="1:5">
      <c r="A939" s="88" t="s">
        <v>750</v>
      </c>
      <c r="B939" s="88" t="s">
        <v>760</v>
      </c>
      <c r="C939" s="89">
        <v>400</v>
      </c>
      <c r="D939" s="89">
        <v>5600</v>
      </c>
      <c r="E939" s="89">
        <v>1344</v>
      </c>
    </row>
    <row r="940" spans="1:5">
      <c r="A940" s="88" t="s">
        <v>748</v>
      </c>
      <c r="B940" s="88" t="s">
        <v>757</v>
      </c>
      <c r="C940" s="89">
        <v>800</v>
      </c>
      <c r="D940" s="89">
        <v>32000</v>
      </c>
      <c r="E940" s="89">
        <v>10880</v>
      </c>
    </row>
    <row r="941" spans="1:5">
      <c r="A941" s="88" t="s">
        <v>748</v>
      </c>
      <c r="B941" s="88" t="s">
        <v>749</v>
      </c>
      <c r="C941" s="89">
        <v>1300</v>
      </c>
      <c r="D941" s="89">
        <v>28600</v>
      </c>
      <c r="E941" s="89">
        <v>6578</v>
      </c>
    </row>
    <row r="942" spans="1:5">
      <c r="A942" s="88" t="s">
        <v>748</v>
      </c>
      <c r="B942" s="88" t="s">
        <v>454</v>
      </c>
      <c r="C942" s="89">
        <v>900</v>
      </c>
      <c r="D942" s="89">
        <v>23400</v>
      </c>
      <c r="E942" s="89">
        <v>6552</v>
      </c>
    </row>
    <row r="943" spans="1:5">
      <c r="A943" s="88" t="s">
        <v>750</v>
      </c>
      <c r="B943" s="88" t="s">
        <v>761</v>
      </c>
      <c r="C943" s="89">
        <v>1100</v>
      </c>
      <c r="D943" s="89">
        <v>36300</v>
      </c>
      <c r="E943" s="89">
        <v>10890</v>
      </c>
    </row>
    <row r="944" spans="1:5">
      <c r="A944" s="88" t="s">
        <v>753</v>
      </c>
      <c r="B944" s="88" t="s">
        <v>755</v>
      </c>
      <c r="C944" s="89">
        <v>1300</v>
      </c>
      <c r="D944" s="89">
        <v>39000</v>
      </c>
      <c r="E944" s="89">
        <v>5850</v>
      </c>
    </row>
    <row r="945" spans="1:5">
      <c r="A945" s="88" t="s">
        <v>748</v>
      </c>
      <c r="B945" s="88" t="s">
        <v>461</v>
      </c>
      <c r="C945" s="89">
        <v>600</v>
      </c>
      <c r="D945" s="89">
        <v>23400</v>
      </c>
      <c r="E945" s="89">
        <v>2340</v>
      </c>
    </row>
    <row r="946" spans="1:5">
      <c r="A946" s="88" t="s">
        <v>748</v>
      </c>
      <c r="B946" s="88" t="s">
        <v>461</v>
      </c>
      <c r="C946" s="89">
        <v>1700</v>
      </c>
      <c r="D946" s="89">
        <v>42500</v>
      </c>
      <c r="E946" s="89">
        <v>8925</v>
      </c>
    </row>
    <row r="947" spans="1:5">
      <c r="A947" s="88" t="s">
        <v>753</v>
      </c>
      <c r="B947" s="88" t="s">
        <v>754</v>
      </c>
      <c r="C947" s="89">
        <v>400</v>
      </c>
      <c r="D947" s="89">
        <v>25200</v>
      </c>
      <c r="E947" s="89">
        <v>7308</v>
      </c>
    </row>
    <row r="948" spans="1:5">
      <c r="A948" s="88" t="s">
        <v>750</v>
      </c>
      <c r="B948" s="88" t="s">
        <v>760</v>
      </c>
      <c r="C948" s="89">
        <v>1700</v>
      </c>
      <c r="D948" s="89">
        <v>73100</v>
      </c>
      <c r="E948" s="89">
        <v>17544</v>
      </c>
    </row>
    <row r="949" spans="1:5">
      <c r="A949" s="88" t="s">
        <v>750</v>
      </c>
      <c r="B949" s="88" t="s">
        <v>762</v>
      </c>
      <c r="C949" s="89">
        <v>1200</v>
      </c>
      <c r="D949" s="89">
        <v>46800</v>
      </c>
      <c r="E949" s="89">
        <v>4680</v>
      </c>
    </row>
    <row r="950" spans="1:5">
      <c r="A950" s="88" t="s">
        <v>748</v>
      </c>
      <c r="B950" s="88" t="s">
        <v>749</v>
      </c>
      <c r="C950" s="89">
        <v>900</v>
      </c>
      <c r="D950" s="89">
        <v>15300</v>
      </c>
      <c r="E950" s="89">
        <v>2601</v>
      </c>
    </row>
    <row r="951" spans="1:5">
      <c r="A951" s="88" t="s">
        <v>750</v>
      </c>
      <c r="B951" s="88" t="s">
        <v>763</v>
      </c>
      <c r="C951" s="89">
        <v>900</v>
      </c>
      <c r="D951" s="89">
        <v>78300</v>
      </c>
      <c r="E951" s="89">
        <v>16443</v>
      </c>
    </row>
    <row r="952" spans="1:5">
      <c r="A952" s="88" t="s">
        <v>748</v>
      </c>
      <c r="B952" s="88" t="s">
        <v>454</v>
      </c>
      <c r="C952" s="89">
        <v>1300</v>
      </c>
      <c r="D952" s="89">
        <v>71500</v>
      </c>
      <c r="E952" s="89">
        <v>14300</v>
      </c>
    </row>
    <row r="953" spans="1:5">
      <c r="A953" s="88" t="s">
        <v>750</v>
      </c>
      <c r="B953" s="88" t="s">
        <v>763</v>
      </c>
      <c r="C953" s="89">
        <v>1800</v>
      </c>
      <c r="D953" s="89">
        <v>81000</v>
      </c>
      <c r="E953" s="89">
        <v>28350</v>
      </c>
    </row>
    <row r="954" spans="1:5">
      <c r="A954" s="88" t="s">
        <v>753</v>
      </c>
      <c r="B954" s="88" t="s">
        <v>754</v>
      </c>
      <c r="C954" s="89">
        <v>1000</v>
      </c>
      <c r="D954" s="89">
        <v>71000</v>
      </c>
      <c r="E954" s="89">
        <v>26270</v>
      </c>
    </row>
    <row r="955" spans="1:5">
      <c r="A955" s="88" t="s">
        <v>753</v>
      </c>
      <c r="B955" s="88" t="s">
        <v>764</v>
      </c>
      <c r="C955" s="89">
        <v>300</v>
      </c>
      <c r="D955" s="89">
        <v>10800</v>
      </c>
      <c r="E955" s="89">
        <v>2592</v>
      </c>
    </row>
    <row r="956" spans="1:5">
      <c r="A956" s="88" t="s">
        <v>748</v>
      </c>
      <c r="B956" s="88" t="s">
        <v>461</v>
      </c>
      <c r="C956" s="89">
        <v>1400</v>
      </c>
      <c r="D956" s="89">
        <v>64400</v>
      </c>
      <c r="E956" s="89">
        <v>14168</v>
      </c>
    </row>
    <row r="957" spans="1:5">
      <c r="A957" s="88" t="s">
        <v>750</v>
      </c>
      <c r="B957" s="88" t="s">
        <v>761</v>
      </c>
      <c r="C957" s="89">
        <v>1300</v>
      </c>
      <c r="D957" s="89">
        <v>27300</v>
      </c>
      <c r="E957" s="89">
        <v>2730</v>
      </c>
    </row>
    <row r="958" spans="1:5">
      <c r="A958" s="88" t="s">
        <v>750</v>
      </c>
      <c r="B958" s="88" t="s">
        <v>751</v>
      </c>
      <c r="C958" s="89">
        <v>1400</v>
      </c>
      <c r="D958" s="89">
        <v>102200</v>
      </c>
      <c r="E958" s="89">
        <v>14308</v>
      </c>
    </row>
    <row r="959" spans="1:5">
      <c r="A959" s="88" t="s">
        <v>750</v>
      </c>
      <c r="B959" s="88" t="s">
        <v>751</v>
      </c>
      <c r="C959" s="89">
        <v>1200</v>
      </c>
      <c r="D959" s="89">
        <v>74400</v>
      </c>
      <c r="E959" s="89">
        <v>23808</v>
      </c>
    </row>
    <row r="960" spans="1:5">
      <c r="A960" s="88" t="s">
        <v>750</v>
      </c>
      <c r="B960" s="88" t="s">
        <v>762</v>
      </c>
      <c r="C960" s="89">
        <v>1000</v>
      </c>
      <c r="D960" s="89">
        <v>35000</v>
      </c>
      <c r="E960" s="89">
        <v>5950</v>
      </c>
    </row>
    <row r="961" spans="1:5">
      <c r="A961" s="88" t="s">
        <v>748</v>
      </c>
      <c r="B961" s="88" t="s">
        <v>454</v>
      </c>
      <c r="C961" s="89">
        <v>600</v>
      </c>
      <c r="D961" s="89">
        <v>13200</v>
      </c>
      <c r="E961" s="89">
        <v>3300</v>
      </c>
    </row>
    <row r="962" spans="1:5">
      <c r="A962" s="88" t="s">
        <v>753</v>
      </c>
      <c r="B962" s="88" t="s">
        <v>754</v>
      </c>
      <c r="C962" s="89">
        <v>1300</v>
      </c>
      <c r="D962" s="89">
        <v>98800</v>
      </c>
      <c r="E962" s="89">
        <v>27664</v>
      </c>
    </row>
    <row r="963" spans="1:5">
      <c r="A963" s="88" t="s">
        <v>753</v>
      </c>
      <c r="B963" s="88" t="s">
        <v>765</v>
      </c>
      <c r="C963" s="89">
        <v>1300</v>
      </c>
      <c r="D963" s="89">
        <v>87100</v>
      </c>
      <c r="E963" s="89">
        <v>11323</v>
      </c>
    </row>
    <row r="964" spans="1:5">
      <c r="A964" s="88" t="s">
        <v>750</v>
      </c>
      <c r="B964" s="88" t="s">
        <v>760</v>
      </c>
      <c r="C964" s="89">
        <v>1500</v>
      </c>
      <c r="D964" s="89">
        <v>96000</v>
      </c>
      <c r="E964" s="89">
        <v>9600</v>
      </c>
    </row>
    <row r="965" spans="1:5">
      <c r="A965" s="88" t="s">
        <v>750</v>
      </c>
      <c r="B965" s="88" t="s">
        <v>751</v>
      </c>
      <c r="C965" s="89">
        <v>900</v>
      </c>
      <c r="D965" s="89">
        <v>52200</v>
      </c>
      <c r="E965" s="89">
        <v>6264</v>
      </c>
    </row>
    <row r="966" spans="1:5">
      <c r="A966" s="88" t="s">
        <v>750</v>
      </c>
      <c r="B966" s="88" t="s">
        <v>760</v>
      </c>
      <c r="C966" s="89">
        <v>1200</v>
      </c>
      <c r="D966" s="89">
        <v>30000</v>
      </c>
      <c r="E966" s="89">
        <v>10800</v>
      </c>
    </row>
    <row r="967" spans="1:5">
      <c r="A967" s="88" t="s">
        <v>748</v>
      </c>
      <c r="B967" s="88" t="s">
        <v>766</v>
      </c>
      <c r="C967" s="89">
        <v>500</v>
      </c>
      <c r="D967" s="89">
        <v>24500</v>
      </c>
      <c r="E967" s="89">
        <v>7350</v>
      </c>
    </row>
    <row r="968" spans="1:5">
      <c r="A968" s="88" t="s">
        <v>748</v>
      </c>
      <c r="B968" s="88" t="s">
        <v>454</v>
      </c>
      <c r="C968" s="89">
        <v>200</v>
      </c>
      <c r="D968" s="89">
        <v>6600</v>
      </c>
      <c r="E968" s="89">
        <v>1254</v>
      </c>
    </row>
    <row r="969" spans="1:5">
      <c r="A969" s="88" t="s">
        <v>753</v>
      </c>
      <c r="B969" s="88" t="s">
        <v>765</v>
      </c>
      <c r="C969" s="89">
        <v>1100</v>
      </c>
      <c r="D969" s="89">
        <v>74800</v>
      </c>
      <c r="E969" s="89">
        <v>24684</v>
      </c>
    </row>
    <row r="970" spans="1:5">
      <c r="A970" s="88" t="s">
        <v>748</v>
      </c>
      <c r="B970" s="88" t="s">
        <v>461</v>
      </c>
      <c r="C970" s="89">
        <v>900</v>
      </c>
      <c r="D970" s="89">
        <v>21600</v>
      </c>
      <c r="E970" s="89">
        <v>5832</v>
      </c>
    </row>
    <row r="971" spans="1:5">
      <c r="A971" s="88" t="s">
        <v>748</v>
      </c>
      <c r="B971" s="88" t="s">
        <v>749</v>
      </c>
      <c r="C971" s="89">
        <v>900</v>
      </c>
      <c r="D971" s="89">
        <v>62100</v>
      </c>
      <c r="E971" s="89">
        <v>19872</v>
      </c>
    </row>
    <row r="972" spans="1:5">
      <c r="A972" s="88" t="s">
        <v>748</v>
      </c>
      <c r="B972" s="88" t="s">
        <v>749</v>
      </c>
      <c r="C972" s="89">
        <v>1700</v>
      </c>
      <c r="D972" s="89">
        <v>112200</v>
      </c>
      <c r="E972" s="89">
        <v>28050</v>
      </c>
    </row>
    <row r="973" spans="1:5">
      <c r="A973" s="88" t="s">
        <v>750</v>
      </c>
      <c r="B973" s="88" t="s">
        <v>761</v>
      </c>
      <c r="C973" s="89">
        <v>1400</v>
      </c>
      <c r="D973" s="89">
        <v>26600</v>
      </c>
      <c r="E973" s="89">
        <v>9044</v>
      </c>
    </row>
    <row r="974" spans="1:5">
      <c r="A974" s="88" t="s">
        <v>748</v>
      </c>
      <c r="B974" s="88" t="s">
        <v>454</v>
      </c>
      <c r="C974" s="89">
        <v>1800</v>
      </c>
      <c r="D974" s="89">
        <v>84600</v>
      </c>
      <c r="E974" s="89">
        <v>17766</v>
      </c>
    </row>
    <row r="975" spans="1:5">
      <c r="A975" s="88" t="s">
        <v>750</v>
      </c>
      <c r="B975" s="88" t="s">
        <v>762</v>
      </c>
      <c r="C975" s="89">
        <v>400</v>
      </c>
      <c r="D975" s="89">
        <v>18400</v>
      </c>
      <c r="E975" s="89">
        <v>6808</v>
      </c>
    </row>
    <row r="976" spans="1:5">
      <c r="A976" s="88" t="s">
        <v>748</v>
      </c>
      <c r="B976" s="88" t="s">
        <v>461</v>
      </c>
      <c r="C976" s="89">
        <v>1300</v>
      </c>
      <c r="D976" s="89">
        <v>68900</v>
      </c>
      <c r="E976" s="89">
        <v>24115</v>
      </c>
    </row>
    <row r="977" spans="1:5">
      <c r="A977" s="88" t="s">
        <v>750</v>
      </c>
      <c r="B977" s="88" t="s">
        <v>760</v>
      </c>
      <c r="C977" s="89">
        <v>1800</v>
      </c>
      <c r="D977" s="89">
        <v>30600</v>
      </c>
      <c r="E977" s="89">
        <v>7038</v>
      </c>
    </row>
    <row r="978" spans="1:5">
      <c r="A978" s="88" t="s">
        <v>748</v>
      </c>
      <c r="B978" s="88" t="s">
        <v>766</v>
      </c>
      <c r="C978" s="89">
        <v>300</v>
      </c>
      <c r="D978" s="89">
        <v>3600</v>
      </c>
      <c r="E978" s="89">
        <v>540</v>
      </c>
    </row>
    <row r="979" spans="1:5">
      <c r="A979" s="88" t="s">
        <v>748</v>
      </c>
      <c r="B979" s="88" t="s">
        <v>757</v>
      </c>
      <c r="C979" s="89">
        <v>800</v>
      </c>
      <c r="D979" s="89">
        <v>25600</v>
      </c>
      <c r="E979" s="89">
        <v>7680</v>
      </c>
    </row>
    <row r="980" spans="1:5">
      <c r="A980" s="88" t="s">
        <v>750</v>
      </c>
      <c r="B980" s="88" t="s">
        <v>762</v>
      </c>
      <c r="C980" s="89">
        <v>1700</v>
      </c>
      <c r="D980" s="89">
        <v>81600</v>
      </c>
      <c r="E980" s="89">
        <v>26928</v>
      </c>
    </row>
    <row r="981" spans="1:5">
      <c r="A981" s="88" t="s">
        <v>748</v>
      </c>
      <c r="B981" s="88" t="s">
        <v>454</v>
      </c>
      <c r="C981" s="89">
        <v>700</v>
      </c>
      <c r="D981" s="89">
        <v>56000</v>
      </c>
      <c r="E981" s="89">
        <v>15680</v>
      </c>
    </row>
    <row r="982" spans="1:5">
      <c r="A982" s="88" t="s">
        <v>750</v>
      </c>
      <c r="B982" s="88" t="s">
        <v>762</v>
      </c>
      <c r="C982" s="89">
        <v>700</v>
      </c>
      <c r="D982" s="89">
        <v>41300</v>
      </c>
      <c r="E982" s="89">
        <v>10325</v>
      </c>
    </row>
    <row r="983" spans="1:5">
      <c r="A983" s="88" t="s">
        <v>753</v>
      </c>
      <c r="B983" s="88" t="s">
        <v>754</v>
      </c>
      <c r="C983" s="89">
        <v>500</v>
      </c>
      <c r="D983" s="89">
        <v>24000</v>
      </c>
      <c r="E983" s="89">
        <v>3360</v>
      </c>
    </row>
    <row r="984" spans="1:5">
      <c r="A984" s="88" t="s">
        <v>753</v>
      </c>
      <c r="B984" s="88" t="s">
        <v>765</v>
      </c>
      <c r="C984" s="89">
        <v>1000</v>
      </c>
      <c r="D984" s="89">
        <v>58000</v>
      </c>
      <c r="E984" s="89">
        <v>18560</v>
      </c>
    </row>
    <row r="985" spans="1:5">
      <c r="A985" s="88" t="s">
        <v>748</v>
      </c>
      <c r="B985" s="88" t="s">
        <v>758</v>
      </c>
      <c r="C985" s="89">
        <v>1300</v>
      </c>
      <c r="D985" s="89">
        <v>29900</v>
      </c>
      <c r="E985" s="89">
        <v>5382</v>
      </c>
    </row>
    <row r="986" spans="1:5">
      <c r="A986" s="88" t="s">
        <v>750</v>
      </c>
      <c r="B986" s="88" t="s">
        <v>762</v>
      </c>
      <c r="C986" s="89">
        <v>500</v>
      </c>
      <c r="D986" s="89">
        <v>8500</v>
      </c>
      <c r="E986" s="89">
        <v>1955</v>
      </c>
    </row>
    <row r="987" spans="1:5">
      <c r="A987" s="88" t="s">
        <v>748</v>
      </c>
      <c r="B987" s="88" t="s">
        <v>454</v>
      </c>
      <c r="C987" s="89">
        <v>1200</v>
      </c>
      <c r="D987" s="89">
        <v>30000</v>
      </c>
      <c r="E987" s="89">
        <v>7200</v>
      </c>
    </row>
    <row r="988" spans="1:5">
      <c r="A988" s="88" t="s">
        <v>753</v>
      </c>
      <c r="B988" s="88" t="s">
        <v>765</v>
      </c>
      <c r="C988" s="89">
        <v>900</v>
      </c>
      <c r="D988" s="89">
        <v>53100</v>
      </c>
      <c r="E988" s="89">
        <v>11151</v>
      </c>
    </row>
    <row r="989" spans="1:5">
      <c r="A989" s="88" t="s">
        <v>750</v>
      </c>
      <c r="B989" s="88" t="s">
        <v>751</v>
      </c>
      <c r="C989" s="89">
        <v>300</v>
      </c>
      <c r="D989" s="89">
        <v>7200</v>
      </c>
      <c r="E989" s="89">
        <v>1440</v>
      </c>
    </row>
    <row r="990" spans="1:5">
      <c r="A990" s="88" t="s">
        <v>753</v>
      </c>
      <c r="B990" s="88" t="s">
        <v>755</v>
      </c>
      <c r="C990" s="89">
        <v>1400</v>
      </c>
      <c r="D990" s="89">
        <v>49000</v>
      </c>
      <c r="E990" s="89">
        <v>15680</v>
      </c>
    </row>
    <row r="991" spans="1:5">
      <c r="A991" s="88" t="s">
        <v>750</v>
      </c>
      <c r="B991" s="88" t="s">
        <v>763</v>
      </c>
      <c r="C991" s="89">
        <v>1200</v>
      </c>
      <c r="D991" s="89">
        <v>80400</v>
      </c>
      <c r="E991" s="89">
        <v>28140</v>
      </c>
    </row>
    <row r="992" spans="1:5">
      <c r="A992" s="88" t="s">
        <v>750</v>
      </c>
      <c r="B992" s="88" t="s">
        <v>761</v>
      </c>
      <c r="C992" s="89">
        <v>600</v>
      </c>
      <c r="D992" s="89">
        <v>47400</v>
      </c>
      <c r="E992" s="89">
        <v>6162</v>
      </c>
    </row>
    <row r="993" spans="1:5">
      <c r="A993" s="88" t="s">
        <v>750</v>
      </c>
      <c r="B993" s="88" t="s">
        <v>761</v>
      </c>
      <c r="C993" s="89">
        <v>1100</v>
      </c>
      <c r="D993" s="89">
        <v>77000</v>
      </c>
      <c r="E993" s="89">
        <v>21560</v>
      </c>
    </row>
    <row r="994" spans="1:5">
      <c r="A994" s="88" t="s">
        <v>750</v>
      </c>
      <c r="B994" s="88" t="s">
        <v>761</v>
      </c>
      <c r="C994" s="89">
        <v>1300</v>
      </c>
      <c r="D994" s="89">
        <v>106600</v>
      </c>
      <c r="E994" s="89">
        <v>25584</v>
      </c>
    </row>
    <row r="995" spans="1:5">
      <c r="A995" s="88" t="s">
        <v>748</v>
      </c>
      <c r="B995" s="88" t="s">
        <v>758</v>
      </c>
      <c r="C995" s="89">
        <v>800</v>
      </c>
      <c r="D995" s="89">
        <v>10400</v>
      </c>
      <c r="E995" s="89">
        <v>1768</v>
      </c>
    </row>
    <row r="996" spans="1:5">
      <c r="A996" s="88" t="s">
        <v>750</v>
      </c>
      <c r="B996" s="88" t="s">
        <v>759</v>
      </c>
      <c r="C996" s="89">
        <v>500</v>
      </c>
      <c r="D996" s="89">
        <v>39000</v>
      </c>
      <c r="E996" s="89">
        <v>7800</v>
      </c>
    </row>
    <row r="997" spans="1:5">
      <c r="A997" s="88" t="s">
        <v>748</v>
      </c>
      <c r="B997" s="88" t="s">
        <v>454</v>
      </c>
      <c r="C997" s="89">
        <v>1400</v>
      </c>
      <c r="D997" s="89">
        <v>61600</v>
      </c>
      <c r="E997" s="89">
        <v>17864</v>
      </c>
    </row>
    <row r="998" spans="1:5">
      <c r="A998" s="88" t="s">
        <v>753</v>
      </c>
      <c r="B998" s="88" t="s">
        <v>755</v>
      </c>
      <c r="C998" s="89">
        <v>700</v>
      </c>
      <c r="D998" s="89">
        <v>18200</v>
      </c>
      <c r="E998" s="89">
        <v>3640</v>
      </c>
    </row>
    <row r="999" spans="1:5">
      <c r="A999" s="88" t="s">
        <v>748</v>
      </c>
      <c r="B999" s="88" t="s">
        <v>758</v>
      </c>
      <c r="C999" s="89">
        <v>1800</v>
      </c>
      <c r="D999" s="89">
        <v>154800</v>
      </c>
      <c r="E999" s="89">
        <v>46440</v>
      </c>
    </row>
    <row r="1000" spans="1:5">
      <c r="A1000" s="88" t="s">
        <v>750</v>
      </c>
      <c r="B1000" s="88" t="s">
        <v>762</v>
      </c>
      <c r="C1000" s="89">
        <v>1000</v>
      </c>
      <c r="D1000" s="89">
        <v>80000</v>
      </c>
      <c r="E1000" s="89">
        <v>16800</v>
      </c>
    </row>
    <row r="1001" spans="1:5">
      <c r="A1001" s="88" t="s">
        <v>748</v>
      </c>
      <c r="B1001" s="88" t="s">
        <v>757</v>
      </c>
      <c r="C1001" s="89">
        <v>700</v>
      </c>
      <c r="D1001" s="89">
        <v>53900</v>
      </c>
      <c r="E1001" s="89">
        <v>8085</v>
      </c>
    </row>
    <row r="1002" spans="1:5">
      <c r="A1002" s="88" t="s">
        <v>748</v>
      </c>
      <c r="B1002" s="88" t="s">
        <v>461</v>
      </c>
      <c r="C1002" s="89">
        <v>1100</v>
      </c>
      <c r="D1002" s="89">
        <v>20900</v>
      </c>
      <c r="E1002" s="89">
        <v>3762</v>
      </c>
    </row>
    <row r="1003" spans="1:5">
      <c r="A1003" s="88" t="s">
        <v>748</v>
      </c>
      <c r="B1003" s="88" t="s">
        <v>758</v>
      </c>
      <c r="C1003" s="89">
        <v>200</v>
      </c>
      <c r="D1003" s="89">
        <v>8800</v>
      </c>
      <c r="E1003" s="89">
        <v>968</v>
      </c>
    </row>
    <row r="1004" spans="1:5">
      <c r="A1004" s="88" t="s">
        <v>750</v>
      </c>
      <c r="B1004" s="88" t="s">
        <v>760</v>
      </c>
      <c r="C1004" s="89">
        <v>500</v>
      </c>
      <c r="D1004" s="89">
        <v>8500</v>
      </c>
      <c r="E1004" s="89">
        <v>3060</v>
      </c>
    </row>
    <row r="1005" spans="1:5">
      <c r="A1005" s="88" t="s">
        <v>748</v>
      </c>
      <c r="B1005" s="88" t="s">
        <v>454</v>
      </c>
      <c r="C1005" s="89">
        <v>1800</v>
      </c>
      <c r="D1005" s="89">
        <v>61200</v>
      </c>
      <c r="E1005" s="89">
        <v>18360</v>
      </c>
    </row>
    <row r="1006" spans="1:5">
      <c r="A1006" s="88" t="s">
        <v>748</v>
      </c>
      <c r="B1006" s="88" t="s">
        <v>758</v>
      </c>
      <c r="C1006" s="89">
        <v>1800</v>
      </c>
      <c r="D1006" s="89">
        <v>135000</v>
      </c>
      <c r="E1006" s="89">
        <v>14850</v>
      </c>
    </row>
    <row r="1007" spans="1:5">
      <c r="A1007" s="88" t="s">
        <v>748</v>
      </c>
      <c r="B1007" s="88" t="s">
        <v>461</v>
      </c>
      <c r="C1007" s="89">
        <v>600</v>
      </c>
      <c r="D1007" s="89">
        <v>28800</v>
      </c>
      <c r="E1007" s="89">
        <v>6624</v>
      </c>
    </row>
    <row r="1008" spans="1:5">
      <c r="A1008" s="88" t="s">
        <v>748</v>
      </c>
      <c r="B1008" s="88" t="s">
        <v>461</v>
      </c>
      <c r="C1008" s="89">
        <v>1100</v>
      </c>
      <c r="D1008" s="89">
        <v>18700</v>
      </c>
      <c r="E1008" s="89">
        <v>2244</v>
      </c>
    </row>
    <row r="1009" spans="1:5">
      <c r="A1009" s="88" t="s">
        <v>748</v>
      </c>
      <c r="B1009" s="88" t="s">
        <v>757</v>
      </c>
      <c r="C1009" s="89">
        <v>1400</v>
      </c>
      <c r="D1009" s="89">
        <v>54600</v>
      </c>
      <c r="E1009" s="89">
        <v>9828</v>
      </c>
    </row>
    <row r="1010" spans="1:5">
      <c r="A1010" s="88" t="s">
        <v>753</v>
      </c>
      <c r="B1010" s="88" t="s">
        <v>765</v>
      </c>
      <c r="C1010" s="89">
        <v>1700</v>
      </c>
      <c r="D1010" s="89">
        <v>147900</v>
      </c>
      <c r="E1010" s="89">
        <v>29580</v>
      </c>
    </row>
    <row r="1011" spans="1:5">
      <c r="A1011" s="88" t="s">
        <v>753</v>
      </c>
      <c r="B1011" s="88" t="s">
        <v>765</v>
      </c>
      <c r="C1011" s="89">
        <v>600</v>
      </c>
      <c r="D1011" s="89">
        <v>37200</v>
      </c>
      <c r="E1011" s="89">
        <v>11160</v>
      </c>
    </row>
    <row r="1012" spans="1:5">
      <c r="A1012" s="88" t="s">
        <v>750</v>
      </c>
      <c r="B1012" s="88" t="s">
        <v>761</v>
      </c>
      <c r="C1012" s="89">
        <v>1600</v>
      </c>
      <c r="D1012" s="89">
        <v>124800</v>
      </c>
      <c r="E1012" s="89">
        <v>37440</v>
      </c>
    </row>
    <row r="1013" spans="1:5">
      <c r="A1013" s="88" t="s">
        <v>753</v>
      </c>
      <c r="B1013" s="88" t="s">
        <v>765</v>
      </c>
      <c r="C1013" s="89">
        <v>900</v>
      </c>
      <c r="D1013" s="89">
        <v>54000</v>
      </c>
      <c r="E1013" s="89">
        <v>9720</v>
      </c>
    </row>
    <row r="1014" spans="1:5">
      <c r="A1014" s="88" t="s">
        <v>750</v>
      </c>
      <c r="B1014" s="88" t="s">
        <v>762</v>
      </c>
      <c r="C1014" s="89">
        <v>1700</v>
      </c>
      <c r="D1014" s="89">
        <v>68000</v>
      </c>
      <c r="E1014" s="89">
        <v>21760</v>
      </c>
    </row>
    <row r="1015" spans="1:5">
      <c r="A1015" s="88" t="s">
        <v>750</v>
      </c>
      <c r="B1015" s="88" t="s">
        <v>762</v>
      </c>
      <c r="C1015" s="89">
        <v>1400</v>
      </c>
      <c r="D1015" s="89">
        <v>81200</v>
      </c>
      <c r="E1015" s="89">
        <v>15428</v>
      </c>
    </row>
    <row r="1016" spans="1:5">
      <c r="A1016" s="88" t="s">
        <v>748</v>
      </c>
      <c r="B1016" s="88" t="s">
        <v>461</v>
      </c>
      <c r="C1016" s="89">
        <v>1300</v>
      </c>
      <c r="D1016" s="89">
        <v>76700</v>
      </c>
      <c r="E1016" s="89">
        <v>27612</v>
      </c>
    </row>
    <row r="1017" spans="1:5">
      <c r="A1017" s="88" t="s">
        <v>748</v>
      </c>
      <c r="B1017" s="88" t="s">
        <v>758</v>
      </c>
      <c r="C1017" s="89">
        <v>1800</v>
      </c>
      <c r="D1017" s="89">
        <v>25200</v>
      </c>
      <c r="E1017" s="89">
        <v>5796</v>
      </c>
    </row>
    <row r="1018" spans="1:5">
      <c r="A1018" s="88" t="s">
        <v>748</v>
      </c>
      <c r="B1018" s="88" t="s">
        <v>766</v>
      </c>
      <c r="C1018" s="89">
        <v>1800</v>
      </c>
      <c r="D1018" s="89">
        <v>86400</v>
      </c>
      <c r="E1018" s="89">
        <v>17280</v>
      </c>
    </row>
    <row r="1019" spans="1:5">
      <c r="A1019" s="88" t="s">
        <v>748</v>
      </c>
      <c r="B1019" s="88" t="s">
        <v>454</v>
      </c>
      <c r="C1019" s="89">
        <v>1600</v>
      </c>
      <c r="D1019" s="89">
        <v>94400</v>
      </c>
      <c r="E1019" s="89">
        <v>28320</v>
      </c>
    </row>
    <row r="1020" spans="1:5">
      <c r="A1020" s="88" t="s">
        <v>750</v>
      </c>
      <c r="B1020" s="88" t="s">
        <v>759</v>
      </c>
      <c r="C1020" s="89">
        <v>300</v>
      </c>
      <c r="D1020" s="89">
        <v>21900</v>
      </c>
      <c r="E1020" s="89">
        <v>2409</v>
      </c>
    </row>
    <row r="1021" spans="1:5">
      <c r="A1021" s="88" t="s">
        <v>750</v>
      </c>
      <c r="B1021" s="88" t="s">
        <v>763</v>
      </c>
      <c r="C1021" s="89">
        <v>300</v>
      </c>
      <c r="D1021" s="89">
        <v>9900</v>
      </c>
      <c r="E1021" s="89">
        <v>2376</v>
      </c>
    </row>
    <row r="1022" spans="1:5">
      <c r="A1022" s="88" t="s">
        <v>750</v>
      </c>
      <c r="B1022" s="88" t="s">
        <v>759</v>
      </c>
      <c r="C1022" s="89">
        <v>300</v>
      </c>
      <c r="D1022" s="89">
        <v>24900</v>
      </c>
      <c r="E1022" s="89">
        <v>7221</v>
      </c>
    </row>
    <row r="1023" spans="1:5">
      <c r="A1023" s="88" t="s">
        <v>750</v>
      </c>
      <c r="B1023" s="88" t="s">
        <v>763</v>
      </c>
      <c r="C1023" s="89">
        <v>600</v>
      </c>
      <c r="D1023" s="89">
        <v>32400</v>
      </c>
      <c r="E1023" s="89">
        <v>9072</v>
      </c>
    </row>
    <row r="1024" spans="1:5">
      <c r="A1024" s="88" t="s">
        <v>748</v>
      </c>
      <c r="B1024" s="88" t="s">
        <v>749</v>
      </c>
      <c r="C1024" s="89">
        <v>900</v>
      </c>
      <c r="D1024" s="89">
        <v>33300</v>
      </c>
      <c r="E1024" s="89">
        <v>11988</v>
      </c>
    </row>
    <row r="1025" spans="1:5">
      <c r="A1025" s="88" t="s">
        <v>753</v>
      </c>
      <c r="B1025" s="88" t="s">
        <v>764</v>
      </c>
      <c r="C1025" s="89">
        <v>1100</v>
      </c>
      <c r="D1025" s="89">
        <v>59400</v>
      </c>
      <c r="E1025" s="89">
        <v>8910</v>
      </c>
    </row>
    <row r="1026" spans="1:5">
      <c r="A1026" s="88" t="s">
        <v>748</v>
      </c>
      <c r="B1026" s="88" t="s">
        <v>758</v>
      </c>
      <c r="C1026" s="89">
        <v>1000</v>
      </c>
      <c r="D1026" s="89">
        <v>54000</v>
      </c>
      <c r="E1026" s="89">
        <v>18360</v>
      </c>
    </row>
    <row r="1027" spans="1:5">
      <c r="A1027" s="88" t="s">
        <v>750</v>
      </c>
      <c r="B1027" s="88" t="s">
        <v>761</v>
      </c>
      <c r="C1027" s="89">
        <v>1600</v>
      </c>
      <c r="D1027" s="89">
        <v>65600</v>
      </c>
      <c r="E1027" s="89">
        <v>16400</v>
      </c>
    </row>
    <row r="1028" spans="1:5">
      <c r="A1028" s="88" t="s">
        <v>748</v>
      </c>
      <c r="B1028" s="88" t="s">
        <v>749</v>
      </c>
      <c r="C1028" s="89">
        <v>600</v>
      </c>
      <c r="D1028" s="89">
        <v>39000</v>
      </c>
      <c r="E1028" s="89">
        <v>11310</v>
      </c>
    </row>
    <row r="1029" spans="1:5">
      <c r="A1029" s="88" t="s">
        <v>748</v>
      </c>
      <c r="B1029" s="88" t="s">
        <v>758</v>
      </c>
      <c r="C1029" s="89">
        <v>500</v>
      </c>
      <c r="D1029" s="89">
        <v>25500</v>
      </c>
      <c r="E1029" s="89">
        <v>7650</v>
      </c>
    </row>
    <row r="1030" spans="1:5">
      <c r="A1030" s="88" t="s">
        <v>753</v>
      </c>
      <c r="B1030" s="88" t="s">
        <v>765</v>
      </c>
      <c r="C1030" s="89">
        <v>1200</v>
      </c>
      <c r="D1030" s="89">
        <v>33600</v>
      </c>
      <c r="E1030" s="89">
        <v>6048</v>
      </c>
    </row>
    <row r="1031" spans="1:5">
      <c r="A1031" s="88" t="s">
        <v>748</v>
      </c>
      <c r="B1031" s="88" t="s">
        <v>757</v>
      </c>
      <c r="C1031" s="89">
        <v>1400</v>
      </c>
      <c r="D1031" s="89">
        <v>82600</v>
      </c>
      <c r="E1031" s="89">
        <v>29736</v>
      </c>
    </row>
    <row r="1032" spans="1:5">
      <c r="A1032" s="88" t="s">
        <v>748</v>
      </c>
      <c r="B1032" s="88" t="s">
        <v>757</v>
      </c>
      <c r="C1032" s="89">
        <v>200</v>
      </c>
      <c r="D1032" s="89">
        <v>3000</v>
      </c>
      <c r="E1032" s="89">
        <v>330</v>
      </c>
    </row>
    <row r="1033" spans="1:5">
      <c r="A1033" s="88" t="s">
        <v>748</v>
      </c>
      <c r="B1033" s="88" t="s">
        <v>749</v>
      </c>
      <c r="C1033" s="89">
        <v>200</v>
      </c>
      <c r="D1033" s="89">
        <v>17000</v>
      </c>
      <c r="E1033" s="89">
        <v>3910</v>
      </c>
    </row>
    <row r="1034" spans="1:5">
      <c r="A1034" s="88" t="s">
        <v>750</v>
      </c>
      <c r="B1034" s="88" t="s">
        <v>763</v>
      </c>
      <c r="C1034" s="89">
        <v>800</v>
      </c>
      <c r="D1034" s="89">
        <v>36800</v>
      </c>
      <c r="E1034" s="89">
        <v>4048</v>
      </c>
    </row>
    <row r="1035" spans="1:5">
      <c r="A1035" s="88" t="s">
        <v>748</v>
      </c>
      <c r="B1035" s="88" t="s">
        <v>758</v>
      </c>
      <c r="C1035" s="89">
        <v>1600</v>
      </c>
      <c r="D1035" s="89">
        <v>105600</v>
      </c>
      <c r="E1035" s="89">
        <v>31680</v>
      </c>
    </row>
    <row r="1036" spans="1:5">
      <c r="A1036" s="88" t="s">
        <v>750</v>
      </c>
      <c r="B1036" s="88" t="s">
        <v>759</v>
      </c>
      <c r="C1036" s="89">
        <v>1100</v>
      </c>
      <c r="D1036" s="89">
        <v>24200</v>
      </c>
      <c r="E1036" s="89">
        <v>2662</v>
      </c>
    </row>
    <row r="1037" spans="1:5">
      <c r="A1037" s="88" t="s">
        <v>748</v>
      </c>
      <c r="B1037" s="88" t="s">
        <v>766</v>
      </c>
      <c r="C1037" s="89">
        <v>600</v>
      </c>
      <c r="D1037" s="89">
        <v>22200</v>
      </c>
      <c r="E1037" s="89">
        <v>6660</v>
      </c>
    </row>
    <row r="1038" spans="1:5">
      <c r="A1038" s="88" t="s">
        <v>753</v>
      </c>
      <c r="B1038" s="88" t="s">
        <v>765</v>
      </c>
      <c r="C1038" s="89">
        <v>300</v>
      </c>
      <c r="D1038" s="89">
        <v>21300</v>
      </c>
      <c r="E1038" s="89">
        <v>3195</v>
      </c>
    </row>
    <row r="1039" spans="1:5">
      <c r="A1039" s="88" t="s">
        <v>748</v>
      </c>
      <c r="B1039" s="88" t="s">
        <v>766</v>
      </c>
      <c r="C1039" s="89">
        <v>1100</v>
      </c>
      <c r="D1039" s="89">
        <v>34100</v>
      </c>
      <c r="E1039" s="89">
        <v>5115</v>
      </c>
    </row>
    <row r="1040" spans="1:5">
      <c r="A1040" s="88" t="s">
        <v>750</v>
      </c>
      <c r="B1040" s="88" t="s">
        <v>759</v>
      </c>
      <c r="C1040" s="89">
        <v>800</v>
      </c>
      <c r="D1040" s="89">
        <v>20800</v>
      </c>
      <c r="E1040" s="89">
        <v>2288</v>
      </c>
    </row>
    <row r="1041" spans="1:5">
      <c r="A1041" s="88" t="s">
        <v>750</v>
      </c>
      <c r="B1041" s="88" t="s">
        <v>762</v>
      </c>
      <c r="C1041" s="89">
        <v>1400</v>
      </c>
      <c r="D1041" s="89">
        <v>109200</v>
      </c>
      <c r="E1041" s="89">
        <v>29484</v>
      </c>
    </row>
    <row r="1042" spans="1:5">
      <c r="A1042" s="88" t="s">
        <v>748</v>
      </c>
      <c r="B1042" s="88" t="s">
        <v>749</v>
      </c>
      <c r="C1042" s="89">
        <v>700</v>
      </c>
      <c r="D1042" s="89">
        <v>49700</v>
      </c>
      <c r="E1042" s="89">
        <v>16898</v>
      </c>
    </row>
    <row r="1043" spans="1:5">
      <c r="A1043" s="88" t="s">
        <v>753</v>
      </c>
      <c r="B1043" s="88" t="s">
        <v>754</v>
      </c>
      <c r="C1043" s="89">
        <v>600</v>
      </c>
      <c r="D1043" s="89">
        <v>25800</v>
      </c>
      <c r="E1043" s="89">
        <v>5160</v>
      </c>
    </row>
    <row r="1044" spans="1:5">
      <c r="A1044" s="88" t="s">
        <v>748</v>
      </c>
      <c r="B1044" s="88" t="s">
        <v>461</v>
      </c>
      <c r="C1044" s="89">
        <v>800</v>
      </c>
      <c r="D1044" s="89">
        <v>64000</v>
      </c>
      <c r="E1044" s="89">
        <v>19840</v>
      </c>
    </row>
    <row r="1045" spans="1:5">
      <c r="A1045" s="88" t="s">
        <v>750</v>
      </c>
      <c r="B1045" s="88" t="s">
        <v>760</v>
      </c>
      <c r="C1045" s="89">
        <v>1300</v>
      </c>
      <c r="D1045" s="89">
        <v>57200</v>
      </c>
      <c r="E1045" s="89">
        <v>8008</v>
      </c>
    </row>
    <row r="1046" spans="1:5">
      <c r="A1046" s="88" t="s">
        <v>750</v>
      </c>
      <c r="B1046" s="88" t="s">
        <v>763</v>
      </c>
      <c r="C1046" s="89">
        <v>700</v>
      </c>
      <c r="D1046" s="89">
        <v>60200</v>
      </c>
      <c r="E1046" s="89">
        <v>19264</v>
      </c>
    </row>
    <row r="1047" spans="1:5">
      <c r="A1047" s="88" t="s">
        <v>748</v>
      </c>
      <c r="B1047" s="88" t="s">
        <v>749</v>
      </c>
      <c r="C1047" s="89">
        <v>1100</v>
      </c>
      <c r="D1047" s="89">
        <v>33000</v>
      </c>
      <c r="E1047" s="89">
        <v>7590</v>
      </c>
    </row>
    <row r="1048" spans="1:5">
      <c r="A1048" s="88" t="s">
        <v>750</v>
      </c>
      <c r="B1048" s="88" t="s">
        <v>763</v>
      </c>
      <c r="C1048" s="89">
        <v>1000</v>
      </c>
      <c r="D1048" s="89">
        <v>71000</v>
      </c>
      <c r="E1048" s="89">
        <v>17750</v>
      </c>
    </row>
    <row r="1049" spans="1:5">
      <c r="A1049" s="88" t="s">
        <v>750</v>
      </c>
      <c r="B1049" s="88" t="s">
        <v>761</v>
      </c>
      <c r="C1049" s="89">
        <v>900</v>
      </c>
      <c r="D1049" s="89">
        <v>45900</v>
      </c>
      <c r="E1049" s="89">
        <v>9639</v>
      </c>
    </row>
    <row r="1050" spans="1:5">
      <c r="A1050" s="88" t="s">
        <v>748</v>
      </c>
      <c r="B1050" s="88" t="s">
        <v>766</v>
      </c>
      <c r="C1050" s="89">
        <v>700</v>
      </c>
      <c r="D1050" s="89">
        <v>48300</v>
      </c>
      <c r="E1050" s="89">
        <v>7245</v>
      </c>
    </row>
    <row r="1051" spans="1:5">
      <c r="A1051" s="88" t="s">
        <v>750</v>
      </c>
      <c r="B1051" s="88" t="s">
        <v>751</v>
      </c>
      <c r="C1051" s="89">
        <v>1100</v>
      </c>
      <c r="D1051" s="89">
        <v>75900</v>
      </c>
      <c r="E1051" s="89">
        <v>8349</v>
      </c>
    </row>
    <row r="1052" spans="1:5">
      <c r="A1052" s="88" t="s">
        <v>753</v>
      </c>
      <c r="B1052" s="88" t="s">
        <v>754</v>
      </c>
      <c r="C1052" s="89">
        <v>1000</v>
      </c>
      <c r="D1052" s="89">
        <v>59000</v>
      </c>
      <c r="E1052" s="89">
        <v>18880</v>
      </c>
    </row>
    <row r="1053" spans="1:5">
      <c r="A1053" s="88" t="s">
        <v>748</v>
      </c>
      <c r="B1053" s="88" t="s">
        <v>757</v>
      </c>
      <c r="C1053" s="89">
        <v>400</v>
      </c>
      <c r="D1053" s="89">
        <v>30800</v>
      </c>
      <c r="E1053" s="89">
        <v>10164</v>
      </c>
    </row>
    <row r="1054" spans="1:5">
      <c r="A1054" s="88" t="s">
        <v>748</v>
      </c>
      <c r="B1054" s="88" t="s">
        <v>454</v>
      </c>
      <c r="C1054" s="89">
        <v>400</v>
      </c>
      <c r="D1054" s="89">
        <v>5200</v>
      </c>
      <c r="E1054" s="89">
        <v>1300</v>
      </c>
    </row>
    <row r="1055" spans="1:5">
      <c r="A1055" s="88" t="s">
        <v>753</v>
      </c>
      <c r="B1055" s="88" t="s">
        <v>755</v>
      </c>
      <c r="C1055" s="89">
        <v>900</v>
      </c>
      <c r="D1055" s="89">
        <v>73800</v>
      </c>
      <c r="E1055" s="89">
        <v>7380</v>
      </c>
    </row>
    <row r="1056" spans="1:5">
      <c r="A1056" s="88" t="s">
        <v>748</v>
      </c>
      <c r="B1056" s="88" t="s">
        <v>749</v>
      </c>
      <c r="C1056" s="89">
        <v>1200</v>
      </c>
      <c r="D1056" s="89">
        <v>90000</v>
      </c>
      <c r="E1056" s="89">
        <v>24300</v>
      </c>
    </row>
    <row r="1057" spans="1:5">
      <c r="A1057" s="88" t="s">
        <v>753</v>
      </c>
      <c r="B1057" s="88" t="s">
        <v>755</v>
      </c>
      <c r="C1057" s="89">
        <v>200</v>
      </c>
      <c r="D1057" s="89">
        <v>13800</v>
      </c>
      <c r="E1057" s="89">
        <v>4830</v>
      </c>
    </row>
    <row r="1058" spans="1:5">
      <c r="A1058" s="88" t="s">
        <v>750</v>
      </c>
      <c r="B1058" s="88" t="s">
        <v>751</v>
      </c>
      <c r="C1058" s="89">
        <v>400</v>
      </c>
      <c r="D1058" s="89">
        <v>28000</v>
      </c>
      <c r="E1058" s="89">
        <v>8400</v>
      </c>
    </row>
    <row r="1059" spans="1:5">
      <c r="A1059" s="88" t="s">
        <v>748</v>
      </c>
      <c r="B1059" s="88" t="s">
        <v>766</v>
      </c>
      <c r="C1059" s="89">
        <v>500</v>
      </c>
      <c r="D1059" s="89">
        <v>20500</v>
      </c>
      <c r="E1059" s="89">
        <v>3280</v>
      </c>
    </row>
    <row r="1060" spans="1:5">
      <c r="A1060" s="88" t="s">
        <v>753</v>
      </c>
      <c r="B1060" s="88" t="s">
        <v>764</v>
      </c>
      <c r="C1060" s="89">
        <v>1000</v>
      </c>
      <c r="D1060" s="89">
        <v>76000</v>
      </c>
      <c r="E1060" s="89">
        <v>12920</v>
      </c>
    </row>
    <row r="1061" spans="1:5">
      <c r="A1061" s="88" t="s">
        <v>750</v>
      </c>
      <c r="B1061" s="88" t="s">
        <v>761</v>
      </c>
      <c r="C1061" s="89">
        <v>1200</v>
      </c>
      <c r="D1061" s="89">
        <v>46800</v>
      </c>
      <c r="E1061" s="89">
        <v>6084</v>
      </c>
    </row>
    <row r="1062" spans="1:5">
      <c r="A1062" s="88" t="s">
        <v>753</v>
      </c>
      <c r="B1062" s="88" t="s">
        <v>754</v>
      </c>
      <c r="C1062" s="89">
        <v>800</v>
      </c>
      <c r="D1062" s="89">
        <v>47200</v>
      </c>
      <c r="E1062" s="89">
        <v>7080</v>
      </c>
    </row>
    <row r="1063" spans="1:5">
      <c r="A1063" s="88" t="s">
        <v>750</v>
      </c>
      <c r="B1063" s="88" t="s">
        <v>762</v>
      </c>
      <c r="C1063" s="89">
        <v>1700</v>
      </c>
      <c r="D1063" s="89">
        <v>44200</v>
      </c>
      <c r="E1063" s="89">
        <v>8398</v>
      </c>
    </row>
    <row r="1064" spans="1:5">
      <c r="A1064" s="88" t="s">
        <v>753</v>
      </c>
      <c r="B1064" s="88" t="s">
        <v>754</v>
      </c>
      <c r="C1064" s="89">
        <v>1300</v>
      </c>
      <c r="D1064" s="89">
        <v>89700</v>
      </c>
      <c r="E1064" s="89">
        <v>22425</v>
      </c>
    </row>
    <row r="1065" spans="1:5">
      <c r="A1065" s="88" t="s">
        <v>748</v>
      </c>
      <c r="B1065" s="88" t="s">
        <v>758</v>
      </c>
      <c r="C1065" s="89">
        <v>1200</v>
      </c>
      <c r="D1065" s="89">
        <v>102000</v>
      </c>
      <c r="E1065" s="89">
        <v>35700</v>
      </c>
    </row>
    <row r="1066" spans="1:5">
      <c r="A1066" s="88" t="s">
        <v>748</v>
      </c>
      <c r="B1066" s="88" t="s">
        <v>757</v>
      </c>
      <c r="C1066" s="89">
        <v>300</v>
      </c>
      <c r="D1066" s="89">
        <v>15300</v>
      </c>
      <c r="E1066" s="89">
        <v>1989</v>
      </c>
    </row>
    <row r="1067" spans="1:5">
      <c r="A1067" s="88" t="s">
        <v>748</v>
      </c>
      <c r="B1067" s="88" t="s">
        <v>454</v>
      </c>
      <c r="C1067" s="89">
        <v>700</v>
      </c>
      <c r="D1067" s="89">
        <v>51800</v>
      </c>
      <c r="E1067" s="89">
        <v>15022</v>
      </c>
    </row>
    <row r="1068" spans="1:5">
      <c r="A1068" s="88" t="s">
        <v>748</v>
      </c>
      <c r="B1068" s="88" t="s">
        <v>749</v>
      </c>
      <c r="C1068" s="89">
        <v>1300</v>
      </c>
      <c r="D1068" s="89">
        <v>18200</v>
      </c>
      <c r="E1068" s="89">
        <v>3822</v>
      </c>
    </row>
    <row r="1069" spans="1:5">
      <c r="A1069" s="88" t="s">
        <v>750</v>
      </c>
      <c r="B1069" s="88" t="s">
        <v>751</v>
      </c>
      <c r="C1069" s="89">
        <v>1700</v>
      </c>
      <c r="D1069" s="89">
        <v>100300</v>
      </c>
      <c r="E1069" s="89">
        <v>26078</v>
      </c>
    </row>
    <row r="1070" spans="1:5">
      <c r="A1070" s="88" t="s">
        <v>753</v>
      </c>
      <c r="B1070" s="88" t="s">
        <v>765</v>
      </c>
      <c r="C1070" s="89">
        <v>1300</v>
      </c>
      <c r="D1070" s="89">
        <v>75400</v>
      </c>
      <c r="E1070" s="89">
        <v>18096</v>
      </c>
    </row>
    <row r="1071" spans="1:5">
      <c r="A1071" s="88" t="s">
        <v>748</v>
      </c>
      <c r="B1071" s="88" t="s">
        <v>758</v>
      </c>
      <c r="C1071" s="89">
        <v>900</v>
      </c>
      <c r="D1071" s="89">
        <v>31500</v>
      </c>
      <c r="E1071" s="89">
        <v>6615</v>
      </c>
    </row>
    <row r="1072" spans="1:5">
      <c r="A1072" s="88" t="s">
        <v>748</v>
      </c>
      <c r="B1072" s="88" t="s">
        <v>461</v>
      </c>
      <c r="C1072" s="89">
        <v>400</v>
      </c>
      <c r="D1072" s="89">
        <v>26400</v>
      </c>
      <c r="E1072" s="89">
        <v>2904</v>
      </c>
    </row>
    <row r="1073" spans="1:5">
      <c r="A1073" s="88" t="s">
        <v>748</v>
      </c>
      <c r="B1073" s="88" t="s">
        <v>758</v>
      </c>
      <c r="C1073" s="89">
        <v>200</v>
      </c>
      <c r="D1073" s="89">
        <v>8400</v>
      </c>
      <c r="E1073" s="89">
        <v>2772</v>
      </c>
    </row>
    <row r="1074" spans="1:5">
      <c r="A1074" s="88" t="s">
        <v>748</v>
      </c>
      <c r="B1074" s="88" t="s">
        <v>749</v>
      </c>
      <c r="C1074" s="89">
        <v>400</v>
      </c>
      <c r="D1074" s="89">
        <v>34000</v>
      </c>
      <c r="E1074" s="89">
        <v>11900</v>
      </c>
    </row>
    <row r="1075" spans="1:5">
      <c r="A1075" s="88" t="s">
        <v>748</v>
      </c>
      <c r="B1075" s="88" t="s">
        <v>454</v>
      </c>
      <c r="C1075" s="89">
        <v>200</v>
      </c>
      <c r="D1075" s="89">
        <v>5600</v>
      </c>
      <c r="E1075" s="89">
        <v>560</v>
      </c>
    </row>
    <row r="1076" spans="1:5">
      <c r="A1076" s="88" t="s">
        <v>750</v>
      </c>
      <c r="B1076" s="88" t="s">
        <v>751</v>
      </c>
      <c r="C1076" s="89">
        <v>1800</v>
      </c>
      <c r="D1076" s="89">
        <v>23400</v>
      </c>
      <c r="E1076" s="89">
        <v>3978</v>
      </c>
    </row>
    <row r="1077" spans="1:5">
      <c r="A1077" s="88" t="s">
        <v>748</v>
      </c>
      <c r="B1077" s="88" t="s">
        <v>454</v>
      </c>
      <c r="C1077" s="89">
        <v>1800</v>
      </c>
      <c r="D1077" s="89">
        <v>140400</v>
      </c>
      <c r="E1077" s="89">
        <v>37908</v>
      </c>
    </row>
    <row r="1078" spans="1:5">
      <c r="A1078" s="88" t="s">
        <v>753</v>
      </c>
      <c r="B1078" s="88" t="s">
        <v>755</v>
      </c>
      <c r="C1078" s="89">
        <v>1400</v>
      </c>
      <c r="D1078" s="89">
        <v>56000</v>
      </c>
      <c r="E1078" s="89">
        <v>10080</v>
      </c>
    </row>
    <row r="1079" spans="1:5">
      <c r="A1079" s="88" t="s">
        <v>750</v>
      </c>
      <c r="B1079" s="88" t="s">
        <v>763</v>
      </c>
      <c r="C1079" s="89">
        <v>1200</v>
      </c>
      <c r="D1079" s="89">
        <v>25200</v>
      </c>
      <c r="E1079" s="89">
        <v>7560</v>
      </c>
    </row>
    <row r="1080" spans="1:5">
      <c r="A1080" s="88" t="s">
        <v>753</v>
      </c>
      <c r="B1080" s="88" t="s">
        <v>764</v>
      </c>
      <c r="C1080" s="89">
        <v>1600</v>
      </c>
      <c r="D1080" s="89">
        <v>41600</v>
      </c>
      <c r="E1080" s="89">
        <v>4160</v>
      </c>
    </row>
    <row r="1081" spans="1:5">
      <c r="A1081" s="88" t="s">
        <v>750</v>
      </c>
      <c r="B1081" s="88" t="s">
        <v>761</v>
      </c>
      <c r="C1081" s="89">
        <v>1400</v>
      </c>
      <c r="D1081" s="89">
        <v>21000</v>
      </c>
      <c r="E1081" s="89">
        <v>2940</v>
      </c>
    </row>
    <row r="1082" spans="1:5">
      <c r="A1082" s="88" t="s">
        <v>750</v>
      </c>
      <c r="B1082" s="88" t="s">
        <v>761</v>
      </c>
      <c r="C1082" s="89">
        <v>700</v>
      </c>
      <c r="D1082" s="89">
        <v>58800</v>
      </c>
      <c r="E1082" s="89">
        <v>11760</v>
      </c>
    </row>
    <row r="1083" spans="1:5">
      <c r="A1083" s="88" t="s">
        <v>750</v>
      </c>
      <c r="B1083" s="88" t="s">
        <v>759</v>
      </c>
      <c r="C1083" s="89">
        <v>200</v>
      </c>
      <c r="D1083" s="89">
        <v>2800</v>
      </c>
      <c r="E1083" s="89">
        <v>644</v>
      </c>
    </row>
    <row r="1084" spans="1:5">
      <c r="A1084" s="88" t="s">
        <v>748</v>
      </c>
      <c r="B1084" s="88" t="s">
        <v>766</v>
      </c>
      <c r="C1084" s="89">
        <v>600</v>
      </c>
      <c r="D1084" s="89">
        <v>49200</v>
      </c>
      <c r="E1084" s="89">
        <v>7872</v>
      </c>
    </row>
    <row r="1085" spans="1:5">
      <c r="A1085" s="88" t="s">
        <v>750</v>
      </c>
      <c r="B1085" s="88" t="s">
        <v>762</v>
      </c>
      <c r="C1085" s="89">
        <v>1400</v>
      </c>
      <c r="D1085" s="89">
        <v>58800</v>
      </c>
      <c r="E1085" s="89">
        <v>19404</v>
      </c>
    </row>
    <row r="1086" spans="1:5">
      <c r="A1086" s="88" t="s">
        <v>750</v>
      </c>
      <c r="B1086" s="88" t="s">
        <v>759</v>
      </c>
      <c r="C1086" s="89">
        <v>400</v>
      </c>
      <c r="D1086" s="89">
        <v>11200</v>
      </c>
      <c r="E1086" s="89">
        <v>2352</v>
      </c>
    </row>
    <row r="1087" spans="1:5">
      <c r="A1087" s="88" t="s">
        <v>753</v>
      </c>
      <c r="B1087" s="88" t="s">
        <v>764</v>
      </c>
      <c r="C1087" s="89">
        <v>1100</v>
      </c>
      <c r="D1087" s="89">
        <v>36300</v>
      </c>
      <c r="E1087" s="89">
        <v>11979</v>
      </c>
    </row>
    <row r="1088" spans="1:5">
      <c r="A1088" s="88" t="s">
        <v>750</v>
      </c>
      <c r="B1088" s="88" t="s">
        <v>762</v>
      </c>
      <c r="C1088" s="89">
        <v>300</v>
      </c>
      <c r="D1088" s="89">
        <v>23100</v>
      </c>
      <c r="E1088" s="89">
        <v>5313</v>
      </c>
    </row>
    <row r="1089" spans="1:5">
      <c r="A1089" s="88" t="s">
        <v>753</v>
      </c>
      <c r="B1089" s="88" t="s">
        <v>755</v>
      </c>
      <c r="C1089" s="89">
        <v>300</v>
      </c>
      <c r="D1089" s="89">
        <v>8400</v>
      </c>
      <c r="E1089" s="89">
        <v>2940</v>
      </c>
    </row>
    <row r="1090" spans="1:5">
      <c r="A1090" s="88" t="s">
        <v>748</v>
      </c>
      <c r="B1090" s="88" t="s">
        <v>454</v>
      </c>
      <c r="C1090" s="89">
        <v>800</v>
      </c>
      <c r="D1090" s="89">
        <v>67200</v>
      </c>
      <c r="E1090" s="89">
        <v>20160</v>
      </c>
    </row>
    <row r="1091" spans="1:5">
      <c r="A1091" s="88" t="s">
        <v>750</v>
      </c>
      <c r="B1091" s="88" t="s">
        <v>762</v>
      </c>
      <c r="C1091" s="89">
        <v>1100</v>
      </c>
      <c r="D1091" s="89">
        <v>31900</v>
      </c>
      <c r="E1091" s="89">
        <v>7018</v>
      </c>
    </row>
    <row r="1092" spans="1:5">
      <c r="A1092" s="88" t="s">
        <v>748</v>
      </c>
      <c r="B1092" s="88" t="s">
        <v>766</v>
      </c>
      <c r="C1092" s="89">
        <v>900</v>
      </c>
      <c r="D1092" s="89">
        <v>69300</v>
      </c>
      <c r="E1092" s="89">
        <v>22176</v>
      </c>
    </row>
    <row r="1093" spans="1:5">
      <c r="A1093" s="88" t="s">
        <v>753</v>
      </c>
      <c r="B1093" s="88" t="s">
        <v>765</v>
      </c>
      <c r="C1093" s="89">
        <v>400</v>
      </c>
      <c r="D1093" s="89">
        <v>25600</v>
      </c>
      <c r="E1093" s="89">
        <v>7168</v>
      </c>
    </row>
    <row r="1094" spans="1:5">
      <c r="A1094" s="88" t="s">
        <v>750</v>
      </c>
      <c r="B1094" s="88" t="s">
        <v>763</v>
      </c>
      <c r="C1094" s="89">
        <v>1100</v>
      </c>
      <c r="D1094" s="89">
        <v>13200</v>
      </c>
      <c r="E1094" s="89">
        <v>3036</v>
      </c>
    </row>
    <row r="1095" spans="1:5">
      <c r="A1095" s="88" t="s">
        <v>750</v>
      </c>
      <c r="B1095" s="88" t="s">
        <v>751</v>
      </c>
      <c r="C1095" s="89">
        <v>1800</v>
      </c>
      <c r="D1095" s="89">
        <v>59400</v>
      </c>
      <c r="E1095" s="89">
        <v>20196</v>
      </c>
    </row>
    <row r="1096" spans="1:5">
      <c r="A1096" s="88" t="s">
        <v>750</v>
      </c>
      <c r="B1096" s="88" t="s">
        <v>751</v>
      </c>
      <c r="C1096" s="89">
        <v>1500</v>
      </c>
      <c r="D1096" s="89">
        <v>61500</v>
      </c>
      <c r="E1096" s="89">
        <v>7380</v>
      </c>
    </row>
    <row r="1097" spans="1:5">
      <c r="A1097" s="88" t="s">
        <v>748</v>
      </c>
      <c r="B1097" s="88" t="s">
        <v>749</v>
      </c>
      <c r="C1097" s="89">
        <v>600</v>
      </c>
      <c r="D1097" s="89">
        <v>10800</v>
      </c>
      <c r="E1097" s="89">
        <v>2700</v>
      </c>
    </row>
    <row r="1098" spans="1:5">
      <c r="A1098" s="88" t="s">
        <v>753</v>
      </c>
      <c r="B1098" s="88" t="s">
        <v>754</v>
      </c>
      <c r="C1098" s="89">
        <v>600</v>
      </c>
      <c r="D1098" s="89">
        <v>11400</v>
      </c>
      <c r="E1098" s="89">
        <v>3876</v>
      </c>
    </row>
    <row r="1099" spans="1:5">
      <c r="A1099" s="88" t="s">
        <v>748</v>
      </c>
      <c r="B1099" s="88" t="s">
        <v>757</v>
      </c>
      <c r="C1099" s="89">
        <v>300</v>
      </c>
      <c r="D1099" s="89">
        <v>8400</v>
      </c>
      <c r="E1099" s="89">
        <v>1176</v>
      </c>
    </row>
    <row r="1100" spans="1:5">
      <c r="A1100" s="88" t="s">
        <v>748</v>
      </c>
      <c r="B1100" s="88" t="s">
        <v>766</v>
      </c>
      <c r="C1100" s="89">
        <v>1300</v>
      </c>
      <c r="D1100" s="89">
        <v>93600</v>
      </c>
      <c r="E1100" s="89">
        <v>11232</v>
      </c>
    </row>
    <row r="1101" spans="1:5">
      <c r="A1101" s="88" t="s">
        <v>750</v>
      </c>
      <c r="B1101" s="88" t="s">
        <v>763</v>
      </c>
      <c r="C1101" s="89">
        <v>1500</v>
      </c>
      <c r="D1101" s="89">
        <v>88500</v>
      </c>
      <c r="E1101" s="89">
        <v>14160</v>
      </c>
    </row>
    <row r="1102" spans="1:5">
      <c r="A1102" s="88" t="s">
        <v>748</v>
      </c>
      <c r="B1102" s="88" t="s">
        <v>454</v>
      </c>
      <c r="C1102" s="89">
        <v>1000</v>
      </c>
      <c r="D1102" s="89">
        <v>60000</v>
      </c>
      <c r="E1102" s="89">
        <v>16200</v>
      </c>
    </row>
    <row r="1103" spans="1:5">
      <c r="A1103" s="88" t="s">
        <v>748</v>
      </c>
      <c r="B1103" s="88" t="s">
        <v>461</v>
      </c>
      <c r="C1103" s="89">
        <v>600</v>
      </c>
      <c r="D1103" s="89">
        <v>50400</v>
      </c>
      <c r="E1103" s="89">
        <v>8064</v>
      </c>
    </row>
    <row r="1104" spans="1:5">
      <c r="A1104" s="88" t="s">
        <v>753</v>
      </c>
      <c r="B1104" s="88" t="s">
        <v>754</v>
      </c>
      <c r="C1104" s="89">
        <v>900</v>
      </c>
      <c r="D1104" s="89">
        <v>72900</v>
      </c>
      <c r="E1104" s="89">
        <v>11664</v>
      </c>
    </row>
    <row r="1105" spans="1:5">
      <c r="A1105" s="88" t="s">
        <v>748</v>
      </c>
      <c r="B1105" s="88" t="s">
        <v>766</v>
      </c>
      <c r="C1105" s="89">
        <v>1000</v>
      </c>
      <c r="D1105" s="89">
        <v>87000</v>
      </c>
      <c r="E1105" s="89">
        <v>22620</v>
      </c>
    </row>
    <row r="1106" spans="1:5">
      <c r="A1106" s="88" t="s">
        <v>753</v>
      </c>
      <c r="B1106" s="88" t="s">
        <v>764</v>
      </c>
      <c r="C1106" s="89">
        <v>200</v>
      </c>
      <c r="D1106" s="89">
        <v>10800</v>
      </c>
      <c r="E1106" s="89">
        <v>1620</v>
      </c>
    </row>
    <row r="1107" spans="1:5">
      <c r="A1107" s="88" t="s">
        <v>748</v>
      </c>
      <c r="B1107" s="88" t="s">
        <v>757</v>
      </c>
      <c r="C1107" s="89">
        <v>1800</v>
      </c>
      <c r="D1107" s="89">
        <v>19800</v>
      </c>
      <c r="E1107" s="89">
        <v>5346</v>
      </c>
    </row>
    <row r="1108" spans="1:5">
      <c r="A1108" s="88" t="s">
        <v>748</v>
      </c>
      <c r="B1108" s="88" t="s">
        <v>757</v>
      </c>
      <c r="C1108" s="89">
        <v>800</v>
      </c>
      <c r="D1108" s="89">
        <v>34400</v>
      </c>
      <c r="E1108" s="89">
        <v>7568</v>
      </c>
    </row>
    <row r="1109" spans="1:5">
      <c r="A1109" s="88" t="s">
        <v>750</v>
      </c>
      <c r="B1109" s="88" t="s">
        <v>761</v>
      </c>
      <c r="C1109" s="89">
        <v>600</v>
      </c>
      <c r="D1109" s="89">
        <v>50400</v>
      </c>
      <c r="E1109" s="89">
        <v>16632</v>
      </c>
    </row>
    <row r="1110" spans="1:5">
      <c r="A1110" s="88" t="s">
        <v>750</v>
      </c>
      <c r="B1110" s="88" t="s">
        <v>763</v>
      </c>
      <c r="C1110" s="89">
        <v>400</v>
      </c>
      <c r="D1110" s="89">
        <v>21600</v>
      </c>
      <c r="E1110" s="89">
        <v>4968</v>
      </c>
    </row>
    <row r="1111" spans="1:5">
      <c r="A1111" s="88" t="s">
        <v>748</v>
      </c>
      <c r="B1111" s="88" t="s">
        <v>766</v>
      </c>
      <c r="C1111" s="89">
        <v>800</v>
      </c>
      <c r="D1111" s="89">
        <v>51200</v>
      </c>
      <c r="E1111" s="89">
        <v>10752</v>
      </c>
    </row>
    <row r="1112" spans="1:5">
      <c r="A1112" s="88" t="s">
        <v>748</v>
      </c>
      <c r="B1112" s="88" t="s">
        <v>454</v>
      </c>
      <c r="C1112" s="89">
        <v>900</v>
      </c>
      <c r="D1112" s="89">
        <v>23400</v>
      </c>
      <c r="E1112" s="89">
        <v>4680</v>
      </c>
    </row>
    <row r="1113" spans="1:5">
      <c r="A1113" s="88" t="s">
        <v>748</v>
      </c>
      <c r="B1113" s="88" t="s">
        <v>766</v>
      </c>
      <c r="C1113" s="89">
        <v>200</v>
      </c>
      <c r="D1113" s="89">
        <v>12000</v>
      </c>
      <c r="E1113" s="89">
        <v>2880</v>
      </c>
    </row>
    <row r="1114" spans="1:5">
      <c r="A1114" s="88" t="s">
        <v>753</v>
      </c>
      <c r="B1114" s="88" t="s">
        <v>764</v>
      </c>
      <c r="C1114" s="89">
        <v>1000</v>
      </c>
      <c r="D1114" s="89">
        <v>64000</v>
      </c>
      <c r="E1114" s="89">
        <v>19200</v>
      </c>
    </row>
    <row r="1115" spans="1:5">
      <c r="A1115" s="88" t="s">
        <v>748</v>
      </c>
      <c r="B1115" s="88" t="s">
        <v>749</v>
      </c>
      <c r="C1115" s="89">
        <v>1300</v>
      </c>
      <c r="D1115" s="89">
        <v>55900</v>
      </c>
      <c r="E1115" s="89">
        <v>10062</v>
      </c>
    </row>
    <row r="1116" spans="1:5">
      <c r="A1116" s="88" t="s">
        <v>750</v>
      </c>
      <c r="B1116" s="88" t="s">
        <v>760</v>
      </c>
      <c r="C1116" s="89">
        <v>500</v>
      </c>
      <c r="D1116" s="89">
        <v>43000</v>
      </c>
      <c r="E1116" s="89">
        <v>5160</v>
      </c>
    </row>
    <row r="1117" spans="1:5">
      <c r="A1117" s="88" t="s">
        <v>748</v>
      </c>
      <c r="B1117" s="88" t="s">
        <v>454</v>
      </c>
      <c r="C1117" s="89">
        <v>700</v>
      </c>
      <c r="D1117" s="89">
        <v>39900</v>
      </c>
      <c r="E1117" s="89">
        <v>13566</v>
      </c>
    </row>
    <row r="1118" spans="1:5">
      <c r="A1118" s="88" t="s">
        <v>753</v>
      </c>
      <c r="B1118" s="88" t="s">
        <v>765</v>
      </c>
      <c r="C1118" s="89">
        <v>200</v>
      </c>
      <c r="D1118" s="89">
        <v>13000</v>
      </c>
      <c r="E1118" s="89">
        <v>2990</v>
      </c>
    </row>
    <row r="1119" spans="1:5">
      <c r="A1119" s="88" t="s">
        <v>748</v>
      </c>
      <c r="B1119" s="88" t="s">
        <v>749</v>
      </c>
      <c r="C1119" s="89">
        <v>300</v>
      </c>
      <c r="D1119" s="89">
        <v>16200</v>
      </c>
      <c r="E1119" s="89">
        <v>1944</v>
      </c>
    </row>
    <row r="1120" spans="1:5">
      <c r="A1120" s="88" t="s">
        <v>748</v>
      </c>
      <c r="B1120" s="88" t="s">
        <v>454</v>
      </c>
      <c r="C1120" s="89">
        <v>1000</v>
      </c>
      <c r="D1120" s="89">
        <v>62000</v>
      </c>
      <c r="E1120" s="89">
        <v>21700</v>
      </c>
    </row>
    <row r="1121" spans="1:5">
      <c r="A1121" s="88" t="s">
        <v>748</v>
      </c>
      <c r="B1121" s="88" t="s">
        <v>454</v>
      </c>
      <c r="C1121" s="89">
        <v>800</v>
      </c>
      <c r="D1121" s="89">
        <v>21600</v>
      </c>
      <c r="E1121" s="89">
        <v>2808</v>
      </c>
    </row>
    <row r="1122" spans="1:5">
      <c r="A1122" s="88" t="s">
        <v>750</v>
      </c>
      <c r="B1122" s="88" t="s">
        <v>751</v>
      </c>
      <c r="C1122" s="89">
        <v>400</v>
      </c>
      <c r="D1122" s="89">
        <v>6000</v>
      </c>
      <c r="E1122" s="89">
        <v>2100</v>
      </c>
    </row>
    <row r="1123" spans="1:5">
      <c r="A1123" s="88" t="s">
        <v>750</v>
      </c>
      <c r="B1123" s="88" t="s">
        <v>760</v>
      </c>
      <c r="C1123" s="89">
        <v>1800</v>
      </c>
      <c r="D1123" s="89">
        <v>21600</v>
      </c>
      <c r="E1123" s="89">
        <v>3672</v>
      </c>
    </row>
    <row r="1124" spans="1:5">
      <c r="A1124" s="88" t="s">
        <v>753</v>
      </c>
      <c r="B1124" s="88" t="s">
        <v>754</v>
      </c>
      <c r="C1124" s="89">
        <v>600</v>
      </c>
      <c r="D1124" s="89">
        <v>36000</v>
      </c>
      <c r="E1124" s="89">
        <v>5400</v>
      </c>
    </row>
    <row r="1125" spans="1:5">
      <c r="A1125" s="88" t="s">
        <v>748</v>
      </c>
      <c r="B1125" s="88" t="s">
        <v>454</v>
      </c>
      <c r="C1125" s="89">
        <v>1600</v>
      </c>
      <c r="D1125" s="89">
        <v>131200</v>
      </c>
      <c r="E1125" s="89">
        <v>26240</v>
      </c>
    </row>
    <row r="1126" spans="1:5">
      <c r="A1126" s="88" t="s">
        <v>750</v>
      </c>
      <c r="B1126" s="88" t="s">
        <v>761</v>
      </c>
      <c r="C1126" s="89">
        <v>1200</v>
      </c>
      <c r="D1126" s="89">
        <v>36000</v>
      </c>
      <c r="E1126" s="89">
        <v>7200</v>
      </c>
    </row>
    <row r="1127" spans="1:5">
      <c r="A1127" s="88" t="s">
        <v>750</v>
      </c>
      <c r="B1127" s="88" t="s">
        <v>761</v>
      </c>
      <c r="C1127" s="89">
        <v>500</v>
      </c>
      <c r="D1127" s="89">
        <v>27500</v>
      </c>
      <c r="E1127" s="89">
        <v>6600</v>
      </c>
    </row>
    <row r="1128" spans="1:5">
      <c r="A1128" s="88" t="s">
        <v>750</v>
      </c>
      <c r="B1128" s="88" t="s">
        <v>751</v>
      </c>
      <c r="C1128" s="89">
        <v>1400</v>
      </c>
      <c r="D1128" s="89">
        <v>32200</v>
      </c>
      <c r="E1128" s="89">
        <v>11592</v>
      </c>
    </row>
    <row r="1129" spans="1:5">
      <c r="A1129" s="88" t="s">
        <v>750</v>
      </c>
      <c r="B1129" s="88" t="s">
        <v>762</v>
      </c>
      <c r="C1129" s="89">
        <v>300</v>
      </c>
      <c r="D1129" s="89">
        <v>5400</v>
      </c>
      <c r="E1129" s="89">
        <v>1782</v>
      </c>
    </row>
    <row r="1130" spans="1:5">
      <c r="A1130" s="88" t="s">
        <v>750</v>
      </c>
      <c r="B1130" s="88" t="s">
        <v>762</v>
      </c>
      <c r="C1130" s="89">
        <v>1700</v>
      </c>
      <c r="D1130" s="89">
        <v>113900</v>
      </c>
      <c r="E1130" s="89">
        <v>26197</v>
      </c>
    </row>
    <row r="1131" spans="1:5">
      <c r="A1131" s="88" t="s">
        <v>748</v>
      </c>
      <c r="B1131" s="88" t="s">
        <v>454</v>
      </c>
      <c r="C1131" s="89">
        <v>1400</v>
      </c>
      <c r="D1131" s="89">
        <v>68600</v>
      </c>
      <c r="E1131" s="89">
        <v>22638</v>
      </c>
    </row>
    <row r="1132" spans="1:5">
      <c r="A1132" s="88" t="s">
        <v>748</v>
      </c>
      <c r="B1132" s="88" t="s">
        <v>454</v>
      </c>
      <c r="C1132" s="89">
        <v>600</v>
      </c>
      <c r="D1132" s="89">
        <v>32400</v>
      </c>
      <c r="E1132" s="89">
        <v>5184</v>
      </c>
    </row>
    <row r="1133" spans="1:5">
      <c r="A1133" s="88" t="s">
        <v>748</v>
      </c>
      <c r="B1133" s="88" t="s">
        <v>454</v>
      </c>
      <c r="C1133" s="89">
        <v>1400</v>
      </c>
      <c r="D1133" s="89">
        <v>36400</v>
      </c>
      <c r="E1133" s="89">
        <v>9100</v>
      </c>
    </row>
    <row r="1134" spans="1:5">
      <c r="A1134" s="88" t="s">
        <v>750</v>
      </c>
      <c r="B1134" s="88" t="s">
        <v>759</v>
      </c>
      <c r="C1134" s="89">
        <v>700</v>
      </c>
      <c r="D1134" s="89">
        <v>43400</v>
      </c>
      <c r="E1134" s="89">
        <v>14756</v>
      </c>
    </row>
    <row r="1135" spans="1:5">
      <c r="A1135" s="88" t="s">
        <v>748</v>
      </c>
      <c r="B1135" s="88" t="s">
        <v>454</v>
      </c>
      <c r="C1135" s="89">
        <v>1500</v>
      </c>
      <c r="D1135" s="89">
        <v>108000</v>
      </c>
      <c r="E1135" s="89">
        <v>20520</v>
      </c>
    </row>
    <row r="1136" spans="1:5">
      <c r="A1136" s="88" t="s">
        <v>750</v>
      </c>
      <c r="B1136" s="88" t="s">
        <v>760</v>
      </c>
      <c r="C1136" s="89">
        <v>1300</v>
      </c>
      <c r="D1136" s="89">
        <v>92300</v>
      </c>
      <c r="E1136" s="89">
        <v>13845</v>
      </c>
    </row>
    <row r="1137" spans="1:5">
      <c r="A1137" s="88" t="s">
        <v>750</v>
      </c>
      <c r="B1137" s="88" t="s">
        <v>763</v>
      </c>
      <c r="C1137" s="89">
        <v>1600</v>
      </c>
      <c r="D1137" s="89">
        <v>100800</v>
      </c>
      <c r="E1137" s="89">
        <v>17136</v>
      </c>
    </row>
    <row r="1138" spans="1:5">
      <c r="A1138" s="88" t="s">
        <v>753</v>
      </c>
      <c r="B1138" s="88" t="s">
        <v>764</v>
      </c>
      <c r="C1138" s="89">
        <v>1300</v>
      </c>
      <c r="D1138" s="89">
        <v>78000</v>
      </c>
      <c r="E1138" s="89">
        <v>27300</v>
      </c>
    </row>
    <row r="1139" spans="1:5">
      <c r="A1139" s="88" t="s">
        <v>750</v>
      </c>
      <c r="B1139" s="88" t="s">
        <v>763</v>
      </c>
      <c r="C1139" s="89">
        <v>600</v>
      </c>
      <c r="D1139" s="89">
        <v>34200</v>
      </c>
      <c r="E1139" s="89">
        <v>4104</v>
      </c>
    </row>
    <row r="1140" spans="1:5">
      <c r="A1140" s="88" t="s">
        <v>748</v>
      </c>
      <c r="B1140" s="88" t="s">
        <v>461</v>
      </c>
      <c r="C1140" s="89">
        <v>1800</v>
      </c>
      <c r="D1140" s="89">
        <v>151200</v>
      </c>
      <c r="E1140" s="89">
        <v>49896</v>
      </c>
    </row>
    <row r="1141" spans="1:5">
      <c r="A1141" s="88" t="s">
        <v>753</v>
      </c>
      <c r="B1141" s="88" t="s">
        <v>754</v>
      </c>
      <c r="C1141" s="89">
        <v>300</v>
      </c>
      <c r="D1141" s="89">
        <v>24300</v>
      </c>
      <c r="E1141" s="89">
        <v>7047</v>
      </c>
    </row>
    <row r="1142" spans="1:5">
      <c r="A1142" s="88" t="s">
        <v>750</v>
      </c>
      <c r="B1142" s="88" t="s">
        <v>759</v>
      </c>
      <c r="C1142" s="89">
        <v>1100</v>
      </c>
      <c r="D1142" s="89">
        <v>52800</v>
      </c>
      <c r="E1142" s="89">
        <v>14256</v>
      </c>
    </row>
    <row r="1143" spans="1:5">
      <c r="A1143" s="88" t="s">
        <v>753</v>
      </c>
      <c r="B1143" s="88" t="s">
        <v>764</v>
      </c>
      <c r="C1143" s="89">
        <v>1000</v>
      </c>
      <c r="D1143" s="89">
        <v>57000</v>
      </c>
      <c r="E1143" s="89">
        <v>18810</v>
      </c>
    </row>
    <row r="1144" spans="1:5">
      <c r="A1144" s="88" t="s">
        <v>748</v>
      </c>
      <c r="B1144" s="88" t="s">
        <v>758</v>
      </c>
      <c r="C1144" s="89">
        <v>1200</v>
      </c>
      <c r="D1144" s="89">
        <v>18000</v>
      </c>
      <c r="E1144" s="89">
        <v>6480</v>
      </c>
    </row>
    <row r="1145" spans="1:5">
      <c r="A1145" s="88" t="s">
        <v>750</v>
      </c>
      <c r="B1145" s="88" t="s">
        <v>760</v>
      </c>
      <c r="C1145" s="89">
        <v>400</v>
      </c>
      <c r="D1145" s="89">
        <v>18400</v>
      </c>
      <c r="E1145" s="89">
        <v>4968</v>
      </c>
    </row>
    <row r="1146" spans="1:5">
      <c r="A1146" s="88" t="s">
        <v>750</v>
      </c>
      <c r="B1146" s="88" t="s">
        <v>751</v>
      </c>
      <c r="C1146" s="89">
        <v>900</v>
      </c>
      <c r="D1146" s="89">
        <v>9900</v>
      </c>
      <c r="E1146" s="89">
        <v>1089</v>
      </c>
    </row>
    <row r="1147" spans="1:5">
      <c r="A1147" s="88" t="s">
        <v>750</v>
      </c>
      <c r="B1147" s="88" t="s">
        <v>761</v>
      </c>
      <c r="C1147" s="89">
        <v>1200</v>
      </c>
      <c r="D1147" s="89">
        <v>81600</v>
      </c>
      <c r="E1147" s="89">
        <v>8160</v>
      </c>
    </row>
    <row r="1148" spans="1:5">
      <c r="A1148" s="88" t="s">
        <v>753</v>
      </c>
      <c r="B1148" s="88" t="s">
        <v>765</v>
      </c>
      <c r="C1148" s="89">
        <v>1700</v>
      </c>
      <c r="D1148" s="89">
        <v>73100</v>
      </c>
      <c r="E1148" s="89">
        <v>24854</v>
      </c>
    </row>
    <row r="1149" spans="1:5">
      <c r="A1149" s="88" t="s">
        <v>753</v>
      </c>
      <c r="B1149" s="88" t="s">
        <v>765</v>
      </c>
      <c r="C1149" s="89">
        <v>1700</v>
      </c>
      <c r="D1149" s="89">
        <v>132600</v>
      </c>
      <c r="E1149" s="89">
        <v>42432</v>
      </c>
    </row>
    <row r="1150" spans="1:5">
      <c r="A1150" s="88" t="s">
        <v>748</v>
      </c>
      <c r="B1150" s="88" t="s">
        <v>461</v>
      </c>
      <c r="C1150" s="89">
        <v>1200</v>
      </c>
      <c r="D1150" s="89">
        <v>100800</v>
      </c>
      <c r="E1150" s="89">
        <v>17136</v>
      </c>
    </row>
    <row r="1151" spans="1:5">
      <c r="A1151" s="88" t="s">
        <v>753</v>
      </c>
      <c r="B1151" s="88" t="s">
        <v>754</v>
      </c>
      <c r="C1151" s="89">
        <v>400</v>
      </c>
      <c r="D1151" s="89">
        <v>18000</v>
      </c>
      <c r="E1151" s="89">
        <v>2160</v>
      </c>
    </row>
    <row r="1152" spans="1:5">
      <c r="A1152" s="88" t="s">
        <v>750</v>
      </c>
      <c r="B1152" s="88" t="s">
        <v>761</v>
      </c>
      <c r="C1152" s="89">
        <v>700</v>
      </c>
      <c r="D1152" s="89">
        <v>14000</v>
      </c>
      <c r="E1152" s="89">
        <v>3220</v>
      </c>
    </row>
    <row r="1153" spans="1:5">
      <c r="A1153" s="88" t="s">
        <v>753</v>
      </c>
      <c r="B1153" s="88" t="s">
        <v>754</v>
      </c>
      <c r="C1153" s="89">
        <v>600</v>
      </c>
      <c r="D1153" s="89">
        <v>48000</v>
      </c>
      <c r="E1153" s="89">
        <v>14880</v>
      </c>
    </row>
    <row r="1154" spans="1:5">
      <c r="A1154" s="88" t="s">
        <v>748</v>
      </c>
      <c r="B1154" s="88" t="s">
        <v>766</v>
      </c>
      <c r="C1154" s="89">
        <v>1600</v>
      </c>
      <c r="D1154" s="89">
        <v>89600</v>
      </c>
      <c r="E1154" s="89">
        <v>12544</v>
      </c>
    </row>
    <row r="1155" spans="1:5">
      <c r="A1155" s="88" t="s">
        <v>753</v>
      </c>
      <c r="B1155" s="88" t="s">
        <v>755</v>
      </c>
      <c r="C1155" s="89">
        <v>300</v>
      </c>
      <c r="D1155" s="89">
        <v>26100</v>
      </c>
      <c r="E1155" s="89">
        <v>5481</v>
      </c>
    </row>
    <row r="1156" spans="1:5">
      <c r="A1156" s="88" t="s">
        <v>750</v>
      </c>
      <c r="B1156" s="88" t="s">
        <v>762</v>
      </c>
      <c r="C1156" s="89">
        <v>1100</v>
      </c>
      <c r="D1156" s="89">
        <v>19800</v>
      </c>
      <c r="E1156" s="89">
        <v>2772</v>
      </c>
    </row>
    <row r="1157" spans="1:5">
      <c r="A1157" s="88" t="s">
        <v>748</v>
      </c>
      <c r="B1157" s="88" t="s">
        <v>758</v>
      </c>
      <c r="C1157" s="89">
        <v>300</v>
      </c>
      <c r="D1157" s="89">
        <v>23700</v>
      </c>
      <c r="E1157" s="89">
        <v>5214</v>
      </c>
    </row>
    <row r="1158" spans="1:5">
      <c r="A1158" s="88" t="s">
        <v>750</v>
      </c>
      <c r="B1158" s="88" t="s">
        <v>760</v>
      </c>
      <c r="C1158" s="89">
        <v>500</v>
      </c>
      <c r="D1158" s="89">
        <v>29000</v>
      </c>
      <c r="E1158" s="89">
        <v>4060</v>
      </c>
    </row>
    <row r="1159" spans="1:5">
      <c r="A1159" s="88" t="s">
        <v>748</v>
      </c>
      <c r="B1159" s="88" t="s">
        <v>766</v>
      </c>
      <c r="C1159" s="89">
        <v>1200</v>
      </c>
      <c r="D1159" s="89">
        <v>32400</v>
      </c>
      <c r="E1159" s="89">
        <v>5184</v>
      </c>
    </row>
    <row r="1160" spans="1:5">
      <c r="A1160" s="88" t="s">
        <v>750</v>
      </c>
      <c r="B1160" s="88" t="s">
        <v>763</v>
      </c>
      <c r="C1160" s="89">
        <v>300</v>
      </c>
      <c r="D1160" s="89">
        <v>19200</v>
      </c>
      <c r="E1160" s="89">
        <v>5952</v>
      </c>
    </row>
    <row r="1161" spans="1:5">
      <c r="A1161" s="88" t="s">
        <v>750</v>
      </c>
      <c r="B1161" s="88" t="s">
        <v>760</v>
      </c>
      <c r="C1161" s="89">
        <v>200</v>
      </c>
      <c r="D1161" s="89">
        <v>9000</v>
      </c>
      <c r="E1161" s="89">
        <v>3060</v>
      </c>
    </row>
    <row r="1162" spans="1:5">
      <c r="A1162" s="88" t="s">
        <v>750</v>
      </c>
      <c r="B1162" s="88" t="s">
        <v>760</v>
      </c>
      <c r="C1162" s="89">
        <v>1300</v>
      </c>
      <c r="D1162" s="89">
        <v>109200</v>
      </c>
      <c r="E1162" s="89">
        <v>39312</v>
      </c>
    </row>
    <row r="1163" spans="1:5">
      <c r="A1163" s="88" t="s">
        <v>753</v>
      </c>
      <c r="B1163" s="88" t="s">
        <v>765</v>
      </c>
      <c r="C1163" s="89">
        <v>800</v>
      </c>
      <c r="D1163" s="89">
        <v>49600</v>
      </c>
      <c r="E1163" s="89">
        <v>12400</v>
      </c>
    </row>
    <row r="1164" spans="1:5">
      <c r="A1164" s="88" t="s">
        <v>753</v>
      </c>
      <c r="B1164" s="88" t="s">
        <v>764</v>
      </c>
      <c r="C1164" s="89">
        <v>1100</v>
      </c>
      <c r="D1164" s="89">
        <v>38500</v>
      </c>
      <c r="E1164" s="89">
        <v>8470</v>
      </c>
    </row>
    <row r="1165" spans="1:5">
      <c r="A1165" s="88" t="s">
        <v>753</v>
      </c>
      <c r="B1165" s="88" t="s">
        <v>754</v>
      </c>
      <c r="C1165" s="89">
        <v>1600</v>
      </c>
      <c r="D1165" s="89">
        <v>36800</v>
      </c>
      <c r="E1165" s="89">
        <v>6992</v>
      </c>
    </row>
    <row r="1166" spans="1:5">
      <c r="A1166" s="88" t="s">
        <v>750</v>
      </c>
      <c r="B1166" s="88" t="s">
        <v>751</v>
      </c>
      <c r="C1166" s="89">
        <v>1300</v>
      </c>
      <c r="D1166" s="89">
        <v>44200</v>
      </c>
      <c r="E1166" s="89">
        <v>7956</v>
      </c>
    </row>
    <row r="1167" spans="1:5">
      <c r="A1167" s="88" t="s">
        <v>748</v>
      </c>
      <c r="B1167" s="88" t="s">
        <v>749</v>
      </c>
      <c r="C1167" s="89">
        <v>1300</v>
      </c>
      <c r="D1167" s="89">
        <v>62400</v>
      </c>
      <c r="E1167" s="89">
        <v>19968</v>
      </c>
    </row>
    <row r="1168" spans="1:5">
      <c r="A1168" s="88" t="s">
        <v>748</v>
      </c>
      <c r="B1168" s="88" t="s">
        <v>758</v>
      </c>
      <c r="C1168" s="89">
        <v>600</v>
      </c>
      <c r="D1168" s="89">
        <v>19800</v>
      </c>
      <c r="E1168" s="89">
        <v>3168</v>
      </c>
    </row>
    <row r="1169" spans="1:5">
      <c r="A1169" s="88" t="s">
        <v>750</v>
      </c>
      <c r="B1169" s="88" t="s">
        <v>759</v>
      </c>
      <c r="C1169" s="89">
        <v>1700</v>
      </c>
      <c r="D1169" s="89">
        <v>81600</v>
      </c>
      <c r="E1169" s="89">
        <v>26112</v>
      </c>
    </row>
    <row r="1170" spans="1:5">
      <c r="A1170" s="88" t="s">
        <v>748</v>
      </c>
      <c r="B1170" s="88" t="s">
        <v>461</v>
      </c>
      <c r="C1170" s="89">
        <v>300</v>
      </c>
      <c r="D1170" s="89">
        <v>18600</v>
      </c>
      <c r="E1170" s="89">
        <v>6138</v>
      </c>
    </row>
    <row r="1171" spans="1:5">
      <c r="A1171" s="88" t="s">
        <v>753</v>
      </c>
      <c r="B1171" s="88" t="s">
        <v>755</v>
      </c>
      <c r="C1171" s="89">
        <v>1300</v>
      </c>
      <c r="D1171" s="89">
        <v>23400</v>
      </c>
      <c r="E1171" s="89">
        <v>6318</v>
      </c>
    </row>
    <row r="1172" spans="1:5">
      <c r="A1172" s="88" t="s">
        <v>748</v>
      </c>
      <c r="B1172" s="88" t="s">
        <v>757</v>
      </c>
      <c r="C1172" s="89">
        <v>1300</v>
      </c>
      <c r="D1172" s="89">
        <v>28600</v>
      </c>
      <c r="E1172" s="89">
        <v>10296</v>
      </c>
    </row>
    <row r="1173" spans="1:5">
      <c r="A1173" s="88" t="s">
        <v>748</v>
      </c>
      <c r="B1173" s="88" t="s">
        <v>454</v>
      </c>
      <c r="C1173" s="89">
        <v>500</v>
      </c>
      <c r="D1173" s="89">
        <v>43500</v>
      </c>
      <c r="E1173" s="89">
        <v>8265</v>
      </c>
    </row>
    <row r="1174" spans="1:5">
      <c r="A1174" s="88" t="s">
        <v>753</v>
      </c>
      <c r="B1174" s="88" t="s">
        <v>754</v>
      </c>
      <c r="C1174" s="89">
        <v>300</v>
      </c>
      <c r="D1174" s="89">
        <v>10500</v>
      </c>
      <c r="E1174" s="89">
        <v>3045</v>
      </c>
    </row>
    <row r="1175" spans="1:5">
      <c r="A1175" s="88" t="s">
        <v>753</v>
      </c>
      <c r="B1175" s="88" t="s">
        <v>764</v>
      </c>
      <c r="C1175" s="89">
        <v>400</v>
      </c>
      <c r="D1175" s="89">
        <v>32800</v>
      </c>
      <c r="E1175" s="89">
        <v>10168</v>
      </c>
    </row>
    <row r="1176" spans="1:5">
      <c r="A1176" s="88" t="s">
        <v>753</v>
      </c>
      <c r="B1176" s="88" t="s">
        <v>754</v>
      </c>
      <c r="C1176" s="89">
        <v>600</v>
      </c>
      <c r="D1176" s="89">
        <v>7200</v>
      </c>
      <c r="E1176" s="89">
        <v>1440</v>
      </c>
    </row>
    <row r="1177" spans="1:5">
      <c r="A1177" s="88" t="s">
        <v>748</v>
      </c>
      <c r="B1177" s="88" t="s">
        <v>461</v>
      </c>
      <c r="C1177" s="89">
        <v>700</v>
      </c>
      <c r="D1177" s="89">
        <v>58100</v>
      </c>
      <c r="E1177" s="89">
        <v>19754</v>
      </c>
    </row>
    <row r="1178" spans="1:5">
      <c r="A1178" s="88" t="s">
        <v>748</v>
      </c>
      <c r="B1178" s="88" t="s">
        <v>461</v>
      </c>
      <c r="C1178" s="89">
        <v>1400</v>
      </c>
      <c r="D1178" s="89">
        <v>39200</v>
      </c>
      <c r="E1178" s="89">
        <v>5488</v>
      </c>
    </row>
    <row r="1179" spans="1:5">
      <c r="A1179" s="88" t="s">
        <v>748</v>
      </c>
      <c r="B1179" s="88" t="s">
        <v>749</v>
      </c>
      <c r="C1179" s="89">
        <v>1800</v>
      </c>
      <c r="D1179" s="89">
        <v>73800</v>
      </c>
      <c r="E1179" s="89">
        <v>24354</v>
      </c>
    </row>
    <row r="1180" spans="1:5">
      <c r="A1180" s="88" t="s">
        <v>750</v>
      </c>
      <c r="B1180" s="88" t="s">
        <v>761</v>
      </c>
      <c r="C1180" s="89">
        <v>1700</v>
      </c>
      <c r="D1180" s="89">
        <v>59500</v>
      </c>
      <c r="E1180" s="89">
        <v>5950</v>
      </c>
    </row>
    <row r="1181" spans="1:5">
      <c r="A1181" s="88" t="s">
        <v>750</v>
      </c>
      <c r="B1181" s="88" t="s">
        <v>763</v>
      </c>
      <c r="C1181" s="89">
        <v>1000</v>
      </c>
      <c r="D1181" s="89">
        <v>76000</v>
      </c>
      <c r="E1181" s="89">
        <v>27360</v>
      </c>
    </row>
    <row r="1182" spans="1:5">
      <c r="A1182" s="88" t="s">
        <v>750</v>
      </c>
      <c r="B1182" s="88" t="s">
        <v>760</v>
      </c>
      <c r="C1182" s="89">
        <v>700</v>
      </c>
      <c r="D1182" s="89">
        <v>14000</v>
      </c>
      <c r="E1182" s="89">
        <v>4340</v>
      </c>
    </row>
    <row r="1183" spans="1:5">
      <c r="A1183" s="88" t="s">
        <v>750</v>
      </c>
      <c r="B1183" s="88" t="s">
        <v>761</v>
      </c>
      <c r="C1183" s="89">
        <v>500</v>
      </c>
      <c r="D1183" s="89">
        <v>31500</v>
      </c>
      <c r="E1183" s="89">
        <v>5670</v>
      </c>
    </row>
    <row r="1184" spans="1:5">
      <c r="A1184" s="88" t="s">
        <v>753</v>
      </c>
      <c r="B1184" s="88" t="s">
        <v>765</v>
      </c>
      <c r="C1184" s="89">
        <v>400</v>
      </c>
      <c r="D1184" s="89">
        <v>15200</v>
      </c>
      <c r="E1184" s="89">
        <v>4560</v>
      </c>
    </row>
    <row r="1185" spans="1:5">
      <c r="A1185" s="88" t="s">
        <v>748</v>
      </c>
      <c r="B1185" s="88" t="s">
        <v>454</v>
      </c>
      <c r="C1185" s="89">
        <v>1200</v>
      </c>
      <c r="D1185" s="89">
        <v>28800</v>
      </c>
      <c r="E1185" s="89">
        <v>8352</v>
      </c>
    </row>
    <row r="1186" spans="1:5">
      <c r="A1186" s="88" t="s">
        <v>748</v>
      </c>
      <c r="B1186" s="88" t="s">
        <v>757</v>
      </c>
      <c r="C1186" s="89">
        <v>1700</v>
      </c>
      <c r="D1186" s="89">
        <v>45900</v>
      </c>
      <c r="E1186" s="89">
        <v>8721</v>
      </c>
    </row>
    <row r="1187" spans="1:5">
      <c r="A1187" s="88" t="s">
        <v>753</v>
      </c>
      <c r="B1187" s="88" t="s">
        <v>755</v>
      </c>
      <c r="C1187" s="89">
        <v>1700</v>
      </c>
      <c r="D1187" s="89">
        <v>34000</v>
      </c>
      <c r="E1187" s="89">
        <v>7820</v>
      </c>
    </row>
    <row r="1188" spans="1:5">
      <c r="A1188" s="88" t="s">
        <v>753</v>
      </c>
      <c r="B1188" s="88" t="s">
        <v>754</v>
      </c>
      <c r="C1188" s="89">
        <v>1600</v>
      </c>
      <c r="D1188" s="89">
        <v>129600</v>
      </c>
      <c r="E1188" s="89">
        <v>41472</v>
      </c>
    </row>
    <row r="1189" spans="1:5">
      <c r="A1189" s="88" t="s">
        <v>750</v>
      </c>
      <c r="B1189" s="88" t="s">
        <v>763</v>
      </c>
      <c r="C1189" s="89">
        <v>700</v>
      </c>
      <c r="D1189" s="89">
        <v>11900</v>
      </c>
      <c r="E1189" s="89">
        <v>2856</v>
      </c>
    </row>
    <row r="1190" spans="1:5">
      <c r="A1190" s="88" t="s">
        <v>748</v>
      </c>
      <c r="B1190" s="88" t="s">
        <v>454</v>
      </c>
      <c r="C1190" s="89">
        <v>900</v>
      </c>
      <c r="D1190" s="89">
        <v>27000</v>
      </c>
      <c r="E1190" s="89">
        <v>3240</v>
      </c>
    </row>
  </sheetData>
  <mergeCells count="2">
    <mergeCell ref="A106:B106"/>
    <mergeCell ref="D106:G106"/>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D94A5B-3934-4982-920F-F5072CFF0ECD}">
  <sheetPr>
    <tabColor rgb="FF00B0F0"/>
  </sheetPr>
  <dimension ref="A1:C21"/>
  <sheetViews>
    <sheetView topLeftCell="A4" workbookViewId="0">
      <selection activeCell="M11" sqref="M11"/>
    </sheetView>
  </sheetViews>
  <sheetFormatPr defaultRowHeight="15"/>
  <cols>
    <col min="1" max="1" width="20.28515625" customWidth="1"/>
    <col min="2" max="2" width="56" customWidth="1"/>
  </cols>
  <sheetData>
    <row r="1" spans="1:3" ht="26.25">
      <c r="A1" s="237" t="s">
        <v>2142</v>
      </c>
      <c r="B1" s="237"/>
    </row>
    <row r="2" spans="1:3" ht="21">
      <c r="A2" s="54" t="s">
        <v>2143</v>
      </c>
    </row>
    <row r="3" spans="1:3" ht="21">
      <c r="A3" s="54" t="s">
        <v>2144</v>
      </c>
    </row>
    <row r="5" spans="1:3" ht="18.75">
      <c r="A5" s="214" t="s">
        <v>2145</v>
      </c>
      <c r="B5" s="238" t="s">
        <v>2146</v>
      </c>
      <c r="C5" s="33" t="s">
        <v>2147</v>
      </c>
    </row>
    <row r="6" spans="1:3" ht="18.75">
      <c r="A6" s="214" t="s">
        <v>2148</v>
      </c>
      <c r="B6" s="238" t="s">
        <v>2149</v>
      </c>
      <c r="C6" s="33" t="s">
        <v>2150</v>
      </c>
    </row>
    <row r="7" spans="1:3" ht="18.75">
      <c r="A7" s="214" t="s">
        <v>2151</v>
      </c>
      <c r="B7" s="238" t="s">
        <v>2152</v>
      </c>
      <c r="C7" s="33" t="s">
        <v>2153</v>
      </c>
    </row>
    <row r="8" spans="1:3" ht="18.75">
      <c r="A8" s="214" t="s">
        <v>2154</v>
      </c>
      <c r="B8" s="238" t="s">
        <v>2155</v>
      </c>
      <c r="C8" s="33" t="s">
        <v>2156</v>
      </c>
    </row>
    <row r="9" spans="1:3" ht="18.75">
      <c r="A9" s="214" t="s">
        <v>2157</v>
      </c>
      <c r="B9" s="238" t="s">
        <v>2158</v>
      </c>
      <c r="C9" s="33" t="s">
        <v>2159</v>
      </c>
    </row>
    <row r="10" spans="1:3" ht="18.75">
      <c r="A10" s="214" t="s">
        <v>2160</v>
      </c>
      <c r="B10" s="238" t="s">
        <v>2161</v>
      </c>
      <c r="C10" s="33" t="s">
        <v>2162</v>
      </c>
    </row>
    <row r="11" spans="1:3" ht="18.75">
      <c r="A11" s="214" t="s">
        <v>2163</v>
      </c>
      <c r="B11" s="238" t="s">
        <v>2164</v>
      </c>
      <c r="C11" s="33" t="s">
        <v>2165</v>
      </c>
    </row>
    <row r="12" spans="1:3" ht="18.75">
      <c r="A12" s="214" t="s">
        <v>2166</v>
      </c>
      <c r="B12" s="238" t="s">
        <v>2167</v>
      </c>
      <c r="C12" s="33" t="s">
        <v>2168</v>
      </c>
    </row>
    <row r="13" spans="1:3" ht="18.75">
      <c r="A13" s="214" t="s">
        <v>2169</v>
      </c>
      <c r="B13" s="238" t="s">
        <v>2170</v>
      </c>
      <c r="C13" s="33" t="s">
        <v>2171</v>
      </c>
    </row>
    <row r="14" spans="1:3" ht="18.75">
      <c r="A14" s="214" t="s">
        <v>2172</v>
      </c>
      <c r="B14" s="238" t="s">
        <v>2173</v>
      </c>
      <c r="C14" s="33" t="s">
        <v>2174</v>
      </c>
    </row>
    <row r="15" spans="1:3" ht="18.75">
      <c r="A15" s="214" t="s">
        <v>2033</v>
      </c>
      <c r="B15" s="238" t="s">
        <v>2175</v>
      </c>
      <c r="C15" s="33" t="s">
        <v>2176</v>
      </c>
    </row>
    <row r="16" spans="1:3" ht="18.75">
      <c r="A16" s="214" t="s">
        <v>2177</v>
      </c>
      <c r="B16" s="238" t="s">
        <v>2178</v>
      </c>
      <c r="C16" s="33" t="s">
        <v>2179</v>
      </c>
    </row>
    <row r="17" spans="1:3" ht="18.75">
      <c r="A17" s="214" t="s">
        <v>2180</v>
      </c>
      <c r="B17" s="238" t="s">
        <v>2181</v>
      </c>
      <c r="C17" s="33" t="s">
        <v>2182</v>
      </c>
    </row>
    <row r="18" spans="1:3" ht="18.75">
      <c r="A18" s="214" t="s">
        <v>2183</v>
      </c>
      <c r="B18" s="238" t="s">
        <v>2184</v>
      </c>
      <c r="C18" s="33" t="s">
        <v>2185</v>
      </c>
    </row>
    <row r="19" spans="1:3" ht="18.75">
      <c r="A19" s="214" t="s">
        <v>2186</v>
      </c>
      <c r="B19" s="238" t="s">
        <v>2187</v>
      </c>
      <c r="C19" s="33" t="s">
        <v>2188</v>
      </c>
    </row>
    <row r="21" spans="1:3" ht="18.75">
      <c r="A21" s="214" t="s">
        <v>2189</v>
      </c>
      <c r="B21" s="238" t="s">
        <v>2190</v>
      </c>
      <c r="C21" s="33" t="s">
        <v>2191</v>
      </c>
    </row>
  </sheetData>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5CCD0-24C2-4AEF-86C0-73B2A919E379}">
  <sheetPr>
    <tabColor rgb="FF00B0F0"/>
  </sheetPr>
  <dimension ref="A1:Q624"/>
  <sheetViews>
    <sheetView workbookViewId="0">
      <selection activeCell="K1" sqref="K1"/>
    </sheetView>
  </sheetViews>
  <sheetFormatPr defaultRowHeight="15"/>
  <cols>
    <col min="1" max="1" width="14" customWidth="1"/>
    <col min="2" max="2" width="18.7109375" customWidth="1"/>
    <col min="3" max="3" width="10.7109375" customWidth="1"/>
    <col min="4" max="4" width="13.5703125" customWidth="1"/>
    <col min="5" max="5" width="13.28515625" customWidth="1"/>
  </cols>
  <sheetData>
    <row r="1" spans="1:12" ht="28.5">
      <c r="A1" s="31" t="s">
        <v>2142</v>
      </c>
      <c r="B1" s="6"/>
      <c r="C1" s="6"/>
      <c r="D1" s="6"/>
      <c r="K1" s="4" t="s">
        <v>1684</v>
      </c>
      <c r="L1" s="20"/>
    </row>
    <row r="2" spans="1:12" ht="21">
      <c r="A2" s="239" t="s">
        <v>2192</v>
      </c>
      <c r="B2" s="102"/>
      <c r="C2" s="102"/>
      <c r="D2" s="102"/>
      <c r="K2" s="240" t="s">
        <v>2189</v>
      </c>
    </row>
    <row r="3" spans="1:12">
      <c r="K3" t="s">
        <v>2193</v>
      </c>
    </row>
    <row r="4" spans="1:12" ht="21">
      <c r="A4" s="54" t="s">
        <v>2194</v>
      </c>
    </row>
    <row r="5" spans="1:12" ht="21">
      <c r="A5" s="54" t="s">
        <v>2195</v>
      </c>
    </row>
    <row r="7" spans="1:12" ht="21">
      <c r="A7" s="6" t="s">
        <v>2196</v>
      </c>
    </row>
    <row r="8" spans="1:12" ht="18.75">
      <c r="A8" s="33" t="s">
        <v>2197</v>
      </c>
    </row>
    <row r="9" spans="1:12" ht="18.75">
      <c r="A9" s="33" t="s">
        <v>2198</v>
      </c>
    </row>
    <row r="10" spans="1:12" ht="18.75">
      <c r="A10" s="33"/>
    </row>
    <row r="11" spans="1:12">
      <c r="A11" s="64"/>
    </row>
    <row r="12" spans="1:12" ht="15.75">
      <c r="A12" s="241" t="s">
        <v>2199</v>
      </c>
      <c r="B12" s="242" t="s">
        <v>25</v>
      </c>
      <c r="F12" s="811" t="s">
        <v>25</v>
      </c>
      <c r="G12" s="811"/>
      <c r="H12" s="811"/>
      <c r="I12" s="811"/>
    </row>
    <row r="13" spans="1:12" ht="15.75">
      <c r="A13" s="244">
        <v>128</v>
      </c>
      <c r="B13" s="245" t="str">
        <f>IF(A13&gt;100,"Low")</f>
        <v>Low</v>
      </c>
    </row>
    <row r="14" spans="1:12" ht="15.75">
      <c r="A14" s="244">
        <v>95</v>
      </c>
      <c r="B14" s="246"/>
    </row>
    <row r="15" spans="1:12" ht="15.75">
      <c r="A15" s="244">
        <v>219</v>
      </c>
      <c r="B15" s="246"/>
    </row>
    <row r="16" spans="1:12" ht="15.75">
      <c r="A16" s="244">
        <v>82</v>
      </c>
      <c r="B16" s="246"/>
    </row>
    <row r="17" spans="1:9" ht="15.75">
      <c r="A17" s="244">
        <v>105</v>
      </c>
      <c r="B17" s="246"/>
    </row>
    <row r="18" spans="1:9" ht="15.75">
      <c r="A18" s="244">
        <v>88</v>
      </c>
      <c r="B18" s="246"/>
    </row>
    <row r="19" spans="1:9" ht="15.75">
      <c r="A19" s="244">
        <v>96</v>
      </c>
      <c r="B19" s="246"/>
    </row>
    <row r="20" spans="1:9">
      <c r="A20" s="64"/>
    </row>
    <row r="21" spans="1:9">
      <c r="A21" s="64"/>
    </row>
    <row r="22" spans="1:9">
      <c r="A22" s="64"/>
    </row>
    <row r="23" spans="1:9" ht="21">
      <c r="A23" s="6" t="s">
        <v>2200</v>
      </c>
    </row>
    <row r="24" spans="1:9" ht="18.75">
      <c r="A24" s="33" t="s">
        <v>2201</v>
      </c>
    </row>
    <row r="25" spans="1:9" ht="18.75">
      <c r="A25" s="33" t="s">
        <v>2198</v>
      </c>
    </row>
    <row r="26" spans="1:9">
      <c r="A26" s="64"/>
      <c r="F26" s="811" t="s">
        <v>25</v>
      </c>
      <c r="G26" s="811"/>
      <c r="H26" s="811"/>
      <c r="I26" s="811"/>
    </row>
    <row r="27" spans="1:9" ht="15.75">
      <c r="A27" s="241" t="s">
        <v>2199</v>
      </c>
      <c r="B27" s="242" t="s">
        <v>25</v>
      </c>
    </row>
    <row r="28" spans="1:9" ht="15.75">
      <c r="A28" s="244">
        <v>128</v>
      </c>
      <c r="B28" s="245" t="str">
        <f>IF(A28&gt;100,"","Low")</f>
        <v/>
      </c>
    </row>
    <row r="29" spans="1:9" ht="15.75">
      <c r="A29" s="244">
        <v>95</v>
      </c>
      <c r="B29" s="245" t="str">
        <f t="shared" ref="B29" si="0">IF(A29&gt;100,"","Low")</f>
        <v>Low</v>
      </c>
    </row>
    <row r="30" spans="1:9" ht="15.75">
      <c r="A30" s="244">
        <v>219</v>
      </c>
      <c r="B30" s="246"/>
    </row>
    <row r="31" spans="1:9" ht="15.75">
      <c r="A31" s="244">
        <v>82</v>
      </c>
      <c r="B31" s="246"/>
    </row>
    <row r="32" spans="1:9" ht="15.75">
      <c r="A32" s="244">
        <v>105</v>
      </c>
      <c r="B32" s="246"/>
    </row>
    <row r="33" spans="1:9" ht="15.75">
      <c r="A33" s="244">
        <v>88</v>
      </c>
      <c r="B33" s="246"/>
    </row>
    <row r="34" spans="1:9" ht="15.75">
      <c r="A34" s="244">
        <v>96</v>
      </c>
      <c r="B34" s="246"/>
    </row>
    <row r="35" spans="1:9">
      <c r="A35" s="64"/>
    </row>
    <row r="36" spans="1:9">
      <c r="A36" s="64"/>
    </row>
    <row r="37" spans="1:9">
      <c r="A37" s="64"/>
    </row>
    <row r="38" spans="1:9">
      <c r="A38" s="64"/>
    </row>
    <row r="39" spans="1:9" ht="18.75">
      <c r="A39" s="190" t="s">
        <v>2202</v>
      </c>
    </row>
    <row r="40" spans="1:9" ht="18.75">
      <c r="A40" s="65"/>
    </row>
    <row r="41" spans="1:9" ht="18.75">
      <c r="A41" s="65" t="s">
        <v>2203</v>
      </c>
    </row>
    <row r="42" spans="1:9" ht="18.75">
      <c r="A42" s="65" t="s">
        <v>2204</v>
      </c>
    </row>
    <row r="43" spans="1:9" ht="18.75">
      <c r="A43" s="65" t="s">
        <v>2205</v>
      </c>
    </row>
    <row r="44" spans="1:9" ht="18.75">
      <c r="A44" s="65"/>
    </row>
    <row r="45" spans="1:9" ht="21">
      <c r="A45" s="6" t="s">
        <v>2206</v>
      </c>
    </row>
    <row r="46" spans="1:9" ht="18.75">
      <c r="A46" s="33" t="s">
        <v>2207</v>
      </c>
    </row>
    <row r="47" spans="1:9" ht="18.75">
      <c r="A47" s="33" t="s">
        <v>2198</v>
      </c>
      <c r="B47" s="247"/>
      <c r="C47" s="247"/>
    </row>
    <row r="48" spans="1:9">
      <c r="B48" s="247"/>
      <c r="C48" s="247"/>
      <c r="F48" s="811" t="s">
        <v>25</v>
      </c>
      <c r="G48" s="811"/>
      <c r="H48" s="811"/>
      <c r="I48" s="811"/>
    </row>
    <row r="49" spans="1:3" ht="18.75">
      <c r="A49" s="248" t="s">
        <v>2199</v>
      </c>
      <c r="B49" s="249" t="s">
        <v>25</v>
      </c>
      <c r="C49" s="247"/>
    </row>
    <row r="50" spans="1:3" ht="18.75">
      <c r="A50" s="250">
        <v>128</v>
      </c>
      <c r="B50" s="251" t="str">
        <f>IF(A50&gt;100,"High")</f>
        <v>High</v>
      </c>
      <c r="C50" s="247"/>
    </row>
    <row r="51" spans="1:3" ht="18.75">
      <c r="A51" s="250">
        <v>95</v>
      </c>
      <c r="B51" s="252"/>
      <c r="C51" s="247"/>
    </row>
    <row r="52" spans="1:3" ht="18.75">
      <c r="A52" s="250">
        <v>219</v>
      </c>
      <c r="B52" s="252"/>
      <c r="C52" s="247"/>
    </row>
    <row r="53" spans="1:3" ht="18.75">
      <c r="A53" s="250">
        <v>82</v>
      </c>
      <c r="B53" s="252"/>
      <c r="C53" s="247"/>
    </row>
    <row r="54" spans="1:3" ht="18.75">
      <c r="A54" s="250">
        <v>105</v>
      </c>
      <c r="B54" s="252"/>
      <c r="C54" s="247"/>
    </row>
    <row r="55" spans="1:3" ht="18.75">
      <c r="A55" s="250">
        <v>88</v>
      </c>
      <c r="B55" s="252"/>
      <c r="C55" s="247"/>
    </row>
    <row r="56" spans="1:3" ht="18.75">
      <c r="A56" s="250">
        <v>96</v>
      </c>
      <c r="B56" s="252"/>
      <c r="C56" s="247"/>
    </row>
    <row r="57" spans="1:3">
      <c r="A57" s="253"/>
      <c r="B57" s="247"/>
      <c r="C57" s="247"/>
    </row>
    <row r="58" spans="1:3">
      <c r="A58" s="253"/>
      <c r="B58" s="247"/>
      <c r="C58" s="247"/>
    </row>
    <row r="59" spans="1:3">
      <c r="A59" s="253"/>
      <c r="B59" s="247"/>
      <c r="C59" s="247"/>
    </row>
    <row r="60" spans="1:3">
      <c r="A60" s="253"/>
      <c r="B60" s="247"/>
      <c r="C60" s="247"/>
    </row>
    <row r="61" spans="1:3" ht="21">
      <c r="A61" s="6" t="s">
        <v>2208</v>
      </c>
      <c r="B61" s="247"/>
      <c r="C61" s="247"/>
    </row>
    <row r="62" spans="1:3" ht="18.75">
      <c r="A62" s="33" t="s">
        <v>2209</v>
      </c>
      <c r="B62" s="247"/>
      <c r="C62" s="247"/>
    </row>
    <row r="63" spans="1:3" ht="18.75">
      <c r="A63" s="33" t="s">
        <v>2198</v>
      </c>
      <c r="B63" s="247"/>
      <c r="C63" s="247"/>
    </row>
    <row r="64" spans="1:3">
      <c r="A64" s="253"/>
      <c r="B64" s="247"/>
      <c r="C64" s="247"/>
    </row>
    <row r="65" spans="1:9" ht="18.75">
      <c r="A65" s="248" t="s">
        <v>2199</v>
      </c>
      <c r="B65" s="249" t="s">
        <v>25</v>
      </c>
      <c r="C65" s="247"/>
      <c r="F65" s="811" t="s">
        <v>25</v>
      </c>
      <c r="G65" s="811"/>
      <c r="H65" s="811"/>
      <c r="I65" s="811"/>
    </row>
    <row r="66" spans="1:9" ht="18.75">
      <c r="A66" s="250">
        <v>128</v>
      </c>
      <c r="B66" s="251" t="str">
        <f>IF(A66&gt;100,"High",)</f>
        <v>High</v>
      </c>
      <c r="C66" s="247"/>
    </row>
    <row r="67" spans="1:9" ht="18.75">
      <c r="A67" s="250">
        <v>95</v>
      </c>
      <c r="B67" s="252"/>
      <c r="C67" s="247"/>
    </row>
    <row r="68" spans="1:9" ht="18.75">
      <c r="A68" s="250">
        <v>219</v>
      </c>
      <c r="B68" s="252"/>
      <c r="C68" s="247"/>
    </row>
    <row r="69" spans="1:9" ht="18.75">
      <c r="A69" s="250">
        <v>82</v>
      </c>
      <c r="B69" s="252"/>
      <c r="C69" s="247"/>
    </row>
    <row r="70" spans="1:9" ht="18.75">
      <c r="A70" s="250">
        <v>105</v>
      </c>
      <c r="B70" s="252"/>
      <c r="C70" s="247"/>
    </row>
    <row r="71" spans="1:9" ht="18.75">
      <c r="A71" s="250">
        <v>88</v>
      </c>
      <c r="B71" s="252"/>
      <c r="C71" s="247"/>
    </row>
    <row r="72" spans="1:9" ht="18.75">
      <c r="A72" s="250">
        <v>96</v>
      </c>
      <c r="B72" s="252"/>
      <c r="C72" s="247"/>
    </row>
    <row r="73" spans="1:9">
      <c r="A73" s="253"/>
      <c r="B73" s="247"/>
      <c r="C73" s="247"/>
    </row>
    <row r="74" spans="1:9">
      <c r="A74" s="253"/>
      <c r="B74" s="247"/>
      <c r="C74" s="247"/>
    </row>
    <row r="75" spans="1:9" ht="21">
      <c r="A75" s="6" t="s">
        <v>2210</v>
      </c>
      <c r="B75" s="247"/>
      <c r="C75" s="247"/>
    </row>
    <row r="76" spans="1:9" ht="18.75">
      <c r="A76" s="33" t="s">
        <v>2211</v>
      </c>
      <c r="B76" s="247"/>
      <c r="C76" s="247"/>
    </row>
    <row r="77" spans="1:9" ht="18.75">
      <c r="A77" s="33" t="s">
        <v>2198</v>
      </c>
      <c r="B77" s="247"/>
      <c r="C77" s="247"/>
    </row>
    <row r="78" spans="1:9">
      <c r="A78" s="253"/>
      <c r="B78" s="247"/>
      <c r="C78" s="247"/>
    </row>
    <row r="79" spans="1:9" ht="18.75">
      <c r="A79" s="248" t="s">
        <v>2199</v>
      </c>
      <c r="B79" s="249" t="s">
        <v>25</v>
      </c>
      <c r="C79" s="247"/>
      <c r="F79" s="811" t="s">
        <v>25</v>
      </c>
      <c r="G79" s="811"/>
      <c r="H79" s="811"/>
      <c r="I79" s="811"/>
    </row>
    <row r="80" spans="1:9" ht="18.75">
      <c r="A80" s="250">
        <v>128</v>
      </c>
      <c r="B80" s="251" t="str">
        <f>IF(A80&gt;100,"High","")</f>
        <v>High</v>
      </c>
      <c r="C80" s="247"/>
    </row>
    <row r="81" spans="1:7" ht="18.75">
      <c r="A81" s="250">
        <v>95</v>
      </c>
      <c r="B81" s="252"/>
      <c r="C81" s="247"/>
    </row>
    <row r="82" spans="1:7" ht="18.75">
      <c r="A82" s="250">
        <v>219</v>
      </c>
      <c r="B82" s="252"/>
      <c r="C82" s="247"/>
    </row>
    <row r="83" spans="1:7" ht="18.75">
      <c r="A83" s="250">
        <v>82</v>
      </c>
      <c r="B83" s="252"/>
      <c r="C83" s="247"/>
    </row>
    <row r="84" spans="1:7" ht="18.75">
      <c r="A84" s="250">
        <v>105</v>
      </c>
      <c r="B84" s="252"/>
      <c r="C84" s="247"/>
    </row>
    <row r="85" spans="1:7" ht="18.75">
      <c r="A85" s="250">
        <v>88</v>
      </c>
      <c r="B85" s="252"/>
      <c r="C85" s="247"/>
    </row>
    <row r="86" spans="1:7" ht="18.75">
      <c r="A86" s="250">
        <v>96</v>
      </c>
      <c r="B86" s="252"/>
      <c r="C86" s="247"/>
    </row>
    <row r="87" spans="1:7">
      <c r="A87" s="253"/>
      <c r="B87" s="247"/>
      <c r="C87" s="247"/>
    </row>
    <row r="88" spans="1:7">
      <c r="A88" s="253"/>
      <c r="B88" s="247"/>
      <c r="C88" s="247"/>
    </row>
    <row r="89" spans="1:7">
      <c r="A89" s="253"/>
      <c r="B89" s="247"/>
      <c r="C89" s="247"/>
    </row>
    <row r="90" spans="1:7">
      <c r="A90" s="253"/>
      <c r="B90" s="247"/>
      <c r="C90" s="247"/>
    </row>
    <row r="91" spans="1:7">
      <c r="A91" s="253"/>
      <c r="B91" s="247"/>
      <c r="C91" s="247"/>
    </row>
    <row r="93" spans="1:7" ht="26.25">
      <c r="A93" s="254" t="s">
        <v>2212</v>
      </c>
      <c r="B93" s="21"/>
    </row>
    <row r="95" spans="1:7" ht="26.25">
      <c r="A95" s="254" t="s">
        <v>2213</v>
      </c>
      <c r="B95" s="254"/>
      <c r="C95" s="254"/>
      <c r="D95" s="254"/>
      <c r="E95" s="254"/>
      <c r="F95" s="254"/>
      <c r="G95" s="254"/>
    </row>
    <row r="97" spans="1:12" ht="21">
      <c r="A97" s="6" t="s">
        <v>1690</v>
      </c>
    </row>
    <row r="98" spans="1:12" ht="18.75">
      <c r="A98" s="33" t="s">
        <v>2214</v>
      </c>
    </row>
    <row r="99" spans="1:12" ht="18.75">
      <c r="A99" s="33" t="s">
        <v>2215</v>
      </c>
    </row>
    <row r="100" spans="1:12" ht="18.75">
      <c r="A100" s="33"/>
    </row>
    <row r="101" spans="1:12" ht="18.75">
      <c r="A101" s="33" t="s">
        <v>2216</v>
      </c>
    </row>
    <row r="103" spans="1:12" ht="18.75">
      <c r="A103" s="255" t="s">
        <v>2217</v>
      </c>
      <c r="H103" s="811" t="s">
        <v>25</v>
      </c>
      <c r="I103" s="811"/>
      <c r="J103" s="811"/>
      <c r="K103" s="811"/>
      <c r="L103" s="811"/>
    </row>
    <row r="104" spans="1:12">
      <c r="A104" s="61"/>
    </row>
    <row r="105" spans="1:12" ht="18.75">
      <c r="A105" s="248" t="s">
        <v>227</v>
      </c>
      <c r="B105" s="248" t="s">
        <v>2199</v>
      </c>
      <c r="C105" s="248" t="s">
        <v>25</v>
      </c>
    </row>
    <row r="106" spans="1:12" ht="18.75">
      <c r="A106" s="256" t="s">
        <v>2218</v>
      </c>
      <c r="B106" s="159">
        <v>128</v>
      </c>
      <c r="C106" s="257" t="str">
        <f>IF(B106&gt;100,"Good","Bad")</f>
        <v>Good</v>
      </c>
    </row>
    <row r="107" spans="1:12" ht="18.75">
      <c r="A107" s="256" t="s">
        <v>2219</v>
      </c>
      <c r="B107" s="159">
        <v>95</v>
      </c>
      <c r="C107" s="252"/>
    </row>
    <row r="108" spans="1:12" ht="18.75">
      <c r="A108" s="256" t="s">
        <v>2220</v>
      </c>
      <c r="B108" s="159">
        <v>219</v>
      </c>
      <c r="C108" s="252"/>
    </row>
    <row r="109" spans="1:12" ht="18.75">
      <c r="A109" s="256" t="s">
        <v>2221</v>
      </c>
      <c r="B109" s="159">
        <v>82</v>
      </c>
      <c r="C109" s="252"/>
    </row>
    <row r="110" spans="1:12" ht="18.75">
      <c r="A110" s="256" t="s">
        <v>2222</v>
      </c>
      <c r="B110" s="159">
        <v>105</v>
      </c>
      <c r="C110" s="252"/>
    </row>
    <row r="111" spans="1:12" ht="18.75">
      <c r="A111" s="256" t="s">
        <v>2223</v>
      </c>
      <c r="B111" s="159">
        <v>88</v>
      </c>
      <c r="C111" s="252"/>
    </row>
    <row r="112" spans="1:12" ht="18.75">
      <c r="A112" s="256" t="s">
        <v>2224</v>
      </c>
      <c r="B112" s="159">
        <v>96</v>
      </c>
      <c r="C112" s="252"/>
    </row>
    <row r="113" spans="1:7">
      <c r="A113" s="61"/>
    </row>
    <row r="115" spans="1:7" ht="26.25">
      <c r="A115" s="254" t="s">
        <v>2225</v>
      </c>
      <c r="B115" s="21"/>
      <c r="C115" s="21"/>
      <c r="D115" s="21"/>
      <c r="E115" s="254"/>
      <c r="F115" s="21"/>
      <c r="G115" s="254"/>
    </row>
    <row r="117" spans="1:7" ht="18.75">
      <c r="A117" s="258" t="s">
        <v>2226</v>
      </c>
    </row>
    <row r="119" spans="1:7" ht="18.75">
      <c r="A119" s="33" t="s">
        <v>2227</v>
      </c>
    </row>
    <row r="120" spans="1:7" ht="18.75">
      <c r="A120" s="33" t="s">
        <v>2228</v>
      </c>
    </row>
    <row r="121" spans="1:7" ht="18.75">
      <c r="A121" s="33" t="s">
        <v>2229</v>
      </c>
    </row>
    <row r="122" spans="1:7" ht="18.75">
      <c r="A122" s="33" t="s">
        <v>2230</v>
      </c>
    </row>
    <row r="123" spans="1:7" ht="18.75">
      <c r="A123" s="33"/>
    </row>
    <row r="124" spans="1:7" ht="21">
      <c r="A124" s="6" t="s">
        <v>1690</v>
      </c>
    </row>
    <row r="125" spans="1:7" ht="18.75">
      <c r="A125" s="33" t="s">
        <v>2231</v>
      </c>
    </row>
    <row r="126" spans="1:7" ht="18.75">
      <c r="A126" s="33" t="s">
        <v>2215</v>
      </c>
    </row>
    <row r="127" spans="1:7" ht="18.75">
      <c r="A127" s="33"/>
    </row>
    <row r="128" spans="1:7" ht="18.75">
      <c r="A128" s="33" t="s">
        <v>2216</v>
      </c>
    </row>
    <row r="129" spans="1:13" ht="18.75">
      <c r="A129" s="33" t="s">
        <v>2232</v>
      </c>
      <c r="I129" s="811" t="s">
        <v>25</v>
      </c>
      <c r="J129" s="811"/>
      <c r="K129" s="811"/>
      <c r="L129" s="811"/>
      <c r="M129" s="811"/>
    </row>
    <row r="131" spans="1:13" ht="15.75">
      <c r="A131" s="241" t="s">
        <v>1630</v>
      </c>
      <c r="B131" s="241" t="s">
        <v>1919</v>
      </c>
      <c r="C131" s="241" t="s">
        <v>2233</v>
      </c>
    </row>
    <row r="132" spans="1:13" ht="15.75">
      <c r="A132" s="259" t="s">
        <v>2234</v>
      </c>
      <c r="B132" s="260" t="s">
        <v>2235</v>
      </c>
      <c r="C132" s="245" t="str">
        <f>IF(B132="completed","No","Yes")</f>
        <v>No</v>
      </c>
    </row>
    <row r="133" spans="1:13" ht="15.75">
      <c r="A133" s="259" t="s">
        <v>2236</v>
      </c>
      <c r="B133" s="260" t="s">
        <v>2237</v>
      </c>
      <c r="C133" s="246"/>
    </row>
    <row r="134" spans="1:13" ht="15.75">
      <c r="A134" s="259" t="s">
        <v>2238</v>
      </c>
      <c r="B134" s="260" t="s">
        <v>2239</v>
      </c>
      <c r="C134" s="246"/>
    </row>
    <row r="135" spans="1:13" ht="15.75">
      <c r="A135" s="259" t="s">
        <v>2240</v>
      </c>
      <c r="B135" s="260" t="s">
        <v>2241</v>
      </c>
      <c r="C135" s="246"/>
    </row>
    <row r="136" spans="1:13" ht="15.75">
      <c r="A136" s="259" t="s">
        <v>2242</v>
      </c>
      <c r="B136" s="260" t="s">
        <v>2241</v>
      </c>
      <c r="C136" s="246"/>
    </row>
    <row r="137" spans="1:13" ht="15.75">
      <c r="A137" s="259" t="s">
        <v>2243</v>
      </c>
      <c r="B137" s="260" t="s">
        <v>2235</v>
      </c>
      <c r="C137" s="246"/>
    </row>
    <row r="138" spans="1:13" ht="15.75">
      <c r="A138" s="259" t="s">
        <v>2244</v>
      </c>
      <c r="B138" s="260" t="s">
        <v>2245</v>
      </c>
      <c r="C138" s="246"/>
    </row>
    <row r="139" spans="1:13" ht="15.75">
      <c r="A139" s="259" t="s">
        <v>2246</v>
      </c>
      <c r="B139" s="260" t="s">
        <v>2237</v>
      </c>
      <c r="C139" s="246"/>
    </row>
    <row r="140" spans="1:13">
      <c r="A140" s="61"/>
    </row>
    <row r="141" spans="1:13">
      <c r="A141" s="61"/>
    </row>
    <row r="142" spans="1:13">
      <c r="A142" s="61"/>
    </row>
    <row r="143" spans="1:13" ht="26.25">
      <c r="A143" s="254" t="s">
        <v>2247</v>
      </c>
      <c r="B143" s="254"/>
    </row>
    <row r="144" spans="1:13">
      <c r="A144" s="61"/>
    </row>
    <row r="145" spans="1:8">
      <c r="A145" s="61"/>
    </row>
    <row r="146" spans="1:8" ht="18.75">
      <c r="A146" s="261" t="s">
        <v>2248</v>
      </c>
      <c r="B146" s="234"/>
      <c r="C146" s="234"/>
      <c r="D146" s="234"/>
      <c r="E146" s="234"/>
      <c r="F146" s="234"/>
      <c r="G146" s="234"/>
      <c r="H146" s="234"/>
    </row>
    <row r="147" spans="1:8" ht="18.75">
      <c r="A147" s="50" t="s">
        <v>2249</v>
      </c>
    </row>
    <row r="148" spans="1:8" ht="18.75">
      <c r="A148" s="50" t="s">
        <v>2250</v>
      </c>
    </row>
    <row r="149" spans="1:8">
      <c r="A149" s="61"/>
    </row>
    <row r="150" spans="1:8" ht="18.75">
      <c r="A150" s="231" t="s">
        <v>1554</v>
      </c>
      <c r="B150" s="231" t="s">
        <v>847</v>
      </c>
      <c r="C150" s="231" t="s">
        <v>2251</v>
      </c>
      <c r="D150" s="231" t="s">
        <v>2252</v>
      </c>
    </row>
    <row r="151" spans="1:8" ht="15.75">
      <c r="A151" s="260" t="s">
        <v>2253</v>
      </c>
      <c r="B151" s="260" t="s">
        <v>850</v>
      </c>
      <c r="C151" s="262">
        <v>300</v>
      </c>
      <c r="D151" s="262">
        <f>IF(AND(A151="Table",OR(B151="Green",B151="Blue")),0.5*C151,0.9*C151)</f>
        <v>270</v>
      </c>
    </row>
    <row r="152" spans="1:8" ht="15.75">
      <c r="A152" s="260" t="s">
        <v>2254</v>
      </c>
      <c r="B152" s="260" t="s">
        <v>851</v>
      </c>
      <c r="C152" s="262">
        <v>500</v>
      </c>
      <c r="D152" s="262">
        <f t="shared" ref="D152" si="1">IF(AND(A152="Table",OR(B152="Green",B152="Blue")),0.5*C152,0.9*C152)</f>
        <v>450</v>
      </c>
    </row>
    <row r="153" spans="1:8" ht="15.75">
      <c r="A153" s="260" t="s">
        <v>2253</v>
      </c>
      <c r="B153" s="260" t="s">
        <v>852</v>
      </c>
      <c r="C153" s="262">
        <v>100</v>
      </c>
      <c r="D153" s="263"/>
    </row>
    <row r="154" spans="1:8" ht="15.75">
      <c r="A154" s="260" t="s">
        <v>2255</v>
      </c>
      <c r="B154" s="260" t="s">
        <v>2256</v>
      </c>
      <c r="C154" s="262">
        <v>100</v>
      </c>
      <c r="D154" s="263"/>
    </row>
    <row r="155" spans="1:8" ht="15.75">
      <c r="A155" s="260" t="s">
        <v>2253</v>
      </c>
      <c r="B155" s="260" t="s">
        <v>851</v>
      </c>
      <c r="C155" s="262">
        <v>350</v>
      </c>
      <c r="D155" s="263"/>
    </row>
    <row r="156" spans="1:8" ht="15.75">
      <c r="A156" s="260" t="s">
        <v>2253</v>
      </c>
      <c r="B156" s="260" t="s">
        <v>852</v>
      </c>
      <c r="C156" s="262">
        <v>500</v>
      </c>
      <c r="D156" s="263"/>
    </row>
    <row r="157" spans="1:8" ht="15.75">
      <c r="A157" s="260" t="s">
        <v>2254</v>
      </c>
      <c r="B157" s="260" t="s">
        <v>2257</v>
      </c>
      <c r="C157" s="262">
        <v>600</v>
      </c>
      <c r="D157" s="263"/>
    </row>
    <row r="158" spans="1:8">
      <c r="A158" s="61"/>
    </row>
    <row r="159" spans="1:8">
      <c r="A159" s="61"/>
    </row>
    <row r="160" spans="1:8" ht="18.75">
      <c r="A160" s="50" t="s">
        <v>2258</v>
      </c>
    </row>
    <row r="161" spans="1:12" ht="18.75">
      <c r="A161" s="50" t="s">
        <v>2259</v>
      </c>
    </row>
    <row r="162" spans="1:12" ht="18.75">
      <c r="A162" s="50" t="s">
        <v>2260</v>
      </c>
    </row>
    <row r="163" spans="1:12" ht="18.75">
      <c r="A163" s="50"/>
    </row>
    <row r="164" spans="1:12" ht="26.25">
      <c r="A164" s="254" t="s">
        <v>2261</v>
      </c>
      <c r="B164" s="254"/>
    </row>
    <row r="165" spans="1:12" ht="18.75">
      <c r="A165" s="33" t="s">
        <v>2262</v>
      </c>
    </row>
    <row r="166" spans="1:12" ht="18.75">
      <c r="A166" s="50" t="s">
        <v>2263</v>
      </c>
    </row>
    <row r="167" spans="1:12" ht="18.75">
      <c r="A167" s="261" t="s">
        <v>2264</v>
      </c>
      <c r="B167" s="261"/>
      <c r="C167" s="261"/>
      <c r="D167" s="261"/>
      <c r="E167" s="261"/>
      <c r="F167" s="261"/>
      <c r="G167" s="261"/>
      <c r="H167" s="261"/>
      <c r="I167" s="261"/>
      <c r="J167" s="261"/>
      <c r="K167" s="261"/>
      <c r="L167" s="261"/>
    </row>
    <row r="168" spans="1:12" ht="18.75">
      <c r="A168" s="261" t="s">
        <v>2265</v>
      </c>
      <c r="B168" s="261"/>
      <c r="C168" s="261"/>
      <c r="D168" s="261"/>
      <c r="E168" s="261"/>
      <c r="F168" s="261"/>
      <c r="G168" s="261"/>
      <c r="H168" s="261"/>
      <c r="I168" s="261"/>
      <c r="J168" s="261"/>
      <c r="K168" s="261"/>
      <c r="L168" s="261"/>
    </row>
    <row r="169" spans="1:12">
      <c r="A169" s="61"/>
      <c r="D169" s="20" t="s">
        <v>2266</v>
      </c>
    </row>
    <row r="170" spans="1:12" ht="18.75">
      <c r="A170" s="231" t="s">
        <v>2267</v>
      </c>
      <c r="B170" s="231" t="s">
        <v>2268</v>
      </c>
      <c r="C170" s="231" t="s">
        <v>2269</v>
      </c>
      <c r="D170" s="231" t="s">
        <v>2270</v>
      </c>
    </row>
    <row r="171" spans="1:12" ht="15.75">
      <c r="A171" s="260" t="s">
        <v>2271</v>
      </c>
      <c r="B171" s="260">
        <v>3</v>
      </c>
      <c r="C171" s="245" t="str">
        <f>IF(B171=1,"Bad",IF(B171=2,"Good",IF(B171=3,"Excellent","Not Valid")))</f>
        <v>Excellent</v>
      </c>
      <c r="D171" s="69" t="str">
        <f>_xlfn.IFS(B171=1,"bad",B171=2,"good",B171=3,"Excellent")</f>
        <v>Excellent</v>
      </c>
    </row>
    <row r="172" spans="1:12" ht="15.75">
      <c r="A172" s="260" t="s">
        <v>2272</v>
      </c>
      <c r="B172" s="260">
        <v>1</v>
      </c>
      <c r="C172" s="245" t="str">
        <f t="shared" ref="C172" si="2">IF(B172=1,"Bad",IF(B172=2,"Good",IF(B172=3,"Excellent","Not Valid")))</f>
        <v>Bad</v>
      </c>
      <c r="D172" s="264"/>
    </row>
    <row r="173" spans="1:12" ht="15.75">
      <c r="A173" s="260" t="s">
        <v>2273</v>
      </c>
      <c r="B173" s="260">
        <v>2</v>
      </c>
      <c r="C173" s="264"/>
      <c r="D173" s="264"/>
    </row>
    <row r="174" spans="1:12" ht="15.75">
      <c r="A174" s="260" t="s">
        <v>2274</v>
      </c>
      <c r="B174" s="260">
        <v>25</v>
      </c>
      <c r="C174" s="264"/>
      <c r="D174" s="264"/>
    </row>
    <row r="175" spans="1:12" ht="15.75">
      <c r="A175" s="260" t="s">
        <v>2275</v>
      </c>
      <c r="B175" s="260">
        <v>2</v>
      </c>
      <c r="C175" s="264"/>
      <c r="D175" s="264"/>
    </row>
    <row r="176" spans="1:12">
      <c r="A176" s="61"/>
    </row>
    <row r="177" spans="1:12">
      <c r="A177" s="61"/>
    </row>
    <row r="178" spans="1:12" ht="18.75">
      <c r="A178" s="50" t="s">
        <v>2276</v>
      </c>
    </row>
    <row r="179" spans="1:12" ht="18.75">
      <c r="A179" s="50" t="s">
        <v>2277</v>
      </c>
    </row>
    <row r="180" spans="1:12" ht="18.75">
      <c r="A180" s="261" t="s">
        <v>2278</v>
      </c>
      <c r="B180" s="234"/>
      <c r="C180" s="234"/>
      <c r="D180" s="234"/>
      <c r="E180" s="234"/>
      <c r="F180" s="234"/>
      <c r="G180" s="234"/>
      <c r="H180" s="234"/>
    </row>
    <row r="181" spans="1:12">
      <c r="A181" s="61"/>
    </row>
    <row r="182" spans="1:12" ht="26.25">
      <c r="A182" s="254" t="s">
        <v>2247</v>
      </c>
      <c r="B182" s="254"/>
    </row>
    <row r="183" spans="1:12" ht="18.75">
      <c r="A183" s="50" t="s">
        <v>2279</v>
      </c>
    </row>
    <row r="184" spans="1:12" ht="18.75">
      <c r="A184" s="261" t="s">
        <v>2280</v>
      </c>
      <c r="B184" s="261"/>
      <c r="C184" s="261"/>
      <c r="D184" s="261"/>
      <c r="E184" s="261"/>
      <c r="F184" s="261"/>
      <c r="G184" s="261"/>
      <c r="H184" s="261"/>
      <c r="I184" s="261"/>
      <c r="J184" s="261"/>
      <c r="K184" s="261"/>
      <c r="L184" s="261"/>
    </row>
    <row r="185" spans="1:12" ht="18.75">
      <c r="A185" s="261" t="s">
        <v>2281</v>
      </c>
      <c r="B185" s="261"/>
      <c r="C185" s="261"/>
      <c r="D185" s="261"/>
      <c r="E185" s="261"/>
      <c r="F185" s="261"/>
      <c r="G185" s="261"/>
      <c r="H185" s="261"/>
      <c r="I185" s="261"/>
      <c r="J185" s="261"/>
      <c r="K185" s="261"/>
      <c r="L185" s="261"/>
    </row>
    <row r="186" spans="1:12">
      <c r="A186" s="61"/>
    </row>
    <row r="187" spans="1:12" ht="18.75">
      <c r="A187" s="231" t="s">
        <v>2267</v>
      </c>
      <c r="B187" s="231" t="s">
        <v>2282</v>
      </c>
      <c r="C187" s="231" t="s">
        <v>2283</v>
      </c>
      <c r="D187" s="231" t="s">
        <v>2284</v>
      </c>
    </row>
    <row r="188" spans="1:12" ht="18.75">
      <c r="A188" s="159" t="s">
        <v>2271</v>
      </c>
      <c r="B188" s="159">
        <v>93</v>
      </c>
      <c r="C188" s="159">
        <v>80</v>
      </c>
      <c r="D188" s="159" t="str">
        <f>IF(AND(B188&gt;=60,C188&gt;=90),"Pass","Fail")</f>
        <v>Fail</v>
      </c>
    </row>
    <row r="189" spans="1:12" ht="18.75">
      <c r="A189" s="159" t="s">
        <v>2272</v>
      </c>
      <c r="B189" s="159">
        <v>60</v>
      </c>
      <c r="C189" s="159">
        <v>91</v>
      </c>
      <c r="D189" s="159" t="str">
        <f t="shared" ref="D189" si="3">IF(AND(B189&gt;=60,C189&gt;=90),"Pass","Fail")</f>
        <v>Pass</v>
      </c>
    </row>
    <row r="190" spans="1:12" ht="18.75">
      <c r="A190" s="159" t="s">
        <v>2273</v>
      </c>
      <c r="B190" s="159">
        <v>58</v>
      </c>
      <c r="C190" s="159">
        <v>75</v>
      </c>
      <c r="D190" s="265"/>
    </row>
    <row r="191" spans="1:12" ht="18.75">
      <c r="A191" s="159" t="s">
        <v>2274</v>
      </c>
      <c r="B191" s="159">
        <v>79</v>
      </c>
      <c r="C191" s="159">
        <v>94</v>
      </c>
      <c r="D191" s="265"/>
    </row>
    <row r="192" spans="1:12" ht="18.75">
      <c r="A192" s="159" t="s">
        <v>2275</v>
      </c>
      <c r="B192" s="159">
        <v>41</v>
      </c>
      <c r="C192" s="159">
        <v>33</v>
      </c>
      <c r="D192" s="265"/>
    </row>
    <row r="193" spans="1:15">
      <c r="A193" s="61"/>
    </row>
    <row r="194" spans="1:15">
      <c r="A194" s="61"/>
    </row>
    <row r="195" spans="1:15" ht="18.75">
      <c r="A195" s="50" t="s">
        <v>2285</v>
      </c>
    </row>
    <row r="196" spans="1:15" ht="18.75">
      <c r="A196" s="50"/>
    </row>
    <row r="197" spans="1:15">
      <c r="A197" s="61"/>
    </row>
    <row r="198" spans="1:15">
      <c r="A198" s="61"/>
    </row>
    <row r="201" spans="1:15" ht="23.25">
      <c r="A201" s="266" t="s">
        <v>2286</v>
      </c>
      <c r="B201" s="266"/>
      <c r="C201" s="266"/>
      <c r="D201" s="266"/>
    </row>
    <row r="202" spans="1:15" ht="23.25">
      <c r="A202" s="267" t="s">
        <v>2287</v>
      </c>
      <c r="B202" s="267"/>
      <c r="C202" s="267"/>
      <c r="D202" s="267"/>
      <c r="E202" s="267"/>
      <c r="F202" s="267"/>
      <c r="G202" s="267"/>
      <c r="H202" s="267"/>
    </row>
    <row r="204" spans="1:15" ht="18.75">
      <c r="A204" s="33" t="s">
        <v>2288</v>
      </c>
    </row>
    <row r="205" spans="1:15" ht="23.25">
      <c r="A205" s="21" t="s">
        <v>1690</v>
      </c>
    </row>
    <row r="206" spans="1:15" ht="18.75">
      <c r="A206" s="33" t="s">
        <v>2289</v>
      </c>
    </row>
    <row r="207" spans="1:15" ht="18.75">
      <c r="A207" s="33" t="s">
        <v>2290</v>
      </c>
    </row>
    <row r="208" spans="1:15">
      <c r="A208" s="61"/>
      <c r="K208" s="811" t="s">
        <v>25</v>
      </c>
      <c r="L208" s="811"/>
      <c r="M208" s="811"/>
      <c r="N208" s="811"/>
      <c r="O208" s="811"/>
    </row>
    <row r="209" spans="1:3" ht="18.75">
      <c r="A209" s="248" t="s">
        <v>1630</v>
      </c>
      <c r="B209" s="248" t="s">
        <v>1919</v>
      </c>
      <c r="C209" s="248" t="s">
        <v>2233</v>
      </c>
    </row>
    <row r="210" spans="1:3" ht="18.75">
      <c r="A210" s="256" t="s">
        <v>2234</v>
      </c>
      <c r="B210" s="159" t="s">
        <v>2235</v>
      </c>
      <c r="C210" s="251" t="str">
        <f>IF(EXACT(B210,"COMPLETED"), "No", "Yes")</f>
        <v>Yes</v>
      </c>
    </row>
    <row r="211" spans="1:3" ht="18.75">
      <c r="A211" s="256" t="s">
        <v>2236</v>
      </c>
      <c r="B211" s="159" t="s">
        <v>2237</v>
      </c>
      <c r="C211" s="268"/>
    </row>
    <row r="212" spans="1:3" ht="18.75">
      <c r="A212" s="256" t="s">
        <v>2238</v>
      </c>
      <c r="B212" s="159" t="s">
        <v>2239</v>
      </c>
      <c r="C212" s="268"/>
    </row>
    <row r="213" spans="1:3" ht="18.75">
      <c r="A213" s="256" t="s">
        <v>2240</v>
      </c>
      <c r="B213" s="159" t="s">
        <v>2241</v>
      </c>
      <c r="C213" s="268"/>
    </row>
    <row r="214" spans="1:3" ht="18.75">
      <c r="A214" s="256" t="s">
        <v>2242</v>
      </c>
      <c r="B214" s="159" t="s">
        <v>2241</v>
      </c>
      <c r="C214" s="268"/>
    </row>
    <row r="215" spans="1:3" ht="18.75">
      <c r="A215" s="256" t="s">
        <v>2243</v>
      </c>
      <c r="B215" s="159" t="s">
        <v>2235</v>
      </c>
      <c r="C215" s="268"/>
    </row>
    <row r="216" spans="1:3" ht="18.75">
      <c r="A216" s="256" t="s">
        <v>2244</v>
      </c>
      <c r="B216" s="159" t="s">
        <v>2245</v>
      </c>
      <c r="C216" s="268"/>
    </row>
    <row r="217" spans="1:3" ht="18.75">
      <c r="A217" s="256" t="s">
        <v>2246</v>
      </c>
      <c r="B217" s="159" t="s">
        <v>2237</v>
      </c>
      <c r="C217" s="268"/>
    </row>
    <row r="218" spans="1:3">
      <c r="A218" s="61"/>
    </row>
    <row r="219" spans="1:3">
      <c r="A219" s="61"/>
    </row>
    <row r="220" spans="1:3">
      <c r="A220" s="61"/>
    </row>
    <row r="221" spans="1:3">
      <c r="A221" s="61"/>
    </row>
    <row r="224" spans="1:3" ht="23.25">
      <c r="A224" s="21" t="s">
        <v>1690</v>
      </c>
    </row>
    <row r="225" spans="1:2" ht="18.75">
      <c r="A225" s="33" t="s">
        <v>2291</v>
      </c>
    </row>
    <row r="226" spans="1:2" ht="18.75">
      <c r="A226" s="33" t="s">
        <v>2292</v>
      </c>
    </row>
    <row r="227" spans="1:2" ht="18.75">
      <c r="A227" s="33" t="s">
        <v>2293</v>
      </c>
    </row>
    <row r="228" spans="1:2" ht="18.75">
      <c r="A228" s="33" t="s">
        <v>2294</v>
      </c>
    </row>
    <row r="229" spans="1:2" ht="18.75">
      <c r="A229" s="33" t="s">
        <v>2295</v>
      </c>
    </row>
    <row r="230" spans="1:2" ht="18.75">
      <c r="A230" s="33" t="s">
        <v>2296</v>
      </c>
    </row>
    <row r="233" spans="1:2" ht="18.75">
      <c r="A233" s="248" t="s">
        <v>25</v>
      </c>
      <c r="B233" s="248" t="s">
        <v>2297</v>
      </c>
    </row>
    <row r="234" spans="1:2" ht="15.75">
      <c r="A234" s="245">
        <v>41</v>
      </c>
      <c r="B234" s="245" t="str">
        <f>IF(A234&lt;60,"F",IF(A234&lt;70,"D",IF(A234&lt;80,"C",IF(A234&lt;90,"B","A"))))</f>
        <v>F</v>
      </c>
    </row>
    <row r="235" spans="1:2" ht="15.75">
      <c r="A235" s="245">
        <v>95</v>
      </c>
      <c r="B235" s="269"/>
    </row>
    <row r="236" spans="1:2" ht="15.75">
      <c r="A236" s="245">
        <v>82</v>
      </c>
      <c r="B236" s="269"/>
    </row>
    <row r="237" spans="1:2" ht="15.75">
      <c r="A237" s="245">
        <v>73</v>
      </c>
      <c r="B237" s="269"/>
    </row>
    <row r="238" spans="1:2" ht="15.75">
      <c r="A238" s="245">
        <v>60</v>
      </c>
      <c r="B238" s="269"/>
    </row>
    <row r="248" spans="1:8" ht="23.25">
      <c r="A248" s="267" t="s">
        <v>2298</v>
      </c>
      <c r="B248" s="267"/>
      <c r="C248" s="267"/>
      <c r="D248" s="267"/>
      <c r="E248" s="267"/>
      <c r="F248" s="267"/>
      <c r="G248" s="267"/>
      <c r="H248" s="267"/>
    </row>
    <row r="250" spans="1:8" ht="18.75">
      <c r="A250" s="33" t="s">
        <v>2299</v>
      </c>
    </row>
    <row r="251" spans="1:8" ht="18.75">
      <c r="A251" s="33"/>
    </row>
    <row r="252" spans="1:8" ht="21">
      <c r="A252" s="6" t="s">
        <v>1690</v>
      </c>
    </row>
    <row r="253" spans="1:8" ht="18.75">
      <c r="A253" s="33" t="s">
        <v>2300</v>
      </c>
    </row>
    <row r="254" spans="1:8" ht="18.75">
      <c r="A254" s="33" t="s">
        <v>2216</v>
      </c>
    </row>
    <row r="256" spans="1:8" ht="18.75">
      <c r="A256" s="255" t="s">
        <v>2301</v>
      </c>
    </row>
    <row r="257" spans="1:12">
      <c r="A257" s="61"/>
      <c r="H257" s="811" t="s">
        <v>25</v>
      </c>
      <c r="I257" s="811"/>
      <c r="J257" s="811"/>
      <c r="K257" s="811"/>
      <c r="L257" s="811"/>
    </row>
    <row r="258" spans="1:12">
      <c r="A258" s="61"/>
    </row>
    <row r="259" spans="1:12" ht="18.75">
      <c r="A259" s="248" t="s">
        <v>1630</v>
      </c>
      <c r="B259" s="248" t="s">
        <v>1919</v>
      </c>
      <c r="C259" s="248" t="s">
        <v>2233</v>
      </c>
    </row>
    <row r="260" spans="1:12" ht="18.75">
      <c r="A260" s="256" t="s">
        <v>2234</v>
      </c>
      <c r="B260" s="159" t="s">
        <v>2302</v>
      </c>
      <c r="C260" s="251" t="str">
        <f>IF(ISNUMBER(SEARCH("comp",B260)),"No","Yes")</f>
        <v>No</v>
      </c>
    </row>
    <row r="261" spans="1:12" ht="18.75">
      <c r="A261" s="256" t="s">
        <v>2236</v>
      </c>
      <c r="B261" s="159" t="s">
        <v>2237</v>
      </c>
      <c r="C261" s="251" t="str">
        <f t="shared" ref="C261" si="4">IF(ISNUMBER(SEARCH("comp",B261)),"No","Yes")</f>
        <v>Yes</v>
      </c>
    </row>
    <row r="262" spans="1:12" ht="18.75">
      <c r="A262" s="256" t="s">
        <v>2238</v>
      </c>
      <c r="B262" s="159" t="s">
        <v>2239</v>
      </c>
      <c r="C262" s="268"/>
    </row>
    <row r="263" spans="1:12" ht="18.75">
      <c r="A263" s="256" t="s">
        <v>2240</v>
      </c>
      <c r="B263" s="159" t="s">
        <v>2235</v>
      </c>
      <c r="C263" s="268"/>
    </row>
    <row r="264" spans="1:12" ht="18.75">
      <c r="A264" s="256" t="s">
        <v>2242</v>
      </c>
      <c r="B264" s="159" t="s">
        <v>2303</v>
      </c>
      <c r="C264" s="268"/>
    </row>
    <row r="265" spans="1:12" ht="18.75">
      <c r="A265" s="256" t="s">
        <v>2243</v>
      </c>
      <c r="B265" s="159" t="s">
        <v>2235</v>
      </c>
      <c r="C265" s="268"/>
    </row>
    <row r="266" spans="1:12" ht="18.75">
      <c r="A266" s="256" t="s">
        <v>2244</v>
      </c>
      <c r="B266" s="159" t="s">
        <v>2245</v>
      </c>
      <c r="C266" s="268"/>
    </row>
    <row r="267" spans="1:12" ht="18.75">
      <c r="A267" s="256" t="s">
        <v>2246</v>
      </c>
      <c r="B267" s="159" t="s">
        <v>2237</v>
      </c>
      <c r="C267" s="268"/>
    </row>
    <row r="268" spans="1:12">
      <c r="A268" s="61"/>
    </row>
    <row r="269" spans="1:12">
      <c r="A269" s="61"/>
    </row>
    <row r="270" spans="1:12">
      <c r="A270" s="61"/>
    </row>
    <row r="272" spans="1:12" ht="23.25">
      <c r="A272" s="267" t="s">
        <v>2304</v>
      </c>
      <c r="B272" s="267"/>
    </row>
    <row r="273" spans="1:12">
      <c r="A273" s="61"/>
    </row>
    <row r="274" spans="1:12" ht="18.75">
      <c r="A274" s="50" t="s">
        <v>2305</v>
      </c>
    </row>
    <row r="275" spans="1:12" ht="18.75">
      <c r="A275" s="50" t="s">
        <v>2306</v>
      </c>
    </row>
    <row r="276" spans="1:12" ht="18.75">
      <c r="A276" s="50" t="s">
        <v>2307</v>
      </c>
    </row>
    <row r="277" spans="1:12" ht="18.75">
      <c r="A277" s="50" t="s">
        <v>2308</v>
      </c>
    </row>
    <row r="280" spans="1:12" ht="23.25">
      <c r="A280" s="267" t="s">
        <v>2309</v>
      </c>
      <c r="B280" s="267"/>
      <c r="C280" s="267"/>
      <c r="D280" s="267"/>
      <c r="E280" s="267"/>
      <c r="F280" s="267"/>
    </row>
    <row r="282" spans="1:12" ht="18.75">
      <c r="A282" s="258" t="s">
        <v>2310</v>
      </c>
    </row>
    <row r="284" spans="1:12" ht="18.75">
      <c r="A284" s="33" t="s">
        <v>2311</v>
      </c>
    </row>
    <row r="285" spans="1:12" ht="18.75">
      <c r="A285" s="33" t="s">
        <v>2312</v>
      </c>
    </row>
    <row r="286" spans="1:12" ht="18.75">
      <c r="A286" s="234" t="s">
        <v>2313</v>
      </c>
      <c r="B286" s="270"/>
      <c r="C286" s="270"/>
      <c r="D286" s="270"/>
      <c r="E286" s="270"/>
      <c r="F286" s="270"/>
      <c r="G286" s="270"/>
      <c r="H286" s="270"/>
      <c r="I286" s="270"/>
      <c r="J286" s="270"/>
      <c r="K286" s="270"/>
      <c r="L286" s="270"/>
    </row>
    <row r="288" spans="1:12" ht="18.75">
      <c r="A288" s="255" t="s">
        <v>2314</v>
      </c>
    </row>
    <row r="289" spans="1:5">
      <c r="A289" s="61"/>
    </row>
    <row r="290" spans="1:5">
      <c r="A290" s="61"/>
    </row>
    <row r="291" spans="1:5" ht="15.75">
      <c r="A291" s="271" t="s">
        <v>2315</v>
      </c>
      <c r="B291" s="241"/>
      <c r="C291" t="s">
        <v>2316</v>
      </c>
    </row>
    <row r="292" spans="1:5">
      <c r="A292" s="61"/>
    </row>
    <row r="293" spans="1:5" ht="15.75">
      <c r="A293" s="241" t="s">
        <v>2</v>
      </c>
      <c r="B293" s="241" t="s">
        <v>5</v>
      </c>
      <c r="C293" s="241" t="s">
        <v>25</v>
      </c>
    </row>
    <row r="294" spans="1:5" ht="15.75">
      <c r="A294" s="259" t="s">
        <v>1570</v>
      </c>
      <c r="B294" s="272">
        <v>43619</v>
      </c>
      <c r="C294" s="245" t="str">
        <f>IF(B294&gt;("4/15/2019"),"YES","NO")</f>
        <v>NO</v>
      </c>
      <c r="E294" s="273"/>
    </row>
    <row r="295" spans="1:5" ht="15.75">
      <c r="A295" s="259" t="s">
        <v>1567</v>
      </c>
      <c r="B295" s="274" t="s">
        <v>2317</v>
      </c>
      <c r="C295" s="264"/>
    </row>
    <row r="296" spans="1:5" ht="15.75">
      <c r="A296" s="259" t="s">
        <v>9</v>
      </c>
      <c r="B296" s="274" t="s">
        <v>2316</v>
      </c>
      <c r="C296" s="264"/>
    </row>
    <row r="297" spans="1:5" ht="15.75">
      <c r="A297" s="259" t="s">
        <v>2318</v>
      </c>
      <c r="B297" s="272">
        <v>43801</v>
      </c>
      <c r="C297" s="264"/>
    </row>
    <row r="298" spans="1:5" ht="15.75">
      <c r="A298" s="259" t="s">
        <v>2319</v>
      </c>
      <c r="B298" s="272">
        <v>43621</v>
      </c>
      <c r="C298" s="264"/>
    </row>
    <row r="299" spans="1:5" ht="15.75">
      <c r="A299" s="259" t="s">
        <v>2320</v>
      </c>
      <c r="B299" s="274" t="s">
        <v>2321</v>
      </c>
      <c r="C299" s="264"/>
    </row>
    <row r="300" spans="1:5" ht="15.75">
      <c r="A300" s="259" t="s">
        <v>2322</v>
      </c>
      <c r="B300" s="274" t="s">
        <v>2323</v>
      </c>
      <c r="C300" s="264"/>
    </row>
    <row r="301" spans="1:5" ht="15.75">
      <c r="A301" s="259" t="s">
        <v>2324</v>
      </c>
      <c r="B301" s="274" t="s">
        <v>2325</v>
      </c>
      <c r="C301" s="264"/>
    </row>
    <row r="302" spans="1:5">
      <c r="A302" s="61"/>
    </row>
    <row r="303" spans="1:5">
      <c r="A303" s="61"/>
    </row>
    <row r="304" spans="1:5">
      <c r="A304" s="61"/>
    </row>
    <row r="305" spans="1:17">
      <c r="A305" s="61"/>
    </row>
    <row r="306" spans="1:17">
      <c r="A306" s="61"/>
    </row>
    <row r="308" spans="1:17" ht="18.75">
      <c r="A308" s="261" t="s">
        <v>2326</v>
      </c>
      <c r="B308" s="234"/>
      <c r="C308" s="234"/>
      <c r="D308" s="234"/>
      <c r="E308" s="234"/>
      <c r="F308" s="234"/>
      <c r="G308" s="234"/>
      <c r="H308" s="234"/>
      <c r="I308" s="234"/>
      <c r="J308" s="234"/>
      <c r="K308" s="234"/>
      <c r="L308" s="234"/>
      <c r="M308" s="234"/>
      <c r="N308" s="234"/>
      <c r="O308" s="234"/>
      <c r="P308" s="234"/>
      <c r="Q308" s="234"/>
    </row>
    <row r="309" spans="1:17">
      <c r="A309" s="61"/>
    </row>
    <row r="310" spans="1:17">
      <c r="A310" s="61"/>
    </row>
    <row r="311" spans="1:17">
      <c r="A311" s="61"/>
    </row>
    <row r="312" spans="1:17">
      <c r="A312" s="61"/>
    </row>
    <row r="313" spans="1:17">
      <c r="A313" s="61"/>
    </row>
    <row r="314" spans="1:17">
      <c r="A314" s="61"/>
    </row>
    <row r="315" spans="1:17">
      <c r="A315" s="61"/>
    </row>
    <row r="316" spans="1:17">
      <c r="A316" s="61"/>
    </row>
    <row r="317" spans="1:17">
      <c r="A317" s="61"/>
    </row>
    <row r="318" spans="1:17">
      <c r="A318" s="61"/>
    </row>
    <row r="319" spans="1:17">
      <c r="A319" s="61"/>
    </row>
    <row r="320" spans="1:17">
      <c r="A320" s="61"/>
    </row>
    <row r="321" spans="1:12">
      <c r="A321" s="61"/>
    </row>
    <row r="327" spans="1:12" ht="18.75">
      <c r="A327" s="275" t="s">
        <v>2327</v>
      </c>
      <c r="B327" s="275"/>
      <c r="C327" s="275"/>
      <c r="D327" s="275"/>
      <c r="E327" s="275"/>
      <c r="F327" s="275"/>
      <c r="G327" s="275"/>
      <c r="H327" s="275"/>
    </row>
    <row r="328" spans="1:12" ht="18.75">
      <c r="A328" s="261" t="s">
        <v>2328</v>
      </c>
      <c r="B328" s="261"/>
      <c r="C328" s="261"/>
      <c r="D328" s="261"/>
      <c r="E328" s="261"/>
      <c r="F328" s="261"/>
      <c r="G328" s="261"/>
      <c r="H328" s="261"/>
      <c r="I328" s="261"/>
      <c r="J328" s="261"/>
      <c r="K328" s="261"/>
      <c r="L328" s="261"/>
    </row>
    <row r="329" spans="1:12" ht="18.75">
      <c r="A329" s="261" t="s">
        <v>2260</v>
      </c>
      <c r="B329" s="261"/>
      <c r="C329" s="261"/>
      <c r="D329" s="261"/>
      <c r="E329" s="261"/>
      <c r="F329" s="261"/>
      <c r="G329" s="261"/>
      <c r="H329" s="261"/>
    </row>
    <row r="331" spans="1:12">
      <c r="A331" s="102" t="s">
        <v>2329</v>
      </c>
      <c r="B331" s="102" t="s">
        <v>2330</v>
      </c>
      <c r="C331" s="102" t="s">
        <v>2331</v>
      </c>
      <c r="D331" s="102" t="s">
        <v>452</v>
      </c>
    </row>
    <row r="332" spans="1:12">
      <c r="A332" s="56" t="s">
        <v>2253</v>
      </c>
      <c r="B332" s="56" t="s">
        <v>850</v>
      </c>
      <c r="C332" s="276">
        <v>300</v>
      </c>
      <c r="D332" s="276">
        <f>IF(AND(A332="Table",OR(B332="Green",B332="Blue")),0.5*C332,0.9*C332)</f>
        <v>270</v>
      </c>
    </row>
    <row r="333" spans="1:12">
      <c r="A333" s="56" t="s">
        <v>2254</v>
      </c>
      <c r="B333" s="56" t="s">
        <v>851</v>
      </c>
      <c r="C333" s="276">
        <v>500</v>
      </c>
      <c r="D333" s="276">
        <f t="shared" ref="D333" si="5">IF(AND(A333="Table",OR(B333="Green",B333="Blue")),0.5*C333,0.9*C333)</f>
        <v>450</v>
      </c>
    </row>
    <row r="334" spans="1:12">
      <c r="A334" s="56" t="s">
        <v>2253</v>
      </c>
      <c r="B334" s="56" t="s">
        <v>852</v>
      </c>
      <c r="C334" s="276">
        <v>100</v>
      </c>
      <c r="D334" s="277"/>
    </row>
    <row r="335" spans="1:12">
      <c r="A335" s="56" t="s">
        <v>2255</v>
      </c>
      <c r="B335" s="56" t="s">
        <v>2256</v>
      </c>
      <c r="C335" s="276">
        <v>100</v>
      </c>
      <c r="D335" s="277"/>
    </row>
    <row r="336" spans="1:12">
      <c r="A336" s="56" t="s">
        <v>2253</v>
      </c>
      <c r="B336" s="56" t="s">
        <v>851</v>
      </c>
      <c r="C336" s="276">
        <v>350</v>
      </c>
      <c r="D336" s="277"/>
    </row>
    <row r="337" spans="1:16">
      <c r="A337" s="56" t="s">
        <v>2253</v>
      </c>
      <c r="B337" s="56" t="s">
        <v>852</v>
      </c>
      <c r="C337" s="276">
        <v>500</v>
      </c>
      <c r="D337" s="277"/>
    </row>
    <row r="338" spans="1:16">
      <c r="A338" s="56" t="s">
        <v>2254</v>
      </c>
      <c r="B338" s="56" t="s">
        <v>2257</v>
      </c>
      <c r="C338" s="276">
        <v>600</v>
      </c>
      <c r="D338" s="277"/>
    </row>
    <row r="346" spans="1:16" ht="18.75">
      <c r="A346" s="261" t="s">
        <v>2332</v>
      </c>
      <c r="B346" s="261"/>
      <c r="C346" s="261"/>
      <c r="D346" s="261"/>
      <c r="E346" s="261"/>
      <c r="F346" s="261"/>
      <c r="G346" s="261"/>
      <c r="H346" s="261"/>
      <c r="I346" s="261"/>
      <c r="J346" s="261"/>
      <c r="K346" s="261"/>
      <c r="L346" s="261"/>
      <c r="M346" s="261"/>
      <c r="N346" s="261"/>
      <c r="O346" s="261"/>
      <c r="P346" s="261"/>
    </row>
    <row r="347" spans="1:16" ht="18.75">
      <c r="A347" s="261" t="s">
        <v>2333</v>
      </c>
      <c r="B347" s="261"/>
      <c r="C347" s="261"/>
      <c r="D347" s="261"/>
      <c r="E347" s="261"/>
      <c r="F347" s="261"/>
      <c r="G347" s="261"/>
      <c r="H347" s="261"/>
      <c r="I347" s="261"/>
      <c r="J347" s="261"/>
      <c r="K347" s="261"/>
      <c r="L347" s="261"/>
      <c r="M347" s="261"/>
      <c r="N347" s="261"/>
      <c r="O347" s="261"/>
      <c r="P347" s="261"/>
    </row>
    <row r="348" spans="1:16" ht="18.75">
      <c r="A348" s="261" t="s">
        <v>2334</v>
      </c>
      <c r="B348" s="261"/>
      <c r="C348" s="261"/>
      <c r="D348" s="261"/>
      <c r="E348" s="261"/>
      <c r="F348" s="261"/>
      <c r="G348" s="261"/>
      <c r="H348" s="261"/>
      <c r="I348" s="261"/>
      <c r="J348" s="261"/>
      <c r="K348" s="261"/>
      <c r="L348" s="261"/>
      <c r="M348" s="261"/>
      <c r="N348" s="261"/>
      <c r="O348" s="261"/>
      <c r="P348" s="261"/>
    </row>
    <row r="351" spans="1:16">
      <c r="A351" s="110" t="s">
        <v>227</v>
      </c>
      <c r="B351" s="110" t="s">
        <v>2335</v>
      </c>
      <c r="C351" s="110" t="s">
        <v>2336</v>
      </c>
    </row>
    <row r="352" spans="1:16">
      <c r="A352" s="56" t="s">
        <v>2271</v>
      </c>
      <c r="B352" s="56">
        <v>3</v>
      </c>
      <c r="C352" s="56" t="str">
        <f>IF(B352=1,"Bad",IF(B352=2,"Good",IF(B352=3,"Excellent","Not Valid")))</f>
        <v>Excellent</v>
      </c>
    </row>
    <row r="353" spans="1:3">
      <c r="A353" s="56" t="s">
        <v>2272</v>
      </c>
      <c r="B353" s="56">
        <v>1</v>
      </c>
      <c r="C353" s="56" t="str">
        <f t="shared" ref="C353" si="6">IF(B353=1,"Bad",IF(B353=2,"Good",IF(B353=3,"Excellent","Not Valid")))</f>
        <v>Bad</v>
      </c>
    </row>
    <row r="354" spans="1:3">
      <c r="A354" s="56" t="s">
        <v>2273</v>
      </c>
      <c r="B354" s="56">
        <v>2</v>
      </c>
      <c r="C354" s="236"/>
    </row>
    <row r="355" spans="1:3">
      <c r="A355" s="56" t="s">
        <v>2274</v>
      </c>
      <c r="B355" s="56">
        <v>25</v>
      </c>
      <c r="C355" s="236"/>
    </row>
    <row r="356" spans="1:3">
      <c r="A356" s="56" t="s">
        <v>2275</v>
      </c>
      <c r="B356" s="56">
        <v>2</v>
      </c>
      <c r="C356" s="236"/>
    </row>
    <row r="372" spans="1:15" ht="18.75">
      <c r="A372" s="261" t="s">
        <v>2337</v>
      </c>
      <c r="B372" s="261"/>
      <c r="C372" s="261"/>
      <c r="D372" s="261"/>
      <c r="E372" s="261"/>
      <c r="F372" s="261"/>
      <c r="G372" s="261"/>
      <c r="H372" s="261"/>
      <c r="I372" s="261"/>
      <c r="J372" s="261"/>
      <c r="K372" s="261"/>
      <c r="L372" s="261"/>
      <c r="M372" s="261"/>
      <c r="N372" s="261"/>
      <c r="O372" s="261"/>
    </row>
    <row r="373" spans="1:15" ht="18.75">
      <c r="A373" s="261" t="s">
        <v>2338</v>
      </c>
      <c r="B373" s="261"/>
      <c r="C373" s="261"/>
      <c r="D373" s="261"/>
      <c r="E373" s="261"/>
      <c r="F373" s="261"/>
      <c r="G373" s="261"/>
      <c r="H373" s="261"/>
      <c r="I373" s="261"/>
      <c r="J373" s="261"/>
      <c r="K373" s="261"/>
      <c r="L373" s="261"/>
      <c r="M373" s="261"/>
      <c r="N373" s="261"/>
      <c r="O373" s="261"/>
    </row>
    <row r="377" spans="1:15">
      <c r="A377" s="110" t="s">
        <v>227</v>
      </c>
      <c r="B377" s="110" t="s">
        <v>2335</v>
      </c>
      <c r="C377" s="110" t="s">
        <v>2336</v>
      </c>
    </row>
    <row r="378" spans="1:15">
      <c r="A378" s="56" t="s">
        <v>2271</v>
      </c>
      <c r="B378" s="56">
        <v>41</v>
      </c>
      <c r="C378" s="56" t="str">
        <f>IF(B378&lt;60,"F",IF(B378&lt;70,"D",IF(B378&lt;80,"C",IF(B378&lt;90,"B","A"))))</f>
        <v>F</v>
      </c>
    </row>
    <row r="379" spans="1:15">
      <c r="A379" s="56" t="s">
        <v>2272</v>
      </c>
      <c r="B379" s="56">
        <v>95</v>
      </c>
      <c r="C379" s="56" t="str">
        <f t="shared" ref="C379" si="7">IF(B379&lt;60,"F",IF(B379&lt;70,"D",IF(B379&lt;80,"C",IF(B379&lt;90,"B","A"))))</f>
        <v>A</v>
      </c>
    </row>
    <row r="380" spans="1:15">
      <c r="A380" s="56" t="s">
        <v>2273</v>
      </c>
      <c r="B380" s="56">
        <v>82</v>
      </c>
      <c r="C380" s="236"/>
    </row>
    <row r="381" spans="1:15">
      <c r="A381" s="56" t="s">
        <v>2274</v>
      </c>
      <c r="B381" s="56">
        <v>73</v>
      </c>
      <c r="C381" s="236"/>
    </row>
    <row r="382" spans="1:15">
      <c r="A382" s="56" t="s">
        <v>2275</v>
      </c>
      <c r="B382" s="56">
        <v>60</v>
      </c>
      <c r="C382" s="236"/>
    </row>
    <row r="400" spans="1:15" ht="18.75">
      <c r="A400" s="261" t="s">
        <v>2339</v>
      </c>
      <c r="B400" s="261"/>
      <c r="C400" s="261"/>
      <c r="D400" s="261"/>
      <c r="E400" s="261"/>
      <c r="F400" s="261"/>
      <c r="G400" s="261"/>
      <c r="H400" s="261"/>
      <c r="I400" s="261"/>
      <c r="J400" s="261"/>
      <c r="K400" s="261"/>
      <c r="L400" s="261"/>
      <c r="M400" s="261"/>
      <c r="N400" s="261"/>
      <c r="O400" s="261"/>
    </row>
    <row r="401" spans="1:15" ht="18.75">
      <c r="A401" s="261" t="s">
        <v>2340</v>
      </c>
      <c r="B401" s="261"/>
      <c r="C401" s="261"/>
      <c r="D401" s="261"/>
      <c r="E401" s="261"/>
      <c r="F401" s="261"/>
      <c r="G401" s="261"/>
      <c r="H401" s="261"/>
      <c r="I401" s="261"/>
      <c r="J401" s="261"/>
      <c r="K401" s="261"/>
      <c r="L401" s="261"/>
      <c r="M401" s="261"/>
      <c r="N401" s="261"/>
      <c r="O401" s="261"/>
    </row>
    <row r="405" spans="1:15">
      <c r="A405" s="185" t="s">
        <v>227</v>
      </c>
      <c r="B405" s="185" t="s">
        <v>2341</v>
      </c>
      <c r="C405" s="185" t="s">
        <v>2336</v>
      </c>
    </row>
    <row r="406" spans="1:15">
      <c r="A406" s="56" t="s">
        <v>2271</v>
      </c>
      <c r="B406" s="56">
        <v>41</v>
      </c>
      <c r="C406" s="56" t="str">
        <f>IF(AND(B406&gt;12,B406&lt;20),"Yes","No")</f>
        <v>No</v>
      </c>
    </row>
    <row r="407" spans="1:15">
      <c r="A407" s="56" t="s">
        <v>2272</v>
      </c>
      <c r="B407" s="56">
        <v>17</v>
      </c>
      <c r="C407" s="56" t="str">
        <f t="shared" ref="C407" si="8">IF(AND(B407&gt;12,B407&lt;20),"Yes","No")</f>
        <v>Yes</v>
      </c>
    </row>
    <row r="408" spans="1:15">
      <c r="A408" s="56" t="s">
        <v>2273</v>
      </c>
      <c r="B408" s="56">
        <v>28</v>
      </c>
      <c r="C408" s="236"/>
    </row>
    <row r="409" spans="1:15">
      <c r="A409" s="56" t="s">
        <v>2274</v>
      </c>
      <c r="B409" s="56">
        <v>15</v>
      </c>
      <c r="C409" s="236"/>
    </row>
    <row r="410" spans="1:15">
      <c r="A410" s="56" t="s">
        <v>2275</v>
      </c>
      <c r="B410" s="56">
        <v>33</v>
      </c>
      <c r="C410" s="236"/>
    </row>
    <row r="430" spans="1:14" ht="26.25">
      <c r="A430" s="254" t="s">
        <v>2342</v>
      </c>
      <c r="B430" s="21"/>
      <c r="C430" s="21"/>
      <c r="D430" s="21"/>
      <c r="E430" s="254"/>
      <c r="F430" s="21"/>
      <c r="G430" s="21"/>
      <c r="H430" s="21"/>
      <c r="I430" s="254"/>
      <c r="J430" s="21"/>
      <c r="K430" s="21"/>
      <c r="L430" s="21"/>
      <c r="M430" s="21"/>
      <c r="N430" s="21"/>
    </row>
    <row r="432" spans="1:14" ht="18.75">
      <c r="A432" s="33" t="s">
        <v>2343</v>
      </c>
    </row>
    <row r="433" spans="1:10" ht="18.75">
      <c r="A433" s="33"/>
    </row>
    <row r="434" spans="1:10" ht="18.75">
      <c r="A434" s="234" t="s">
        <v>2344</v>
      </c>
      <c r="B434" s="234"/>
      <c r="C434" s="234"/>
      <c r="D434" s="234"/>
      <c r="E434" s="234"/>
      <c r="F434" s="234"/>
      <c r="G434" s="234"/>
      <c r="J434" s="33"/>
    </row>
    <row r="435" spans="1:10" ht="18.75">
      <c r="A435" s="33"/>
      <c r="B435" s="33"/>
      <c r="C435" s="33"/>
      <c r="D435" s="33"/>
      <c r="E435" s="33"/>
      <c r="F435" s="33"/>
      <c r="G435" s="33"/>
      <c r="J435" s="33"/>
    </row>
    <row r="436" spans="1:10" ht="18.75">
      <c r="A436" s="234" t="s">
        <v>2345</v>
      </c>
      <c r="B436" s="270"/>
      <c r="C436" s="270"/>
      <c r="D436" s="270"/>
      <c r="E436" s="270"/>
      <c r="F436" s="270"/>
      <c r="G436" s="270"/>
      <c r="J436" s="33"/>
    </row>
    <row r="438" spans="1:10" ht="18.75">
      <c r="C438" s="33" t="s">
        <v>5</v>
      </c>
      <c r="D438" s="33" t="s">
        <v>2321</v>
      </c>
    </row>
    <row r="440" spans="1:10" ht="31.5">
      <c r="C440" s="241" t="s">
        <v>5</v>
      </c>
      <c r="D440" s="278" t="s">
        <v>2346</v>
      </c>
    </row>
    <row r="441" spans="1:10">
      <c r="C441" s="279">
        <v>43801</v>
      </c>
      <c r="D441" s="56"/>
    </row>
    <row r="442" spans="1:10">
      <c r="C442" s="280" t="s">
        <v>2347</v>
      </c>
      <c r="D442" s="56"/>
    </row>
    <row r="443" spans="1:10">
      <c r="C443" s="280" t="s">
        <v>2348</v>
      </c>
      <c r="D443" s="56"/>
    </row>
    <row r="444" spans="1:10">
      <c r="C444" s="279" t="s">
        <v>2349</v>
      </c>
      <c r="D444" s="56"/>
    </row>
    <row r="445" spans="1:10">
      <c r="C445" s="279" t="s">
        <v>2350</v>
      </c>
      <c r="D445" s="56"/>
    </row>
    <row r="446" spans="1:10">
      <c r="C446" s="280" t="s">
        <v>2351</v>
      </c>
      <c r="D446" s="56"/>
    </row>
    <row r="447" spans="1:10">
      <c r="C447" s="279">
        <v>43742</v>
      </c>
      <c r="D447" s="56"/>
    </row>
    <row r="448" spans="1:10">
      <c r="C448" s="280" t="s">
        <v>2352</v>
      </c>
      <c r="D448" s="56"/>
    </row>
    <row r="456" spans="3:4" ht="18.75">
      <c r="C456" s="33" t="s">
        <v>5</v>
      </c>
      <c r="D456" s="33" t="s">
        <v>2321</v>
      </c>
    </row>
    <row r="458" spans="3:4" ht="31.5">
      <c r="C458" s="241" t="s">
        <v>5</v>
      </c>
      <c r="D458" s="278" t="s">
        <v>2346</v>
      </c>
    </row>
    <row r="459" spans="3:4">
      <c r="C459" s="279">
        <v>43801</v>
      </c>
      <c r="D459" s="56"/>
    </row>
    <row r="460" spans="3:4">
      <c r="C460" s="280" t="s">
        <v>2347</v>
      </c>
      <c r="D460" s="56"/>
    </row>
    <row r="461" spans="3:4">
      <c r="C461" s="280" t="s">
        <v>2348</v>
      </c>
      <c r="D461" s="56"/>
    </row>
    <row r="462" spans="3:4">
      <c r="C462" s="279" t="s">
        <v>2349</v>
      </c>
      <c r="D462" s="56"/>
    </row>
    <row r="463" spans="3:4">
      <c r="C463" s="279" t="s">
        <v>2350</v>
      </c>
      <c r="D463" s="56"/>
    </row>
    <row r="464" spans="3:4">
      <c r="C464" s="280" t="s">
        <v>2351</v>
      </c>
      <c r="D464" s="56"/>
    </row>
    <row r="465" spans="1:11">
      <c r="C465" s="279">
        <v>43742</v>
      </c>
      <c r="D465" s="56"/>
    </row>
    <row r="466" spans="1:11">
      <c r="C466" s="280" t="s">
        <v>2352</v>
      </c>
      <c r="D466" s="56"/>
    </row>
    <row r="473" spans="1:11" ht="18.75">
      <c r="A473" s="261" t="s">
        <v>2353</v>
      </c>
      <c r="B473" s="234"/>
      <c r="C473" s="234"/>
      <c r="D473" s="234"/>
      <c r="E473" s="234"/>
      <c r="F473" s="234"/>
      <c r="G473" s="234"/>
      <c r="H473" s="234"/>
      <c r="I473" s="234"/>
      <c r="J473" s="234"/>
      <c r="K473" s="234"/>
    </row>
    <row r="475" spans="1:11" ht="18.75">
      <c r="A475" s="255" t="s">
        <v>2354</v>
      </c>
    </row>
    <row r="476" spans="1:11">
      <c r="A476" s="61"/>
    </row>
    <row r="477" spans="1:11" ht="18.75">
      <c r="C477" s="33" t="s">
        <v>5</v>
      </c>
      <c r="D477" s="33" t="s">
        <v>2321</v>
      </c>
    </row>
    <row r="479" spans="1:11" ht="31.5">
      <c r="C479" s="241" t="s">
        <v>5</v>
      </c>
      <c r="D479" s="278" t="s">
        <v>2346</v>
      </c>
    </row>
    <row r="480" spans="1:11">
      <c r="C480" s="279">
        <v>43801</v>
      </c>
      <c r="D480" s="56"/>
    </row>
    <row r="481" spans="1:9">
      <c r="C481" s="280" t="s">
        <v>2347</v>
      </c>
      <c r="D481" s="56"/>
    </row>
    <row r="482" spans="1:9">
      <c r="C482" s="280" t="s">
        <v>2348</v>
      </c>
      <c r="D482" s="56"/>
    </row>
    <row r="483" spans="1:9">
      <c r="C483" s="279" t="s">
        <v>2349</v>
      </c>
      <c r="D483" s="56"/>
    </row>
    <row r="484" spans="1:9">
      <c r="C484" s="279" t="s">
        <v>2350</v>
      </c>
      <c r="D484" s="56"/>
    </row>
    <row r="485" spans="1:9">
      <c r="C485" s="280" t="s">
        <v>2351</v>
      </c>
      <c r="D485" s="56"/>
    </row>
    <row r="486" spans="1:9">
      <c r="C486" s="279">
        <v>43742</v>
      </c>
      <c r="D486" s="56"/>
    </row>
    <row r="487" spans="1:9">
      <c r="C487" s="280" t="s">
        <v>2352</v>
      </c>
      <c r="D487" s="56"/>
    </row>
    <row r="488" spans="1:9">
      <c r="A488" s="61"/>
    </row>
    <row r="489" spans="1:9">
      <c r="A489" s="61"/>
    </row>
    <row r="495" spans="1:9" ht="26.25">
      <c r="A495" s="254" t="s">
        <v>2355</v>
      </c>
      <c r="B495" s="21"/>
      <c r="C495" s="21"/>
      <c r="D495" s="21"/>
      <c r="E495" s="254"/>
      <c r="F495" s="21"/>
      <c r="G495" s="21"/>
      <c r="H495" s="21"/>
      <c r="I495" s="21"/>
    </row>
    <row r="497" spans="1:15" ht="18.75">
      <c r="A497" s="258" t="s">
        <v>2356</v>
      </c>
    </row>
    <row r="499" spans="1:15" ht="18.75">
      <c r="A499" s="234" t="s">
        <v>2357</v>
      </c>
      <c r="B499" s="234"/>
      <c r="C499" s="234"/>
      <c r="D499" s="234"/>
      <c r="E499" s="234"/>
      <c r="F499" s="234"/>
      <c r="G499" s="234"/>
      <c r="H499" s="234"/>
      <c r="I499" s="234"/>
      <c r="J499" s="234"/>
      <c r="K499" s="234"/>
      <c r="L499" s="234"/>
      <c r="M499" s="234"/>
      <c r="N499" s="234"/>
      <c r="O499" s="234"/>
    </row>
    <row r="500" spans="1:15" ht="18.75">
      <c r="A500" s="33" t="s">
        <v>2358</v>
      </c>
    </row>
    <row r="501" spans="1:15" ht="18.75">
      <c r="A501" s="33" t="s">
        <v>2359</v>
      </c>
    </row>
    <row r="502" spans="1:15" ht="18.75">
      <c r="A502" s="33"/>
    </row>
    <row r="503" spans="1:15" ht="18.75">
      <c r="A503" s="255" t="s">
        <v>2360</v>
      </c>
    </row>
    <row r="504" spans="1:15">
      <c r="A504" s="61"/>
    </row>
    <row r="505" spans="1:15" ht="18.75">
      <c r="A505" s="248" t="s">
        <v>847</v>
      </c>
      <c r="B505" s="248" t="s">
        <v>2361</v>
      </c>
      <c r="C505" s="248" t="s">
        <v>2362</v>
      </c>
      <c r="D505" s="248" t="s">
        <v>2284</v>
      </c>
    </row>
    <row r="506" spans="1:15" ht="18.75">
      <c r="A506" s="256" t="s">
        <v>850</v>
      </c>
      <c r="B506" s="159" t="s">
        <v>2363</v>
      </c>
      <c r="C506" s="159">
        <v>231</v>
      </c>
      <c r="D506" s="159"/>
    </row>
    <row r="507" spans="1:15" ht="18.75">
      <c r="A507" s="256" t="s">
        <v>851</v>
      </c>
      <c r="B507" s="159" t="s">
        <v>2364</v>
      </c>
      <c r="C507" s="159">
        <v>428</v>
      </c>
      <c r="D507" s="159"/>
    </row>
    <row r="508" spans="1:15" ht="18.75">
      <c r="A508" s="256" t="s">
        <v>852</v>
      </c>
      <c r="B508" s="159" t="s">
        <v>2363</v>
      </c>
      <c r="C508" s="159">
        <v>174</v>
      </c>
      <c r="D508" s="159"/>
    </row>
    <row r="509" spans="1:15" ht="18.75">
      <c r="A509" s="256" t="s">
        <v>850</v>
      </c>
      <c r="B509" s="159" t="s">
        <v>2363</v>
      </c>
      <c r="C509" s="159">
        <v>329</v>
      </c>
      <c r="D509" s="159"/>
    </row>
    <row r="510" spans="1:15" ht="18.75">
      <c r="A510" s="256" t="s">
        <v>852</v>
      </c>
      <c r="B510" s="159" t="s">
        <v>2364</v>
      </c>
      <c r="C510" s="159">
        <v>287</v>
      </c>
      <c r="D510" s="159"/>
    </row>
    <row r="511" spans="1:15" ht="18.75">
      <c r="A511" s="256" t="s">
        <v>850</v>
      </c>
      <c r="B511" s="159" t="s">
        <v>2364</v>
      </c>
      <c r="C511" s="159">
        <v>306</v>
      </c>
      <c r="D511" s="159"/>
    </row>
    <row r="512" spans="1:15" ht="18.75">
      <c r="A512" s="256" t="s">
        <v>2256</v>
      </c>
      <c r="B512" s="159" t="s">
        <v>2363</v>
      </c>
      <c r="C512" s="159">
        <v>193</v>
      </c>
      <c r="D512" s="159"/>
    </row>
    <row r="517" spans="1:15">
      <c r="A517" s="61"/>
    </row>
    <row r="518" spans="1:15">
      <c r="A518" s="61"/>
    </row>
    <row r="520" spans="1:15" ht="26.25">
      <c r="A520" s="254" t="s">
        <v>2365</v>
      </c>
      <c r="B520" s="21"/>
      <c r="C520" s="21"/>
      <c r="D520" s="21"/>
      <c r="E520" s="254"/>
      <c r="F520" s="21"/>
      <c r="G520" s="21"/>
      <c r="H520" s="21"/>
      <c r="I520" s="254"/>
      <c r="J520" s="21"/>
      <c r="K520" s="21"/>
      <c r="L520" s="254"/>
      <c r="M520" s="21"/>
      <c r="N520" s="21"/>
      <c r="O520" s="21"/>
    </row>
    <row r="522" spans="1:15" ht="18.75">
      <c r="A522" s="33" t="s">
        <v>2366</v>
      </c>
    </row>
    <row r="523" spans="1:15" ht="18.75">
      <c r="A523" s="33" t="s">
        <v>2367</v>
      </c>
    </row>
    <row r="524" spans="1:15" ht="18.75">
      <c r="A524" s="33" t="s">
        <v>2368</v>
      </c>
    </row>
    <row r="526" spans="1:15" ht="18.75">
      <c r="A526" s="255" t="s">
        <v>2369</v>
      </c>
    </row>
    <row r="527" spans="1:15">
      <c r="A527" s="61"/>
    </row>
    <row r="528" spans="1:15">
      <c r="A528" s="61"/>
    </row>
    <row r="529" spans="1:9" ht="18.75">
      <c r="A529" s="248" t="s">
        <v>847</v>
      </c>
      <c r="B529" s="248" t="s">
        <v>2361</v>
      </c>
      <c r="C529" s="248" t="s">
        <v>2284</v>
      </c>
    </row>
    <row r="530" spans="1:9" ht="18.75">
      <c r="A530" s="256" t="s">
        <v>850</v>
      </c>
      <c r="B530" s="159" t="s">
        <v>2363</v>
      </c>
      <c r="C530" s="159"/>
    </row>
    <row r="531" spans="1:9" ht="18.75">
      <c r="A531" s="256" t="s">
        <v>851</v>
      </c>
      <c r="B531" s="159" t="s">
        <v>2364</v>
      </c>
      <c r="C531" s="159"/>
    </row>
    <row r="532" spans="1:9" ht="18.75">
      <c r="A532" s="256" t="s">
        <v>852</v>
      </c>
      <c r="B532" s="159" t="s">
        <v>2363</v>
      </c>
      <c r="C532" s="159"/>
    </row>
    <row r="533" spans="1:9" ht="18.75">
      <c r="A533" s="256" t="s">
        <v>850</v>
      </c>
      <c r="B533" s="159" t="s">
        <v>2363</v>
      </c>
      <c r="C533" s="159"/>
    </row>
    <row r="534" spans="1:9" ht="18.75">
      <c r="A534" s="256" t="s">
        <v>852</v>
      </c>
      <c r="B534" s="159" t="s">
        <v>2364</v>
      </c>
      <c r="C534" s="159"/>
    </row>
    <row r="535" spans="1:9" ht="18.75">
      <c r="A535" s="256" t="s">
        <v>850</v>
      </c>
      <c r="B535" s="159" t="s">
        <v>2364</v>
      </c>
      <c r="C535" s="159"/>
    </row>
    <row r="536" spans="1:9" ht="18.75">
      <c r="A536" s="256" t="s">
        <v>2256</v>
      </c>
      <c r="B536" s="159" t="s">
        <v>2363</v>
      </c>
      <c r="C536" s="159"/>
    </row>
    <row r="537" spans="1:9">
      <c r="A537" s="61"/>
    </row>
    <row r="538" spans="1:9">
      <c r="A538" s="61"/>
    </row>
    <row r="539" spans="1:9">
      <c r="A539" s="61"/>
    </row>
    <row r="540" spans="1:9">
      <c r="A540" s="61"/>
    </row>
    <row r="541" spans="1:9">
      <c r="A541" s="61"/>
    </row>
    <row r="542" spans="1:9">
      <c r="A542" s="61"/>
    </row>
    <row r="544" spans="1:9" ht="26.25">
      <c r="A544" s="254" t="s">
        <v>2370</v>
      </c>
      <c r="B544" s="21"/>
      <c r="C544" s="21"/>
      <c r="D544" s="21"/>
      <c r="E544" s="254"/>
      <c r="F544" s="21"/>
      <c r="G544" s="21"/>
      <c r="H544" s="254"/>
      <c r="I544" s="254"/>
    </row>
    <row r="546" spans="1:6" ht="18.75">
      <c r="A546" s="50" t="s">
        <v>2371</v>
      </c>
    </row>
    <row r="547" spans="1:6" ht="18.75">
      <c r="A547" s="281" t="s">
        <v>2372</v>
      </c>
      <c r="B547" s="190"/>
      <c r="C547" s="190"/>
      <c r="D547" s="190"/>
    </row>
    <row r="548" spans="1:6" ht="18.75">
      <c r="A548" s="50"/>
    </row>
    <row r="549" spans="1:6" ht="18.75">
      <c r="A549" s="50" t="s">
        <v>2373</v>
      </c>
    </row>
    <row r="550" spans="1:6" ht="18.75">
      <c r="A550" s="50" t="s">
        <v>2374</v>
      </c>
    </row>
    <row r="551" spans="1:6" ht="18.75">
      <c r="A551" s="33"/>
    </row>
    <row r="552" spans="1:6" ht="18.75">
      <c r="A552" s="50" t="s">
        <v>2375</v>
      </c>
    </row>
    <row r="553" spans="1:6" ht="18.75">
      <c r="A553" s="33"/>
    </row>
    <row r="554" spans="1:6" ht="18.75">
      <c r="A554" s="33" t="s">
        <v>2368</v>
      </c>
      <c r="E554" s="812" t="s">
        <v>1844</v>
      </c>
      <c r="F554" s="812"/>
    </row>
    <row r="556" spans="1:6" ht="18.75">
      <c r="A556" s="255" t="s">
        <v>2376</v>
      </c>
    </row>
    <row r="557" spans="1:6">
      <c r="A557" s="61"/>
    </row>
    <row r="558" spans="1:6">
      <c r="A558" s="61"/>
    </row>
    <row r="559" spans="1:6" ht="15.75">
      <c r="A559" s="241" t="s">
        <v>847</v>
      </c>
      <c r="B559" s="241" t="s">
        <v>2361</v>
      </c>
      <c r="C559" s="241" t="s">
        <v>2362</v>
      </c>
      <c r="D559" s="241" t="s">
        <v>2284</v>
      </c>
    </row>
    <row r="560" spans="1:6">
      <c r="A560" s="282" t="s">
        <v>850</v>
      </c>
      <c r="B560" s="56" t="s">
        <v>2363</v>
      </c>
      <c r="C560" s="56">
        <v>385</v>
      </c>
      <c r="D560" s="56"/>
    </row>
    <row r="561" spans="1:4">
      <c r="A561" s="282" t="s">
        <v>851</v>
      </c>
      <c r="B561" s="56" t="s">
        <v>2364</v>
      </c>
      <c r="C561" s="56">
        <v>428</v>
      </c>
      <c r="D561" s="56"/>
    </row>
    <row r="562" spans="1:4">
      <c r="A562" s="282" t="s">
        <v>852</v>
      </c>
      <c r="B562" s="56" t="s">
        <v>2363</v>
      </c>
      <c r="C562" s="56">
        <v>174</v>
      </c>
      <c r="D562" s="56"/>
    </row>
    <row r="563" spans="1:4">
      <c r="A563" s="282" t="s">
        <v>850</v>
      </c>
      <c r="B563" s="56" t="s">
        <v>2363</v>
      </c>
      <c r="C563" s="56">
        <v>329</v>
      </c>
      <c r="D563" s="56"/>
    </row>
    <row r="564" spans="1:4">
      <c r="A564" s="282" t="s">
        <v>852</v>
      </c>
      <c r="B564" s="56" t="s">
        <v>2364</v>
      </c>
      <c r="C564" s="56">
        <v>287</v>
      </c>
      <c r="D564" s="56"/>
    </row>
    <row r="565" spans="1:4">
      <c r="A565" s="282" t="s">
        <v>850</v>
      </c>
      <c r="B565" s="56" t="s">
        <v>2364</v>
      </c>
      <c r="C565" s="56">
        <v>306</v>
      </c>
      <c r="D565" s="56"/>
    </row>
    <row r="566" spans="1:4">
      <c r="A566" s="282" t="s">
        <v>2256</v>
      </c>
      <c r="B566" s="56" t="s">
        <v>2363</v>
      </c>
      <c r="C566" s="56">
        <v>193</v>
      </c>
      <c r="D566" s="56"/>
    </row>
    <row r="567" spans="1:4">
      <c r="A567" s="61"/>
    </row>
    <row r="568" spans="1:4">
      <c r="A568" s="61"/>
    </row>
    <row r="569" spans="1:4">
      <c r="A569" s="61"/>
    </row>
    <row r="570" spans="1:4">
      <c r="A570" s="61"/>
    </row>
    <row r="571" spans="1:4">
      <c r="A571" s="61"/>
    </row>
    <row r="572" spans="1:4">
      <c r="A572" s="61"/>
    </row>
    <row r="583" spans="1:10" ht="18.75">
      <c r="A583" s="52"/>
    </row>
    <row r="584" spans="1:10" ht="18.75">
      <c r="A584" s="52"/>
    </row>
    <row r="585" spans="1:10" ht="18.75">
      <c r="A585" s="52"/>
    </row>
    <row r="586" spans="1:10" ht="18.75">
      <c r="A586" s="52"/>
    </row>
    <row r="587" spans="1:10">
      <c r="A587" s="283"/>
    </row>
    <row r="589" spans="1:10" ht="26.25">
      <c r="A589" s="284" t="s">
        <v>2377</v>
      </c>
      <c r="B589" s="284"/>
      <c r="C589" s="284"/>
    </row>
    <row r="590" spans="1:10" ht="26.25">
      <c r="A590" s="254" t="s">
        <v>2378</v>
      </c>
      <c r="B590" s="254"/>
      <c r="C590" s="254"/>
      <c r="D590" s="254"/>
      <c r="E590" s="254"/>
      <c r="F590" s="254"/>
      <c r="G590" s="254"/>
      <c r="H590" s="254"/>
      <c r="I590" s="254"/>
      <c r="J590" s="254"/>
    </row>
    <row r="592" spans="1:10" ht="18.75">
      <c r="A592" s="50" t="s">
        <v>2379</v>
      </c>
    </row>
    <row r="593" spans="1:14" ht="18.75">
      <c r="A593" s="261" t="s">
        <v>2380</v>
      </c>
      <c r="B593" s="234"/>
      <c r="C593" s="234"/>
      <c r="D593" s="234"/>
      <c r="E593" s="234"/>
      <c r="F593" s="234"/>
      <c r="G593" s="234"/>
      <c r="H593" s="234"/>
      <c r="I593" s="234"/>
      <c r="J593" s="234"/>
      <c r="K593" s="234"/>
      <c r="L593" s="234"/>
      <c r="M593" s="234"/>
      <c r="N593" s="234"/>
    </row>
    <row r="594" spans="1:14">
      <c r="A594" s="61"/>
    </row>
    <row r="595" spans="1:14">
      <c r="A595" s="61"/>
    </row>
    <row r="596" spans="1:14" ht="15.75">
      <c r="A596" s="241" t="s">
        <v>227</v>
      </c>
      <c r="B596" s="241" t="s">
        <v>2335</v>
      </c>
      <c r="C596" s="241" t="s">
        <v>2381</v>
      </c>
      <c r="E596" s="241" t="s">
        <v>2381</v>
      </c>
      <c r="F596" s="241" t="s">
        <v>2335</v>
      </c>
    </row>
    <row r="597" spans="1:14">
      <c r="A597" s="282" t="s">
        <v>2382</v>
      </c>
      <c r="B597" s="56">
        <v>38</v>
      </c>
      <c r="C597" s="56"/>
      <c r="E597" s="56" t="s">
        <v>2383</v>
      </c>
      <c r="F597" s="56" t="s">
        <v>2384</v>
      </c>
    </row>
    <row r="598" spans="1:14">
      <c r="A598" s="282" t="s">
        <v>2273</v>
      </c>
      <c r="B598" s="56">
        <v>65</v>
      </c>
      <c r="C598" s="285"/>
      <c r="E598" s="56" t="s">
        <v>2385</v>
      </c>
      <c r="F598" s="56" t="s">
        <v>2386</v>
      </c>
    </row>
    <row r="599" spans="1:14">
      <c r="A599" s="282" t="s">
        <v>2221</v>
      </c>
      <c r="B599" s="56">
        <v>68</v>
      </c>
      <c r="C599" s="285"/>
      <c r="E599" s="56" t="s">
        <v>2387</v>
      </c>
      <c r="F599" s="56" t="s">
        <v>2388</v>
      </c>
    </row>
    <row r="600" spans="1:14">
      <c r="A600" s="282" t="s">
        <v>2218</v>
      </c>
      <c r="B600" s="56">
        <v>40</v>
      </c>
      <c r="C600" s="285"/>
      <c r="E600" s="56" t="s">
        <v>2389</v>
      </c>
      <c r="F600" s="56" t="s">
        <v>2390</v>
      </c>
    </row>
    <row r="601" spans="1:14">
      <c r="A601" s="282" t="s">
        <v>2391</v>
      </c>
      <c r="B601" s="56">
        <v>98</v>
      </c>
      <c r="C601" s="285"/>
    </row>
    <row r="602" spans="1:14">
      <c r="A602" s="282" t="s">
        <v>2392</v>
      </c>
      <c r="B602" s="56">
        <v>39</v>
      </c>
      <c r="C602" s="285"/>
    </row>
    <row r="603" spans="1:14">
      <c r="A603" s="282" t="s">
        <v>2273</v>
      </c>
      <c r="B603" s="56">
        <v>31</v>
      </c>
      <c r="C603" s="285"/>
    </row>
    <row r="604" spans="1:14">
      <c r="A604" s="282" t="s">
        <v>2393</v>
      </c>
      <c r="B604" s="56">
        <v>79</v>
      </c>
      <c r="C604" s="285"/>
    </row>
    <row r="605" spans="1:14">
      <c r="A605" s="282" t="s">
        <v>2394</v>
      </c>
      <c r="B605" s="56">
        <v>78</v>
      </c>
      <c r="C605" s="285"/>
    </row>
    <row r="606" spans="1:14">
      <c r="A606" s="282" t="s">
        <v>2395</v>
      </c>
      <c r="B606" s="56">
        <v>94</v>
      </c>
      <c r="C606" s="285"/>
    </row>
    <row r="612" spans="1:11" ht="18.75">
      <c r="A612" s="190" t="s">
        <v>2396</v>
      </c>
    </row>
    <row r="613" spans="1:11" ht="18.75">
      <c r="A613" s="33" t="s">
        <v>2397</v>
      </c>
    </row>
    <row r="614" spans="1:11" ht="18.75">
      <c r="A614" s="33" t="s">
        <v>2398</v>
      </c>
    </row>
    <row r="615" spans="1:11" ht="18.75">
      <c r="A615" s="255" t="s">
        <v>2399</v>
      </c>
    </row>
    <row r="616" spans="1:11">
      <c r="A616" s="61"/>
    </row>
    <row r="617" spans="1:11">
      <c r="A617" s="61"/>
    </row>
    <row r="619" spans="1:11" ht="18.75">
      <c r="A619" s="190" t="s">
        <v>2400</v>
      </c>
      <c r="B619" s="190"/>
    </row>
    <row r="621" spans="1:11" ht="18.75">
      <c r="A621" s="813"/>
      <c r="B621" s="814" t="s">
        <v>2401</v>
      </c>
      <c r="C621" s="814"/>
      <c r="D621" s="814"/>
      <c r="E621" s="814"/>
      <c r="F621" s="33"/>
      <c r="G621" s="33"/>
      <c r="H621" s="33"/>
      <c r="I621" s="33"/>
      <c r="J621" s="33"/>
      <c r="K621" s="33"/>
    </row>
    <row r="622" spans="1:11" ht="18.75" customHeight="1">
      <c r="A622" s="813"/>
      <c r="B622" s="814" t="s">
        <v>2402</v>
      </c>
      <c r="C622" s="814"/>
      <c r="D622" s="814"/>
      <c r="E622" s="814"/>
      <c r="F622" s="814"/>
      <c r="G622" s="814"/>
      <c r="H622" s="814"/>
      <c r="I622" s="33"/>
      <c r="J622" s="33"/>
      <c r="K622" s="33"/>
    </row>
    <row r="623" spans="1:11" ht="18.75">
      <c r="A623" s="813"/>
      <c r="B623" s="814" t="s">
        <v>2403</v>
      </c>
      <c r="C623" s="814"/>
      <c r="D623" s="814"/>
      <c r="E623" s="814"/>
      <c r="F623" s="814"/>
      <c r="G623" s="814"/>
      <c r="H623" s="814"/>
      <c r="I623" s="814"/>
      <c r="J623" s="814"/>
      <c r="K623" s="814"/>
    </row>
    <row r="624" spans="1:11">
      <c r="A624" s="813"/>
      <c r="B624" s="253"/>
    </row>
  </sheetData>
  <mergeCells count="14">
    <mergeCell ref="H103:L103"/>
    <mergeCell ref="F12:I12"/>
    <mergeCell ref="F26:I26"/>
    <mergeCell ref="F48:I48"/>
    <mergeCell ref="F65:I65"/>
    <mergeCell ref="F79:I79"/>
    <mergeCell ref="I129:M129"/>
    <mergeCell ref="K208:O208"/>
    <mergeCell ref="H257:L257"/>
    <mergeCell ref="E554:F554"/>
    <mergeCell ref="A621:A624"/>
    <mergeCell ref="B621:E621"/>
    <mergeCell ref="B622:H622"/>
    <mergeCell ref="B623:K623"/>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C26219-255F-427F-A645-94B5585B2F52}">
  <sheetPr>
    <tabColor rgb="FF00B0F0"/>
  </sheetPr>
  <dimension ref="A1:N392"/>
  <sheetViews>
    <sheetView topLeftCell="A289" workbookViewId="0">
      <selection activeCell="E281" sqref="E281"/>
    </sheetView>
  </sheetViews>
  <sheetFormatPr defaultRowHeight="15"/>
  <cols>
    <col min="1" max="1" width="18.5703125" customWidth="1"/>
    <col min="2" max="2" width="20.28515625" customWidth="1"/>
    <col min="3" max="3" width="15.7109375" customWidth="1"/>
    <col min="4" max="4" width="11.7109375" customWidth="1"/>
    <col min="5" max="5" width="14.42578125" customWidth="1"/>
    <col min="6" max="6" width="16.7109375" customWidth="1"/>
    <col min="7" max="7" width="12.28515625" customWidth="1"/>
    <col min="8" max="8" width="16.7109375" customWidth="1"/>
    <col min="12" max="12" width="14.5703125" customWidth="1"/>
  </cols>
  <sheetData>
    <row r="1" spans="1:11" ht="28.5">
      <c r="A1" s="31" t="s">
        <v>2142</v>
      </c>
      <c r="B1" s="6"/>
      <c r="C1" s="6"/>
      <c r="D1" s="6"/>
      <c r="J1" s="8" t="s">
        <v>1684</v>
      </c>
      <c r="K1" s="8"/>
    </row>
    <row r="2" spans="1:11" s="240" customFormat="1" ht="18.75">
      <c r="A2" s="234" t="s">
        <v>2404</v>
      </c>
      <c r="B2" s="234" t="s">
        <v>4233</v>
      </c>
      <c r="C2" s="234"/>
      <c r="D2" s="234"/>
      <c r="E2" s="234"/>
      <c r="F2" s="234"/>
      <c r="G2" s="234"/>
      <c r="H2" s="234"/>
      <c r="J2" s="240" t="s">
        <v>2405</v>
      </c>
      <c r="K2" s="240" t="s">
        <v>2406</v>
      </c>
    </row>
    <row r="3" spans="1:11">
      <c r="J3" t="s">
        <v>2407</v>
      </c>
    </row>
    <row r="4" spans="1:11">
      <c r="A4" s="191" t="s">
        <v>2145</v>
      </c>
      <c r="B4" s="287">
        <f>PI()</f>
        <v>3.1415926535897931</v>
      </c>
      <c r="C4" s="191" t="s">
        <v>2408</v>
      </c>
      <c r="D4" s="288"/>
      <c r="J4" t="s">
        <v>4219</v>
      </c>
    </row>
    <row r="5" spans="1:11">
      <c r="J5" t="s">
        <v>2409</v>
      </c>
    </row>
    <row r="6" spans="1:11" s="240" customFormat="1" ht="21">
      <c r="A6" s="6" t="s">
        <v>2410</v>
      </c>
      <c r="B6" s="8"/>
      <c r="C6"/>
      <c r="D6"/>
      <c r="E6"/>
      <c r="F6"/>
      <c r="G6"/>
      <c r="J6" t="s">
        <v>2411</v>
      </c>
    </row>
    <row r="7" spans="1:11" ht="18.75">
      <c r="A7" s="234" t="s">
        <v>2412</v>
      </c>
      <c r="B7" s="234" t="s">
        <v>2413</v>
      </c>
      <c r="C7" s="234"/>
      <c r="D7" s="234"/>
      <c r="E7" s="234"/>
      <c r="F7" s="234"/>
    </row>
    <row r="8" spans="1:11" s="96" customFormat="1" ht="31.5" customHeight="1">
      <c r="B8"/>
      <c r="C8"/>
      <c r="D8"/>
      <c r="E8"/>
      <c r="F8"/>
      <c r="G8"/>
    </row>
    <row r="9" spans="1:11">
      <c r="B9" s="289" t="s">
        <v>2414</v>
      </c>
      <c r="C9" s="290" t="s">
        <v>2415</v>
      </c>
      <c r="D9" s="96"/>
      <c r="E9" s="289" t="s">
        <v>2415</v>
      </c>
      <c r="F9" s="290" t="s">
        <v>2414</v>
      </c>
      <c r="G9" s="96"/>
    </row>
    <row r="10" spans="1:11">
      <c r="B10" s="56">
        <v>1</v>
      </c>
      <c r="C10" s="291" t="str">
        <f>ROMAN(B10,1)</f>
        <v>I</v>
      </c>
      <c r="D10" t="str">
        <f>ROMAN(B10)</f>
        <v>I</v>
      </c>
      <c r="E10" s="56" t="s">
        <v>2416</v>
      </c>
      <c r="F10" s="292">
        <f>_xlfn.ARABIC(E10)</f>
        <v>3</v>
      </c>
      <c r="G10" t="s">
        <v>2417</v>
      </c>
    </row>
    <row r="11" spans="1:11">
      <c r="B11" s="56">
        <v>5</v>
      </c>
      <c r="C11" s="291"/>
      <c r="E11" s="56" t="s">
        <v>2418</v>
      </c>
      <c r="F11" s="292"/>
    </row>
    <row r="12" spans="1:11">
      <c r="B12" s="56">
        <v>10</v>
      </c>
      <c r="C12" s="291"/>
      <c r="E12" s="56" t="s">
        <v>2419</v>
      </c>
      <c r="F12" s="292"/>
    </row>
    <row r="13" spans="1:11">
      <c r="B13" s="56">
        <v>45</v>
      </c>
      <c r="C13" s="291"/>
      <c r="E13" s="56" t="s">
        <v>2420</v>
      </c>
      <c r="F13" s="292"/>
    </row>
    <row r="14" spans="1:11">
      <c r="B14" s="56">
        <v>1452</v>
      </c>
      <c r="C14" s="291"/>
      <c r="E14" s="56" t="s">
        <v>2421</v>
      </c>
      <c r="F14" s="292"/>
    </row>
    <row r="15" spans="1:11">
      <c r="B15" s="56">
        <v>2021</v>
      </c>
      <c r="C15" s="291"/>
      <c r="E15" s="56" t="s">
        <v>2422</v>
      </c>
      <c r="F15" s="292"/>
    </row>
    <row r="17" spans="1:8" ht="21">
      <c r="A17" s="6" t="s">
        <v>2423</v>
      </c>
      <c r="B17" s="28"/>
      <c r="C17" s="28"/>
    </row>
    <row r="18" spans="1:8" s="240" customFormat="1" ht="18.75">
      <c r="A18" s="190" t="s">
        <v>2065</v>
      </c>
      <c r="B18" s="234" t="s">
        <v>2424</v>
      </c>
      <c r="C18" s="234"/>
      <c r="D18" s="234"/>
      <c r="E18" s="234"/>
      <c r="F18"/>
      <c r="G18"/>
      <c r="H18"/>
    </row>
    <row r="19" spans="1:8">
      <c r="H19" s="293" t="s">
        <v>2425</v>
      </c>
    </row>
    <row r="21" spans="1:8" s="294" customFormat="1" ht="15.75">
      <c r="B21" s="295" t="s">
        <v>2426</v>
      </c>
      <c r="C21" s="295"/>
      <c r="D21" s="295" t="s">
        <v>2154</v>
      </c>
      <c r="E21" s="295" t="s">
        <v>2157</v>
      </c>
      <c r="F21" s="295" t="s">
        <v>2160</v>
      </c>
    </row>
    <row r="22" spans="1:8" ht="15.75">
      <c r="B22" s="296">
        <v>50000.55</v>
      </c>
      <c r="C22" s="260"/>
      <c r="D22" s="260">
        <f>INT(B22)</f>
        <v>50000</v>
      </c>
      <c r="E22" s="297">
        <f>ROUND(B22,1)</f>
        <v>50000.6</v>
      </c>
      <c r="F22" s="260">
        <f>TRUNC(B22,2)</f>
        <v>50000.55</v>
      </c>
    </row>
    <row r="23" spans="1:8" ht="15.75">
      <c r="B23" s="296">
        <v>123456.06</v>
      </c>
      <c r="C23" s="260"/>
      <c r="D23" s="265"/>
      <c r="E23" s="298"/>
      <c r="F23" s="265"/>
    </row>
    <row r="24" spans="1:8" ht="15.75">
      <c r="B24" s="296">
        <v>20500.04</v>
      </c>
      <c r="C24" s="260"/>
      <c r="D24" s="265"/>
      <c r="E24" s="298"/>
      <c r="F24" s="265"/>
    </row>
    <row r="25" spans="1:8" ht="15.75">
      <c r="B25" s="299">
        <v>45600.999000000003</v>
      </c>
      <c r="C25" s="260"/>
      <c r="D25" s="265"/>
      <c r="E25" s="298"/>
      <c r="F25" s="265"/>
    </row>
    <row r="26" spans="1:8" ht="15.75">
      <c r="B26" s="300">
        <v>15.6</v>
      </c>
      <c r="C26" s="260"/>
      <c r="D26" s="265"/>
      <c r="E26" s="298"/>
      <c r="F26" s="265"/>
    </row>
    <row r="27" spans="1:8" s="240" customFormat="1" ht="15.75">
      <c r="B27" s="300">
        <v>0.82699999999999996</v>
      </c>
      <c r="C27" s="260"/>
      <c r="D27" s="265"/>
      <c r="E27" s="298"/>
      <c r="F27" s="265"/>
    </row>
    <row r="28" spans="1:8" ht="15.75">
      <c r="B28" s="300">
        <v>1.111</v>
      </c>
      <c r="C28" s="260"/>
      <c r="D28" s="265"/>
      <c r="E28" s="298"/>
      <c r="F28" s="265"/>
      <c r="G28" s="240"/>
    </row>
    <row r="29" spans="1:8" ht="15.75">
      <c r="B29" s="300">
        <v>45600.999000000003</v>
      </c>
      <c r="C29" s="260"/>
      <c r="D29" s="265"/>
      <c r="E29" s="298"/>
      <c r="F29" s="265"/>
    </row>
    <row r="32" spans="1:8" ht="18.75">
      <c r="B32" s="301" t="s">
        <v>2427</v>
      </c>
    </row>
    <row r="33" spans="1:10" ht="18.75">
      <c r="B33" s="301" t="s">
        <v>4235</v>
      </c>
    </row>
    <row r="35" spans="1:10" ht="18.75">
      <c r="B35" s="33" t="s">
        <v>4236</v>
      </c>
    </row>
    <row r="36" spans="1:10" ht="18.75">
      <c r="B36" s="33" t="s">
        <v>4234</v>
      </c>
    </row>
    <row r="37" spans="1:10" ht="18.75">
      <c r="B37" s="33" t="s">
        <v>4237</v>
      </c>
    </row>
    <row r="40" spans="1:10" ht="21">
      <c r="A40" s="6" t="s">
        <v>2428</v>
      </c>
      <c r="B40" s="6"/>
      <c r="C40" s="6"/>
      <c r="I40" s="240"/>
      <c r="J40" s="240"/>
    </row>
    <row r="41" spans="1:10" s="240" customFormat="1" ht="18.75">
      <c r="A41" s="234" t="s">
        <v>2429</v>
      </c>
      <c r="B41" s="234" t="s">
        <v>2430</v>
      </c>
      <c r="C41" s="234"/>
      <c r="D41" s="234"/>
      <c r="E41" s="234"/>
      <c r="F41" s="234"/>
      <c r="G41" s="234"/>
      <c r="H41" s="234"/>
      <c r="I41" s="234"/>
    </row>
    <row r="42" spans="1:10" s="240" customFormat="1" ht="15.75"/>
    <row r="43" spans="1:10" s="240" customFormat="1" ht="15.75"/>
    <row r="44" spans="1:10">
      <c r="D44" s="101" t="s">
        <v>2431</v>
      </c>
      <c r="E44" t="s">
        <v>2432</v>
      </c>
    </row>
    <row r="45" spans="1:10">
      <c r="B45" s="211" t="s">
        <v>2433</v>
      </c>
      <c r="C45" s="211" t="s">
        <v>2434</v>
      </c>
      <c r="D45" s="68" t="s">
        <v>2435</v>
      </c>
      <c r="E45" s="68" t="s">
        <v>2436</v>
      </c>
      <c r="H45" t="s">
        <v>2437</v>
      </c>
    </row>
    <row r="46" spans="1:10">
      <c r="B46" s="69">
        <v>10</v>
      </c>
      <c r="C46" s="69">
        <v>2</v>
      </c>
      <c r="D46" s="56">
        <f>B46*C46</f>
        <v>20</v>
      </c>
      <c r="E46" s="56">
        <f>PRODUCT(B46*C46)</f>
        <v>20</v>
      </c>
      <c r="H46" t="s">
        <v>2438</v>
      </c>
    </row>
    <row r="47" spans="1:10">
      <c r="B47" s="69">
        <v>12</v>
      </c>
      <c r="C47" s="69">
        <v>3</v>
      </c>
      <c r="D47" s="302"/>
      <c r="E47" s="265"/>
    </row>
    <row r="48" spans="1:10">
      <c r="B48" s="69">
        <v>15</v>
      </c>
      <c r="C48" s="69">
        <v>1</v>
      </c>
      <c r="D48" s="302"/>
      <c r="E48" s="265"/>
      <c r="H48" s="20" t="s">
        <v>2439</v>
      </c>
    </row>
    <row r="49" spans="1:11">
      <c r="B49" s="69">
        <v>20</v>
      </c>
      <c r="C49" s="69">
        <v>4</v>
      </c>
      <c r="D49" s="302"/>
      <c r="E49" s="265"/>
      <c r="H49" s="270" t="s">
        <v>2440</v>
      </c>
      <c r="I49" s="270"/>
      <c r="J49" s="270"/>
    </row>
    <row r="50" spans="1:11">
      <c r="H50" s="303">
        <f>SUMPRODUCT(B46:C49)</f>
        <v>67</v>
      </c>
    </row>
    <row r="52" spans="1:11" ht="21">
      <c r="A52" s="6" t="s">
        <v>2441</v>
      </c>
      <c r="B52" s="6"/>
      <c r="C52" s="6"/>
    </row>
    <row r="53" spans="1:11" s="240" customFormat="1" ht="18.75">
      <c r="A53" s="234" t="s">
        <v>2442</v>
      </c>
      <c r="B53" s="234" t="s">
        <v>2443</v>
      </c>
      <c r="C53" s="234"/>
      <c r="D53" s="234"/>
      <c r="E53" s="234"/>
      <c r="F53" s="234"/>
      <c r="G53" s="234"/>
    </row>
    <row r="54" spans="1:11" s="240" customFormat="1" ht="15.75">
      <c r="C54" s="240" t="s">
        <v>2183</v>
      </c>
      <c r="F54" s="240" t="s">
        <v>2186</v>
      </c>
    </row>
    <row r="55" spans="1:11">
      <c r="B55" s="56" t="s">
        <v>2444</v>
      </c>
      <c r="C55" s="304">
        <f ca="1">RAND()</f>
        <v>5.2835563654163975E-2</v>
      </c>
    </row>
    <row r="56" spans="1:11">
      <c r="B56" s="56" t="s">
        <v>2445</v>
      </c>
      <c r="C56" s="304">
        <f ca="1">100*RAND()</f>
        <v>1.6289629935615224</v>
      </c>
      <c r="F56" s="56">
        <f ca="1">RANDBETWEEN(0,100)</f>
        <v>91</v>
      </c>
    </row>
    <row r="57" spans="1:11">
      <c r="B57" s="305" t="s">
        <v>2446</v>
      </c>
      <c r="C57" s="265"/>
      <c r="F57" s="265"/>
    </row>
    <row r="58" spans="1:11">
      <c r="B58" t="s">
        <v>2447</v>
      </c>
    </row>
    <row r="60" spans="1:11" s="240" customFormat="1" ht="21">
      <c r="A60" s="6" t="s">
        <v>2448</v>
      </c>
      <c r="B60" s="6"/>
      <c r="C60"/>
      <c r="D60"/>
      <c r="E60"/>
      <c r="F60"/>
      <c r="G60"/>
      <c r="H60"/>
      <c r="I60"/>
    </row>
    <row r="61" spans="1:11" ht="18.75">
      <c r="A61" s="234" t="s">
        <v>2449</v>
      </c>
      <c r="B61" s="234" t="s">
        <v>2450</v>
      </c>
      <c r="C61" s="234"/>
      <c r="D61" s="234"/>
      <c r="E61" s="234"/>
      <c r="F61" s="234"/>
      <c r="G61" s="234"/>
      <c r="H61" s="234"/>
      <c r="I61" s="234"/>
      <c r="J61" s="234"/>
      <c r="K61" s="234"/>
    </row>
    <row r="63" spans="1:11" ht="30">
      <c r="B63" s="211" t="s">
        <v>2451</v>
      </c>
      <c r="C63" s="211" t="s">
        <v>2331</v>
      </c>
      <c r="D63" s="306" t="s">
        <v>2452</v>
      </c>
    </row>
    <row r="64" spans="1:11">
      <c r="B64" s="56" t="s">
        <v>2453</v>
      </c>
      <c r="C64" s="56">
        <v>350</v>
      </c>
      <c r="D64" s="56" t="str">
        <f>IF(C64&lt;50,"kupim","pozabi")</f>
        <v>pozabi</v>
      </c>
      <c r="E64" s="307" t="str">
        <f>IF(C64&lt;50,"kupim","pozabi")</f>
        <v>pozabi</v>
      </c>
    </row>
    <row r="65" spans="1:8">
      <c r="B65" s="56" t="s">
        <v>2454</v>
      </c>
      <c r="C65" s="56">
        <v>45</v>
      </c>
      <c r="D65" s="221"/>
      <c r="E65" s="307" t="str">
        <f>IF(C65&lt;50,"kupim","pozabi")</f>
        <v>kupim</v>
      </c>
    </row>
    <row r="66" spans="1:8">
      <c r="B66" s="56" t="s">
        <v>2455</v>
      </c>
      <c r="C66" s="56">
        <v>1000</v>
      </c>
      <c r="D66" s="221"/>
      <c r="E66" s="307" t="str">
        <f>IF(C66&lt;50,"kupim","pozabi")</f>
        <v>pozabi</v>
      </c>
    </row>
    <row r="67" spans="1:8">
      <c r="B67" s="56" t="s">
        <v>2456</v>
      </c>
      <c r="C67" s="56">
        <v>650</v>
      </c>
      <c r="D67" s="221"/>
      <c r="E67" s="307" t="str">
        <f>IF(C67&lt;50,"kupim","pozabi")</f>
        <v>pozabi</v>
      </c>
    </row>
    <row r="68" spans="1:8">
      <c r="B68" s="56" t="s">
        <v>2457</v>
      </c>
      <c r="C68" s="56">
        <v>5</v>
      </c>
      <c r="D68" s="221"/>
      <c r="E68" s="307" t="str">
        <f>IF(C68&lt;50,"kupim","pozabi")</f>
        <v>kupim</v>
      </c>
    </row>
    <row r="69" spans="1:8">
      <c r="D69" s="191" t="s">
        <v>2458</v>
      </c>
    </row>
    <row r="77" spans="1:8" ht="18.75">
      <c r="A77" s="190" t="s">
        <v>2459</v>
      </c>
    </row>
    <row r="78" spans="1:8" ht="21">
      <c r="A78" s="6" t="s">
        <v>2460</v>
      </c>
      <c r="B78" s="6"/>
      <c r="C78" s="6"/>
      <c r="D78" s="6"/>
    </row>
    <row r="79" spans="1:8" ht="18.75">
      <c r="A79" s="234" t="s">
        <v>2461</v>
      </c>
      <c r="B79" s="234"/>
      <c r="C79" s="234"/>
      <c r="D79" s="234"/>
      <c r="E79" s="234"/>
      <c r="F79" s="234"/>
      <c r="G79" s="234"/>
      <c r="H79" s="234"/>
    </row>
    <row r="81" spans="1:5" ht="15.75">
      <c r="A81" s="308" t="s">
        <v>6</v>
      </c>
      <c r="C81" s="240" t="s">
        <v>2462</v>
      </c>
    </row>
    <row r="82" spans="1:5">
      <c r="A82" s="69" t="s">
        <v>17</v>
      </c>
    </row>
    <row r="83" spans="1:5">
      <c r="A83" s="309">
        <v>664</v>
      </c>
      <c r="C83" s="310" t="s">
        <v>2038</v>
      </c>
      <c r="D83" s="310" t="s">
        <v>2463</v>
      </c>
      <c r="E83" s="310" t="s">
        <v>2464</v>
      </c>
    </row>
    <row r="84" spans="1:5">
      <c r="A84" s="69" t="s">
        <v>16</v>
      </c>
      <c r="C84" s="311">
        <f>COUNT(A82:A99)</f>
        <v>4</v>
      </c>
      <c r="D84" s="311"/>
      <c r="E84" s="311"/>
    </row>
    <row r="85" spans="1:5">
      <c r="A85" s="69" t="s">
        <v>2465</v>
      </c>
    </row>
    <row r="86" spans="1:5">
      <c r="A86" s="309">
        <v>5464</v>
      </c>
    </row>
    <row r="87" spans="1:5">
      <c r="A87" s="69" t="s">
        <v>20</v>
      </c>
    </row>
    <row r="88" spans="1:5">
      <c r="A88" s="309">
        <v>46</v>
      </c>
    </row>
    <row r="89" spans="1:5">
      <c r="A89" s="69" t="s">
        <v>2465</v>
      </c>
    </row>
    <row r="90" spans="1:5">
      <c r="A90" s="69" t="s">
        <v>16</v>
      </c>
    </row>
    <row r="91" spans="1:5">
      <c r="A91" s="309">
        <v>464</v>
      </c>
    </row>
    <row r="92" spans="1:5">
      <c r="A92" s="69" t="s">
        <v>17</v>
      </c>
    </row>
    <row r="93" spans="1:5">
      <c r="A93" s="69" t="s">
        <v>17</v>
      </c>
    </row>
    <row r="94" spans="1:5">
      <c r="A94" s="69" t="s">
        <v>17</v>
      </c>
    </row>
    <row r="95" spans="1:5">
      <c r="A95" s="56"/>
    </row>
    <row r="96" spans="1:5">
      <c r="A96" s="56"/>
    </row>
    <row r="97" spans="1:4">
      <c r="A97" s="69"/>
    </row>
    <row r="98" spans="1:4">
      <c r="A98" s="69" t="s">
        <v>2465</v>
      </c>
    </row>
    <row r="99" spans="1:4">
      <c r="A99" s="69" t="s">
        <v>16</v>
      </c>
    </row>
    <row r="100" spans="1:4">
      <c r="A100" s="101"/>
    </row>
    <row r="102" spans="1:4" ht="18.75">
      <c r="A102" s="190" t="s">
        <v>2466</v>
      </c>
    </row>
    <row r="103" spans="1:4" ht="21">
      <c r="A103" s="6" t="s">
        <v>2467</v>
      </c>
      <c r="B103" s="6"/>
    </row>
    <row r="104" spans="1:4" ht="18.75">
      <c r="A104" s="234" t="s">
        <v>2468</v>
      </c>
      <c r="B104" s="234"/>
      <c r="C104" s="234"/>
    </row>
    <row r="105" spans="1:4">
      <c r="A105" s="101"/>
    </row>
    <row r="106" spans="1:4">
      <c r="A106" s="101"/>
    </row>
    <row r="107" spans="1:4" ht="18.75">
      <c r="A107" s="312" t="s">
        <v>2469</v>
      </c>
      <c r="B107" s="313"/>
      <c r="C107" s="313"/>
      <c r="D107" s="313"/>
    </row>
    <row r="108" spans="1:4" ht="15.75">
      <c r="A108" s="313"/>
      <c r="B108" s="313"/>
      <c r="C108" s="110" t="s">
        <v>12</v>
      </c>
      <c r="D108" s="110" t="s">
        <v>25</v>
      </c>
    </row>
    <row r="109" spans="1:4" ht="15.75">
      <c r="A109" s="314" t="s">
        <v>2470</v>
      </c>
      <c r="B109" s="313"/>
      <c r="C109" s="314" t="s">
        <v>7</v>
      </c>
      <c r="D109" s="314">
        <f>MATCH(C109,A109:A114,0)</f>
        <v>2</v>
      </c>
    </row>
    <row r="110" spans="1:4" ht="15.75">
      <c r="A110" s="314" t="s">
        <v>7</v>
      </c>
      <c r="B110" s="313"/>
      <c r="C110" s="313"/>
      <c r="D110" s="313"/>
    </row>
    <row r="111" spans="1:4" ht="15.75">
      <c r="A111" s="314" t="s">
        <v>2471</v>
      </c>
      <c r="B111" s="313"/>
      <c r="C111" s="313"/>
      <c r="D111" s="313"/>
    </row>
    <row r="112" spans="1:4" ht="15.75">
      <c r="A112" s="314" t="s">
        <v>8</v>
      </c>
      <c r="B112" s="313"/>
      <c r="C112" s="313"/>
      <c r="D112" s="313"/>
    </row>
    <row r="113" spans="1:7" ht="15.75">
      <c r="A113" s="314" t="s">
        <v>2472</v>
      </c>
      <c r="B113" s="313"/>
      <c r="C113" s="313"/>
      <c r="D113" s="313"/>
    </row>
    <row r="114" spans="1:7" ht="15.75">
      <c r="A114" s="314" t="s">
        <v>7</v>
      </c>
      <c r="B114" s="313"/>
      <c r="C114" s="313"/>
      <c r="D114" s="313"/>
    </row>
    <row r="115" spans="1:7">
      <c r="A115" s="101"/>
    </row>
    <row r="116" spans="1:7">
      <c r="A116" s="101"/>
    </row>
    <row r="117" spans="1:7">
      <c r="A117" s="101"/>
    </row>
    <row r="118" spans="1:7">
      <c r="A118" s="101"/>
    </row>
    <row r="119" spans="1:7" ht="18.75">
      <c r="A119" s="190" t="s">
        <v>2473</v>
      </c>
    </row>
    <row r="120" spans="1:7" ht="21">
      <c r="A120" s="6" t="s">
        <v>2474</v>
      </c>
      <c r="B120" s="6"/>
    </row>
    <row r="121" spans="1:7" ht="18.75">
      <c r="A121" s="234" t="s">
        <v>2475</v>
      </c>
      <c r="B121" s="234"/>
    </row>
    <row r="122" spans="1:7">
      <c r="A122" s="101"/>
    </row>
    <row r="123" spans="1:7">
      <c r="A123" s="101"/>
    </row>
    <row r="124" spans="1:7">
      <c r="A124" s="308" t="s">
        <v>2476</v>
      </c>
      <c r="B124" s="308" t="s">
        <v>227</v>
      </c>
      <c r="C124" s="308" t="s">
        <v>2477</v>
      </c>
      <c r="D124" s="308" t="s">
        <v>452</v>
      </c>
      <c r="F124" s="308" t="s">
        <v>2476</v>
      </c>
      <c r="G124" s="56">
        <v>53</v>
      </c>
    </row>
    <row r="125" spans="1:7">
      <c r="A125" s="69">
        <v>72</v>
      </c>
      <c r="B125" s="56" t="s">
        <v>2478</v>
      </c>
      <c r="C125" s="56" t="s">
        <v>2479</v>
      </c>
      <c r="D125" s="111">
        <v>64901</v>
      </c>
      <c r="F125" s="308" t="s">
        <v>452</v>
      </c>
      <c r="G125" s="111">
        <f>INDEX(D125:D131,MATCH(G124,A125:A131,0))</f>
        <v>58339</v>
      </c>
    </row>
    <row r="126" spans="1:7">
      <c r="A126" s="69">
        <v>66</v>
      </c>
      <c r="B126" s="56" t="s">
        <v>2273</v>
      </c>
      <c r="C126" s="56" t="s">
        <v>2480</v>
      </c>
      <c r="D126" s="111">
        <v>70855</v>
      </c>
    </row>
    <row r="127" spans="1:7">
      <c r="A127" s="69">
        <v>14</v>
      </c>
      <c r="B127" s="56" t="s">
        <v>2481</v>
      </c>
      <c r="C127" s="56" t="s">
        <v>2482</v>
      </c>
      <c r="D127" s="111">
        <v>188657</v>
      </c>
      <c r="F127" s="224"/>
      <c r="G127" s="315"/>
    </row>
    <row r="128" spans="1:7">
      <c r="A128" s="69">
        <v>30</v>
      </c>
      <c r="B128" s="56" t="s">
        <v>2483</v>
      </c>
      <c r="C128" s="56" t="s">
        <v>2484</v>
      </c>
      <c r="D128" s="111">
        <v>97566</v>
      </c>
    </row>
    <row r="129" spans="1:7">
      <c r="A129" s="316">
        <v>53</v>
      </c>
      <c r="B129" s="56" t="s">
        <v>2485</v>
      </c>
      <c r="C129" s="56" t="s">
        <v>2486</v>
      </c>
      <c r="D129" s="111">
        <v>58339</v>
      </c>
    </row>
    <row r="130" spans="1:7">
      <c r="A130" s="69">
        <v>56</v>
      </c>
      <c r="B130" s="56" t="s">
        <v>2487</v>
      </c>
      <c r="C130" s="56" t="s">
        <v>2488</v>
      </c>
      <c r="D130" s="111">
        <v>125180</v>
      </c>
    </row>
    <row r="131" spans="1:7">
      <c r="A131" s="69">
        <v>79</v>
      </c>
      <c r="B131" s="56" t="s">
        <v>2271</v>
      </c>
      <c r="C131" s="56" t="s">
        <v>2489</v>
      </c>
      <c r="D131" s="111">
        <v>91632</v>
      </c>
    </row>
    <row r="132" spans="1:7">
      <c r="A132" s="101"/>
    </row>
    <row r="133" spans="1:7">
      <c r="A133" s="101"/>
    </row>
    <row r="134" spans="1:7">
      <c r="A134" s="101"/>
    </row>
    <row r="135" spans="1:7">
      <c r="A135" s="101"/>
    </row>
    <row r="136" spans="1:7">
      <c r="A136" s="101"/>
    </row>
    <row r="137" spans="1:7" ht="21">
      <c r="A137" s="6" t="s">
        <v>242</v>
      </c>
    </row>
    <row r="138" spans="1:7" ht="18.75">
      <c r="A138" s="190" t="s">
        <v>2490</v>
      </c>
      <c r="B138" s="190"/>
      <c r="C138" s="190"/>
      <c r="D138" s="190"/>
      <c r="E138" s="190"/>
    </row>
    <row r="139" spans="1:7" ht="18.75">
      <c r="A139" s="67" t="s">
        <v>2491</v>
      </c>
    </row>
    <row r="140" spans="1:7" ht="18.75">
      <c r="A140" s="67"/>
    </row>
    <row r="141" spans="1:7">
      <c r="A141" s="101"/>
      <c r="E141" s="294" t="s">
        <v>2492</v>
      </c>
      <c r="F141" s="294" t="s">
        <v>2493</v>
      </c>
    </row>
    <row r="142" spans="1:7" ht="18.75">
      <c r="A142" s="317" t="s">
        <v>2494</v>
      </c>
      <c r="B142" s="317" t="s">
        <v>2495</v>
      </c>
      <c r="D142" s="318" t="s">
        <v>2494</v>
      </c>
      <c r="E142" s="318" t="s">
        <v>2495</v>
      </c>
      <c r="F142" s="318" t="s">
        <v>2495</v>
      </c>
    </row>
    <row r="143" spans="1:7" ht="18.75">
      <c r="A143" s="319" t="s">
        <v>2496</v>
      </c>
      <c r="B143" s="320">
        <v>5</v>
      </c>
      <c r="D143" s="321" t="s">
        <v>2496</v>
      </c>
      <c r="E143" s="322">
        <f>COUNTIF(A142:A151,D143)</f>
        <v>4</v>
      </c>
      <c r="F143" s="322">
        <f>COUNTIFS(A143:A151,D143,B143:B151,"&gt;="&amp;G143)</f>
        <v>2</v>
      </c>
      <c r="G143">
        <v>10</v>
      </c>
    </row>
    <row r="144" spans="1:7" ht="18.75">
      <c r="A144" s="319" t="s">
        <v>2497</v>
      </c>
      <c r="B144" s="320">
        <v>9</v>
      </c>
    </row>
    <row r="145" spans="1:8" ht="18.75">
      <c r="A145" s="319" t="s">
        <v>2498</v>
      </c>
      <c r="B145" s="320">
        <v>9</v>
      </c>
    </row>
    <row r="146" spans="1:8" ht="18.75">
      <c r="A146" s="319" t="s">
        <v>2496</v>
      </c>
      <c r="B146" s="320">
        <v>6</v>
      </c>
    </row>
    <row r="147" spans="1:8" ht="18.75">
      <c r="A147" s="323" t="s">
        <v>2496</v>
      </c>
      <c r="B147" s="324">
        <v>15</v>
      </c>
    </row>
    <row r="148" spans="1:8" ht="18.75">
      <c r="A148" s="319" t="s">
        <v>2498</v>
      </c>
      <c r="B148" s="320">
        <v>12</v>
      </c>
    </row>
    <row r="149" spans="1:8" ht="18.75">
      <c r="A149" s="319" t="s">
        <v>2497</v>
      </c>
      <c r="B149" s="320">
        <v>10</v>
      </c>
    </row>
    <row r="150" spans="1:8" ht="18.75">
      <c r="A150" s="319" t="s">
        <v>2498</v>
      </c>
      <c r="B150" s="320">
        <v>6</v>
      </c>
    </row>
    <row r="151" spans="1:8" ht="18.75">
      <c r="A151" s="323" t="s">
        <v>2496</v>
      </c>
      <c r="B151" s="324">
        <v>11</v>
      </c>
    </row>
    <row r="152" spans="1:8" ht="15.75">
      <c r="A152" s="325"/>
      <c r="B152" s="325"/>
    </row>
    <row r="153" spans="1:8" ht="15.75">
      <c r="A153" s="326" t="s">
        <v>2492</v>
      </c>
      <c r="B153" s="240" t="s">
        <v>2499</v>
      </c>
    </row>
    <row r="154" spans="1:8" ht="15.75">
      <c r="A154" s="326" t="s">
        <v>2493</v>
      </c>
      <c r="B154" s="240" t="s">
        <v>2500</v>
      </c>
    </row>
    <row r="156" spans="1:8" ht="18.75">
      <c r="A156" s="327" t="s">
        <v>1617</v>
      </c>
      <c r="B156" s="20"/>
    </row>
    <row r="157" spans="1:8" ht="18.75">
      <c r="A157" s="190" t="s">
        <v>2466</v>
      </c>
    </row>
    <row r="158" spans="1:8" ht="18.75">
      <c r="A158" s="234" t="s">
        <v>2501</v>
      </c>
      <c r="B158" s="234"/>
      <c r="C158" s="234"/>
      <c r="D158" s="234"/>
      <c r="E158" s="234"/>
      <c r="F158" s="234"/>
      <c r="G158" s="234"/>
      <c r="H158" s="234"/>
    </row>
    <row r="159" spans="1:8" ht="18.75">
      <c r="A159" s="234" t="s">
        <v>2502</v>
      </c>
      <c r="B159" s="234"/>
      <c r="C159" s="234"/>
    </row>
    <row r="160" spans="1:8" ht="18.75">
      <c r="A160" s="234" t="s">
        <v>2503</v>
      </c>
      <c r="B160" s="234"/>
      <c r="C160" s="234"/>
      <c r="D160" s="234"/>
      <c r="E160" s="234"/>
      <c r="F160" s="234"/>
      <c r="G160" s="234"/>
    </row>
    <row r="161" spans="1:12" ht="18.75">
      <c r="A161" s="234" t="s">
        <v>2504</v>
      </c>
      <c r="B161" s="234"/>
      <c r="C161" s="234"/>
      <c r="D161" s="234"/>
      <c r="E161" s="234"/>
      <c r="F161" s="234"/>
      <c r="G161" s="234"/>
      <c r="H161" s="234"/>
    </row>
    <row r="162" spans="1:12">
      <c r="J162" t="s">
        <v>2038</v>
      </c>
      <c r="L162" t="s">
        <v>2505</v>
      </c>
    </row>
    <row r="163" spans="1:12" ht="45">
      <c r="A163" s="328" t="s">
        <v>2506</v>
      </c>
      <c r="B163" s="329" t="s">
        <v>2507</v>
      </c>
      <c r="C163" s="329">
        <v>1</v>
      </c>
      <c r="D163" s="329">
        <v>2</v>
      </c>
      <c r="E163" s="329">
        <v>3</v>
      </c>
      <c r="F163" s="329">
        <v>4</v>
      </c>
      <c r="G163" s="329">
        <v>5</v>
      </c>
      <c r="H163" s="329">
        <v>6</v>
      </c>
      <c r="I163" s="329">
        <v>7</v>
      </c>
      <c r="J163" s="328" t="s">
        <v>2508</v>
      </c>
      <c r="K163" s="328" t="s">
        <v>2509</v>
      </c>
      <c r="L163" s="328" t="s">
        <v>1919</v>
      </c>
    </row>
    <row r="164" spans="1:12">
      <c r="A164" s="69" t="s">
        <v>2510</v>
      </c>
      <c r="B164" s="56">
        <v>4.5</v>
      </c>
      <c r="C164" s="69">
        <v>1</v>
      </c>
      <c r="D164" s="69">
        <v>1</v>
      </c>
      <c r="E164" s="69">
        <v>1</v>
      </c>
      <c r="F164" s="69">
        <v>1</v>
      </c>
      <c r="G164" s="69">
        <v>1</v>
      </c>
      <c r="H164" s="330" t="s">
        <v>458</v>
      </c>
      <c r="I164" s="69">
        <v>1</v>
      </c>
      <c r="J164" s="69">
        <f>COUNT(C164:I164)</f>
        <v>6</v>
      </c>
      <c r="K164" s="56">
        <f>B164/7*J164</f>
        <v>3.8571428571428577</v>
      </c>
      <c r="L164" s="56" t="str">
        <f>IF(COUNT(C164:I164)=7,"JE UPRAVIČEN","NI UPRAVIČEN")</f>
        <v>NI UPRAVIČEN</v>
      </c>
    </row>
    <row r="165" spans="1:12">
      <c r="A165" s="69" t="s">
        <v>2511</v>
      </c>
      <c r="B165" s="56">
        <v>3.5459999999999998</v>
      </c>
      <c r="C165" s="69">
        <v>1</v>
      </c>
      <c r="D165" s="330" t="s">
        <v>458</v>
      </c>
      <c r="E165" s="69">
        <v>1</v>
      </c>
      <c r="F165" s="69">
        <v>1</v>
      </c>
      <c r="G165" s="330" t="s">
        <v>458</v>
      </c>
      <c r="H165" s="69">
        <v>1</v>
      </c>
      <c r="I165" s="69">
        <v>1</v>
      </c>
      <c r="J165" s="69">
        <f t="shared" ref="J165:J168" si="0">COUNT(C165:I165)</f>
        <v>5</v>
      </c>
      <c r="K165" s="56">
        <f t="shared" ref="K165:K168" si="1">B165/7*J165</f>
        <v>2.5328571428571429</v>
      </c>
      <c r="L165" s="56" t="str">
        <f t="shared" ref="L165:L168" si="2">IF(COUNT(C165:I165)=7,"JE UPRAVIČEN","NI UPRAVIČEN")</f>
        <v>NI UPRAVIČEN</v>
      </c>
    </row>
    <row r="166" spans="1:12">
      <c r="A166" s="69" t="s">
        <v>2512</v>
      </c>
      <c r="B166" s="56">
        <v>7.8559999999999999</v>
      </c>
      <c r="C166" s="69">
        <v>1</v>
      </c>
      <c r="D166" s="69">
        <v>1</v>
      </c>
      <c r="E166" s="69">
        <v>1</v>
      </c>
      <c r="F166" s="69">
        <v>1</v>
      </c>
      <c r="G166" s="69">
        <v>1</v>
      </c>
      <c r="H166" s="69">
        <v>1</v>
      </c>
      <c r="I166" s="69">
        <v>1</v>
      </c>
      <c r="J166" s="69">
        <v>7</v>
      </c>
      <c r="K166" s="56">
        <f t="shared" si="1"/>
        <v>7.8559999999999999</v>
      </c>
      <c r="L166" s="330" t="s">
        <v>2513</v>
      </c>
    </row>
    <row r="167" spans="1:12">
      <c r="A167" s="69" t="s">
        <v>2514</v>
      </c>
      <c r="B167" s="56">
        <v>1.478</v>
      </c>
      <c r="C167" s="69">
        <v>1</v>
      </c>
      <c r="D167" s="69">
        <v>1</v>
      </c>
      <c r="E167" s="330" t="s">
        <v>458</v>
      </c>
      <c r="F167" s="69">
        <v>1</v>
      </c>
      <c r="G167" s="69">
        <v>1</v>
      </c>
      <c r="H167" s="330" t="s">
        <v>458</v>
      </c>
      <c r="I167" s="69">
        <v>1</v>
      </c>
      <c r="J167" s="69">
        <f t="shared" si="0"/>
        <v>5</v>
      </c>
      <c r="K167" s="56">
        <f t="shared" si="1"/>
        <v>1.0557142857142856</v>
      </c>
      <c r="L167" s="56" t="str">
        <f t="shared" si="2"/>
        <v>NI UPRAVIČEN</v>
      </c>
    </row>
    <row r="168" spans="1:12">
      <c r="A168" s="69" t="s">
        <v>2515</v>
      </c>
      <c r="B168" s="56">
        <v>2.548</v>
      </c>
      <c r="C168" s="330" t="s">
        <v>458</v>
      </c>
      <c r="D168" s="69">
        <v>1</v>
      </c>
      <c r="E168" s="69">
        <v>1</v>
      </c>
      <c r="F168" s="69">
        <v>1</v>
      </c>
      <c r="G168" s="69">
        <v>1</v>
      </c>
      <c r="H168" s="69">
        <v>1</v>
      </c>
      <c r="I168" s="330" t="s">
        <v>458</v>
      </c>
      <c r="J168" s="69">
        <f t="shared" si="0"/>
        <v>5</v>
      </c>
      <c r="K168" s="56">
        <f t="shared" si="1"/>
        <v>1.8199999999999998</v>
      </c>
      <c r="L168" s="56" t="str">
        <f t="shared" si="2"/>
        <v>NI UPRAVIČEN</v>
      </c>
    </row>
    <row r="171" spans="1:12" ht="18.75">
      <c r="A171" s="190" t="s">
        <v>2473</v>
      </c>
    </row>
    <row r="172" spans="1:12" ht="21">
      <c r="A172" s="6" t="s">
        <v>2516</v>
      </c>
      <c r="B172" s="6"/>
      <c r="C172" s="6"/>
    </row>
    <row r="173" spans="1:12" ht="18.75">
      <c r="A173" s="33" t="s">
        <v>2517</v>
      </c>
    </row>
    <row r="174" spans="1:12" ht="18.75">
      <c r="A174" s="33" t="s">
        <v>2518</v>
      </c>
    </row>
    <row r="176" spans="1:12">
      <c r="A176" s="243" t="s">
        <v>2067</v>
      </c>
      <c r="B176" s="243" t="s">
        <v>2519</v>
      </c>
      <c r="C176" s="243" t="s">
        <v>2520</v>
      </c>
      <c r="H176" s="585" t="s">
        <v>1992</v>
      </c>
    </row>
    <row r="177" spans="1:8">
      <c r="A177" s="56" t="s">
        <v>1526</v>
      </c>
      <c r="B177" s="56" t="s">
        <v>2521</v>
      </c>
      <c r="C177" s="331">
        <v>10000</v>
      </c>
      <c r="E177" s="56" t="s">
        <v>2522</v>
      </c>
      <c r="F177" s="56"/>
      <c r="G177" s="332"/>
      <c r="H177" s="56">
        <f>COUNTIF(C177:C183,"&gt;15000")</f>
        <v>3</v>
      </c>
    </row>
    <row r="178" spans="1:8">
      <c r="A178" s="56" t="s">
        <v>2523</v>
      </c>
      <c r="B178" s="56" t="s">
        <v>2524</v>
      </c>
      <c r="C178" s="331">
        <v>5600</v>
      </c>
      <c r="E178" s="56" t="s">
        <v>2525</v>
      </c>
      <c r="F178" s="56"/>
      <c r="G178" s="332"/>
      <c r="H178" s="56">
        <f>COUNTIF(A177:A183,A177)</f>
        <v>1</v>
      </c>
    </row>
    <row r="179" spans="1:8">
      <c r="A179" s="56" t="s">
        <v>2526</v>
      </c>
      <c r="B179" s="56" t="s">
        <v>2527</v>
      </c>
      <c r="C179" s="331">
        <v>2300</v>
      </c>
      <c r="E179" s="56" t="s">
        <v>2528</v>
      </c>
      <c r="F179" s="56"/>
      <c r="G179" s="332"/>
      <c r="H179" s="56">
        <f>COUNTIF(B177:B183,B177)</f>
        <v>2</v>
      </c>
    </row>
    <row r="180" spans="1:8">
      <c r="A180" s="56" t="s">
        <v>2529</v>
      </c>
      <c r="B180" s="56" t="s">
        <v>2521</v>
      </c>
      <c r="C180" s="331">
        <v>15600</v>
      </c>
    </row>
    <row r="181" spans="1:8">
      <c r="A181" s="56" t="s">
        <v>2530</v>
      </c>
      <c r="B181" s="56" t="s">
        <v>2531</v>
      </c>
      <c r="C181" s="331">
        <v>25000</v>
      </c>
    </row>
    <row r="182" spans="1:8">
      <c r="A182" s="56" t="s">
        <v>1527</v>
      </c>
      <c r="B182" s="56" t="s">
        <v>2527</v>
      </c>
      <c r="C182" s="331">
        <v>28000</v>
      </c>
    </row>
    <row r="183" spans="1:8">
      <c r="A183" s="56" t="s">
        <v>2532</v>
      </c>
      <c r="B183" s="56" t="s">
        <v>2524</v>
      </c>
      <c r="C183" s="331">
        <v>11100</v>
      </c>
    </row>
    <row r="185" spans="1:8" ht="21">
      <c r="A185" s="6" t="s">
        <v>2533</v>
      </c>
      <c r="B185" s="6"/>
      <c r="C185" s="6"/>
    </row>
    <row r="186" spans="1:8" ht="18.75">
      <c r="A186" s="33" t="s">
        <v>4230</v>
      </c>
    </row>
    <row r="187" spans="1:8" ht="18.75">
      <c r="A187" s="33" t="s">
        <v>2534</v>
      </c>
    </row>
    <row r="189" spans="1:8">
      <c r="E189" s="101" t="s">
        <v>2492</v>
      </c>
    </row>
    <row r="190" spans="1:8">
      <c r="A190" s="56" t="s">
        <v>2535</v>
      </c>
      <c r="B190" s="56" t="s">
        <v>2536</v>
      </c>
      <c r="C190" s="56" t="s">
        <v>2537</v>
      </c>
      <c r="D190" s="56" t="s">
        <v>2538</v>
      </c>
      <c r="E190" s="333" t="b">
        <f>COUNTIF($A$190:$D$196,A190)=1</f>
        <v>1</v>
      </c>
      <c r="F190" s="334" t="s">
        <v>2535</v>
      </c>
    </row>
    <row r="191" spans="1:8">
      <c r="A191" s="56" t="s">
        <v>1705</v>
      </c>
      <c r="B191" s="56" t="s">
        <v>2539</v>
      </c>
      <c r="C191" s="56" t="s">
        <v>2540</v>
      </c>
      <c r="D191" s="56" t="s">
        <v>2536</v>
      </c>
    </row>
    <row r="192" spans="1:8">
      <c r="A192" t="s">
        <v>2536</v>
      </c>
      <c r="B192" s="56" t="s">
        <v>2541</v>
      </c>
      <c r="C192" s="56" t="s">
        <v>2542</v>
      </c>
      <c r="D192" s="56" t="s">
        <v>2543</v>
      </c>
      <c r="E192" s="333" t="b">
        <f>COUNTIF($A$190:$D$196,A192)=1</f>
        <v>0</v>
      </c>
      <c r="F192" t="s">
        <v>2536</v>
      </c>
    </row>
    <row r="193" spans="1:7">
      <c r="A193" s="56" t="s">
        <v>2540</v>
      </c>
      <c r="B193" s="56" t="s">
        <v>1705</v>
      </c>
      <c r="C193" s="56" t="s">
        <v>2544</v>
      </c>
      <c r="D193" s="56" t="s">
        <v>2545</v>
      </c>
    </row>
    <row r="194" spans="1:7">
      <c r="A194" s="56" t="s">
        <v>2538</v>
      </c>
      <c r="B194" s="56" t="s">
        <v>2539</v>
      </c>
      <c r="C194" s="56" t="s">
        <v>2546</v>
      </c>
      <c r="D194" s="56" t="s">
        <v>2547</v>
      </c>
    </row>
    <row r="195" spans="1:7">
      <c r="A195" s="56" t="s">
        <v>2548</v>
      </c>
      <c r="B195" s="56" t="s">
        <v>2537</v>
      </c>
      <c r="C195" s="56" t="s">
        <v>2545</v>
      </c>
      <c r="D195" s="56" t="s">
        <v>2392</v>
      </c>
    </row>
    <row r="196" spans="1:7">
      <c r="A196" s="56" t="s">
        <v>2479</v>
      </c>
      <c r="B196" s="56" t="s">
        <v>2542</v>
      </c>
      <c r="C196" s="56" t="s">
        <v>2538</v>
      </c>
      <c r="D196" s="56" t="s">
        <v>2549</v>
      </c>
    </row>
    <row r="199" spans="1:7" ht="21">
      <c r="A199" s="6" t="s">
        <v>2550</v>
      </c>
      <c r="B199" s="6"/>
      <c r="C199" s="6"/>
    </row>
    <row r="200" spans="1:7" ht="18.75">
      <c r="A200" s="335" t="s">
        <v>4231</v>
      </c>
      <c r="B200" s="336"/>
      <c r="C200" s="336"/>
      <c r="D200" s="336"/>
      <c r="E200" s="336"/>
      <c r="F200" s="336"/>
      <c r="G200" s="336"/>
    </row>
    <row r="201" spans="1:7" ht="18.75">
      <c r="A201" s="335" t="s">
        <v>4232</v>
      </c>
      <c r="B201" s="270"/>
      <c r="C201" s="270"/>
      <c r="D201" s="270"/>
      <c r="E201" s="270"/>
      <c r="F201" s="270"/>
      <c r="G201" s="270"/>
    </row>
    <row r="203" spans="1:7">
      <c r="A203" s="211" t="s">
        <v>2551</v>
      </c>
      <c r="B203" s="211" t="s">
        <v>2067</v>
      </c>
      <c r="C203" s="211" t="s">
        <v>452</v>
      </c>
      <c r="E203" s="236" t="s">
        <v>2552</v>
      </c>
      <c r="F203" s="236" t="s">
        <v>2553</v>
      </c>
    </row>
    <row r="204" spans="1:7">
      <c r="A204" s="112">
        <v>44273</v>
      </c>
      <c r="B204" s="56" t="s">
        <v>2554</v>
      </c>
      <c r="C204" s="200">
        <v>73</v>
      </c>
      <c r="E204" s="56" t="s">
        <v>2555</v>
      </c>
      <c r="F204" s="337">
        <f>SUMIFS(C204:C230,B204:B230,E204)</f>
        <v>402</v>
      </c>
    </row>
    <row r="205" spans="1:7">
      <c r="A205" s="112">
        <v>44274</v>
      </c>
      <c r="B205" s="56" t="s">
        <v>2555</v>
      </c>
      <c r="C205" s="200">
        <v>121</v>
      </c>
    </row>
    <row r="206" spans="1:7">
      <c r="A206" s="112">
        <v>44275</v>
      </c>
      <c r="B206" s="56" t="s">
        <v>2554</v>
      </c>
      <c r="C206" s="200">
        <v>167</v>
      </c>
    </row>
    <row r="207" spans="1:7">
      <c r="A207" s="112">
        <v>44276</v>
      </c>
      <c r="B207" s="56" t="s">
        <v>1706</v>
      </c>
      <c r="C207" s="200">
        <v>167</v>
      </c>
      <c r="E207" s="236" t="s">
        <v>2552</v>
      </c>
      <c r="F207" s="236" t="s">
        <v>2553</v>
      </c>
    </row>
    <row r="208" spans="1:7">
      <c r="A208" s="112">
        <v>44277</v>
      </c>
      <c r="B208" s="56" t="s">
        <v>2556</v>
      </c>
      <c r="C208" s="200">
        <v>75</v>
      </c>
      <c r="E208" s="56" t="s">
        <v>2556</v>
      </c>
      <c r="F208" s="337">
        <f>SUMIFS(C204:C230,B204:B230,E208)</f>
        <v>457</v>
      </c>
    </row>
    <row r="209" spans="1:7">
      <c r="A209" s="112">
        <v>44278</v>
      </c>
      <c r="B209" s="56" t="s">
        <v>2554</v>
      </c>
      <c r="C209" s="200">
        <v>157</v>
      </c>
    </row>
    <row r="210" spans="1:7">
      <c r="A210" s="112">
        <v>44279</v>
      </c>
      <c r="B210" s="56" t="s">
        <v>2556</v>
      </c>
      <c r="C210" s="200">
        <v>61</v>
      </c>
    </row>
    <row r="211" spans="1:7">
      <c r="A211" s="112">
        <v>44280</v>
      </c>
      <c r="B211" s="56" t="s">
        <v>2554</v>
      </c>
      <c r="C211" s="200">
        <v>108</v>
      </c>
      <c r="E211" s="236" t="s">
        <v>2033</v>
      </c>
      <c r="F211" s="337">
        <f>SUM(C204:C230)</f>
        <v>2835</v>
      </c>
      <c r="G211" t="s">
        <v>2557</v>
      </c>
    </row>
    <row r="212" spans="1:7">
      <c r="A212" s="112">
        <v>44281</v>
      </c>
      <c r="B212" s="56" t="s">
        <v>2555</v>
      </c>
      <c r="C212" s="200">
        <v>139</v>
      </c>
      <c r="E212" s="236" t="s">
        <v>2177</v>
      </c>
      <c r="F212" s="337">
        <f>SUMIF(B204:B230,E204,C204:C230)</f>
        <v>402</v>
      </c>
      <c r="G212" t="s">
        <v>2558</v>
      </c>
    </row>
    <row r="213" spans="1:7">
      <c r="A213" s="112">
        <v>44282</v>
      </c>
      <c r="B213" s="56" t="s">
        <v>2559</v>
      </c>
      <c r="C213" s="200">
        <v>130</v>
      </c>
    </row>
    <row r="214" spans="1:7">
      <c r="A214" s="112">
        <v>44283</v>
      </c>
      <c r="B214" s="56" t="s">
        <v>2556</v>
      </c>
      <c r="C214" s="200">
        <v>66</v>
      </c>
    </row>
    <row r="215" spans="1:7">
      <c r="A215" s="112">
        <v>44284</v>
      </c>
      <c r="B215" s="56" t="s">
        <v>2559</v>
      </c>
      <c r="C215" s="200">
        <v>86</v>
      </c>
    </row>
    <row r="216" spans="1:7">
      <c r="A216" s="112">
        <v>44285</v>
      </c>
      <c r="B216" s="56" t="s">
        <v>1706</v>
      </c>
      <c r="C216" s="200">
        <v>122</v>
      </c>
    </row>
    <row r="217" spans="1:7">
      <c r="A217" s="112">
        <v>44286</v>
      </c>
      <c r="B217" s="56" t="s">
        <v>2559</v>
      </c>
      <c r="C217" s="200">
        <v>50</v>
      </c>
    </row>
    <row r="218" spans="1:7">
      <c r="A218" s="112">
        <v>44287</v>
      </c>
      <c r="B218" s="56" t="s">
        <v>2556</v>
      </c>
      <c r="C218" s="200">
        <v>77</v>
      </c>
    </row>
    <row r="219" spans="1:7">
      <c r="A219" s="112">
        <v>44288</v>
      </c>
      <c r="B219" s="56" t="s">
        <v>2554</v>
      </c>
      <c r="C219" s="200">
        <v>140</v>
      </c>
    </row>
    <row r="220" spans="1:7">
      <c r="A220" s="112">
        <v>44289</v>
      </c>
      <c r="B220" s="56" t="s">
        <v>2556</v>
      </c>
      <c r="C220" s="200">
        <v>107</v>
      </c>
    </row>
    <row r="221" spans="1:7">
      <c r="A221" s="112">
        <v>44290</v>
      </c>
      <c r="B221" s="56" t="s">
        <v>2559</v>
      </c>
      <c r="C221" s="200">
        <v>109</v>
      </c>
    </row>
    <row r="222" spans="1:7">
      <c r="A222" s="112">
        <v>44291</v>
      </c>
      <c r="B222" s="56" t="s">
        <v>1706</v>
      </c>
      <c r="C222" s="200">
        <v>121</v>
      </c>
    </row>
    <row r="223" spans="1:7">
      <c r="A223" s="112">
        <v>44292</v>
      </c>
      <c r="B223" s="56" t="s">
        <v>2554</v>
      </c>
      <c r="C223" s="200">
        <v>78</v>
      </c>
    </row>
    <row r="224" spans="1:7">
      <c r="A224" s="112">
        <v>44293</v>
      </c>
      <c r="B224" s="56" t="s">
        <v>2559</v>
      </c>
      <c r="C224" s="200">
        <v>168</v>
      </c>
    </row>
    <row r="225" spans="1:6">
      <c r="A225" s="112">
        <v>44294</v>
      </c>
      <c r="B225" s="56" t="s">
        <v>2555</v>
      </c>
      <c r="C225" s="200">
        <v>88</v>
      </c>
    </row>
    <row r="226" spans="1:6">
      <c r="A226" s="112">
        <v>44295</v>
      </c>
      <c r="B226" s="56" t="s">
        <v>2560</v>
      </c>
      <c r="C226" s="200">
        <v>110</v>
      </c>
    </row>
    <row r="227" spans="1:6">
      <c r="A227" s="112">
        <v>44296</v>
      </c>
      <c r="B227" s="56" t="s">
        <v>2560</v>
      </c>
      <c r="C227" s="200">
        <v>132</v>
      </c>
    </row>
    <row r="228" spans="1:6">
      <c r="A228" s="112">
        <v>44297</v>
      </c>
      <c r="B228" s="56" t="s">
        <v>2555</v>
      </c>
      <c r="C228" s="200">
        <v>54</v>
      </c>
    </row>
    <row r="229" spans="1:6">
      <c r="A229" s="112">
        <v>44298</v>
      </c>
      <c r="B229" s="56" t="s">
        <v>2554</v>
      </c>
      <c r="C229" s="200">
        <v>58</v>
      </c>
    </row>
    <row r="230" spans="1:6">
      <c r="A230" s="112">
        <v>44299</v>
      </c>
      <c r="B230" s="56" t="s">
        <v>2556</v>
      </c>
      <c r="C230" s="200">
        <v>71</v>
      </c>
    </row>
    <row r="233" spans="1:6" ht="21">
      <c r="A233" s="6" t="s">
        <v>2561</v>
      </c>
      <c r="B233" s="6"/>
      <c r="E233" s="815" t="s">
        <v>1844</v>
      </c>
      <c r="F233" s="815"/>
    </row>
    <row r="234" spans="1:6" ht="18.75">
      <c r="A234" s="335" t="s">
        <v>2562</v>
      </c>
      <c r="B234" s="335"/>
      <c r="C234" s="335"/>
    </row>
    <row r="235" spans="1:6" ht="18.75">
      <c r="A235" s="335" t="s">
        <v>2563</v>
      </c>
      <c r="B235" s="335"/>
      <c r="C235" s="335"/>
    </row>
    <row r="237" spans="1:6">
      <c r="A237" s="211" t="s">
        <v>2564</v>
      </c>
      <c r="B237" s="211" t="s">
        <v>2565</v>
      </c>
    </row>
    <row r="238" spans="1:6">
      <c r="A238" s="69">
        <v>1</v>
      </c>
      <c r="B238" s="56">
        <v>200</v>
      </c>
      <c r="D238" s="56" t="s">
        <v>2566</v>
      </c>
      <c r="E238" s="56">
        <f>SUMIF(A238:A242,1,B238:B242)</f>
        <v>770</v>
      </c>
    </row>
    <row r="239" spans="1:6">
      <c r="A239" s="69">
        <v>2</v>
      </c>
      <c r="B239" s="56">
        <v>45</v>
      </c>
      <c r="D239" s="56" t="s">
        <v>2567</v>
      </c>
      <c r="E239" s="265"/>
    </row>
    <row r="240" spans="1:6">
      <c r="A240" s="69">
        <v>1</v>
      </c>
      <c r="B240" s="56">
        <v>550</v>
      </c>
    </row>
    <row r="241" spans="1:5">
      <c r="A241" s="69">
        <v>2</v>
      </c>
      <c r="B241" s="56">
        <v>450</v>
      </c>
      <c r="D241" s="56" t="s">
        <v>2568</v>
      </c>
      <c r="E241" s="265"/>
    </row>
    <row r="242" spans="1:5">
      <c r="A242" s="69">
        <v>1</v>
      </c>
      <c r="B242" s="56">
        <v>20</v>
      </c>
    </row>
    <row r="273" spans="1:14" ht="21">
      <c r="A273" s="6" t="s">
        <v>2569</v>
      </c>
      <c r="B273" s="6"/>
    </row>
    <row r="275" spans="1:14" ht="21">
      <c r="A275" s="54" t="s">
        <v>2570</v>
      </c>
    </row>
    <row r="278" spans="1:14" ht="18.75">
      <c r="A278" s="338" t="s">
        <v>2571</v>
      </c>
      <c r="B278" s="338" t="s">
        <v>2572</v>
      </c>
      <c r="C278" s="338" t="s">
        <v>2573</v>
      </c>
    </row>
    <row r="279" spans="1:14" ht="18.75">
      <c r="A279" s="159" t="s">
        <v>2574</v>
      </c>
      <c r="B279" s="159" t="s">
        <v>2575</v>
      </c>
      <c r="C279" s="285" t="str">
        <f>IF(ISNUMBER(SEARCH(B279,A279)),"Found","Not Found")</f>
        <v>Found</v>
      </c>
    </row>
    <row r="280" spans="1:14" ht="18.75">
      <c r="A280" s="159" t="s">
        <v>2576</v>
      </c>
      <c r="B280" s="159" t="s">
        <v>2577</v>
      </c>
      <c r="C280" s="285" t="str">
        <f t="shared" ref="C280:C282" si="3">IF(ISNUMBER(SEARCH(B280,A280)),"Found","Not Found")</f>
        <v>Found</v>
      </c>
    </row>
    <row r="281" spans="1:14" ht="18.75">
      <c r="A281" s="159" t="s">
        <v>2578</v>
      </c>
      <c r="B281" s="159" t="s">
        <v>2579</v>
      </c>
      <c r="C281" s="285" t="str">
        <f t="shared" si="3"/>
        <v>Not Found</v>
      </c>
    </row>
    <row r="282" spans="1:14" ht="18.75">
      <c r="A282" s="159" t="s">
        <v>2580</v>
      </c>
      <c r="B282" s="159" t="s">
        <v>2581</v>
      </c>
      <c r="C282" s="285" t="str">
        <f t="shared" si="3"/>
        <v>Found</v>
      </c>
    </row>
    <row r="287" spans="1:14" ht="18.75">
      <c r="A287" s="8" t="s">
        <v>4242</v>
      </c>
      <c r="B287" s="8"/>
      <c r="C287" s="8"/>
      <c r="D287" s="8"/>
      <c r="E287" s="8"/>
      <c r="F287" s="8"/>
      <c r="G287" s="8"/>
      <c r="H287" s="8"/>
      <c r="I287" s="8"/>
      <c r="J287" s="8"/>
      <c r="K287" s="8"/>
      <c r="L287" s="8"/>
      <c r="M287" s="8"/>
      <c r="N287" s="8"/>
    </row>
    <row r="290" spans="1:5" ht="26.25">
      <c r="A290" s="155" t="s">
        <v>4199</v>
      </c>
      <c r="B290" s="583"/>
      <c r="C290" s="583"/>
      <c r="D290" s="583"/>
      <c r="E290" s="583"/>
    </row>
    <row r="292" spans="1:5" ht="18.75">
      <c r="A292" s="33" t="s">
        <v>4187</v>
      </c>
    </row>
    <row r="293" spans="1:5" ht="18.75">
      <c r="A293" s="33"/>
    </row>
    <row r="294" spans="1:5" ht="18.75">
      <c r="A294" s="51" t="s">
        <v>4188</v>
      </c>
    </row>
    <row r="295" spans="1:5" ht="18.75">
      <c r="A295" s="33"/>
    </row>
    <row r="296" spans="1:5" ht="18.75">
      <c r="A296" s="33" t="s">
        <v>4189</v>
      </c>
    </row>
    <row r="297" spans="1:5" ht="18.75">
      <c r="A297" s="33" t="s">
        <v>4200</v>
      </c>
    </row>
    <row r="298" spans="1:5" ht="18.75">
      <c r="A298" s="33"/>
    </row>
    <row r="299" spans="1:5" ht="18.75">
      <c r="A299" s="51" t="s">
        <v>4190</v>
      </c>
    </row>
    <row r="300" spans="1:5" ht="18.75">
      <c r="A300" s="33"/>
    </row>
    <row r="301" spans="1:5" ht="18.75">
      <c r="A301" s="33" t="s">
        <v>4201</v>
      </c>
    </row>
    <row r="302" spans="1:5" ht="18.75">
      <c r="A302" s="33"/>
    </row>
    <row r="303" spans="1:5" ht="18.75">
      <c r="A303" s="33" t="s">
        <v>4202</v>
      </c>
    </row>
    <row r="304" spans="1:5" ht="18.75">
      <c r="A304" s="33" t="s">
        <v>4203</v>
      </c>
    </row>
    <row r="305" spans="1:4" ht="18.75">
      <c r="A305" s="33"/>
    </row>
    <row r="306" spans="1:4" ht="18.75">
      <c r="A306" s="51" t="s">
        <v>4191</v>
      </c>
    </row>
    <row r="307" spans="1:4" ht="18.75">
      <c r="A307" s="33"/>
    </row>
    <row r="308" spans="1:4" ht="18.75">
      <c r="A308" s="33" t="s">
        <v>4205</v>
      </c>
    </row>
    <row r="309" spans="1:4" ht="18.75">
      <c r="A309" s="33" t="s">
        <v>4204</v>
      </c>
    </row>
    <row r="310" spans="1:4" ht="18.75">
      <c r="A310" s="33" t="s">
        <v>4208</v>
      </c>
    </row>
    <row r="311" spans="1:4" ht="18.75">
      <c r="A311" s="33" t="s">
        <v>4209</v>
      </c>
    </row>
    <row r="312" spans="1:4" ht="18.75">
      <c r="A312" s="33"/>
    </row>
    <row r="313" spans="1:4" ht="18.75">
      <c r="A313" s="33" t="s">
        <v>4206</v>
      </c>
    </row>
    <row r="314" spans="1:4" ht="18.75">
      <c r="A314" s="33"/>
    </row>
    <row r="315" spans="1:4" ht="18.75">
      <c r="A315" s="51" t="s">
        <v>4207</v>
      </c>
    </row>
    <row r="316" spans="1:4" ht="18.75">
      <c r="A316" s="8" t="s">
        <v>4221</v>
      </c>
      <c r="B316" s="8"/>
      <c r="C316" s="8"/>
      <c r="D316" s="8"/>
    </row>
    <row r="317" spans="1:4" ht="18.75">
      <c r="A317" s="33"/>
      <c r="C317" s="294" t="s">
        <v>2157</v>
      </c>
    </row>
    <row r="318" spans="1:4" ht="18.75">
      <c r="A318" s="25">
        <v>823.78250000000003</v>
      </c>
      <c r="C318" s="582">
        <f>ROUND(A318,-3)</f>
        <v>1000</v>
      </c>
    </row>
    <row r="319" spans="1:4" ht="18.75">
      <c r="A319" s="33"/>
    </row>
    <row r="321" spans="1:8" ht="18.75">
      <c r="A321" s="584" t="s">
        <v>4212</v>
      </c>
      <c r="B321" s="581"/>
      <c r="C321" s="581"/>
      <c r="D321" s="581"/>
      <c r="E321" s="581"/>
    </row>
    <row r="322" spans="1:8" ht="18.75">
      <c r="A322" s="33"/>
    </row>
    <row r="323" spans="1:8" ht="18.75">
      <c r="A323" s="8" t="s">
        <v>4211</v>
      </c>
      <c r="B323" s="8"/>
      <c r="C323" s="8"/>
      <c r="D323" s="8"/>
      <c r="E323" s="8"/>
      <c r="F323" s="8"/>
      <c r="G323" s="8"/>
      <c r="H323" s="8"/>
    </row>
    <row r="324" spans="1:8" ht="18.75">
      <c r="A324" s="8" t="s">
        <v>4210</v>
      </c>
      <c r="B324" s="8"/>
      <c r="C324" s="8"/>
      <c r="D324" s="8"/>
      <c r="E324" s="8"/>
      <c r="F324" s="8"/>
      <c r="G324" s="8"/>
      <c r="H324" s="8"/>
    </row>
    <row r="325" spans="1:8" ht="18.75">
      <c r="A325" s="33"/>
    </row>
    <row r="326" spans="1:8" ht="18.75">
      <c r="A326" s="51" t="s">
        <v>4194</v>
      </c>
    </row>
    <row r="327" spans="1:8" ht="18.75">
      <c r="A327" s="8" t="s">
        <v>4222</v>
      </c>
      <c r="B327" s="8"/>
      <c r="C327" s="8"/>
      <c r="D327" s="8"/>
    </row>
    <row r="328" spans="1:8" ht="18.75">
      <c r="A328" s="33"/>
    </row>
    <row r="329" spans="1:8" ht="18.75">
      <c r="A329" s="25">
        <v>823.78250000000003</v>
      </c>
      <c r="C329" s="582">
        <f>ROUND(A329,-2)</f>
        <v>800</v>
      </c>
    </row>
    <row r="330" spans="1:8" ht="18.75">
      <c r="A330" s="33"/>
    </row>
    <row r="331" spans="1:8" ht="18.75">
      <c r="A331" s="584" t="s">
        <v>4238</v>
      </c>
      <c r="B331" s="584"/>
      <c r="C331" s="584"/>
    </row>
    <row r="332" spans="1:8" ht="18.75">
      <c r="A332" s="33"/>
    </row>
    <row r="334" spans="1:8" ht="18.75">
      <c r="A334" s="33"/>
    </row>
    <row r="336" spans="1:8" ht="18.75">
      <c r="A336" s="33"/>
    </row>
    <row r="337" spans="1:3" ht="18.75">
      <c r="A337" s="33"/>
    </row>
    <row r="342" spans="1:3" ht="18.75">
      <c r="A342" s="51" t="s">
        <v>4220</v>
      </c>
    </row>
    <row r="343" spans="1:3" ht="18.75">
      <c r="A343" s="8" t="s">
        <v>4223</v>
      </c>
      <c r="B343" s="8"/>
      <c r="C343" s="8"/>
    </row>
    <row r="344" spans="1:3" ht="18.75">
      <c r="A344" s="33"/>
    </row>
    <row r="345" spans="1:3" ht="18.75">
      <c r="A345" s="25">
        <v>823.78250000000003</v>
      </c>
      <c r="C345" s="582">
        <f>ROUND(A345,-1)</f>
        <v>820</v>
      </c>
    </row>
    <row r="348" spans="1:3" ht="18.75">
      <c r="A348" s="8" t="s">
        <v>4224</v>
      </c>
      <c r="B348" s="8"/>
      <c r="C348" s="8"/>
    </row>
    <row r="349" spans="1:3" ht="18.75">
      <c r="A349" s="33" t="s">
        <v>4192</v>
      </c>
    </row>
    <row r="350" spans="1:3" ht="18.75">
      <c r="A350" s="33"/>
    </row>
    <row r="351" spans="1:3" ht="18.75">
      <c r="A351" s="25">
        <v>823.78250000000003</v>
      </c>
      <c r="C351" s="582">
        <f>ROUND(A351,0)</f>
        <v>824</v>
      </c>
    </row>
    <row r="352" spans="1:3" ht="18.75">
      <c r="A352" s="51" t="s">
        <v>4226</v>
      </c>
    </row>
    <row r="353" spans="1:3" ht="18.75">
      <c r="A353" s="8" t="s">
        <v>4229</v>
      </c>
      <c r="B353" s="8"/>
      <c r="C353" s="8"/>
    </row>
    <row r="354" spans="1:3" ht="18.75">
      <c r="A354" s="33"/>
    </row>
    <row r="355" spans="1:3" ht="18.75">
      <c r="A355" s="25">
        <v>823.78250000000003</v>
      </c>
      <c r="C355" s="582">
        <f>ROUND(A355,1)</f>
        <v>823.8</v>
      </c>
    </row>
    <row r="356" spans="1:3" ht="18.75">
      <c r="A356" s="33"/>
    </row>
    <row r="357" spans="1:3" ht="18.75">
      <c r="A357" s="33" t="s">
        <v>4193</v>
      </c>
    </row>
    <row r="358" spans="1:3" ht="18.75">
      <c r="A358" s="51" t="s">
        <v>4194</v>
      </c>
    </row>
    <row r="359" spans="1:3" ht="18.75">
      <c r="A359" s="33" t="s">
        <v>4195</v>
      </c>
    </row>
    <row r="360" spans="1:3" ht="18.75">
      <c r="A360" s="33"/>
    </row>
    <row r="361" spans="1:3" ht="18.75">
      <c r="A361" s="25">
        <v>823.78250000000003</v>
      </c>
      <c r="C361" s="582">
        <f>ROUND(A361,2)</f>
        <v>823.78</v>
      </c>
    </row>
    <row r="362" spans="1:3" ht="18.75">
      <c r="A362" s="33"/>
    </row>
    <row r="364" spans="1:3" ht="18.75">
      <c r="A364" s="51" t="s">
        <v>4225</v>
      </c>
    </row>
    <row r="365" spans="1:3" ht="18.75">
      <c r="A365" s="33" t="s">
        <v>4196</v>
      </c>
    </row>
    <row r="366" spans="1:3" ht="18.75">
      <c r="A366" s="33"/>
    </row>
    <row r="367" spans="1:3" ht="18.75">
      <c r="A367" s="25">
        <v>823.78250000000003</v>
      </c>
      <c r="C367" s="582">
        <f>ROUND(A367,3)</f>
        <v>823.78300000000002</v>
      </c>
    </row>
    <row r="368" spans="1:3" ht="18.75">
      <c r="A368" s="33"/>
    </row>
    <row r="369" spans="1:5" ht="21">
      <c r="A369" s="6" t="s">
        <v>4213</v>
      </c>
    </row>
    <row r="370" spans="1:5" ht="18.75">
      <c r="A370" s="33" t="s">
        <v>4217</v>
      </c>
    </row>
    <row r="371" spans="1:5" ht="18.75">
      <c r="A371" s="33" t="s">
        <v>4214</v>
      </c>
    </row>
    <row r="372" spans="1:5" ht="18.75">
      <c r="A372" s="33"/>
    </row>
    <row r="373" spans="1:5" ht="18.75">
      <c r="A373" s="58" t="s">
        <v>4215</v>
      </c>
      <c r="B373" s="57"/>
      <c r="C373" s="57"/>
      <c r="D373" s="57"/>
      <c r="E373" s="57"/>
    </row>
    <row r="374" spans="1:5" ht="18.75">
      <c r="A374" s="33" t="s">
        <v>4197</v>
      </c>
    </row>
    <row r="375" spans="1:5" ht="18.75">
      <c r="A375" s="33"/>
    </row>
    <row r="376" spans="1:5" ht="18.75">
      <c r="A376" s="25">
        <v>3.2</v>
      </c>
      <c r="C376" s="582">
        <f>ROUNDUP(A376,0)</f>
        <v>4</v>
      </c>
    </row>
    <row r="377" spans="1:5" ht="18.75">
      <c r="A377" s="33"/>
    </row>
    <row r="378" spans="1:5" ht="18.75">
      <c r="A378" s="33"/>
    </row>
    <row r="379" spans="1:5" ht="18.75">
      <c r="A379" s="33"/>
    </row>
    <row r="380" spans="1:5" ht="18.75">
      <c r="A380" s="33"/>
    </row>
    <row r="382" spans="1:5" ht="18.75">
      <c r="A382" s="33"/>
    </row>
    <row r="383" spans="1:5" ht="18.75">
      <c r="A383" s="33"/>
    </row>
    <row r="384" spans="1:5" ht="21">
      <c r="A384" s="6" t="s">
        <v>4216</v>
      </c>
    </row>
    <row r="385" spans="1:5" ht="18.75">
      <c r="A385" s="33" t="s">
        <v>4228</v>
      </c>
    </row>
    <row r="386" spans="1:5" ht="18.75">
      <c r="A386" s="58" t="s">
        <v>4227</v>
      </c>
      <c r="B386" s="58"/>
      <c r="C386" s="58"/>
      <c r="D386" s="58"/>
      <c r="E386" s="58"/>
    </row>
    <row r="387" spans="1:5" ht="18.75">
      <c r="A387" s="33" t="s">
        <v>4218</v>
      </c>
    </row>
    <row r="388" spans="1:5" ht="18.75">
      <c r="A388" s="33"/>
    </row>
    <row r="389" spans="1:5" ht="18.75">
      <c r="A389" s="33" t="s">
        <v>4198</v>
      </c>
    </row>
    <row r="390" spans="1:5" ht="18.75">
      <c r="A390" s="33"/>
    </row>
    <row r="392" spans="1:5" ht="18.75">
      <c r="A392" s="25">
        <v>3.1415899999999999</v>
      </c>
      <c r="C392" s="580">
        <f>ROUNDDOWN(A392,3)</f>
        <v>3.141</v>
      </c>
    </row>
  </sheetData>
  <mergeCells count="1">
    <mergeCell ref="E233:F233"/>
  </mergeCells>
  <pageMargins left="0.7" right="0.7" top="0.75" bottom="0.75" header="0.3" footer="0.3"/>
  <drawing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21025C-857A-4D53-83E5-76FFECDF1A23}">
  <sheetPr>
    <tabColor rgb="FF00B050"/>
  </sheetPr>
  <dimension ref="A1:C20"/>
  <sheetViews>
    <sheetView workbookViewId="0">
      <selection activeCell="J14" sqref="J14"/>
    </sheetView>
  </sheetViews>
  <sheetFormatPr defaultRowHeight="15"/>
  <cols>
    <col min="1" max="1" width="23.140625" customWidth="1"/>
    <col min="2" max="2" width="51.28515625" customWidth="1"/>
    <col min="10" max="10" width="14.28515625" bestFit="1" customWidth="1"/>
  </cols>
  <sheetData>
    <row r="1" spans="1:3" ht="26.25">
      <c r="A1" s="237" t="s">
        <v>2582</v>
      </c>
      <c r="B1" s="237"/>
    </row>
    <row r="3" spans="1:3" ht="18.75">
      <c r="A3" s="214" t="s">
        <v>2583</v>
      </c>
      <c r="B3" s="238" t="s">
        <v>2584</v>
      </c>
      <c r="C3" s="33" t="s">
        <v>2585</v>
      </c>
    </row>
    <row r="4" spans="1:3" ht="18.75">
      <c r="A4" s="214" t="s">
        <v>2586</v>
      </c>
      <c r="B4" s="238" t="s">
        <v>2587</v>
      </c>
      <c r="C4" s="33" t="s">
        <v>2588</v>
      </c>
    </row>
    <row r="5" spans="1:3" ht="18.75">
      <c r="A5" s="214" t="s">
        <v>2589</v>
      </c>
      <c r="B5" s="238" t="s">
        <v>2590</v>
      </c>
      <c r="C5" s="33" t="s">
        <v>2591</v>
      </c>
    </row>
    <row r="6" spans="1:3" ht="18.75">
      <c r="A6" s="214" t="s">
        <v>2592</v>
      </c>
      <c r="B6" s="238" t="s">
        <v>2593</v>
      </c>
      <c r="C6" s="33" t="s">
        <v>2594</v>
      </c>
    </row>
    <row r="7" spans="1:3" ht="18.75">
      <c r="A7" s="214" t="s">
        <v>2595</v>
      </c>
      <c r="B7" s="238" t="s">
        <v>2596</v>
      </c>
      <c r="C7" s="33" t="s">
        <v>2597</v>
      </c>
    </row>
    <row r="8" spans="1:3" ht="18.75">
      <c r="A8" s="214" t="s">
        <v>2598</v>
      </c>
      <c r="B8" s="238" t="s">
        <v>2599</v>
      </c>
      <c r="C8" s="33" t="s">
        <v>2600</v>
      </c>
    </row>
    <row r="9" spans="1:3" ht="18.75">
      <c r="A9" s="214" t="s">
        <v>2601</v>
      </c>
      <c r="B9" s="238" t="s">
        <v>2602</v>
      </c>
      <c r="C9" s="33" t="s">
        <v>2603</v>
      </c>
    </row>
    <row r="10" spans="1:3" ht="18.75">
      <c r="A10" s="214" t="s">
        <v>2604</v>
      </c>
      <c r="B10" s="238" t="s">
        <v>2605</v>
      </c>
      <c r="C10" s="33" t="s">
        <v>2606</v>
      </c>
    </row>
    <row r="11" spans="1:3" ht="18.75">
      <c r="A11" s="214" t="s">
        <v>2607</v>
      </c>
      <c r="B11" s="238" t="s">
        <v>2608</v>
      </c>
      <c r="C11" s="33" t="s">
        <v>2609</v>
      </c>
    </row>
    <row r="12" spans="1:3" ht="18.75">
      <c r="A12" s="214" t="s">
        <v>2610</v>
      </c>
      <c r="B12" s="238" t="s">
        <v>2611</v>
      </c>
      <c r="C12" s="33" t="s">
        <v>2612</v>
      </c>
    </row>
    <row r="13" spans="1:3" ht="18.75">
      <c r="A13" s="214" t="s">
        <v>2613</v>
      </c>
      <c r="B13" s="238" t="s">
        <v>2614</v>
      </c>
      <c r="C13" s="33" t="s">
        <v>2615</v>
      </c>
    </row>
    <row r="14" spans="1:3" ht="18.75">
      <c r="A14" s="214" t="s">
        <v>2616</v>
      </c>
      <c r="B14" s="238" t="s">
        <v>2617</v>
      </c>
      <c r="C14" s="33" t="s">
        <v>2618</v>
      </c>
    </row>
    <row r="15" spans="1:3" ht="18.75">
      <c r="A15" s="214" t="s">
        <v>2619</v>
      </c>
      <c r="B15" s="238" t="s">
        <v>2620</v>
      </c>
      <c r="C15" s="33" t="s">
        <v>2621</v>
      </c>
    </row>
    <row r="16" spans="1:3" ht="18.75">
      <c r="A16" s="214" t="s">
        <v>2622</v>
      </c>
      <c r="B16" s="238" t="s">
        <v>2623</v>
      </c>
      <c r="C16" s="33" t="s">
        <v>2624</v>
      </c>
    </row>
    <row r="17" spans="1:3" ht="18.75">
      <c r="A17" s="214" t="s">
        <v>2625</v>
      </c>
      <c r="B17" s="238" t="s">
        <v>2626</v>
      </c>
      <c r="C17" s="33" t="s">
        <v>2627</v>
      </c>
    </row>
    <row r="18" spans="1:3" ht="18.75">
      <c r="A18" s="214" t="s">
        <v>2628</v>
      </c>
      <c r="B18" s="238" t="s">
        <v>2629</v>
      </c>
      <c r="C18" s="33" t="s">
        <v>2630</v>
      </c>
    </row>
    <row r="19" spans="1:3" ht="18.75">
      <c r="A19" s="214" t="s">
        <v>2631</v>
      </c>
      <c r="B19" s="238" t="s">
        <v>2632</v>
      </c>
      <c r="C19" s="33" t="s">
        <v>2633</v>
      </c>
    </row>
    <row r="20" spans="1:3" ht="18.75">
      <c r="A20" s="33"/>
      <c r="B20" s="33"/>
      <c r="C20" s="33"/>
    </row>
  </sheetData>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A3A3AB-A988-4676-9BB0-58412B73BAC7}">
  <sheetPr>
    <tabColor rgb="FF00B050"/>
  </sheetPr>
  <dimension ref="A1:K354"/>
  <sheetViews>
    <sheetView workbookViewId="0">
      <selection activeCell="D282" sqref="D282"/>
    </sheetView>
  </sheetViews>
  <sheetFormatPr defaultRowHeight="15"/>
  <cols>
    <col min="1" max="1" width="19.5703125" customWidth="1"/>
    <col min="2" max="2" width="18.28515625" customWidth="1"/>
    <col min="3" max="3" width="17" customWidth="1"/>
    <col min="4" max="4" width="18" customWidth="1"/>
    <col min="5" max="5" width="19.28515625" customWidth="1"/>
    <col min="6" max="6" width="17.85546875" customWidth="1"/>
    <col min="7" max="7" width="10.140625" bestFit="1" customWidth="1"/>
    <col min="10" max="10" width="11" customWidth="1"/>
    <col min="11" max="11" width="16.42578125" customWidth="1"/>
    <col min="22" max="22" width="13.28515625" customWidth="1"/>
  </cols>
  <sheetData>
    <row r="1" spans="1:11" ht="23.25">
      <c r="A1" s="21" t="s">
        <v>2634</v>
      </c>
      <c r="B1" s="21"/>
      <c r="C1" s="21"/>
      <c r="E1" s="8" t="s">
        <v>1684</v>
      </c>
    </row>
    <row r="2" spans="1:11" ht="18.75">
      <c r="E2" s="33" t="s">
        <v>2635</v>
      </c>
    </row>
    <row r="3" spans="1:11" ht="18.75">
      <c r="F3" s="234" t="s">
        <v>2636</v>
      </c>
    </row>
    <row r="4" spans="1:11" ht="18.75">
      <c r="A4" s="234" t="s">
        <v>2637</v>
      </c>
      <c r="B4" s="270"/>
      <c r="C4" s="270"/>
      <c r="E4" s="191" t="s">
        <v>2638</v>
      </c>
      <c r="F4" s="112">
        <v>44593</v>
      </c>
      <c r="G4" s="56"/>
    </row>
    <row r="5" spans="1:11" ht="18.75">
      <c r="A5" s="234" t="s">
        <v>2639</v>
      </c>
      <c r="B5" s="270"/>
      <c r="C5" s="270"/>
      <c r="E5" s="191" t="s">
        <v>2640</v>
      </c>
      <c r="F5" s="112">
        <v>44895</v>
      </c>
      <c r="G5" s="265">
        <f>F5-F4</f>
        <v>302</v>
      </c>
      <c r="I5" s="339">
        <v>44562</v>
      </c>
      <c r="J5" s="339">
        <v>44727</v>
      </c>
      <c r="K5" s="340">
        <f>I5-J5</f>
        <v>-165</v>
      </c>
    </row>
    <row r="8" spans="1:11" ht="15.75">
      <c r="A8" s="341" t="s">
        <v>1523</v>
      </c>
      <c r="B8" s="341" t="s">
        <v>451</v>
      </c>
      <c r="C8" s="341" t="s">
        <v>1703</v>
      </c>
      <c r="D8" s="342" t="s">
        <v>25</v>
      </c>
    </row>
    <row r="9" spans="1:11">
      <c r="A9" s="69">
        <v>1995</v>
      </c>
      <c r="B9" s="69">
        <v>1</v>
      </c>
      <c r="C9" s="69">
        <v>1</v>
      </c>
      <c r="D9" s="343">
        <f>DATE(A9,B9,C9)</f>
        <v>34700</v>
      </c>
      <c r="E9" s="344">
        <f t="shared" ref="E9:E18" si="0">DATE(A9,B9,C9)</f>
        <v>34700</v>
      </c>
    </row>
    <row r="10" spans="1:11" ht="15.75">
      <c r="A10" s="69">
        <v>2010</v>
      </c>
      <c r="B10" s="69">
        <v>1</v>
      </c>
      <c r="C10" s="69">
        <v>1</v>
      </c>
      <c r="D10" s="343"/>
      <c r="E10" s="344">
        <f t="shared" si="0"/>
        <v>40179</v>
      </c>
      <c r="G10" s="342" t="s">
        <v>5</v>
      </c>
      <c r="H10" s="342" t="s">
        <v>2641</v>
      </c>
      <c r="I10" s="342" t="s">
        <v>1524</v>
      </c>
      <c r="J10" s="342" t="s">
        <v>2642</v>
      </c>
      <c r="K10" s="342" t="s">
        <v>2643</v>
      </c>
    </row>
    <row r="11" spans="1:11">
      <c r="A11" s="69">
        <v>2021</v>
      </c>
      <c r="B11" s="69">
        <v>1</v>
      </c>
      <c r="C11" s="69">
        <v>1</v>
      </c>
      <c r="D11" s="343"/>
      <c r="E11" s="344">
        <f t="shared" si="0"/>
        <v>44197</v>
      </c>
      <c r="G11" s="345">
        <f ca="1">TODAY()</f>
        <v>45252</v>
      </c>
      <c r="H11" s="264">
        <f ca="1">YEAR(G11)</f>
        <v>2023</v>
      </c>
      <c r="I11" s="264">
        <f ca="1">MONTH(G11)</f>
        <v>11</v>
      </c>
      <c r="J11" s="264">
        <f ca="1">DAY(G11)</f>
        <v>22</v>
      </c>
      <c r="K11" s="264">
        <f ca="1">WEEKNUM(G11)</f>
        <v>47</v>
      </c>
    </row>
    <row r="12" spans="1:11">
      <c r="A12" s="69">
        <v>2021</v>
      </c>
      <c r="B12" s="69">
        <v>2</v>
      </c>
      <c r="C12" s="69">
        <v>1</v>
      </c>
      <c r="D12" s="343"/>
      <c r="E12" s="344">
        <f t="shared" si="0"/>
        <v>44228</v>
      </c>
    </row>
    <row r="13" spans="1:11">
      <c r="A13" s="69">
        <v>2021</v>
      </c>
      <c r="B13" s="69">
        <v>3</v>
      </c>
      <c r="C13" s="69">
        <v>1</v>
      </c>
      <c r="D13" s="343"/>
      <c r="E13" s="344">
        <f t="shared" si="0"/>
        <v>44256</v>
      </c>
    </row>
    <row r="14" spans="1:11">
      <c r="A14" s="69">
        <v>2021</v>
      </c>
      <c r="B14" s="69">
        <v>4</v>
      </c>
      <c r="C14" s="69">
        <v>15</v>
      </c>
      <c r="D14" s="343"/>
      <c r="E14" s="346">
        <f t="shared" si="0"/>
        <v>44301</v>
      </c>
    </row>
    <row r="15" spans="1:11">
      <c r="A15" s="69">
        <v>2021</v>
      </c>
      <c r="B15" s="69">
        <v>6</v>
      </c>
      <c r="C15" s="69">
        <v>30</v>
      </c>
      <c r="D15" s="343"/>
      <c r="E15" s="346">
        <f t="shared" si="0"/>
        <v>44377</v>
      </c>
    </row>
    <row r="16" spans="1:11">
      <c r="A16" s="69">
        <v>2021</v>
      </c>
      <c r="B16" s="69">
        <v>7</v>
      </c>
      <c r="C16" s="69">
        <v>10</v>
      </c>
      <c r="D16" s="343"/>
      <c r="E16" s="346">
        <f t="shared" si="0"/>
        <v>44387</v>
      </c>
    </row>
    <row r="17" spans="1:7">
      <c r="A17" s="69">
        <v>2021</v>
      </c>
      <c r="B17" s="69">
        <v>12</v>
      </c>
      <c r="C17" s="69">
        <v>25</v>
      </c>
      <c r="D17" s="343"/>
      <c r="E17" s="346">
        <f t="shared" si="0"/>
        <v>44555</v>
      </c>
    </row>
    <row r="18" spans="1:7">
      <c r="A18" s="69">
        <v>2021</v>
      </c>
      <c r="B18" s="69">
        <v>12</v>
      </c>
      <c r="C18" s="69">
        <v>31</v>
      </c>
      <c r="D18" s="343"/>
      <c r="E18" s="346">
        <f t="shared" si="0"/>
        <v>44561</v>
      </c>
    </row>
    <row r="19" spans="1:7">
      <c r="A19" s="69">
        <v>2099</v>
      </c>
      <c r="B19" s="69">
        <v>1</v>
      </c>
      <c r="C19" s="69">
        <v>1</v>
      </c>
      <c r="D19" s="343"/>
      <c r="E19" s="346">
        <f>D19-D18</f>
        <v>0</v>
      </c>
    </row>
    <row r="24" spans="1:7" ht="21">
      <c r="A24" s="233" t="s">
        <v>2644</v>
      </c>
      <c r="B24" s="270"/>
      <c r="C24" s="270"/>
    </row>
    <row r="25" spans="1:7" ht="21">
      <c r="A25" s="233" t="s">
        <v>2645</v>
      </c>
      <c r="B25" s="234"/>
      <c r="C25" s="234"/>
      <c r="D25" s="234"/>
      <c r="E25" s="234"/>
      <c r="F25" s="234"/>
      <c r="G25" s="234"/>
    </row>
    <row r="27" spans="1:7" ht="15.75">
      <c r="E27" s="347" t="s">
        <v>2646</v>
      </c>
      <c r="F27" s="189" t="s">
        <v>2647</v>
      </c>
      <c r="G27" s="189"/>
    </row>
    <row r="28" spans="1:7" ht="15.75">
      <c r="A28" s="341" t="s">
        <v>2648</v>
      </c>
      <c r="B28" s="341" t="s">
        <v>2649</v>
      </c>
      <c r="C28" s="341" t="s">
        <v>2650</v>
      </c>
      <c r="E28" s="341" t="s">
        <v>2650</v>
      </c>
    </row>
    <row r="29" spans="1:7">
      <c r="A29" s="112">
        <v>44687</v>
      </c>
      <c r="B29" s="112">
        <v>44740</v>
      </c>
      <c r="C29" s="56">
        <f>B29-A29</f>
        <v>53</v>
      </c>
      <c r="E29" s="56"/>
      <c r="G29" s="273">
        <v>44722</v>
      </c>
    </row>
    <row r="30" spans="1:7">
      <c r="A30" s="112">
        <v>44589</v>
      </c>
      <c r="B30" s="112">
        <v>44607</v>
      </c>
      <c r="C30" s="56"/>
      <c r="E30" s="56"/>
    </row>
    <row r="31" spans="1:7">
      <c r="A31" s="112">
        <v>44581</v>
      </c>
      <c r="B31" s="112">
        <v>44910</v>
      </c>
      <c r="C31" s="56"/>
      <c r="E31" s="56"/>
    </row>
    <row r="32" spans="1:7">
      <c r="A32" s="112">
        <v>44819</v>
      </c>
      <c r="B32" s="112">
        <v>44778</v>
      </c>
      <c r="C32" s="56"/>
      <c r="E32" s="56"/>
    </row>
    <row r="33" spans="1:5">
      <c r="A33" s="112">
        <v>44820</v>
      </c>
      <c r="B33" s="112">
        <v>44903</v>
      </c>
      <c r="C33" s="56"/>
      <c r="E33" s="56"/>
    </row>
    <row r="36" spans="1:5" ht="21">
      <c r="A36" s="6" t="s">
        <v>2651</v>
      </c>
      <c r="B36" s="6"/>
      <c r="C36" s="6"/>
    </row>
    <row r="37" spans="1:5" ht="18.75">
      <c r="A37" s="234" t="s">
        <v>2652</v>
      </c>
      <c r="B37" s="270"/>
      <c r="C37" s="270"/>
      <c r="D37" s="270"/>
      <c r="E37" s="270"/>
    </row>
    <row r="38" spans="1:5" ht="18.75">
      <c r="A38" s="234" t="s">
        <v>2653</v>
      </c>
      <c r="B38" s="270"/>
      <c r="C38" s="270"/>
      <c r="D38" s="270"/>
      <c r="E38" s="270"/>
    </row>
    <row r="40" spans="1:5">
      <c r="A40" s="56">
        <v>31122021</v>
      </c>
      <c r="B40" s="56"/>
      <c r="C40" s="56"/>
      <c r="D40" s="112">
        <f>(DATE(RIGHT(A40,4),MID(A40,2,1),LEFT(A40,1)))</f>
        <v>44199</v>
      </c>
    </row>
    <row r="41" spans="1:5">
      <c r="A41" s="56">
        <v>112022</v>
      </c>
      <c r="B41" s="56"/>
      <c r="C41" s="56"/>
      <c r="D41" s="112">
        <f>(DATE(RIGHT(A41,4),MID(A41,2,1),LEFT(A41,1)))</f>
        <v>44562</v>
      </c>
    </row>
    <row r="45" spans="1:5" ht="21">
      <c r="A45" s="6" t="s">
        <v>2651</v>
      </c>
      <c r="B45" s="6"/>
      <c r="C45" s="6"/>
    </row>
    <row r="46" spans="1:5" ht="18.75">
      <c r="A46" s="234" t="s">
        <v>2652</v>
      </c>
      <c r="B46" s="270"/>
      <c r="C46" s="270"/>
      <c r="D46" s="270"/>
    </row>
    <row r="47" spans="1:5" ht="18.75">
      <c r="A47" s="234" t="s">
        <v>2654</v>
      </c>
      <c r="B47" s="270"/>
      <c r="C47" s="270"/>
    </row>
    <row r="49" spans="1:5" ht="15.75">
      <c r="A49" s="341" t="s">
        <v>2655</v>
      </c>
      <c r="B49" s="341" t="s">
        <v>5</v>
      </c>
      <c r="C49" s="341" t="s">
        <v>487</v>
      </c>
      <c r="D49" s="341" t="s">
        <v>2656</v>
      </c>
      <c r="E49" s="348" t="s">
        <v>2657</v>
      </c>
    </row>
    <row r="50" spans="1:5">
      <c r="A50" s="56" t="s">
        <v>2658</v>
      </c>
      <c r="B50" s="112">
        <f>INT(A50)</f>
        <v>44563</v>
      </c>
      <c r="C50" s="349">
        <f>TIME(HOUR(A50),0,0)</f>
        <v>0.16666666666666666</v>
      </c>
      <c r="D50" s="349">
        <f>--TEXT(A50-INT(A50),"h:mm am/pm")</f>
        <v>0.20486111111111113</v>
      </c>
      <c r="E50" s="350">
        <f>A50-INT(A50)</f>
        <v>0.20538194444088731</v>
      </c>
    </row>
    <row r="51" spans="1:5">
      <c r="A51" s="56" t="s">
        <v>2659</v>
      </c>
      <c r="B51" s="112">
        <f t="shared" ref="B51:B53" si="1">INT(A51)</f>
        <v>44622</v>
      </c>
      <c r="C51" s="349">
        <f t="shared" ref="C51:C53" si="2">TIME(HOUR(A51),0,0)</f>
        <v>0.875</v>
      </c>
      <c r="D51" s="349">
        <f>--TEXT(A51-INT(A51),"h:mm am/pm")</f>
        <v>0.89722222222222225</v>
      </c>
      <c r="E51" s="350">
        <f>A51-INT(A51)</f>
        <v>0.89733796296059154</v>
      </c>
    </row>
    <row r="52" spans="1:5">
      <c r="A52" s="56" t="s">
        <v>2660</v>
      </c>
      <c r="B52" s="112">
        <f t="shared" si="1"/>
        <v>44653</v>
      </c>
      <c r="C52" s="349">
        <f t="shared" si="2"/>
        <v>0.41666666666666669</v>
      </c>
      <c r="D52" s="349">
        <f>--TEXT(A52-INT(A52),"h:mm am/pm")</f>
        <v>0.42777777777777781</v>
      </c>
      <c r="E52" s="350">
        <f>A52-INT(A52)</f>
        <v>0.42795138889050577</v>
      </c>
    </row>
    <row r="53" spans="1:5">
      <c r="A53" s="56" t="s">
        <v>2661</v>
      </c>
      <c r="B53" s="112">
        <f t="shared" si="1"/>
        <v>44775</v>
      </c>
      <c r="C53" s="349">
        <f t="shared" si="2"/>
        <v>0.79166666666666663</v>
      </c>
      <c r="D53" s="349">
        <f>--TEXT(A53-INT(A53),"h:mm am/pm")</f>
        <v>0.81527777777777777</v>
      </c>
      <c r="E53" s="350">
        <f>A53-INT(A53)</f>
        <v>0.81571759259531973</v>
      </c>
    </row>
    <row r="54" spans="1:5">
      <c r="B54" s="273"/>
      <c r="C54" s="351"/>
      <c r="D54" s="351"/>
      <c r="E54" s="352"/>
    </row>
    <row r="55" spans="1:5">
      <c r="B55" s="273"/>
      <c r="C55" s="351"/>
      <c r="D55" s="351"/>
      <c r="E55" s="352"/>
    </row>
    <row r="56" spans="1:5">
      <c r="B56" s="273"/>
      <c r="C56" s="351"/>
      <c r="D56" s="351"/>
      <c r="E56" s="352"/>
    </row>
    <row r="57" spans="1:5">
      <c r="B57" s="273"/>
      <c r="C57" s="351"/>
      <c r="D57" s="351"/>
      <c r="E57" s="352"/>
    </row>
    <row r="59" spans="1:5" ht="21">
      <c r="A59" s="6" t="s">
        <v>2662</v>
      </c>
      <c r="B59" s="6"/>
    </row>
    <row r="60" spans="1:5" ht="18.75">
      <c r="A60" s="234" t="s">
        <v>2663</v>
      </c>
      <c r="B60" s="270"/>
      <c r="C60" s="270"/>
      <c r="D60" s="270"/>
    </row>
    <row r="61" spans="1:5" ht="15.75">
      <c r="A61" s="353"/>
    </row>
    <row r="62" spans="1:5">
      <c r="C62" s="354"/>
    </row>
    <row r="63" spans="1:5" ht="15.75">
      <c r="A63" s="341" t="s">
        <v>5</v>
      </c>
      <c r="B63" s="341" t="s">
        <v>25</v>
      </c>
      <c r="C63" s="354"/>
    </row>
    <row r="64" spans="1:5">
      <c r="A64" s="56">
        <v>1538352000</v>
      </c>
      <c r="B64" s="273">
        <f>(A64/84600)+DATE(1970,1,1)</f>
        <v>43752.829787234041</v>
      </c>
      <c r="C64" s="354"/>
    </row>
    <row r="65" spans="1:4">
      <c r="A65" s="56">
        <v>1275415200</v>
      </c>
      <c r="B65" s="236"/>
      <c r="C65" s="354"/>
    </row>
    <row r="66" spans="1:4">
      <c r="A66" s="56">
        <v>1275393600</v>
      </c>
      <c r="B66" s="236"/>
      <c r="C66" s="354"/>
    </row>
    <row r="67" spans="1:4">
      <c r="A67" s="56">
        <v>946684800</v>
      </c>
      <c r="B67" s="236"/>
      <c r="C67" s="354"/>
    </row>
    <row r="68" spans="1:4">
      <c r="A68" s="56">
        <v>13392000</v>
      </c>
      <c r="B68" s="236"/>
    </row>
    <row r="69" spans="1:4">
      <c r="A69" s="56">
        <v>0</v>
      </c>
      <c r="B69" s="236"/>
    </row>
    <row r="70" spans="1:4">
      <c r="A70" s="56">
        <v>-132969600</v>
      </c>
      <c r="B70" s="236"/>
    </row>
    <row r="78" spans="1:4" ht="18.75">
      <c r="A78" s="234" t="s">
        <v>2664</v>
      </c>
      <c r="B78" s="270"/>
      <c r="C78" s="270"/>
      <c r="D78" s="270"/>
    </row>
    <row r="79" spans="1:4" ht="18.75">
      <c r="A79" s="234" t="s">
        <v>2665</v>
      </c>
      <c r="B79" s="270"/>
      <c r="C79" s="270"/>
      <c r="D79" s="270"/>
    </row>
    <row r="81" spans="1:5" ht="15.75">
      <c r="A81" s="341" t="s">
        <v>2666</v>
      </c>
      <c r="B81" s="341" t="s">
        <v>2667</v>
      </c>
      <c r="C81" s="341" t="s">
        <v>25</v>
      </c>
    </row>
    <row r="82" spans="1:5">
      <c r="A82" s="355">
        <v>44287</v>
      </c>
      <c r="B82" s="355">
        <v>44562</v>
      </c>
      <c r="C82">
        <f>_xlfn.DAYS(A82,B82)</f>
        <v>-275</v>
      </c>
    </row>
    <row r="83" spans="1:5">
      <c r="A83" s="355">
        <v>44197</v>
      </c>
      <c r="B83" s="355">
        <v>44562</v>
      </c>
      <c r="C83" s="356"/>
    </row>
    <row r="84" spans="1:5">
      <c r="A84" s="355">
        <v>46023</v>
      </c>
      <c r="B84" s="355">
        <v>42005</v>
      </c>
      <c r="C84" s="356"/>
    </row>
    <row r="85" spans="1:5">
      <c r="A85" s="355">
        <v>42736</v>
      </c>
      <c r="B85" s="355">
        <v>42370</v>
      </c>
      <c r="C85" s="356"/>
    </row>
    <row r="86" spans="1:5">
      <c r="A86" s="355">
        <v>42531</v>
      </c>
      <c r="B86" s="355">
        <v>42552</v>
      </c>
      <c r="C86" s="356"/>
    </row>
    <row r="87" spans="1:5">
      <c r="A87" s="355">
        <v>44348</v>
      </c>
      <c r="B87" s="355">
        <v>36678</v>
      </c>
      <c r="C87" s="356"/>
    </row>
    <row r="88" spans="1:5">
      <c r="A88" s="355">
        <v>44469</v>
      </c>
      <c r="B88" s="355">
        <v>44652</v>
      </c>
      <c r="C88" s="356"/>
    </row>
    <row r="89" spans="1:5">
      <c r="A89" s="355">
        <v>44317</v>
      </c>
      <c r="B89" s="355">
        <v>44682</v>
      </c>
      <c r="C89" s="356"/>
    </row>
    <row r="90" spans="1:5">
      <c r="A90" s="355">
        <v>44408</v>
      </c>
      <c r="B90" s="355">
        <v>44743</v>
      </c>
      <c r="C90" s="356"/>
    </row>
    <row r="91" spans="1:5">
      <c r="A91" s="355">
        <v>44561</v>
      </c>
      <c r="B91" s="355">
        <v>44866</v>
      </c>
      <c r="C91" s="356"/>
    </row>
    <row r="94" spans="1:5" ht="18.75">
      <c r="A94" s="234" t="s">
        <v>2668</v>
      </c>
      <c r="B94" s="270"/>
      <c r="C94" s="270"/>
      <c r="D94" s="270"/>
      <c r="E94" s="270"/>
    </row>
    <row r="95" spans="1:5" ht="18.75">
      <c r="A95" s="234" t="s">
        <v>2669</v>
      </c>
      <c r="B95" s="270"/>
      <c r="C95" s="270"/>
      <c r="D95" s="270"/>
      <c r="E95" s="270"/>
    </row>
    <row r="97" spans="1:6" ht="18.75">
      <c r="A97" s="33" t="s">
        <v>2670</v>
      </c>
    </row>
    <row r="98" spans="1:6" ht="18.75">
      <c r="A98" s="33" t="s">
        <v>2671</v>
      </c>
    </row>
    <row r="99" spans="1:6" ht="18.75">
      <c r="A99" s="33" t="s">
        <v>2672</v>
      </c>
    </row>
    <row r="100" spans="1:6" ht="18.75">
      <c r="A100" s="33" t="s">
        <v>2673</v>
      </c>
    </row>
    <row r="101" spans="1:6" ht="18.75">
      <c r="A101" s="234" t="s">
        <v>2674</v>
      </c>
      <c r="B101" s="270"/>
      <c r="C101" s="270"/>
      <c r="D101" s="270"/>
      <c r="E101" s="270"/>
      <c r="F101" s="270"/>
    </row>
    <row r="102" spans="1:6" ht="18.75">
      <c r="A102" s="33"/>
    </row>
    <row r="105" spans="1:6" ht="15.75">
      <c r="A105" s="341" t="s">
        <v>2666</v>
      </c>
      <c r="B105" s="341" t="s">
        <v>2667</v>
      </c>
      <c r="C105" s="341" t="s">
        <v>25</v>
      </c>
    </row>
    <row r="106" spans="1:6">
      <c r="A106" s="357">
        <v>44197</v>
      </c>
      <c r="B106" s="357">
        <v>44561</v>
      </c>
      <c r="C106" s="56">
        <f>DAYS360(A106,B106)</f>
        <v>360</v>
      </c>
    </row>
    <row r="107" spans="1:6">
      <c r="A107" s="357">
        <v>44197</v>
      </c>
      <c r="B107" s="357">
        <v>44926</v>
      </c>
      <c r="C107" s="358"/>
    </row>
    <row r="108" spans="1:6">
      <c r="A108" s="357">
        <v>44228</v>
      </c>
      <c r="B108" s="357">
        <v>44621</v>
      </c>
      <c r="C108" s="358"/>
    </row>
    <row r="109" spans="1:6">
      <c r="A109" s="357">
        <v>44348</v>
      </c>
      <c r="B109" s="357">
        <v>44501</v>
      </c>
      <c r="C109" s="358"/>
    </row>
    <row r="110" spans="1:6">
      <c r="A110" s="357">
        <v>44449</v>
      </c>
      <c r="B110" s="357">
        <v>44540</v>
      </c>
      <c r="C110" s="358"/>
    </row>
    <row r="111" spans="1:6">
      <c r="A111" s="357">
        <v>44378</v>
      </c>
      <c r="B111" s="357">
        <v>44561</v>
      </c>
      <c r="C111" s="358"/>
    </row>
    <row r="112" spans="1:6">
      <c r="A112" s="357">
        <v>44287</v>
      </c>
      <c r="B112" s="357">
        <v>44561</v>
      </c>
      <c r="C112" s="358"/>
    </row>
    <row r="115" spans="1:5" ht="18.75">
      <c r="A115" s="234" t="s">
        <v>2675</v>
      </c>
      <c r="B115" s="270"/>
      <c r="C115" s="270"/>
      <c r="D115" s="270"/>
      <c r="E115" s="270"/>
    </row>
    <row r="116" spans="1:5" ht="18.75">
      <c r="A116" s="234" t="s">
        <v>2676</v>
      </c>
      <c r="B116" s="270"/>
      <c r="C116" s="270"/>
      <c r="D116" s="270"/>
      <c r="E116" s="270"/>
    </row>
    <row r="118" spans="1:5" ht="18.75">
      <c r="A118" s="33" t="s">
        <v>2677</v>
      </c>
    </row>
    <row r="119" spans="1:5" ht="18.75">
      <c r="A119" s="33" t="s">
        <v>2678</v>
      </c>
    </row>
    <row r="120" spans="1:5" ht="18.75">
      <c r="A120" s="33" t="s">
        <v>2679</v>
      </c>
    </row>
    <row r="121" spans="1:5" ht="18.75">
      <c r="A121" s="33" t="s">
        <v>2680</v>
      </c>
    </row>
    <row r="123" spans="1:5">
      <c r="C123" s="101" t="s">
        <v>2681</v>
      </c>
    </row>
    <row r="124" spans="1:5" ht="15.75">
      <c r="A124" s="341" t="s">
        <v>2667</v>
      </c>
      <c r="B124" s="341" t="s">
        <v>1890</v>
      </c>
      <c r="C124" s="341" t="s">
        <v>25</v>
      </c>
      <c r="D124" s="342" t="s">
        <v>2682</v>
      </c>
    </row>
    <row r="125" spans="1:5">
      <c r="A125" s="357">
        <v>43132</v>
      </c>
      <c r="B125" s="56">
        <v>1</v>
      </c>
      <c r="C125" s="359">
        <f t="shared" ref="C125" si="3">EDATE(A125,B125)</f>
        <v>43160</v>
      </c>
      <c r="D125" s="56" t="s">
        <v>2683</v>
      </c>
    </row>
    <row r="126" spans="1:5">
      <c r="A126" s="357">
        <v>43132</v>
      </c>
      <c r="B126" s="56">
        <v>-1</v>
      </c>
      <c r="C126" s="359"/>
      <c r="D126" s="56" t="s">
        <v>2684</v>
      </c>
    </row>
    <row r="127" spans="1:5">
      <c r="A127" s="357">
        <v>43511</v>
      </c>
      <c r="B127" s="56">
        <v>3</v>
      </c>
      <c r="C127" s="359"/>
      <c r="D127" s="56" t="s">
        <v>2685</v>
      </c>
    </row>
    <row r="128" spans="1:5">
      <c r="A128" s="357">
        <v>43554</v>
      </c>
      <c r="B128" s="56">
        <v>-1</v>
      </c>
      <c r="C128" s="359"/>
      <c r="D128" s="56" t="s">
        <v>2686</v>
      </c>
    </row>
    <row r="129" spans="1:6">
      <c r="A129" s="357">
        <v>43554</v>
      </c>
      <c r="B129" s="56">
        <v>12</v>
      </c>
      <c r="C129" s="359"/>
      <c r="D129" s="56" t="s">
        <v>2687</v>
      </c>
    </row>
    <row r="130" spans="1:6">
      <c r="A130" s="357">
        <v>43554</v>
      </c>
      <c r="B130" s="56">
        <v>24</v>
      </c>
      <c r="C130" s="359"/>
      <c r="D130" s="56" t="s">
        <v>2688</v>
      </c>
    </row>
    <row r="131" spans="1:6">
      <c r="A131" s="357">
        <v>43983</v>
      </c>
      <c r="B131" s="56">
        <v>120</v>
      </c>
      <c r="C131" s="359"/>
      <c r="D131" s="56" t="s">
        <v>2689</v>
      </c>
    </row>
    <row r="132" spans="1:6">
      <c r="A132" s="357">
        <v>44089</v>
      </c>
      <c r="B132" s="56">
        <v>-60</v>
      </c>
      <c r="C132" s="359"/>
      <c r="D132" s="56" t="s">
        <v>2690</v>
      </c>
    </row>
    <row r="137" spans="1:6" ht="18.75">
      <c r="A137" s="234" t="s">
        <v>2691</v>
      </c>
      <c r="B137" s="270"/>
      <c r="C137" s="270"/>
      <c r="D137" s="270"/>
      <c r="E137" s="270"/>
    </row>
    <row r="138" spans="1:6" ht="18.75">
      <c r="A138" s="234" t="s">
        <v>2692</v>
      </c>
      <c r="B138" s="270"/>
      <c r="C138" s="270"/>
      <c r="D138" s="270"/>
      <c r="E138" s="270"/>
    </row>
    <row r="140" spans="1:6" ht="18.75">
      <c r="A140" s="33" t="s">
        <v>2693</v>
      </c>
    </row>
    <row r="142" spans="1:6" ht="18.75">
      <c r="A142" s="234" t="s">
        <v>2694</v>
      </c>
      <c r="B142" s="270"/>
      <c r="C142" s="270"/>
      <c r="D142" s="270"/>
      <c r="E142" s="270"/>
      <c r="F142" s="270"/>
    </row>
    <row r="144" spans="1:6" ht="15.75">
      <c r="A144" s="360" t="s">
        <v>2695</v>
      </c>
      <c r="B144" s="360" t="s">
        <v>1703</v>
      </c>
      <c r="C144" s="360" t="s">
        <v>2696</v>
      </c>
      <c r="D144" s="360" t="s">
        <v>25</v>
      </c>
    </row>
    <row r="145" spans="1:5">
      <c r="A145" s="357">
        <v>44199</v>
      </c>
      <c r="B145" s="56" t="s">
        <v>2697</v>
      </c>
      <c r="C145" s="56">
        <v>1</v>
      </c>
      <c r="D145" s="361">
        <f>WEEKDAY(A145,C145)</f>
        <v>1</v>
      </c>
      <c r="E145" s="362">
        <f>WEEKDAY(A145,1)</f>
        <v>1</v>
      </c>
    </row>
    <row r="146" spans="1:5">
      <c r="A146" s="357">
        <v>44200</v>
      </c>
      <c r="B146" s="56" t="s">
        <v>2049</v>
      </c>
      <c r="C146" s="56">
        <v>2</v>
      </c>
      <c r="D146" s="363"/>
      <c r="E146" s="362">
        <f t="shared" ref="E146:E156" si="4">WEEKDAY(A146,2)</f>
        <v>1</v>
      </c>
    </row>
    <row r="147" spans="1:5">
      <c r="A147" s="357">
        <v>44201</v>
      </c>
      <c r="B147" s="56" t="s">
        <v>2050</v>
      </c>
      <c r="C147" s="56">
        <v>3</v>
      </c>
      <c r="D147" s="363"/>
      <c r="E147" s="362">
        <f t="shared" si="4"/>
        <v>2</v>
      </c>
    </row>
    <row r="148" spans="1:5">
      <c r="A148" s="357">
        <v>44202</v>
      </c>
      <c r="B148" s="56" t="s">
        <v>2051</v>
      </c>
      <c r="C148" s="56">
        <v>4</v>
      </c>
      <c r="D148" s="363"/>
      <c r="E148" s="362">
        <f t="shared" si="4"/>
        <v>3</v>
      </c>
    </row>
    <row r="149" spans="1:5">
      <c r="A149" s="357">
        <v>44203</v>
      </c>
      <c r="B149" s="56" t="s">
        <v>2052</v>
      </c>
      <c r="C149" s="56">
        <v>5</v>
      </c>
      <c r="D149" s="363"/>
      <c r="E149" s="362">
        <f t="shared" si="4"/>
        <v>4</v>
      </c>
    </row>
    <row r="150" spans="1:5">
      <c r="A150" s="357">
        <v>44204</v>
      </c>
      <c r="B150" s="56" t="s">
        <v>2053</v>
      </c>
      <c r="C150" s="56">
        <v>6</v>
      </c>
      <c r="D150" s="363"/>
      <c r="E150" s="364">
        <f t="shared" si="4"/>
        <v>5</v>
      </c>
    </row>
    <row r="151" spans="1:5">
      <c r="A151" s="357">
        <v>44205</v>
      </c>
      <c r="B151" s="56" t="s">
        <v>2698</v>
      </c>
      <c r="C151" s="56">
        <v>7</v>
      </c>
      <c r="D151" s="363"/>
      <c r="E151" s="364">
        <f t="shared" si="4"/>
        <v>6</v>
      </c>
    </row>
    <row r="152" spans="1:5">
      <c r="A152" s="357">
        <v>44206</v>
      </c>
      <c r="B152" s="56" t="s">
        <v>2697</v>
      </c>
      <c r="C152" s="56">
        <v>8</v>
      </c>
      <c r="D152" s="363"/>
      <c r="E152" s="364">
        <f t="shared" si="4"/>
        <v>7</v>
      </c>
    </row>
    <row r="153" spans="1:5">
      <c r="A153" s="357">
        <v>44207</v>
      </c>
      <c r="B153" s="56" t="s">
        <v>2049</v>
      </c>
      <c r="C153" s="56">
        <v>9</v>
      </c>
      <c r="D153" s="363"/>
      <c r="E153" s="364">
        <f t="shared" si="4"/>
        <v>1</v>
      </c>
    </row>
    <row r="154" spans="1:5">
      <c r="A154" s="357">
        <v>44208</v>
      </c>
      <c r="B154" s="56" t="s">
        <v>2050</v>
      </c>
      <c r="C154" s="56">
        <v>10</v>
      </c>
      <c r="D154" s="363"/>
      <c r="E154" s="364">
        <f t="shared" si="4"/>
        <v>2</v>
      </c>
    </row>
    <row r="155" spans="1:5">
      <c r="A155" s="357">
        <v>44209</v>
      </c>
      <c r="B155" s="56" t="s">
        <v>2051</v>
      </c>
      <c r="C155" s="56">
        <v>11</v>
      </c>
      <c r="D155" s="363"/>
      <c r="E155" s="364">
        <f t="shared" si="4"/>
        <v>3</v>
      </c>
    </row>
    <row r="156" spans="1:5">
      <c r="A156" s="357">
        <v>44210</v>
      </c>
      <c r="B156" s="56" t="s">
        <v>2052</v>
      </c>
      <c r="C156" s="56">
        <v>12</v>
      </c>
      <c r="D156" s="363"/>
      <c r="E156" s="364">
        <f t="shared" si="4"/>
        <v>4</v>
      </c>
    </row>
    <row r="157" spans="1:5">
      <c r="E157" s="354"/>
    </row>
    <row r="162" spans="1:5" ht="18.75">
      <c r="A162" s="234" t="s">
        <v>2699</v>
      </c>
      <c r="B162" s="270"/>
      <c r="C162" s="270"/>
      <c r="D162" s="270"/>
      <c r="E162" s="270"/>
    </row>
    <row r="163" spans="1:5" ht="18.75">
      <c r="A163" s="234" t="s">
        <v>2700</v>
      </c>
      <c r="B163" s="270"/>
      <c r="C163" s="270"/>
      <c r="D163" s="270"/>
      <c r="E163" s="270"/>
    </row>
    <row r="165" spans="1:5" ht="18.75">
      <c r="A165" s="33" t="s">
        <v>2701</v>
      </c>
    </row>
    <row r="167" spans="1:5" ht="15.75">
      <c r="A167" s="360" t="s">
        <v>2695</v>
      </c>
      <c r="B167" s="360" t="s">
        <v>1703</v>
      </c>
      <c r="C167" s="360" t="s">
        <v>25</v>
      </c>
    </row>
    <row r="168" spans="1:5">
      <c r="A168" s="357">
        <v>44190</v>
      </c>
      <c r="B168" s="56" t="s">
        <v>2053</v>
      </c>
      <c r="C168" s="361">
        <f>WEEKNUM(A168)</f>
        <v>52</v>
      </c>
      <c r="D168" s="362">
        <f>WEEKNUM(A168)</f>
        <v>52</v>
      </c>
    </row>
    <row r="169" spans="1:5">
      <c r="A169" s="357">
        <v>44191</v>
      </c>
      <c r="B169" s="56" t="s">
        <v>2698</v>
      </c>
      <c r="C169" s="363"/>
      <c r="D169" s="362">
        <f t="shared" ref="D169:D179" si="5">WEEKNUM(A169)</f>
        <v>52</v>
      </c>
    </row>
    <row r="170" spans="1:5">
      <c r="A170" s="357">
        <v>44192</v>
      </c>
      <c r="B170" s="56" t="s">
        <v>2697</v>
      </c>
      <c r="C170" s="363"/>
      <c r="D170" s="362">
        <f t="shared" si="5"/>
        <v>53</v>
      </c>
    </row>
    <row r="171" spans="1:5">
      <c r="A171" s="357">
        <v>44193</v>
      </c>
      <c r="B171" s="56" t="s">
        <v>2049</v>
      </c>
      <c r="C171" s="363"/>
      <c r="D171" s="362">
        <f t="shared" si="5"/>
        <v>53</v>
      </c>
    </row>
    <row r="172" spans="1:5">
      <c r="A172" s="357">
        <v>44194</v>
      </c>
      <c r="B172" s="56" t="s">
        <v>2050</v>
      </c>
      <c r="C172" s="363"/>
      <c r="D172" s="362">
        <f t="shared" si="5"/>
        <v>53</v>
      </c>
    </row>
    <row r="173" spans="1:5">
      <c r="A173" s="357">
        <v>44195</v>
      </c>
      <c r="B173" s="56" t="s">
        <v>2051</v>
      </c>
      <c r="C173" s="363"/>
      <c r="D173" s="362">
        <f t="shared" si="5"/>
        <v>53</v>
      </c>
    </row>
    <row r="174" spans="1:5">
      <c r="A174" s="357">
        <v>44196</v>
      </c>
      <c r="B174" s="56" t="s">
        <v>2052</v>
      </c>
      <c r="C174" s="363"/>
      <c r="D174" s="362">
        <f t="shared" si="5"/>
        <v>53</v>
      </c>
    </row>
    <row r="175" spans="1:5">
      <c r="A175" s="357">
        <v>44197</v>
      </c>
      <c r="B175" s="56" t="s">
        <v>2053</v>
      </c>
      <c r="C175" s="363"/>
      <c r="D175" s="362">
        <f t="shared" si="5"/>
        <v>1</v>
      </c>
    </row>
    <row r="176" spans="1:5">
      <c r="A176" s="357">
        <v>44198</v>
      </c>
      <c r="B176" s="56" t="s">
        <v>2698</v>
      </c>
      <c r="C176" s="363"/>
      <c r="D176" s="362">
        <f t="shared" si="5"/>
        <v>1</v>
      </c>
    </row>
    <row r="177" spans="1:5">
      <c r="A177" s="357">
        <v>44199</v>
      </c>
      <c r="B177" s="56" t="s">
        <v>2697</v>
      </c>
      <c r="C177" s="363"/>
      <c r="D177" s="362">
        <f t="shared" si="5"/>
        <v>2</v>
      </c>
    </row>
    <row r="178" spans="1:5">
      <c r="A178" s="357">
        <v>44200</v>
      </c>
      <c r="B178" s="56" t="s">
        <v>2049</v>
      </c>
      <c r="C178" s="363"/>
      <c r="D178" s="362">
        <f t="shared" si="5"/>
        <v>2</v>
      </c>
    </row>
    <row r="179" spans="1:5">
      <c r="A179" s="357">
        <v>44201</v>
      </c>
      <c r="B179" s="56" t="s">
        <v>2050</v>
      </c>
      <c r="C179" s="363"/>
      <c r="D179" s="362">
        <f t="shared" si="5"/>
        <v>2</v>
      </c>
    </row>
    <row r="184" spans="1:5" ht="18.75">
      <c r="A184" s="234" t="s">
        <v>2702</v>
      </c>
      <c r="B184" s="270"/>
      <c r="C184" s="270"/>
      <c r="D184" s="270"/>
      <c r="E184" s="270"/>
    </row>
    <row r="185" spans="1:5" ht="18.75">
      <c r="A185" s="234" t="s">
        <v>2703</v>
      </c>
      <c r="B185" s="270"/>
      <c r="C185" s="270"/>
      <c r="D185" s="270"/>
    </row>
    <row r="187" spans="1:5" ht="18.75">
      <c r="A187" s="33" t="s">
        <v>2704</v>
      </c>
    </row>
    <row r="190" spans="1:5" ht="15.75">
      <c r="A190" s="360" t="s">
        <v>5</v>
      </c>
      <c r="B190" s="360" t="s">
        <v>1703</v>
      </c>
      <c r="C190" s="360" t="s">
        <v>2705</v>
      </c>
      <c r="D190" s="360" t="s">
        <v>2706</v>
      </c>
    </row>
    <row r="191" spans="1:5">
      <c r="A191" s="357">
        <v>44190</v>
      </c>
      <c r="B191" s="56" t="s">
        <v>2053</v>
      </c>
      <c r="C191" s="56">
        <f>WEEKNUM(A191)</f>
        <v>52</v>
      </c>
      <c r="D191" s="361">
        <f>_xlfn.ISOWEEKNUM(A191)</f>
        <v>52</v>
      </c>
    </row>
    <row r="192" spans="1:5">
      <c r="A192" s="357">
        <v>44191</v>
      </c>
      <c r="B192" s="56" t="s">
        <v>2698</v>
      </c>
      <c r="C192" s="56">
        <f t="shared" ref="C192:C202" si="6">WEEKNUM(A192)</f>
        <v>52</v>
      </c>
      <c r="D192" s="358"/>
    </row>
    <row r="193" spans="1:11">
      <c r="A193" s="357">
        <v>44192</v>
      </c>
      <c r="B193" s="56" t="s">
        <v>2697</v>
      </c>
      <c r="C193" s="56">
        <f t="shared" si="6"/>
        <v>53</v>
      </c>
      <c r="D193" s="358"/>
    </row>
    <row r="194" spans="1:11">
      <c r="A194" s="357">
        <v>44193</v>
      </c>
      <c r="B194" s="56" t="s">
        <v>2049</v>
      </c>
      <c r="C194" s="56">
        <f t="shared" si="6"/>
        <v>53</v>
      </c>
      <c r="D194" s="358"/>
    </row>
    <row r="195" spans="1:11">
      <c r="A195" s="357">
        <v>44194</v>
      </c>
      <c r="B195" s="56" t="s">
        <v>2050</v>
      </c>
      <c r="C195" s="56">
        <f t="shared" si="6"/>
        <v>53</v>
      </c>
      <c r="D195" s="358"/>
    </row>
    <row r="196" spans="1:11">
      <c r="A196" s="357">
        <v>44195</v>
      </c>
      <c r="B196" s="56" t="s">
        <v>2051</v>
      </c>
      <c r="C196" s="56">
        <f t="shared" si="6"/>
        <v>53</v>
      </c>
      <c r="D196" s="358"/>
    </row>
    <row r="197" spans="1:11">
      <c r="A197" s="357">
        <v>44196</v>
      </c>
      <c r="B197" s="56" t="s">
        <v>2052</v>
      </c>
      <c r="C197" s="56">
        <f t="shared" si="6"/>
        <v>53</v>
      </c>
      <c r="D197" s="358"/>
    </row>
    <row r="198" spans="1:11">
      <c r="A198" s="357">
        <v>44197</v>
      </c>
      <c r="B198" s="56" t="s">
        <v>2053</v>
      </c>
      <c r="C198" s="56">
        <f t="shared" si="6"/>
        <v>1</v>
      </c>
      <c r="D198" s="358"/>
    </row>
    <row r="199" spans="1:11">
      <c r="A199" s="357">
        <v>44198</v>
      </c>
      <c r="B199" s="56" t="s">
        <v>2698</v>
      </c>
      <c r="C199" s="56">
        <f t="shared" si="6"/>
        <v>1</v>
      </c>
      <c r="D199" s="358"/>
    </row>
    <row r="200" spans="1:11">
      <c r="A200" s="357">
        <v>44199</v>
      </c>
      <c r="B200" s="56" t="s">
        <v>2697</v>
      </c>
      <c r="C200" s="56">
        <f t="shared" si="6"/>
        <v>2</v>
      </c>
      <c r="D200" s="358"/>
    </row>
    <row r="201" spans="1:11">
      <c r="A201" s="357">
        <v>44200</v>
      </c>
      <c r="B201" s="56" t="s">
        <v>2049</v>
      </c>
      <c r="C201" s="56">
        <f t="shared" si="6"/>
        <v>2</v>
      </c>
      <c r="D201" s="358"/>
    </row>
    <row r="202" spans="1:11">
      <c r="A202" s="357">
        <v>44201</v>
      </c>
      <c r="B202" s="56" t="s">
        <v>2050</v>
      </c>
      <c r="C202" s="56">
        <f t="shared" si="6"/>
        <v>2</v>
      </c>
      <c r="D202" s="358"/>
    </row>
    <row r="207" spans="1:11" ht="18.75">
      <c r="A207" s="234" t="s">
        <v>2707</v>
      </c>
      <c r="B207" s="270"/>
      <c r="C207" s="270"/>
      <c r="D207" s="270"/>
      <c r="E207" s="270"/>
      <c r="F207" s="270"/>
      <c r="G207" s="270"/>
      <c r="H207" s="270"/>
      <c r="I207" s="270"/>
      <c r="J207" s="270"/>
      <c r="K207" s="270"/>
    </row>
    <row r="208" spans="1:11" ht="18.75">
      <c r="A208" s="234" t="s">
        <v>2708</v>
      </c>
      <c r="B208" s="270"/>
      <c r="C208" s="270"/>
      <c r="D208" s="270"/>
      <c r="E208" s="270"/>
      <c r="F208" s="270"/>
      <c r="G208" s="270"/>
      <c r="H208" s="270"/>
      <c r="I208" s="270"/>
      <c r="J208" s="270"/>
      <c r="K208" s="270"/>
    </row>
    <row r="210" spans="1:6" ht="18.75">
      <c r="A210" s="203" t="s">
        <v>2709</v>
      </c>
    </row>
    <row r="211" spans="1:6" ht="18.75">
      <c r="A211" s="33" t="s">
        <v>2710</v>
      </c>
    </row>
    <row r="212" spans="1:6" ht="18.75">
      <c r="A212" s="203" t="s">
        <v>2711</v>
      </c>
    </row>
    <row r="213" spans="1:6">
      <c r="D213" s="69" t="s">
        <v>2712</v>
      </c>
      <c r="E213" s="69" t="s">
        <v>2713</v>
      </c>
    </row>
    <row r="214" spans="1:6">
      <c r="B214" s="191" t="s">
        <v>2714</v>
      </c>
      <c r="C214" s="310" t="s">
        <v>2715</v>
      </c>
      <c r="D214" s="310" t="s">
        <v>2628</v>
      </c>
      <c r="E214" s="310" t="s">
        <v>2628</v>
      </c>
    </row>
    <row r="215" spans="1:6" ht="15.75">
      <c r="A215" s="360" t="s">
        <v>2716</v>
      </c>
      <c r="B215" s="360" t="s">
        <v>2717</v>
      </c>
      <c r="C215" s="360" t="s">
        <v>2718</v>
      </c>
      <c r="D215" s="360" t="s">
        <v>2719</v>
      </c>
      <c r="E215" s="360" t="s">
        <v>2720</v>
      </c>
      <c r="F215" s="360" t="s">
        <v>2721</v>
      </c>
    </row>
    <row r="216" spans="1:6">
      <c r="A216" s="357">
        <v>44197</v>
      </c>
      <c r="B216" s="357">
        <v>44227</v>
      </c>
      <c r="C216" s="310">
        <f>_xlfn.DAYS(B216,A216)</f>
        <v>30</v>
      </c>
      <c r="D216" s="310">
        <f>NETWORKDAYS(A216,B216)</f>
        <v>21</v>
      </c>
      <c r="E216" s="310">
        <f>NETWORKDAYS(A216,B216,F216:F224)</f>
        <v>19</v>
      </c>
      <c r="F216" s="357">
        <v>44197</v>
      </c>
    </row>
    <row r="217" spans="1:6">
      <c r="A217" s="357">
        <v>44228</v>
      </c>
      <c r="B217" s="357">
        <v>44255</v>
      </c>
      <c r="C217" s="363"/>
      <c r="D217" s="361"/>
      <c r="E217" s="361"/>
      <c r="F217" s="357">
        <v>44214</v>
      </c>
    </row>
    <row r="218" spans="1:6">
      <c r="A218" s="357">
        <v>44256</v>
      </c>
      <c r="B218" s="357">
        <v>44286</v>
      </c>
      <c r="C218" s="363"/>
      <c r="D218" s="361"/>
      <c r="E218" s="361"/>
      <c r="F218" s="357">
        <v>44347</v>
      </c>
    </row>
    <row r="219" spans="1:6">
      <c r="A219" s="357">
        <v>44287</v>
      </c>
      <c r="B219" s="357">
        <v>44316</v>
      </c>
      <c r="C219" s="363"/>
      <c r="D219" s="361"/>
      <c r="E219" s="361"/>
      <c r="F219" s="357">
        <v>44382</v>
      </c>
    </row>
    <row r="220" spans="1:6">
      <c r="A220" s="357">
        <v>44317</v>
      </c>
      <c r="B220" s="357">
        <v>44347</v>
      </c>
      <c r="C220" s="363"/>
      <c r="D220" s="361"/>
      <c r="E220" s="361"/>
      <c r="F220" s="357">
        <v>44445</v>
      </c>
    </row>
    <row r="221" spans="1:6">
      <c r="A221" s="357">
        <v>44348</v>
      </c>
      <c r="B221" s="357">
        <v>44377</v>
      </c>
      <c r="C221" s="363"/>
      <c r="D221" s="361"/>
      <c r="E221" s="361"/>
      <c r="F221" s="357">
        <v>44511</v>
      </c>
    </row>
    <row r="222" spans="1:6">
      <c r="A222" s="357">
        <v>44378</v>
      </c>
      <c r="B222" s="357">
        <v>44408</v>
      </c>
      <c r="C222" s="363"/>
      <c r="D222" s="361"/>
      <c r="E222" s="361"/>
      <c r="F222" s="357">
        <v>44525</v>
      </c>
    </row>
    <row r="223" spans="1:6">
      <c r="A223" s="357">
        <v>44409</v>
      </c>
      <c r="B223" s="357">
        <v>44439</v>
      </c>
      <c r="C223" s="363"/>
      <c r="D223" s="361"/>
      <c r="E223" s="361"/>
      <c r="F223" s="357">
        <v>44554</v>
      </c>
    </row>
    <row r="224" spans="1:6">
      <c r="A224" s="357">
        <v>44440</v>
      </c>
      <c r="B224" s="357">
        <v>44469</v>
      </c>
      <c r="C224" s="363"/>
      <c r="D224" s="361"/>
      <c r="E224" s="361"/>
      <c r="F224" s="357">
        <v>44561</v>
      </c>
    </row>
    <row r="225" spans="1:6">
      <c r="A225" s="357">
        <v>44470</v>
      </c>
      <c r="B225" s="357">
        <v>44500</v>
      </c>
      <c r="C225" s="363"/>
      <c r="D225" s="361"/>
      <c r="E225" s="361"/>
    </row>
    <row r="226" spans="1:6">
      <c r="A226" s="357">
        <v>44501</v>
      </c>
      <c r="B226" s="357">
        <v>44530</v>
      </c>
      <c r="C226" s="363"/>
      <c r="D226" s="361"/>
      <c r="E226" s="361"/>
    </row>
    <row r="227" spans="1:6">
      <c r="A227" s="357">
        <v>44531</v>
      </c>
      <c r="B227" s="357">
        <v>44561</v>
      </c>
      <c r="C227" s="363"/>
      <c r="D227" s="361"/>
      <c r="E227" s="361"/>
    </row>
    <row r="232" spans="1:6">
      <c r="A232" t="s">
        <v>2722</v>
      </c>
    </row>
    <row r="233" spans="1:6">
      <c r="A233" s="195" t="s">
        <v>2723</v>
      </c>
      <c r="B233" s="195" t="s">
        <v>2724</v>
      </c>
      <c r="D233" s="195" t="s">
        <v>2723</v>
      </c>
      <c r="E233" s="195" t="s">
        <v>2725</v>
      </c>
      <c r="F233" s="195" t="s">
        <v>2726</v>
      </c>
    </row>
    <row r="234" spans="1:6">
      <c r="A234" s="365">
        <v>36839</v>
      </c>
      <c r="B234" s="56" t="str">
        <f>TEXT(A234,"dddd")</f>
        <v>četrtek</v>
      </c>
      <c r="D234" s="366">
        <v>33859</v>
      </c>
      <c r="E234" s="366">
        <f ca="1">TODAY()</f>
        <v>45252</v>
      </c>
      <c r="F234" s="69">
        <f ca="1">DATEDIF(D234,E234,"y")</f>
        <v>31</v>
      </c>
    </row>
    <row r="238" spans="1:6" ht="18.75">
      <c r="A238" s="234" t="s">
        <v>5618</v>
      </c>
      <c r="B238" s="234"/>
      <c r="C238" s="234"/>
      <c r="D238" s="234"/>
      <c r="E238" s="234"/>
    </row>
    <row r="240" spans="1:6" ht="18.75">
      <c r="A240" s="33" t="s">
        <v>5619</v>
      </c>
    </row>
    <row r="242" spans="1:2">
      <c r="A242" s="798">
        <f>DATE(YEAR(A246),12,31)-A246</f>
        <v>364</v>
      </c>
    </row>
    <row r="244" spans="1:2" ht="18.75">
      <c r="A244" s="249" t="s">
        <v>2667</v>
      </c>
      <c r="B244" s="249" t="s">
        <v>5620</v>
      </c>
    </row>
    <row r="246" spans="1:2">
      <c r="A246" s="799">
        <v>44927</v>
      </c>
      <c r="B246" s="56">
        <f>DATE(YEAR(A246),12,31)-A246</f>
        <v>364</v>
      </c>
    </row>
    <row r="247" spans="1:2">
      <c r="A247" s="799">
        <v>44928</v>
      </c>
      <c r="B247" s="56">
        <f t="shared" ref="B247:B254" si="7">DATE(YEAR(A247),12,31)-A247</f>
        <v>363</v>
      </c>
    </row>
    <row r="248" spans="1:2">
      <c r="A248" s="799">
        <v>44929</v>
      </c>
      <c r="B248" s="56">
        <f t="shared" si="7"/>
        <v>362</v>
      </c>
    </row>
    <row r="249" spans="1:2">
      <c r="A249" s="799">
        <v>44958</v>
      </c>
      <c r="B249" s="56">
        <f t="shared" si="7"/>
        <v>333</v>
      </c>
    </row>
    <row r="250" spans="1:2">
      <c r="A250" s="799">
        <v>44959</v>
      </c>
      <c r="B250" s="56">
        <f t="shared" si="7"/>
        <v>332</v>
      </c>
    </row>
    <row r="251" spans="1:2">
      <c r="A251" s="799">
        <v>44960</v>
      </c>
      <c r="B251" s="56">
        <f t="shared" si="7"/>
        <v>331</v>
      </c>
    </row>
    <row r="252" spans="1:2">
      <c r="A252" s="799">
        <v>44986</v>
      </c>
      <c r="B252" s="56">
        <f t="shared" si="7"/>
        <v>305</v>
      </c>
    </row>
    <row r="253" spans="1:2">
      <c r="A253" s="799">
        <v>44987</v>
      </c>
      <c r="B253" s="56">
        <f t="shared" si="7"/>
        <v>304</v>
      </c>
    </row>
    <row r="254" spans="1:2">
      <c r="A254" s="799">
        <v>44988</v>
      </c>
      <c r="B254" s="56">
        <f t="shared" si="7"/>
        <v>303</v>
      </c>
    </row>
    <row r="256" spans="1:2" ht="18.75">
      <c r="A256" s="33" t="s">
        <v>5622</v>
      </c>
    </row>
    <row r="258" spans="1:5" ht="18.75">
      <c r="A258" s="25">
        <f ca="1">DATE(2023, 12, 31)-TODAY()</f>
        <v>39</v>
      </c>
    </row>
    <row r="259" spans="1:5">
      <c r="A259" s="800"/>
    </row>
    <row r="260" spans="1:5">
      <c r="A260" s="800">
        <f ca="1">DATE(2023,12,31)-TODAY()</f>
        <v>39</v>
      </c>
    </row>
    <row r="261" spans="1:5">
      <c r="A261" s="800"/>
    </row>
    <row r="263" spans="1:5" ht="18.75">
      <c r="A263" s="234" t="s">
        <v>5621</v>
      </c>
      <c r="B263" s="234"/>
      <c r="C263" s="234"/>
      <c r="D263" s="234"/>
      <c r="E263" s="234"/>
    </row>
    <row r="266" spans="1:5" ht="18.75">
      <c r="A266" s="249" t="s">
        <v>2667</v>
      </c>
      <c r="B266" s="249" t="s">
        <v>5623</v>
      </c>
    </row>
    <row r="268" spans="1:5">
      <c r="A268" s="801">
        <v>42005</v>
      </c>
      <c r="B268" s="803" t="b">
        <f>DAY(DATE(YEAR(A268),3,1)-1)=29</f>
        <v>0</v>
      </c>
    </row>
    <row r="269" spans="1:5">
      <c r="A269" s="802">
        <v>42371</v>
      </c>
      <c r="B269" s="803" t="b">
        <f t="shared" ref="B269:B276" si="8">DAY(DATE(YEAR(A269),3,1)-1)=29</f>
        <v>1</v>
      </c>
    </row>
    <row r="270" spans="1:5">
      <c r="A270" s="801">
        <v>42738</v>
      </c>
      <c r="B270" s="803" t="b">
        <f t="shared" si="8"/>
        <v>0</v>
      </c>
    </row>
    <row r="271" spans="1:5">
      <c r="A271" s="801">
        <v>43132</v>
      </c>
      <c r="B271" s="803" t="b">
        <f t="shared" si="8"/>
        <v>0</v>
      </c>
    </row>
    <row r="272" spans="1:5">
      <c r="A272" s="801">
        <v>43498</v>
      </c>
      <c r="B272" s="803" t="b">
        <f t="shared" si="8"/>
        <v>0</v>
      </c>
    </row>
    <row r="273" spans="1:3">
      <c r="A273" s="802">
        <v>43864</v>
      </c>
      <c r="B273" s="803" t="b">
        <f t="shared" si="8"/>
        <v>1</v>
      </c>
    </row>
    <row r="274" spans="1:3">
      <c r="A274" s="801">
        <v>44256</v>
      </c>
      <c r="B274" s="803" t="b">
        <f t="shared" si="8"/>
        <v>0</v>
      </c>
    </row>
    <row r="275" spans="1:3">
      <c r="A275" s="801">
        <v>44622</v>
      </c>
      <c r="B275" s="803" t="b">
        <f t="shared" si="8"/>
        <v>0</v>
      </c>
    </row>
    <row r="276" spans="1:3">
      <c r="A276" s="801">
        <v>44988</v>
      </c>
      <c r="B276" s="803" t="b">
        <f t="shared" si="8"/>
        <v>0</v>
      </c>
    </row>
    <row r="278" spans="1:3">
      <c r="A278" t="s">
        <v>5624</v>
      </c>
      <c r="B278" s="798" t="b">
        <f>DAY(EOMONTH(DATE(YEAR(A268),2,1),0))=29</f>
        <v>0</v>
      </c>
    </row>
    <row r="280" spans="1:3">
      <c r="B280" s="798"/>
    </row>
    <row r="285" spans="1:3" ht="21">
      <c r="A285" s="6" t="s">
        <v>1617</v>
      </c>
      <c r="B285" s="6"/>
    </row>
    <row r="286" spans="1:3" ht="18.75">
      <c r="A286" s="234" t="s">
        <v>2727</v>
      </c>
      <c r="B286" s="270"/>
      <c r="C286" s="270"/>
    </row>
    <row r="287" spans="1:3" ht="18.75">
      <c r="A287" s="234" t="s">
        <v>2728</v>
      </c>
      <c r="B287" s="270"/>
      <c r="C287" s="270"/>
    </row>
    <row r="289" spans="1:5" ht="18.75">
      <c r="A289" s="203" t="s">
        <v>2729</v>
      </c>
    </row>
    <row r="290" spans="1:5" ht="18.75">
      <c r="A290" s="203" t="s">
        <v>2730</v>
      </c>
    </row>
    <row r="294" spans="1:5" ht="15.75">
      <c r="A294" s="360" t="s">
        <v>5</v>
      </c>
      <c r="C294" s="360" t="s">
        <v>2731</v>
      </c>
      <c r="D294" s="360" t="s">
        <v>2732</v>
      </c>
      <c r="E294" s="360" t="s">
        <v>2733</v>
      </c>
    </row>
    <row r="295" spans="1:5">
      <c r="A295" s="357">
        <v>43101</v>
      </c>
      <c r="C295" s="56" t="s">
        <v>2734</v>
      </c>
      <c r="D295" s="56">
        <v>1</v>
      </c>
      <c r="E295" s="367"/>
    </row>
    <row r="296" spans="1:5">
      <c r="A296" s="357">
        <v>43152</v>
      </c>
      <c r="C296" s="56" t="s">
        <v>2735</v>
      </c>
      <c r="D296" s="56">
        <v>2</v>
      </c>
      <c r="E296" s="367"/>
    </row>
    <row r="297" spans="1:5">
      <c r="A297" s="357">
        <v>43184</v>
      </c>
      <c r="C297" s="56" t="s">
        <v>2078</v>
      </c>
      <c r="D297" s="56">
        <v>3</v>
      </c>
      <c r="E297" s="367"/>
    </row>
    <row r="298" spans="1:5">
      <c r="A298" s="357">
        <v>43206</v>
      </c>
      <c r="C298" s="56" t="s">
        <v>2079</v>
      </c>
      <c r="D298" s="56">
        <v>4</v>
      </c>
      <c r="E298" s="367"/>
    </row>
    <row r="299" spans="1:5">
      <c r="A299" s="357">
        <v>43273</v>
      </c>
      <c r="C299" s="56" t="s">
        <v>2080</v>
      </c>
      <c r="D299" s="56">
        <v>5</v>
      </c>
      <c r="E299" s="367"/>
    </row>
    <row r="300" spans="1:5">
      <c r="A300" s="357">
        <v>43291</v>
      </c>
      <c r="C300" s="56" t="s">
        <v>2736</v>
      </c>
      <c r="D300" s="56">
        <v>6</v>
      </c>
      <c r="E300" s="367"/>
    </row>
    <row r="301" spans="1:5">
      <c r="A301" s="357">
        <v>43324</v>
      </c>
      <c r="C301" s="56" t="s">
        <v>2737</v>
      </c>
      <c r="D301" s="56">
        <v>7</v>
      </c>
      <c r="E301" s="367"/>
    </row>
    <row r="302" spans="1:5">
      <c r="A302" s="357">
        <v>43381</v>
      </c>
    </row>
    <row r="303" spans="1:5">
      <c r="A303" s="357">
        <v>43443</v>
      </c>
    </row>
    <row r="304" spans="1:5">
      <c r="A304" s="357">
        <v>43539</v>
      </c>
    </row>
    <row r="305" spans="1:3">
      <c r="A305" s="357">
        <v>43594</v>
      </c>
    </row>
    <row r="306" spans="1:3">
      <c r="A306" s="357">
        <v>43646</v>
      </c>
    </row>
    <row r="313" spans="1:3" ht="21">
      <c r="A313" s="6" t="s">
        <v>1617</v>
      </c>
      <c r="B313" s="6"/>
    </row>
    <row r="314" spans="1:3" ht="18.75">
      <c r="A314" s="234" t="s">
        <v>2738</v>
      </c>
      <c r="B314" s="270"/>
      <c r="C314" s="270"/>
    </row>
    <row r="315" spans="1:3" ht="18.75">
      <c r="A315" s="234" t="s">
        <v>2739</v>
      </c>
      <c r="B315" s="270"/>
      <c r="C315" s="270"/>
    </row>
    <row r="320" spans="1:3" ht="15.75">
      <c r="A320" s="360" t="s">
        <v>5</v>
      </c>
      <c r="B320" s="360" t="s">
        <v>2740</v>
      </c>
    </row>
    <row r="321" spans="1:5">
      <c r="A321" s="357">
        <v>42737</v>
      </c>
      <c r="B321" s="56"/>
    </row>
    <row r="322" spans="1:5" ht="15.75">
      <c r="A322" s="357">
        <v>42751</v>
      </c>
      <c r="B322" s="56"/>
      <c r="D322" s="360" t="s">
        <v>2741</v>
      </c>
      <c r="E322" s="112">
        <v>42887</v>
      </c>
    </row>
    <row r="323" spans="1:5" ht="15.75">
      <c r="A323" s="357">
        <v>42786</v>
      </c>
      <c r="B323" s="56"/>
      <c r="D323" s="360" t="s">
        <v>2742</v>
      </c>
      <c r="E323" s="112">
        <v>43070</v>
      </c>
    </row>
    <row r="324" spans="1:5" ht="15.75">
      <c r="A324" s="357">
        <v>42884</v>
      </c>
      <c r="B324" s="56"/>
      <c r="D324" s="360" t="s">
        <v>2743</v>
      </c>
      <c r="E324" s="367"/>
    </row>
    <row r="325" spans="1:5">
      <c r="A325" s="357">
        <v>42920</v>
      </c>
      <c r="B325" s="56"/>
    </row>
    <row r="326" spans="1:5">
      <c r="A326" s="357">
        <v>42982</v>
      </c>
      <c r="B326" s="56"/>
    </row>
    <row r="327" spans="1:5">
      <c r="A327" s="357">
        <v>43062</v>
      </c>
      <c r="B327" s="56"/>
    </row>
    <row r="328" spans="1:5">
      <c r="A328" s="357">
        <v>43063</v>
      </c>
      <c r="B328" s="56"/>
    </row>
    <row r="329" spans="1:5">
      <c r="A329" s="357">
        <v>43094</v>
      </c>
      <c r="B329" s="56"/>
    </row>
    <row r="335" spans="1:5" ht="21">
      <c r="A335" s="6" t="s">
        <v>1617</v>
      </c>
      <c r="B335" s="6"/>
    </row>
    <row r="336" spans="1:5" ht="18.75">
      <c r="A336" s="234" t="s">
        <v>2744</v>
      </c>
      <c r="B336" s="270"/>
      <c r="C336" s="270"/>
    </row>
    <row r="337" spans="1:3" ht="18.75">
      <c r="A337" s="234" t="s">
        <v>2745</v>
      </c>
      <c r="B337" s="270"/>
      <c r="C337" s="270"/>
    </row>
    <row r="339" spans="1:3" ht="18.75">
      <c r="A339" s="203" t="s">
        <v>2746</v>
      </c>
    </row>
    <row r="340" spans="1:3" ht="18.75">
      <c r="A340" s="203" t="s">
        <v>2747</v>
      </c>
    </row>
    <row r="341" spans="1:3" ht="18.75">
      <c r="A341" s="203" t="s">
        <v>2748</v>
      </c>
    </row>
    <row r="343" spans="1:3" ht="15.75">
      <c r="A343" s="341" t="s">
        <v>2749</v>
      </c>
      <c r="B343" s="341" t="s">
        <v>2750</v>
      </c>
      <c r="C343" s="341" t="s">
        <v>2751</v>
      </c>
    </row>
    <row r="344" spans="1:3">
      <c r="A344" s="184">
        <v>27670</v>
      </c>
      <c r="B344" s="69"/>
      <c r="C344" s="209"/>
    </row>
    <row r="345" spans="1:3">
      <c r="A345" s="368">
        <v>36395</v>
      </c>
      <c r="B345" s="69"/>
      <c r="C345" s="209"/>
    </row>
    <row r="346" spans="1:3">
      <c r="A346" s="181" t="s">
        <v>2752</v>
      </c>
      <c r="B346" s="69"/>
      <c r="C346" s="209"/>
    </row>
    <row r="347" spans="1:3">
      <c r="A347" s="181" t="s">
        <v>2753</v>
      </c>
      <c r="B347" s="69"/>
      <c r="C347" s="209"/>
    </row>
    <row r="348" spans="1:3">
      <c r="A348" s="181" t="s">
        <v>2754</v>
      </c>
      <c r="B348" s="69"/>
      <c r="C348" s="209"/>
    </row>
    <row r="349" spans="1:3">
      <c r="A349" s="181" t="s">
        <v>2755</v>
      </c>
      <c r="B349" s="69"/>
      <c r="C349" s="209"/>
    </row>
    <row r="350" spans="1:3">
      <c r="A350" s="181" t="s">
        <v>2756</v>
      </c>
      <c r="B350" s="69"/>
      <c r="C350" s="209"/>
    </row>
    <row r="351" spans="1:3">
      <c r="A351" s="369" t="s">
        <v>2757</v>
      </c>
      <c r="B351" s="69"/>
      <c r="C351" s="209"/>
    </row>
    <row r="352" spans="1:3">
      <c r="A352" s="370">
        <v>42095</v>
      </c>
      <c r="B352" s="69"/>
      <c r="C352" s="209"/>
    </row>
    <row r="353" spans="1:3">
      <c r="A353" s="370">
        <v>41214</v>
      </c>
      <c r="B353" s="69"/>
      <c r="C353" s="209"/>
    </row>
    <row r="354" spans="1:3">
      <c r="A354" s="368">
        <v>44444</v>
      </c>
      <c r="B354" s="69"/>
      <c r="C354" s="209"/>
    </row>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179C52-84F5-45AB-B137-A1FD4869EDEB}">
  <sheetPr>
    <tabColor rgb="FF00B050"/>
  </sheetPr>
  <dimension ref="A1:J27"/>
  <sheetViews>
    <sheetView workbookViewId="0">
      <selection activeCell="O21" sqref="O21"/>
    </sheetView>
  </sheetViews>
  <sheetFormatPr defaultRowHeight="15"/>
  <cols>
    <col min="1" max="1" width="12.7109375" customWidth="1"/>
    <col min="2" max="3" width="10.140625" bestFit="1" customWidth="1"/>
  </cols>
  <sheetData>
    <row r="1" spans="1:10" ht="23.25">
      <c r="A1" s="21" t="s">
        <v>1690</v>
      </c>
    </row>
    <row r="2" spans="1:10" ht="18.75">
      <c r="A2" s="234" t="s">
        <v>2758</v>
      </c>
      <c r="B2" s="234"/>
      <c r="C2" s="234"/>
      <c r="D2" s="234"/>
      <c r="E2" s="234"/>
      <c r="F2" s="234"/>
      <c r="G2" s="234"/>
      <c r="H2" s="234"/>
      <c r="I2" s="234"/>
    </row>
    <row r="4" spans="1:10">
      <c r="A4" s="224" t="s">
        <v>2667</v>
      </c>
      <c r="B4" s="112"/>
    </row>
    <row r="5" spans="1:10">
      <c r="D5" s="817" t="s">
        <v>2759</v>
      </c>
      <c r="E5" s="817"/>
      <c r="G5" s="817" t="s">
        <v>2760</v>
      </c>
      <c r="H5" s="817"/>
    </row>
    <row r="6" spans="1:10">
      <c r="D6" s="243" t="s">
        <v>2761</v>
      </c>
      <c r="E6" s="243" t="s">
        <v>2762</v>
      </c>
      <c r="F6" s="224"/>
      <c r="G6" s="243" t="s">
        <v>2761</v>
      </c>
      <c r="H6" s="243" t="s">
        <v>2762</v>
      </c>
      <c r="I6" s="224"/>
      <c r="J6" s="243" t="s">
        <v>2763</v>
      </c>
    </row>
    <row r="7" spans="1:10">
      <c r="A7" s="371" t="str">
        <f>TEXT(B7,"dddd")</f>
        <v>sobota</v>
      </c>
      <c r="B7" s="372">
        <f>B4</f>
        <v>0</v>
      </c>
      <c r="C7" s="273"/>
      <c r="D7" s="373"/>
      <c r="E7" s="374"/>
      <c r="G7" s="373"/>
      <c r="H7" s="374"/>
      <c r="J7" s="375">
        <f>(E7-D7)+(H7-G7)</f>
        <v>0</v>
      </c>
    </row>
    <row r="8" spans="1:10">
      <c r="A8" s="376" t="str">
        <f>TEXT(B8,"dddd")</f>
        <v>nedelja</v>
      </c>
      <c r="B8" s="377">
        <f>B7+1</f>
        <v>1</v>
      </c>
      <c r="C8" s="273"/>
      <c r="D8" s="378"/>
      <c r="E8" s="379"/>
      <c r="G8" s="378"/>
      <c r="H8" s="379"/>
      <c r="J8" s="380">
        <f>(E8-D8)+(H8-G8)</f>
        <v>0</v>
      </c>
    </row>
    <row r="9" spans="1:10">
      <c r="A9" s="381" t="str">
        <f>TEXT(B9,"dddd")</f>
        <v>ponedeljek</v>
      </c>
      <c r="B9" s="377">
        <f>B8+1</f>
        <v>2</v>
      </c>
      <c r="C9" s="273"/>
      <c r="D9" s="378"/>
      <c r="E9" s="379"/>
      <c r="G9" s="378"/>
      <c r="H9" s="379"/>
      <c r="J9" s="380">
        <f>(E9-D9)+(H9-G9)</f>
        <v>0</v>
      </c>
    </row>
    <row r="10" spans="1:10">
      <c r="A10" s="381" t="str">
        <f>TEXT(B10,"dddd")</f>
        <v>torek</v>
      </c>
      <c r="B10" s="377">
        <f>B9+1</f>
        <v>3</v>
      </c>
      <c r="C10" s="273"/>
      <c r="D10" s="378"/>
      <c r="E10" s="379"/>
      <c r="G10" s="378"/>
      <c r="H10" s="379"/>
      <c r="J10" s="380">
        <f>(E10-D10)+(H10-G10)</f>
        <v>0</v>
      </c>
    </row>
    <row r="11" spans="1:10">
      <c r="A11" s="382" t="str">
        <f>TEXT(B11,"dddd")</f>
        <v>sreda</v>
      </c>
      <c r="B11" s="383">
        <f>B10+1</f>
        <v>4</v>
      </c>
      <c r="C11" s="273"/>
      <c r="D11" s="384"/>
      <c r="E11" s="385"/>
      <c r="G11" s="384"/>
      <c r="H11" s="385"/>
      <c r="J11" s="386">
        <f>(E11-D11)+(H11-G11)</f>
        <v>0</v>
      </c>
    </row>
    <row r="14" spans="1:10">
      <c r="A14" s="387"/>
      <c r="E14" s="388"/>
      <c r="H14" s="224" t="s">
        <v>2099</v>
      </c>
      <c r="J14" s="389">
        <f>SUM(J7:J11)</f>
        <v>0</v>
      </c>
    </row>
    <row r="15" spans="1:10">
      <c r="A15" s="387"/>
      <c r="H15" s="224" t="s">
        <v>2764</v>
      </c>
      <c r="J15" s="390">
        <v>1.6666666666666665</v>
      </c>
    </row>
    <row r="16" spans="1:10">
      <c r="C16" s="387"/>
      <c r="H16" s="224" t="s">
        <v>2765</v>
      </c>
      <c r="J16" s="391">
        <f>IF(J14&gt;J15, J14-J15,0)</f>
        <v>0</v>
      </c>
    </row>
    <row r="21" spans="1:7" ht="23.25">
      <c r="A21" s="392" t="s">
        <v>2766</v>
      </c>
      <c r="B21" s="234"/>
      <c r="C21" s="234"/>
      <c r="E21" s="809" t="s">
        <v>2767</v>
      </c>
      <c r="F21" s="809"/>
      <c r="G21" s="809"/>
    </row>
    <row r="22" spans="1:7" ht="18.75">
      <c r="A22" s="33" t="s">
        <v>1627</v>
      </c>
    </row>
    <row r="23" spans="1:7" ht="18.75">
      <c r="A23" s="33" t="s">
        <v>2768</v>
      </c>
    </row>
    <row r="25" spans="1:7" ht="18.75">
      <c r="A25" s="816" t="s">
        <v>2769</v>
      </c>
      <c r="B25" s="816"/>
      <c r="C25" s="112">
        <v>34699</v>
      </c>
    </row>
    <row r="26" spans="1:7" ht="18.75">
      <c r="A26" s="816" t="s">
        <v>2770</v>
      </c>
      <c r="B26" s="816"/>
      <c r="C26" s="112">
        <f ca="1">TODAY()</f>
        <v>45252</v>
      </c>
    </row>
    <row r="27" spans="1:7" ht="18.75">
      <c r="A27" s="816" t="s">
        <v>2771</v>
      </c>
      <c r="B27" s="816"/>
      <c r="C27" s="56"/>
    </row>
  </sheetData>
  <mergeCells count="6">
    <mergeCell ref="A27:B27"/>
    <mergeCell ref="D5:E5"/>
    <mergeCell ref="G5:H5"/>
    <mergeCell ref="E21:G21"/>
    <mergeCell ref="A25:B25"/>
    <mergeCell ref="A26:B26"/>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91C1B6-E2B4-446C-9F65-3D4F77ED8909}">
  <sheetPr>
    <tabColor theme="1"/>
  </sheetPr>
  <dimension ref="A1:D13"/>
  <sheetViews>
    <sheetView workbookViewId="0">
      <selection activeCell="F15" sqref="F15"/>
    </sheetView>
  </sheetViews>
  <sheetFormatPr defaultRowHeight="15"/>
  <cols>
    <col min="1" max="1" width="24.42578125" customWidth="1"/>
    <col min="2" max="2" width="56.28515625" customWidth="1"/>
  </cols>
  <sheetData>
    <row r="1" spans="1:4" ht="26.25">
      <c r="A1" s="237" t="s">
        <v>2772</v>
      </c>
      <c r="B1" s="237"/>
    </row>
    <row r="3" spans="1:4" ht="18.75">
      <c r="A3" s="214" t="s">
        <v>2773</v>
      </c>
      <c r="B3" s="238" t="s">
        <v>2774</v>
      </c>
      <c r="C3" s="33" t="s">
        <v>2775</v>
      </c>
      <c r="D3" s="33"/>
    </row>
    <row r="4" spans="1:4" ht="18.75">
      <c r="A4" s="214" t="s">
        <v>2776</v>
      </c>
      <c r="B4" s="238" t="s">
        <v>2777</v>
      </c>
      <c r="C4" s="33" t="s">
        <v>2778</v>
      </c>
      <c r="D4" s="33"/>
    </row>
    <row r="5" spans="1:4" ht="18.75">
      <c r="A5" s="214" t="s">
        <v>2779</v>
      </c>
      <c r="B5" s="238" t="s">
        <v>2780</v>
      </c>
      <c r="C5" s="33" t="s">
        <v>2781</v>
      </c>
      <c r="D5" s="33"/>
    </row>
    <row r="6" spans="1:4" ht="18.75">
      <c r="A6" s="214" t="s">
        <v>2782</v>
      </c>
      <c r="B6" s="238" t="s">
        <v>2783</v>
      </c>
      <c r="C6" s="33" t="s">
        <v>2784</v>
      </c>
      <c r="D6" s="33"/>
    </row>
    <row r="7" spans="1:4" ht="18.75">
      <c r="A7" s="214" t="s">
        <v>2785</v>
      </c>
      <c r="B7" s="238" t="s">
        <v>2786</v>
      </c>
      <c r="C7" s="33" t="s">
        <v>2787</v>
      </c>
      <c r="D7" s="33"/>
    </row>
    <row r="8" spans="1:4" ht="18.75">
      <c r="A8" s="214" t="s">
        <v>2788</v>
      </c>
      <c r="B8" s="238" t="s">
        <v>2789</v>
      </c>
      <c r="C8" s="33"/>
      <c r="D8" s="33"/>
    </row>
    <row r="9" spans="1:4" ht="18.75">
      <c r="A9" s="214" t="s">
        <v>2790</v>
      </c>
      <c r="B9" s="238" t="s">
        <v>2791</v>
      </c>
      <c r="C9" s="33" t="s">
        <v>2792</v>
      </c>
      <c r="D9" s="33"/>
    </row>
    <row r="10" spans="1:4" ht="18.75">
      <c r="A10" s="214" t="s">
        <v>2793</v>
      </c>
      <c r="B10" s="238" t="s">
        <v>2794</v>
      </c>
      <c r="C10" s="33" t="s">
        <v>2795</v>
      </c>
      <c r="D10" s="33"/>
    </row>
    <row r="11" spans="1:4" ht="18.75">
      <c r="A11" s="214" t="s">
        <v>2796</v>
      </c>
      <c r="B11" s="238" t="s">
        <v>2797</v>
      </c>
      <c r="C11" s="33" t="s">
        <v>2798</v>
      </c>
      <c r="D11" s="33"/>
    </row>
    <row r="12" spans="1:4" ht="18.75">
      <c r="A12" s="214" t="s">
        <v>2622</v>
      </c>
      <c r="B12" s="238" t="s">
        <v>2623</v>
      </c>
      <c r="C12" s="33" t="s">
        <v>2624</v>
      </c>
      <c r="D12" s="33"/>
    </row>
    <row r="13" spans="1:4" ht="18.75">
      <c r="A13" s="33"/>
      <c r="B13" s="33"/>
      <c r="C13" s="33"/>
      <c r="D13" s="33"/>
    </row>
  </sheetData>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0E5DE2-210B-45F6-AF28-16CE6BDD3921}">
  <sheetPr>
    <tabColor theme="1"/>
  </sheetPr>
  <dimension ref="A1:H98"/>
  <sheetViews>
    <sheetView workbookViewId="0">
      <selection activeCell="C9" sqref="C9"/>
    </sheetView>
  </sheetViews>
  <sheetFormatPr defaultRowHeight="15"/>
  <cols>
    <col min="1" max="1" width="22.7109375" customWidth="1"/>
    <col min="2" max="2" width="18.140625" customWidth="1"/>
    <col min="3" max="3" width="20.5703125" customWidth="1"/>
    <col min="4" max="4" width="13.28515625" customWidth="1"/>
    <col min="5" max="5" width="19.85546875" customWidth="1"/>
    <col min="6" max="6" width="13.7109375" customWidth="1"/>
    <col min="7" max="7" width="14.7109375" customWidth="1"/>
    <col min="8" max="8" width="19.7109375" bestFit="1" customWidth="1"/>
  </cols>
  <sheetData>
    <row r="1" spans="1:8" ht="21">
      <c r="A1" s="233" t="s">
        <v>2799</v>
      </c>
      <c r="B1" s="270"/>
      <c r="C1" s="270"/>
      <c r="D1" s="270"/>
      <c r="E1" s="270"/>
      <c r="H1" s="8" t="s">
        <v>1684</v>
      </c>
    </row>
    <row r="2" spans="1:8" ht="18.75">
      <c r="A2" s="234" t="s">
        <v>2800</v>
      </c>
      <c r="B2" s="270"/>
      <c r="C2" s="270"/>
      <c r="H2" t="s">
        <v>2801</v>
      </c>
    </row>
    <row r="3" spans="1:8" ht="18.75">
      <c r="E3" s="818" t="s">
        <v>38</v>
      </c>
      <c r="F3" s="818"/>
      <c r="G3" s="818"/>
    </row>
    <row r="5" spans="1:8">
      <c r="A5" s="393" t="s">
        <v>2802</v>
      </c>
      <c r="E5" s="394">
        <v>43831</v>
      </c>
      <c r="F5" s="395">
        <v>0.5</v>
      </c>
      <c r="G5" s="56" t="s">
        <v>2803</v>
      </c>
    </row>
    <row r="6" spans="1:8">
      <c r="A6" s="393" t="s">
        <v>2804</v>
      </c>
      <c r="E6" s="394">
        <v>43833</v>
      </c>
      <c r="F6" s="395">
        <v>0.5</v>
      </c>
      <c r="G6" s="56" t="s">
        <v>2803</v>
      </c>
    </row>
    <row r="7" spans="1:8">
      <c r="A7" s="393" t="s">
        <v>2805</v>
      </c>
      <c r="E7" s="394">
        <v>43835</v>
      </c>
      <c r="F7" s="395">
        <v>0.5</v>
      </c>
      <c r="G7" s="56" t="s">
        <v>2803</v>
      </c>
    </row>
    <row r="8" spans="1:8">
      <c r="A8" s="393" t="s">
        <v>2806</v>
      </c>
      <c r="E8" s="394">
        <v>43837</v>
      </c>
      <c r="F8" s="395">
        <v>0.5</v>
      </c>
      <c r="G8" s="56" t="s">
        <v>2803</v>
      </c>
    </row>
    <row r="9" spans="1:8">
      <c r="A9" s="393" t="s">
        <v>2807</v>
      </c>
      <c r="E9" s="394">
        <v>43839</v>
      </c>
      <c r="F9" s="395">
        <v>0.5</v>
      </c>
      <c r="G9" s="56" t="s">
        <v>2803</v>
      </c>
    </row>
    <row r="10" spans="1:8">
      <c r="A10" s="393" t="s">
        <v>2808</v>
      </c>
      <c r="E10" s="394">
        <v>43842</v>
      </c>
      <c r="F10" s="395">
        <v>0.5</v>
      </c>
      <c r="G10" s="56" t="s">
        <v>2803</v>
      </c>
    </row>
    <row r="11" spans="1:8">
      <c r="A11" s="393" t="s">
        <v>2809</v>
      </c>
      <c r="E11" s="394">
        <v>43843</v>
      </c>
      <c r="F11" s="395">
        <v>0.5</v>
      </c>
      <c r="G11" s="56" t="s">
        <v>2803</v>
      </c>
    </row>
    <row r="12" spans="1:8">
      <c r="A12" s="393" t="s">
        <v>2810</v>
      </c>
      <c r="E12" s="394">
        <v>43845</v>
      </c>
      <c r="F12" s="395">
        <v>0.5</v>
      </c>
      <c r="G12" s="56" t="s">
        <v>2803</v>
      </c>
    </row>
    <row r="13" spans="1:8">
      <c r="A13" s="393" t="s">
        <v>2811</v>
      </c>
      <c r="E13" s="394">
        <v>43847</v>
      </c>
      <c r="F13" s="395">
        <v>0.5</v>
      </c>
      <c r="G13" s="56" t="s">
        <v>2803</v>
      </c>
    </row>
    <row r="14" spans="1:8">
      <c r="A14" s="393" t="s">
        <v>2812</v>
      </c>
      <c r="E14" s="394">
        <v>43849</v>
      </c>
      <c r="F14" s="395">
        <v>0.5</v>
      </c>
      <c r="G14" s="56" t="s">
        <v>2803</v>
      </c>
    </row>
    <row r="15" spans="1:8">
      <c r="A15" s="393" t="s">
        <v>2813</v>
      </c>
      <c r="E15" s="394">
        <v>43852</v>
      </c>
      <c r="F15" s="395">
        <v>0.5</v>
      </c>
      <c r="G15" s="56" t="s">
        <v>2803</v>
      </c>
    </row>
    <row r="16" spans="1:8">
      <c r="A16" s="393" t="s">
        <v>2814</v>
      </c>
      <c r="E16" s="394">
        <v>43853</v>
      </c>
      <c r="F16" s="395">
        <v>0.5</v>
      </c>
      <c r="G16" s="56" t="s">
        <v>2803</v>
      </c>
    </row>
    <row r="17" spans="1:8">
      <c r="A17" s="393" t="s">
        <v>2815</v>
      </c>
      <c r="E17" s="394">
        <v>43855</v>
      </c>
      <c r="F17" s="395">
        <v>0.5</v>
      </c>
      <c r="G17" s="56" t="s">
        <v>2803</v>
      </c>
    </row>
    <row r="18" spans="1:8">
      <c r="A18" s="393" t="s">
        <v>2816</v>
      </c>
      <c r="E18" s="394">
        <v>43857</v>
      </c>
      <c r="F18" s="395">
        <v>0.5</v>
      </c>
      <c r="G18" s="56" t="s">
        <v>2803</v>
      </c>
    </row>
    <row r="19" spans="1:8">
      <c r="A19" s="396" t="s">
        <v>2817</v>
      </c>
      <c r="E19" s="394">
        <v>43859</v>
      </c>
      <c r="F19" s="395">
        <v>0.5</v>
      </c>
      <c r="G19" s="56" t="s">
        <v>2803</v>
      </c>
    </row>
    <row r="22" spans="1:8" ht="21">
      <c r="A22" s="233" t="s">
        <v>2818</v>
      </c>
      <c r="B22" s="270"/>
      <c r="C22" s="270"/>
      <c r="D22" s="270"/>
      <c r="E22" s="270"/>
    </row>
    <row r="23" spans="1:8" ht="18.75">
      <c r="A23" s="234" t="s">
        <v>2800</v>
      </c>
      <c r="B23" s="270"/>
      <c r="C23" s="270"/>
    </row>
    <row r="24" spans="1:8" ht="18.75">
      <c r="G24" s="818" t="s">
        <v>38</v>
      </c>
      <c r="H24" s="818"/>
    </row>
    <row r="26" spans="1:8">
      <c r="A26" t="s">
        <v>2819</v>
      </c>
      <c r="B26" s="236"/>
      <c r="C26" s="236"/>
    </row>
    <row r="27" spans="1:8">
      <c r="A27" t="s">
        <v>2820</v>
      </c>
      <c r="B27" s="236"/>
      <c r="C27" s="236"/>
    </row>
    <row r="28" spans="1:8">
      <c r="A28" t="s">
        <v>2821</v>
      </c>
      <c r="B28" s="236"/>
      <c r="C28" s="236"/>
    </row>
    <row r="29" spans="1:8">
      <c r="A29" t="s">
        <v>2822</v>
      </c>
      <c r="B29" s="236"/>
      <c r="C29" s="236"/>
    </row>
    <row r="30" spans="1:8">
      <c r="A30" t="s">
        <v>2823</v>
      </c>
      <c r="B30" s="236"/>
      <c r="C30" s="236"/>
    </row>
    <row r="31" spans="1:8">
      <c r="A31" t="s">
        <v>2824</v>
      </c>
      <c r="B31" s="236"/>
      <c r="C31" s="236"/>
    </row>
    <row r="32" spans="1:8">
      <c r="A32" t="s">
        <v>2825</v>
      </c>
      <c r="B32" s="236"/>
      <c r="C32" s="236"/>
    </row>
    <row r="33" spans="1:8">
      <c r="A33" t="s">
        <v>2826</v>
      </c>
      <c r="B33" s="236"/>
      <c r="C33" s="236"/>
    </row>
    <row r="34" spans="1:8">
      <c r="A34" t="s">
        <v>2827</v>
      </c>
      <c r="B34" s="236"/>
      <c r="C34" s="236"/>
    </row>
    <row r="38" spans="1:8" ht="18.75">
      <c r="A38" s="190" t="s">
        <v>2828</v>
      </c>
      <c r="B38" s="190"/>
      <c r="C38" s="190"/>
      <c r="D38" s="190"/>
    </row>
    <row r="39" spans="1:8" ht="18.75">
      <c r="A39" s="190" t="s">
        <v>2829</v>
      </c>
      <c r="B39" s="190"/>
      <c r="C39" s="190"/>
      <c r="D39" s="190"/>
      <c r="E39" s="190"/>
    </row>
    <row r="40" spans="1:8" ht="18.75">
      <c r="A40" s="190" t="s">
        <v>2830</v>
      </c>
      <c r="B40" s="190"/>
      <c r="C40" s="190"/>
      <c r="D40" s="190"/>
      <c r="E40" s="190"/>
    </row>
    <row r="41" spans="1:8" ht="18.75">
      <c r="G41" s="818" t="s">
        <v>38</v>
      </c>
      <c r="H41" s="818"/>
    </row>
    <row r="42" spans="1:8">
      <c r="A42" s="56" t="s">
        <v>2819</v>
      </c>
      <c r="B42" s="56" t="s">
        <v>2831</v>
      </c>
      <c r="C42" s="397"/>
    </row>
    <row r="43" spans="1:8">
      <c r="A43" s="56" t="s">
        <v>2820</v>
      </c>
      <c r="B43" s="56" t="s">
        <v>2832</v>
      </c>
    </row>
    <row r="44" spans="1:8">
      <c r="A44" s="56" t="s">
        <v>2821</v>
      </c>
      <c r="B44" s="265"/>
    </row>
    <row r="45" spans="1:8">
      <c r="A45" s="56" t="s">
        <v>2822</v>
      </c>
      <c r="B45" s="265"/>
    </row>
    <row r="46" spans="1:8">
      <c r="A46" s="56" t="s">
        <v>2823</v>
      </c>
      <c r="B46" s="265"/>
    </row>
    <row r="47" spans="1:8">
      <c r="A47" s="56" t="s">
        <v>2824</v>
      </c>
      <c r="B47" s="265"/>
    </row>
    <row r="48" spans="1:8">
      <c r="A48" s="56" t="s">
        <v>2825</v>
      </c>
      <c r="B48" s="265"/>
    </row>
    <row r="49" spans="1:8">
      <c r="A49" s="56" t="s">
        <v>2826</v>
      </c>
      <c r="B49" s="265"/>
    </row>
    <row r="50" spans="1:8">
      <c r="A50" s="56" t="s">
        <v>2827</v>
      </c>
      <c r="B50" s="265"/>
    </row>
    <row r="53" spans="1:8" ht="15.75">
      <c r="A53" s="240" t="s">
        <v>2833</v>
      </c>
    </row>
    <row r="55" spans="1:8" ht="21">
      <c r="A55" s="186" t="s">
        <v>2834</v>
      </c>
      <c r="B55" s="190"/>
      <c r="C55" s="190"/>
      <c r="F55" s="818" t="s">
        <v>38</v>
      </c>
      <c r="G55" s="818"/>
      <c r="H55" s="818"/>
    </row>
    <row r="57" spans="1:8" ht="18.75">
      <c r="A57" s="33" t="s">
        <v>2835</v>
      </c>
    </row>
    <row r="60" spans="1:8">
      <c r="A60" s="56" t="s">
        <v>2836</v>
      </c>
      <c r="B60" s="56"/>
      <c r="C60" t="s">
        <v>2837</v>
      </c>
    </row>
    <row r="61" spans="1:8">
      <c r="A61" s="56" t="s">
        <v>2838</v>
      </c>
      <c r="B61" s="56"/>
    </row>
    <row r="62" spans="1:8">
      <c r="A62" s="56" t="s">
        <v>2839</v>
      </c>
      <c r="B62" s="265"/>
    </row>
    <row r="63" spans="1:8">
      <c r="A63" s="56" t="s">
        <v>2840</v>
      </c>
      <c r="B63" s="265"/>
    </row>
    <row r="64" spans="1:8">
      <c r="A64" s="56" t="s">
        <v>2841</v>
      </c>
      <c r="B64" s="265"/>
    </row>
    <row r="65" spans="1:5">
      <c r="A65" s="56" t="s">
        <v>2842</v>
      </c>
      <c r="B65" s="265"/>
    </row>
    <row r="66" spans="1:5">
      <c r="A66" s="56" t="s">
        <v>2843</v>
      </c>
      <c r="B66" s="265"/>
    </row>
    <row r="67" spans="1:5">
      <c r="A67" s="56" t="s">
        <v>2844</v>
      </c>
      <c r="B67" s="265"/>
    </row>
    <row r="68" spans="1:5">
      <c r="A68" s="56" t="s">
        <v>2845</v>
      </c>
      <c r="B68" s="265"/>
    </row>
    <row r="69" spans="1:5">
      <c r="A69" s="398" t="s">
        <v>2846</v>
      </c>
      <c r="B69" s="265"/>
    </row>
    <row r="70" spans="1:5">
      <c r="A70" s="398" t="s">
        <v>2847</v>
      </c>
      <c r="B70" s="265"/>
    </row>
    <row r="77" spans="1:5" ht="21">
      <c r="A77" s="233" t="s">
        <v>2848</v>
      </c>
      <c r="B77" s="270"/>
      <c r="C77" s="270"/>
      <c r="D77" s="270"/>
      <c r="E77" s="270"/>
    </row>
    <row r="78" spans="1:5" ht="18.75">
      <c r="A78" s="234" t="s">
        <v>2849</v>
      </c>
      <c r="B78" s="270"/>
      <c r="C78" s="270"/>
      <c r="D78" s="270"/>
      <c r="E78" s="270"/>
    </row>
    <row r="80" spans="1:5">
      <c r="A80" t="s">
        <v>2850</v>
      </c>
      <c r="C80" s="236"/>
      <c r="D80" s="236"/>
      <c r="E80" s="236"/>
    </row>
    <row r="81" spans="1:5">
      <c r="A81" t="s">
        <v>2851</v>
      </c>
      <c r="C81" s="236"/>
      <c r="D81" s="236"/>
      <c r="E81" s="236"/>
    </row>
    <row r="82" spans="1:5">
      <c r="A82" t="s">
        <v>2852</v>
      </c>
      <c r="C82" s="236"/>
      <c r="D82" s="236"/>
      <c r="E82" s="236"/>
    </row>
    <row r="83" spans="1:5">
      <c r="A83" t="s">
        <v>2853</v>
      </c>
      <c r="C83" s="236"/>
      <c r="D83" s="236"/>
      <c r="E83" s="236"/>
    </row>
    <row r="84" spans="1:5">
      <c r="A84" t="s">
        <v>2854</v>
      </c>
      <c r="C84" s="236"/>
      <c r="D84" s="236"/>
      <c r="E84" s="236"/>
    </row>
    <row r="85" spans="1:5">
      <c r="A85" t="s">
        <v>2855</v>
      </c>
      <c r="C85" s="236"/>
      <c r="D85" s="236"/>
      <c r="E85" s="236"/>
    </row>
    <row r="86" spans="1:5">
      <c r="A86" t="s">
        <v>2856</v>
      </c>
      <c r="C86" s="236"/>
      <c r="D86" s="236"/>
      <c r="E86" s="236"/>
    </row>
    <row r="87" spans="1:5">
      <c r="A87" t="s">
        <v>2850</v>
      </c>
      <c r="C87" s="236"/>
      <c r="D87" s="236"/>
      <c r="E87" s="236"/>
    </row>
    <row r="88" spans="1:5">
      <c r="A88" t="s">
        <v>2857</v>
      </c>
      <c r="C88" s="236"/>
      <c r="D88" s="236"/>
      <c r="E88" s="236"/>
    </row>
    <row r="89" spans="1:5">
      <c r="A89" t="s">
        <v>2858</v>
      </c>
      <c r="C89" s="236"/>
      <c r="D89" s="236"/>
      <c r="E89" s="236"/>
    </row>
    <row r="90" spans="1:5">
      <c r="A90" t="s">
        <v>2859</v>
      </c>
      <c r="C90" s="236"/>
      <c r="D90" s="236"/>
      <c r="E90" s="236"/>
    </row>
    <row r="91" spans="1:5">
      <c r="A91" t="s">
        <v>2860</v>
      </c>
      <c r="C91" s="236"/>
      <c r="D91" s="236"/>
      <c r="E91" s="236"/>
    </row>
    <row r="92" spans="1:5">
      <c r="A92" t="s">
        <v>2861</v>
      </c>
      <c r="C92" s="236"/>
      <c r="D92" s="236"/>
      <c r="E92" s="236"/>
    </row>
    <row r="93" spans="1:5">
      <c r="A93" t="s">
        <v>2862</v>
      </c>
      <c r="C93" s="236"/>
      <c r="D93" s="236"/>
      <c r="E93" s="236"/>
    </row>
    <row r="98" spans="1:1" ht="21">
      <c r="A98" s="186" t="s">
        <v>1586</v>
      </c>
    </row>
  </sheetData>
  <mergeCells count="4">
    <mergeCell ref="E3:G3"/>
    <mergeCell ref="G24:H24"/>
    <mergeCell ref="G41:H41"/>
    <mergeCell ref="F55:H55"/>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F43192-3311-4306-9BBB-1DFF6AF5E3D3}">
  <sheetPr>
    <tabColor theme="1"/>
  </sheetPr>
  <dimension ref="A1:T369"/>
  <sheetViews>
    <sheetView workbookViewId="0">
      <selection activeCell="E237" sqref="E237"/>
    </sheetView>
  </sheetViews>
  <sheetFormatPr defaultRowHeight="15"/>
  <cols>
    <col min="1" max="1" width="21.42578125" customWidth="1"/>
    <col min="2" max="2" width="15.28515625" customWidth="1"/>
    <col min="3" max="3" width="22" customWidth="1"/>
    <col min="4" max="4" width="15.85546875" customWidth="1"/>
    <col min="5" max="5" width="12.28515625" customWidth="1"/>
    <col min="6" max="6" width="17.140625" customWidth="1"/>
    <col min="7" max="7" width="10" hidden="1" customWidth="1"/>
    <col min="8" max="8" width="8" hidden="1" customWidth="1"/>
    <col min="9" max="10" width="9" hidden="1" customWidth="1"/>
    <col min="11" max="11" width="9.42578125" hidden="1" customWidth="1"/>
    <col min="12" max="12" width="10.28515625" hidden="1" customWidth="1"/>
    <col min="13" max="13" width="6.85546875" customWidth="1"/>
    <col min="14" max="14" width="11" customWidth="1"/>
    <col min="15" max="15" width="7.7109375" customWidth="1"/>
    <col min="16" max="16" width="9.28515625" customWidth="1"/>
    <col min="17" max="17" width="13.140625" customWidth="1"/>
    <col min="20" max="20" width="12.85546875" customWidth="1"/>
    <col min="21" max="21" width="14.7109375" customWidth="1"/>
  </cols>
  <sheetData>
    <row r="1" spans="1:16" ht="23.25">
      <c r="A1" s="21" t="s">
        <v>2863</v>
      </c>
      <c r="B1" s="21"/>
      <c r="C1" s="21"/>
      <c r="D1" s="21"/>
    </row>
    <row r="3" spans="1:16" ht="21">
      <c r="A3" s="399" t="s">
        <v>2864</v>
      </c>
      <c r="B3" s="399"/>
      <c r="C3" s="399"/>
      <c r="D3" s="399"/>
      <c r="E3" s="399"/>
      <c r="F3" s="399"/>
    </row>
    <row r="4" spans="1:16">
      <c r="A4" s="210"/>
    </row>
    <row r="5" spans="1:16" ht="18.75">
      <c r="A5" s="234" t="s">
        <v>2865</v>
      </c>
      <c r="B5" s="270"/>
      <c r="C5" s="270"/>
      <c r="D5" s="270"/>
      <c r="E5" s="270"/>
      <c r="F5" s="270"/>
    </row>
    <row r="6" spans="1:16" ht="18.75">
      <c r="A6" s="234" t="s">
        <v>2866</v>
      </c>
      <c r="B6" s="270"/>
      <c r="C6" s="270"/>
      <c r="D6" s="270"/>
      <c r="E6" s="270"/>
      <c r="F6" s="270"/>
      <c r="N6" s="400" t="s">
        <v>2867</v>
      </c>
    </row>
    <row r="7" spans="1:16" ht="18.75">
      <c r="A7" s="234" t="s">
        <v>2868</v>
      </c>
      <c r="B7" s="270"/>
      <c r="C7" s="270"/>
      <c r="D7" s="270"/>
      <c r="E7" s="270"/>
      <c r="F7" s="270"/>
      <c r="N7" s="400" t="s">
        <v>2869</v>
      </c>
    </row>
    <row r="10" spans="1:16">
      <c r="A10" s="211" t="s">
        <v>2870</v>
      </c>
      <c r="B10" s="211" t="s">
        <v>2871</v>
      </c>
      <c r="C10" s="211" t="s">
        <v>450</v>
      </c>
      <c r="D10" s="211" t="s">
        <v>448</v>
      </c>
      <c r="E10" s="211" t="s">
        <v>2565</v>
      </c>
      <c r="F10" s="211" t="s">
        <v>2872</v>
      </c>
    </row>
    <row r="11" spans="1:16">
      <c r="A11" s="56" t="s">
        <v>2873</v>
      </c>
      <c r="B11" s="56" t="s">
        <v>2874</v>
      </c>
      <c r="C11" s="209" t="str">
        <f>LEFT(A11,SEARCH("/",A11)-2)</f>
        <v>Carlota</v>
      </c>
      <c r="D11" s="209" t="str">
        <f t="shared" ref="D11:D13" si="0">MID(A11,SEARCH("/",A11)+2,SEARCH(":",A11)-SEARCH("/",A11)-2)</f>
        <v>West</v>
      </c>
      <c r="E11" s="209">
        <f t="shared" ref="E11:E13" si="1">RIGHT(A11,LEN(A11)-SEARCH(":",A11))+0</f>
        <v>658</v>
      </c>
      <c r="F11" s="209" t="str">
        <f t="shared" ref="F11:F13" si="2">TRIM(B11)</f>
        <v>Amazon</v>
      </c>
    </row>
    <row r="12" spans="1:16">
      <c r="A12" s="56" t="s">
        <v>2875</v>
      </c>
      <c r="B12" s="56" t="s">
        <v>2876</v>
      </c>
      <c r="C12" s="209" t="str">
        <f t="shared" ref="C12:C13" si="3">LEFT(A12,SEARCH("/",A12)-2)</f>
        <v>Aspen</v>
      </c>
      <c r="D12" s="209" t="str">
        <f t="shared" si="0"/>
        <v>South</v>
      </c>
      <c r="E12" s="209">
        <f t="shared" si="1"/>
        <v>345</v>
      </c>
      <c r="F12" s="209" t="str">
        <f t="shared" si="2"/>
        <v>Gel-boomerangs</v>
      </c>
    </row>
    <row r="13" spans="1:16">
      <c r="A13" s="56" t="s">
        <v>2877</v>
      </c>
      <c r="B13" s="56" t="s">
        <v>2878</v>
      </c>
      <c r="C13" s="209" t="str">
        <f t="shared" si="3"/>
        <v>Yanaki</v>
      </c>
      <c r="D13" s="209" t="str">
        <f t="shared" si="0"/>
        <v>South</v>
      </c>
      <c r="E13" s="209">
        <f t="shared" si="1"/>
        <v>19.5</v>
      </c>
      <c r="F13" s="209" t="str">
        <f t="shared" si="2"/>
        <v>E-bay</v>
      </c>
      <c r="P13" s="401"/>
    </row>
    <row r="14" spans="1:16">
      <c r="A14" s="56" t="s">
        <v>2879</v>
      </c>
      <c r="B14" s="56" t="s">
        <v>2880</v>
      </c>
      <c r="C14" s="209"/>
      <c r="D14" s="209"/>
      <c r="E14" s="209"/>
      <c r="F14" s="209"/>
    </row>
    <row r="15" spans="1:16">
      <c r="A15" s="56" t="s">
        <v>2881</v>
      </c>
      <c r="B15" s="56" t="s">
        <v>2882</v>
      </c>
      <c r="C15" s="209"/>
      <c r="D15" s="209"/>
      <c r="E15" s="209"/>
      <c r="F15" s="209"/>
    </row>
    <row r="16" spans="1:16">
      <c r="A16" s="56" t="s">
        <v>2883</v>
      </c>
      <c r="B16" s="56" t="s">
        <v>2884</v>
      </c>
      <c r="C16" s="209"/>
      <c r="D16" s="209"/>
      <c r="E16" s="209"/>
      <c r="F16" s="209"/>
      <c r="P16" s="401"/>
    </row>
    <row r="17" spans="1:20">
      <c r="A17" s="56" t="s">
        <v>2885</v>
      </c>
      <c r="B17" s="56" t="s">
        <v>2886</v>
      </c>
      <c r="C17" s="209"/>
      <c r="D17" s="209"/>
      <c r="E17" s="209"/>
      <c r="F17" s="209"/>
    </row>
    <row r="18" spans="1:20">
      <c r="A18" s="56" t="s">
        <v>2887</v>
      </c>
      <c r="B18" s="56" t="s">
        <v>2888</v>
      </c>
      <c r="C18" s="209"/>
      <c r="D18" s="209"/>
      <c r="E18" s="209"/>
      <c r="F18" s="209"/>
    </row>
    <row r="19" spans="1:20">
      <c r="A19" s="56" t="s">
        <v>2889</v>
      </c>
      <c r="B19" s="56" t="s">
        <v>2890</v>
      </c>
      <c r="C19" s="209"/>
      <c r="D19" s="209"/>
      <c r="E19" s="209"/>
      <c r="F19" s="209"/>
    </row>
    <row r="20" spans="1:20">
      <c r="A20" s="56" t="s">
        <v>2891</v>
      </c>
      <c r="B20" s="56" t="s">
        <v>2892</v>
      </c>
      <c r="C20" s="209"/>
      <c r="D20" s="209"/>
      <c r="E20" s="209"/>
      <c r="F20" s="209"/>
    </row>
    <row r="21" spans="1:20">
      <c r="C21" s="402" t="s">
        <v>2714</v>
      </c>
      <c r="D21" s="402" t="s">
        <v>2714</v>
      </c>
      <c r="E21" s="402" t="s">
        <v>2714</v>
      </c>
      <c r="F21" s="402" t="s">
        <v>2714</v>
      </c>
    </row>
    <row r="22" spans="1:20">
      <c r="C22" s="402" t="s">
        <v>2776</v>
      </c>
      <c r="D22" s="402" t="s">
        <v>2782</v>
      </c>
      <c r="E22" s="402" t="s">
        <v>2779</v>
      </c>
      <c r="F22" s="402" t="s">
        <v>2893</v>
      </c>
    </row>
    <row r="27" spans="1:20" ht="18.75">
      <c r="A27" s="234" t="s">
        <v>2894</v>
      </c>
      <c r="B27" s="270"/>
      <c r="C27" s="270"/>
      <c r="D27" s="270"/>
      <c r="E27" s="270"/>
      <c r="F27" s="270"/>
      <c r="G27" s="270"/>
      <c r="H27" s="270"/>
      <c r="I27" s="270"/>
      <c r="J27" s="270"/>
      <c r="K27" s="270"/>
      <c r="L27" s="270"/>
      <c r="M27" s="270"/>
      <c r="N27" s="270"/>
      <c r="O27" s="270"/>
      <c r="P27" s="270"/>
      <c r="Q27" s="270"/>
    </row>
    <row r="28" spans="1:20" ht="18.75">
      <c r="A28" s="234" t="s">
        <v>2895</v>
      </c>
      <c r="B28" s="270"/>
      <c r="C28" s="270"/>
      <c r="D28" s="270"/>
      <c r="E28" s="270"/>
      <c r="F28" s="270"/>
      <c r="G28" s="270"/>
      <c r="H28" s="270"/>
      <c r="I28" s="270"/>
      <c r="J28" s="270"/>
      <c r="K28" s="270"/>
      <c r="L28" s="270"/>
      <c r="M28" s="270"/>
      <c r="N28" s="270"/>
      <c r="O28" s="270"/>
      <c r="P28" s="270"/>
      <c r="Q28" s="270"/>
    </row>
    <row r="30" spans="1:20">
      <c r="A30" s="211" t="s">
        <v>2896</v>
      </c>
      <c r="B30" s="211" t="s">
        <v>2897</v>
      </c>
      <c r="C30" s="403" t="s">
        <v>2870</v>
      </c>
      <c r="D30" s="211" t="s">
        <v>2898</v>
      </c>
      <c r="E30" s="211" t="s">
        <v>5</v>
      </c>
      <c r="G30" s="211" t="s">
        <v>2899</v>
      </c>
      <c r="H30" s="211" t="s">
        <v>2900</v>
      </c>
      <c r="I30" s="211" t="s">
        <v>2901</v>
      </c>
      <c r="J30" s="211" t="s">
        <v>2902</v>
      </c>
      <c r="K30" s="211" t="s">
        <v>1554</v>
      </c>
      <c r="L30" s="211" t="s">
        <v>742</v>
      </c>
      <c r="M30" s="110" t="s">
        <v>6</v>
      </c>
      <c r="N30" s="110" t="s">
        <v>2903</v>
      </c>
      <c r="O30" s="110" t="s">
        <v>2904</v>
      </c>
      <c r="P30" s="110" t="s">
        <v>2905</v>
      </c>
      <c r="Q30" s="110" t="s">
        <v>450</v>
      </c>
      <c r="R30" s="110" t="s">
        <v>2906</v>
      </c>
      <c r="S30" s="110" t="s">
        <v>4</v>
      </c>
      <c r="T30" s="110" t="s">
        <v>5</v>
      </c>
    </row>
    <row r="31" spans="1:20">
      <c r="A31" s="56" t="s">
        <v>2907</v>
      </c>
      <c r="B31" s="56" t="s">
        <v>2908</v>
      </c>
      <c r="C31" s="56" t="s">
        <v>2873</v>
      </c>
      <c r="D31" s="404">
        <v>47589096</v>
      </c>
      <c r="E31" s="56">
        <v>20210715</v>
      </c>
      <c r="G31" s="209" t="str">
        <f>LEFT(A31,2)</f>
        <v>CA</v>
      </c>
      <c r="H31" s="209" t="str">
        <f>RIGHT(A31,5)</f>
        <v>94704</v>
      </c>
      <c r="I31" s="209" t="str">
        <f>LEFT(B31,SEARCH(" ",B31)-1)</f>
        <v>Miha</v>
      </c>
      <c r="J31" s="209" t="str">
        <f>RIGHT(B31,LEN(B31)-SEARCH(" ",B31))</f>
        <v>Baloh</v>
      </c>
      <c r="K31" s="209" t="str">
        <f>LEFT(C31,SEARCH("/",C31)-2)</f>
        <v>Carlota</v>
      </c>
      <c r="L31" s="209" t="str">
        <f>MID(C31,SEARCH("/",C31)+2,SEARCH(":",C31)-SEARCH("/",C31)-2)</f>
        <v>West</v>
      </c>
      <c r="M31" s="209" t="str">
        <f>LEFT(G31,2)</f>
        <v>CA</v>
      </c>
      <c r="N31" s="209" t="str">
        <f>RIGHT(A31,5)</f>
        <v>94704</v>
      </c>
      <c r="O31" s="209" t="str">
        <f>LEFT(B31,SEARCH(" ",B31)-1)</f>
        <v>Miha</v>
      </c>
      <c r="P31" s="209" t="str">
        <f>RIGHT(B31,LEN(B31)-SEARCH(" ",B31))</f>
        <v>Baloh</v>
      </c>
      <c r="Q31" s="209" t="str">
        <f>LEFT(C31,SEARCH("/",C31)-2)</f>
        <v>Carlota</v>
      </c>
      <c r="R31" s="209" t="str">
        <f>MID(C31,SEARCH("/",C31)+2,SEARCH(":",C31)-SEARCH("/",C31)-2)</f>
        <v>West</v>
      </c>
      <c r="S31" s="209">
        <f>RIGHT(C31,LEN(C31)-SEARCH(":",C31)-1)*1</f>
        <v>658</v>
      </c>
      <c r="T31" s="343">
        <f>DATE(LEFT(E31,4),MID(E31,5,2),RIGHT(E31,2))</f>
        <v>44392</v>
      </c>
    </row>
    <row r="32" spans="1:20">
      <c r="A32" s="56" t="s">
        <v>2909</v>
      </c>
      <c r="B32" s="56" t="s">
        <v>2910</v>
      </c>
      <c r="C32" s="56" t="s">
        <v>2875</v>
      </c>
      <c r="D32" s="404">
        <v>22841275</v>
      </c>
      <c r="E32" s="56">
        <v>20210229</v>
      </c>
      <c r="G32" s="209" t="str">
        <f t="shared" ref="G32:G40" si="4">LEFT(A32,2)</f>
        <v>WA</v>
      </c>
      <c r="H32" s="209" t="str">
        <f t="shared" ref="H32:H40" si="5">RIGHT(A32,5)</f>
        <v>98106</v>
      </c>
      <c r="I32" s="209" t="str">
        <f t="shared" ref="I32:I40" si="6">LEFT(B32,SEARCH(" ",B32)-1)</f>
        <v>Marcia</v>
      </c>
      <c r="J32" s="209" t="str">
        <f t="shared" ref="J32:J40" si="7">RIGHT(B32,LEN(B32)-SEARCH(" ",B32))</f>
        <v>Parker</v>
      </c>
      <c r="K32" s="209" t="str">
        <f t="shared" ref="K32:K40" si="8">LEFT(C32,SEARCH("/",C32)-2)</f>
        <v>Aspen</v>
      </c>
      <c r="L32" s="209" t="str">
        <f t="shared" ref="L32:L40" si="9">MID(C32,SEARCH("/",C32)+2,SEARCH(":",C32)-SEARCH("/",C32)-2)</f>
        <v>South</v>
      </c>
      <c r="M32" s="405" t="str">
        <f t="shared" ref="M32:M40" si="10">LEFT(G32,2)</f>
        <v>WA</v>
      </c>
      <c r="N32" s="405" t="str">
        <f t="shared" ref="N32:N40" si="11">RIGHT(A32,5)</f>
        <v>98106</v>
      </c>
      <c r="O32" s="405" t="str">
        <f t="shared" ref="O32:O37" si="12">LEFT(B32,SEARCH(" ",B32)-1)</f>
        <v>Marcia</v>
      </c>
      <c r="P32" s="405" t="str">
        <f t="shared" ref="P32:P36" si="13">RIGHT(B32,LEN(B32)-SEARCH(" ",B32))</f>
        <v>Parker</v>
      </c>
      <c r="Q32" s="406"/>
      <c r="R32" s="406"/>
      <c r="S32" s="406"/>
      <c r="T32" s="406"/>
    </row>
    <row r="33" spans="1:20">
      <c r="A33" s="56" t="s">
        <v>2911</v>
      </c>
      <c r="B33" s="56" t="s">
        <v>2912</v>
      </c>
      <c r="C33" s="56" t="s">
        <v>2877</v>
      </c>
      <c r="D33" s="404">
        <v>44998241</v>
      </c>
      <c r="E33" s="56">
        <v>20210822</v>
      </c>
      <c r="G33" s="209" t="str">
        <f t="shared" si="4"/>
        <v>OR</v>
      </c>
      <c r="H33" s="209" t="str">
        <f t="shared" si="5"/>
        <v>96011</v>
      </c>
      <c r="I33" s="209" t="str">
        <f t="shared" si="6"/>
        <v>Christy</v>
      </c>
      <c r="J33" s="209" t="str">
        <f t="shared" si="7"/>
        <v>Hogan</v>
      </c>
      <c r="K33" s="209" t="str">
        <f t="shared" si="8"/>
        <v>Yanaki</v>
      </c>
      <c r="L33" s="209" t="str">
        <f t="shared" si="9"/>
        <v>South</v>
      </c>
      <c r="M33" s="405" t="str">
        <f t="shared" si="10"/>
        <v>OR</v>
      </c>
      <c r="N33" s="405" t="str">
        <f t="shared" si="11"/>
        <v>96011</v>
      </c>
      <c r="O33" s="405" t="str">
        <f t="shared" si="12"/>
        <v>Christy</v>
      </c>
      <c r="P33" s="405" t="str">
        <f t="shared" si="13"/>
        <v>Hogan</v>
      </c>
      <c r="Q33" s="406"/>
      <c r="R33" s="406"/>
      <c r="S33" s="406"/>
      <c r="T33" s="406"/>
    </row>
    <row r="34" spans="1:20">
      <c r="A34" s="56" t="s">
        <v>2913</v>
      </c>
      <c r="B34" s="56" t="s">
        <v>2914</v>
      </c>
      <c r="C34" s="56" t="s">
        <v>2915</v>
      </c>
      <c r="D34" s="404">
        <v>95168959</v>
      </c>
      <c r="E34" s="56">
        <v>20210817</v>
      </c>
      <c r="G34" s="209" t="str">
        <f t="shared" si="4"/>
        <v>CA</v>
      </c>
      <c r="H34" s="209" t="str">
        <f t="shared" si="5"/>
        <v>98702</v>
      </c>
      <c r="I34" s="209" t="str">
        <f t="shared" si="6"/>
        <v>Sophia</v>
      </c>
      <c r="J34" s="209" t="str">
        <f t="shared" si="7"/>
        <v>Maxwell</v>
      </c>
      <c r="K34" s="209" t="str">
        <f t="shared" si="8"/>
        <v>FlatTop</v>
      </c>
      <c r="L34" s="209" t="str">
        <f t="shared" si="9"/>
        <v>South</v>
      </c>
      <c r="M34" s="405" t="str">
        <f t="shared" si="10"/>
        <v>CA</v>
      </c>
      <c r="N34" s="405" t="str">
        <f t="shared" si="11"/>
        <v>98702</v>
      </c>
      <c r="O34" s="405" t="str">
        <f t="shared" si="12"/>
        <v>Sophia</v>
      </c>
      <c r="P34" s="405" t="str">
        <f t="shared" si="13"/>
        <v>Maxwell</v>
      </c>
      <c r="Q34" s="406"/>
      <c r="R34" s="406"/>
      <c r="S34" s="406"/>
      <c r="T34" s="406"/>
    </row>
    <row r="35" spans="1:20">
      <c r="A35" s="56" t="s">
        <v>2916</v>
      </c>
      <c r="B35" s="56" t="s">
        <v>2917</v>
      </c>
      <c r="C35" s="56" t="s">
        <v>2881</v>
      </c>
      <c r="D35" s="404">
        <v>41295981</v>
      </c>
      <c r="E35" s="56">
        <v>20210605</v>
      </c>
      <c r="G35" s="209" t="str">
        <f t="shared" si="4"/>
        <v>WA</v>
      </c>
      <c r="H35" s="209" t="str">
        <f t="shared" si="5"/>
        <v>98108</v>
      </c>
      <c r="I35" s="209" t="str">
        <f t="shared" si="6"/>
        <v>Salvador</v>
      </c>
      <c r="J35" s="209" t="str">
        <f t="shared" si="7"/>
        <v>Craig</v>
      </c>
      <c r="K35" s="209" t="str">
        <f t="shared" si="8"/>
        <v>Carlota</v>
      </c>
      <c r="L35" s="209" t="str">
        <f t="shared" si="9"/>
        <v>South</v>
      </c>
      <c r="M35" s="405" t="str">
        <f t="shared" si="10"/>
        <v>WA</v>
      </c>
      <c r="N35" s="405" t="str">
        <f t="shared" si="11"/>
        <v>98108</v>
      </c>
      <c r="O35" s="405" t="str">
        <f t="shared" si="12"/>
        <v>Salvador</v>
      </c>
      <c r="P35" s="405" t="str">
        <f t="shared" si="13"/>
        <v>Craig</v>
      </c>
      <c r="Q35" s="406"/>
      <c r="R35" s="406"/>
      <c r="S35" s="406"/>
      <c r="T35" s="406"/>
    </row>
    <row r="36" spans="1:20">
      <c r="A36" s="56" t="s">
        <v>2918</v>
      </c>
      <c r="B36" s="56" t="s">
        <v>2919</v>
      </c>
      <c r="C36" s="56" t="s">
        <v>2920</v>
      </c>
      <c r="D36" s="404">
        <v>68168345</v>
      </c>
      <c r="E36" s="56">
        <v>20210206</v>
      </c>
      <c r="G36" s="209" t="str">
        <f t="shared" si="4"/>
        <v>WA</v>
      </c>
      <c r="H36" s="209" t="str">
        <f t="shared" si="5"/>
        <v>98112</v>
      </c>
      <c r="I36" s="209" t="str">
        <f t="shared" si="6"/>
        <v>Wanda</v>
      </c>
      <c r="J36" s="209" t="str">
        <f t="shared" si="7"/>
        <v>Stevens</v>
      </c>
      <c r="K36" s="209" t="str">
        <f t="shared" si="8"/>
        <v>Carlota</v>
      </c>
      <c r="L36" s="209" t="str">
        <f t="shared" si="9"/>
        <v>East</v>
      </c>
      <c r="M36" s="405" t="str">
        <f t="shared" si="10"/>
        <v>WA</v>
      </c>
      <c r="N36" s="405" t="str">
        <f t="shared" si="11"/>
        <v>98112</v>
      </c>
      <c r="O36" s="405" t="str">
        <f t="shared" si="12"/>
        <v>Wanda</v>
      </c>
      <c r="P36" s="405" t="str">
        <f t="shared" si="13"/>
        <v>Stevens</v>
      </c>
      <c r="Q36" s="406"/>
      <c r="R36" s="406"/>
      <c r="S36" s="406"/>
      <c r="T36" s="406"/>
    </row>
    <row r="37" spans="1:20">
      <c r="A37" s="56" t="s">
        <v>2911</v>
      </c>
      <c r="B37" s="56" t="s">
        <v>2921</v>
      </c>
      <c r="C37" s="56" t="s">
        <v>2885</v>
      </c>
      <c r="D37" s="404">
        <v>33787677</v>
      </c>
      <c r="E37" s="56">
        <v>20210610</v>
      </c>
      <c r="G37" s="209" t="str">
        <f t="shared" si="4"/>
        <v>OR</v>
      </c>
      <c r="H37" s="209" t="str">
        <f t="shared" si="5"/>
        <v>96011</v>
      </c>
      <c r="I37" s="209" t="str">
        <f t="shared" si="6"/>
        <v>Harvey</v>
      </c>
      <c r="J37" s="209" t="str">
        <f t="shared" si="7"/>
        <v>Tucker</v>
      </c>
      <c r="K37" s="209" t="str">
        <f t="shared" si="8"/>
        <v>Carlota</v>
      </c>
      <c r="L37" s="209" t="str">
        <f t="shared" si="9"/>
        <v>West</v>
      </c>
      <c r="M37" s="405" t="str">
        <f t="shared" si="10"/>
        <v>OR</v>
      </c>
      <c r="N37" s="405" t="str">
        <f t="shared" si="11"/>
        <v>96011</v>
      </c>
      <c r="O37" s="405" t="str">
        <f t="shared" si="12"/>
        <v>Harvey</v>
      </c>
      <c r="P37" s="407"/>
      <c r="Q37" s="406"/>
      <c r="R37" s="406"/>
      <c r="S37" s="406"/>
      <c r="T37" s="406"/>
    </row>
    <row r="38" spans="1:20">
      <c r="A38" s="56" t="s">
        <v>2922</v>
      </c>
      <c r="B38" s="56" t="s">
        <v>2923</v>
      </c>
      <c r="C38" s="56" t="s">
        <v>2887</v>
      </c>
      <c r="D38" s="404">
        <v>82138237</v>
      </c>
      <c r="E38" s="56">
        <v>20210515</v>
      </c>
      <c r="G38" s="209" t="str">
        <f t="shared" si="4"/>
        <v>CA</v>
      </c>
      <c r="H38" s="209" t="str">
        <f t="shared" si="5"/>
        <v>94600</v>
      </c>
      <c r="I38" s="209" t="str">
        <f t="shared" si="6"/>
        <v>Jesse</v>
      </c>
      <c r="J38" s="209" t="str">
        <f t="shared" si="7"/>
        <v>Kelley</v>
      </c>
      <c r="K38" s="209" t="str">
        <f t="shared" si="8"/>
        <v>Yanaki</v>
      </c>
      <c r="L38" s="209" t="str">
        <f t="shared" si="9"/>
        <v>East</v>
      </c>
      <c r="M38" s="405" t="str">
        <f t="shared" si="10"/>
        <v>CA</v>
      </c>
      <c r="N38" s="405" t="str">
        <f t="shared" si="11"/>
        <v>94600</v>
      </c>
      <c r="O38" s="407"/>
      <c r="P38" s="407"/>
      <c r="Q38" s="406"/>
      <c r="R38" s="406"/>
      <c r="S38" s="406"/>
      <c r="T38" s="406"/>
    </row>
    <row r="39" spans="1:20">
      <c r="A39" s="56" t="s">
        <v>2924</v>
      </c>
      <c r="B39" s="56" t="s">
        <v>2925</v>
      </c>
      <c r="C39" s="56" t="s">
        <v>2926</v>
      </c>
      <c r="D39" s="404">
        <v>61387552</v>
      </c>
      <c r="E39" s="56">
        <v>20211012</v>
      </c>
      <c r="G39" s="209" t="str">
        <f t="shared" si="4"/>
        <v>CA</v>
      </c>
      <c r="H39" s="209" t="str">
        <f t="shared" si="5"/>
        <v>94688</v>
      </c>
      <c r="I39" s="209" t="str">
        <f t="shared" si="6"/>
        <v>Miguel</v>
      </c>
      <c r="J39" s="209" t="str">
        <f t="shared" si="7"/>
        <v>Simpson</v>
      </c>
      <c r="K39" s="209" t="str">
        <f t="shared" si="8"/>
        <v>Yanaki</v>
      </c>
      <c r="L39" s="209" t="str">
        <f t="shared" si="9"/>
        <v>East</v>
      </c>
      <c r="M39" s="405" t="str">
        <f t="shared" si="10"/>
        <v>CA</v>
      </c>
      <c r="N39" s="405" t="str">
        <f t="shared" si="11"/>
        <v>94688</v>
      </c>
      <c r="O39" s="407"/>
      <c r="P39" s="407"/>
      <c r="Q39" s="406"/>
      <c r="R39" s="406"/>
      <c r="S39" s="406"/>
      <c r="T39" s="406"/>
    </row>
    <row r="40" spans="1:20">
      <c r="A40" s="56" t="s">
        <v>2927</v>
      </c>
      <c r="B40" s="56" t="s">
        <v>2928</v>
      </c>
      <c r="C40" s="56" t="s">
        <v>2929</v>
      </c>
      <c r="D40" s="404">
        <v>62669360</v>
      </c>
      <c r="E40" s="56">
        <v>20210808</v>
      </c>
      <c r="G40" s="209" t="str">
        <f t="shared" si="4"/>
        <v>WA</v>
      </c>
      <c r="H40" s="209" t="str">
        <f t="shared" si="5"/>
        <v>98342</v>
      </c>
      <c r="I40" s="209" t="str">
        <f t="shared" si="6"/>
        <v>Darryl</v>
      </c>
      <c r="J40" s="209" t="str">
        <f t="shared" si="7"/>
        <v>May</v>
      </c>
      <c r="K40" s="209" t="str">
        <f t="shared" si="8"/>
        <v>Quad</v>
      </c>
      <c r="L40" s="209" t="str">
        <f t="shared" si="9"/>
        <v>West</v>
      </c>
      <c r="M40" s="405" t="str">
        <f t="shared" si="10"/>
        <v>WA</v>
      </c>
      <c r="N40" s="405" t="str">
        <f t="shared" si="11"/>
        <v>98342</v>
      </c>
      <c r="O40" s="407"/>
      <c r="P40" s="407"/>
      <c r="Q40" s="406"/>
      <c r="R40" s="406"/>
      <c r="S40" s="406"/>
      <c r="T40" s="406"/>
    </row>
    <row r="41" spans="1:20">
      <c r="M41" s="408" t="s">
        <v>2714</v>
      </c>
      <c r="N41" s="408" t="s">
        <v>2714</v>
      </c>
      <c r="O41" s="408" t="s">
        <v>2714</v>
      </c>
      <c r="P41" s="408" t="s">
        <v>2714</v>
      </c>
      <c r="Q41" s="408" t="s">
        <v>2714</v>
      </c>
      <c r="R41" s="408" t="s">
        <v>2714</v>
      </c>
      <c r="S41" s="408" t="s">
        <v>2714</v>
      </c>
      <c r="T41" s="408" t="s">
        <v>2714</v>
      </c>
    </row>
    <row r="42" spans="1:20">
      <c r="G42" s="224" t="s">
        <v>2930</v>
      </c>
      <c r="M42" s="402" t="s">
        <v>2776</v>
      </c>
      <c r="N42" s="402" t="s">
        <v>2779</v>
      </c>
      <c r="O42" s="402" t="s">
        <v>2776</v>
      </c>
      <c r="P42" s="402" t="s">
        <v>2779</v>
      </c>
      <c r="Q42" s="402" t="s">
        <v>2776</v>
      </c>
      <c r="R42" s="402" t="s">
        <v>2782</v>
      </c>
      <c r="S42" s="402" t="s">
        <v>2779</v>
      </c>
      <c r="T42" s="402" t="s">
        <v>2583</v>
      </c>
    </row>
    <row r="43" spans="1:20">
      <c r="G43" t="s">
        <v>2931</v>
      </c>
    </row>
    <row r="44" spans="1:20">
      <c r="G44" t="s">
        <v>2932</v>
      </c>
    </row>
    <row r="45" spans="1:20">
      <c r="G45" s="224" t="s">
        <v>2930</v>
      </c>
    </row>
    <row r="46" spans="1:20">
      <c r="G46" t="s">
        <v>2931</v>
      </c>
    </row>
    <row r="47" spans="1:20">
      <c r="A47" s="409" t="s">
        <v>2933</v>
      </c>
      <c r="G47" t="s">
        <v>2932</v>
      </c>
      <c r="N47" s="224" t="s">
        <v>2930</v>
      </c>
    </row>
    <row r="48" spans="1:20">
      <c r="A48" s="210" t="s">
        <v>2934</v>
      </c>
      <c r="G48" t="s">
        <v>2935</v>
      </c>
      <c r="N48" t="s">
        <v>2931</v>
      </c>
    </row>
    <row r="49" spans="1:14">
      <c r="A49" s="210" t="s">
        <v>2936</v>
      </c>
      <c r="B49" s="210"/>
      <c r="G49" s="12" t="s">
        <v>2937</v>
      </c>
      <c r="N49" t="s">
        <v>2932</v>
      </c>
    </row>
    <row r="50" spans="1:14">
      <c r="A50" s="210" t="s">
        <v>2938</v>
      </c>
      <c r="G50" t="s">
        <v>2939</v>
      </c>
      <c r="N50" t="s">
        <v>2935</v>
      </c>
    </row>
    <row r="51" spans="1:14">
      <c r="A51" s="210" t="s">
        <v>2940</v>
      </c>
      <c r="G51" t="s">
        <v>2941</v>
      </c>
      <c r="N51" s="12" t="s">
        <v>2937</v>
      </c>
    </row>
    <row r="52" spans="1:14">
      <c r="A52" s="210" t="s">
        <v>2942</v>
      </c>
      <c r="G52" t="s">
        <v>2943</v>
      </c>
      <c r="N52" t="s">
        <v>2939</v>
      </c>
    </row>
    <row r="53" spans="1:14">
      <c r="A53" s="210" t="s">
        <v>2944</v>
      </c>
      <c r="G53" t="s">
        <v>2945</v>
      </c>
      <c r="N53" t="s">
        <v>2941</v>
      </c>
    </row>
    <row r="54" spans="1:14">
      <c r="A54" s="210" t="s">
        <v>2946</v>
      </c>
      <c r="G54" t="s">
        <v>2947</v>
      </c>
      <c r="N54" t="s">
        <v>2943</v>
      </c>
    </row>
    <row r="55" spans="1:14">
      <c r="A55" s="210" t="s">
        <v>2948</v>
      </c>
      <c r="N55" t="s">
        <v>2945</v>
      </c>
    </row>
    <row r="56" spans="1:14">
      <c r="A56" s="210" t="s">
        <v>2949</v>
      </c>
      <c r="G56" s="224" t="s">
        <v>2950</v>
      </c>
      <c r="N56" t="s">
        <v>2947</v>
      </c>
    </row>
    <row r="57" spans="1:14">
      <c r="G57" t="s">
        <v>2951</v>
      </c>
    </row>
    <row r="58" spans="1:14">
      <c r="A58" s="409" t="s">
        <v>2952</v>
      </c>
      <c r="G58" t="s">
        <v>2953</v>
      </c>
      <c r="N58" s="224" t="s">
        <v>2950</v>
      </c>
    </row>
    <row r="59" spans="1:14">
      <c r="A59" s="210" t="s">
        <v>2954</v>
      </c>
      <c r="G59" t="s">
        <v>2955</v>
      </c>
      <c r="N59" t="s">
        <v>2951</v>
      </c>
    </row>
    <row r="60" spans="1:14">
      <c r="A60" s="210" t="s">
        <v>2944</v>
      </c>
      <c r="G60" t="s">
        <v>2956</v>
      </c>
      <c r="N60" t="s">
        <v>2953</v>
      </c>
    </row>
    <row r="61" spans="1:14">
      <c r="A61" s="210" t="s">
        <v>2957</v>
      </c>
      <c r="G61" t="s">
        <v>2958</v>
      </c>
      <c r="N61" t="s">
        <v>2955</v>
      </c>
    </row>
    <row r="62" spans="1:14">
      <c r="A62" s="210" t="s">
        <v>2959</v>
      </c>
      <c r="N62" t="s">
        <v>2956</v>
      </c>
    </row>
    <row r="63" spans="1:14">
      <c r="A63" s="210" t="s">
        <v>2960</v>
      </c>
      <c r="C63" s="210"/>
      <c r="N63" t="s">
        <v>2958</v>
      </c>
    </row>
    <row r="64" spans="1:14">
      <c r="A64" s="400" t="s">
        <v>2867</v>
      </c>
    </row>
    <row r="65" spans="1:3">
      <c r="A65" s="400" t="s">
        <v>2961</v>
      </c>
    </row>
    <row r="67" spans="1:3" ht="21">
      <c r="A67" s="233" t="s">
        <v>4239</v>
      </c>
      <c r="B67" s="233"/>
    </row>
    <row r="68" spans="1:3" ht="18.75">
      <c r="A68" s="66" t="s">
        <v>2962</v>
      </c>
    </row>
    <row r="69" spans="1:3" ht="21">
      <c r="A69" s="186" t="s">
        <v>1630</v>
      </c>
    </row>
    <row r="70" spans="1:3" ht="18.75">
      <c r="A70" s="33" t="s">
        <v>2963</v>
      </c>
    </row>
    <row r="72" spans="1:3">
      <c r="A72" s="211" t="s">
        <v>2897</v>
      </c>
    </row>
    <row r="73" spans="1:3">
      <c r="A73" s="56" t="s">
        <v>2908</v>
      </c>
      <c r="C73" s="410" t="str">
        <f>SUBSTITUTE(A73,"Miha","Janez")</f>
        <v>Janez Baloh</v>
      </c>
    </row>
    <row r="74" spans="1:3">
      <c r="A74" s="56" t="s">
        <v>2910</v>
      </c>
    </row>
    <row r="75" spans="1:3">
      <c r="A75" s="56" t="s">
        <v>2912</v>
      </c>
    </row>
    <row r="76" spans="1:3">
      <c r="A76" s="56" t="s">
        <v>2914</v>
      </c>
    </row>
    <row r="77" spans="1:3">
      <c r="A77" s="56" t="s">
        <v>2917</v>
      </c>
    </row>
    <row r="78" spans="1:3">
      <c r="A78" s="56" t="s">
        <v>2919</v>
      </c>
    </row>
    <row r="79" spans="1:3">
      <c r="A79" s="56" t="s">
        <v>2921</v>
      </c>
    </row>
    <row r="80" spans="1:3">
      <c r="A80" s="56" t="s">
        <v>2923</v>
      </c>
    </row>
    <row r="81" spans="1:5">
      <c r="A81" s="56" t="s">
        <v>2925</v>
      </c>
    </row>
    <row r="82" spans="1:5">
      <c r="A82" s="56" t="s">
        <v>2928</v>
      </c>
    </row>
    <row r="86" spans="1:5" ht="21">
      <c r="A86" s="186" t="s">
        <v>2964</v>
      </c>
      <c r="B86" s="233"/>
      <c r="C86" s="233"/>
      <c r="D86" s="186"/>
    </row>
    <row r="88" spans="1:5" ht="18.75">
      <c r="A88" s="33" t="s">
        <v>2965</v>
      </c>
    </row>
    <row r="89" spans="1:5" ht="18.75">
      <c r="A89" s="33" t="s">
        <v>2966</v>
      </c>
    </row>
    <row r="90" spans="1:5" ht="18.75">
      <c r="A90" s="33" t="s">
        <v>2967</v>
      </c>
    </row>
    <row r="92" spans="1:5" ht="21">
      <c r="A92" s="186" t="s">
        <v>1627</v>
      </c>
    </row>
    <row r="93" spans="1:5" ht="18.75">
      <c r="A93" s="33" t="s">
        <v>2968</v>
      </c>
    </row>
    <row r="95" spans="1:5" ht="15.75">
      <c r="A95" s="830" t="s">
        <v>2969</v>
      </c>
      <c r="B95" s="830"/>
      <c r="C95" s="411" t="s">
        <v>2776</v>
      </c>
      <c r="D95" s="411" t="s">
        <v>2782</v>
      </c>
      <c r="E95" s="411" t="s">
        <v>2779</v>
      </c>
    </row>
    <row r="96" spans="1:5">
      <c r="A96" s="831" t="s">
        <v>2970</v>
      </c>
      <c r="B96" s="831"/>
      <c r="C96" s="221" t="str">
        <f>LEFT(A96,5)</f>
        <v>Janez</v>
      </c>
      <c r="D96" s="221" t="str">
        <f>MID(A96,7,7)</f>
        <v>Vajkard</v>
      </c>
      <c r="E96" s="221" t="str">
        <f>RIGHT(A96,8)</f>
        <v>Valvasor</v>
      </c>
    </row>
    <row r="97" spans="1:12">
      <c r="A97" s="831" t="s">
        <v>2971</v>
      </c>
      <c r="B97" s="831"/>
      <c r="C97" s="221"/>
      <c r="D97" s="221"/>
      <c r="E97" s="221"/>
    </row>
    <row r="104" spans="1:12" ht="23.25">
      <c r="A104" s="412" t="s">
        <v>2972</v>
      </c>
      <c r="B104" s="186"/>
      <c r="C104" s="186"/>
      <c r="D104" s="186"/>
    </row>
    <row r="105" spans="1:12">
      <c r="A105" t="s">
        <v>2973</v>
      </c>
    </row>
    <row r="107" spans="1:12" ht="21">
      <c r="A107" s="186" t="s">
        <v>1627</v>
      </c>
    </row>
    <row r="109" spans="1:12" ht="18.75">
      <c r="A109" s="234" t="s">
        <v>2974</v>
      </c>
      <c r="B109" s="234"/>
      <c r="C109" s="234"/>
      <c r="D109" s="234"/>
      <c r="E109" s="234"/>
      <c r="F109" s="234"/>
      <c r="G109" s="234"/>
      <c r="H109" s="234"/>
      <c r="I109" s="234"/>
      <c r="J109" s="234"/>
      <c r="K109" s="234"/>
      <c r="L109" s="234"/>
    </row>
    <row r="112" spans="1:12">
      <c r="J112" s="829" t="s">
        <v>2975</v>
      </c>
      <c r="K112" s="829"/>
    </row>
    <row r="113" spans="1:16">
      <c r="A113" s="165" t="s">
        <v>227</v>
      </c>
      <c r="B113" s="165" t="s">
        <v>2477</v>
      </c>
      <c r="D113" s="828" t="s">
        <v>2094</v>
      </c>
      <c r="E113" s="828"/>
      <c r="J113" s="828" t="s">
        <v>2094</v>
      </c>
      <c r="K113" s="828"/>
    </row>
    <row r="114" spans="1:16">
      <c r="A114" s="56" t="s">
        <v>2218</v>
      </c>
      <c r="B114" s="56" t="s">
        <v>2976</v>
      </c>
      <c r="D114" s="825"/>
      <c r="E114" s="825"/>
      <c r="F114" s="354" t="str">
        <f xml:space="preserve"> A114 &amp; B114</f>
        <v>DavidBrooks</v>
      </c>
      <c r="J114" s="827" t="str">
        <f>CONCATENATE(A114,B114)</f>
        <v>DavidBrooks</v>
      </c>
      <c r="K114" s="827"/>
    </row>
    <row r="115" spans="1:16">
      <c r="A115" s="56" t="s">
        <v>2977</v>
      </c>
      <c r="B115" s="56" t="s">
        <v>2978</v>
      </c>
      <c r="D115" s="825"/>
      <c r="E115" s="825"/>
      <c r="F115" s="354" t="str">
        <f t="shared" ref="F115:F117" si="14" xml:space="preserve"> A115 &amp; B115</f>
        <v>MariaHill</v>
      </c>
      <c r="J115" s="826"/>
      <c r="K115" s="826"/>
    </row>
    <row r="116" spans="1:16">
      <c r="A116" s="56" t="s">
        <v>2979</v>
      </c>
      <c r="B116" s="56" t="s">
        <v>2980</v>
      </c>
      <c r="D116" s="825"/>
      <c r="E116" s="825"/>
      <c r="F116" s="354" t="str">
        <f t="shared" si="14"/>
        <v>JeremyRenner</v>
      </c>
      <c r="J116" s="826"/>
      <c r="K116" s="826"/>
    </row>
    <row r="117" spans="1:16">
      <c r="A117" s="56" t="s">
        <v>2392</v>
      </c>
      <c r="B117" s="56" t="s">
        <v>2981</v>
      </c>
      <c r="D117" s="825"/>
      <c r="E117" s="825"/>
      <c r="F117" s="354" t="str">
        <f t="shared" si="14"/>
        <v>ChrisBrown</v>
      </c>
      <c r="J117" s="826"/>
      <c r="K117" s="826"/>
    </row>
    <row r="120" spans="1:16" ht="18.75">
      <c r="A120" s="234" t="s">
        <v>2982</v>
      </c>
      <c r="B120" s="234"/>
      <c r="C120" s="234"/>
      <c r="D120" s="234"/>
      <c r="E120" s="234"/>
      <c r="F120" s="234"/>
      <c r="G120" s="234"/>
    </row>
    <row r="121" spans="1:16">
      <c r="K121" s="827" t="s">
        <v>2983</v>
      </c>
      <c r="L121" s="827"/>
      <c r="O121" s="827" t="s">
        <v>1522</v>
      </c>
      <c r="P121" s="827"/>
    </row>
    <row r="122" spans="1:16">
      <c r="A122" s="165" t="s">
        <v>227</v>
      </c>
      <c r="B122" s="165" t="s">
        <v>2984</v>
      </c>
      <c r="C122" s="165" t="s">
        <v>2985</v>
      </c>
      <c r="E122" s="828" t="s">
        <v>2986</v>
      </c>
      <c r="F122" s="828"/>
      <c r="G122" s="828"/>
      <c r="H122" s="828"/>
      <c r="I122" s="828"/>
      <c r="J122" s="828"/>
      <c r="K122" s="828"/>
      <c r="L122" s="828"/>
      <c r="M122" s="828"/>
      <c r="O122" s="829" t="s">
        <v>2975</v>
      </c>
      <c r="P122" s="829"/>
    </row>
    <row r="123" spans="1:16">
      <c r="A123" s="56" t="s">
        <v>2273</v>
      </c>
      <c r="B123" s="56" t="s">
        <v>2987</v>
      </c>
      <c r="C123" s="56" t="s">
        <v>2480</v>
      </c>
      <c r="E123" s="821" t="str">
        <f xml:space="preserve"> A123 &amp;" " &amp; B123 &amp;" "&amp; C123</f>
        <v>James Craig Anderson</v>
      </c>
      <c r="F123" s="821"/>
      <c r="G123" s="821"/>
      <c r="K123" s="56" t="str">
        <f>CONCATENATE(A123,B123,C123)</f>
        <v>JamesCraigAnderson</v>
      </c>
      <c r="L123" s="56"/>
      <c r="O123" s="56" t="str">
        <f>CONCATENATE(A123," ",B123," ",C123)</f>
        <v>James Craig Anderson</v>
      </c>
      <c r="P123" s="56"/>
    </row>
    <row r="124" spans="1:16">
      <c r="A124" s="56" t="s">
        <v>2988</v>
      </c>
      <c r="B124" s="56" t="s">
        <v>2479</v>
      </c>
      <c r="C124" s="56" t="s">
        <v>2989</v>
      </c>
      <c r="E124" s="821"/>
      <c r="F124" s="821"/>
      <c r="G124" s="821"/>
      <c r="K124" s="56"/>
      <c r="L124" s="413"/>
      <c r="O124" s="56"/>
      <c r="P124" s="56"/>
    </row>
    <row r="125" spans="1:16">
      <c r="A125" s="56" t="s">
        <v>2990</v>
      </c>
      <c r="B125" s="56" t="s">
        <v>2991</v>
      </c>
      <c r="C125" s="56" t="s">
        <v>2992</v>
      </c>
      <c r="E125" s="821"/>
      <c r="F125" s="821"/>
      <c r="G125" s="821"/>
      <c r="K125" s="56"/>
      <c r="L125" s="413"/>
      <c r="O125" s="56"/>
      <c r="P125" s="56"/>
    </row>
    <row r="127" spans="1:16" ht="18.75">
      <c r="A127" s="190" t="s">
        <v>2993</v>
      </c>
    </row>
    <row r="128" spans="1:16" ht="18.75">
      <c r="A128" s="33" t="s">
        <v>2994</v>
      </c>
    </row>
    <row r="130" spans="1:13">
      <c r="A130" t="str">
        <f>CONCATENATE(A131, " ", C131)</f>
        <v>James Anderson</v>
      </c>
    </row>
    <row r="131" spans="1:13">
      <c r="A131" s="56" t="s">
        <v>2273</v>
      </c>
      <c r="B131" s="56" t="s">
        <v>2987</v>
      </c>
      <c r="C131" s="56" t="s">
        <v>2480</v>
      </c>
      <c r="E131" s="822"/>
      <c r="F131" s="823"/>
      <c r="G131" s="823"/>
      <c r="H131" s="823"/>
      <c r="I131" s="823"/>
      <c r="J131" s="823"/>
      <c r="K131" s="823"/>
      <c r="L131" s="823"/>
      <c r="M131" s="824"/>
    </row>
    <row r="134" spans="1:13" ht="18.75">
      <c r="A134" s="234" t="s">
        <v>1630</v>
      </c>
    </row>
    <row r="135" spans="1:13" ht="18.75">
      <c r="A135" s="33" t="s">
        <v>2995</v>
      </c>
    </row>
    <row r="137" spans="1:13">
      <c r="A137" s="56" t="s">
        <v>2273</v>
      </c>
      <c r="B137" s="56" t="s">
        <v>2987</v>
      </c>
      <c r="C137" s="56" t="s">
        <v>2480</v>
      </c>
      <c r="D137" s="56" t="s">
        <v>2996</v>
      </c>
      <c r="E137" s="56" t="s">
        <v>2997</v>
      </c>
    </row>
    <row r="139" spans="1:13">
      <c r="E139" s="822"/>
      <c r="F139" s="823"/>
      <c r="G139" s="823"/>
      <c r="H139" s="823"/>
      <c r="I139" s="823"/>
      <c r="J139" s="823"/>
      <c r="K139" s="823"/>
      <c r="L139" s="823"/>
      <c r="M139" s="824"/>
    </row>
    <row r="141" spans="1:13" ht="23.25">
      <c r="A141" s="412" t="s">
        <v>2998</v>
      </c>
      <c r="B141" s="412"/>
    </row>
    <row r="143" spans="1:13" ht="18.75">
      <c r="A143" s="33" t="s">
        <v>2999</v>
      </c>
    </row>
    <row r="182" spans="1:4" ht="23.25">
      <c r="A182" s="412" t="s">
        <v>3000</v>
      </c>
      <c r="B182" s="412"/>
    </row>
    <row r="184" spans="1:4" ht="18.75">
      <c r="A184" s="33" t="s">
        <v>3001</v>
      </c>
    </row>
    <row r="185" spans="1:4" ht="18.75">
      <c r="A185" s="33" t="s">
        <v>3002</v>
      </c>
    </row>
    <row r="186" spans="1:4" ht="18.75">
      <c r="A186" s="33" t="s">
        <v>3003</v>
      </c>
    </row>
    <row r="188" spans="1:4" ht="18.75">
      <c r="A188" s="257" t="s">
        <v>455</v>
      </c>
      <c r="B188" s="310" t="s">
        <v>456</v>
      </c>
      <c r="C188" s="310" t="s">
        <v>457</v>
      </c>
      <c r="D188" s="20" t="str">
        <f>_xlfn.CONCAT(A188,B188,C188)</f>
        <v>ABC</v>
      </c>
    </row>
    <row r="207" spans="1:2" ht="23.25">
      <c r="A207" s="412" t="s">
        <v>3004</v>
      </c>
      <c r="B207" s="412"/>
    </row>
    <row r="209" spans="1:5" ht="18.75">
      <c r="A209" s="234" t="s">
        <v>3005</v>
      </c>
      <c r="B209" s="234"/>
      <c r="C209" s="234"/>
    </row>
    <row r="211" spans="1:5" ht="18.75">
      <c r="A211" s="579" t="s">
        <v>3006</v>
      </c>
      <c r="C211" s="812" t="s">
        <v>2284</v>
      </c>
      <c r="D211" s="812"/>
      <c r="E211" s="812"/>
    </row>
    <row r="212" spans="1:5">
      <c r="A212" s="56" t="s">
        <v>3007</v>
      </c>
      <c r="C212" s="414" t="e">
        <f t="array" aca="1" ref="C212:E212" ca="1">_xlfn.TEXTSPLIT(A212, ",")</f>
        <v>#NAME?</v>
      </c>
      <c r="D212" s="414" t="e">
        <f ca="1"/>
        <v>#NAME?</v>
      </c>
      <c r="E212" s="414" t="e">
        <f ca="1"/>
        <v>#NAME?</v>
      </c>
    </row>
    <row r="216" spans="1:5" ht="18.75">
      <c r="A216" s="234" t="s">
        <v>3008</v>
      </c>
      <c r="B216" s="234"/>
      <c r="C216" s="234"/>
    </row>
    <row r="218" spans="1:5" ht="18.75">
      <c r="A218" s="579" t="s">
        <v>3006</v>
      </c>
      <c r="C218" s="579" t="s">
        <v>2284</v>
      </c>
    </row>
    <row r="219" spans="1:5">
      <c r="A219" s="56" t="s">
        <v>3007</v>
      </c>
      <c r="C219" s="414" t="e">
        <f t="array" aca="1" ref="C219:C221" ca="1">_xlfn.TEXTSPLIT(A219, ,",")</f>
        <v>#NAME?</v>
      </c>
    </row>
    <row r="220" spans="1:5">
      <c r="C220" s="414" t="e">
        <f ca="1"/>
        <v>#NAME?</v>
      </c>
    </row>
    <row r="221" spans="1:5">
      <c r="C221" s="414" t="e">
        <f ca="1"/>
        <v>#NAME?</v>
      </c>
    </row>
    <row r="226" spans="1:4" ht="18.75">
      <c r="A226" s="234" t="s">
        <v>3009</v>
      </c>
      <c r="B226" s="234"/>
      <c r="C226" s="234"/>
    </row>
    <row r="228" spans="1:4" ht="18.75">
      <c r="A228" s="33" t="s">
        <v>3010</v>
      </c>
    </row>
    <row r="229" spans="1:4" ht="18.75">
      <c r="A229" s="33" t="s">
        <v>3011</v>
      </c>
    </row>
    <row r="231" spans="1:4" ht="18.75">
      <c r="A231" s="586" t="s">
        <v>3006</v>
      </c>
      <c r="B231" s="586" t="s">
        <v>2267</v>
      </c>
      <c r="C231" s="586" t="s">
        <v>2268</v>
      </c>
      <c r="D231" s="586" t="s">
        <v>2284</v>
      </c>
    </row>
    <row r="232" spans="1:4">
      <c r="A232" s="56" t="s">
        <v>3012</v>
      </c>
      <c r="B232" s="414" t="e">
        <f t="array" aca="1" ref="B232:D232" ca="1">_xlfn.TEXTSPLIT(A232, ", ")</f>
        <v>#NAME?</v>
      </c>
      <c r="C232" s="414" t="e">
        <f ca="1"/>
        <v>#NAME?</v>
      </c>
      <c r="D232" s="414" t="e">
        <f ca="1"/>
        <v>#NAME?</v>
      </c>
    </row>
    <row r="233" spans="1:4">
      <c r="A233" s="56" t="s">
        <v>3013</v>
      </c>
      <c r="B233" s="414" t="e">
        <f t="array" aca="1" ref="B233:D233" ca="1">_xlfn.TEXTSPLIT(A233, ", ")</f>
        <v>#NAME?</v>
      </c>
      <c r="C233" s="414" t="e">
        <f ca="1"/>
        <v>#NAME?</v>
      </c>
      <c r="D233" s="414" t="e">
        <f ca="1"/>
        <v>#NAME?</v>
      </c>
    </row>
    <row r="234" spans="1:4">
      <c r="A234" s="56" t="s">
        <v>3014</v>
      </c>
      <c r="B234" s="414" t="e">
        <f t="array" aca="1" ref="B234:D234" ca="1">_xlfn.TEXTSPLIT(A234, ", ")</f>
        <v>#NAME?</v>
      </c>
      <c r="C234" s="414" t="e">
        <f ca="1"/>
        <v>#NAME?</v>
      </c>
      <c r="D234" s="414" t="e">
        <f ca="1"/>
        <v>#NAME?</v>
      </c>
    </row>
    <row r="235" spans="1:4">
      <c r="A235" s="56" t="s">
        <v>3015</v>
      </c>
      <c r="B235" s="414" t="e">
        <f t="array" aca="1" ref="B235:D235" ca="1">_xlfn.TEXTSPLIT(A235, ", ")</f>
        <v>#NAME?</v>
      </c>
      <c r="C235" s="414" t="e">
        <f ca="1"/>
        <v>#NAME?</v>
      </c>
      <c r="D235" s="414" t="e">
        <f ca="1"/>
        <v>#NAME?</v>
      </c>
    </row>
    <row r="236" spans="1:4">
      <c r="A236" s="56" t="s">
        <v>3016</v>
      </c>
      <c r="B236" s="414" t="e">
        <f t="array" aca="1" ref="B236:D236" ca="1">_xlfn.TEXTSPLIT(A236, ", ")</f>
        <v>#NAME?</v>
      </c>
      <c r="C236" s="414" t="e">
        <f ca="1"/>
        <v>#NAME?</v>
      </c>
      <c r="D236" s="414" t="e">
        <f ca="1"/>
        <v>#NAME?</v>
      </c>
    </row>
    <row r="237" spans="1:4">
      <c r="A237" s="56" t="s">
        <v>3017</v>
      </c>
      <c r="B237" s="414" t="e">
        <f t="array" aca="1" ref="B237:D237" ca="1">_xlfn.TEXTSPLIT(A237, ", ")</f>
        <v>#NAME?</v>
      </c>
      <c r="C237" s="414" t="e">
        <f ca="1"/>
        <v>#NAME?</v>
      </c>
      <c r="D237" s="414" t="e">
        <f ca="1"/>
        <v>#NAME?</v>
      </c>
    </row>
    <row r="241" spans="1:4" ht="18.75">
      <c r="A241" s="234" t="s">
        <v>3018</v>
      </c>
      <c r="B241" s="234"/>
      <c r="C241" s="234"/>
    </row>
    <row r="243" spans="1:4" ht="18.75">
      <c r="A243" s="33" t="s">
        <v>4240</v>
      </c>
    </row>
    <row r="246" spans="1:4" ht="18.75">
      <c r="A246" s="481" t="s">
        <v>3006</v>
      </c>
      <c r="C246" s="812" t="s">
        <v>3019</v>
      </c>
      <c r="D246" s="812"/>
    </row>
    <row r="247" spans="1:4" ht="18.75">
      <c r="A247" s="819" t="s">
        <v>3020</v>
      </c>
      <c r="B247" s="820"/>
      <c r="C247" s="414" t="e">
        <f t="array" aca="1" ref="C247:D249" ca="1">_xlfn.TEXTSPLIT(A247, "=", ", ")</f>
        <v>#NAME?</v>
      </c>
      <c r="D247" s="414" t="e">
        <f ca="1"/>
        <v>#NAME?</v>
      </c>
    </row>
    <row r="248" spans="1:4">
      <c r="C248" s="414" t="e">
        <f ca="1"/>
        <v>#NAME?</v>
      </c>
      <c r="D248" s="414" t="e">
        <f ca="1"/>
        <v>#NAME?</v>
      </c>
    </row>
    <row r="249" spans="1:4">
      <c r="C249" s="414" t="e">
        <f ca="1"/>
        <v>#NAME?</v>
      </c>
      <c r="D249" s="414" t="e">
        <f ca="1"/>
        <v>#NAME?</v>
      </c>
    </row>
    <row r="258" spans="1:4" ht="18.75">
      <c r="A258" s="234" t="s">
        <v>3021</v>
      </c>
      <c r="B258" s="234"/>
      <c r="C258" s="234"/>
    </row>
    <row r="260" spans="1:4" ht="18.75">
      <c r="A260" s="33" t="s">
        <v>3022</v>
      </c>
    </row>
    <row r="261" spans="1:4" ht="18.75">
      <c r="A261" s="33" t="s">
        <v>3023</v>
      </c>
    </row>
    <row r="262" spans="1:4" ht="18.75">
      <c r="A262" s="33" t="s">
        <v>3024</v>
      </c>
    </row>
    <row r="263" spans="1:4" ht="18.75">
      <c r="A263" s="33"/>
    </row>
    <row r="264" spans="1:4" ht="18.75">
      <c r="A264" s="33" t="s">
        <v>3025</v>
      </c>
    </row>
    <row r="265" spans="1:4" ht="18.75">
      <c r="A265" s="33" t="s">
        <v>3026</v>
      </c>
    </row>
    <row r="266" spans="1:4" ht="18.75">
      <c r="A266" s="33"/>
    </row>
    <row r="267" spans="1:4" ht="18.75">
      <c r="A267" s="33" t="s">
        <v>3027</v>
      </c>
    </row>
    <row r="268" spans="1:4" ht="18.75">
      <c r="A268" s="33" t="s">
        <v>3028</v>
      </c>
    </row>
    <row r="269" spans="1:4" ht="18.75">
      <c r="A269" s="33" t="s">
        <v>3029</v>
      </c>
    </row>
    <row r="270" spans="1:4" ht="18.75">
      <c r="A270" s="33" t="s">
        <v>3030</v>
      </c>
    </row>
    <row r="272" spans="1:4">
      <c r="A272" s="101"/>
      <c r="B272" s="101"/>
      <c r="C272" s="101"/>
      <c r="D272" s="101"/>
    </row>
    <row r="273" spans="1:4" ht="18.75">
      <c r="A273" s="579" t="s">
        <v>741</v>
      </c>
      <c r="B273" s="579" t="s">
        <v>929</v>
      </c>
      <c r="C273" s="579" t="s">
        <v>3031</v>
      </c>
      <c r="D273" s="579" t="s">
        <v>1725</v>
      </c>
    </row>
    <row r="274" spans="1:4">
      <c r="A274" s="279">
        <v>44577</v>
      </c>
      <c r="B274" s="416" t="e">
        <f t="array" aca="1" ref="B274:D274" ca="1">_xlfn.TEXTSPLIT(TEXT(A274, "m/d/yyyy"), "/")</f>
        <v>#NAME?</v>
      </c>
      <c r="C274" s="416" t="e">
        <f ca="1"/>
        <v>#NAME?</v>
      </c>
      <c r="D274" s="416" t="e">
        <f ca="1"/>
        <v>#NAME?</v>
      </c>
    </row>
    <row r="275" spans="1:4">
      <c r="A275" s="279">
        <v>44536</v>
      </c>
      <c r="B275" s="416" t="e">
        <f t="array" aca="1" ref="B275:D275" ca="1">_xlfn.TEXTSPLIT(TEXT(A275, "m/d/yyyy"), "/")</f>
        <v>#NAME?</v>
      </c>
      <c r="C275" s="416" t="e">
        <f ca="1"/>
        <v>#NAME?</v>
      </c>
      <c r="D275" s="416" t="e">
        <f ca="1"/>
        <v>#NAME?</v>
      </c>
    </row>
    <row r="276" spans="1:4">
      <c r="A276" s="279">
        <v>44745</v>
      </c>
      <c r="B276" s="416" t="e">
        <f t="array" aca="1" ref="B276:D276" ca="1">_xlfn.TEXTSPLIT(TEXT(A276, "m/d/yyyy"), "/")</f>
        <v>#NAME?</v>
      </c>
      <c r="C276" s="416" t="e">
        <f ca="1"/>
        <v>#NAME?</v>
      </c>
      <c r="D276" s="416" t="e">
        <f ca="1"/>
        <v>#NAME?</v>
      </c>
    </row>
    <row r="281" spans="1:4" ht="18.75">
      <c r="A281" s="234" t="s">
        <v>3032</v>
      </c>
      <c r="B281" s="234"/>
      <c r="C281" s="234"/>
      <c r="D281" s="234"/>
    </row>
    <row r="283" spans="1:4" ht="18.75">
      <c r="A283" s="33" t="s">
        <v>3033</v>
      </c>
    </row>
    <row r="284" spans="1:4" ht="18.75">
      <c r="A284" s="33" t="s">
        <v>3034</v>
      </c>
    </row>
    <row r="285" spans="1:4" ht="15.75">
      <c r="A285" s="240"/>
    </row>
    <row r="286" spans="1:4">
      <c r="A286" s="417" t="s">
        <v>3035</v>
      </c>
    </row>
    <row r="289" spans="1:5" ht="15.75">
      <c r="A289" s="192" t="s">
        <v>3006</v>
      </c>
      <c r="B289" s="192" t="s">
        <v>3036</v>
      </c>
      <c r="C289" s="192" t="s">
        <v>3037</v>
      </c>
      <c r="D289" s="192" t="s">
        <v>2268</v>
      </c>
      <c r="E289" s="192" t="s">
        <v>2284</v>
      </c>
    </row>
    <row r="290" spans="1:5">
      <c r="A290" s="56" t="s">
        <v>3038</v>
      </c>
      <c r="B290" s="414" t="e">
        <f t="array" aca="1" ref="B290:E290" ca="1">_xlfn.TEXTSPLIT(A290, {" ",", ","Mr. ","Ms. "}, ,TRUE)</f>
        <v>#NAME?</v>
      </c>
      <c r="C290" s="414" t="e">
        <f ca="1"/>
        <v>#NAME?</v>
      </c>
      <c r="D290" s="414" t="e">
        <f ca="1"/>
        <v>#NAME?</v>
      </c>
      <c r="E290" s="414" t="e">
        <f ca="1"/>
        <v>#NAME?</v>
      </c>
    </row>
    <row r="291" spans="1:5">
      <c r="A291" s="56" t="s">
        <v>3039</v>
      </c>
      <c r="B291" s="414" t="e">
        <f t="array" aca="1" ref="B291:E291" ca="1">_xlfn.TEXTSPLIT(A291, {" ",", ","Mr. ","Ms. "}, ,TRUE)</f>
        <v>#NAME?</v>
      </c>
      <c r="C291" s="414" t="e">
        <f ca="1"/>
        <v>#NAME?</v>
      </c>
      <c r="D291" s="414" t="e">
        <f ca="1"/>
        <v>#NAME?</v>
      </c>
      <c r="E291" s="414" t="e">
        <f ca="1"/>
        <v>#NAME?</v>
      </c>
    </row>
    <row r="292" spans="1:5">
      <c r="A292" s="56" t="s">
        <v>3040</v>
      </c>
      <c r="B292" s="414" t="e">
        <f t="array" aca="1" ref="B292:E292" ca="1">_xlfn.TEXTSPLIT(A292, {" ",", ","Mr. ","Ms. "}, ,TRUE)</f>
        <v>#NAME?</v>
      </c>
      <c r="C292" s="414" t="e">
        <f ca="1"/>
        <v>#NAME?</v>
      </c>
      <c r="D292" s="414" t="e">
        <f ca="1"/>
        <v>#NAME?</v>
      </c>
      <c r="E292" s="414" t="e">
        <f ca="1"/>
        <v>#NAME?</v>
      </c>
    </row>
    <row r="293" spans="1:5">
      <c r="A293" s="56" t="s">
        <v>3041</v>
      </c>
      <c r="B293" s="414" t="e">
        <f t="array" aca="1" ref="B293:E293" ca="1">_xlfn.TEXTSPLIT(A293, {" ",", ","Mr. ","Ms. "}, ,TRUE)</f>
        <v>#NAME?</v>
      </c>
      <c r="C293" s="414" t="e">
        <f ca="1"/>
        <v>#NAME?</v>
      </c>
      <c r="D293" s="414" t="e">
        <f ca="1"/>
        <v>#NAME?</v>
      </c>
      <c r="E293" s="414" t="e">
        <f ca="1"/>
        <v>#NAME?</v>
      </c>
    </row>
    <row r="294" spans="1:5">
      <c r="A294" s="56" t="s">
        <v>3042</v>
      </c>
      <c r="B294" s="414" t="e">
        <f t="array" aca="1" ref="B294:E294" ca="1">_xlfn.TEXTSPLIT(A294, {" ",", ","Mr. ","Ms. "}, ,TRUE)</f>
        <v>#NAME?</v>
      </c>
      <c r="C294" s="414" t="e">
        <f ca="1"/>
        <v>#NAME?</v>
      </c>
      <c r="D294" s="414" t="e">
        <f ca="1"/>
        <v>#NAME?</v>
      </c>
      <c r="E294" s="414" t="e">
        <f ca="1"/>
        <v>#NAME?</v>
      </c>
    </row>
    <row r="295" spans="1:5">
      <c r="A295" s="56" t="s">
        <v>3043</v>
      </c>
      <c r="B295" s="414" t="e">
        <f t="array" aca="1" ref="B295:E295" ca="1">_xlfn.TEXTSPLIT(A295, {" ",", ","Mr. ","Ms. "}, ,TRUE)</f>
        <v>#NAME?</v>
      </c>
      <c r="C295" s="414" t="e">
        <f ca="1"/>
        <v>#NAME?</v>
      </c>
      <c r="D295" s="414" t="e">
        <f ca="1"/>
        <v>#NAME?</v>
      </c>
      <c r="E295" s="414" t="e">
        <f ca="1"/>
        <v>#NAME?</v>
      </c>
    </row>
    <row r="300" spans="1:5" ht="23.25">
      <c r="A300" s="412" t="s">
        <v>3044</v>
      </c>
      <c r="B300" s="412"/>
    </row>
    <row r="301" spans="1:5" ht="18.75">
      <c r="A301" s="33" t="s">
        <v>3045</v>
      </c>
    </row>
    <row r="302" spans="1:5" ht="18.75">
      <c r="A302" s="33" t="s">
        <v>3046</v>
      </c>
    </row>
    <row r="304" spans="1:5" ht="18.75">
      <c r="A304" s="234" t="s">
        <v>3047</v>
      </c>
      <c r="B304" s="234"/>
      <c r="C304" s="234"/>
    </row>
    <row r="307" spans="1:2" ht="30">
      <c r="A307" s="308" t="s">
        <v>3006</v>
      </c>
      <c r="B307" s="418" t="s">
        <v>3048</v>
      </c>
    </row>
    <row r="308" spans="1:2">
      <c r="A308" s="56" t="s">
        <v>3049</v>
      </c>
      <c r="B308" s="414" t="e">
        <f ca="1">_xlfn.TEXTAFTER(A308, " ")</f>
        <v>#NAME?</v>
      </c>
    </row>
    <row r="309" spans="1:2">
      <c r="A309" s="56" t="s">
        <v>3050</v>
      </c>
      <c r="B309" s="414" t="e">
        <f t="shared" ref="B309:B315" ca="1" si="15">_xlfn.TEXTAFTER(A309, " ")</f>
        <v>#NAME?</v>
      </c>
    </row>
    <row r="310" spans="1:2">
      <c r="A310" s="56" t="s">
        <v>3051</v>
      </c>
      <c r="B310" s="414" t="e">
        <f t="shared" ca="1" si="15"/>
        <v>#NAME?</v>
      </c>
    </row>
    <row r="311" spans="1:2">
      <c r="A311" s="56" t="s">
        <v>3052</v>
      </c>
      <c r="B311" s="414" t="e">
        <f t="shared" ca="1" si="15"/>
        <v>#NAME?</v>
      </c>
    </row>
    <row r="312" spans="1:2">
      <c r="A312" s="56" t="s">
        <v>3053</v>
      </c>
      <c r="B312" s="414" t="e">
        <f t="shared" ca="1" si="15"/>
        <v>#NAME?</v>
      </c>
    </row>
    <row r="313" spans="1:2">
      <c r="A313" s="56" t="s">
        <v>3054</v>
      </c>
      <c r="B313" s="414" t="e">
        <f t="shared" ca="1" si="15"/>
        <v>#NAME?</v>
      </c>
    </row>
    <row r="314" spans="1:2">
      <c r="A314" s="56" t="s">
        <v>3055</v>
      </c>
      <c r="B314" s="414" t="e">
        <f t="shared" ca="1" si="15"/>
        <v>#NAME?</v>
      </c>
    </row>
    <row r="315" spans="1:2">
      <c r="A315" s="56" t="s">
        <v>3056</v>
      </c>
      <c r="B315" s="414" t="e">
        <f t="shared" ca="1" si="15"/>
        <v>#NAME?</v>
      </c>
    </row>
    <row r="322" spans="1:3" ht="18.75">
      <c r="A322" s="234" t="s">
        <v>3057</v>
      </c>
      <c r="B322" s="234"/>
      <c r="C322" s="234"/>
    </row>
    <row r="324" spans="1:3" ht="18.75">
      <c r="A324" s="33" t="s">
        <v>3058</v>
      </c>
    </row>
    <row r="328" spans="1:3">
      <c r="A328" s="308" t="s">
        <v>3006</v>
      </c>
      <c r="B328" s="308" t="s">
        <v>3059</v>
      </c>
    </row>
    <row r="329" spans="1:3">
      <c r="A329" s="56" t="s">
        <v>3060</v>
      </c>
      <c r="B329" s="414" t="e">
        <f ca="1">_xlfn.TEXTAFTER(A329, "color ")</f>
        <v>#NAME?</v>
      </c>
    </row>
    <row r="330" spans="1:3">
      <c r="A330" s="56" t="s">
        <v>3061</v>
      </c>
      <c r="B330" s="414" t="e">
        <f t="shared" ref="B330:B333" ca="1" si="16">_xlfn.TEXTAFTER(A330, "color ")</f>
        <v>#NAME?</v>
      </c>
    </row>
    <row r="331" spans="1:3">
      <c r="A331" s="56" t="s">
        <v>3062</v>
      </c>
      <c r="B331" s="414" t="e">
        <f t="shared" ca="1" si="16"/>
        <v>#NAME?</v>
      </c>
    </row>
    <row r="332" spans="1:3">
      <c r="A332" s="56" t="s">
        <v>3063</v>
      </c>
      <c r="B332" s="414" t="e">
        <f t="shared" ca="1" si="16"/>
        <v>#NAME?</v>
      </c>
    </row>
    <row r="333" spans="1:3">
      <c r="A333" s="56" t="s">
        <v>3064</v>
      </c>
      <c r="B333" s="414" t="e">
        <f t="shared" ca="1" si="16"/>
        <v>#NAME?</v>
      </c>
    </row>
    <row r="338" spans="1:3" ht="18.75">
      <c r="A338" s="234" t="s">
        <v>3065</v>
      </c>
      <c r="B338" s="234"/>
      <c r="C338" s="234"/>
    </row>
    <row r="340" spans="1:3">
      <c r="A340" t="s">
        <v>3066</v>
      </c>
    </row>
    <row r="342" spans="1:3">
      <c r="A342" t="s">
        <v>3067</v>
      </c>
    </row>
    <row r="344" spans="1:3" ht="30">
      <c r="A344" s="308" t="s">
        <v>2571</v>
      </c>
      <c r="B344" s="418" t="s">
        <v>3068</v>
      </c>
    </row>
    <row r="345" spans="1:3">
      <c r="A345" s="56" t="s">
        <v>3069</v>
      </c>
      <c r="B345" s="414" t="e">
        <f ca="1">_xlfn.TEXTAFTER(A345, ", ", 2)</f>
        <v>#NAME?</v>
      </c>
    </row>
    <row r="346" spans="1:3">
      <c r="A346" s="56" t="s">
        <v>3070</v>
      </c>
      <c r="B346" s="414" t="e">
        <f t="shared" ref="B346:B352" ca="1" si="17">_xlfn.TEXTAFTER(A346, ", ", 2)</f>
        <v>#NAME?</v>
      </c>
    </row>
    <row r="347" spans="1:3">
      <c r="A347" s="56" t="s">
        <v>3071</v>
      </c>
      <c r="B347" s="414" t="e">
        <f t="shared" ca="1" si="17"/>
        <v>#NAME?</v>
      </c>
    </row>
    <row r="348" spans="1:3">
      <c r="A348" s="56" t="s">
        <v>3072</v>
      </c>
      <c r="B348" s="414" t="e">
        <f t="shared" ca="1" si="17"/>
        <v>#NAME?</v>
      </c>
    </row>
    <row r="349" spans="1:3">
      <c r="A349" s="56" t="s">
        <v>3073</v>
      </c>
      <c r="B349" s="414" t="e">
        <f t="shared" ca="1" si="17"/>
        <v>#NAME?</v>
      </c>
    </row>
    <row r="350" spans="1:3">
      <c r="A350" s="56" t="s">
        <v>3074</v>
      </c>
      <c r="B350" s="414" t="e">
        <f t="shared" ca="1" si="17"/>
        <v>#NAME?</v>
      </c>
    </row>
    <row r="351" spans="1:3">
      <c r="A351" s="56" t="s">
        <v>3075</v>
      </c>
      <c r="B351" s="414" t="e">
        <f t="shared" ca="1" si="17"/>
        <v>#NAME?</v>
      </c>
    </row>
    <row r="352" spans="1:3">
      <c r="A352" s="56" t="s">
        <v>3076</v>
      </c>
      <c r="B352" s="414" t="e">
        <f t="shared" ca="1" si="17"/>
        <v>#NAME?</v>
      </c>
    </row>
    <row r="357" spans="1:3" ht="18.75">
      <c r="A357" s="234" t="s">
        <v>3077</v>
      </c>
      <c r="B357" s="234"/>
      <c r="C357" s="234"/>
    </row>
    <row r="361" spans="1:3" ht="30">
      <c r="A361" s="419" t="s">
        <v>2571</v>
      </c>
      <c r="B361" s="419" t="s">
        <v>3078</v>
      </c>
      <c r="C361" s="419" t="s">
        <v>3079</v>
      </c>
    </row>
    <row r="362" spans="1:3">
      <c r="A362" s="56" t="s">
        <v>3080</v>
      </c>
      <c r="B362" s="414" t="e">
        <f ca="1">_xlfn.TEXTAFTER(A362, ", ", -1)</f>
        <v>#NAME?</v>
      </c>
      <c r="C362" s="414" t="e">
        <f ca="1">_xlfn.TEXTAFTER(A362, ", ", -2)</f>
        <v>#NAME?</v>
      </c>
    </row>
    <row r="363" spans="1:3">
      <c r="A363" s="56" t="s">
        <v>3081</v>
      </c>
      <c r="B363" s="414" t="e">
        <f t="shared" ref="B363:B369" ca="1" si="18">_xlfn.TEXTAFTER(A363, ", ", -1)</f>
        <v>#NAME?</v>
      </c>
      <c r="C363" s="414" t="e">
        <f t="shared" ref="C363:C369" ca="1" si="19">_xlfn.TEXTAFTER(A363, ", ", -2)</f>
        <v>#NAME?</v>
      </c>
    </row>
    <row r="364" spans="1:3">
      <c r="A364" s="56" t="s">
        <v>3082</v>
      </c>
      <c r="B364" s="414" t="e">
        <f t="shared" ca="1" si="18"/>
        <v>#NAME?</v>
      </c>
      <c r="C364" s="414" t="e">
        <f t="shared" ca="1" si="19"/>
        <v>#NAME?</v>
      </c>
    </row>
    <row r="365" spans="1:3">
      <c r="A365" s="56" t="s">
        <v>3083</v>
      </c>
      <c r="B365" s="414" t="e">
        <f t="shared" ca="1" si="18"/>
        <v>#NAME?</v>
      </c>
      <c r="C365" s="414" t="e">
        <f t="shared" ca="1" si="19"/>
        <v>#NAME?</v>
      </c>
    </row>
    <row r="366" spans="1:3">
      <c r="A366" s="56" t="s">
        <v>3084</v>
      </c>
      <c r="B366" s="414" t="e">
        <f t="shared" ca="1" si="18"/>
        <v>#NAME?</v>
      </c>
      <c r="C366" s="414" t="e">
        <f t="shared" ca="1" si="19"/>
        <v>#NAME?</v>
      </c>
    </row>
    <row r="367" spans="1:3">
      <c r="A367" s="56" t="s">
        <v>3085</v>
      </c>
      <c r="B367" s="414" t="e">
        <f t="shared" ca="1" si="18"/>
        <v>#NAME?</v>
      </c>
      <c r="C367" s="414" t="e">
        <f t="shared" ca="1" si="19"/>
        <v>#NAME?</v>
      </c>
    </row>
    <row r="368" spans="1:3">
      <c r="A368" s="56" t="s">
        <v>3086</v>
      </c>
      <c r="B368" s="414" t="e">
        <f t="shared" ca="1" si="18"/>
        <v>#NAME?</v>
      </c>
      <c r="C368" s="414" t="e">
        <f t="shared" ca="1" si="19"/>
        <v>#NAME?</v>
      </c>
    </row>
    <row r="369" spans="1:3">
      <c r="A369" s="56" t="s">
        <v>3087</v>
      </c>
      <c r="B369" s="414" t="e">
        <f t="shared" ca="1" si="18"/>
        <v>#NAME?</v>
      </c>
      <c r="C369" s="414" t="e">
        <f t="shared" ca="1" si="19"/>
        <v>#NAME?</v>
      </c>
    </row>
  </sheetData>
  <mergeCells count="26">
    <mergeCell ref="A95:B95"/>
    <mergeCell ref="A96:B96"/>
    <mergeCell ref="A97:B97"/>
    <mergeCell ref="J112:K112"/>
    <mergeCell ref="D113:E113"/>
    <mergeCell ref="J113:K113"/>
    <mergeCell ref="D114:E114"/>
    <mergeCell ref="J114:K114"/>
    <mergeCell ref="D115:E115"/>
    <mergeCell ref="J115:K115"/>
    <mergeCell ref="D116:E116"/>
    <mergeCell ref="J116:K116"/>
    <mergeCell ref="D117:E117"/>
    <mergeCell ref="J117:K117"/>
    <mergeCell ref="K121:L121"/>
    <mergeCell ref="O121:P121"/>
    <mergeCell ref="E122:M122"/>
    <mergeCell ref="O122:P122"/>
    <mergeCell ref="C246:D246"/>
    <mergeCell ref="A247:B247"/>
    <mergeCell ref="E123:G123"/>
    <mergeCell ref="E124:G124"/>
    <mergeCell ref="E125:G125"/>
    <mergeCell ref="E131:M131"/>
    <mergeCell ref="E139:M139"/>
    <mergeCell ref="C211:E211"/>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7367C5-68C7-4E2C-B77A-72DC77F354E8}">
  <sheetPr>
    <tabColor rgb="FFFFC000"/>
  </sheetPr>
  <dimension ref="A1:C12"/>
  <sheetViews>
    <sheetView workbookViewId="0">
      <selection activeCell="D13" sqref="D13"/>
    </sheetView>
  </sheetViews>
  <sheetFormatPr defaultRowHeight="15"/>
  <cols>
    <col min="1" max="1" width="19.42578125" customWidth="1"/>
    <col min="2" max="2" width="68.85546875" customWidth="1"/>
  </cols>
  <sheetData>
    <row r="1" spans="1:3" ht="26.25">
      <c r="A1" s="237" t="s">
        <v>3088</v>
      </c>
      <c r="B1" s="412"/>
    </row>
    <row r="3" spans="1:3" ht="21">
      <c r="A3" s="228" t="s">
        <v>3089</v>
      </c>
      <c r="B3" s="238" t="s">
        <v>3090</v>
      </c>
      <c r="C3" s="33" t="s">
        <v>3091</v>
      </c>
    </row>
    <row r="4" spans="1:3" ht="21">
      <c r="A4" s="228" t="s">
        <v>3092</v>
      </c>
      <c r="B4" s="238" t="s">
        <v>3093</v>
      </c>
      <c r="C4" s="33" t="s">
        <v>3094</v>
      </c>
    </row>
    <row r="5" spans="1:3" ht="21">
      <c r="A5" s="228" t="s">
        <v>3095</v>
      </c>
      <c r="B5" s="238" t="s">
        <v>3096</v>
      </c>
      <c r="C5" s="33" t="s">
        <v>3097</v>
      </c>
    </row>
    <row r="6" spans="1:3" ht="21">
      <c r="A6" s="228" t="s">
        <v>3098</v>
      </c>
      <c r="B6" s="238" t="s">
        <v>3099</v>
      </c>
      <c r="C6" s="33" t="s">
        <v>3100</v>
      </c>
    </row>
    <row r="7" spans="1:3" ht="21">
      <c r="A7" s="228" t="s">
        <v>3101</v>
      </c>
      <c r="B7" s="238" t="s">
        <v>3102</v>
      </c>
      <c r="C7" s="33" t="s">
        <v>3103</v>
      </c>
    </row>
    <row r="8" spans="1:3" ht="21">
      <c r="A8" s="228" t="s">
        <v>3104</v>
      </c>
      <c r="B8" s="238" t="s">
        <v>3105</v>
      </c>
      <c r="C8" s="33" t="s">
        <v>3106</v>
      </c>
    </row>
    <row r="9" spans="1:3" ht="21">
      <c r="A9" s="228" t="s">
        <v>3107</v>
      </c>
      <c r="B9" s="238" t="s">
        <v>3108</v>
      </c>
      <c r="C9" s="33" t="s">
        <v>3109</v>
      </c>
    </row>
    <row r="10" spans="1:3" ht="21">
      <c r="A10" s="228" t="s">
        <v>3110</v>
      </c>
      <c r="B10" s="238" t="s">
        <v>3111</v>
      </c>
      <c r="C10" s="33" t="s">
        <v>3112</v>
      </c>
    </row>
    <row r="11" spans="1:3" ht="21">
      <c r="A11" s="228" t="s">
        <v>3113</v>
      </c>
      <c r="B11" s="238" t="s">
        <v>3114</v>
      </c>
      <c r="C11" s="33" t="s">
        <v>3115</v>
      </c>
    </row>
    <row r="12" spans="1:3" ht="21">
      <c r="A12" s="228" t="s">
        <v>3116</v>
      </c>
      <c r="B12" s="238" t="s">
        <v>3117</v>
      </c>
      <c r="C12" s="33" t="s">
        <v>3118</v>
      </c>
    </row>
  </sheetData>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EA94BA-40BA-4747-BC53-18EA76B7A3C4}">
  <sheetPr>
    <tabColor rgb="FFFFC000"/>
  </sheetPr>
  <dimension ref="A1:O694"/>
  <sheetViews>
    <sheetView workbookViewId="0">
      <selection activeCell="G670" sqref="G670"/>
    </sheetView>
  </sheetViews>
  <sheetFormatPr defaultRowHeight="15"/>
  <cols>
    <col min="1" max="1" width="17.5703125" customWidth="1"/>
    <col min="2" max="2" width="16.5703125" customWidth="1"/>
    <col min="3" max="3" width="20" customWidth="1"/>
    <col min="4" max="4" width="17.5703125" customWidth="1"/>
    <col min="5" max="5" width="21.5703125" customWidth="1"/>
    <col min="6" max="6" width="11.7109375" customWidth="1"/>
    <col min="7" max="7" width="16.7109375" customWidth="1"/>
    <col min="8" max="8" width="14" customWidth="1"/>
    <col min="11" max="11" width="10.42578125" customWidth="1"/>
    <col min="12" max="12" width="11.140625" customWidth="1"/>
    <col min="13" max="14" width="12.7109375" customWidth="1"/>
    <col min="16" max="16" width="16" customWidth="1"/>
    <col min="31" max="31" width="13.42578125" customWidth="1"/>
    <col min="37" max="37" width="10.42578125" bestFit="1" customWidth="1"/>
    <col min="38" max="38" width="10.85546875" bestFit="1" customWidth="1"/>
    <col min="40" max="40" width="15.5703125" bestFit="1" customWidth="1"/>
  </cols>
  <sheetData>
    <row r="1" spans="1:11" ht="26.25">
      <c r="A1" s="23" t="s">
        <v>3088</v>
      </c>
      <c r="B1" s="20"/>
      <c r="C1" s="20"/>
      <c r="D1" s="20"/>
      <c r="G1" s="28" t="s">
        <v>1684</v>
      </c>
      <c r="H1" s="28"/>
    </row>
    <row r="2" spans="1:11" ht="18.75">
      <c r="G2" s="33" t="s">
        <v>3119</v>
      </c>
    </row>
    <row r="3" spans="1:11" ht="18.75">
      <c r="G3" s="33" t="s">
        <v>3120</v>
      </c>
    </row>
    <row r="4" spans="1:11" ht="26.25">
      <c r="A4" s="49" t="s">
        <v>3121</v>
      </c>
      <c r="B4" s="49"/>
      <c r="C4" s="49"/>
    </row>
    <row r="6" spans="1:11" ht="42.75" customHeight="1">
      <c r="A6" s="845" t="s">
        <v>3122</v>
      </c>
      <c r="B6" s="846"/>
      <c r="C6" s="846"/>
      <c r="D6" s="846"/>
      <c r="E6" s="846"/>
      <c r="F6" s="846"/>
      <c r="G6" s="846"/>
      <c r="H6" s="846"/>
      <c r="I6" s="846"/>
      <c r="J6" s="846"/>
      <c r="K6" s="846"/>
    </row>
    <row r="9" spans="1:11">
      <c r="B9" s="420">
        <v>2</v>
      </c>
      <c r="C9" s="420">
        <v>3</v>
      </c>
      <c r="D9" s="420">
        <v>4</v>
      </c>
      <c r="E9" s="420">
        <v>5</v>
      </c>
    </row>
    <row r="10" spans="1:11">
      <c r="A10" s="110" t="s">
        <v>3123</v>
      </c>
      <c r="B10" s="110" t="s">
        <v>3124</v>
      </c>
      <c r="C10" s="110" t="s">
        <v>3125</v>
      </c>
      <c r="D10" s="110" t="s">
        <v>3126</v>
      </c>
      <c r="E10" s="110" t="s">
        <v>3127</v>
      </c>
      <c r="G10" s="110" t="s">
        <v>3123</v>
      </c>
      <c r="H10" s="56" t="s">
        <v>3128</v>
      </c>
    </row>
    <row r="11" spans="1:11">
      <c r="A11" s="56" t="s">
        <v>3129</v>
      </c>
      <c r="B11" s="56" t="s">
        <v>3130</v>
      </c>
      <c r="C11" s="56" t="s">
        <v>3131</v>
      </c>
      <c r="D11" s="56" t="s">
        <v>3132</v>
      </c>
      <c r="E11" s="56" t="s">
        <v>3133</v>
      </c>
      <c r="G11" s="110" t="s">
        <v>3124</v>
      </c>
      <c r="H11" s="421"/>
    </row>
    <row r="12" spans="1:11">
      <c r="A12" s="56" t="s">
        <v>3134</v>
      </c>
      <c r="B12" s="56" t="s">
        <v>3135</v>
      </c>
      <c r="C12" s="56" t="s">
        <v>3136</v>
      </c>
      <c r="D12" s="56" t="s">
        <v>3137</v>
      </c>
      <c r="E12" s="56" t="s">
        <v>3138</v>
      </c>
      <c r="G12" s="110" t="s">
        <v>3127</v>
      </c>
      <c r="H12" s="421"/>
    </row>
    <row r="13" spans="1:11">
      <c r="A13" s="56" t="s">
        <v>3139</v>
      </c>
      <c r="B13" s="56" t="s">
        <v>3140</v>
      </c>
      <c r="C13" s="56" t="s">
        <v>3141</v>
      </c>
      <c r="D13" s="56" t="s">
        <v>3142</v>
      </c>
      <c r="E13" s="56" t="s">
        <v>3143</v>
      </c>
    </row>
    <row r="14" spans="1:11">
      <c r="A14" s="56" t="s">
        <v>3128</v>
      </c>
      <c r="B14" s="56" t="s">
        <v>3144</v>
      </c>
      <c r="C14" s="56" t="s">
        <v>3145</v>
      </c>
      <c r="D14" s="56" t="s">
        <v>3146</v>
      </c>
      <c r="E14" s="56" t="s">
        <v>3147</v>
      </c>
    </row>
    <row r="15" spans="1:11">
      <c r="A15" s="56" t="s">
        <v>3148</v>
      </c>
      <c r="B15" s="56" t="s">
        <v>3149</v>
      </c>
      <c r="C15" s="56" t="s">
        <v>3150</v>
      </c>
      <c r="D15" s="56" t="s">
        <v>3151</v>
      </c>
      <c r="E15" s="56" t="s">
        <v>3152</v>
      </c>
    </row>
    <row r="16" spans="1:11">
      <c r="A16" s="56" t="s">
        <v>3153</v>
      </c>
      <c r="B16" s="56" t="s">
        <v>3154</v>
      </c>
      <c r="C16" s="56" t="s">
        <v>3155</v>
      </c>
      <c r="D16" s="56" t="s">
        <v>3156</v>
      </c>
      <c r="E16" s="56" t="s">
        <v>3157</v>
      </c>
    </row>
    <row r="17" spans="1:14">
      <c r="A17" s="56" t="s">
        <v>3158</v>
      </c>
      <c r="B17" s="56" t="s">
        <v>3159</v>
      </c>
      <c r="C17" s="56" t="s">
        <v>3160</v>
      </c>
      <c r="D17" s="56" t="s">
        <v>3161</v>
      </c>
      <c r="E17" s="56" t="s">
        <v>3162</v>
      </c>
    </row>
    <row r="18" spans="1:14" ht="60">
      <c r="A18" s="422" t="s">
        <v>3163</v>
      </c>
      <c r="B18" s="422" t="s">
        <v>3164</v>
      </c>
      <c r="C18" s="422" t="s">
        <v>3164</v>
      </c>
      <c r="D18" s="422"/>
      <c r="E18" s="422"/>
    </row>
    <row r="21" spans="1:14">
      <c r="A21" s="202"/>
    </row>
    <row r="22" spans="1:14">
      <c r="A22" s="202"/>
    </row>
    <row r="23" spans="1:14" ht="21">
      <c r="A23" s="423" t="s">
        <v>3165</v>
      </c>
      <c r="B23" s="186"/>
      <c r="C23" s="186"/>
      <c r="D23" s="186"/>
      <c r="E23" s="186"/>
      <c r="F23" s="186"/>
    </row>
    <row r="25" spans="1:14">
      <c r="A25" s="305" t="s">
        <v>3166</v>
      </c>
      <c r="B25" s="305" t="s">
        <v>227</v>
      </c>
      <c r="C25" s="305" t="s">
        <v>2477</v>
      </c>
      <c r="D25" s="305" t="s">
        <v>3167</v>
      </c>
      <c r="E25" s="305" t="s">
        <v>3168</v>
      </c>
      <c r="F25" s="305" t="s">
        <v>2771</v>
      </c>
      <c r="G25" s="305" t="s">
        <v>3169</v>
      </c>
      <c r="H25" s="305" t="s">
        <v>3170</v>
      </c>
      <c r="I25" s="305" t="s">
        <v>3171</v>
      </c>
      <c r="J25" s="305" t="s">
        <v>3172</v>
      </c>
      <c r="K25" s="305" t="s">
        <v>3173</v>
      </c>
      <c r="L25" s="305" t="s">
        <v>3174</v>
      </c>
      <c r="M25" s="305" t="s">
        <v>3175</v>
      </c>
      <c r="N25" s="305" t="s">
        <v>3176</v>
      </c>
    </row>
    <row r="26" spans="1:14">
      <c r="A26" s="424">
        <v>1</v>
      </c>
      <c r="B26" s="56" t="s">
        <v>2990</v>
      </c>
      <c r="C26" s="56" t="s">
        <v>3177</v>
      </c>
      <c r="D26" s="56" t="s">
        <v>3178</v>
      </c>
      <c r="E26" s="425">
        <v>25866</v>
      </c>
      <c r="F26" s="304">
        <v>44.709589041095889</v>
      </c>
      <c r="G26" s="56" t="s">
        <v>2521</v>
      </c>
      <c r="H26" s="56" t="s">
        <v>3179</v>
      </c>
      <c r="I26" s="56" t="s">
        <v>1950</v>
      </c>
      <c r="J26" s="56" t="s">
        <v>3180</v>
      </c>
      <c r="K26" s="426">
        <v>840</v>
      </c>
      <c r="L26" s="426">
        <v>1400</v>
      </c>
      <c r="M26" s="426">
        <v>790.73</v>
      </c>
      <c r="N26" s="426">
        <v>1465.8941666666667</v>
      </c>
    </row>
    <row r="27" spans="1:14">
      <c r="A27" s="424">
        <v>2</v>
      </c>
      <c r="B27" s="56" t="s">
        <v>3181</v>
      </c>
      <c r="C27" s="56" t="s">
        <v>3182</v>
      </c>
      <c r="D27" s="56" t="s">
        <v>3183</v>
      </c>
      <c r="E27" s="425">
        <v>26005</v>
      </c>
      <c r="F27" s="304">
        <v>44.328767123287669</v>
      </c>
      <c r="G27" s="56" t="s">
        <v>2521</v>
      </c>
      <c r="H27" s="56" t="s">
        <v>3184</v>
      </c>
      <c r="I27" s="56" t="s">
        <v>3185</v>
      </c>
      <c r="J27" s="56" t="s">
        <v>3180</v>
      </c>
      <c r="K27" s="426">
        <v>840</v>
      </c>
      <c r="L27" s="426">
        <v>1400</v>
      </c>
      <c r="M27" s="426">
        <v>790.73</v>
      </c>
      <c r="N27" s="426">
        <v>1465.8941666666667</v>
      </c>
    </row>
    <row r="28" spans="1:14">
      <c r="A28" s="424">
        <v>3</v>
      </c>
      <c r="B28" s="56" t="s">
        <v>3186</v>
      </c>
      <c r="C28" s="56" t="s">
        <v>3187</v>
      </c>
      <c r="D28" s="56" t="s">
        <v>3183</v>
      </c>
      <c r="E28" s="425">
        <v>24599</v>
      </c>
      <c r="F28" s="304">
        <v>48.180821917808217</v>
      </c>
      <c r="G28" s="56" t="s">
        <v>2521</v>
      </c>
      <c r="H28" s="56" t="s">
        <v>3188</v>
      </c>
      <c r="I28" s="56" t="s">
        <v>3189</v>
      </c>
      <c r="J28" s="56" t="s">
        <v>3180</v>
      </c>
      <c r="K28" s="426">
        <v>1575</v>
      </c>
      <c r="L28" s="426">
        <v>3500</v>
      </c>
      <c r="M28" s="426">
        <v>790.73</v>
      </c>
      <c r="N28" s="426">
        <v>3565.8941666666665</v>
      </c>
    </row>
    <row r="29" spans="1:14">
      <c r="A29" s="427">
        <v>4</v>
      </c>
      <c r="B29" s="56" t="s">
        <v>3190</v>
      </c>
      <c r="C29" s="56" t="s">
        <v>3191</v>
      </c>
      <c r="D29" s="56" t="s">
        <v>3178</v>
      </c>
      <c r="E29" s="425">
        <v>23775</v>
      </c>
      <c r="F29" s="304">
        <v>50.438356164383563</v>
      </c>
      <c r="G29" s="56" t="s">
        <v>2521</v>
      </c>
      <c r="H29" s="56" t="s">
        <v>3192</v>
      </c>
      <c r="I29" s="56" t="s">
        <v>3193</v>
      </c>
      <c r="J29" s="56" t="s">
        <v>3180</v>
      </c>
      <c r="K29" s="428">
        <v>900</v>
      </c>
      <c r="L29" s="426">
        <v>1500</v>
      </c>
      <c r="M29" s="426">
        <v>790.73</v>
      </c>
      <c r="N29" s="426">
        <v>1565.8941666666667</v>
      </c>
    </row>
    <row r="30" spans="1:14">
      <c r="A30" s="424">
        <v>5</v>
      </c>
      <c r="B30" s="56" t="s">
        <v>3194</v>
      </c>
      <c r="C30" s="56" t="s">
        <v>3195</v>
      </c>
      <c r="D30" s="56" t="s">
        <v>3183</v>
      </c>
      <c r="E30" s="425">
        <v>25302</v>
      </c>
      <c r="F30" s="304">
        <v>46.254794520547946</v>
      </c>
      <c r="G30" s="56" t="s">
        <v>2521</v>
      </c>
      <c r="H30" s="56" t="s">
        <v>3196</v>
      </c>
      <c r="I30" s="56" t="s">
        <v>3197</v>
      </c>
      <c r="J30" s="56" t="s">
        <v>3180</v>
      </c>
      <c r="K30" s="426">
        <v>510</v>
      </c>
      <c r="L30" s="426">
        <v>850</v>
      </c>
      <c r="M30" s="426">
        <v>790.73</v>
      </c>
      <c r="N30" s="426">
        <v>915.89416666666671</v>
      </c>
    </row>
    <row r="31" spans="1:14">
      <c r="A31" s="424">
        <v>6</v>
      </c>
      <c r="B31" s="56" t="s">
        <v>3198</v>
      </c>
      <c r="C31" s="56" t="s">
        <v>3199</v>
      </c>
      <c r="D31" s="56" t="s">
        <v>3178</v>
      </c>
      <c r="E31" s="425">
        <v>28113</v>
      </c>
      <c r="F31" s="304">
        <v>38.553424657534244</v>
      </c>
      <c r="G31" s="56" t="s">
        <v>2521</v>
      </c>
      <c r="H31" s="56" t="s">
        <v>3200</v>
      </c>
      <c r="I31" s="56" t="s">
        <v>3201</v>
      </c>
      <c r="J31" s="56" t="s">
        <v>3180</v>
      </c>
      <c r="K31" s="426">
        <v>960</v>
      </c>
      <c r="L31" s="426">
        <v>1600</v>
      </c>
      <c r="M31" s="426">
        <v>790.73</v>
      </c>
      <c r="N31" s="426">
        <v>1665.8941666666667</v>
      </c>
    </row>
    <row r="32" spans="1:14">
      <c r="A32" s="424">
        <v>7</v>
      </c>
      <c r="B32" s="56" t="s">
        <v>3202</v>
      </c>
      <c r="C32" s="56" t="s">
        <v>3203</v>
      </c>
      <c r="D32" s="56" t="s">
        <v>3178</v>
      </c>
      <c r="E32" s="425">
        <v>28959</v>
      </c>
      <c r="F32" s="304">
        <v>36.235616438356168</v>
      </c>
      <c r="G32" s="56" t="s">
        <v>2521</v>
      </c>
      <c r="H32" s="56" t="s">
        <v>3200</v>
      </c>
      <c r="I32" s="56" t="s">
        <v>3201</v>
      </c>
      <c r="J32" s="56" t="s">
        <v>3180</v>
      </c>
      <c r="K32" s="426">
        <v>960</v>
      </c>
      <c r="L32" s="426">
        <v>1600</v>
      </c>
      <c r="M32" s="426">
        <v>790.73</v>
      </c>
      <c r="N32" s="426">
        <v>1665.8941666666667</v>
      </c>
    </row>
    <row r="33" spans="1:14">
      <c r="A33" s="424">
        <v>8</v>
      </c>
      <c r="B33" s="56" t="s">
        <v>3204</v>
      </c>
      <c r="C33" s="56" t="s">
        <v>3205</v>
      </c>
      <c r="D33" s="56" t="s">
        <v>3183</v>
      </c>
      <c r="E33" s="425">
        <v>30393</v>
      </c>
      <c r="F33" s="304">
        <v>32.30684931506849</v>
      </c>
      <c r="G33" s="56" t="s">
        <v>2521</v>
      </c>
      <c r="H33" s="56" t="s">
        <v>3179</v>
      </c>
      <c r="I33" s="56" t="s">
        <v>1950</v>
      </c>
      <c r="J33" s="56" t="s">
        <v>3180</v>
      </c>
      <c r="K33" s="426">
        <v>840</v>
      </c>
      <c r="L33" s="426">
        <v>1400</v>
      </c>
      <c r="M33" s="426">
        <v>790.73</v>
      </c>
      <c r="N33" s="426">
        <v>1465.8941666666667</v>
      </c>
    </row>
    <row r="34" spans="1:14">
      <c r="A34" s="424">
        <v>9</v>
      </c>
      <c r="B34" s="56" t="s">
        <v>3206</v>
      </c>
      <c r="C34" s="56" t="s">
        <v>3207</v>
      </c>
      <c r="D34" s="56" t="s">
        <v>3178</v>
      </c>
      <c r="E34" s="425">
        <v>30055</v>
      </c>
      <c r="F34" s="304">
        <v>33.232876712328768</v>
      </c>
      <c r="G34" s="56" t="s">
        <v>2521</v>
      </c>
      <c r="H34" s="56" t="s">
        <v>3208</v>
      </c>
      <c r="I34" s="56" t="s">
        <v>3209</v>
      </c>
      <c r="J34" s="56" t="s">
        <v>3180</v>
      </c>
      <c r="K34" s="426">
        <v>960</v>
      </c>
      <c r="L34" s="426">
        <v>1600</v>
      </c>
      <c r="M34" s="426">
        <v>790.73</v>
      </c>
      <c r="N34" s="426">
        <v>1665.8941666666667</v>
      </c>
    </row>
    <row r="35" spans="1:14">
      <c r="A35" s="424">
        <v>10</v>
      </c>
      <c r="B35" s="56" t="s">
        <v>3210</v>
      </c>
      <c r="C35" s="56" t="s">
        <v>3211</v>
      </c>
      <c r="D35" s="56" t="s">
        <v>3178</v>
      </c>
      <c r="E35" s="425">
        <v>24573</v>
      </c>
      <c r="F35" s="304">
        <v>48.252054794520546</v>
      </c>
      <c r="G35" s="56" t="s">
        <v>2521</v>
      </c>
      <c r="H35" s="56" t="s">
        <v>3212</v>
      </c>
      <c r="I35" s="56" t="s">
        <v>3213</v>
      </c>
      <c r="J35" s="56" t="s">
        <v>3180</v>
      </c>
      <c r="K35" s="426">
        <v>720</v>
      </c>
      <c r="L35" s="426">
        <v>1200</v>
      </c>
      <c r="M35" s="426">
        <v>790.73</v>
      </c>
      <c r="N35" s="426">
        <v>1265.8941666666667</v>
      </c>
    </row>
    <row r="36" spans="1:14">
      <c r="A36" s="424">
        <v>11</v>
      </c>
      <c r="B36" s="56" t="s">
        <v>3214</v>
      </c>
      <c r="C36" s="56" t="s">
        <v>3215</v>
      </c>
      <c r="D36" s="56" t="s">
        <v>3178</v>
      </c>
      <c r="E36" s="425">
        <v>28293</v>
      </c>
      <c r="F36" s="304">
        <v>38.060273972602737</v>
      </c>
      <c r="G36" s="56" t="s">
        <v>2521</v>
      </c>
      <c r="H36" s="56" t="s">
        <v>3216</v>
      </c>
      <c r="I36" s="56" t="s">
        <v>3217</v>
      </c>
      <c r="J36" s="56" t="s">
        <v>3180</v>
      </c>
      <c r="K36" s="426">
        <v>600</v>
      </c>
      <c r="L36" s="426">
        <v>1000</v>
      </c>
      <c r="M36" s="426">
        <v>790.73</v>
      </c>
      <c r="N36" s="426">
        <v>1065.8941666666667</v>
      </c>
    </row>
    <row r="37" spans="1:14">
      <c r="A37" s="424">
        <v>12</v>
      </c>
      <c r="B37" s="56" t="s">
        <v>3218</v>
      </c>
      <c r="C37" s="56" t="s">
        <v>3219</v>
      </c>
      <c r="D37" s="56" t="s">
        <v>3183</v>
      </c>
      <c r="E37" s="425">
        <v>32049</v>
      </c>
      <c r="F37" s="304">
        <v>27.769863013698629</v>
      </c>
      <c r="G37" s="56" t="s">
        <v>2521</v>
      </c>
      <c r="H37" s="56" t="s">
        <v>3220</v>
      </c>
      <c r="I37" s="56" t="s">
        <v>3221</v>
      </c>
      <c r="J37" s="56" t="s">
        <v>3180</v>
      </c>
      <c r="K37" s="426">
        <v>780</v>
      </c>
      <c r="L37" s="426">
        <v>1300</v>
      </c>
      <c r="M37" s="426">
        <v>790.73</v>
      </c>
      <c r="N37" s="426">
        <v>1365.8941666666667</v>
      </c>
    </row>
    <row r="38" spans="1:14">
      <c r="A38" s="424">
        <v>13</v>
      </c>
      <c r="B38" s="56" t="s">
        <v>3222</v>
      </c>
      <c r="C38" s="56" t="s">
        <v>3223</v>
      </c>
      <c r="D38" s="56" t="s">
        <v>3183</v>
      </c>
      <c r="E38" s="425">
        <v>30427</v>
      </c>
      <c r="F38" s="304">
        <v>32.213698630136989</v>
      </c>
      <c r="G38" s="56" t="s">
        <v>2521</v>
      </c>
      <c r="H38" s="56" t="s">
        <v>3208</v>
      </c>
      <c r="I38" s="56" t="s">
        <v>3209</v>
      </c>
      <c r="J38" s="56" t="s">
        <v>3180</v>
      </c>
      <c r="K38" s="426">
        <v>960</v>
      </c>
      <c r="L38" s="426">
        <v>1600</v>
      </c>
      <c r="M38" s="426">
        <v>790.73</v>
      </c>
      <c r="N38" s="426">
        <v>1665.8941666666667</v>
      </c>
    </row>
    <row r="39" spans="1:14">
      <c r="A39" s="424">
        <v>14</v>
      </c>
      <c r="B39" s="56" t="s">
        <v>2059</v>
      </c>
      <c r="C39" s="56" t="s">
        <v>3224</v>
      </c>
      <c r="D39" s="56" t="s">
        <v>3183</v>
      </c>
      <c r="E39" s="425">
        <v>31537</v>
      </c>
      <c r="F39" s="304">
        <v>29.172602739726027</v>
      </c>
      <c r="G39" s="56" t="s">
        <v>2521</v>
      </c>
      <c r="H39" s="56" t="s">
        <v>3184</v>
      </c>
      <c r="I39" s="56" t="s">
        <v>3185</v>
      </c>
      <c r="J39" s="56" t="s">
        <v>3180</v>
      </c>
      <c r="K39" s="426">
        <v>840</v>
      </c>
      <c r="L39" s="426">
        <v>1400</v>
      </c>
      <c r="M39" s="426">
        <v>790.73</v>
      </c>
      <c r="N39" s="426">
        <v>1465.8941666666667</v>
      </c>
    </row>
    <row r="40" spans="1:14">
      <c r="A40" s="424">
        <v>15</v>
      </c>
      <c r="B40" s="56" t="s">
        <v>3225</v>
      </c>
      <c r="C40" s="56" t="s">
        <v>3226</v>
      </c>
      <c r="D40" s="56" t="s">
        <v>3183</v>
      </c>
      <c r="E40" s="425">
        <v>29080</v>
      </c>
      <c r="F40" s="304">
        <v>35.904109589041099</v>
      </c>
      <c r="G40" s="56" t="s">
        <v>2521</v>
      </c>
      <c r="H40" s="56" t="s">
        <v>1525</v>
      </c>
      <c r="I40" s="56" t="s">
        <v>452</v>
      </c>
      <c r="J40" s="56" t="s">
        <v>3180</v>
      </c>
      <c r="K40" s="426">
        <v>900</v>
      </c>
      <c r="L40" s="426">
        <v>1500</v>
      </c>
      <c r="M40" s="426">
        <v>790.73</v>
      </c>
      <c r="N40" s="426">
        <v>1565.8941666666667</v>
      </c>
    </row>
    <row r="41" spans="1:14">
      <c r="A41" s="424">
        <v>16</v>
      </c>
      <c r="B41" s="56" t="s">
        <v>3227</v>
      </c>
      <c r="C41" s="56" t="s">
        <v>3199</v>
      </c>
      <c r="D41" s="56" t="s">
        <v>3183</v>
      </c>
      <c r="E41" s="425">
        <v>23877</v>
      </c>
      <c r="F41" s="304">
        <v>50.158904109589038</v>
      </c>
      <c r="G41" s="56" t="s">
        <v>2521</v>
      </c>
      <c r="H41" s="56" t="s">
        <v>3228</v>
      </c>
      <c r="I41" s="56" t="s">
        <v>3209</v>
      </c>
      <c r="J41" s="56" t="s">
        <v>3180</v>
      </c>
      <c r="K41" s="426">
        <v>1080</v>
      </c>
      <c r="L41" s="426">
        <v>1800</v>
      </c>
      <c r="M41" s="426">
        <v>790.73</v>
      </c>
      <c r="N41" s="426">
        <v>1865.8941666666667</v>
      </c>
    </row>
    <row r="43" spans="1:14">
      <c r="M43" t="s">
        <v>3229</v>
      </c>
      <c r="N43" s="429">
        <f>VLOOKUP(A29,A26:N41,11)</f>
        <v>900</v>
      </c>
    </row>
    <row r="44" spans="1:14" ht="21">
      <c r="A44" s="423" t="s">
        <v>2200</v>
      </c>
    </row>
    <row r="45" spans="1:14" ht="21">
      <c r="A45" s="281" t="s">
        <v>3230</v>
      </c>
      <c r="B45" s="186"/>
      <c r="C45" s="186"/>
      <c r="D45" s="186"/>
      <c r="E45" s="186"/>
      <c r="F45" s="186"/>
      <c r="G45" s="186"/>
    </row>
    <row r="46" spans="1:14">
      <c r="B46" s="101">
        <v>2</v>
      </c>
    </row>
    <row r="47" spans="1:14">
      <c r="A47" s="430" t="s">
        <v>3231</v>
      </c>
      <c r="B47" s="430" t="s">
        <v>3232</v>
      </c>
    </row>
    <row r="48" spans="1:14">
      <c r="A48" s="56" t="s">
        <v>3233</v>
      </c>
      <c r="B48" s="431" t="s">
        <v>3234</v>
      </c>
    </row>
    <row r="49" spans="1:5">
      <c r="A49" s="56" t="s">
        <v>3235</v>
      </c>
      <c r="B49" s="431" t="s">
        <v>3236</v>
      </c>
    </row>
    <row r="50" spans="1:5">
      <c r="A50" s="56" t="s">
        <v>3237</v>
      </c>
      <c r="B50" s="431" t="s">
        <v>3238</v>
      </c>
    </row>
    <row r="51" spans="1:5">
      <c r="A51" s="56" t="s">
        <v>3239</v>
      </c>
      <c r="B51" s="431" t="s">
        <v>3240</v>
      </c>
    </row>
    <row r="52" spans="1:5">
      <c r="A52" s="56" t="s">
        <v>3241</v>
      </c>
      <c r="B52" s="431" t="s">
        <v>3242</v>
      </c>
    </row>
    <row r="53" spans="1:5">
      <c r="A53" s="56" t="s">
        <v>3243</v>
      </c>
      <c r="B53" s="431" t="s">
        <v>3244</v>
      </c>
    </row>
    <row r="54" spans="1:5">
      <c r="A54" s="56" t="s">
        <v>3212</v>
      </c>
      <c r="B54" s="431" t="s">
        <v>3245</v>
      </c>
    </row>
    <row r="55" spans="1:5">
      <c r="A55" s="56" t="s">
        <v>3216</v>
      </c>
      <c r="B55" s="431" t="s">
        <v>3246</v>
      </c>
    </row>
    <row r="56" spans="1:5">
      <c r="A56" s="56" t="s">
        <v>3247</v>
      </c>
      <c r="B56" s="431" t="s">
        <v>3246</v>
      </c>
    </row>
    <row r="58" spans="1:5">
      <c r="A58" s="839" t="s">
        <v>25</v>
      </c>
      <c r="B58" s="839"/>
      <c r="C58" s="839"/>
      <c r="D58" s="839"/>
      <c r="E58" s="839"/>
    </row>
    <row r="59" spans="1:5" ht="18.75">
      <c r="A59" s="338" t="s">
        <v>227</v>
      </c>
      <c r="B59" s="338" t="s">
        <v>2477</v>
      </c>
      <c r="C59" s="338" t="s">
        <v>3248</v>
      </c>
      <c r="D59" s="338" t="s">
        <v>3231</v>
      </c>
      <c r="E59" s="338" t="s">
        <v>3249</v>
      </c>
    </row>
    <row r="60" spans="1:5">
      <c r="A60" s="56" t="s">
        <v>3250</v>
      </c>
      <c r="B60" s="56" t="s">
        <v>3251</v>
      </c>
      <c r="C60" s="56" t="s">
        <v>2521</v>
      </c>
      <c r="D60" s="56" t="s">
        <v>3237</v>
      </c>
      <c r="E60" s="432" t="str">
        <f>VLOOKUP(D60,$A$48:$B$56,2,0)</f>
        <v>Audi A6</v>
      </c>
    </row>
    <row r="61" spans="1:5">
      <c r="A61" s="56" t="s">
        <v>3252</v>
      </c>
      <c r="B61" s="56" t="s">
        <v>3253</v>
      </c>
      <c r="C61" s="56" t="s">
        <v>2521</v>
      </c>
      <c r="D61" s="56" t="s">
        <v>3216</v>
      </c>
      <c r="E61" s="432"/>
    </row>
    <row r="62" spans="1:5">
      <c r="A62" s="56" t="s">
        <v>1527</v>
      </c>
      <c r="B62" s="56" t="s">
        <v>3254</v>
      </c>
      <c r="C62" s="56" t="s">
        <v>2531</v>
      </c>
      <c r="D62" s="56" t="s">
        <v>3235</v>
      </c>
      <c r="E62" s="432"/>
    </row>
    <row r="63" spans="1:5">
      <c r="A63" s="56" t="s">
        <v>3255</v>
      </c>
      <c r="B63" s="56" t="s">
        <v>3256</v>
      </c>
      <c r="C63" s="56" t="s">
        <v>2521</v>
      </c>
      <c r="D63" s="56" t="s">
        <v>3212</v>
      </c>
      <c r="E63" s="432"/>
    </row>
    <row r="64" spans="1:5">
      <c r="A64" s="56" t="s">
        <v>3257</v>
      </c>
      <c r="B64" s="56" t="s">
        <v>3258</v>
      </c>
      <c r="C64" s="56" t="s">
        <v>2531</v>
      </c>
      <c r="D64" s="56" t="s">
        <v>3243</v>
      </c>
      <c r="E64" s="432"/>
    </row>
    <row r="65" spans="1:5">
      <c r="A65" s="56" t="s">
        <v>2059</v>
      </c>
      <c r="B65" s="56" t="s">
        <v>3253</v>
      </c>
      <c r="C65" s="56" t="s">
        <v>2521</v>
      </c>
      <c r="D65" s="56" t="s">
        <v>3233</v>
      </c>
      <c r="E65" s="432"/>
    </row>
    <row r="66" spans="1:5">
      <c r="A66" s="56" t="s">
        <v>3259</v>
      </c>
      <c r="B66" s="56" t="s">
        <v>3260</v>
      </c>
      <c r="C66" s="56" t="s">
        <v>2521</v>
      </c>
      <c r="D66" s="56" t="s">
        <v>3247</v>
      </c>
      <c r="E66" s="432"/>
    </row>
    <row r="67" spans="1:5">
      <c r="A67" s="56" t="s">
        <v>3261</v>
      </c>
      <c r="B67" s="56" t="s">
        <v>3262</v>
      </c>
      <c r="C67" s="56" t="s">
        <v>2527</v>
      </c>
      <c r="D67" s="56" t="s">
        <v>3241</v>
      </c>
      <c r="E67" s="432"/>
    </row>
    <row r="68" spans="1:5">
      <c r="A68" s="56" t="s">
        <v>1526</v>
      </c>
      <c r="B68" s="56" t="s">
        <v>3199</v>
      </c>
      <c r="C68" s="56" t="s">
        <v>2521</v>
      </c>
      <c r="D68" s="56" t="s">
        <v>3239</v>
      </c>
      <c r="E68" s="432"/>
    </row>
    <row r="69" spans="1:5">
      <c r="A69" s="56" t="s">
        <v>3263</v>
      </c>
      <c r="B69" s="56" t="s">
        <v>3264</v>
      </c>
      <c r="C69" s="56" t="s">
        <v>2531</v>
      </c>
      <c r="D69" s="56" t="s">
        <v>3212</v>
      </c>
      <c r="E69" s="432"/>
    </row>
    <row r="70" spans="1:5">
      <c r="A70" s="56" t="s">
        <v>3265</v>
      </c>
      <c r="B70" s="56" t="s">
        <v>3266</v>
      </c>
      <c r="C70" s="56" t="s">
        <v>2521</v>
      </c>
      <c r="D70" s="56" t="s">
        <v>3237</v>
      </c>
      <c r="E70" s="432"/>
    </row>
    <row r="71" spans="1:5">
      <c r="A71" s="56" t="s">
        <v>3267</v>
      </c>
      <c r="B71" s="56" t="s">
        <v>3268</v>
      </c>
      <c r="C71" s="56" t="s">
        <v>2521</v>
      </c>
      <c r="D71" s="56" t="s">
        <v>3269</v>
      </c>
      <c r="E71" s="432"/>
    </row>
    <row r="72" spans="1:5">
      <c r="A72" s="56" t="s">
        <v>3270</v>
      </c>
      <c r="B72" s="56" t="s">
        <v>3271</v>
      </c>
      <c r="C72" s="56" t="s">
        <v>2527</v>
      </c>
      <c r="D72" s="56" t="s">
        <v>3235</v>
      </c>
      <c r="E72" s="432"/>
    </row>
    <row r="76" spans="1:5" ht="23.25">
      <c r="A76" s="21" t="s">
        <v>3272</v>
      </c>
      <c r="B76" s="21"/>
      <c r="C76" s="21"/>
    </row>
    <row r="78" spans="1:5" ht="18.75">
      <c r="A78" s="33" t="s">
        <v>3273</v>
      </c>
    </row>
    <row r="80" spans="1:5" ht="23.25">
      <c r="A80" s="267" t="s">
        <v>3274</v>
      </c>
      <c r="B80" s="21"/>
    </row>
    <row r="81" spans="1:7" ht="21">
      <c r="A81" s="423" t="s">
        <v>2206</v>
      </c>
      <c r="B81" s="186"/>
    </row>
    <row r="82" spans="1:7" ht="21">
      <c r="A82" s="281" t="s">
        <v>3275</v>
      </c>
      <c r="B82" s="186"/>
      <c r="C82" s="186"/>
      <c r="D82" s="186"/>
      <c r="E82" s="186"/>
      <c r="F82" s="186"/>
      <c r="G82" s="186"/>
    </row>
    <row r="83" spans="1:7">
      <c r="A83" s="101">
        <v>1</v>
      </c>
      <c r="B83" s="101">
        <v>2</v>
      </c>
      <c r="C83" s="101">
        <v>3</v>
      </c>
      <c r="D83" s="101">
        <v>4</v>
      </c>
      <c r="G83" s="101">
        <v>3</v>
      </c>
    </row>
    <row r="84" spans="1:7" ht="15.75">
      <c r="A84" s="841" t="s">
        <v>3276</v>
      </c>
      <c r="B84" s="841"/>
      <c r="C84" s="841"/>
      <c r="D84" s="841"/>
      <c r="F84" s="839" t="s">
        <v>25</v>
      </c>
      <c r="G84" s="839"/>
    </row>
    <row r="85" spans="1:7" ht="15.75">
      <c r="A85" s="242" t="s">
        <v>3277</v>
      </c>
      <c r="B85" s="242" t="s">
        <v>227</v>
      </c>
      <c r="C85" s="242" t="s">
        <v>3278</v>
      </c>
      <c r="D85" s="242" t="s">
        <v>3279</v>
      </c>
      <c r="F85" s="242" t="s">
        <v>2476</v>
      </c>
      <c r="G85" s="242" t="s">
        <v>3278</v>
      </c>
    </row>
    <row r="86" spans="1:7">
      <c r="A86" s="69" t="s">
        <v>3280</v>
      </c>
      <c r="B86" s="56" t="s">
        <v>2478</v>
      </c>
      <c r="C86" s="56">
        <v>49</v>
      </c>
      <c r="D86" s="56">
        <v>70</v>
      </c>
      <c r="F86" s="56" t="s">
        <v>3281</v>
      </c>
      <c r="G86" s="56">
        <f>VLOOKUP(F86,A86:D91,3)</f>
        <v>78</v>
      </c>
    </row>
    <row r="87" spans="1:7">
      <c r="A87" s="69" t="s">
        <v>3281</v>
      </c>
      <c r="B87" s="56" t="s">
        <v>2273</v>
      </c>
      <c r="C87" s="56">
        <v>78</v>
      </c>
      <c r="D87" s="56">
        <v>58</v>
      </c>
      <c r="F87" s="56" t="s">
        <v>3282</v>
      </c>
      <c r="G87" s="56"/>
    </row>
    <row r="88" spans="1:7">
      <c r="A88" s="69" t="s">
        <v>3283</v>
      </c>
      <c r="B88" s="56" t="s">
        <v>2382</v>
      </c>
      <c r="C88" s="56">
        <v>100</v>
      </c>
      <c r="D88" s="56">
        <v>96</v>
      </c>
    </row>
    <row r="89" spans="1:7">
      <c r="A89" s="69" t="s">
        <v>3284</v>
      </c>
      <c r="B89" s="56" t="s">
        <v>3285</v>
      </c>
      <c r="C89" s="56">
        <v>92</v>
      </c>
      <c r="D89" s="56">
        <v>98</v>
      </c>
    </row>
    <row r="90" spans="1:7">
      <c r="A90" s="69" t="s">
        <v>3282</v>
      </c>
      <c r="B90" s="56" t="s">
        <v>3286</v>
      </c>
      <c r="C90" s="56">
        <v>61</v>
      </c>
      <c r="D90" s="56">
        <v>7</v>
      </c>
    </row>
    <row r="91" spans="1:7">
      <c r="A91" s="69" t="s">
        <v>3287</v>
      </c>
      <c r="B91" s="56" t="s">
        <v>3288</v>
      </c>
      <c r="C91" s="56">
        <v>85</v>
      </c>
      <c r="D91" s="56">
        <v>90</v>
      </c>
    </row>
    <row r="94" spans="1:7" ht="21">
      <c r="A94" s="423" t="s">
        <v>2208</v>
      </c>
    </row>
    <row r="95" spans="1:7" ht="21">
      <c r="A95" s="281" t="s">
        <v>3289</v>
      </c>
      <c r="B95" s="186"/>
      <c r="C95" s="186"/>
      <c r="D95" s="186"/>
    </row>
    <row r="96" spans="1:7">
      <c r="B96">
        <v>2</v>
      </c>
      <c r="F96" s="101">
        <v>2</v>
      </c>
    </row>
    <row r="97" spans="1:6">
      <c r="A97" s="211" t="s">
        <v>2519</v>
      </c>
      <c r="B97" s="211" t="s">
        <v>6</v>
      </c>
      <c r="C97" s="211" t="s">
        <v>3290</v>
      </c>
      <c r="E97" s="211" t="s">
        <v>6</v>
      </c>
      <c r="F97" s="433" t="s">
        <v>3290</v>
      </c>
    </row>
    <row r="98" spans="1:6">
      <c r="A98" s="56" t="s">
        <v>1650</v>
      </c>
      <c r="B98" s="56" t="s">
        <v>1560</v>
      </c>
      <c r="C98" s="285" t="str">
        <f>VLOOKUP(B98,$E$97:$F$102,2,FALSE)</f>
        <v>US</v>
      </c>
      <c r="E98" s="56" t="s">
        <v>1560</v>
      </c>
      <c r="F98" s="56" t="s">
        <v>1998</v>
      </c>
    </row>
    <row r="99" spans="1:6">
      <c r="A99" s="56" t="s">
        <v>3291</v>
      </c>
      <c r="B99" s="56" t="s">
        <v>1562</v>
      </c>
      <c r="C99" s="285"/>
      <c r="E99" s="56" t="s">
        <v>1562</v>
      </c>
      <c r="F99" s="56" t="s">
        <v>15</v>
      </c>
    </row>
    <row r="100" spans="1:6">
      <c r="A100" s="56" t="s">
        <v>3292</v>
      </c>
      <c r="B100" s="56" t="s">
        <v>1564</v>
      </c>
      <c r="C100" s="285"/>
      <c r="E100" s="56" t="s">
        <v>1564</v>
      </c>
      <c r="F100" s="56" t="s">
        <v>3293</v>
      </c>
    </row>
    <row r="101" spans="1:6">
      <c r="A101" s="56" t="s">
        <v>3294</v>
      </c>
      <c r="B101" s="56" t="s">
        <v>1560</v>
      </c>
      <c r="C101" s="285"/>
      <c r="E101" s="56" t="s">
        <v>1571</v>
      </c>
      <c r="F101" s="56" t="s">
        <v>3295</v>
      </c>
    </row>
    <row r="102" spans="1:6">
      <c r="A102" s="56" t="s">
        <v>3296</v>
      </c>
      <c r="B102" s="56" t="s">
        <v>1560</v>
      </c>
      <c r="C102" s="285"/>
      <c r="E102" s="56" t="s">
        <v>1566</v>
      </c>
      <c r="F102" s="56" t="s">
        <v>3297</v>
      </c>
    </row>
    <row r="103" spans="1:6">
      <c r="A103" s="56" t="s">
        <v>3298</v>
      </c>
      <c r="B103" s="56" t="s">
        <v>1571</v>
      </c>
      <c r="C103" s="285"/>
    </row>
    <row r="104" spans="1:6">
      <c r="A104" s="56" t="s">
        <v>3299</v>
      </c>
      <c r="B104" s="56" t="s">
        <v>1566</v>
      </c>
      <c r="C104" s="285"/>
    </row>
    <row r="105" spans="1:6">
      <c r="A105" s="56" t="s">
        <v>1741</v>
      </c>
      <c r="B105" s="56" t="s">
        <v>1560</v>
      </c>
      <c r="C105" s="285"/>
    </row>
    <row r="106" spans="1:6">
      <c r="A106" s="56" t="s">
        <v>3300</v>
      </c>
      <c r="B106" s="56" t="s">
        <v>1564</v>
      </c>
      <c r="C106" s="285"/>
    </row>
    <row r="107" spans="1:6">
      <c r="A107" s="56" t="s">
        <v>3301</v>
      </c>
      <c r="B107" s="56" t="s">
        <v>1562</v>
      </c>
      <c r="C107" s="285"/>
    </row>
    <row r="108" spans="1:6">
      <c r="A108" s="56" t="s">
        <v>3302</v>
      </c>
      <c r="B108" s="56" t="s">
        <v>1566</v>
      </c>
      <c r="C108" s="285"/>
    </row>
    <row r="115" spans="1:7" ht="21">
      <c r="A115" s="186" t="s">
        <v>3303</v>
      </c>
    </row>
    <row r="116" spans="1:7" ht="18.75">
      <c r="A116" s="234" t="s">
        <v>3304</v>
      </c>
      <c r="B116" s="234"/>
      <c r="C116" s="234"/>
      <c r="D116" s="234"/>
    </row>
    <row r="117" spans="1:7" ht="18.75">
      <c r="A117" s="234" t="s">
        <v>3305</v>
      </c>
      <c r="B117" s="234"/>
      <c r="C117" s="234"/>
      <c r="D117" s="234"/>
    </row>
    <row r="118" spans="1:7">
      <c r="A118" s="101">
        <v>1</v>
      </c>
      <c r="B118" s="101">
        <v>2</v>
      </c>
      <c r="C118" s="101">
        <v>3</v>
      </c>
      <c r="D118" s="101">
        <v>4</v>
      </c>
    </row>
    <row r="119" spans="1:7" ht="15.75">
      <c r="A119" s="841" t="s">
        <v>3276</v>
      </c>
      <c r="B119" s="841"/>
      <c r="C119" s="841"/>
      <c r="D119" s="841"/>
      <c r="F119" s="839" t="s">
        <v>25</v>
      </c>
      <c r="G119" s="839"/>
    </row>
    <row r="120" spans="1:7" ht="18.75">
      <c r="A120" s="338" t="s">
        <v>3306</v>
      </c>
      <c r="B120" s="338" t="s">
        <v>1523</v>
      </c>
      <c r="C120" s="338" t="s">
        <v>3307</v>
      </c>
      <c r="D120" s="338" t="s">
        <v>3308</v>
      </c>
      <c r="F120" s="434" t="s">
        <v>3306</v>
      </c>
      <c r="G120" s="56" t="s">
        <v>3309</v>
      </c>
    </row>
    <row r="121" spans="1:7">
      <c r="A121" s="56" t="s">
        <v>3310</v>
      </c>
      <c r="B121" s="69">
        <v>1996</v>
      </c>
      <c r="C121" s="69">
        <v>5</v>
      </c>
      <c r="D121" s="331">
        <v>61000000</v>
      </c>
    </row>
    <row r="122" spans="1:7" ht="18.75">
      <c r="A122" s="56" t="s">
        <v>3311</v>
      </c>
      <c r="B122" s="69">
        <v>1997</v>
      </c>
      <c r="C122" s="69">
        <v>4</v>
      </c>
      <c r="D122" s="331">
        <v>126000000</v>
      </c>
      <c r="F122" s="434" t="s">
        <v>1523</v>
      </c>
      <c r="G122" s="435">
        <f>VLOOKUP(G120,A121:D125,2)</f>
        <v>1995</v>
      </c>
    </row>
    <row r="123" spans="1:7" ht="18.75">
      <c r="A123" s="56" t="s">
        <v>3312</v>
      </c>
      <c r="B123" s="69">
        <v>1999</v>
      </c>
      <c r="C123" s="69">
        <v>1</v>
      </c>
      <c r="D123" s="331">
        <v>673000000</v>
      </c>
      <c r="F123" s="434" t="s">
        <v>3307</v>
      </c>
      <c r="G123" s="435"/>
    </row>
    <row r="124" spans="1:7" ht="18.75">
      <c r="A124" s="56" t="s">
        <v>3309</v>
      </c>
      <c r="B124" s="69">
        <v>1995</v>
      </c>
      <c r="C124" s="69">
        <v>2</v>
      </c>
      <c r="D124" s="331">
        <v>362000000</v>
      </c>
      <c r="F124" s="338" t="s">
        <v>3308</v>
      </c>
      <c r="G124" s="435"/>
    </row>
    <row r="125" spans="1:7">
      <c r="A125" s="56" t="s">
        <v>3313</v>
      </c>
      <c r="B125" s="69">
        <v>1992</v>
      </c>
      <c r="C125" s="69">
        <v>3</v>
      </c>
      <c r="D125" s="331">
        <v>159000000</v>
      </c>
    </row>
    <row r="131" spans="1:5" ht="23.25">
      <c r="A131" s="21" t="s">
        <v>3314</v>
      </c>
      <c r="B131" s="21"/>
      <c r="C131" s="21"/>
    </row>
    <row r="133" spans="1:5" ht="18.75">
      <c r="A133" s="33" t="s">
        <v>3315</v>
      </c>
    </row>
    <row r="134" spans="1:5" ht="18.75">
      <c r="A134" s="33" t="s">
        <v>3316</v>
      </c>
    </row>
    <row r="135" spans="1:5" ht="18.75">
      <c r="A135" s="33" t="s">
        <v>3317</v>
      </c>
    </row>
    <row r="137" spans="1:5" ht="21">
      <c r="A137" s="186" t="s">
        <v>3318</v>
      </c>
    </row>
    <row r="138" spans="1:5" ht="18.75">
      <c r="A138" s="4" t="s">
        <v>3319</v>
      </c>
      <c r="B138" s="4"/>
      <c r="C138" s="4"/>
      <c r="D138" s="4"/>
      <c r="E138" s="4"/>
    </row>
    <row r="139" spans="1:5" ht="18.75">
      <c r="A139" s="4" t="s">
        <v>3320</v>
      </c>
      <c r="B139" s="4"/>
      <c r="C139" s="4"/>
      <c r="D139" s="4"/>
    </row>
    <row r="141" spans="1:5">
      <c r="A141" s="165" t="s">
        <v>3276</v>
      </c>
      <c r="B141" s="96">
        <v>2</v>
      </c>
      <c r="D141" s="839" t="s">
        <v>25</v>
      </c>
      <c r="E141" s="839"/>
    </row>
    <row r="142" spans="1:5">
      <c r="A142" s="211" t="s">
        <v>2199</v>
      </c>
      <c r="B142" s="211" t="s">
        <v>3321</v>
      </c>
      <c r="D142" s="211" t="s">
        <v>2199</v>
      </c>
      <c r="E142" s="211" t="s">
        <v>3321</v>
      </c>
    </row>
    <row r="143" spans="1:5">
      <c r="A143" s="56">
        <v>1</v>
      </c>
      <c r="B143" s="436">
        <v>0.05</v>
      </c>
      <c r="D143" s="56">
        <v>60</v>
      </c>
      <c r="E143" s="208">
        <f>VLOOKUP(D143,A143:B150,2,1)</f>
        <v>0.15</v>
      </c>
    </row>
    <row r="144" spans="1:5">
      <c r="A144" s="56">
        <v>20</v>
      </c>
      <c r="B144" s="436">
        <v>0.1</v>
      </c>
      <c r="D144" s="56">
        <v>268</v>
      </c>
      <c r="E144" s="208">
        <f>VLOOKUP(D144,A143:B150,2,1)</f>
        <v>0.3</v>
      </c>
    </row>
    <row r="145" spans="1:11">
      <c r="A145" s="56">
        <v>50</v>
      </c>
      <c r="B145" s="436">
        <v>0.15</v>
      </c>
      <c r="D145" s="56">
        <v>685</v>
      </c>
      <c r="E145" s="437"/>
    </row>
    <row r="146" spans="1:11">
      <c r="A146" s="56">
        <v>100</v>
      </c>
      <c r="B146" s="436">
        <v>0.22</v>
      </c>
    </row>
    <row r="147" spans="1:11">
      <c r="A147" s="56">
        <v>200</v>
      </c>
      <c r="B147" s="436">
        <v>0.3</v>
      </c>
    </row>
    <row r="148" spans="1:11">
      <c r="A148" s="56">
        <v>300</v>
      </c>
      <c r="B148" s="436">
        <v>0.45</v>
      </c>
    </row>
    <row r="149" spans="1:11">
      <c r="A149" s="56">
        <v>500</v>
      </c>
      <c r="B149" s="436">
        <v>0.5</v>
      </c>
    </row>
    <row r="150" spans="1:11">
      <c r="A150" s="56">
        <v>1000</v>
      </c>
      <c r="B150" s="436">
        <v>0.6</v>
      </c>
    </row>
    <row r="154" spans="1:11" ht="21">
      <c r="A154" s="186" t="s">
        <v>3322</v>
      </c>
    </row>
    <row r="155" spans="1:11" ht="18.75">
      <c r="A155" s="4" t="s">
        <v>3323</v>
      </c>
      <c r="B155" s="4"/>
      <c r="C155" s="4"/>
      <c r="D155" s="4"/>
      <c r="E155" s="4"/>
      <c r="F155" s="4"/>
      <c r="G155" s="4"/>
      <c r="H155" s="4"/>
      <c r="I155" s="4"/>
      <c r="J155" s="4"/>
      <c r="K155" s="4"/>
    </row>
    <row r="156" spans="1:11" ht="18.75">
      <c r="A156" s="4" t="s">
        <v>3320</v>
      </c>
      <c r="B156" s="4"/>
      <c r="C156" s="4"/>
      <c r="D156" s="4"/>
    </row>
    <row r="158" spans="1:11" ht="18.75">
      <c r="A158" s="840" t="s">
        <v>2335</v>
      </c>
      <c r="B158" s="840"/>
      <c r="C158" s="840"/>
      <c r="D158" s="840"/>
      <c r="F158" s="68" t="s">
        <v>3276</v>
      </c>
      <c r="G158" s="96">
        <v>2</v>
      </c>
    </row>
    <row r="159" spans="1:11">
      <c r="A159" s="211" t="s">
        <v>227</v>
      </c>
      <c r="B159" s="211" t="s">
        <v>452</v>
      </c>
      <c r="C159" s="211" t="s">
        <v>3324</v>
      </c>
      <c r="D159" s="211" t="s">
        <v>3325</v>
      </c>
      <c r="F159" s="211" t="s">
        <v>452</v>
      </c>
      <c r="G159" s="211" t="s">
        <v>3324</v>
      </c>
    </row>
    <row r="160" spans="1:11">
      <c r="A160" s="56" t="s">
        <v>3326</v>
      </c>
      <c r="B160" s="182">
        <v>171900</v>
      </c>
      <c r="C160" s="438">
        <f>VLOOKUP(B160,$F$160:$G$165,2,1)</f>
        <v>0.06</v>
      </c>
      <c r="D160" s="439">
        <v>10314</v>
      </c>
      <c r="F160" s="56">
        <v>50000</v>
      </c>
      <c r="G160" s="436">
        <v>0.03</v>
      </c>
    </row>
    <row r="161" spans="1:7">
      <c r="A161" s="56" t="s">
        <v>3327</v>
      </c>
      <c r="B161" s="182">
        <v>93500</v>
      </c>
      <c r="C161" s="438"/>
      <c r="D161" s="439">
        <v>3740</v>
      </c>
      <c r="F161" s="56">
        <v>75000</v>
      </c>
      <c r="G161" s="436">
        <v>0.04</v>
      </c>
    </row>
    <row r="162" spans="1:7">
      <c r="A162" s="56" t="s">
        <v>3328</v>
      </c>
      <c r="B162" s="182">
        <v>151200</v>
      </c>
      <c r="C162" s="438"/>
      <c r="D162" s="439">
        <v>9072</v>
      </c>
      <c r="F162" s="56">
        <v>100000</v>
      </c>
      <c r="G162" s="436">
        <v>0.05</v>
      </c>
    </row>
    <row r="163" spans="1:7">
      <c r="A163" s="56" t="s">
        <v>3329</v>
      </c>
      <c r="B163" s="182">
        <v>119850</v>
      </c>
      <c r="C163" s="438"/>
      <c r="D163" s="439">
        <v>5993</v>
      </c>
      <c r="F163" s="56">
        <v>125000</v>
      </c>
      <c r="G163" s="436">
        <v>0.06</v>
      </c>
    </row>
    <row r="164" spans="1:7">
      <c r="A164" s="56" t="s">
        <v>3330</v>
      </c>
      <c r="B164" s="182">
        <v>89450</v>
      </c>
      <c r="C164" s="438"/>
      <c r="D164" s="439">
        <v>3578</v>
      </c>
      <c r="F164" s="56">
        <v>175000</v>
      </c>
      <c r="G164" s="436">
        <v>0.08</v>
      </c>
    </row>
    <row r="165" spans="1:7">
      <c r="A165" s="56" t="s">
        <v>3331</v>
      </c>
      <c r="B165" s="182">
        <v>124500</v>
      </c>
      <c r="C165" s="438"/>
      <c r="D165" s="439">
        <v>6225</v>
      </c>
      <c r="F165" s="56">
        <v>200000</v>
      </c>
      <c r="G165" s="436">
        <v>0.09</v>
      </c>
    </row>
    <row r="166" spans="1:7">
      <c r="A166" s="56" t="s">
        <v>3332</v>
      </c>
      <c r="B166" s="182">
        <v>131100</v>
      </c>
      <c r="C166" s="438"/>
      <c r="D166" s="439">
        <v>7868</v>
      </c>
    </row>
    <row r="167" spans="1:7">
      <c r="A167" s="56" t="s">
        <v>3333</v>
      </c>
      <c r="B167" s="182">
        <v>201500</v>
      </c>
      <c r="C167" s="438"/>
      <c r="D167" s="439">
        <v>18135</v>
      </c>
    </row>
    <row r="173" spans="1:7" ht="23.25">
      <c r="A173" s="267" t="s">
        <v>3334</v>
      </c>
      <c r="B173" s="21"/>
      <c r="C173" s="21"/>
      <c r="D173" s="21"/>
    </row>
    <row r="174" spans="1:7" ht="21">
      <c r="A174" s="186" t="s">
        <v>3335</v>
      </c>
    </row>
    <row r="175" spans="1:7" ht="18.75">
      <c r="A175" s="190" t="s">
        <v>3336</v>
      </c>
      <c r="B175" s="190"/>
      <c r="C175" s="190"/>
      <c r="D175" s="190"/>
    </row>
    <row r="177" spans="1:8" ht="18.75">
      <c r="A177" s="840" t="s">
        <v>3337</v>
      </c>
      <c r="B177" s="840"/>
      <c r="C177" s="840"/>
      <c r="D177" s="840"/>
      <c r="F177" s="836" t="s">
        <v>25</v>
      </c>
      <c r="G177" s="836"/>
    </row>
    <row r="178" spans="1:8" ht="15.75">
      <c r="A178" s="242" t="s">
        <v>3277</v>
      </c>
      <c r="B178" s="242" t="s">
        <v>227</v>
      </c>
      <c r="C178" s="242" t="s">
        <v>3278</v>
      </c>
      <c r="D178" s="242" t="s">
        <v>3279</v>
      </c>
      <c r="F178" s="68" t="s">
        <v>2476</v>
      </c>
      <c r="G178" s="242" t="s">
        <v>3278</v>
      </c>
    </row>
    <row r="179" spans="1:8">
      <c r="A179" s="56" t="s">
        <v>3280</v>
      </c>
      <c r="B179" s="56" t="s">
        <v>2478</v>
      </c>
      <c r="C179" s="56">
        <v>49</v>
      </c>
      <c r="D179" s="56">
        <v>70</v>
      </c>
      <c r="F179" s="56" t="s">
        <v>3283</v>
      </c>
      <c r="G179" s="56">
        <f>VLOOKUP(F179,A179:D187,3,FALSE)</f>
        <v>78</v>
      </c>
    </row>
    <row r="180" spans="1:8">
      <c r="A180" s="56" t="s">
        <v>3338</v>
      </c>
      <c r="B180" s="56" t="s">
        <v>2273</v>
      </c>
      <c r="C180" s="56">
        <v>78</v>
      </c>
      <c r="D180" s="56">
        <v>58</v>
      </c>
      <c r="F180" s="56" t="s">
        <v>3339</v>
      </c>
      <c r="G180" s="56"/>
    </row>
    <row r="181" spans="1:8">
      <c r="A181" s="56" t="s">
        <v>3284</v>
      </c>
      <c r="B181" s="56" t="s">
        <v>2382</v>
      </c>
      <c r="C181" s="56">
        <v>100</v>
      </c>
      <c r="D181" s="56">
        <v>96</v>
      </c>
      <c r="F181" s="56" t="s">
        <v>3340</v>
      </c>
      <c r="G181" s="56"/>
    </row>
    <row r="182" spans="1:8">
      <c r="A182" s="56" t="s">
        <v>3340</v>
      </c>
      <c r="B182" s="56" t="s">
        <v>3285</v>
      </c>
      <c r="C182" s="56">
        <v>92</v>
      </c>
      <c r="D182" s="56">
        <v>98</v>
      </c>
    </row>
    <row r="183" spans="1:8">
      <c r="A183" s="56" t="s">
        <v>3283</v>
      </c>
      <c r="B183" s="56" t="s">
        <v>3286</v>
      </c>
      <c r="C183" s="56">
        <v>61</v>
      </c>
      <c r="D183" s="56">
        <v>7</v>
      </c>
    </row>
    <row r="184" spans="1:8">
      <c r="A184" s="56" t="s">
        <v>3282</v>
      </c>
      <c r="B184" s="56" t="s">
        <v>3288</v>
      </c>
      <c r="C184" s="56">
        <v>85</v>
      </c>
      <c r="D184" s="56">
        <v>90</v>
      </c>
      <c r="F184" s="96"/>
    </row>
    <row r="185" spans="1:8">
      <c r="A185" s="56" t="s">
        <v>3287</v>
      </c>
      <c r="B185" s="56" t="s">
        <v>3341</v>
      </c>
      <c r="C185" s="56">
        <v>69</v>
      </c>
      <c r="D185" s="56">
        <v>84</v>
      </c>
    </row>
    <row r="186" spans="1:8">
      <c r="A186" s="56" t="s">
        <v>3339</v>
      </c>
      <c r="B186" s="56" t="s">
        <v>2271</v>
      </c>
      <c r="C186" s="56">
        <v>96</v>
      </c>
      <c r="D186" s="56">
        <v>88</v>
      </c>
    </row>
    <row r="187" spans="1:8">
      <c r="A187" s="56" t="s">
        <v>3281</v>
      </c>
      <c r="B187" s="56" t="s">
        <v>2391</v>
      </c>
      <c r="C187" s="56">
        <v>45</v>
      </c>
      <c r="D187" s="56">
        <v>60</v>
      </c>
    </row>
    <row r="190" spans="1:8" ht="23.25">
      <c r="A190" s="267" t="s">
        <v>3342</v>
      </c>
      <c r="B190" s="21"/>
      <c r="C190" s="21"/>
      <c r="D190" s="21"/>
    </row>
    <row r="191" spans="1:8" ht="21">
      <c r="A191" s="186" t="s">
        <v>3343</v>
      </c>
    </row>
    <row r="192" spans="1:8" ht="18.75">
      <c r="A192" s="190" t="s">
        <v>3344</v>
      </c>
      <c r="B192" s="190"/>
      <c r="C192" s="190"/>
      <c r="D192" s="190"/>
      <c r="E192" s="190"/>
      <c r="F192" s="190"/>
      <c r="G192" s="190"/>
      <c r="H192" s="190"/>
    </row>
    <row r="195" spans="1:5" ht="15.75">
      <c r="A195" s="242" t="s">
        <v>847</v>
      </c>
      <c r="B195" s="242" t="s">
        <v>2251</v>
      </c>
      <c r="D195" s="242" t="s">
        <v>847</v>
      </c>
      <c r="E195" s="242" t="s">
        <v>2251</v>
      </c>
    </row>
    <row r="196" spans="1:5">
      <c r="A196" s="56" t="s">
        <v>851</v>
      </c>
      <c r="B196" s="200">
        <v>15</v>
      </c>
      <c r="D196" s="56" t="s">
        <v>852</v>
      </c>
      <c r="E196" s="200">
        <f>VLOOKUP(D196,A196:B202,2,FALSE)</f>
        <v>17</v>
      </c>
    </row>
    <row r="197" spans="1:5">
      <c r="A197" s="56" t="s">
        <v>851</v>
      </c>
      <c r="B197" s="200">
        <v>19</v>
      </c>
    </row>
    <row r="198" spans="1:5" ht="15.75">
      <c r="A198" s="440" t="s">
        <v>852</v>
      </c>
      <c r="B198" s="200">
        <v>17</v>
      </c>
      <c r="D198" s="441"/>
    </row>
    <row r="199" spans="1:5" ht="15.75">
      <c r="A199" s="440" t="s">
        <v>852</v>
      </c>
      <c r="B199" s="200">
        <v>14</v>
      </c>
      <c r="D199" s="441"/>
    </row>
    <row r="200" spans="1:5">
      <c r="A200" s="440" t="s">
        <v>852</v>
      </c>
      <c r="B200" s="200">
        <v>16</v>
      </c>
    </row>
    <row r="201" spans="1:5">
      <c r="A201" s="56" t="s">
        <v>850</v>
      </c>
      <c r="B201" s="200">
        <v>11</v>
      </c>
    </row>
    <row r="202" spans="1:5">
      <c r="A202" s="56" t="s">
        <v>850</v>
      </c>
      <c r="B202" s="200">
        <v>18</v>
      </c>
    </row>
    <row r="205" spans="1:5" ht="18.75">
      <c r="A205" s="4" t="s">
        <v>3345</v>
      </c>
    </row>
    <row r="206" spans="1:5">
      <c r="A206" t="s">
        <v>3346</v>
      </c>
    </row>
    <row r="207" spans="1:5" ht="18.75">
      <c r="A207" s="4" t="s">
        <v>3347</v>
      </c>
    </row>
    <row r="208" spans="1:5">
      <c r="A208" t="s">
        <v>3348</v>
      </c>
    </row>
    <row r="209" spans="1:1">
      <c r="A209" t="s">
        <v>3349</v>
      </c>
    </row>
    <row r="210" spans="1:1">
      <c r="A210" t="s">
        <v>3350</v>
      </c>
    </row>
    <row r="211" spans="1:1">
      <c r="A211" t="s">
        <v>3351</v>
      </c>
    </row>
    <row r="212" spans="1:1">
      <c r="A212" t="s">
        <v>3352</v>
      </c>
    </row>
    <row r="213" spans="1:1">
      <c r="A213" t="s">
        <v>3353</v>
      </c>
    </row>
    <row r="214" spans="1:1">
      <c r="A214" t="s">
        <v>3354</v>
      </c>
    </row>
    <row r="215" spans="1:1">
      <c r="A215" t="s">
        <v>3355</v>
      </c>
    </row>
    <row r="220" spans="1:1" ht="21">
      <c r="A220" s="6" t="s">
        <v>3113</v>
      </c>
    </row>
    <row r="222" spans="1:1" ht="18.75">
      <c r="A222" s="33" t="s">
        <v>3356</v>
      </c>
    </row>
    <row r="223" spans="1:1" ht="18.75">
      <c r="A223" s="33" t="s">
        <v>3357</v>
      </c>
    </row>
    <row r="224" spans="1:1" ht="18.75">
      <c r="A224" s="33"/>
    </row>
    <row r="225" spans="1:9" ht="21">
      <c r="A225" s="186" t="s">
        <v>3358</v>
      </c>
    </row>
    <row r="226" spans="1:9" ht="21">
      <c r="A226" s="190" t="s">
        <v>3359</v>
      </c>
      <c r="B226" s="186"/>
      <c r="C226" s="186"/>
      <c r="D226" s="186"/>
      <c r="E226" s="186"/>
    </row>
    <row r="227" spans="1:9" ht="18.75">
      <c r="A227" s="190" t="s">
        <v>3360</v>
      </c>
      <c r="B227" s="190"/>
      <c r="C227" s="190"/>
      <c r="D227" s="190"/>
      <c r="E227" s="190"/>
    </row>
    <row r="228" spans="1:9" ht="15.75">
      <c r="E228" s="841" t="s">
        <v>3337</v>
      </c>
      <c r="F228" s="841"/>
      <c r="G228" s="841"/>
      <c r="H228" s="841"/>
      <c r="I228" s="841"/>
    </row>
    <row r="229" spans="1:9">
      <c r="E229" s="442" t="s">
        <v>3361</v>
      </c>
      <c r="F229" s="69">
        <v>1</v>
      </c>
      <c r="G229" s="69">
        <v>2</v>
      </c>
      <c r="H229" s="69">
        <v>3</v>
      </c>
      <c r="I229" s="69">
        <v>4</v>
      </c>
    </row>
    <row r="230" spans="1:9">
      <c r="A230" s="844" t="s">
        <v>25</v>
      </c>
      <c r="B230" s="844"/>
      <c r="C230" s="844"/>
      <c r="E230" s="442" t="s">
        <v>3362</v>
      </c>
      <c r="F230" s="69" t="s">
        <v>2389</v>
      </c>
      <c r="G230" s="69" t="s">
        <v>3363</v>
      </c>
      <c r="H230" s="69" t="s">
        <v>2385</v>
      </c>
      <c r="I230" s="69" t="s">
        <v>3364</v>
      </c>
    </row>
    <row r="231" spans="1:9" ht="15.75">
      <c r="A231" s="347" t="s">
        <v>1555</v>
      </c>
      <c r="B231" s="347" t="s">
        <v>3361</v>
      </c>
      <c r="C231" s="347" t="s">
        <v>3362</v>
      </c>
    </row>
    <row r="232" spans="1:9">
      <c r="A232" s="56" t="s">
        <v>3365</v>
      </c>
      <c r="B232" s="69">
        <v>2</v>
      </c>
      <c r="C232" s="435" t="str">
        <f>HLOOKUP(B232,F229:I230,2)</f>
        <v>Average</v>
      </c>
    </row>
    <row r="233" spans="1:9">
      <c r="A233" s="56" t="s">
        <v>3366</v>
      </c>
      <c r="B233" s="69">
        <v>3</v>
      </c>
      <c r="C233" s="435"/>
    </row>
    <row r="234" spans="1:9">
      <c r="A234" s="56" t="s">
        <v>3367</v>
      </c>
      <c r="B234" s="69">
        <v>4</v>
      </c>
      <c r="C234" s="435"/>
    </row>
    <row r="235" spans="1:9">
      <c r="A235" s="56" t="s">
        <v>3368</v>
      </c>
      <c r="B235" s="69">
        <v>3</v>
      </c>
      <c r="C235" s="435"/>
    </row>
    <row r="249" spans="1:7" ht="21">
      <c r="A249" s="186" t="s">
        <v>3369</v>
      </c>
    </row>
    <row r="250" spans="1:7" ht="21">
      <c r="A250" s="190" t="s">
        <v>3370</v>
      </c>
      <c r="B250" s="186"/>
      <c r="C250" s="186"/>
      <c r="D250" s="186"/>
      <c r="E250" s="186"/>
    </row>
    <row r="251" spans="1:7" ht="18.75">
      <c r="A251" s="190" t="s">
        <v>3360</v>
      </c>
      <c r="B251" s="190"/>
      <c r="C251" s="190"/>
      <c r="D251" s="190"/>
    </row>
    <row r="253" spans="1:7" ht="15.75">
      <c r="A253" s="841" t="s">
        <v>3337</v>
      </c>
      <c r="B253" s="841"/>
      <c r="C253" s="841"/>
      <c r="D253" s="841"/>
      <c r="E253" s="841"/>
      <c r="F253" s="841"/>
    </row>
    <row r="254" spans="1:7">
      <c r="A254" s="443" t="s">
        <v>2506</v>
      </c>
      <c r="B254" s="69" t="s">
        <v>3371</v>
      </c>
      <c r="C254" s="69" t="s">
        <v>3372</v>
      </c>
      <c r="D254" s="69" t="s">
        <v>3373</v>
      </c>
      <c r="E254" s="69" t="s">
        <v>3374</v>
      </c>
      <c r="F254" s="69" t="s">
        <v>3375</v>
      </c>
      <c r="G254" s="444">
        <v>1</v>
      </c>
    </row>
    <row r="255" spans="1:7">
      <c r="A255" s="443" t="s">
        <v>227</v>
      </c>
      <c r="B255" s="69" t="s">
        <v>3376</v>
      </c>
      <c r="C255" s="69" t="s">
        <v>3377</v>
      </c>
      <c r="D255" s="69" t="s">
        <v>3378</v>
      </c>
      <c r="E255" s="69" t="s">
        <v>3379</v>
      </c>
      <c r="F255" s="69" t="s">
        <v>3380</v>
      </c>
      <c r="G255" s="444">
        <v>2</v>
      </c>
    </row>
    <row r="256" spans="1:7">
      <c r="A256" s="443" t="s">
        <v>3381</v>
      </c>
      <c r="B256" s="445" t="s">
        <v>3382</v>
      </c>
      <c r="C256" s="445" t="s">
        <v>3383</v>
      </c>
      <c r="D256" s="445" t="s">
        <v>3384</v>
      </c>
      <c r="E256" s="445" t="s">
        <v>3385</v>
      </c>
      <c r="F256" s="445" t="s">
        <v>3386</v>
      </c>
      <c r="G256" s="444">
        <v>3</v>
      </c>
    </row>
    <row r="257" spans="1:7">
      <c r="A257" s="443" t="s">
        <v>3387</v>
      </c>
      <c r="B257" s="446">
        <v>68289</v>
      </c>
      <c r="C257" s="446">
        <v>50047</v>
      </c>
      <c r="D257" s="446">
        <v>64323</v>
      </c>
      <c r="E257" s="446">
        <v>45788</v>
      </c>
      <c r="F257" s="446">
        <v>25911</v>
      </c>
      <c r="G257" s="447">
        <v>4</v>
      </c>
    </row>
    <row r="259" spans="1:7">
      <c r="A259" s="68"/>
      <c r="B259" s="68" t="s">
        <v>25</v>
      </c>
      <c r="C259" s="68"/>
    </row>
    <row r="260" spans="1:7" ht="15.75">
      <c r="A260" s="448" t="s">
        <v>2506</v>
      </c>
      <c r="B260" s="448" t="s">
        <v>3387</v>
      </c>
      <c r="C260" s="448" t="s">
        <v>3381</v>
      </c>
    </row>
    <row r="261" spans="1:7">
      <c r="A261" s="69" t="s">
        <v>3371</v>
      </c>
      <c r="B261" s="435">
        <f>HLOOKUP(A261,A254:F257,4)</f>
        <v>68289</v>
      </c>
      <c r="C261" s="449" t="str">
        <f>HLOOKUP(A261,A254:F257,3)</f>
        <v xml:space="preserve"> 01/10/2015</v>
      </c>
    </row>
    <row r="262" spans="1:7">
      <c r="A262" s="69" t="s">
        <v>3372</v>
      </c>
      <c r="B262" s="435"/>
      <c r="C262" s="435"/>
    </row>
    <row r="263" spans="1:7">
      <c r="A263" s="69" t="s">
        <v>3373</v>
      </c>
      <c r="B263" s="435"/>
      <c r="C263" s="435"/>
    </row>
    <row r="264" spans="1:7">
      <c r="A264" s="69" t="s">
        <v>3374</v>
      </c>
      <c r="B264" s="435"/>
      <c r="C264" s="435"/>
    </row>
    <row r="265" spans="1:7">
      <c r="A265" s="69" t="s">
        <v>3375</v>
      </c>
      <c r="B265" s="435"/>
      <c r="C265" s="435"/>
    </row>
    <row r="266" spans="1:7">
      <c r="A266" s="69" t="s">
        <v>3388</v>
      </c>
      <c r="B266" s="435"/>
      <c r="C266" s="435"/>
    </row>
    <row r="271" spans="1:7" ht="21">
      <c r="A271" s="186" t="s">
        <v>3389</v>
      </c>
    </row>
    <row r="272" spans="1:7" ht="21">
      <c r="A272" s="190" t="s">
        <v>3390</v>
      </c>
      <c r="B272" s="186"/>
      <c r="C272" s="186"/>
      <c r="D272" s="186"/>
    </row>
    <row r="273" spans="1:10" ht="18.75">
      <c r="A273" s="190" t="s">
        <v>3360</v>
      </c>
      <c r="B273" s="190"/>
      <c r="C273" s="190"/>
      <c r="D273" s="190"/>
    </row>
    <row r="275" spans="1:10" ht="18.75">
      <c r="A275" s="842" t="s">
        <v>25</v>
      </c>
      <c r="B275" s="842"/>
      <c r="C275" s="842"/>
      <c r="D275" s="842"/>
      <c r="F275" s="843" t="s">
        <v>3391</v>
      </c>
      <c r="G275" s="843"/>
      <c r="H275" s="843"/>
      <c r="I275" s="843"/>
      <c r="J275" s="843"/>
    </row>
    <row r="276" spans="1:10" ht="15.75">
      <c r="A276" s="347" t="s">
        <v>227</v>
      </c>
      <c r="B276" s="347" t="s">
        <v>452</v>
      </c>
      <c r="C276" s="347" t="s">
        <v>3392</v>
      </c>
      <c r="D276" s="347" t="s">
        <v>3393</v>
      </c>
      <c r="F276" s="347" t="s">
        <v>452</v>
      </c>
      <c r="G276" s="450">
        <v>50000</v>
      </c>
      <c r="H276" s="450">
        <v>100000</v>
      </c>
      <c r="I276" s="450">
        <v>175000</v>
      </c>
      <c r="J276" s="451">
        <v>1</v>
      </c>
    </row>
    <row r="277" spans="1:10" ht="15.75">
      <c r="A277" s="56" t="s">
        <v>3394</v>
      </c>
      <c r="B277" s="182">
        <v>171900</v>
      </c>
      <c r="C277" s="452" t="str">
        <f>HLOOKUP(B277,F276:I278,2)</f>
        <v>Gold</v>
      </c>
      <c r="D277" s="453">
        <f>HLOOKUP(B277,F276:I278,3)</f>
        <v>0.05</v>
      </c>
      <c r="F277" s="347" t="s">
        <v>3392</v>
      </c>
      <c r="G277" s="69" t="s">
        <v>855</v>
      </c>
      <c r="H277" s="69" t="s">
        <v>3395</v>
      </c>
      <c r="I277" s="69" t="s">
        <v>3396</v>
      </c>
      <c r="J277" s="451">
        <v>2</v>
      </c>
    </row>
    <row r="278" spans="1:10" ht="15.75">
      <c r="A278" s="56" t="s">
        <v>3327</v>
      </c>
      <c r="B278" s="182">
        <v>205350</v>
      </c>
      <c r="C278" s="452"/>
      <c r="D278" s="452"/>
      <c r="F278" s="347" t="s">
        <v>3393</v>
      </c>
      <c r="G278" s="454">
        <v>0.03</v>
      </c>
      <c r="H278" s="454">
        <v>0.05</v>
      </c>
      <c r="I278" s="454">
        <v>7.0000000000000007E-2</v>
      </c>
      <c r="J278" s="451">
        <v>3</v>
      </c>
    </row>
    <row r="279" spans="1:10">
      <c r="A279" s="56" t="s">
        <v>3328</v>
      </c>
      <c r="B279" s="182">
        <v>151200</v>
      </c>
      <c r="C279" s="452"/>
      <c r="D279" s="452"/>
    </row>
    <row r="280" spans="1:10">
      <c r="A280" s="56" t="s">
        <v>3397</v>
      </c>
      <c r="B280" s="455">
        <v>119850</v>
      </c>
      <c r="C280" s="452"/>
      <c r="D280" s="452"/>
    </row>
    <row r="281" spans="1:10">
      <c r="A281" s="56" t="s">
        <v>3330</v>
      </c>
      <c r="B281" s="182">
        <v>89450</v>
      </c>
      <c r="C281" s="452"/>
      <c r="D281" s="452"/>
    </row>
    <row r="282" spans="1:10">
      <c r="A282" s="56" t="s">
        <v>3331</v>
      </c>
      <c r="B282" s="182">
        <v>124500</v>
      </c>
      <c r="C282" s="452"/>
      <c r="D282" s="452"/>
    </row>
    <row r="283" spans="1:10">
      <c r="A283" s="56" t="s">
        <v>3398</v>
      </c>
      <c r="B283" s="182">
        <v>131100</v>
      </c>
      <c r="C283" s="452"/>
      <c r="D283" s="452"/>
    </row>
    <row r="284" spans="1:10">
      <c r="A284" s="56" t="s">
        <v>3399</v>
      </c>
      <c r="B284" s="182">
        <v>55300</v>
      </c>
      <c r="C284" s="452"/>
      <c r="D284" s="452"/>
    </row>
    <row r="285" spans="1:10">
      <c r="A285" s="56" t="s">
        <v>3333</v>
      </c>
      <c r="B285" s="182">
        <v>201500</v>
      </c>
      <c r="C285" s="452"/>
      <c r="D285" s="452"/>
    </row>
    <row r="289" spans="1:5" ht="21">
      <c r="A289" s="186" t="s">
        <v>3400</v>
      </c>
    </row>
    <row r="290" spans="1:5" ht="21">
      <c r="A290" s="190" t="s">
        <v>3401</v>
      </c>
      <c r="B290" s="186"/>
      <c r="C290" s="186"/>
    </row>
    <row r="291" spans="1:5" ht="18.75">
      <c r="A291" s="190" t="s">
        <v>3360</v>
      </c>
      <c r="B291" s="190"/>
      <c r="C291" s="190"/>
    </row>
    <row r="295" spans="1:5" ht="15.75">
      <c r="A295" s="347" t="s">
        <v>227</v>
      </c>
      <c r="B295" s="347" t="s">
        <v>3402</v>
      </c>
      <c r="C295" s="347" t="s">
        <v>3403</v>
      </c>
      <c r="D295" s="347" t="s">
        <v>3404</v>
      </c>
      <c r="E295" s="456" t="s">
        <v>25</v>
      </c>
    </row>
    <row r="296" spans="1:5" ht="15.75">
      <c r="A296" s="56" t="s">
        <v>3394</v>
      </c>
      <c r="B296" s="310" t="s">
        <v>455</v>
      </c>
      <c r="C296" s="310"/>
      <c r="D296" s="310" t="s">
        <v>456</v>
      </c>
      <c r="E296" s="457" t="str">
        <f>HLOOKUP("*",B296:D304,1,0)</f>
        <v>A</v>
      </c>
    </row>
    <row r="297" spans="1:5">
      <c r="A297" s="56" t="s">
        <v>3327</v>
      </c>
      <c r="B297" s="310"/>
      <c r="C297" s="310" t="s">
        <v>457</v>
      </c>
      <c r="D297" s="310"/>
      <c r="E297" s="458"/>
    </row>
    <row r="298" spans="1:5">
      <c r="A298" s="56" t="s">
        <v>3328</v>
      </c>
      <c r="B298" s="310" t="s">
        <v>456</v>
      </c>
      <c r="C298" s="310"/>
      <c r="D298" s="310" t="s">
        <v>455</v>
      </c>
      <c r="E298" s="458"/>
    </row>
    <row r="299" spans="1:5">
      <c r="A299" s="56" t="s">
        <v>3397</v>
      </c>
      <c r="B299" s="310" t="s">
        <v>456</v>
      </c>
      <c r="C299" s="310"/>
      <c r="D299" s="310"/>
      <c r="E299" s="458"/>
    </row>
    <row r="300" spans="1:5">
      <c r="A300" s="56" t="s">
        <v>3330</v>
      </c>
      <c r="B300" s="310"/>
      <c r="C300" s="310" t="s">
        <v>457</v>
      </c>
      <c r="D300" s="310" t="s">
        <v>455</v>
      </c>
      <c r="E300" s="458"/>
    </row>
    <row r="301" spans="1:5">
      <c r="A301" s="56" t="s">
        <v>3331</v>
      </c>
      <c r="B301" s="310"/>
      <c r="C301" s="310" t="s">
        <v>455</v>
      </c>
      <c r="D301" s="310" t="s">
        <v>456</v>
      </c>
      <c r="E301" s="458"/>
    </row>
    <row r="302" spans="1:5">
      <c r="A302" s="56" t="s">
        <v>3398</v>
      </c>
      <c r="B302" s="310" t="s">
        <v>457</v>
      </c>
      <c r="C302" s="310" t="s">
        <v>455</v>
      </c>
      <c r="D302" s="310"/>
      <c r="E302" s="458"/>
    </row>
    <row r="303" spans="1:5">
      <c r="A303" s="56" t="s">
        <v>3399</v>
      </c>
      <c r="B303" s="310"/>
      <c r="C303" s="310" t="s">
        <v>457</v>
      </c>
      <c r="D303" s="310"/>
      <c r="E303" s="458"/>
    </row>
    <row r="304" spans="1:5">
      <c r="A304" s="56" t="s">
        <v>3333</v>
      </c>
      <c r="B304" s="310" t="s">
        <v>457</v>
      </c>
      <c r="C304" s="310" t="s">
        <v>455</v>
      </c>
      <c r="D304" s="310" t="s">
        <v>456</v>
      </c>
      <c r="E304" s="458"/>
    </row>
    <row r="311" spans="1:11" ht="26.25">
      <c r="A311" s="23" t="s">
        <v>3405</v>
      </c>
      <c r="K311" s="33"/>
    </row>
    <row r="312" spans="1:11" ht="18.75">
      <c r="K312" s="33"/>
    </row>
    <row r="313" spans="1:11" ht="18.75">
      <c r="A313" s="33" t="s">
        <v>3406</v>
      </c>
      <c r="K313" s="33"/>
    </row>
    <row r="314" spans="1:11" ht="18.75">
      <c r="A314" s="33" t="s">
        <v>3407</v>
      </c>
      <c r="K314" s="33"/>
    </row>
    <row r="315" spans="1:11" ht="18.75">
      <c r="A315" s="33" t="s">
        <v>3408</v>
      </c>
      <c r="K315" s="33"/>
    </row>
    <row r="316" spans="1:11" ht="18.75">
      <c r="A316" s="33" t="s">
        <v>3409</v>
      </c>
      <c r="K316" s="33"/>
    </row>
    <row r="317" spans="1:11" ht="18.75">
      <c r="A317" s="33" t="s">
        <v>3410</v>
      </c>
    </row>
    <row r="318" spans="1:11" ht="18.75">
      <c r="A318" s="33" t="s">
        <v>3411</v>
      </c>
    </row>
    <row r="323" spans="1:2" ht="26.25">
      <c r="A323" s="237" t="s">
        <v>3412</v>
      </c>
      <c r="B323" s="237"/>
    </row>
    <row r="324" spans="1:2" ht="26.25">
      <c r="A324" s="23" t="s">
        <v>3413</v>
      </c>
    </row>
    <row r="326" spans="1:2" ht="18.75">
      <c r="A326" s="33" t="s">
        <v>3414</v>
      </c>
    </row>
    <row r="327" spans="1:2" ht="18.75">
      <c r="A327" s="33" t="s">
        <v>3415</v>
      </c>
    </row>
    <row r="328" spans="1:2" ht="18.75">
      <c r="A328" s="33" t="s">
        <v>3416</v>
      </c>
    </row>
    <row r="346" spans="1:7" ht="21">
      <c r="A346" s="6" t="s">
        <v>3417</v>
      </c>
      <c r="B346" s="28"/>
      <c r="C346" s="28"/>
    </row>
    <row r="348" spans="1:7" ht="21">
      <c r="A348" s="186" t="s">
        <v>3418</v>
      </c>
    </row>
    <row r="349" spans="1:7" ht="18.75">
      <c r="A349" s="190" t="s">
        <v>3419</v>
      </c>
      <c r="B349" s="190"/>
      <c r="C349" s="190"/>
      <c r="D349" s="190"/>
    </row>
    <row r="350" spans="1:7" ht="18.75">
      <c r="A350" s="190" t="s">
        <v>3420</v>
      </c>
      <c r="B350" s="190"/>
      <c r="C350" s="190"/>
      <c r="D350" s="190"/>
    </row>
    <row r="352" spans="1:7">
      <c r="A352" s="839" t="s">
        <v>3276</v>
      </c>
      <c r="B352" s="839"/>
      <c r="C352" s="839"/>
      <c r="D352" s="839"/>
      <c r="F352" s="838" t="s">
        <v>25</v>
      </c>
      <c r="G352" s="838"/>
    </row>
    <row r="353" spans="1:8">
      <c r="A353" s="460" t="s">
        <v>3306</v>
      </c>
      <c r="B353" s="460" t="s">
        <v>1523</v>
      </c>
      <c r="C353" s="460" t="s">
        <v>3392</v>
      </c>
      <c r="D353" s="460" t="s">
        <v>452</v>
      </c>
      <c r="F353" s="460" t="s">
        <v>3306</v>
      </c>
      <c r="G353" s="69" t="s">
        <v>3309</v>
      </c>
    </row>
    <row r="354" spans="1:8">
      <c r="A354" s="56" t="s">
        <v>3310</v>
      </c>
      <c r="B354" s="56">
        <v>1996</v>
      </c>
      <c r="C354" s="56">
        <v>5</v>
      </c>
      <c r="D354" s="461">
        <v>61</v>
      </c>
      <c r="F354" s="460" t="s">
        <v>452</v>
      </c>
      <c r="G354" s="458"/>
      <c r="H354" t="s">
        <v>3421</v>
      </c>
    </row>
    <row r="355" spans="1:8">
      <c r="A355" s="56" t="s">
        <v>3311</v>
      </c>
      <c r="B355" s="56">
        <v>1997</v>
      </c>
      <c r="C355" s="56">
        <v>4</v>
      </c>
      <c r="D355" s="461">
        <v>126</v>
      </c>
    </row>
    <row r="356" spans="1:8">
      <c r="A356" s="56" t="s">
        <v>3312</v>
      </c>
      <c r="B356" s="56">
        <v>1999</v>
      </c>
      <c r="C356" s="56">
        <v>1</v>
      </c>
      <c r="D356" s="461">
        <v>673</v>
      </c>
    </row>
    <row r="357" spans="1:8">
      <c r="A357" s="56" t="s">
        <v>3309</v>
      </c>
      <c r="B357" s="56">
        <v>1995</v>
      </c>
      <c r="C357" s="56">
        <v>2</v>
      </c>
      <c r="D357" s="461">
        <v>362</v>
      </c>
    </row>
    <row r="358" spans="1:8">
      <c r="A358" s="56" t="s">
        <v>3313</v>
      </c>
      <c r="B358" s="56">
        <v>1992</v>
      </c>
      <c r="C358" s="56">
        <v>3</v>
      </c>
      <c r="D358" s="461">
        <v>159</v>
      </c>
    </row>
    <row r="365" spans="1:8" ht="21">
      <c r="A365" s="6" t="s">
        <v>3422</v>
      </c>
      <c r="B365" s="28"/>
      <c r="C365" s="28"/>
    </row>
    <row r="367" spans="1:8" ht="21">
      <c r="A367" s="186" t="s">
        <v>3418</v>
      </c>
    </row>
    <row r="368" spans="1:8" ht="18.75">
      <c r="A368" s="190" t="s">
        <v>3423</v>
      </c>
      <c r="B368" s="190"/>
      <c r="C368" s="190"/>
      <c r="D368" s="190"/>
    </row>
    <row r="369" spans="1:6" ht="18.75">
      <c r="A369" s="190" t="s">
        <v>3420</v>
      </c>
      <c r="B369" s="190"/>
      <c r="C369" s="190"/>
    </row>
    <row r="372" spans="1:6">
      <c r="A372" s="833" t="s">
        <v>3276</v>
      </c>
      <c r="B372" s="833"/>
      <c r="D372" s="838" t="s">
        <v>25</v>
      </c>
      <c r="E372" s="838"/>
    </row>
    <row r="373" spans="1:6">
      <c r="A373" s="460" t="s">
        <v>2495</v>
      </c>
      <c r="B373" s="460" t="s">
        <v>3321</v>
      </c>
      <c r="D373" s="460" t="s">
        <v>2495</v>
      </c>
      <c r="E373" s="460" t="s">
        <v>3321</v>
      </c>
    </row>
    <row r="374" spans="1:6">
      <c r="A374" s="56">
        <v>0</v>
      </c>
      <c r="B374" s="208">
        <v>0</v>
      </c>
      <c r="D374" s="56">
        <v>28</v>
      </c>
      <c r="E374" s="458"/>
      <c r="F374" t="s">
        <v>3424</v>
      </c>
    </row>
    <row r="375" spans="1:6">
      <c r="A375" s="56">
        <v>10</v>
      </c>
      <c r="B375" s="208">
        <v>0.05</v>
      </c>
    </row>
    <row r="376" spans="1:6">
      <c r="A376" s="56">
        <v>25</v>
      </c>
      <c r="B376" s="208">
        <v>0.1</v>
      </c>
    </row>
    <row r="377" spans="1:6">
      <c r="A377" s="56">
        <v>50</v>
      </c>
      <c r="B377" s="208">
        <v>0.2</v>
      </c>
    </row>
    <row r="378" spans="1:6">
      <c r="A378" s="56">
        <v>100</v>
      </c>
      <c r="B378" s="208">
        <v>0.25</v>
      </c>
    </row>
    <row r="384" spans="1:6" ht="21">
      <c r="A384" s="6" t="s">
        <v>3425</v>
      </c>
      <c r="B384" s="6"/>
      <c r="C384" s="6"/>
    </row>
    <row r="386" spans="1:4" ht="21">
      <c r="A386" s="186" t="s">
        <v>3418</v>
      </c>
    </row>
    <row r="387" spans="1:4" ht="18.75">
      <c r="A387" s="190" t="s">
        <v>3426</v>
      </c>
      <c r="B387" s="190"/>
      <c r="C387" s="190"/>
      <c r="D387" s="190"/>
    </row>
    <row r="388" spans="1:4" ht="18.75">
      <c r="A388" s="190" t="s">
        <v>3420</v>
      </c>
      <c r="B388" s="190"/>
      <c r="C388" s="190"/>
    </row>
    <row r="391" spans="1:4">
      <c r="A391" s="833" t="s">
        <v>2335</v>
      </c>
      <c r="B391" s="833"/>
      <c r="C391" s="833"/>
      <c r="D391" s="833"/>
    </row>
    <row r="392" spans="1:4">
      <c r="A392" s="460" t="s">
        <v>2476</v>
      </c>
      <c r="B392" s="460" t="s">
        <v>227</v>
      </c>
      <c r="C392" s="460" t="s">
        <v>2477</v>
      </c>
      <c r="D392" s="460" t="s">
        <v>3171</v>
      </c>
    </row>
    <row r="393" spans="1:4">
      <c r="A393" s="69">
        <v>841</v>
      </c>
      <c r="B393" s="462"/>
      <c r="C393" s="462"/>
      <c r="D393" s="462"/>
    </row>
    <row r="394" spans="1:4">
      <c r="B394" t="s">
        <v>3427</v>
      </c>
    </row>
    <row r="396" spans="1:4">
      <c r="A396" s="833" t="s">
        <v>3276</v>
      </c>
      <c r="B396" s="833"/>
      <c r="C396" s="833"/>
      <c r="D396" s="833"/>
    </row>
    <row r="397" spans="1:4">
      <c r="A397" s="460" t="s">
        <v>2476</v>
      </c>
      <c r="B397" s="460" t="s">
        <v>227</v>
      </c>
      <c r="C397" s="460" t="s">
        <v>2477</v>
      </c>
      <c r="D397" s="460" t="s">
        <v>3171</v>
      </c>
    </row>
    <row r="398" spans="1:4">
      <c r="A398" s="69">
        <v>610</v>
      </c>
      <c r="B398" s="56" t="s">
        <v>3428</v>
      </c>
      <c r="C398" s="56" t="s">
        <v>3429</v>
      </c>
      <c r="D398" s="181" t="s">
        <v>3430</v>
      </c>
    </row>
    <row r="399" spans="1:4">
      <c r="A399" s="69">
        <v>798</v>
      </c>
      <c r="B399" s="56" t="s">
        <v>3431</v>
      </c>
      <c r="C399" s="56" t="s">
        <v>3432</v>
      </c>
      <c r="D399" s="181" t="s">
        <v>849</v>
      </c>
    </row>
    <row r="400" spans="1:4">
      <c r="A400" s="462">
        <v>841</v>
      </c>
      <c r="B400" s="181" t="s">
        <v>3433</v>
      </c>
      <c r="C400" s="56" t="s">
        <v>3434</v>
      </c>
      <c r="D400" s="181" t="s">
        <v>3430</v>
      </c>
    </row>
    <row r="401" spans="1:4">
      <c r="A401" s="69">
        <v>886</v>
      </c>
      <c r="B401" s="56" t="s">
        <v>3435</v>
      </c>
      <c r="C401" s="56" t="s">
        <v>3436</v>
      </c>
      <c r="D401" s="181" t="s">
        <v>3430</v>
      </c>
    </row>
    <row r="402" spans="1:4">
      <c r="A402" s="69">
        <v>622</v>
      </c>
      <c r="B402" s="56" t="s">
        <v>3437</v>
      </c>
      <c r="C402" s="56" t="s">
        <v>3438</v>
      </c>
      <c r="D402" s="181" t="s">
        <v>1970</v>
      </c>
    </row>
    <row r="403" spans="1:4">
      <c r="A403" s="69">
        <v>601</v>
      </c>
      <c r="B403" s="56" t="s">
        <v>3439</v>
      </c>
      <c r="C403" s="56" t="s">
        <v>3440</v>
      </c>
      <c r="D403" s="181" t="s">
        <v>3441</v>
      </c>
    </row>
    <row r="404" spans="1:4">
      <c r="A404" s="69">
        <v>869</v>
      </c>
      <c r="B404" s="56" t="s">
        <v>3442</v>
      </c>
      <c r="C404" s="56" t="s">
        <v>3443</v>
      </c>
      <c r="D404" s="181" t="s">
        <v>849</v>
      </c>
    </row>
    <row r="405" spans="1:4">
      <c r="A405" s="69">
        <v>867</v>
      </c>
      <c r="B405" s="56" t="s">
        <v>3444</v>
      </c>
      <c r="C405" s="56" t="s">
        <v>3445</v>
      </c>
      <c r="D405" s="181" t="s">
        <v>3430</v>
      </c>
    </row>
    <row r="411" spans="1:4" ht="21">
      <c r="A411" s="6" t="s">
        <v>3446</v>
      </c>
      <c r="B411" s="6"/>
      <c r="C411" s="6"/>
    </row>
    <row r="413" spans="1:4" ht="21">
      <c r="A413" s="186" t="s">
        <v>3418</v>
      </c>
    </row>
    <row r="414" spans="1:4" ht="18.75">
      <c r="A414" s="190" t="s">
        <v>3447</v>
      </c>
      <c r="B414" s="190"/>
      <c r="C414" s="190"/>
      <c r="D414" s="190"/>
    </row>
    <row r="415" spans="1:4" ht="18.75">
      <c r="A415" s="190" t="s">
        <v>3420</v>
      </c>
      <c r="B415" s="190"/>
      <c r="C415" s="190"/>
    </row>
    <row r="419" spans="1:9">
      <c r="A419" s="834" t="s">
        <v>3276</v>
      </c>
      <c r="B419" s="834"/>
      <c r="C419" s="834"/>
      <c r="D419" s="834"/>
      <c r="E419" s="834"/>
    </row>
    <row r="420" spans="1:9">
      <c r="A420" s="460" t="s">
        <v>3448</v>
      </c>
      <c r="B420" s="460" t="s">
        <v>455</v>
      </c>
      <c r="C420" s="460" t="s">
        <v>456</v>
      </c>
      <c r="D420" s="460" t="s">
        <v>457</v>
      </c>
      <c r="E420" s="460" t="s">
        <v>3449</v>
      </c>
      <c r="G420" s="459" t="s">
        <v>25</v>
      </c>
      <c r="H420" s="459"/>
    </row>
    <row r="421" spans="1:9">
      <c r="A421" s="56" t="s">
        <v>3450</v>
      </c>
      <c r="B421" s="69">
        <v>10</v>
      </c>
      <c r="C421" s="69">
        <v>11.5</v>
      </c>
      <c r="D421" s="69">
        <v>13.23</v>
      </c>
      <c r="E421" s="69">
        <v>15.21</v>
      </c>
      <c r="G421" s="433" t="s">
        <v>3451</v>
      </c>
      <c r="H421" s="56" t="s">
        <v>3452</v>
      </c>
    </row>
    <row r="422" spans="1:9">
      <c r="A422" s="56" t="s">
        <v>3453</v>
      </c>
      <c r="B422" s="69">
        <v>12</v>
      </c>
      <c r="C422" s="69">
        <v>13.8</v>
      </c>
      <c r="D422" s="69">
        <v>15.87</v>
      </c>
      <c r="E422" s="69">
        <v>18.25</v>
      </c>
      <c r="G422" s="433" t="s">
        <v>3454</v>
      </c>
      <c r="H422" s="56" t="s">
        <v>456</v>
      </c>
    </row>
    <row r="423" spans="1:9">
      <c r="A423" s="56" t="s">
        <v>3452</v>
      </c>
      <c r="B423" s="69">
        <v>15</v>
      </c>
      <c r="C423" s="69">
        <v>17.25</v>
      </c>
      <c r="D423" s="69">
        <v>19.399999999999999</v>
      </c>
      <c r="E423" s="69">
        <v>22.81</v>
      </c>
      <c r="G423" s="463" t="s">
        <v>25</v>
      </c>
      <c r="H423" s="458"/>
      <c r="I423" t="s">
        <v>3455</v>
      </c>
    </row>
    <row r="424" spans="1:9">
      <c r="A424" s="56" t="s">
        <v>3456</v>
      </c>
      <c r="B424" s="69">
        <v>18</v>
      </c>
      <c r="C424" s="69">
        <v>20.7</v>
      </c>
      <c r="D424" s="69">
        <v>23.81</v>
      </c>
      <c r="E424" s="69">
        <v>27.38</v>
      </c>
    </row>
    <row r="425" spans="1:9">
      <c r="A425" s="56" t="s">
        <v>3457</v>
      </c>
      <c r="B425" s="69">
        <v>23</v>
      </c>
      <c r="C425" s="69">
        <v>26.45</v>
      </c>
      <c r="D425" s="69">
        <v>30.42</v>
      </c>
      <c r="E425" s="69">
        <v>34.979999999999997</v>
      </c>
    </row>
    <row r="430" spans="1:9" ht="21">
      <c r="A430" s="6" t="s">
        <v>3458</v>
      </c>
      <c r="B430" s="6"/>
    </row>
    <row r="432" spans="1:9" ht="18.75">
      <c r="A432" s="33" t="s">
        <v>3459</v>
      </c>
    </row>
    <row r="433" spans="1:15" ht="18.75">
      <c r="A433" s="33" t="s">
        <v>3460</v>
      </c>
    </row>
    <row r="434" spans="1:15" ht="18.75">
      <c r="A434" s="33" t="s">
        <v>3461</v>
      </c>
    </row>
    <row r="435" spans="1:15" ht="18.75">
      <c r="A435" s="33" t="s">
        <v>3462</v>
      </c>
    </row>
    <row r="436" spans="1:15" ht="18.75">
      <c r="A436" s="33" t="s">
        <v>3463</v>
      </c>
    </row>
    <row r="437" spans="1:15" ht="18.75">
      <c r="A437" s="33" t="s">
        <v>3464</v>
      </c>
    </row>
    <row r="438" spans="1:15" ht="18.75">
      <c r="A438" s="33" t="s">
        <v>3465</v>
      </c>
    </row>
    <row r="441" spans="1:15" ht="23.25">
      <c r="A441" s="9" t="s">
        <v>3466</v>
      </c>
      <c r="B441" s="6"/>
      <c r="C441" s="6"/>
      <c r="I441" s="12"/>
      <c r="J441" s="12"/>
      <c r="K441" s="12"/>
      <c r="L441" s="12"/>
      <c r="M441" s="12"/>
      <c r="N441" s="12"/>
      <c r="O441" s="12"/>
    </row>
    <row r="442" spans="1:15">
      <c r="A442" s="12"/>
      <c r="B442" s="12"/>
      <c r="C442" s="12"/>
      <c r="I442" s="12"/>
      <c r="J442" s="12"/>
      <c r="K442" s="12"/>
      <c r="L442" s="12"/>
      <c r="M442" s="12"/>
      <c r="N442" s="12"/>
      <c r="O442" s="12"/>
    </row>
    <row r="443" spans="1:15" ht="18">
      <c r="A443" s="48" t="s">
        <v>3467</v>
      </c>
      <c r="B443" s="12"/>
      <c r="C443" s="12"/>
      <c r="D443" s="12"/>
      <c r="E443" s="12"/>
      <c r="F443" s="12"/>
      <c r="G443" s="12"/>
      <c r="H443" s="12"/>
      <c r="I443" s="12"/>
      <c r="J443" s="12"/>
      <c r="K443" s="12"/>
      <c r="L443" s="12"/>
      <c r="M443" s="12"/>
      <c r="N443" s="12"/>
      <c r="O443" s="12"/>
    </row>
    <row r="444" spans="1:15" ht="18.75">
      <c r="A444" s="53" t="s">
        <v>3468</v>
      </c>
      <c r="B444" s="33"/>
      <c r="C444" s="33"/>
      <c r="D444" s="33"/>
      <c r="E444" s="33"/>
      <c r="F444" s="33"/>
      <c r="G444" s="12"/>
      <c r="H444" s="12"/>
      <c r="I444" s="12"/>
      <c r="J444" s="12"/>
      <c r="K444" s="12"/>
      <c r="L444" s="12"/>
      <c r="M444" s="12"/>
      <c r="N444" s="12"/>
      <c r="O444" s="12"/>
    </row>
    <row r="445" spans="1:15" ht="18.75">
      <c r="A445" s="464" t="s">
        <v>3469</v>
      </c>
      <c r="B445" s="234"/>
      <c r="C445" s="234"/>
      <c r="D445" s="234"/>
      <c r="E445" s="234"/>
      <c r="F445" s="270"/>
      <c r="G445" s="12"/>
      <c r="H445" s="12"/>
      <c r="I445" s="12"/>
      <c r="J445" s="12"/>
      <c r="K445" s="12"/>
      <c r="L445" s="12"/>
      <c r="M445" s="12"/>
      <c r="N445" s="12"/>
      <c r="O445" s="12"/>
    </row>
    <row r="446" spans="1:15" ht="18.75">
      <c r="A446" s="11"/>
      <c r="B446" s="33"/>
      <c r="C446" s="33"/>
      <c r="D446" s="33"/>
      <c r="E446" s="33"/>
      <c r="F446" s="33"/>
      <c r="G446" s="12"/>
      <c r="H446" s="12"/>
      <c r="I446" s="12"/>
      <c r="J446" s="12"/>
      <c r="K446" s="12"/>
      <c r="L446" s="12"/>
      <c r="M446" s="12"/>
      <c r="N446" s="12"/>
      <c r="O446" s="12"/>
    </row>
    <row r="447" spans="1:15" ht="21">
      <c r="A447" s="186" t="s">
        <v>3418</v>
      </c>
      <c r="E447" s="33"/>
      <c r="F447" s="33"/>
      <c r="G447" s="12"/>
      <c r="H447" s="12"/>
      <c r="I447" s="12"/>
      <c r="J447" s="12"/>
      <c r="K447" s="12"/>
      <c r="L447" s="12"/>
      <c r="M447" s="12"/>
      <c r="N447" s="12"/>
      <c r="O447" s="12"/>
    </row>
    <row r="448" spans="1:15" ht="18.75">
      <c r="A448" s="11" t="s">
        <v>3470</v>
      </c>
      <c r="B448" s="33"/>
      <c r="C448" s="33"/>
      <c r="D448" s="33"/>
      <c r="E448" s="33"/>
      <c r="F448" s="33"/>
      <c r="G448" s="12"/>
      <c r="H448" s="12"/>
      <c r="I448" s="12"/>
      <c r="J448" s="12"/>
      <c r="K448" s="12"/>
      <c r="L448" s="12"/>
      <c r="M448" s="12"/>
      <c r="N448" s="12"/>
      <c r="O448" s="12"/>
    </row>
    <row r="449" spans="1:15" ht="18.75">
      <c r="A449" s="11"/>
      <c r="B449" s="33"/>
      <c r="C449" s="33"/>
      <c r="D449" s="33"/>
      <c r="E449" s="33"/>
      <c r="F449" s="33"/>
      <c r="G449" s="12"/>
      <c r="H449" s="12"/>
      <c r="I449" s="12"/>
      <c r="J449" s="12"/>
      <c r="K449" s="12"/>
      <c r="L449" s="12"/>
      <c r="M449" s="12"/>
      <c r="N449" s="12"/>
      <c r="O449" s="12"/>
    </row>
    <row r="450" spans="1:15" ht="18.75">
      <c r="A450" s="12"/>
      <c r="B450" s="33"/>
      <c r="C450" s="33"/>
      <c r="D450" s="33"/>
      <c r="E450" s="33"/>
      <c r="F450" s="33"/>
      <c r="G450" s="12"/>
      <c r="H450" s="12"/>
      <c r="I450" s="12"/>
      <c r="J450" s="12"/>
      <c r="K450" s="12"/>
      <c r="L450" s="12"/>
      <c r="M450" s="12"/>
      <c r="N450" s="12"/>
      <c r="O450" s="12"/>
    </row>
    <row r="451" spans="1:15" ht="18.75">
      <c r="A451" s="835" t="s">
        <v>3276</v>
      </c>
      <c r="B451" s="835"/>
      <c r="C451" s="835"/>
      <c r="D451" s="33"/>
      <c r="E451" s="835" t="s">
        <v>25</v>
      </c>
      <c r="F451" s="835"/>
      <c r="G451" s="835"/>
      <c r="H451" s="12"/>
      <c r="I451" s="12"/>
      <c r="J451" s="12"/>
      <c r="K451" s="12"/>
      <c r="L451" s="12"/>
      <c r="M451" s="12"/>
      <c r="N451" s="12"/>
      <c r="O451" s="12"/>
    </row>
    <row r="452" spans="1:15" ht="18.75">
      <c r="A452" s="465" t="s">
        <v>227</v>
      </c>
      <c r="B452" s="231" t="s">
        <v>2905</v>
      </c>
      <c r="C452" s="231" t="s">
        <v>2476</v>
      </c>
      <c r="D452" s="33"/>
      <c r="E452" s="465" t="s">
        <v>227</v>
      </c>
      <c r="F452" s="231" t="s">
        <v>2905</v>
      </c>
      <c r="G452" s="231" t="s">
        <v>2476</v>
      </c>
      <c r="H452" s="12"/>
      <c r="I452" s="12"/>
      <c r="J452" s="12"/>
      <c r="K452" s="12"/>
      <c r="L452" s="12"/>
      <c r="M452" s="12"/>
      <c r="N452" s="12"/>
      <c r="O452" s="12"/>
    </row>
    <row r="453" spans="1:15" ht="18.75">
      <c r="A453" s="466" t="s">
        <v>3471</v>
      </c>
      <c r="B453" s="159" t="s">
        <v>3472</v>
      </c>
      <c r="C453" s="159">
        <v>50</v>
      </c>
      <c r="D453" s="33"/>
      <c r="E453" s="466" t="s">
        <v>3471</v>
      </c>
      <c r="F453" s="467" t="str">
        <f>VLOOKUP(E453,A453:C459,2)</f>
        <v>Dravid</v>
      </c>
      <c r="G453" s="16"/>
      <c r="H453" s="12"/>
      <c r="I453" s="12"/>
      <c r="J453" s="12"/>
      <c r="K453" s="12"/>
      <c r="L453" s="12"/>
      <c r="M453" s="12"/>
      <c r="N453" s="12"/>
      <c r="O453" s="12"/>
    </row>
    <row r="454" spans="1:15" ht="18.75">
      <c r="A454" s="466" t="s">
        <v>3473</v>
      </c>
      <c r="B454" s="159" t="s">
        <v>3474</v>
      </c>
      <c r="C454" s="159">
        <v>52</v>
      </c>
      <c r="D454" s="33"/>
      <c r="E454" s="33"/>
      <c r="F454" s="33"/>
      <c r="G454" s="12"/>
      <c r="H454" s="12"/>
      <c r="I454" s="12"/>
      <c r="J454" s="12"/>
      <c r="K454" s="12"/>
      <c r="L454" s="12"/>
      <c r="M454" s="12"/>
      <c r="N454" s="12"/>
      <c r="O454" s="12"/>
    </row>
    <row r="455" spans="1:15" ht="18.75">
      <c r="A455" s="466" t="s">
        <v>3475</v>
      </c>
      <c r="B455" s="159" t="s">
        <v>3476</v>
      </c>
      <c r="C455" s="159">
        <v>54</v>
      </c>
      <c r="D455" s="33"/>
      <c r="E455" s="33"/>
      <c r="F455" s="33"/>
      <c r="G455" s="12"/>
      <c r="H455" s="12"/>
      <c r="I455" s="12"/>
      <c r="J455" s="12"/>
      <c r="K455" s="12"/>
      <c r="L455" s="12"/>
      <c r="M455" s="12"/>
      <c r="N455" s="12"/>
      <c r="O455" s="12"/>
    </row>
    <row r="456" spans="1:15" ht="18.75">
      <c r="A456" s="466" t="s">
        <v>3477</v>
      </c>
      <c r="B456" s="159" t="s">
        <v>3478</v>
      </c>
      <c r="C456" s="159">
        <v>56</v>
      </c>
      <c r="D456" s="33"/>
      <c r="E456" s="33"/>
      <c r="F456" s="33"/>
      <c r="G456" s="12"/>
      <c r="H456" s="12"/>
      <c r="I456" s="12"/>
      <c r="J456" s="12"/>
      <c r="K456" s="12"/>
      <c r="L456" s="12"/>
      <c r="M456" s="12"/>
      <c r="N456" s="12"/>
      <c r="O456" s="12"/>
    </row>
    <row r="457" spans="1:15" ht="18.75">
      <c r="A457" s="466" t="s">
        <v>3479</v>
      </c>
      <c r="B457" s="159" t="s">
        <v>3480</v>
      </c>
      <c r="C457" s="159">
        <v>58</v>
      </c>
      <c r="D457" s="33"/>
      <c r="E457" s="33"/>
      <c r="F457" s="33"/>
      <c r="G457" s="12"/>
      <c r="H457" s="12"/>
      <c r="I457" s="12"/>
      <c r="J457" s="12"/>
      <c r="K457" s="12"/>
      <c r="L457" s="12"/>
      <c r="M457" s="12"/>
      <c r="N457" s="12"/>
      <c r="O457" s="12"/>
    </row>
    <row r="458" spans="1:15" ht="18.75">
      <c r="A458" s="466" t="s">
        <v>3481</v>
      </c>
      <c r="B458" s="159" t="s">
        <v>3482</v>
      </c>
      <c r="C458" s="159">
        <v>60</v>
      </c>
      <c r="D458" s="33"/>
      <c r="E458" s="33"/>
      <c r="F458" s="33"/>
      <c r="G458" s="12"/>
      <c r="H458" s="12"/>
      <c r="I458" s="12"/>
      <c r="J458" s="12"/>
      <c r="K458" s="12"/>
      <c r="L458" s="12"/>
      <c r="M458" s="12"/>
      <c r="N458" s="12"/>
      <c r="O458" s="12"/>
    </row>
    <row r="459" spans="1:15" ht="18.75">
      <c r="A459" s="466" t="s">
        <v>3483</v>
      </c>
      <c r="B459" s="159" t="s">
        <v>3484</v>
      </c>
      <c r="C459" s="159">
        <v>62</v>
      </c>
      <c r="D459" s="33"/>
      <c r="E459" s="33"/>
      <c r="F459" s="33"/>
      <c r="G459" s="12"/>
      <c r="H459" s="12"/>
      <c r="I459" s="12"/>
      <c r="J459" s="12"/>
      <c r="K459" s="12"/>
      <c r="L459" s="12"/>
      <c r="M459" s="12"/>
      <c r="N459" s="12"/>
      <c r="O459" s="12"/>
    </row>
    <row r="460" spans="1:15" ht="18.75">
      <c r="A460" s="11"/>
      <c r="B460" s="33"/>
      <c r="C460" s="33"/>
      <c r="D460" s="33"/>
      <c r="E460" s="33"/>
      <c r="F460" s="33"/>
      <c r="G460" s="12"/>
      <c r="H460" s="12"/>
      <c r="I460" s="12"/>
      <c r="J460" s="12"/>
      <c r="K460" s="12"/>
      <c r="L460" s="12"/>
      <c r="M460" s="12"/>
      <c r="N460" s="12"/>
      <c r="O460" s="12"/>
    </row>
    <row r="461" spans="1:15" ht="18.75">
      <c r="A461" s="11"/>
      <c r="B461" s="33"/>
      <c r="C461" s="33"/>
      <c r="D461" s="33"/>
      <c r="E461" s="33"/>
      <c r="F461" s="33"/>
      <c r="G461" s="12"/>
      <c r="H461" s="12"/>
      <c r="I461" s="12"/>
      <c r="J461" s="12"/>
      <c r="K461" s="12"/>
      <c r="L461" s="12"/>
      <c r="M461" s="12"/>
      <c r="N461" s="12"/>
      <c r="O461" s="12"/>
    </row>
    <row r="462" spans="1:15" ht="18.75">
      <c r="A462" s="11"/>
      <c r="B462" s="33"/>
      <c r="C462" s="33"/>
      <c r="D462" s="33"/>
      <c r="E462" s="33"/>
      <c r="F462" s="33"/>
      <c r="G462" s="12"/>
      <c r="H462" s="12"/>
      <c r="I462" s="12"/>
      <c r="J462" s="12"/>
      <c r="K462" s="12"/>
      <c r="L462" s="12"/>
      <c r="M462" s="12"/>
      <c r="N462" s="12"/>
      <c r="O462" s="12"/>
    </row>
    <row r="463" spans="1:15" ht="18.75">
      <c r="A463" s="11"/>
      <c r="B463" s="33"/>
      <c r="C463" s="33"/>
      <c r="D463" s="33"/>
      <c r="E463" s="33"/>
      <c r="F463" s="33"/>
      <c r="G463" s="12"/>
      <c r="H463" s="12"/>
      <c r="I463" s="12"/>
      <c r="J463" s="12"/>
      <c r="K463" s="12"/>
      <c r="L463" s="12"/>
      <c r="M463" s="12"/>
      <c r="N463" s="12"/>
      <c r="O463" s="12"/>
    </row>
    <row r="464" spans="1:15" ht="18.75">
      <c r="A464" s="50"/>
      <c r="B464" s="33"/>
      <c r="C464" s="33"/>
      <c r="D464" s="33"/>
      <c r="E464" s="33"/>
      <c r="F464" s="33"/>
      <c r="G464" s="12"/>
      <c r="H464" s="12"/>
      <c r="I464" s="12"/>
      <c r="J464" s="12"/>
      <c r="K464" s="12"/>
      <c r="L464" s="12"/>
      <c r="M464" s="12"/>
      <c r="N464" s="12"/>
      <c r="O464" s="12"/>
    </row>
    <row r="465" spans="1:15">
      <c r="A465" s="468"/>
      <c r="B465" s="12"/>
      <c r="C465" s="12"/>
      <c r="D465" s="12"/>
      <c r="E465" s="12"/>
      <c r="F465" s="12"/>
      <c r="G465" s="12"/>
      <c r="H465" s="12"/>
      <c r="I465" s="12"/>
      <c r="J465" s="12"/>
      <c r="K465" s="12"/>
      <c r="L465" s="12"/>
      <c r="M465" s="12"/>
      <c r="N465" s="12"/>
      <c r="O465" s="12"/>
    </row>
    <row r="466" spans="1:15">
      <c r="A466" s="468"/>
      <c r="B466" s="12"/>
      <c r="C466" s="12"/>
      <c r="D466" s="12"/>
      <c r="E466" s="12"/>
      <c r="F466" s="12"/>
      <c r="G466" s="12"/>
      <c r="H466" s="12"/>
      <c r="I466" s="12"/>
      <c r="J466" s="12"/>
      <c r="K466" s="12"/>
      <c r="L466" s="12"/>
      <c r="M466" s="12"/>
      <c r="N466" s="12"/>
      <c r="O466" s="12"/>
    </row>
    <row r="467" spans="1:15">
      <c r="A467" s="468"/>
      <c r="B467" s="12"/>
      <c r="C467" s="12"/>
      <c r="D467" s="12"/>
      <c r="E467" s="12"/>
      <c r="F467" s="12"/>
      <c r="G467" s="12"/>
      <c r="H467" s="12"/>
      <c r="I467" s="12"/>
      <c r="J467" s="12"/>
      <c r="K467" s="12"/>
      <c r="L467" s="12"/>
      <c r="M467" s="12"/>
      <c r="N467" s="12"/>
      <c r="O467" s="12"/>
    </row>
    <row r="468" spans="1:15">
      <c r="A468" s="468"/>
      <c r="B468" s="12"/>
      <c r="C468" s="12"/>
      <c r="D468" s="12"/>
      <c r="E468" s="12"/>
      <c r="F468" s="12"/>
      <c r="G468" s="12"/>
      <c r="H468" s="12"/>
      <c r="I468" s="12"/>
      <c r="J468" s="12"/>
      <c r="K468" s="12"/>
      <c r="L468" s="12"/>
      <c r="M468" s="12"/>
      <c r="N468" s="12"/>
      <c r="O468" s="12"/>
    </row>
    <row r="469" spans="1:15">
      <c r="A469" s="468"/>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ht="21">
      <c r="A471" s="5" t="s">
        <v>3485</v>
      </c>
      <c r="B471" s="6"/>
      <c r="C471" s="6"/>
      <c r="D471" s="6"/>
      <c r="E471" s="12"/>
      <c r="F471" s="12"/>
      <c r="G471" s="12"/>
      <c r="H471" s="12"/>
      <c r="I471" s="12"/>
      <c r="J471" s="12"/>
      <c r="K471" s="12"/>
      <c r="L471" s="12"/>
      <c r="M471" s="12"/>
      <c r="N471" s="12"/>
      <c r="O471" s="12"/>
    </row>
    <row r="472" spans="1:15">
      <c r="A472" s="468"/>
      <c r="B472" s="12"/>
      <c r="C472" s="12"/>
      <c r="D472" s="12"/>
      <c r="E472" s="12"/>
      <c r="F472" s="12"/>
      <c r="G472" s="12"/>
      <c r="H472" s="12"/>
      <c r="I472" s="12"/>
      <c r="J472" s="12"/>
      <c r="K472" s="12"/>
      <c r="L472" s="12"/>
      <c r="M472" s="12"/>
      <c r="N472" s="12"/>
      <c r="O472" s="12"/>
    </row>
    <row r="473" spans="1:15" ht="21">
      <c r="A473" s="186" t="s">
        <v>3418</v>
      </c>
      <c r="E473" s="12"/>
      <c r="F473" s="12"/>
      <c r="G473" s="12"/>
      <c r="H473" s="12"/>
      <c r="I473" s="12"/>
      <c r="J473" s="12"/>
      <c r="K473" s="12"/>
      <c r="L473" s="12"/>
      <c r="M473" s="12"/>
      <c r="N473" s="12"/>
      <c r="O473" s="12"/>
    </row>
    <row r="474" spans="1:15" ht="18.75">
      <c r="A474" s="11" t="s">
        <v>3486</v>
      </c>
      <c r="B474" s="33"/>
      <c r="C474" s="33"/>
      <c r="D474" s="33"/>
      <c r="E474" s="12"/>
      <c r="F474" s="12"/>
      <c r="G474" s="12"/>
      <c r="H474" s="12"/>
      <c r="I474" s="12"/>
      <c r="J474" s="12"/>
      <c r="K474" s="12"/>
      <c r="L474" s="12"/>
      <c r="M474" s="12"/>
      <c r="N474" s="12"/>
      <c r="O474" s="12"/>
    </row>
    <row r="475" spans="1:15" ht="18.75">
      <c r="A475" s="469" t="s">
        <v>3469</v>
      </c>
      <c r="B475" s="234"/>
      <c r="C475" s="234"/>
      <c r="D475" s="234"/>
      <c r="E475" s="12"/>
      <c r="F475" s="12"/>
      <c r="G475" s="12"/>
      <c r="H475" s="12"/>
      <c r="I475" s="12"/>
      <c r="J475" s="12"/>
      <c r="K475" s="12"/>
      <c r="L475" s="12"/>
      <c r="M475" s="12"/>
      <c r="N475" s="12"/>
      <c r="O475" s="12"/>
    </row>
    <row r="476" spans="1:15">
      <c r="A476" s="468"/>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ht="18.75">
      <c r="A478" s="836" t="s">
        <v>3276</v>
      </c>
      <c r="B478" s="836"/>
      <c r="C478" s="836"/>
      <c r="D478" s="12"/>
      <c r="E478" s="836" t="s">
        <v>25</v>
      </c>
      <c r="F478" s="836"/>
      <c r="G478" s="836"/>
      <c r="H478" s="12"/>
      <c r="I478" s="12"/>
      <c r="J478" s="12"/>
      <c r="K478" s="12"/>
      <c r="L478" s="12"/>
      <c r="M478" s="12"/>
      <c r="N478" s="12"/>
      <c r="O478" s="12"/>
    </row>
    <row r="479" spans="1:15" ht="18.75">
      <c r="A479" s="465" t="s">
        <v>227</v>
      </c>
      <c r="B479" s="231" t="s">
        <v>2905</v>
      </c>
      <c r="C479" s="231" t="s">
        <v>3487</v>
      </c>
      <c r="D479" s="33"/>
      <c r="E479" s="465" t="s">
        <v>227</v>
      </c>
      <c r="F479" s="231" t="s">
        <v>2905</v>
      </c>
      <c r="G479" s="231" t="s">
        <v>3487</v>
      </c>
      <c r="H479" s="12"/>
      <c r="I479" s="12"/>
      <c r="J479" s="12"/>
      <c r="K479" s="12"/>
      <c r="L479" s="12"/>
      <c r="M479" s="12"/>
      <c r="N479" s="12"/>
      <c r="O479" s="12"/>
    </row>
    <row r="480" spans="1:15" ht="18.75">
      <c r="A480" s="466" t="s">
        <v>3471</v>
      </c>
      <c r="B480" s="159" t="s">
        <v>3472</v>
      </c>
      <c r="C480" s="159">
        <v>50</v>
      </c>
      <c r="D480" s="33"/>
      <c r="E480" s="466" t="s">
        <v>3475</v>
      </c>
      <c r="F480" s="159"/>
      <c r="G480" s="16"/>
      <c r="H480" s="12"/>
      <c r="I480" s="12"/>
      <c r="J480" s="12"/>
      <c r="K480" s="12"/>
      <c r="L480" s="12"/>
      <c r="M480" s="12"/>
      <c r="N480" s="12"/>
      <c r="O480" s="12"/>
    </row>
    <row r="481" spans="1:15" ht="18.75">
      <c r="A481" s="466" t="s">
        <v>3473</v>
      </c>
      <c r="B481" s="159" t="s">
        <v>3474</v>
      </c>
      <c r="C481" s="159">
        <v>52</v>
      </c>
      <c r="D481" s="33"/>
      <c r="E481" s="33"/>
      <c r="F481" s="33"/>
      <c r="G481" s="12"/>
      <c r="H481" s="12"/>
      <c r="I481" s="12"/>
      <c r="J481" s="12"/>
      <c r="K481" s="12"/>
      <c r="L481" s="12"/>
      <c r="M481" s="12"/>
      <c r="N481" s="12"/>
      <c r="O481" s="12"/>
    </row>
    <row r="482" spans="1:15" ht="18.75">
      <c r="A482" s="466" t="s">
        <v>3475</v>
      </c>
      <c r="B482" s="159" t="s">
        <v>3476</v>
      </c>
      <c r="C482" s="159">
        <v>54</v>
      </c>
      <c r="D482" s="33"/>
      <c r="E482" s="33"/>
      <c r="F482" s="33"/>
      <c r="G482" s="12"/>
      <c r="H482" s="12"/>
      <c r="I482" s="12"/>
      <c r="J482" s="12"/>
      <c r="K482" s="12"/>
      <c r="L482" s="12"/>
      <c r="M482" s="12"/>
      <c r="N482" s="12"/>
      <c r="O482" s="12"/>
    </row>
    <row r="483" spans="1:15" ht="18.75">
      <c r="A483" s="466" t="s">
        <v>3477</v>
      </c>
      <c r="B483" s="159" t="s">
        <v>3478</v>
      </c>
      <c r="C483" s="159">
        <v>56</v>
      </c>
      <c r="D483" s="33"/>
      <c r="E483" s="33"/>
      <c r="F483" s="33"/>
      <c r="G483" s="12"/>
      <c r="H483" s="12"/>
      <c r="I483" s="12"/>
      <c r="J483" s="12"/>
      <c r="K483" s="12"/>
      <c r="L483" s="12"/>
      <c r="M483" s="12"/>
      <c r="N483" s="12"/>
      <c r="O483" s="12"/>
    </row>
    <row r="484" spans="1:15" ht="18.75">
      <c r="A484" s="466" t="s">
        <v>3479</v>
      </c>
      <c r="B484" s="159" t="s">
        <v>3480</v>
      </c>
      <c r="C484" s="159">
        <v>58</v>
      </c>
      <c r="D484" s="33"/>
      <c r="E484" s="33"/>
      <c r="F484" s="33"/>
      <c r="G484" s="12"/>
      <c r="H484" s="12"/>
      <c r="I484" s="12"/>
      <c r="J484" s="12"/>
      <c r="K484" s="12"/>
      <c r="L484" s="12"/>
      <c r="M484" s="12"/>
      <c r="N484" s="12"/>
      <c r="O484" s="12"/>
    </row>
    <row r="485" spans="1:15" ht="18.75">
      <c r="A485" s="466" t="s">
        <v>3481</v>
      </c>
      <c r="B485" s="159" t="s">
        <v>3482</v>
      </c>
      <c r="C485" s="159">
        <v>60</v>
      </c>
      <c r="D485" s="33"/>
      <c r="E485" s="33"/>
      <c r="F485" s="33"/>
      <c r="G485" s="12"/>
      <c r="H485" s="12"/>
      <c r="I485" s="12"/>
      <c r="J485" s="12"/>
      <c r="K485" s="12"/>
      <c r="L485" s="12"/>
      <c r="M485" s="12"/>
      <c r="N485" s="12"/>
      <c r="O485" s="12"/>
    </row>
    <row r="486" spans="1:15" ht="18.75">
      <c r="A486" s="466" t="s">
        <v>3483</v>
      </c>
      <c r="B486" s="159" t="s">
        <v>3484</v>
      </c>
      <c r="C486" s="159">
        <v>62</v>
      </c>
      <c r="D486" s="33"/>
      <c r="E486" s="33"/>
      <c r="F486" s="33"/>
      <c r="G486" s="12"/>
      <c r="H486" s="12"/>
      <c r="I486" s="12"/>
      <c r="J486" s="12"/>
      <c r="K486" s="12"/>
      <c r="L486" s="12"/>
      <c r="M486" s="12"/>
      <c r="N486" s="12"/>
      <c r="O486" s="12"/>
    </row>
    <row r="487" spans="1:15" ht="15.75">
      <c r="A487" s="470"/>
      <c r="B487" s="12"/>
      <c r="C487" s="12"/>
      <c r="D487" s="12"/>
      <c r="E487" s="12"/>
      <c r="F487" s="12"/>
      <c r="G487" s="12"/>
      <c r="H487" s="12"/>
      <c r="I487" s="12"/>
      <c r="J487" s="12"/>
      <c r="K487" s="12"/>
      <c r="L487" s="12"/>
      <c r="M487" s="12"/>
      <c r="N487" s="12"/>
      <c r="O487" s="12"/>
    </row>
    <row r="488" spans="1:15" ht="15.75">
      <c r="A488" s="470"/>
      <c r="B488" s="12"/>
      <c r="C488" s="12"/>
      <c r="D488" s="12"/>
      <c r="E488" s="12"/>
      <c r="F488" s="12"/>
      <c r="G488" s="12"/>
      <c r="H488" s="12"/>
      <c r="I488" s="12"/>
      <c r="J488" s="12"/>
      <c r="K488" s="12"/>
      <c r="L488" s="12"/>
      <c r="M488" s="12"/>
      <c r="N488" s="12"/>
      <c r="O488" s="12"/>
    </row>
    <row r="489" spans="1:15" ht="15.75">
      <c r="A489" s="470"/>
      <c r="B489" s="12"/>
      <c r="C489" s="12"/>
      <c r="D489" s="12"/>
      <c r="E489" s="12"/>
      <c r="F489" s="12"/>
      <c r="G489" s="12"/>
      <c r="H489" s="12"/>
      <c r="I489" s="12"/>
      <c r="J489" s="12"/>
      <c r="K489" s="12"/>
      <c r="L489" s="12"/>
      <c r="M489" s="12"/>
      <c r="N489" s="12"/>
      <c r="O489" s="12"/>
    </row>
    <row r="491" spans="1:15" ht="21">
      <c r="A491" s="5" t="s">
        <v>3488</v>
      </c>
      <c r="B491" s="6"/>
    </row>
    <row r="493" spans="1:15" ht="18.75">
      <c r="A493" s="190" t="s">
        <v>1630</v>
      </c>
    </row>
    <row r="494" spans="1:15" ht="18.75">
      <c r="A494" s="11" t="s">
        <v>3489</v>
      </c>
    </row>
    <row r="496" spans="1:15" ht="18.75">
      <c r="A496" s="832" t="s">
        <v>3276</v>
      </c>
      <c r="B496" s="832"/>
      <c r="C496" s="832"/>
      <c r="D496" s="832"/>
      <c r="E496" s="837" t="s">
        <v>25</v>
      </c>
      <c r="F496" s="837"/>
    </row>
    <row r="497" spans="1:6">
      <c r="A497" s="460" t="s">
        <v>2476</v>
      </c>
      <c r="B497" s="460" t="s">
        <v>227</v>
      </c>
      <c r="C497" s="460" t="s">
        <v>2477</v>
      </c>
      <c r="D497" s="460" t="s">
        <v>3490</v>
      </c>
      <c r="E497" s="460" t="s">
        <v>2476</v>
      </c>
      <c r="F497" s="56">
        <v>53</v>
      </c>
    </row>
    <row r="498" spans="1:6">
      <c r="A498" s="69">
        <v>72</v>
      </c>
      <c r="B498" s="56" t="s">
        <v>2478</v>
      </c>
      <c r="C498" s="56" t="s">
        <v>2479</v>
      </c>
      <c r="D498" s="461">
        <v>64901</v>
      </c>
      <c r="E498" s="460" t="s">
        <v>3490</v>
      </c>
      <c r="F498" s="56"/>
    </row>
    <row r="499" spans="1:6">
      <c r="A499" s="69">
        <v>65</v>
      </c>
      <c r="B499" s="56" t="s">
        <v>2273</v>
      </c>
      <c r="C499" s="56" t="s">
        <v>2480</v>
      </c>
      <c r="D499" s="461">
        <v>70855</v>
      </c>
    </row>
    <row r="500" spans="1:6">
      <c r="A500" s="69">
        <v>14</v>
      </c>
      <c r="B500" s="56" t="s">
        <v>2481</v>
      </c>
      <c r="C500" s="56" t="s">
        <v>2482</v>
      </c>
      <c r="D500" s="461">
        <v>188657</v>
      </c>
    </row>
    <row r="501" spans="1:6">
      <c r="A501" s="69">
        <v>30</v>
      </c>
      <c r="B501" s="56" t="s">
        <v>3491</v>
      </c>
      <c r="C501" s="56" t="s">
        <v>2484</v>
      </c>
      <c r="D501" s="461">
        <v>97566</v>
      </c>
    </row>
    <row r="502" spans="1:6">
      <c r="A502" s="69">
        <v>53</v>
      </c>
      <c r="B502" s="56" t="s">
        <v>2485</v>
      </c>
      <c r="C502" s="56" t="s">
        <v>2486</v>
      </c>
      <c r="D502" s="461">
        <v>58339</v>
      </c>
    </row>
    <row r="503" spans="1:6">
      <c r="A503" s="69">
        <v>56</v>
      </c>
      <c r="B503" s="56" t="s">
        <v>2487</v>
      </c>
      <c r="C503" s="56" t="s">
        <v>2488</v>
      </c>
      <c r="D503" s="461">
        <v>125180</v>
      </c>
    </row>
    <row r="504" spans="1:6">
      <c r="A504" s="69">
        <v>79</v>
      </c>
      <c r="B504" s="56" t="s">
        <v>2271</v>
      </c>
      <c r="C504" s="56" t="s">
        <v>2489</v>
      </c>
      <c r="D504" s="461">
        <v>91632</v>
      </c>
    </row>
    <row r="508" spans="1:6" ht="21">
      <c r="A508" s="5" t="s">
        <v>3492</v>
      </c>
      <c r="B508" s="5"/>
      <c r="C508" s="5"/>
    </row>
    <row r="509" spans="1:6" ht="18.75">
      <c r="A509" s="190" t="s">
        <v>1630</v>
      </c>
    </row>
    <row r="510" spans="1:6" ht="18.75">
      <c r="A510" s="11" t="s">
        <v>3493</v>
      </c>
    </row>
    <row r="511" spans="1:6" ht="18.75">
      <c r="A511" s="11" t="s">
        <v>3494</v>
      </c>
    </row>
    <row r="512" spans="1:6" ht="18.75">
      <c r="A512" s="11" t="s">
        <v>3495</v>
      </c>
    </row>
    <row r="513" spans="1:5" ht="18.75">
      <c r="A513" s="11"/>
    </row>
    <row r="515" spans="1:5">
      <c r="A515" s="211" t="s">
        <v>25</v>
      </c>
      <c r="B515" s="211" t="s">
        <v>2297</v>
      </c>
      <c r="D515" s="211" t="s">
        <v>25</v>
      </c>
      <c r="E515" s="310">
        <v>85</v>
      </c>
    </row>
    <row r="516" spans="1:5">
      <c r="A516" s="69">
        <v>0</v>
      </c>
      <c r="B516" s="69" t="s">
        <v>3496</v>
      </c>
      <c r="D516" s="211" t="s">
        <v>2297</v>
      </c>
      <c r="E516" s="471" t="str">
        <f>VLOOKUP(E515,A516:B520,2)</f>
        <v>B</v>
      </c>
    </row>
    <row r="517" spans="1:5">
      <c r="A517" s="69">
        <v>60</v>
      </c>
      <c r="B517" s="69" t="s">
        <v>3449</v>
      </c>
    </row>
    <row r="518" spans="1:5">
      <c r="A518" s="69">
        <v>70</v>
      </c>
      <c r="B518" s="69" t="s">
        <v>457</v>
      </c>
    </row>
    <row r="519" spans="1:5">
      <c r="A519" s="69">
        <v>80</v>
      </c>
      <c r="B519" s="69" t="s">
        <v>456</v>
      </c>
    </row>
    <row r="520" spans="1:5">
      <c r="A520" s="69">
        <v>90</v>
      </c>
      <c r="B520" s="69" t="s">
        <v>455</v>
      </c>
    </row>
    <row r="523" spans="1:5" ht="21">
      <c r="A523" s="6" t="s">
        <v>3497</v>
      </c>
      <c r="B523" s="6"/>
      <c r="C523" s="6"/>
    </row>
    <row r="527" spans="1:5" ht="18.75">
      <c r="A527" s="234" t="s">
        <v>3498</v>
      </c>
      <c r="B527" s="472"/>
      <c r="C527" s="472"/>
    </row>
    <row r="529" spans="1:8" ht="18.75">
      <c r="A529" s="338" t="s">
        <v>25</v>
      </c>
      <c r="B529" s="338" t="s">
        <v>2297</v>
      </c>
    </row>
    <row r="530" spans="1:8" ht="15.75">
      <c r="A530" s="69">
        <v>0</v>
      </c>
      <c r="B530" s="69" t="s">
        <v>3496</v>
      </c>
      <c r="D530" s="587" t="s">
        <v>25</v>
      </c>
      <c r="E530" s="473">
        <v>85</v>
      </c>
      <c r="F530" s="473">
        <v>91</v>
      </c>
    </row>
    <row r="531" spans="1:8" ht="15.75">
      <c r="A531" s="69">
        <v>60</v>
      </c>
      <c r="B531" s="69" t="s">
        <v>3449</v>
      </c>
      <c r="D531" s="587" t="s">
        <v>2297</v>
      </c>
      <c r="E531" s="69" t="str">
        <f>VLOOKUP(E530,A530:B534,2,TRUE)</f>
        <v>B</v>
      </c>
      <c r="F531" s="265"/>
    </row>
    <row r="532" spans="1:8">
      <c r="A532" s="69">
        <v>70</v>
      </c>
      <c r="B532" s="69" t="s">
        <v>457</v>
      </c>
    </row>
    <row r="533" spans="1:8">
      <c r="A533" s="69">
        <v>80</v>
      </c>
      <c r="B533" s="69" t="s">
        <v>456</v>
      </c>
    </row>
    <row r="534" spans="1:8">
      <c r="A534" s="69">
        <v>90</v>
      </c>
      <c r="B534" s="69" t="s">
        <v>455</v>
      </c>
    </row>
    <row r="537" spans="1:8" ht="18.75">
      <c r="A537" s="234" t="s">
        <v>3499</v>
      </c>
      <c r="B537" s="472"/>
      <c r="C537" s="472"/>
      <c r="D537" s="472"/>
      <c r="E537" s="472"/>
    </row>
    <row r="539" spans="1:8" ht="18.75">
      <c r="A539" s="338" t="s">
        <v>2476</v>
      </c>
      <c r="B539" s="338" t="s">
        <v>227</v>
      </c>
      <c r="C539" s="338" t="s">
        <v>2477</v>
      </c>
      <c r="D539" s="338" t="s">
        <v>452</v>
      </c>
      <c r="F539" s="338" t="s">
        <v>227</v>
      </c>
      <c r="G539" s="588" t="s">
        <v>2483</v>
      </c>
      <c r="H539" s="588" t="s">
        <v>2487</v>
      </c>
    </row>
    <row r="540" spans="1:8" ht="18.75">
      <c r="A540" s="69">
        <v>72</v>
      </c>
      <c r="B540" s="181" t="s">
        <v>2478</v>
      </c>
      <c r="C540" s="181" t="s">
        <v>2479</v>
      </c>
      <c r="D540" s="474">
        <v>64901</v>
      </c>
      <c r="F540" s="338" t="s">
        <v>2477</v>
      </c>
      <c r="G540" s="475" t="str">
        <f>VLOOKUP(G539,B540:D546,2,FALSE)</f>
        <v>Lewis</v>
      </c>
      <c r="H540" s="265"/>
    </row>
    <row r="541" spans="1:8" ht="18.75">
      <c r="A541" s="69">
        <v>66</v>
      </c>
      <c r="B541" s="181" t="s">
        <v>2273</v>
      </c>
      <c r="C541" s="181" t="s">
        <v>2480</v>
      </c>
      <c r="D541" s="474">
        <v>70855</v>
      </c>
      <c r="F541" s="338" t="s">
        <v>452</v>
      </c>
      <c r="G541" s="265"/>
      <c r="H541" s="265"/>
    </row>
    <row r="542" spans="1:8">
      <c r="A542" s="69">
        <v>14</v>
      </c>
      <c r="B542" s="181" t="s">
        <v>2481</v>
      </c>
      <c r="C542" s="181" t="s">
        <v>2482</v>
      </c>
      <c r="D542" s="474">
        <v>188657</v>
      </c>
      <c r="F542" s="224"/>
      <c r="G542" s="315"/>
    </row>
    <row r="543" spans="1:8">
      <c r="A543" s="69">
        <v>30</v>
      </c>
      <c r="B543" s="476" t="s">
        <v>2483</v>
      </c>
      <c r="C543" s="181" t="s">
        <v>2484</v>
      </c>
      <c r="D543" s="474">
        <v>97566</v>
      </c>
    </row>
    <row r="544" spans="1:8">
      <c r="A544" s="69">
        <v>53</v>
      </c>
      <c r="B544" s="181" t="s">
        <v>2485</v>
      </c>
      <c r="C544" s="181" t="s">
        <v>2486</v>
      </c>
      <c r="D544" s="474">
        <v>58339</v>
      </c>
    </row>
    <row r="545" spans="1:6">
      <c r="A545" s="69">
        <v>56</v>
      </c>
      <c r="B545" s="476" t="s">
        <v>2487</v>
      </c>
      <c r="C545" s="181" t="s">
        <v>2488</v>
      </c>
      <c r="D545" s="474">
        <v>125180</v>
      </c>
    </row>
    <row r="546" spans="1:6">
      <c r="A546" s="69">
        <v>79</v>
      </c>
      <c r="B546" s="181" t="s">
        <v>2271</v>
      </c>
      <c r="C546" s="181" t="s">
        <v>2489</v>
      </c>
      <c r="D546" s="474">
        <v>91632</v>
      </c>
    </row>
    <row r="550" spans="1:6" ht="18.75">
      <c r="A550" s="234" t="s">
        <v>3500</v>
      </c>
      <c r="B550" s="472"/>
      <c r="C550" s="472"/>
      <c r="D550" s="472"/>
    </row>
    <row r="552" spans="1:6">
      <c r="A552" s="195" t="s">
        <v>227</v>
      </c>
      <c r="B552" s="195" t="s">
        <v>2477</v>
      </c>
      <c r="C552" s="195" t="s">
        <v>452</v>
      </c>
      <c r="E552" s="195" t="s">
        <v>227</v>
      </c>
      <c r="F552" s="473" t="s">
        <v>3501</v>
      </c>
    </row>
    <row r="553" spans="1:6">
      <c r="A553" s="56" t="s">
        <v>2478</v>
      </c>
      <c r="B553" s="56" t="s">
        <v>2479</v>
      </c>
      <c r="C553" s="111">
        <v>64901</v>
      </c>
      <c r="E553" s="195" t="s">
        <v>452</v>
      </c>
      <c r="F553" s="111">
        <f>VLOOKUP(F552&amp;"*",A553:C559,3,FALSE)</f>
        <v>58339</v>
      </c>
    </row>
    <row r="554" spans="1:6">
      <c r="A554" s="56" t="s">
        <v>2273</v>
      </c>
      <c r="B554" s="56" t="s">
        <v>2480</v>
      </c>
      <c r="C554" s="111">
        <v>70855</v>
      </c>
      <c r="E554" s="195" t="s">
        <v>2477</v>
      </c>
      <c r="F554" s="265"/>
    </row>
    <row r="555" spans="1:6">
      <c r="A555" s="56" t="s">
        <v>2481</v>
      </c>
      <c r="B555" s="56" t="s">
        <v>2482</v>
      </c>
      <c r="C555" s="111">
        <v>188657</v>
      </c>
      <c r="E555" s="224"/>
      <c r="F555" s="315"/>
    </row>
    <row r="556" spans="1:6">
      <c r="A556" s="56" t="s">
        <v>2483</v>
      </c>
      <c r="B556" s="56" t="s">
        <v>2484</v>
      </c>
      <c r="C556" s="111">
        <v>97566</v>
      </c>
    </row>
    <row r="557" spans="1:6">
      <c r="A557" s="56" t="s">
        <v>2485</v>
      </c>
      <c r="B557" s="56" t="s">
        <v>2486</v>
      </c>
      <c r="C557" s="111">
        <v>58339</v>
      </c>
    </row>
    <row r="558" spans="1:6">
      <c r="A558" s="56" t="s">
        <v>2481</v>
      </c>
      <c r="B558" s="56" t="s">
        <v>2488</v>
      </c>
      <c r="C558" s="111">
        <v>125180</v>
      </c>
    </row>
    <row r="559" spans="1:6">
      <c r="A559" s="56" t="s">
        <v>2271</v>
      </c>
      <c r="B559" s="56" t="s">
        <v>2489</v>
      </c>
      <c r="C559" s="111">
        <v>91632</v>
      </c>
    </row>
    <row r="562" spans="1:10" ht="18.75">
      <c r="A562" s="234" t="s">
        <v>3502</v>
      </c>
      <c r="B562" s="472"/>
      <c r="C562" s="472"/>
      <c r="D562" s="472"/>
      <c r="E562" s="589" t="s">
        <v>1844</v>
      </c>
    </row>
    <row r="564" spans="1:10">
      <c r="A564" s="56"/>
      <c r="B564" s="56"/>
      <c r="C564" s="56"/>
      <c r="D564" s="56"/>
      <c r="E564" s="56"/>
      <c r="F564" s="827" t="s">
        <v>3503</v>
      </c>
      <c r="G564" s="827"/>
      <c r="I564" s="827" t="s">
        <v>3504</v>
      </c>
      <c r="J564" s="827"/>
    </row>
    <row r="565" spans="1:10">
      <c r="A565" s="195" t="s">
        <v>2477</v>
      </c>
      <c r="B565" s="195" t="s">
        <v>6</v>
      </c>
      <c r="C565" s="195" t="s">
        <v>452</v>
      </c>
      <c r="D565" s="415" t="s">
        <v>3393</v>
      </c>
      <c r="E565" s="56"/>
      <c r="F565" s="195" t="s">
        <v>452</v>
      </c>
      <c r="G565" s="195" t="s">
        <v>3393</v>
      </c>
      <c r="I565" s="195" t="s">
        <v>452</v>
      </c>
      <c r="J565" s="195" t="s">
        <v>3393</v>
      </c>
    </row>
    <row r="566" spans="1:10">
      <c r="A566" s="56" t="s">
        <v>2479</v>
      </c>
      <c r="B566" s="475" t="s">
        <v>15</v>
      </c>
      <c r="C566" s="111">
        <v>5171</v>
      </c>
      <c r="D566" s="473"/>
      <c r="E566" s="56"/>
      <c r="F566" s="111">
        <v>0</v>
      </c>
      <c r="G566" s="111">
        <v>0</v>
      </c>
      <c r="I566" s="111">
        <v>0</v>
      </c>
      <c r="J566" s="111">
        <v>100</v>
      </c>
    </row>
    <row r="567" spans="1:10">
      <c r="A567" s="56" t="s">
        <v>2480</v>
      </c>
      <c r="B567" s="475" t="s">
        <v>15</v>
      </c>
      <c r="C567" s="111">
        <v>1381</v>
      </c>
      <c r="D567" s="473"/>
      <c r="E567" s="56"/>
      <c r="F567" s="111">
        <v>2000</v>
      </c>
      <c r="G567" s="111">
        <v>400</v>
      </c>
      <c r="I567" s="111">
        <v>5000</v>
      </c>
      <c r="J567" s="111">
        <v>1000</v>
      </c>
    </row>
    <row r="568" spans="1:10">
      <c r="A568" s="56" t="s">
        <v>2482</v>
      </c>
      <c r="B568" s="475" t="s">
        <v>3505</v>
      </c>
      <c r="C568" s="111">
        <v>6272</v>
      </c>
      <c r="D568" s="473"/>
      <c r="E568" s="56"/>
      <c r="F568" s="111">
        <v>4000</v>
      </c>
      <c r="G568" s="111">
        <v>600</v>
      </c>
      <c r="I568" s="111">
        <v>10000</v>
      </c>
      <c r="J568" s="111">
        <v>1500</v>
      </c>
    </row>
    <row r="569" spans="1:10">
      <c r="A569" s="56" t="s">
        <v>2484</v>
      </c>
      <c r="B569" s="475" t="s">
        <v>15</v>
      </c>
      <c r="C569" s="111">
        <v>9168</v>
      </c>
      <c r="D569" s="473"/>
      <c r="E569" s="56"/>
      <c r="F569" s="111">
        <v>6000</v>
      </c>
      <c r="G569" s="111">
        <v>700</v>
      </c>
      <c r="I569" s="56"/>
      <c r="J569" s="56"/>
    </row>
    <row r="570" spans="1:10">
      <c r="A570" s="56" t="s">
        <v>2486</v>
      </c>
      <c r="B570" s="475" t="s">
        <v>3505</v>
      </c>
      <c r="C570" s="111">
        <v>10366</v>
      </c>
      <c r="D570" s="473"/>
      <c r="E570" s="56"/>
      <c r="F570" s="111">
        <v>8000</v>
      </c>
      <c r="G570" s="111">
        <v>900</v>
      </c>
      <c r="I570" s="111"/>
      <c r="J570" s="111"/>
    </row>
    <row r="571" spans="1:10">
      <c r="A571" s="56" t="s">
        <v>2488</v>
      </c>
      <c r="B571" s="475" t="s">
        <v>15</v>
      </c>
      <c r="C571" s="111">
        <v>7375</v>
      </c>
      <c r="D571" s="473"/>
      <c r="E571" s="56"/>
      <c r="F571" s="111">
        <v>10000</v>
      </c>
      <c r="G571" s="111">
        <v>1100</v>
      </c>
      <c r="I571" s="111"/>
      <c r="J571" s="111"/>
    </row>
    <row r="572" spans="1:10">
      <c r="A572" s="56" t="s">
        <v>2489</v>
      </c>
      <c r="B572" s="475" t="s">
        <v>3505</v>
      </c>
      <c r="C572" s="111">
        <v>4183</v>
      </c>
      <c r="D572" s="473"/>
      <c r="E572" s="56"/>
      <c r="F572" s="56"/>
      <c r="G572" s="56"/>
      <c r="I572" s="111"/>
      <c r="J572" s="111"/>
    </row>
    <row r="576" spans="1:10" ht="21">
      <c r="A576" s="6" t="s">
        <v>3506</v>
      </c>
      <c r="B576" s="6"/>
      <c r="C576" s="6"/>
    </row>
    <row r="577" spans="1:6" ht="18.75">
      <c r="A577" s="234" t="s">
        <v>3507</v>
      </c>
      <c r="B577" s="472"/>
      <c r="C577" s="472"/>
      <c r="D577" s="472"/>
      <c r="E577" s="472"/>
    </row>
    <row r="579" spans="1:6">
      <c r="A579" s="195" t="s">
        <v>227</v>
      </c>
      <c r="B579" s="195" t="s">
        <v>2477</v>
      </c>
      <c r="C579" s="195" t="s">
        <v>452</v>
      </c>
      <c r="E579" s="195" t="s">
        <v>227</v>
      </c>
      <c r="F579" s="473" t="s">
        <v>2273</v>
      </c>
    </row>
    <row r="580" spans="1:6">
      <c r="A580" s="56" t="s">
        <v>2273</v>
      </c>
      <c r="B580" s="56" t="s">
        <v>2479</v>
      </c>
      <c r="C580" s="111">
        <v>64901</v>
      </c>
      <c r="E580" s="195" t="s">
        <v>2477</v>
      </c>
      <c r="F580" s="473" t="s">
        <v>2482</v>
      </c>
    </row>
    <row r="581" spans="1:6">
      <c r="A581" s="56" t="s">
        <v>2273</v>
      </c>
      <c r="B581" s="56" t="s">
        <v>2480</v>
      </c>
      <c r="C581" s="111">
        <v>70855</v>
      </c>
      <c r="E581" s="195" t="s">
        <v>452</v>
      </c>
      <c r="F581" s="111">
        <f t="array" ref="F581">INDEX(C580:C586,MATCH(F579&amp;F580,A580:A586&amp;B580:B586,0))</f>
        <v>188657</v>
      </c>
    </row>
    <row r="582" spans="1:6">
      <c r="A582" s="56" t="s">
        <v>2273</v>
      </c>
      <c r="B582" s="56" t="s">
        <v>2482</v>
      </c>
      <c r="C582" s="111">
        <v>188657</v>
      </c>
      <c r="E582" s="224"/>
      <c r="F582" s="315"/>
    </row>
    <row r="583" spans="1:6">
      <c r="A583" s="56" t="s">
        <v>2483</v>
      </c>
      <c r="B583" s="56" t="s">
        <v>2484</v>
      </c>
      <c r="C583" s="111">
        <v>97566</v>
      </c>
    </row>
    <row r="584" spans="1:6">
      <c r="A584" s="56" t="s">
        <v>2483</v>
      </c>
      <c r="B584" s="56" t="s">
        <v>2486</v>
      </c>
      <c r="C584" s="111">
        <v>58339</v>
      </c>
    </row>
    <row r="585" spans="1:6">
      <c r="A585" s="56" t="s">
        <v>2487</v>
      </c>
      <c r="B585" s="56" t="s">
        <v>2488</v>
      </c>
      <c r="C585" s="111">
        <v>125180</v>
      </c>
    </row>
    <row r="586" spans="1:6">
      <c r="A586" s="56" t="s">
        <v>2271</v>
      </c>
      <c r="B586" s="56" t="s">
        <v>2489</v>
      </c>
      <c r="C586" s="111">
        <v>91632</v>
      </c>
    </row>
    <row r="589" spans="1:6" ht="18.75">
      <c r="A589" s="234" t="s">
        <v>3508</v>
      </c>
      <c r="B589" s="234"/>
      <c r="C589" s="234"/>
      <c r="D589" s="234"/>
      <c r="E589" s="234"/>
    </row>
    <row r="592" spans="1:6">
      <c r="A592" s="195" t="s">
        <v>227</v>
      </c>
      <c r="B592" s="195" t="s">
        <v>2477</v>
      </c>
      <c r="C592" s="195" t="s">
        <v>452</v>
      </c>
      <c r="E592" s="195" t="s">
        <v>452</v>
      </c>
    </row>
    <row r="593" spans="1:8">
      <c r="A593" s="56" t="s">
        <v>2273</v>
      </c>
      <c r="B593" s="56" t="s">
        <v>2479</v>
      </c>
      <c r="C593" s="477">
        <v>64901</v>
      </c>
      <c r="E593" s="421">
        <f>INDEX(C593:C599,5)</f>
        <v>58339</v>
      </c>
    </row>
    <row r="594" spans="1:8">
      <c r="A594" s="56" t="s">
        <v>2273</v>
      </c>
      <c r="B594" s="56" t="s">
        <v>2480</v>
      </c>
      <c r="C594" s="477">
        <v>70855</v>
      </c>
    </row>
    <row r="595" spans="1:8">
      <c r="A595" s="56" t="s">
        <v>2273</v>
      </c>
      <c r="B595" s="56" t="s">
        <v>2482</v>
      </c>
      <c r="C595" s="477">
        <v>188657</v>
      </c>
      <c r="E595">
        <f>INDEX(A593:C599,5,3)</f>
        <v>58339</v>
      </c>
    </row>
    <row r="596" spans="1:8">
      <c r="A596" s="56" t="s">
        <v>2483</v>
      </c>
      <c r="B596" s="56" t="s">
        <v>2484</v>
      </c>
      <c r="C596" s="477">
        <v>97566</v>
      </c>
    </row>
    <row r="597" spans="1:8">
      <c r="A597" s="56" t="s">
        <v>2483</v>
      </c>
      <c r="B597" s="56" t="s">
        <v>2486</v>
      </c>
      <c r="C597" s="477">
        <v>58339</v>
      </c>
    </row>
    <row r="598" spans="1:8">
      <c r="A598" s="56" t="s">
        <v>2487</v>
      </c>
      <c r="B598" s="56" t="s">
        <v>2488</v>
      </c>
      <c r="C598" s="477">
        <v>125180</v>
      </c>
    </row>
    <row r="599" spans="1:8">
      <c r="A599" s="56" t="s">
        <v>2271</v>
      </c>
      <c r="B599" s="56" t="s">
        <v>2489</v>
      </c>
      <c r="C599" s="477">
        <v>91632</v>
      </c>
    </row>
    <row r="601" spans="1:8" ht="18.75">
      <c r="A601" s="481" t="s">
        <v>3509</v>
      </c>
      <c r="B601" s="102"/>
      <c r="C601" s="102"/>
      <c r="D601" s="102"/>
      <c r="E601" s="102"/>
      <c r="F601" s="102"/>
    </row>
    <row r="603" spans="1:8" ht="18.75">
      <c r="A603" s="234" t="s">
        <v>3510</v>
      </c>
      <c r="B603" s="234"/>
      <c r="C603" s="234"/>
      <c r="D603" s="234"/>
      <c r="E603" s="234"/>
      <c r="F603" s="234"/>
    </row>
    <row r="605" spans="1:8">
      <c r="A605" s="195" t="s">
        <v>2476</v>
      </c>
      <c r="B605" s="195" t="s">
        <v>227</v>
      </c>
      <c r="C605" s="195" t="s">
        <v>2477</v>
      </c>
      <c r="D605" s="195" t="s">
        <v>452</v>
      </c>
    </row>
    <row r="606" spans="1:8">
      <c r="A606" s="69">
        <v>72</v>
      </c>
      <c r="B606" s="181" t="s">
        <v>2478</v>
      </c>
      <c r="C606" s="181" t="s">
        <v>2479</v>
      </c>
      <c r="D606" s="474">
        <v>64901</v>
      </c>
      <c r="F606" s="195" t="s">
        <v>2476</v>
      </c>
      <c r="G606" s="473">
        <v>53</v>
      </c>
      <c r="H606" s="473">
        <v>79</v>
      </c>
    </row>
    <row r="607" spans="1:8">
      <c r="A607" s="69">
        <v>66</v>
      </c>
      <c r="B607" s="181" t="s">
        <v>2273</v>
      </c>
      <c r="C607" s="181" t="s">
        <v>2480</v>
      </c>
      <c r="D607" s="474">
        <v>70855</v>
      </c>
      <c r="F607" s="195" t="s">
        <v>452</v>
      </c>
      <c r="G607" s="474">
        <f>INDEX(D606:D612,MATCH(G606,A606:A612))</f>
        <v>58339</v>
      </c>
      <c r="H607" s="265"/>
    </row>
    <row r="608" spans="1:8">
      <c r="A608" s="69">
        <v>14</v>
      </c>
      <c r="B608" s="181" t="s">
        <v>2481</v>
      </c>
      <c r="C608" s="181" t="s">
        <v>2482</v>
      </c>
      <c r="D608" s="474">
        <v>188657</v>
      </c>
    </row>
    <row r="609" spans="1:7">
      <c r="A609" s="69">
        <v>30</v>
      </c>
      <c r="B609" s="181" t="s">
        <v>2483</v>
      </c>
      <c r="C609" s="181" t="s">
        <v>2484</v>
      </c>
      <c r="D609" s="474">
        <v>97566</v>
      </c>
    </row>
    <row r="610" spans="1:7">
      <c r="A610" s="478">
        <v>53</v>
      </c>
      <c r="B610" s="181" t="s">
        <v>2485</v>
      </c>
      <c r="C610" s="181" t="s">
        <v>2486</v>
      </c>
      <c r="D610" s="474">
        <v>58339</v>
      </c>
    </row>
    <row r="611" spans="1:7">
      <c r="A611" s="69">
        <v>56</v>
      </c>
      <c r="B611" s="181" t="s">
        <v>2487</v>
      </c>
      <c r="C611" s="181" t="s">
        <v>2488</v>
      </c>
      <c r="D611" s="474">
        <v>125180</v>
      </c>
    </row>
    <row r="612" spans="1:7">
      <c r="A612" s="478">
        <v>79</v>
      </c>
      <c r="B612" s="181" t="s">
        <v>2271</v>
      </c>
      <c r="C612" s="181" t="s">
        <v>2489</v>
      </c>
      <c r="D612" s="474">
        <v>91632</v>
      </c>
    </row>
    <row r="615" spans="1:7" ht="18.75">
      <c r="A615" s="234" t="s">
        <v>3511</v>
      </c>
      <c r="B615" s="234"/>
      <c r="C615" s="234"/>
      <c r="D615" s="234"/>
      <c r="E615" s="234"/>
      <c r="F615" s="234"/>
      <c r="G615" s="234"/>
    </row>
    <row r="618" spans="1:7">
      <c r="A618" s="56"/>
      <c r="B618" s="195" t="s">
        <v>3512</v>
      </c>
      <c r="C618" s="195" t="s">
        <v>3513</v>
      </c>
      <c r="D618" s="195" t="s">
        <v>3514</v>
      </c>
      <c r="F618" s="479" t="s">
        <v>451</v>
      </c>
      <c r="G618" s="473" t="s">
        <v>3515</v>
      </c>
    </row>
    <row r="619" spans="1:7">
      <c r="A619" s="56" t="s">
        <v>3516</v>
      </c>
      <c r="B619" s="56">
        <v>544</v>
      </c>
      <c r="C619" s="56">
        <v>639</v>
      </c>
      <c r="D619" s="56">
        <v>189</v>
      </c>
      <c r="F619" s="479" t="s">
        <v>3517</v>
      </c>
      <c r="G619" s="473" t="s">
        <v>3512</v>
      </c>
    </row>
    <row r="620" spans="1:7">
      <c r="A620" s="56" t="s">
        <v>3515</v>
      </c>
      <c r="B620" s="56">
        <v>217</v>
      </c>
      <c r="C620" s="56">
        <v>719</v>
      </c>
      <c r="D620" s="56">
        <v>679</v>
      </c>
    </row>
    <row r="621" spans="1:7">
      <c r="A621" s="56" t="s">
        <v>3518</v>
      </c>
      <c r="B621" s="56">
        <v>810</v>
      </c>
      <c r="C621" s="56">
        <v>178</v>
      </c>
      <c r="D621" s="56">
        <v>810</v>
      </c>
      <c r="F621" s="479" t="s">
        <v>452</v>
      </c>
      <c r="G621" s="56">
        <f>INDEX(B619:D630,MATCH(G618,A619:A630,0),MATCH(G619,B618:D618,0))</f>
        <v>217</v>
      </c>
    </row>
    <row r="622" spans="1:7">
      <c r="A622" s="56" t="s">
        <v>3519</v>
      </c>
      <c r="B622" s="56">
        <v>567</v>
      </c>
      <c r="C622" s="56">
        <v>928</v>
      </c>
      <c r="D622" s="56">
        <v>929</v>
      </c>
    </row>
    <row r="623" spans="1:7">
      <c r="A623" s="56" t="s">
        <v>1896</v>
      </c>
      <c r="B623" s="56">
        <v>745</v>
      </c>
      <c r="C623" s="56">
        <v>230</v>
      </c>
      <c r="D623" s="56">
        <v>364</v>
      </c>
    </row>
    <row r="624" spans="1:7">
      <c r="A624" s="56" t="s">
        <v>3520</v>
      </c>
      <c r="B624" s="56">
        <v>298</v>
      </c>
      <c r="C624" s="56">
        <v>820</v>
      </c>
      <c r="D624" s="56">
        <v>947</v>
      </c>
    </row>
    <row r="625" spans="1:8">
      <c r="A625" s="56" t="s">
        <v>3521</v>
      </c>
      <c r="B625" s="56">
        <v>457</v>
      </c>
      <c r="C625" s="56">
        <v>522</v>
      </c>
      <c r="D625" s="56">
        <v>832</v>
      </c>
    </row>
    <row r="626" spans="1:8">
      <c r="A626" s="56" t="s">
        <v>3522</v>
      </c>
      <c r="B626" s="56">
        <v>495</v>
      </c>
      <c r="C626" s="56">
        <v>500</v>
      </c>
      <c r="D626" s="56">
        <v>239</v>
      </c>
      <c r="F626" s="479" t="s">
        <v>451</v>
      </c>
      <c r="G626" s="473" t="s">
        <v>3515</v>
      </c>
      <c r="H626" s="480">
        <v>2</v>
      </c>
    </row>
    <row r="627" spans="1:8">
      <c r="A627" s="56" t="s">
        <v>3523</v>
      </c>
      <c r="B627" s="56">
        <v>871</v>
      </c>
      <c r="C627" s="56">
        <v>391</v>
      </c>
      <c r="D627" s="56">
        <v>529</v>
      </c>
      <c r="F627" s="479" t="s">
        <v>3517</v>
      </c>
      <c r="G627" s="473" t="s">
        <v>3512</v>
      </c>
      <c r="H627" s="480">
        <v>1</v>
      </c>
    </row>
    <row r="628" spans="1:8">
      <c r="A628" s="56" t="s">
        <v>3524</v>
      </c>
      <c r="B628" s="56">
        <v>585</v>
      </c>
      <c r="C628" s="56">
        <v>225</v>
      </c>
      <c r="D628" s="56">
        <v>791</v>
      </c>
    </row>
    <row r="629" spans="1:8">
      <c r="A629" s="56" t="s">
        <v>3525</v>
      </c>
      <c r="B629" s="56">
        <v>478</v>
      </c>
      <c r="C629" s="56">
        <v>262</v>
      </c>
      <c r="D629" s="56">
        <v>540</v>
      </c>
      <c r="F629" s="479" t="s">
        <v>452</v>
      </c>
      <c r="G629" s="56">
        <f>INDEX(B619:D630,2,1)</f>
        <v>217</v>
      </c>
    </row>
    <row r="630" spans="1:8" ht="15.75">
      <c r="A630" s="56" t="s">
        <v>3526</v>
      </c>
      <c r="B630" s="56">
        <v>741</v>
      </c>
      <c r="C630" s="56">
        <v>883</v>
      </c>
      <c r="D630" s="56">
        <v>809</v>
      </c>
      <c r="F630" s="240" t="s">
        <v>3527</v>
      </c>
    </row>
    <row r="633" spans="1:8" ht="23.25">
      <c r="A633" s="590" t="s">
        <v>3528</v>
      </c>
      <c r="B633" s="481"/>
      <c r="C633" s="481"/>
      <c r="D633" s="481"/>
    </row>
    <row r="634" spans="1:8" ht="18.75">
      <c r="A634" s="234" t="s">
        <v>3529</v>
      </c>
      <c r="B634" s="234"/>
      <c r="C634" s="234"/>
      <c r="D634" s="234"/>
      <c r="E634" s="234"/>
      <c r="F634" s="234"/>
    </row>
    <row r="635" spans="1:8" ht="18.75">
      <c r="A635" s="234" t="s">
        <v>3530</v>
      </c>
      <c r="B635" s="234"/>
      <c r="C635" s="234"/>
      <c r="D635" s="234"/>
      <c r="E635" s="234"/>
      <c r="F635" s="234"/>
      <c r="G635" s="234"/>
    </row>
    <row r="636" spans="1:8" ht="18.75">
      <c r="A636" s="190" t="s">
        <v>3531</v>
      </c>
      <c r="B636" s="234"/>
      <c r="C636" s="234"/>
      <c r="D636" s="234"/>
      <c r="E636" s="234"/>
      <c r="F636" s="234"/>
      <c r="G636" s="234"/>
    </row>
    <row r="638" spans="1:8">
      <c r="A638" s="195" t="s">
        <v>227</v>
      </c>
      <c r="B638" s="195" t="s">
        <v>2477</v>
      </c>
      <c r="C638" s="195" t="s">
        <v>452</v>
      </c>
      <c r="E638" s="195" t="s">
        <v>227</v>
      </c>
      <c r="F638" s="473" t="s">
        <v>3532</v>
      </c>
    </row>
    <row r="639" spans="1:8">
      <c r="A639" s="181" t="s">
        <v>2478</v>
      </c>
      <c r="B639" s="181" t="s">
        <v>2479</v>
      </c>
      <c r="C639" s="474">
        <v>64901</v>
      </c>
      <c r="E639" s="195" t="s">
        <v>452</v>
      </c>
      <c r="F639" s="56"/>
    </row>
    <row r="640" spans="1:8">
      <c r="A640" s="181" t="s">
        <v>2273</v>
      </c>
      <c r="B640" s="181" t="s">
        <v>2480</v>
      </c>
      <c r="C640" s="474">
        <v>70855</v>
      </c>
    </row>
    <row r="641" spans="1:7">
      <c r="A641" s="181" t="s">
        <v>2481</v>
      </c>
      <c r="B641" s="181" t="s">
        <v>2482</v>
      </c>
      <c r="C641" s="474">
        <v>188657</v>
      </c>
    </row>
    <row r="642" spans="1:7">
      <c r="A642" s="181" t="s">
        <v>2483</v>
      </c>
      <c r="B642" s="181" t="s">
        <v>2484</v>
      </c>
      <c r="C642" s="474">
        <v>97566</v>
      </c>
    </row>
    <row r="643" spans="1:7">
      <c r="A643" s="181" t="s">
        <v>2485</v>
      </c>
      <c r="B643" s="181" t="s">
        <v>2486</v>
      </c>
      <c r="C643" s="474">
        <v>58339</v>
      </c>
    </row>
    <row r="644" spans="1:7">
      <c r="A644" s="181" t="s">
        <v>3532</v>
      </c>
      <c r="B644" s="181" t="s">
        <v>2488</v>
      </c>
      <c r="C644" s="474">
        <v>125180</v>
      </c>
    </row>
    <row r="645" spans="1:7">
      <c r="A645" s="181" t="s">
        <v>2271</v>
      </c>
      <c r="B645" s="181" t="s">
        <v>2489</v>
      </c>
      <c r="C645" s="474">
        <v>91632</v>
      </c>
    </row>
    <row r="648" spans="1:7" ht="18.75">
      <c r="A648" s="481" t="s">
        <v>3533</v>
      </c>
      <c r="B648" s="481"/>
      <c r="C648" s="481"/>
      <c r="D648" s="481"/>
    </row>
    <row r="650" spans="1:7" ht="18.75">
      <c r="A650" s="190" t="s">
        <v>3534</v>
      </c>
      <c r="B650" s="234"/>
      <c r="C650" s="234"/>
    </row>
    <row r="652" spans="1:7">
      <c r="A652" s="482" t="s">
        <v>2267</v>
      </c>
      <c r="B652" s="483" t="s">
        <v>92</v>
      </c>
      <c r="C652" s="483" t="s">
        <v>93</v>
      </c>
      <c r="D652" s="483" t="s">
        <v>94</v>
      </c>
      <c r="F652" s="483" t="s">
        <v>2267</v>
      </c>
      <c r="G652" s="88" t="s">
        <v>3535</v>
      </c>
    </row>
    <row r="653" spans="1:7">
      <c r="A653" s="56" t="s">
        <v>3536</v>
      </c>
      <c r="B653" s="111">
        <v>11882</v>
      </c>
      <c r="C653" s="111">
        <v>11519</v>
      </c>
      <c r="D653" s="111">
        <v>7565</v>
      </c>
      <c r="F653" s="483" t="s">
        <v>929</v>
      </c>
      <c r="G653" s="88" t="s">
        <v>93</v>
      </c>
    </row>
    <row r="654" spans="1:7">
      <c r="A654" s="56" t="s">
        <v>3537</v>
      </c>
      <c r="B654" s="111">
        <v>11676</v>
      </c>
      <c r="C654" s="111">
        <v>6344</v>
      </c>
      <c r="D654" s="111">
        <v>5406</v>
      </c>
      <c r="F654" s="483" t="s">
        <v>849</v>
      </c>
      <c r="G654" s="484">
        <f>VLOOKUP(G652,A653:D661,MATCH(G653,A652:D652,0),0)</f>
        <v>6786</v>
      </c>
    </row>
    <row r="655" spans="1:7">
      <c r="A655" s="56" t="s">
        <v>3538</v>
      </c>
      <c r="B655" s="111">
        <v>10296</v>
      </c>
      <c r="C655" s="111">
        <v>9693</v>
      </c>
      <c r="D655" s="111">
        <v>11867</v>
      </c>
    </row>
    <row r="656" spans="1:7">
      <c r="A656" s="56" t="s">
        <v>3535</v>
      </c>
      <c r="B656" s="111">
        <v>4752</v>
      </c>
      <c r="C656" s="111">
        <v>6786</v>
      </c>
      <c r="D656" s="111">
        <v>12560</v>
      </c>
    </row>
    <row r="657" spans="1:7">
      <c r="A657" s="56" t="s">
        <v>3539</v>
      </c>
      <c r="B657" s="111">
        <v>10699</v>
      </c>
      <c r="C657" s="111">
        <v>5194</v>
      </c>
      <c r="D657" s="111">
        <v>10525</v>
      </c>
    </row>
    <row r="658" spans="1:7">
      <c r="A658" s="56" t="s">
        <v>3540</v>
      </c>
      <c r="B658" s="111">
        <v>10404</v>
      </c>
      <c r="C658" s="111">
        <v>8487</v>
      </c>
      <c r="D658" s="111">
        <v>8964</v>
      </c>
    </row>
    <row r="659" spans="1:7">
      <c r="A659" s="56" t="s">
        <v>3541</v>
      </c>
      <c r="B659" s="111">
        <v>11841</v>
      </c>
      <c r="C659" s="111">
        <v>4689</v>
      </c>
      <c r="D659" s="111">
        <v>10992</v>
      </c>
    </row>
    <row r="660" spans="1:7">
      <c r="A660" s="56" t="s">
        <v>3542</v>
      </c>
      <c r="B660" s="111">
        <v>5259</v>
      </c>
      <c r="C660" s="111">
        <v>3900</v>
      </c>
      <c r="D660" s="111">
        <v>7845</v>
      </c>
    </row>
    <row r="661" spans="1:7">
      <c r="A661" s="56" t="s">
        <v>3543</v>
      </c>
      <c r="B661" s="111">
        <v>6364</v>
      </c>
      <c r="C661" s="111">
        <v>6183</v>
      </c>
      <c r="D661" s="111">
        <v>4759</v>
      </c>
    </row>
    <row r="663" spans="1:7" ht="18.75">
      <c r="A663" s="481" t="s">
        <v>3544</v>
      </c>
      <c r="B663" s="481"/>
      <c r="C663" s="481"/>
      <c r="D663" s="481"/>
      <c r="E663" s="481"/>
      <c r="F663" s="481"/>
      <c r="G663" s="481"/>
    </row>
    <row r="666" spans="1:7" ht="18.75">
      <c r="A666" s="190" t="s">
        <v>4241</v>
      </c>
      <c r="B666" s="234"/>
      <c r="C666" s="234"/>
    </row>
    <row r="668" spans="1:7" ht="18.75">
      <c r="A668" s="592" t="s">
        <v>2094</v>
      </c>
      <c r="B668" s="593" t="s">
        <v>3545</v>
      </c>
      <c r="C668" s="592" t="s">
        <v>2477</v>
      </c>
      <c r="D668" s="593" t="s">
        <v>3546</v>
      </c>
      <c r="F668" s="591" t="s">
        <v>3545</v>
      </c>
      <c r="G668" s="485" t="s">
        <v>3547</v>
      </c>
    </row>
    <row r="669" spans="1:7" ht="18.75">
      <c r="A669" s="485" t="str">
        <f>B669&amp;C669</f>
        <v>JanetMartin</v>
      </c>
      <c r="B669" s="485" t="s">
        <v>3428</v>
      </c>
      <c r="C669" s="485" t="s">
        <v>3548</v>
      </c>
      <c r="D669" s="485" t="s">
        <v>3549</v>
      </c>
      <c r="F669" s="591" t="s">
        <v>2477</v>
      </c>
      <c r="G669" s="485" t="s">
        <v>3550</v>
      </c>
    </row>
    <row r="670" spans="1:7" ht="18.75">
      <c r="A670" s="485" t="str">
        <f t="shared" ref="A670:A677" si="0">B670&amp;C670</f>
        <v>SteveHugo</v>
      </c>
      <c r="B670" s="485" t="s">
        <v>3551</v>
      </c>
      <c r="C670" s="485" t="s">
        <v>3552</v>
      </c>
      <c r="D670" s="485" t="s">
        <v>849</v>
      </c>
      <c r="F670" s="591" t="s">
        <v>3546</v>
      </c>
      <c r="G670" s="486" t="str">
        <f>VLOOKUP(G668&amp;G669,A669:D677,4,0)</f>
        <v>Marketing</v>
      </c>
    </row>
    <row r="671" spans="1:7">
      <c r="A671" s="485" t="str">
        <f t="shared" si="0"/>
        <v>EvelynMonet</v>
      </c>
      <c r="B671" s="485" t="s">
        <v>3433</v>
      </c>
      <c r="C671" s="485" t="s">
        <v>3434</v>
      </c>
      <c r="D671" s="485" t="s">
        <v>3549</v>
      </c>
    </row>
    <row r="672" spans="1:7">
      <c r="A672" s="485" t="str">
        <f t="shared" si="0"/>
        <v>MaryChaplin</v>
      </c>
      <c r="B672" s="485" t="s">
        <v>234</v>
      </c>
      <c r="C672" s="485" t="s">
        <v>3553</v>
      </c>
      <c r="D672" s="485" t="s">
        <v>3549</v>
      </c>
    </row>
    <row r="673" spans="1:8">
      <c r="A673" s="485" t="str">
        <f t="shared" si="0"/>
        <v>JonVictor</v>
      </c>
      <c r="B673" s="485" t="s">
        <v>3547</v>
      </c>
      <c r="C673" s="485" t="s">
        <v>3550</v>
      </c>
      <c r="D673" s="485" t="s">
        <v>1970</v>
      </c>
    </row>
    <row r="674" spans="1:8">
      <c r="A674" s="485" t="str">
        <f t="shared" si="0"/>
        <v>AdrianBirt</v>
      </c>
      <c r="B674" s="485" t="s">
        <v>3439</v>
      </c>
      <c r="C674" s="485" t="s">
        <v>3440</v>
      </c>
      <c r="D674" s="485" t="s">
        <v>3441</v>
      </c>
    </row>
    <row r="675" spans="1:8">
      <c r="A675" s="485" t="str">
        <f t="shared" si="0"/>
        <v>JulieIrons</v>
      </c>
      <c r="B675" s="485" t="s">
        <v>3442</v>
      </c>
      <c r="C675" s="485" t="s">
        <v>3443</v>
      </c>
      <c r="D675" s="485" t="s">
        <v>1970</v>
      </c>
    </row>
    <row r="676" spans="1:8">
      <c r="A676" s="485" t="str">
        <f t="shared" si="0"/>
        <v>EricaBaisley</v>
      </c>
      <c r="B676" s="485" t="s">
        <v>3444</v>
      </c>
      <c r="C676" s="485" t="s">
        <v>3554</v>
      </c>
      <c r="D676" s="485" t="s">
        <v>3549</v>
      </c>
    </row>
    <row r="677" spans="1:8">
      <c r="A677" s="485" t="str">
        <f t="shared" si="0"/>
        <v>HaroldSmith</v>
      </c>
      <c r="B677" s="485" t="s">
        <v>3555</v>
      </c>
      <c r="C677" s="485" t="s">
        <v>2479</v>
      </c>
      <c r="D677" s="485" t="s">
        <v>3549</v>
      </c>
    </row>
    <row r="679" spans="1:8" ht="18.75">
      <c r="A679" s="481" t="s">
        <v>3556</v>
      </c>
      <c r="B679" s="481"/>
      <c r="C679" s="481"/>
      <c r="D679" s="481"/>
      <c r="E679" s="481"/>
      <c r="F679" s="481"/>
      <c r="G679" s="481"/>
      <c r="H679" s="481"/>
    </row>
    <row r="682" spans="1:8" ht="18.75">
      <c r="A682" s="190" t="s">
        <v>3557</v>
      </c>
      <c r="B682" s="190"/>
      <c r="C682" s="190"/>
      <c r="D682" s="190"/>
      <c r="E682" s="190"/>
    </row>
    <row r="684" spans="1:8" ht="18.75">
      <c r="A684" s="593" t="s">
        <v>3545</v>
      </c>
      <c r="B684" s="592" t="s">
        <v>2477</v>
      </c>
      <c r="C684" s="593" t="s">
        <v>2476</v>
      </c>
      <c r="D684" s="593" t="s">
        <v>3127</v>
      </c>
      <c r="E684" s="593" t="s">
        <v>3171</v>
      </c>
      <c r="G684" s="591" t="s">
        <v>2476</v>
      </c>
      <c r="H684" s="487">
        <v>622</v>
      </c>
    </row>
    <row r="685" spans="1:8" ht="18.75">
      <c r="A685" s="88" t="s">
        <v>3428</v>
      </c>
      <c r="B685" s="88" t="s">
        <v>3429</v>
      </c>
      <c r="C685" s="488">
        <v>610</v>
      </c>
      <c r="D685" s="88" t="str">
        <f t="shared" ref="D685:D694" si="1">LOWER(LEFT(A685)&amp;"."&amp;B685&amp;"@abc.com")</f>
        <v>j.farley@abc.com</v>
      </c>
      <c r="E685" s="88" t="s">
        <v>3430</v>
      </c>
      <c r="G685" s="591" t="s">
        <v>3545</v>
      </c>
      <c r="H685" s="489" t="s">
        <v>3558</v>
      </c>
    </row>
    <row r="686" spans="1:8" ht="18.75">
      <c r="A686" s="88" t="s">
        <v>3431</v>
      </c>
      <c r="B686" s="88" t="s">
        <v>3432</v>
      </c>
      <c r="C686" s="488">
        <v>798</v>
      </c>
      <c r="D686" s="88" t="str">
        <f t="shared" si="1"/>
        <v>s.batista@abc.com</v>
      </c>
      <c r="E686" s="88" t="s">
        <v>3430</v>
      </c>
      <c r="G686" s="591" t="s">
        <v>2477</v>
      </c>
      <c r="H686" s="489" t="s">
        <v>3558</v>
      </c>
    </row>
    <row r="687" spans="1:8" ht="18.75">
      <c r="A687" s="88" t="s">
        <v>3433</v>
      </c>
      <c r="B687" s="88" t="s">
        <v>3434</v>
      </c>
      <c r="C687" s="488">
        <v>841</v>
      </c>
      <c r="D687" s="88" t="str">
        <f t="shared" si="1"/>
        <v>e.monet@abc.com</v>
      </c>
      <c r="E687" s="88" t="s">
        <v>3430</v>
      </c>
      <c r="G687" s="591" t="s">
        <v>3127</v>
      </c>
      <c r="H687" s="486" t="str">
        <f>VLOOKUP(H684,C685:E694,2,FALSE)</f>
        <v>j.adder@abc.com</v>
      </c>
    </row>
    <row r="688" spans="1:8" ht="18.75">
      <c r="A688" s="88" t="s">
        <v>3435</v>
      </c>
      <c r="B688" s="88" t="s">
        <v>3436</v>
      </c>
      <c r="C688" s="488">
        <v>886</v>
      </c>
      <c r="D688" s="88" t="str">
        <f t="shared" si="1"/>
        <v>m.bradley@abc.com</v>
      </c>
      <c r="E688" s="88" t="s">
        <v>1970</v>
      </c>
      <c r="G688" s="591" t="s">
        <v>3171</v>
      </c>
      <c r="H688" s="486" t="str">
        <f>VLOOKUP(H684,C685:E694,3,FALSE)</f>
        <v>Marketing</v>
      </c>
    </row>
    <row r="689" spans="1:5">
      <c r="A689" s="88" t="s">
        <v>3437</v>
      </c>
      <c r="B689" s="88" t="s">
        <v>3438</v>
      </c>
      <c r="C689" s="488">
        <v>622</v>
      </c>
      <c r="D689" s="88" t="str">
        <f t="shared" si="1"/>
        <v>j.adder@abc.com</v>
      </c>
      <c r="E689" s="88" t="s">
        <v>1970</v>
      </c>
    </row>
    <row r="690" spans="1:5">
      <c r="A690" s="88" t="s">
        <v>3439</v>
      </c>
      <c r="B690" s="88" t="s">
        <v>3440</v>
      </c>
      <c r="C690" s="488">
        <v>601</v>
      </c>
      <c r="D690" s="88" t="str">
        <f t="shared" si="1"/>
        <v>a.birt@abc.com</v>
      </c>
      <c r="E690" s="88" t="s">
        <v>1970</v>
      </c>
    </row>
    <row r="691" spans="1:5">
      <c r="A691" s="88" t="s">
        <v>3442</v>
      </c>
      <c r="B691" s="88" t="s">
        <v>3443</v>
      </c>
      <c r="C691" s="488">
        <v>869</v>
      </c>
      <c r="D691" s="88" t="str">
        <f t="shared" si="1"/>
        <v>j.irons@abc.com</v>
      </c>
      <c r="E691" s="88" t="s">
        <v>1970</v>
      </c>
    </row>
    <row r="692" spans="1:5">
      <c r="A692" s="88" t="s">
        <v>3444</v>
      </c>
      <c r="B692" s="88" t="s">
        <v>3445</v>
      </c>
      <c r="C692" s="488">
        <v>867</v>
      </c>
      <c r="D692" s="88" t="str">
        <f t="shared" si="1"/>
        <v>e.tan@abc.com</v>
      </c>
      <c r="E692" s="88" t="s">
        <v>3430</v>
      </c>
    </row>
    <row r="693" spans="1:5">
      <c r="A693" s="88" t="s">
        <v>3555</v>
      </c>
      <c r="B693" s="88" t="s">
        <v>3559</v>
      </c>
      <c r="C693" s="488">
        <v>785</v>
      </c>
      <c r="D693" s="88" t="str">
        <f t="shared" si="1"/>
        <v>h.clayton@abc.com</v>
      </c>
      <c r="E693" s="88" t="s">
        <v>3430</v>
      </c>
    </row>
    <row r="694" spans="1:5">
      <c r="A694" s="88" t="s">
        <v>3560</v>
      </c>
      <c r="B694" s="88" t="s">
        <v>3561</v>
      </c>
      <c r="C694" s="488">
        <v>648</v>
      </c>
      <c r="D694" s="88" t="str">
        <f t="shared" si="1"/>
        <v>s.castor@abc.com</v>
      </c>
      <c r="E694" s="88" t="s">
        <v>3441</v>
      </c>
    </row>
  </sheetData>
  <mergeCells count="30">
    <mergeCell ref="A6:K6"/>
    <mergeCell ref="A58:E58"/>
    <mergeCell ref="A84:D84"/>
    <mergeCell ref="F84:G84"/>
    <mergeCell ref="A119:D119"/>
    <mergeCell ref="F119:G119"/>
    <mergeCell ref="A372:B372"/>
    <mergeCell ref="D372:E372"/>
    <mergeCell ref="D141:E141"/>
    <mergeCell ref="A158:D158"/>
    <mergeCell ref="A177:D177"/>
    <mergeCell ref="A253:F253"/>
    <mergeCell ref="A275:D275"/>
    <mergeCell ref="F275:J275"/>
    <mergeCell ref="A352:D352"/>
    <mergeCell ref="F352:G352"/>
    <mergeCell ref="F177:G177"/>
    <mergeCell ref="E228:I228"/>
    <mergeCell ref="A230:C230"/>
    <mergeCell ref="A496:D496"/>
    <mergeCell ref="F564:G564"/>
    <mergeCell ref="I564:J564"/>
    <mergeCell ref="A391:D391"/>
    <mergeCell ref="A396:D396"/>
    <mergeCell ref="A419:E419"/>
    <mergeCell ref="A451:C451"/>
    <mergeCell ref="E451:G451"/>
    <mergeCell ref="A478:C478"/>
    <mergeCell ref="E478:G478"/>
    <mergeCell ref="E496:F496"/>
  </mergeCells>
  <dataValidations count="1">
    <dataValidation type="list" allowBlank="1" showInputMessage="1" showErrorMessage="1" sqref="H10" xr:uid="{1DDD7302-3CC7-4FD5-99EE-89CE65BFE6FF}">
      <formula1>$A$11:$A$17</formula1>
    </dataValidation>
  </dataValidation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6F622E-786F-4ABF-9D22-C44726091766}">
  <sheetPr>
    <tabColor rgb="FF00B0F0"/>
  </sheetPr>
  <dimension ref="A1:M104"/>
  <sheetViews>
    <sheetView workbookViewId="0">
      <selection activeCell="H5" sqref="H5"/>
    </sheetView>
  </sheetViews>
  <sheetFormatPr defaultRowHeight="15"/>
  <cols>
    <col min="1" max="1" width="19.85546875" customWidth="1"/>
    <col min="2" max="2" width="17.140625" customWidth="1"/>
    <col min="3" max="3" width="19.28515625" customWidth="1"/>
    <col min="4" max="4" width="11.140625" bestFit="1" customWidth="1"/>
    <col min="7" max="7" width="19.42578125" bestFit="1" customWidth="1"/>
  </cols>
  <sheetData>
    <row r="1" spans="1:8" ht="26.25">
      <c r="A1" s="155" t="s">
        <v>4741</v>
      </c>
      <c r="B1" s="155"/>
    </row>
    <row r="6" spans="1:8" ht="21">
      <c r="A6" s="423" t="s">
        <v>1690</v>
      </c>
    </row>
    <row r="7" spans="1:8" ht="18.75">
      <c r="A7" s="4" t="s">
        <v>3289</v>
      </c>
      <c r="B7" s="4"/>
      <c r="C7" s="4"/>
      <c r="D7" s="4"/>
      <c r="E7" s="4"/>
      <c r="F7" s="4"/>
    </row>
    <row r="8" spans="1:8" ht="18.75">
      <c r="A8" s="4" t="s">
        <v>4742</v>
      </c>
      <c r="B8" s="4"/>
    </row>
    <row r="9" spans="1:8">
      <c r="B9">
        <v>2</v>
      </c>
      <c r="G9" s="839" t="s">
        <v>4743</v>
      </c>
      <c r="H9" s="839"/>
    </row>
    <row r="10" spans="1:8">
      <c r="A10" s="211" t="s">
        <v>2519</v>
      </c>
      <c r="B10" s="211" t="s">
        <v>6</v>
      </c>
      <c r="C10" s="211" t="s">
        <v>3290</v>
      </c>
      <c r="G10" s="211" t="s">
        <v>6</v>
      </c>
      <c r="H10" s="433" t="s">
        <v>3290</v>
      </c>
    </row>
    <row r="11" spans="1:8">
      <c r="A11" s="56" t="s">
        <v>1650</v>
      </c>
      <c r="B11" s="56" t="s">
        <v>1560</v>
      </c>
      <c r="C11" s="101" t="str">
        <f>VLOOKUP(B11,$G$11:$H$15,2,FALSE)</f>
        <v>US</v>
      </c>
      <c r="G11" s="56" t="s">
        <v>1560</v>
      </c>
      <c r="H11" s="69" t="s">
        <v>1998</v>
      </c>
    </row>
    <row r="12" spans="1:8">
      <c r="A12" s="56" t="s">
        <v>3291</v>
      </c>
      <c r="B12" s="56" t="s">
        <v>1562</v>
      </c>
      <c r="C12" s="681"/>
      <c r="G12" s="56" t="s">
        <v>1562</v>
      </c>
      <c r="H12" s="69" t="s">
        <v>15</v>
      </c>
    </row>
    <row r="13" spans="1:8">
      <c r="A13" s="56" t="s">
        <v>3292</v>
      </c>
      <c r="B13" s="56" t="s">
        <v>1564</v>
      </c>
      <c r="C13" s="681"/>
      <c r="G13" s="56" t="s">
        <v>1564</v>
      </c>
      <c r="H13" s="69" t="s">
        <v>3293</v>
      </c>
    </row>
    <row r="14" spans="1:8">
      <c r="A14" s="56" t="s">
        <v>3294</v>
      </c>
      <c r="B14" s="56" t="s">
        <v>1560</v>
      </c>
      <c r="C14" s="681"/>
      <c r="G14" s="56" t="s">
        <v>1571</v>
      </c>
      <c r="H14" s="69" t="s">
        <v>3295</v>
      </c>
    </row>
    <row r="15" spans="1:8">
      <c r="A15" s="56" t="s">
        <v>3296</v>
      </c>
      <c r="B15" s="56" t="s">
        <v>1560</v>
      </c>
      <c r="C15" s="681"/>
      <c r="G15" s="56" t="s">
        <v>1566</v>
      </c>
      <c r="H15" s="69" t="s">
        <v>3297</v>
      </c>
    </row>
    <row r="16" spans="1:8">
      <c r="A16" s="56" t="s">
        <v>3298</v>
      </c>
      <c r="B16" s="56" t="s">
        <v>1571</v>
      </c>
      <c r="C16" s="681"/>
    </row>
    <row r="17" spans="1:13">
      <c r="A17" s="56" t="s">
        <v>3299</v>
      </c>
      <c r="B17" s="56" t="s">
        <v>1566</v>
      </c>
      <c r="C17" s="681"/>
    </row>
    <row r="18" spans="1:13">
      <c r="A18" s="56" t="s">
        <v>1741</v>
      </c>
      <c r="B18" s="56" t="s">
        <v>1560</v>
      </c>
      <c r="C18" s="681"/>
    </row>
    <row r="19" spans="1:13">
      <c r="A19" s="56" t="s">
        <v>3300</v>
      </c>
      <c r="B19" s="56" t="s">
        <v>1564</v>
      </c>
      <c r="C19" s="681"/>
    </row>
    <row r="20" spans="1:13">
      <c r="A20" s="56" t="s">
        <v>3301</v>
      </c>
      <c r="B20" s="56" t="s">
        <v>1562</v>
      </c>
      <c r="C20" s="681"/>
    </row>
    <row r="21" spans="1:13">
      <c r="A21" s="56" t="s">
        <v>3302</v>
      </c>
      <c r="B21" s="56" t="s">
        <v>1566</v>
      </c>
      <c r="C21" s="681"/>
    </row>
    <row r="28" spans="1:13" ht="21">
      <c r="A28" s="186" t="s">
        <v>1627</v>
      </c>
    </row>
    <row r="29" spans="1:13" ht="18.75">
      <c r="A29" s="4" t="s">
        <v>3323</v>
      </c>
      <c r="B29" s="4"/>
      <c r="C29" s="4"/>
      <c r="D29" s="4"/>
      <c r="E29" s="4"/>
      <c r="F29" s="4"/>
      <c r="G29" s="4"/>
      <c r="H29" s="4"/>
      <c r="I29" s="4"/>
      <c r="J29" s="4"/>
      <c r="K29" s="4"/>
      <c r="L29" s="4"/>
      <c r="M29" s="4"/>
    </row>
    <row r="30" spans="1:13" ht="18.75">
      <c r="A30" s="4" t="s">
        <v>3320</v>
      </c>
      <c r="B30" s="4"/>
      <c r="C30" s="4"/>
      <c r="D30" s="4"/>
    </row>
    <row r="32" spans="1:13" ht="15.75">
      <c r="A32" s="841" t="s">
        <v>2335</v>
      </c>
      <c r="B32" s="841"/>
      <c r="C32" s="841"/>
      <c r="D32" s="841"/>
      <c r="G32" s="682" t="s">
        <v>4744</v>
      </c>
      <c r="H32" s="96">
        <v>2</v>
      </c>
    </row>
    <row r="33" spans="1:8">
      <c r="A33" s="211" t="s">
        <v>227</v>
      </c>
      <c r="B33" s="211" t="s">
        <v>452</v>
      </c>
      <c r="C33" s="211" t="s">
        <v>3324</v>
      </c>
      <c r="D33" s="211" t="s">
        <v>3325</v>
      </c>
      <c r="G33" s="211" t="s">
        <v>452</v>
      </c>
      <c r="H33" s="211" t="s">
        <v>3324</v>
      </c>
    </row>
    <row r="34" spans="1:8">
      <c r="A34" s="56" t="s">
        <v>3326</v>
      </c>
      <c r="B34" s="182">
        <v>171900</v>
      </c>
      <c r="C34" s="683">
        <f>VLOOKUP(B34,$G$34:$H$39,2,1)</f>
        <v>0.06</v>
      </c>
      <c r="D34" s="439">
        <v>10314</v>
      </c>
      <c r="G34" s="56">
        <v>50000</v>
      </c>
      <c r="H34" s="436">
        <v>0.03</v>
      </c>
    </row>
    <row r="35" spans="1:8">
      <c r="A35" s="56" t="s">
        <v>3327</v>
      </c>
      <c r="B35" s="182">
        <v>93500</v>
      </c>
      <c r="C35" s="684"/>
      <c r="D35" s="439">
        <v>3740</v>
      </c>
      <c r="G35" s="56">
        <v>75000</v>
      </c>
      <c r="H35" s="436">
        <v>0.04</v>
      </c>
    </row>
    <row r="36" spans="1:8">
      <c r="A36" s="56" t="s">
        <v>3328</v>
      </c>
      <c r="B36" s="182">
        <v>151200</v>
      </c>
      <c r="C36" s="684"/>
      <c r="D36" s="439">
        <v>9072</v>
      </c>
      <c r="G36" s="56">
        <v>100000</v>
      </c>
      <c r="H36" s="436">
        <v>0.05</v>
      </c>
    </row>
    <row r="37" spans="1:8">
      <c r="A37" s="56" t="s">
        <v>3329</v>
      </c>
      <c r="B37" s="182">
        <v>119850</v>
      </c>
      <c r="C37" s="684"/>
      <c r="D37" s="439">
        <v>5993</v>
      </c>
      <c r="G37" s="56">
        <v>125000</v>
      </c>
      <c r="H37" s="436">
        <v>0.06</v>
      </c>
    </row>
    <row r="38" spans="1:8">
      <c r="A38" s="56" t="s">
        <v>3330</v>
      </c>
      <c r="B38" s="182">
        <v>89450</v>
      </c>
      <c r="C38" s="684"/>
      <c r="D38" s="439">
        <v>3578</v>
      </c>
      <c r="G38" s="56">
        <v>175000</v>
      </c>
      <c r="H38" s="436">
        <v>0.08</v>
      </c>
    </row>
    <row r="39" spans="1:8">
      <c r="A39" s="56" t="s">
        <v>3331</v>
      </c>
      <c r="B39" s="182">
        <v>124500</v>
      </c>
      <c r="C39" s="684"/>
      <c r="D39" s="439">
        <v>6225</v>
      </c>
      <c r="G39" s="56">
        <v>200000</v>
      </c>
      <c r="H39" s="436">
        <v>0.09</v>
      </c>
    </row>
    <row r="40" spans="1:8">
      <c r="A40" s="56" t="s">
        <v>3332</v>
      </c>
      <c r="B40" s="182">
        <v>131100</v>
      </c>
      <c r="C40" s="684"/>
      <c r="D40" s="439">
        <v>7868</v>
      </c>
    </row>
    <row r="41" spans="1:8">
      <c r="A41" s="56" t="s">
        <v>3333</v>
      </c>
      <c r="B41" s="182">
        <v>201500</v>
      </c>
      <c r="C41" s="684"/>
      <c r="D41" s="439">
        <v>18135</v>
      </c>
    </row>
    <row r="51" spans="1:9" ht="21">
      <c r="A51" s="186" t="s">
        <v>1627</v>
      </c>
    </row>
    <row r="52" spans="1:9" ht="18.75">
      <c r="A52" s="4" t="s">
        <v>3359</v>
      </c>
      <c r="B52" s="4"/>
      <c r="C52" s="4"/>
      <c r="D52" s="4"/>
      <c r="E52" s="4"/>
      <c r="F52" s="4"/>
    </row>
    <row r="53" spans="1:9" ht="18.75">
      <c r="A53" s="4" t="s">
        <v>3360</v>
      </c>
      <c r="B53" s="4"/>
      <c r="C53" s="4"/>
      <c r="D53" s="4"/>
      <c r="E53" s="4"/>
      <c r="F53" s="4"/>
    </row>
    <row r="54" spans="1:9" ht="15.75">
      <c r="E54" s="841" t="s">
        <v>3337</v>
      </c>
      <c r="F54" s="841"/>
      <c r="G54" s="841"/>
      <c r="H54" s="841"/>
      <c r="I54" s="841"/>
    </row>
    <row r="55" spans="1:9">
      <c r="E55" s="442" t="s">
        <v>3361</v>
      </c>
      <c r="F55" s="69">
        <v>1</v>
      </c>
      <c r="G55" s="69">
        <v>2</v>
      </c>
      <c r="H55" s="69">
        <v>3</v>
      </c>
      <c r="I55" s="69">
        <v>4</v>
      </c>
    </row>
    <row r="56" spans="1:9">
      <c r="A56" s="844" t="s">
        <v>25</v>
      </c>
      <c r="B56" s="844"/>
      <c r="C56" s="844"/>
      <c r="E56" s="442" t="s">
        <v>3362</v>
      </c>
      <c r="F56" s="69" t="s">
        <v>2389</v>
      </c>
      <c r="G56" s="69" t="s">
        <v>3363</v>
      </c>
      <c r="H56" s="69" t="s">
        <v>2385</v>
      </c>
      <c r="I56" s="69" t="s">
        <v>3364</v>
      </c>
    </row>
    <row r="57" spans="1:9" ht="15.75">
      <c r="A57" s="347" t="s">
        <v>1555</v>
      </c>
      <c r="B57" s="347" t="s">
        <v>3361</v>
      </c>
      <c r="C57" s="347" t="s">
        <v>3362</v>
      </c>
    </row>
    <row r="58" spans="1:9">
      <c r="A58" s="56" t="s">
        <v>3365</v>
      </c>
      <c r="B58" s="69">
        <v>2</v>
      </c>
      <c r="C58" s="69" t="str">
        <f>HLOOKUP(B58,$F$55:$I$56,2)</f>
        <v>Average</v>
      </c>
    </row>
    <row r="59" spans="1:9">
      <c r="A59" s="56" t="s">
        <v>3366</v>
      </c>
      <c r="B59" s="69">
        <v>3</v>
      </c>
      <c r="C59" s="685"/>
    </row>
    <row r="60" spans="1:9">
      <c r="A60" s="56" t="s">
        <v>3367</v>
      </c>
      <c r="B60" s="69">
        <v>4</v>
      </c>
      <c r="C60" s="685"/>
    </row>
    <row r="61" spans="1:9">
      <c r="A61" s="56" t="s">
        <v>3368</v>
      </c>
      <c r="B61" s="69">
        <v>3</v>
      </c>
      <c r="C61" s="685"/>
    </row>
    <row r="69" spans="1:10" ht="21">
      <c r="A69" s="186" t="s">
        <v>1627</v>
      </c>
    </row>
    <row r="70" spans="1:10" ht="18.75">
      <c r="A70" s="4" t="s">
        <v>4745</v>
      </c>
      <c r="B70" s="4"/>
      <c r="C70" s="4"/>
      <c r="D70" s="4"/>
      <c r="E70" s="4"/>
      <c r="F70" s="4"/>
    </row>
    <row r="71" spans="1:10" ht="18.75">
      <c r="A71" s="4" t="s">
        <v>3360</v>
      </c>
      <c r="B71" s="4"/>
      <c r="C71" s="4"/>
      <c r="D71" s="4"/>
      <c r="E71" s="4"/>
      <c r="F71" s="4"/>
    </row>
    <row r="73" spans="1:10">
      <c r="A73" s="847" t="s">
        <v>25</v>
      </c>
      <c r="B73" s="847"/>
      <c r="C73" s="847"/>
      <c r="D73" s="847"/>
      <c r="F73" s="843" t="s">
        <v>3391</v>
      </c>
      <c r="G73" s="843"/>
      <c r="H73" s="843"/>
      <c r="I73" s="843"/>
      <c r="J73" s="843"/>
    </row>
    <row r="74" spans="1:10" ht="15.75">
      <c r="A74" s="347" t="s">
        <v>227</v>
      </c>
      <c r="B74" s="347" t="s">
        <v>452</v>
      </c>
      <c r="C74" s="347" t="s">
        <v>3392</v>
      </c>
      <c r="D74" s="347" t="s">
        <v>3393</v>
      </c>
      <c r="F74" s="347" t="s">
        <v>452</v>
      </c>
      <c r="G74" s="450">
        <v>50000</v>
      </c>
      <c r="H74" s="450">
        <v>100000</v>
      </c>
      <c r="I74" s="450">
        <v>175000</v>
      </c>
      <c r="J74" s="451">
        <v>1</v>
      </c>
    </row>
    <row r="75" spans="1:10" ht="15.75">
      <c r="A75" s="56" t="s">
        <v>3394</v>
      </c>
      <c r="B75" s="182">
        <v>171900</v>
      </c>
      <c r="C75" s="452" t="str">
        <f>HLOOKUP(B75,$F$74:$I$76,2)</f>
        <v>Gold</v>
      </c>
      <c r="D75" s="453">
        <f>HLOOKUP(B75,$F$74:$I$76,3)</f>
        <v>0.05</v>
      </c>
      <c r="F75" s="347" t="s">
        <v>3392</v>
      </c>
      <c r="G75" s="69" t="s">
        <v>855</v>
      </c>
      <c r="H75" s="69" t="s">
        <v>3395</v>
      </c>
      <c r="I75" s="69" t="s">
        <v>3396</v>
      </c>
      <c r="J75" s="451">
        <v>2</v>
      </c>
    </row>
    <row r="76" spans="1:10" ht="15.75">
      <c r="A76" s="56" t="s">
        <v>3327</v>
      </c>
      <c r="B76" s="182">
        <v>205350</v>
      </c>
      <c r="C76" s="471"/>
      <c r="D76" s="686"/>
      <c r="F76" s="347" t="s">
        <v>3393</v>
      </c>
      <c r="G76" s="454">
        <v>0.03</v>
      </c>
      <c r="H76" s="454">
        <v>0.05</v>
      </c>
      <c r="I76" s="454">
        <v>7.0000000000000007E-2</v>
      </c>
      <c r="J76" s="451">
        <v>3</v>
      </c>
    </row>
    <row r="77" spans="1:10">
      <c r="A77" s="56" t="s">
        <v>3328</v>
      </c>
      <c r="B77" s="182">
        <v>151200</v>
      </c>
      <c r="C77" s="471"/>
      <c r="D77" s="686"/>
    </row>
    <row r="78" spans="1:10">
      <c r="A78" s="56" t="s">
        <v>3397</v>
      </c>
      <c r="B78" s="455">
        <v>119850</v>
      </c>
      <c r="C78" s="471"/>
      <c r="D78" s="686"/>
    </row>
    <row r="79" spans="1:10">
      <c r="A79" s="56" t="s">
        <v>3330</v>
      </c>
      <c r="B79" s="182">
        <v>89450</v>
      </c>
      <c r="C79" s="471"/>
      <c r="D79" s="686"/>
    </row>
    <row r="80" spans="1:10">
      <c r="A80" s="56" t="s">
        <v>3331</v>
      </c>
      <c r="B80" s="182">
        <v>124500</v>
      </c>
      <c r="C80" s="471"/>
      <c r="D80" s="686"/>
    </row>
    <row r="81" spans="1:5">
      <c r="A81" s="56" t="s">
        <v>3398</v>
      </c>
      <c r="B81" s="182">
        <v>131100</v>
      </c>
      <c r="C81" s="471"/>
      <c r="D81" s="686"/>
    </row>
    <row r="82" spans="1:5">
      <c r="A82" s="56" t="s">
        <v>3399</v>
      </c>
      <c r="B82" s="182">
        <v>55300</v>
      </c>
      <c r="C82" s="471"/>
      <c r="D82" s="686"/>
    </row>
    <row r="83" spans="1:5">
      <c r="A83" s="56" t="s">
        <v>3333</v>
      </c>
      <c r="B83" s="182">
        <v>201500</v>
      </c>
      <c r="C83" s="471"/>
      <c r="D83" s="686"/>
    </row>
    <row r="89" spans="1:5" ht="21">
      <c r="A89" s="186" t="s">
        <v>1627</v>
      </c>
    </row>
    <row r="90" spans="1:5" ht="18.75">
      <c r="A90" s="4" t="s">
        <v>3401</v>
      </c>
      <c r="B90" s="4"/>
      <c r="C90" s="4"/>
      <c r="D90" s="4"/>
    </row>
    <row r="91" spans="1:5" ht="18.75">
      <c r="A91" s="4" t="s">
        <v>3360</v>
      </c>
      <c r="B91" s="4"/>
      <c r="C91" s="4"/>
      <c r="D91" s="4"/>
    </row>
    <row r="95" spans="1:5" ht="15.75">
      <c r="A95" s="347" t="s">
        <v>227</v>
      </c>
      <c r="B95" s="347" t="s">
        <v>3402</v>
      </c>
      <c r="C95" s="347" t="s">
        <v>3403</v>
      </c>
      <c r="D95" s="347" t="s">
        <v>3404</v>
      </c>
      <c r="E95" s="456" t="s">
        <v>25</v>
      </c>
    </row>
    <row r="96" spans="1:5" ht="15.75">
      <c r="A96" s="56" t="s">
        <v>3394</v>
      </c>
      <c r="B96" s="310" t="s">
        <v>455</v>
      </c>
      <c r="C96" s="310"/>
      <c r="D96" s="310" t="s">
        <v>456</v>
      </c>
      <c r="E96" s="457" t="str">
        <f>HLOOKUP("*",B96:D104,1,0)</f>
        <v>A</v>
      </c>
    </row>
    <row r="97" spans="1:5" ht="15.75">
      <c r="A97" s="56" t="s">
        <v>3327</v>
      </c>
      <c r="B97" s="310"/>
      <c r="C97" s="310" t="s">
        <v>457</v>
      </c>
      <c r="D97" s="310"/>
      <c r="E97" s="687"/>
    </row>
    <row r="98" spans="1:5" ht="15.75">
      <c r="A98" s="56" t="s">
        <v>3328</v>
      </c>
      <c r="B98" s="310" t="s">
        <v>456</v>
      </c>
      <c r="C98" s="310"/>
      <c r="D98" s="310" t="s">
        <v>455</v>
      </c>
      <c r="E98" s="687"/>
    </row>
    <row r="99" spans="1:5" ht="15.75">
      <c r="A99" s="56" t="s">
        <v>3397</v>
      </c>
      <c r="B99" s="310" t="s">
        <v>456</v>
      </c>
      <c r="C99" s="310"/>
      <c r="D99" s="310"/>
      <c r="E99" s="687"/>
    </row>
    <row r="100" spans="1:5" ht="15.75">
      <c r="A100" s="56" t="s">
        <v>3330</v>
      </c>
      <c r="B100" s="310"/>
      <c r="C100" s="310" t="s">
        <v>457</v>
      </c>
      <c r="D100" s="310" t="s">
        <v>455</v>
      </c>
      <c r="E100" s="687"/>
    </row>
    <row r="101" spans="1:5" ht="15.75">
      <c r="A101" s="56" t="s">
        <v>3331</v>
      </c>
      <c r="B101" s="310"/>
      <c r="C101" s="310" t="s">
        <v>455</v>
      </c>
      <c r="D101" s="310" t="s">
        <v>456</v>
      </c>
      <c r="E101" s="687"/>
    </row>
    <row r="102" spans="1:5" ht="15.75">
      <c r="A102" s="56" t="s">
        <v>3398</v>
      </c>
      <c r="B102" s="310" t="s">
        <v>457</v>
      </c>
      <c r="C102" s="310" t="s">
        <v>455</v>
      </c>
      <c r="D102" s="310"/>
      <c r="E102" s="687"/>
    </row>
    <row r="103" spans="1:5" ht="15.75">
      <c r="A103" s="56" t="s">
        <v>3399</v>
      </c>
      <c r="B103" s="310"/>
      <c r="C103" s="310" t="s">
        <v>457</v>
      </c>
      <c r="D103" s="310"/>
      <c r="E103" s="687"/>
    </row>
    <row r="104" spans="1:5" ht="15.75">
      <c r="A104" s="56" t="s">
        <v>3333</v>
      </c>
      <c r="B104" s="310" t="s">
        <v>457</v>
      </c>
      <c r="C104" s="310" t="s">
        <v>455</v>
      </c>
      <c r="D104" s="310" t="s">
        <v>456</v>
      </c>
      <c r="E104" s="687"/>
    </row>
  </sheetData>
  <mergeCells count="6">
    <mergeCell ref="G9:H9"/>
    <mergeCell ref="A32:D32"/>
    <mergeCell ref="E54:I54"/>
    <mergeCell ref="A56:C56"/>
    <mergeCell ref="A73:D73"/>
    <mergeCell ref="F73:J73"/>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504AC5-2774-43A8-8323-13565FA175DD}">
  <sheetPr>
    <tabColor rgb="FFFFC000"/>
  </sheetPr>
  <dimension ref="A1:W1067"/>
  <sheetViews>
    <sheetView workbookViewId="0">
      <selection activeCell="A1051" sqref="A1051:C1051"/>
    </sheetView>
  </sheetViews>
  <sheetFormatPr defaultRowHeight="15"/>
  <cols>
    <col min="1" max="1" width="39.28515625" customWidth="1"/>
    <col min="3" max="3" width="13.42578125" customWidth="1"/>
    <col min="4" max="4" width="13.140625" customWidth="1"/>
    <col min="5" max="5" width="12.28515625" customWidth="1"/>
  </cols>
  <sheetData>
    <row r="1" spans="1:10" ht="26.25">
      <c r="A1" s="22" t="s">
        <v>3562</v>
      </c>
      <c r="H1" s="6" t="s">
        <v>1684</v>
      </c>
      <c r="I1" s="28"/>
      <c r="J1" s="28"/>
    </row>
    <row r="2" spans="1:10" ht="18.75">
      <c r="H2" s="33" t="s">
        <v>3563</v>
      </c>
    </row>
    <row r="3" spans="1:10" ht="21">
      <c r="A3" s="233" t="s">
        <v>3564</v>
      </c>
      <c r="B3" s="270"/>
      <c r="C3" s="270"/>
      <c r="D3" s="270"/>
      <c r="H3" s="33" t="s">
        <v>3565</v>
      </c>
    </row>
    <row r="4" spans="1:10" ht="18.75">
      <c r="A4" s="234" t="s">
        <v>2849</v>
      </c>
      <c r="B4" s="270"/>
      <c r="C4" s="270"/>
      <c r="D4" s="270"/>
    </row>
    <row r="6" spans="1:10" ht="15.75">
      <c r="A6" s="347" t="s">
        <v>2969</v>
      </c>
    </row>
    <row r="7" spans="1:10" ht="15.75">
      <c r="A7" s="260" t="s">
        <v>3566</v>
      </c>
    </row>
    <row r="8" spans="1:10" ht="15.75">
      <c r="A8" s="260" t="s">
        <v>3567</v>
      </c>
    </row>
    <row r="9" spans="1:10" ht="15.75">
      <c r="A9" s="260" t="s">
        <v>3568</v>
      </c>
    </row>
    <row r="10" spans="1:10" ht="15.75">
      <c r="A10" s="260" t="s">
        <v>3569</v>
      </c>
    </row>
    <row r="11" spans="1:10" ht="15.75">
      <c r="A11" s="260" t="s">
        <v>3570</v>
      </c>
    </row>
    <row r="16" spans="1:10" ht="23.25">
      <c r="A16" s="9" t="s">
        <v>1847</v>
      </c>
    </row>
    <row r="17" spans="1:16" ht="18.75">
      <c r="A17" s="33" t="s">
        <v>3571</v>
      </c>
    </row>
    <row r="18" spans="1:16" ht="18.75">
      <c r="A18" s="33" t="s">
        <v>3572</v>
      </c>
    </row>
    <row r="19" spans="1:16" ht="18.75">
      <c r="A19" s="33" t="s">
        <v>3573</v>
      </c>
      <c r="B19" s="33"/>
      <c r="C19" s="33"/>
      <c r="D19" s="33"/>
      <c r="E19" s="33"/>
      <c r="F19" s="33"/>
      <c r="G19" s="33"/>
      <c r="H19" s="33"/>
      <c r="I19" s="33"/>
    </row>
    <row r="21" spans="1:16" ht="18.75">
      <c r="B21" s="33"/>
      <c r="C21" s="33"/>
      <c r="D21" s="33"/>
      <c r="E21" s="33"/>
      <c r="F21" s="33"/>
      <c r="G21" s="33"/>
      <c r="H21" s="33"/>
      <c r="I21" s="33"/>
      <c r="J21" s="33"/>
      <c r="K21" s="33"/>
      <c r="L21" s="33"/>
      <c r="M21" s="33"/>
      <c r="N21" s="33"/>
      <c r="O21" s="33"/>
      <c r="P21" s="33"/>
    </row>
    <row r="43" spans="1:1" ht="18.75">
      <c r="A43" s="33" t="s">
        <v>3574</v>
      </c>
    </row>
    <row r="44" spans="1:1" ht="18.75">
      <c r="A44" s="33" t="s">
        <v>3575</v>
      </c>
    </row>
    <row r="45" spans="1:1" ht="18.75">
      <c r="A45" s="33" t="s">
        <v>3576</v>
      </c>
    </row>
    <row r="46" spans="1:1" ht="18.75">
      <c r="A46" s="33" t="s">
        <v>3577</v>
      </c>
    </row>
    <row r="71" spans="1:1" ht="18.75">
      <c r="A71" s="33" t="s">
        <v>3578</v>
      </c>
    </row>
    <row r="96" spans="1:1" ht="18.75">
      <c r="A96" s="33" t="s">
        <v>3579</v>
      </c>
    </row>
    <row r="98" spans="1:9" ht="18.75">
      <c r="A98" s="856" t="s">
        <v>38</v>
      </c>
      <c r="B98" s="856"/>
      <c r="C98" s="856"/>
    </row>
    <row r="99" spans="1:9">
      <c r="A99" s="236" t="s">
        <v>3580</v>
      </c>
      <c r="B99" s="236">
        <v>103</v>
      </c>
      <c r="C99" s="236" t="s">
        <v>3293</v>
      </c>
    </row>
    <row r="100" spans="1:9">
      <c r="A100" s="236" t="s">
        <v>3581</v>
      </c>
      <c r="B100" s="236">
        <v>210</v>
      </c>
      <c r="C100" s="236" t="s">
        <v>3297</v>
      </c>
    </row>
    <row r="101" spans="1:9">
      <c r="A101" s="236" t="s">
        <v>3582</v>
      </c>
      <c r="B101" s="236">
        <v>301</v>
      </c>
      <c r="C101" s="236" t="s">
        <v>3583</v>
      </c>
    </row>
    <row r="102" spans="1:9">
      <c r="A102" s="236" t="s">
        <v>3580</v>
      </c>
      <c r="B102" s="236">
        <v>105</v>
      </c>
      <c r="C102" s="236" t="s">
        <v>3293</v>
      </c>
    </row>
    <row r="103" spans="1:9">
      <c r="A103" s="236" t="s">
        <v>3582</v>
      </c>
      <c r="B103" s="236">
        <v>318</v>
      </c>
      <c r="C103" s="236" t="s">
        <v>3584</v>
      </c>
    </row>
    <row r="111" spans="1:9" ht="23.25">
      <c r="A111" s="412" t="s">
        <v>2061</v>
      </c>
    </row>
    <row r="112" spans="1:9" ht="26.25">
      <c r="A112" s="23" t="s">
        <v>3585</v>
      </c>
      <c r="B112" s="23"/>
      <c r="C112" s="23"/>
      <c r="D112" s="23"/>
      <c r="E112" s="23"/>
      <c r="F112" s="23"/>
      <c r="G112" s="23"/>
      <c r="H112" s="23"/>
      <c r="I112" s="23"/>
    </row>
    <row r="113" spans="1:5" ht="18.75">
      <c r="A113" s="33" t="s">
        <v>3586</v>
      </c>
    </row>
    <row r="114" spans="1:5" ht="18.75">
      <c r="A114" s="33" t="s">
        <v>3587</v>
      </c>
    </row>
    <row r="115" spans="1:5" ht="18.75">
      <c r="A115" s="33"/>
    </row>
    <row r="116" spans="1:5" ht="18.75">
      <c r="A116" s="33"/>
    </row>
    <row r="117" spans="1:5" ht="15.75">
      <c r="A117" s="242" t="s">
        <v>3588</v>
      </c>
      <c r="B117" s="490"/>
      <c r="C117" s="491" t="s">
        <v>227</v>
      </c>
      <c r="D117" s="491" t="s">
        <v>3589</v>
      </c>
      <c r="E117" s="491" t="s">
        <v>2905</v>
      </c>
    </row>
    <row r="118" spans="1:5" ht="18.75">
      <c r="A118" s="159" t="s">
        <v>3590</v>
      </c>
      <c r="C118" s="251" t="str">
        <f>LEFT(A118,SEARCH(" ", A118)-1)</f>
        <v>George</v>
      </c>
      <c r="D118" s="56"/>
      <c r="E118" s="56"/>
    </row>
    <row r="119" spans="1:5" ht="18.75">
      <c r="A119" s="159" t="s">
        <v>3591</v>
      </c>
      <c r="C119" s="56"/>
      <c r="D119" s="56"/>
      <c r="E119" s="56"/>
    </row>
    <row r="120" spans="1:5" ht="18.75">
      <c r="A120" s="159" t="s">
        <v>3592</v>
      </c>
      <c r="C120" s="56"/>
      <c r="D120" s="56"/>
      <c r="E120" s="56"/>
    </row>
    <row r="121" spans="1:5" ht="18.75">
      <c r="A121" s="159" t="s">
        <v>3593</v>
      </c>
      <c r="C121" s="56"/>
      <c r="D121" s="56"/>
      <c r="E121" s="56"/>
    </row>
    <row r="122" spans="1:5" ht="18.75">
      <c r="A122" s="159" t="s">
        <v>3594</v>
      </c>
      <c r="C122" s="56"/>
      <c r="D122" s="56"/>
      <c r="E122" s="56"/>
    </row>
    <row r="127" spans="1:5" ht="23.25">
      <c r="A127" s="9" t="s">
        <v>1847</v>
      </c>
    </row>
    <row r="128" spans="1:5" ht="23.25">
      <c r="A128" s="9" t="s">
        <v>3595</v>
      </c>
      <c r="B128" s="9"/>
    </row>
    <row r="129" spans="1:5" ht="21">
      <c r="A129" s="54" t="s">
        <v>3596</v>
      </c>
    </row>
    <row r="130" spans="1:5" ht="21">
      <c r="A130" s="54" t="s">
        <v>3597</v>
      </c>
    </row>
    <row r="131" spans="1:5" ht="21">
      <c r="A131" s="492" t="s">
        <v>3598</v>
      </c>
    </row>
    <row r="132" spans="1:5" ht="21">
      <c r="A132" s="54" t="s">
        <v>3599</v>
      </c>
    </row>
    <row r="133" spans="1:5" ht="21">
      <c r="A133" s="492" t="s">
        <v>3600</v>
      </c>
    </row>
    <row r="134" spans="1:5" ht="21">
      <c r="A134" s="54" t="s">
        <v>3601</v>
      </c>
    </row>
    <row r="135" spans="1:5" ht="21">
      <c r="A135" s="492" t="s">
        <v>3602</v>
      </c>
    </row>
    <row r="136" spans="1:5" ht="21">
      <c r="A136" s="54" t="s">
        <v>3603</v>
      </c>
    </row>
    <row r="139" spans="1:5" ht="21">
      <c r="D139" s="857" t="s">
        <v>38</v>
      </c>
      <c r="E139" s="857"/>
    </row>
    <row r="140" spans="1:5" ht="15.75">
      <c r="A140" s="242" t="s">
        <v>3588</v>
      </c>
      <c r="B140" s="490"/>
      <c r="C140" s="491" t="s">
        <v>227</v>
      </c>
      <c r="D140" s="491" t="s">
        <v>3589</v>
      </c>
      <c r="E140" s="491" t="s">
        <v>2905</v>
      </c>
    </row>
    <row r="141" spans="1:5" ht="18.75">
      <c r="A141" s="159" t="s">
        <v>3590</v>
      </c>
      <c r="C141" s="257" t="str">
        <f>LEFT(A141,SEARCH(" ", A141)-1)</f>
        <v>George</v>
      </c>
      <c r="D141" s="56"/>
      <c r="E141" s="56"/>
    </row>
    <row r="142" spans="1:5" ht="18.75">
      <c r="A142" s="159" t="s">
        <v>3591</v>
      </c>
      <c r="C142" s="56"/>
      <c r="D142" s="56"/>
      <c r="E142" s="56"/>
    </row>
    <row r="143" spans="1:5" ht="18.75">
      <c r="A143" s="159" t="s">
        <v>3592</v>
      </c>
      <c r="C143" s="56"/>
      <c r="D143" s="56"/>
      <c r="E143" s="56"/>
    </row>
    <row r="144" spans="1:5" ht="18.75">
      <c r="A144" s="159" t="s">
        <v>3593</v>
      </c>
      <c r="C144" s="56"/>
      <c r="D144" s="56"/>
      <c r="E144" s="56"/>
    </row>
    <row r="145" spans="1:5" ht="18.75">
      <c r="A145" s="159" t="s">
        <v>3594</v>
      </c>
      <c r="C145" s="56"/>
      <c r="D145" s="56"/>
      <c r="E145" s="56"/>
    </row>
    <row r="150" spans="1:5" ht="23.25">
      <c r="A150" s="412" t="s">
        <v>2065</v>
      </c>
    </row>
    <row r="151" spans="1:5" ht="23.25">
      <c r="A151" s="21" t="s">
        <v>3604</v>
      </c>
      <c r="B151" s="21"/>
    </row>
    <row r="153" spans="1:5" ht="18.75">
      <c r="A153" s="33" t="s">
        <v>3605</v>
      </c>
    </row>
    <row r="154" spans="1:5" ht="18.75">
      <c r="A154" s="33" t="s">
        <v>3606</v>
      </c>
    </row>
    <row r="155" spans="1:5" ht="18.75">
      <c r="A155" s="33"/>
    </row>
    <row r="157" spans="1:5" ht="18.75">
      <c r="A157" s="493" t="s">
        <v>2969</v>
      </c>
      <c r="B157" s="493" t="s">
        <v>3607</v>
      </c>
      <c r="C157" s="493" t="s">
        <v>2055</v>
      </c>
    </row>
    <row r="158" spans="1:5">
      <c r="A158" s="56" t="s">
        <v>3608</v>
      </c>
      <c r="B158" s="56" t="s">
        <v>3609</v>
      </c>
      <c r="C158" s="265">
        <v>105</v>
      </c>
    </row>
    <row r="159" spans="1:5">
      <c r="A159" s="56" t="s">
        <v>3610</v>
      </c>
      <c r="B159" s="56" t="s">
        <v>1570</v>
      </c>
      <c r="C159" s="265">
        <v>11</v>
      </c>
    </row>
    <row r="160" spans="1:5">
      <c r="A160" s="56" t="s">
        <v>3611</v>
      </c>
      <c r="B160" s="56"/>
      <c r="C160" s="265"/>
    </row>
    <row r="161" spans="1:3">
      <c r="A161" s="56" t="s">
        <v>3612</v>
      </c>
      <c r="B161" s="56"/>
      <c r="C161" s="265"/>
    </row>
    <row r="162" spans="1:3">
      <c r="A162" s="56" t="s">
        <v>3613</v>
      </c>
      <c r="B162" s="56"/>
      <c r="C162" s="265"/>
    </row>
    <row r="165" spans="1:3" ht="23.25">
      <c r="A165" s="577" t="s">
        <v>1847</v>
      </c>
    </row>
    <row r="166" spans="1:3" ht="23.25">
      <c r="A166" s="9" t="s">
        <v>3595</v>
      </c>
      <c r="B166" s="9"/>
    </row>
    <row r="167" spans="1:3" ht="18.75">
      <c r="A167" s="33" t="s">
        <v>3614</v>
      </c>
    </row>
    <row r="168" spans="1:3" ht="18.75">
      <c r="A168" s="33" t="s">
        <v>3615</v>
      </c>
    </row>
    <row r="169" spans="1:3" ht="18.75">
      <c r="A169" s="33" t="s">
        <v>5588</v>
      </c>
    </row>
    <row r="170" spans="1:3" ht="18.75">
      <c r="A170" s="33" t="s">
        <v>5589</v>
      </c>
    </row>
    <row r="172" spans="1:3" ht="18.75">
      <c r="A172" s="493" t="s">
        <v>2969</v>
      </c>
      <c r="B172" s="493" t="s">
        <v>3607</v>
      </c>
      <c r="C172" s="493" t="s">
        <v>2055</v>
      </c>
    </row>
    <row r="173" spans="1:3">
      <c r="A173" s="56" t="s">
        <v>3608</v>
      </c>
      <c r="B173" s="56" t="s">
        <v>3609</v>
      </c>
      <c r="C173" s="56"/>
    </row>
    <row r="174" spans="1:3">
      <c r="A174" s="56" t="s">
        <v>3616</v>
      </c>
      <c r="B174" s="56" t="s">
        <v>1570</v>
      </c>
      <c r="C174" s="56"/>
    </row>
    <row r="175" spans="1:3">
      <c r="A175" s="56" t="s">
        <v>3611</v>
      </c>
      <c r="B175" s="56" t="s">
        <v>9</v>
      </c>
      <c r="C175" s="56"/>
    </row>
    <row r="176" spans="1:3">
      <c r="A176" s="56" t="s">
        <v>3612</v>
      </c>
      <c r="B176" s="56" t="s">
        <v>3617</v>
      </c>
      <c r="C176" s="56"/>
    </row>
    <row r="177" spans="1:3">
      <c r="A177" s="56" t="s">
        <v>3613</v>
      </c>
      <c r="B177" s="56" t="s">
        <v>3618</v>
      </c>
      <c r="C177" s="56"/>
    </row>
    <row r="181" spans="1:3" ht="23.25">
      <c r="A181" s="62" t="s">
        <v>4182</v>
      </c>
    </row>
    <row r="182" spans="1:3" ht="18.75">
      <c r="A182" s="33" t="s">
        <v>3619</v>
      </c>
    </row>
    <row r="192" spans="1:3" ht="18.75">
      <c r="A192" s="33" t="s">
        <v>3620</v>
      </c>
    </row>
    <row r="193" spans="1:4" ht="18.75">
      <c r="A193" s="33" t="s">
        <v>3621</v>
      </c>
    </row>
    <row r="196" spans="1:4" ht="18.75">
      <c r="A196" s="493" t="s">
        <v>2969</v>
      </c>
      <c r="B196" s="493" t="s">
        <v>3607</v>
      </c>
      <c r="C196" s="493" t="s">
        <v>2055</v>
      </c>
    </row>
    <row r="197" spans="1:4">
      <c r="A197" s="56" t="s">
        <v>3608</v>
      </c>
      <c r="B197" s="56" t="s">
        <v>3609</v>
      </c>
      <c r="C197" s="56">
        <v>105</v>
      </c>
    </row>
    <row r="198" spans="1:4">
      <c r="A198" s="56" t="s">
        <v>3616</v>
      </c>
      <c r="B198" s="56" t="s">
        <v>1570</v>
      </c>
      <c r="C198" s="56">
        <v>1</v>
      </c>
    </row>
    <row r="199" spans="1:4">
      <c r="A199" s="56" t="s">
        <v>3611</v>
      </c>
      <c r="B199" s="56" t="s">
        <v>3609</v>
      </c>
      <c r="C199" s="56">
        <v>531</v>
      </c>
    </row>
    <row r="200" spans="1:4">
      <c r="A200" s="56" t="s">
        <v>3612</v>
      </c>
      <c r="B200" s="56" t="s">
        <v>1570</v>
      </c>
      <c r="C200" s="56">
        <v>6</v>
      </c>
    </row>
    <row r="201" spans="1:4">
      <c r="A201" s="56" t="s">
        <v>3613</v>
      </c>
      <c r="B201" s="56" t="s">
        <v>3609</v>
      </c>
      <c r="C201" s="56">
        <v>0</v>
      </c>
    </row>
    <row r="205" spans="1:4" ht="23.25">
      <c r="A205" s="412" t="s">
        <v>2075</v>
      </c>
    </row>
    <row r="206" spans="1:4" ht="21">
      <c r="A206" s="6" t="s">
        <v>5590</v>
      </c>
      <c r="B206" s="6"/>
      <c r="C206" s="6"/>
      <c r="D206" s="6"/>
    </row>
    <row r="207" spans="1:4" ht="18.75">
      <c r="A207" s="33" t="s">
        <v>4178</v>
      </c>
    </row>
    <row r="210" spans="1:4" ht="18.75">
      <c r="A210" s="33"/>
    </row>
    <row r="211" spans="1:4" ht="18.75">
      <c r="A211" s="33"/>
    </row>
    <row r="212" spans="1:4" ht="18.75">
      <c r="A212" s="33"/>
    </row>
    <row r="213" spans="1:4" ht="18.75">
      <c r="A213" s="33"/>
      <c r="C213" s="858" t="s">
        <v>25</v>
      </c>
      <c r="D213" s="858"/>
    </row>
    <row r="214" spans="1:4" ht="18.75">
      <c r="A214" s="494" t="s">
        <v>2055</v>
      </c>
      <c r="C214" s="494">
        <v>1</v>
      </c>
      <c r="D214" s="494">
        <v>2</v>
      </c>
    </row>
    <row r="215" spans="1:4">
      <c r="A215" s="56">
        <v>15.03</v>
      </c>
      <c r="C215" s="56">
        <f>TRUNC(A215)</f>
        <v>15</v>
      </c>
      <c r="D215" s="56">
        <f>A215-TRUNC(A215)</f>
        <v>2.9999999999999361E-2</v>
      </c>
    </row>
    <row r="216" spans="1:4">
      <c r="A216" s="56">
        <v>-896.32</v>
      </c>
      <c r="C216" s="221">
        <f t="shared" ref="C216" si="0">TRUNC(A216)</f>
        <v>-896</v>
      </c>
      <c r="D216" s="221">
        <f t="shared" ref="D216" si="1">A216-TRUNC(A216)</f>
        <v>-0.32000000000005002</v>
      </c>
    </row>
    <row r="217" spans="1:4">
      <c r="A217" s="56">
        <v>69.099999999999994</v>
      </c>
      <c r="C217" s="414"/>
      <c r="D217" s="414"/>
    </row>
    <row r="218" spans="1:4">
      <c r="A218" s="56">
        <v>-35.142000000000003</v>
      </c>
      <c r="C218" s="414"/>
      <c r="D218" s="414"/>
    </row>
    <row r="219" spans="1:4">
      <c r="A219" s="56">
        <v>123.45</v>
      </c>
      <c r="C219" s="414"/>
      <c r="D219" s="414"/>
    </row>
    <row r="222" spans="1:4" ht="18.75">
      <c r="A222" s="33" t="s">
        <v>3622</v>
      </c>
    </row>
    <row r="223" spans="1:4" ht="18.75">
      <c r="A223" s="33" t="s">
        <v>3623</v>
      </c>
    </row>
    <row r="224" spans="1:4" ht="18.75">
      <c r="A224" s="33" t="s">
        <v>3624</v>
      </c>
    </row>
    <row r="225" spans="1:23" ht="18.75">
      <c r="A225" s="51" t="s">
        <v>3625</v>
      </c>
    </row>
    <row r="227" spans="1:23" ht="23.25">
      <c r="A227" s="412" t="s">
        <v>3630</v>
      </c>
      <c r="C227" s="861" t="s">
        <v>4181</v>
      </c>
      <c r="D227" s="861"/>
      <c r="F227" s="860" t="s">
        <v>4180</v>
      </c>
      <c r="G227" s="860"/>
      <c r="H227" s="860"/>
      <c r="I227" s="860"/>
      <c r="J227" s="860"/>
      <c r="K227" s="860"/>
    </row>
    <row r="228" spans="1:23" ht="18.75">
      <c r="A228" s="33" t="s">
        <v>5591</v>
      </c>
    </row>
    <row r="229" spans="1:23">
      <c r="A229" s="211" t="s">
        <v>2055</v>
      </c>
      <c r="B229" s="211" t="s">
        <v>4179</v>
      </c>
      <c r="C229" s="211" t="s">
        <v>2154</v>
      </c>
      <c r="D229" s="211" t="s">
        <v>2157</v>
      </c>
    </row>
    <row r="230" spans="1:23" ht="18.75">
      <c r="A230" s="56">
        <v>3.1415936539999998</v>
      </c>
      <c r="B230" s="56">
        <f>TRUNC(A230)</f>
        <v>3</v>
      </c>
      <c r="C230" s="56">
        <f>INT(A230)</f>
        <v>3</v>
      </c>
      <c r="D230" s="56">
        <f>ROUND(A230,0)</f>
        <v>3</v>
      </c>
      <c r="T230" s="494" t="s">
        <v>2055</v>
      </c>
      <c r="V230" s="494">
        <v>1</v>
      </c>
      <c r="W230" s="494">
        <v>2</v>
      </c>
    </row>
    <row r="231" spans="1:23">
      <c r="A231" s="56">
        <v>4.125</v>
      </c>
      <c r="B231" s="578"/>
      <c r="C231" s="578"/>
      <c r="D231" s="578"/>
      <c r="T231" s="56">
        <v>15.03</v>
      </c>
      <c r="V231" s="56"/>
      <c r="W231" s="56"/>
    </row>
    <row r="232" spans="1:23">
      <c r="A232" s="56">
        <v>5.95</v>
      </c>
      <c r="B232" s="578"/>
      <c r="C232" s="578"/>
      <c r="D232" s="578"/>
      <c r="T232" s="56">
        <v>-896.32</v>
      </c>
      <c r="V232" s="56"/>
      <c r="W232" s="56"/>
    </row>
    <row r="233" spans="1:23">
      <c r="A233" s="56">
        <v>0.9</v>
      </c>
      <c r="B233" s="578"/>
      <c r="C233" s="578"/>
      <c r="D233" s="578"/>
      <c r="T233" s="56">
        <v>69.099999999999994</v>
      </c>
      <c r="V233" s="56"/>
      <c r="W233" s="56"/>
    </row>
    <row r="234" spans="1:23">
      <c r="A234" s="56">
        <v>-4.4000000000000004</v>
      </c>
      <c r="B234" s="578"/>
      <c r="C234" s="578"/>
      <c r="D234" s="578"/>
      <c r="T234" s="56">
        <v>-35.142000000000003</v>
      </c>
      <c r="V234" s="56"/>
      <c r="W234" s="56"/>
    </row>
    <row r="235" spans="1:23">
      <c r="A235" s="56">
        <v>-3.9</v>
      </c>
      <c r="B235" s="578"/>
      <c r="C235" s="578"/>
      <c r="D235" s="578"/>
      <c r="T235" s="56">
        <v>123.45</v>
      </c>
      <c r="V235" s="56"/>
      <c r="W235" s="56"/>
    </row>
    <row r="240" spans="1:23" ht="23.25">
      <c r="A240" s="412" t="s">
        <v>2449</v>
      </c>
      <c r="C240" s="859" t="s">
        <v>1844</v>
      </c>
      <c r="D240" s="859"/>
    </row>
    <row r="241" spans="1:9" ht="23.25">
      <c r="A241" s="28" t="s">
        <v>5592</v>
      </c>
      <c r="B241" s="157"/>
      <c r="C241" s="157"/>
      <c r="D241" s="157"/>
      <c r="E241" s="157"/>
    </row>
    <row r="242" spans="1:9" ht="21">
      <c r="A242" s="28" t="s">
        <v>3626</v>
      </c>
      <c r="B242" s="28"/>
      <c r="C242" s="28"/>
      <c r="D242" s="28"/>
      <c r="E242" s="28"/>
      <c r="F242" s="28"/>
      <c r="G242" s="28"/>
      <c r="H242" s="28"/>
      <c r="I242" s="28"/>
    </row>
    <row r="246" spans="1:9" ht="18.75">
      <c r="A246" s="494" t="s">
        <v>2055</v>
      </c>
      <c r="C246" s="494">
        <v>1</v>
      </c>
      <c r="D246" s="494">
        <v>2</v>
      </c>
    </row>
    <row r="247" spans="1:9">
      <c r="A247" s="56">
        <v>15.03</v>
      </c>
      <c r="C247" s="56">
        <v>15</v>
      </c>
      <c r="D247" s="56">
        <v>0.03</v>
      </c>
    </row>
    <row r="248" spans="1:9">
      <c r="A248" s="56">
        <v>-896.32</v>
      </c>
      <c r="C248" s="56">
        <v>-896</v>
      </c>
      <c r="D248" s="56">
        <v>0.32</v>
      </c>
    </row>
    <row r="249" spans="1:9">
      <c r="A249" s="56">
        <v>69.099999999999994</v>
      </c>
      <c r="C249" s="56"/>
      <c r="D249" s="56"/>
    </row>
    <row r="250" spans="1:9">
      <c r="A250" s="56">
        <v>-35.142000000000003</v>
      </c>
      <c r="C250" s="56"/>
      <c r="D250" s="56"/>
    </row>
    <row r="251" spans="1:9">
      <c r="A251" s="56">
        <v>123.45</v>
      </c>
      <c r="C251" s="56"/>
      <c r="D251" s="56"/>
    </row>
    <row r="254" spans="1:9" ht="21">
      <c r="A254" s="186" t="s">
        <v>2396</v>
      </c>
    </row>
    <row r="255" spans="1:9" ht="18.75">
      <c r="A255" s="33" t="s">
        <v>3627</v>
      </c>
    </row>
    <row r="267" spans="1:4" ht="18.75">
      <c r="A267" s="33" t="s">
        <v>3628</v>
      </c>
    </row>
    <row r="270" spans="1:4" ht="18.75">
      <c r="A270" s="494" t="s">
        <v>2055</v>
      </c>
      <c r="C270" s="494">
        <v>1</v>
      </c>
      <c r="D270" s="494">
        <v>2</v>
      </c>
    </row>
    <row r="271" spans="1:4">
      <c r="A271" s="56">
        <v>15.03</v>
      </c>
      <c r="C271" s="56">
        <v>15</v>
      </c>
      <c r="D271" s="56">
        <v>0.03</v>
      </c>
    </row>
    <row r="272" spans="1:4">
      <c r="A272" s="56">
        <v>-896.32</v>
      </c>
      <c r="C272" s="56">
        <v>-896</v>
      </c>
      <c r="D272" s="56">
        <v>0.32</v>
      </c>
    </row>
    <row r="273" spans="1:4">
      <c r="A273" s="56">
        <v>69.099999999999994</v>
      </c>
      <c r="C273" s="56"/>
      <c r="D273" s="56"/>
    </row>
    <row r="274" spans="1:4">
      <c r="A274" s="56">
        <v>-35.142000000000003</v>
      </c>
      <c r="C274" s="56"/>
      <c r="D274" s="56"/>
    </row>
    <row r="275" spans="1:4">
      <c r="A275" s="56">
        <v>123.45</v>
      </c>
      <c r="C275" s="56"/>
      <c r="D275" s="56"/>
    </row>
    <row r="279" spans="1:4" ht="18.75">
      <c r="A279" s="33" t="s">
        <v>3629</v>
      </c>
    </row>
    <row r="281" spans="1:4" ht="21">
      <c r="A281" s="27" t="s">
        <v>4183</v>
      </c>
    </row>
    <row r="282" spans="1:4" ht="18.75">
      <c r="A282" s="494" t="s">
        <v>2055</v>
      </c>
      <c r="C282" s="494">
        <v>1</v>
      </c>
      <c r="D282" s="494">
        <v>2</v>
      </c>
    </row>
    <row r="283" spans="1:4">
      <c r="A283" s="56">
        <v>15.03</v>
      </c>
      <c r="C283" s="56">
        <f>TRUNC(A283)</f>
        <v>15</v>
      </c>
      <c r="D283" s="56">
        <f>A283-C283</f>
        <v>2.9999999999999361E-2</v>
      </c>
    </row>
    <row r="284" spans="1:4">
      <c r="A284" s="56">
        <v>-896.32</v>
      </c>
      <c r="C284" s="56">
        <v>-896</v>
      </c>
      <c r="D284" s="56">
        <f>A284-C284</f>
        <v>-0.32000000000005002</v>
      </c>
    </row>
    <row r="285" spans="1:4">
      <c r="A285" s="56">
        <v>69.099999999999994</v>
      </c>
      <c r="C285" s="56"/>
      <c r="D285" s="56"/>
    </row>
    <row r="286" spans="1:4">
      <c r="A286" s="56">
        <v>-35.142000000000003</v>
      </c>
      <c r="C286" s="56"/>
      <c r="D286" s="56"/>
    </row>
    <row r="287" spans="1:4">
      <c r="A287" s="56">
        <v>123.45</v>
      </c>
      <c r="C287" s="56"/>
      <c r="D287" s="56"/>
    </row>
    <row r="290" spans="1:5" ht="23.25">
      <c r="A290" s="412" t="s">
        <v>2459</v>
      </c>
    </row>
    <row r="291" spans="1:5" ht="21">
      <c r="A291" s="28" t="s">
        <v>3631</v>
      </c>
    </row>
    <row r="292" spans="1:5" ht="18.75">
      <c r="A292" s="33" t="s">
        <v>3632</v>
      </c>
    </row>
    <row r="293" spans="1:5" ht="21">
      <c r="A293" s="28" t="s">
        <v>5593</v>
      </c>
      <c r="B293" s="28"/>
      <c r="C293" s="28"/>
      <c r="D293" s="28"/>
      <c r="E293" s="28"/>
    </row>
    <row r="297" spans="1:5" ht="18.75">
      <c r="A297" s="494" t="s">
        <v>3633</v>
      </c>
      <c r="B297" s="494" t="s">
        <v>2899</v>
      </c>
    </row>
    <row r="298" spans="1:5" ht="15.75">
      <c r="A298" s="260" t="s">
        <v>3634</v>
      </c>
      <c r="B298" s="260" t="str">
        <f t="array" ref="B298">_xlfn.SWITCH(RIGHT(A298,2),"UT","Utah","TX","Texas","OH","Ohio","?")</f>
        <v>Utah</v>
      </c>
    </row>
    <row r="299" spans="1:5" ht="15.75">
      <c r="A299" s="260" t="s">
        <v>3635</v>
      </c>
      <c r="B299" s="260" t="str">
        <f t="array" ref="B299">_xlfn.SWITCH(RIGHT(A299,2),"UT","Utah","TX","Texas","OH","Ohio","?")</f>
        <v>Texas</v>
      </c>
    </row>
    <row r="300" spans="1:5" ht="15.75">
      <c r="A300" s="260" t="s">
        <v>3636</v>
      </c>
      <c r="B300" s="260" t="str">
        <f t="array" ref="B300">_xlfn.SWITCH(RIGHT(A300,2),"UT","Utah","TX","Texas","OH","Ohio","?")</f>
        <v>Ohio</v>
      </c>
    </row>
    <row r="301" spans="1:5" ht="15.75">
      <c r="A301" s="260" t="s">
        <v>3637</v>
      </c>
      <c r="B301" s="260" t="str">
        <f t="array" ref="B301">_xlfn.SWITCH(RIGHT(A301,2),"UT","Utah","TX","Texas","OH","Ohio","?")</f>
        <v>Texas</v>
      </c>
    </row>
    <row r="302" spans="1:5" ht="15.75">
      <c r="A302" s="260" t="s">
        <v>3638</v>
      </c>
      <c r="B302" s="260" t="str">
        <f t="array" ref="B302">_xlfn.SWITCH(RIGHT(A302,2),"UT","Utah","TX","Texas","OH","Ohio","?")</f>
        <v>Utah</v>
      </c>
    </row>
    <row r="303" spans="1:5" ht="15.75">
      <c r="A303" s="260" t="s">
        <v>3639</v>
      </c>
      <c r="B303" s="260" t="str">
        <f t="array" ref="B303">_xlfn.SWITCH(RIGHT(A303,2),"UT","Utah","TX","Texas","OH","Ohio","?")</f>
        <v>Ohio</v>
      </c>
    </row>
    <row r="304" spans="1:5" ht="15.75">
      <c r="A304" s="260" t="s">
        <v>3640</v>
      </c>
      <c r="B304" s="260" t="str">
        <f t="array" ref="B304">_xlfn.SWITCH(RIGHT(A304,2),"UT","Utah","TX","Texas","OH","Ohio","?")</f>
        <v>Texas</v>
      </c>
    </row>
    <row r="305" spans="1:4" ht="15.75">
      <c r="A305" s="260" t="s">
        <v>3641</v>
      </c>
      <c r="B305" s="260" t="str">
        <f t="array" ref="B305">_xlfn.SWITCH(RIGHT(A305,2),"UT","Utah","TX","Texas","OH","Ohio","?")</f>
        <v>Ohio</v>
      </c>
    </row>
    <row r="306" spans="1:4" ht="15.75">
      <c r="A306" s="260" t="s">
        <v>3642</v>
      </c>
      <c r="B306" s="260" t="str">
        <f t="array" ref="B306">_xlfn.SWITCH(RIGHT(A306,2),"UT","Utah","TX","Texas","OH","Ohio","?")</f>
        <v>?</v>
      </c>
    </row>
    <row r="307" spans="1:4" ht="15.75">
      <c r="A307" s="260" t="s">
        <v>3643</v>
      </c>
      <c r="B307" s="260" t="str">
        <f t="array" ref="B307">_xlfn.SWITCH(RIGHT(A307,2),"UT","Utah","TX","Texas","OH","Ohio","?")</f>
        <v>Texas</v>
      </c>
    </row>
    <row r="318" spans="1:4" ht="23.25">
      <c r="A318" s="412" t="s">
        <v>3648</v>
      </c>
      <c r="C318" s="580" t="s">
        <v>4184</v>
      </c>
    </row>
    <row r="319" spans="1:4" ht="21">
      <c r="A319" s="28" t="s">
        <v>3644</v>
      </c>
      <c r="C319" s="848" t="s">
        <v>1844</v>
      </c>
      <c r="D319" s="848"/>
    </row>
    <row r="320" spans="1:4" ht="18">
      <c r="A320" s="495" t="s">
        <v>3645</v>
      </c>
    </row>
    <row r="321" spans="1:14" ht="21">
      <c r="A321" s="28" t="s">
        <v>5596</v>
      </c>
      <c r="B321" s="28"/>
      <c r="C321" s="28"/>
      <c r="D321" s="28"/>
      <c r="L321" s="860" t="s">
        <v>4182</v>
      </c>
      <c r="M321" s="860"/>
      <c r="N321" s="860"/>
    </row>
    <row r="324" spans="1:14" ht="18.75">
      <c r="A324" s="494" t="s">
        <v>455</v>
      </c>
      <c r="C324" s="494" t="s">
        <v>456</v>
      </c>
      <c r="E324" s="494" t="s">
        <v>457</v>
      </c>
    </row>
    <row r="325" spans="1:14">
      <c r="A325" s="56">
        <v>12</v>
      </c>
      <c r="C325" s="56">
        <v>7</v>
      </c>
      <c r="E325" s="56">
        <v>12</v>
      </c>
    </row>
    <row r="326" spans="1:14">
      <c r="A326" s="56">
        <v>9</v>
      </c>
      <c r="C326" s="56">
        <v>13</v>
      </c>
      <c r="E326" s="56">
        <v>10</v>
      </c>
    </row>
    <row r="327" spans="1:14">
      <c r="A327" s="56">
        <v>10</v>
      </c>
      <c r="C327" s="56">
        <v>5</v>
      </c>
      <c r="E327" s="56">
        <v>11</v>
      </c>
    </row>
    <row r="328" spans="1:14">
      <c r="A328" s="56">
        <v>11</v>
      </c>
      <c r="C328" s="56">
        <v>13</v>
      </c>
      <c r="E328" s="56">
        <v>6</v>
      </c>
    </row>
    <row r="329" spans="1:14">
      <c r="A329" s="56">
        <v>8</v>
      </c>
      <c r="C329" s="56">
        <v>12</v>
      </c>
      <c r="E329" s="56">
        <v>7</v>
      </c>
    </row>
    <row r="330" spans="1:14">
      <c r="A330" s="56">
        <v>12</v>
      </c>
      <c r="C330" s="56">
        <v>11</v>
      </c>
      <c r="E330" s="56">
        <v>15</v>
      </c>
    </row>
    <row r="331" spans="1:14">
      <c r="A331" s="56">
        <v>9</v>
      </c>
      <c r="C331" s="56">
        <v>10</v>
      </c>
      <c r="E331" s="56">
        <v>6</v>
      </c>
    </row>
    <row r="332" spans="1:14">
      <c r="A332" s="56">
        <v>10</v>
      </c>
      <c r="C332" s="56">
        <v>15</v>
      </c>
      <c r="E332" s="56">
        <v>3</v>
      </c>
    </row>
    <row r="333" spans="1:14">
      <c r="A333" s="56">
        <v>11</v>
      </c>
      <c r="C333" s="56">
        <v>9</v>
      </c>
      <c r="E333" s="56">
        <v>14</v>
      </c>
    </row>
    <row r="334" spans="1:14">
      <c r="A334" s="56">
        <v>6</v>
      </c>
      <c r="C334" s="56">
        <v>13</v>
      </c>
      <c r="E334" s="56">
        <v>11</v>
      </c>
    </row>
    <row r="338" spans="1:14" ht="23.25">
      <c r="A338" s="412" t="s">
        <v>3650</v>
      </c>
      <c r="C338" s="580" t="s">
        <v>4184</v>
      </c>
    </row>
    <row r="339" spans="1:14" ht="21">
      <c r="A339" s="28" t="s">
        <v>3644</v>
      </c>
      <c r="C339" s="848" t="s">
        <v>1844</v>
      </c>
      <c r="D339" s="848"/>
    </row>
    <row r="340" spans="1:14" ht="21">
      <c r="A340" s="28" t="s">
        <v>5597</v>
      </c>
      <c r="B340" s="28"/>
      <c r="C340" s="28"/>
    </row>
    <row r="342" spans="1:14">
      <c r="A342" s="165" t="s">
        <v>3808</v>
      </c>
    </row>
    <row r="343" spans="1:14">
      <c r="A343" s="56" t="s">
        <v>850</v>
      </c>
      <c r="B343" s="56" t="s">
        <v>851</v>
      </c>
      <c r="C343" s="56" t="s">
        <v>852</v>
      </c>
    </row>
    <row r="345" spans="1:14">
      <c r="A345" s="165" t="s">
        <v>3808</v>
      </c>
    </row>
    <row r="346" spans="1:14">
      <c r="A346" s="56" t="s">
        <v>5594</v>
      </c>
      <c r="B346" s="56" t="s">
        <v>5595</v>
      </c>
    </row>
    <row r="352" spans="1:14" ht="21">
      <c r="A352" s="28" t="s">
        <v>5598</v>
      </c>
      <c r="B352" s="28"/>
      <c r="C352" s="28"/>
      <c r="D352" s="28"/>
      <c r="L352" s="860" t="s">
        <v>4182</v>
      </c>
      <c r="M352" s="860"/>
      <c r="N352" s="860"/>
    </row>
    <row r="354" spans="1:3">
      <c r="A354" s="165" t="s">
        <v>3808</v>
      </c>
      <c r="C354" s="165" t="s">
        <v>3809</v>
      </c>
    </row>
    <row r="355" spans="1:3">
      <c r="A355" s="56" t="s">
        <v>455</v>
      </c>
      <c r="C355" s="56" t="s">
        <v>3449</v>
      </c>
    </row>
    <row r="356" spans="1:3">
      <c r="A356" s="56" t="s">
        <v>456</v>
      </c>
      <c r="C356" s="56" t="s">
        <v>4331</v>
      </c>
    </row>
    <row r="357" spans="1:3">
      <c r="A357" s="56" t="s">
        <v>457</v>
      </c>
      <c r="C357" s="56" t="s">
        <v>3496</v>
      </c>
    </row>
    <row r="376" spans="1:13" ht="23.25">
      <c r="A376" s="412" t="s">
        <v>3661</v>
      </c>
      <c r="C376" s="580" t="s">
        <v>4184</v>
      </c>
    </row>
    <row r="377" spans="1:13" ht="21">
      <c r="A377" s="28" t="s">
        <v>3646</v>
      </c>
      <c r="C377" s="848" t="s">
        <v>1844</v>
      </c>
      <c r="D377" s="848"/>
    </row>
    <row r="378" spans="1:13" ht="18.75">
      <c r="A378" s="33" t="s">
        <v>3647</v>
      </c>
    </row>
    <row r="379" spans="1:13" ht="21">
      <c r="A379" s="28" t="s">
        <v>5605</v>
      </c>
      <c r="B379" s="28"/>
      <c r="K379" s="860" t="s">
        <v>4182</v>
      </c>
      <c r="L379" s="860"/>
      <c r="M379" s="860"/>
    </row>
    <row r="382" spans="1:13">
      <c r="A382" s="165" t="s">
        <v>741</v>
      </c>
      <c r="B382" s="165" t="s">
        <v>847</v>
      </c>
      <c r="C382" s="165" t="s">
        <v>5599</v>
      </c>
    </row>
    <row r="383" spans="1:13">
      <c r="A383" s="605">
        <v>45019</v>
      </c>
      <c r="B383" s="56" t="s">
        <v>850</v>
      </c>
      <c r="C383" s="56">
        <v>12</v>
      </c>
    </row>
    <row r="384" spans="1:13">
      <c r="A384" s="605">
        <v>45023</v>
      </c>
      <c r="B384" s="56" t="s">
        <v>851</v>
      </c>
      <c r="C384" s="56">
        <v>9</v>
      </c>
    </row>
    <row r="385" spans="1:8">
      <c r="A385" s="605">
        <v>45027</v>
      </c>
      <c r="B385" s="56" t="s">
        <v>852</v>
      </c>
      <c r="C385" s="56">
        <v>10</v>
      </c>
    </row>
    <row r="386" spans="1:8">
      <c r="A386" s="605">
        <v>45031</v>
      </c>
      <c r="B386" s="56" t="s">
        <v>851</v>
      </c>
      <c r="C386" s="56">
        <v>11</v>
      </c>
    </row>
    <row r="387" spans="1:8">
      <c r="A387" s="605">
        <v>45041</v>
      </c>
      <c r="B387" s="56" t="s">
        <v>850</v>
      </c>
      <c r="C387" s="56">
        <v>8</v>
      </c>
    </row>
    <row r="389" spans="1:8">
      <c r="A389" s="165" t="s">
        <v>741</v>
      </c>
      <c r="B389" s="165" t="s">
        <v>847</v>
      </c>
      <c r="C389" s="165" t="s">
        <v>5599</v>
      </c>
    </row>
    <row r="390" spans="1:8">
      <c r="A390" s="796" t="s">
        <v>5600</v>
      </c>
      <c r="B390" s="56" t="s">
        <v>850</v>
      </c>
      <c r="C390" s="56">
        <v>12</v>
      </c>
    </row>
    <row r="391" spans="1:8">
      <c r="A391" s="796" t="s">
        <v>5601</v>
      </c>
      <c r="B391" s="56" t="s">
        <v>851</v>
      </c>
      <c r="C391" s="56">
        <v>9</v>
      </c>
    </row>
    <row r="392" spans="1:8">
      <c r="A392" s="796" t="s">
        <v>5602</v>
      </c>
      <c r="B392" s="56" t="s">
        <v>852</v>
      </c>
      <c r="C392" s="56">
        <v>10</v>
      </c>
    </row>
    <row r="393" spans="1:8">
      <c r="A393" s="796" t="s">
        <v>5603</v>
      </c>
      <c r="B393" s="56" t="s">
        <v>851</v>
      </c>
      <c r="C393" s="56">
        <v>11</v>
      </c>
    </row>
    <row r="394" spans="1:8">
      <c r="A394" s="796" t="s">
        <v>5604</v>
      </c>
      <c r="B394" s="56" t="s">
        <v>850</v>
      </c>
      <c r="C394" s="56">
        <v>8</v>
      </c>
    </row>
    <row r="398" spans="1:8" ht="21">
      <c r="A398" s="28" t="s">
        <v>5605</v>
      </c>
      <c r="B398" s="28"/>
      <c r="F398" s="860" t="s">
        <v>4182</v>
      </c>
      <c r="G398" s="860"/>
      <c r="H398" s="860"/>
    </row>
    <row r="400" spans="1:8">
      <c r="A400" s="165" t="s">
        <v>3808</v>
      </c>
    </row>
    <row r="401" spans="1:1">
      <c r="A401" s="56" t="s">
        <v>850</v>
      </c>
    </row>
    <row r="402" spans="1:1">
      <c r="A402" s="56" t="s">
        <v>851</v>
      </c>
    </row>
    <row r="403" spans="1:1">
      <c r="A403" s="56" t="s">
        <v>852</v>
      </c>
    </row>
    <row r="405" spans="1:1">
      <c r="A405" s="165" t="s">
        <v>3808</v>
      </c>
    </row>
    <row r="406" spans="1:1">
      <c r="A406" s="56" t="s">
        <v>852</v>
      </c>
    </row>
    <row r="407" spans="1:1">
      <c r="A407" s="56" t="s">
        <v>850</v>
      </c>
    </row>
    <row r="428" spans="1:1" ht="23.25">
      <c r="A428" s="412" t="s">
        <v>3669</v>
      </c>
    </row>
    <row r="429" spans="1:1" ht="21">
      <c r="A429" s="28" t="s">
        <v>3649</v>
      </c>
    </row>
    <row r="448" spans="1:3" ht="23.25">
      <c r="A448" s="412" t="s">
        <v>3678</v>
      </c>
      <c r="C448" s="249" t="s">
        <v>4184</v>
      </c>
    </row>
    <row r="449" spans="1:9" ht="21">
      <c r="A449" s="28" t="s">
        <v>3651</v>
      </c>
      <c r="C449" s="848" t="s">
        <v>1844</v>
      </c>
      <c r="D449" s="848"/>
    </row>
    <row r="451" spans="1:9" ht="18.75">
      <c r="A451" s="33" t="s">
        <v>3652</v>
      </c>
    </row>
    <row r="452" spans="1:9" ht="21">
      <c r="A452" s="186" t="s">
        <v>1627</v>
      </c>
    </row>
    <row r="453" spans="1:9" ht="18.75">
      <c r="A453" s="33" t="s">
        <v>3653</v>
      </c>
    </row>
    <row r="454" spans="1:9" ht="18.75">
      <c r="A454" s="33" t="s">
        <v>3654</v>
      </c>
    </row>
    <row r="455" spans="1:9" ht="18.75">
      <c r="A455" s="33" t="s">
        <v>3655</v>
      </c>
    </row>
    <row r="456" spans="1:9" ht="18.75">
      <c r="A456" s="58" t="s">
        <v>5606</v>
      </c>
      <c r="B456" s="57"/>
    </row>
    <row r="457" spans="1:9" ht="18.75">
      <c r="A457" s="33" t="s">
        <v>3656</v>
      </c>
    </row>
    <row r="459" spans="1:9" ht="18.75">
      <c r="A459" s="4" t="s">
        <v>4185</v>
      </c>
      <c r="B459" s="4"/>
      <c r="C459" s="4"/>
      <c r="D459" s="4"/>
      <c r="E459" s="497"/>
      <c r="F459" s="862"/>
      <c r="G459" s="862"/>
      <c r="H459" s="862"/>
      <c r="I459" s="862"/>
    </row>
    <row r="460" spans="1:9">
      <c r="A460" s="498" t="s">
        <v>3657</v>
      </c>
      <c r="B460" s="499" t="s">
        <v>3658</v>
      </c>
      <c r="C460" s="499" t="s">
        <v>3659</v>
      </c>
      <c r="D460" s="500" t="s">
        <v>3660</v>
      </c>
      <c r="F460" s="501" t="s">
        <v>3657</v>
      </c>
      <c r="G460" s="501" t="s">
        <v>3658</v>
      </c>
      <c r="H460" s="501" t="s">
        <v>3659</v>
      </c>
      <c r="I460" s="501" t="s">
        <v>3660</v>
      </c>
    </row>
    <row r="461" spans="1:9">
      <c r="A461" s="69">
        <v>1</v>
      </c>
      <c r="B461" s="475">
        <v>141</v>
      </c>
      <c r="C461" s="475">
        <v>234</v>
      </c>
      <c r="D461" s="475">
        <v>198</v>
      </c>
      <c r="F461" s="416" t="e">
        <f t="array" aca="1" ref="F461:I465" ca="1">_xlfn.CHOOSEROWS(A461:D470, {2,4,6,8,10})</f>
        <v>#NAME?</v>
      </c>
      <c r="G461" s="502" t="e">
        <f ca="1"/>
        <v>#NAME?</v>
      </c>
      <c r="H461" s="502" t="e">
        <f ca="1"/>
        <v>#NAME?</v>
      </c>
      <c r="I461" s="502" t="e">
        <f ca="1"/>
        <v>#NAME?</v>
      </c>
    </row>
    <row r="462" spans="1:9">
      <c r="A462" s="69">
        <v>2</v>
      </c>
      <c r="B462" s="475">
        <v>221</v>
      </c>
      <c r="C462" s="475">
        <v>228</v>
      </c>
      <c r="D462" s="475">
        <v>142</v>
      </c>
      <c r="F462" s="416" t="e">
        <f ca="1"/>
        <v>#NAME?</v>
      </c>
      <c r="G462" s="502" t="e">
        <f ca="1"/>
        <v>#NAME?</v>
      </c>
      <c r="H462" s="502" t="e">
        <f ca="1"/>
        <v>#NAME?</v>
      </c>
      <c r="I462" s="502" t="e">
        <f ca="1"/>
        <v>#NAME?</v>
      </c>
    </row>
    <row r="463" spans="1:9">
      <c r="A463" s="69">
        <v>3</v>
      </c>
      <c r="B463" s="475">
        <v>152</v>
      </c>
      <c r="C463" s="475">
        <v>279</v>
      </c>
      <c r="D463" s="475">
        <v>275</v>
      </c>
      <c r="F463" s="416" t="e">
        <f ca="1"/>
        <v>#NAME?</v>
      </c>
      <c r="G463" s="502" t="e">
        <f ca="1"/>
        <v>#NAME?</v>
      </c>
      <c r="H463" s="502" t="e">
        <f ca="1"/>
        <v>#NAME?</v>
      </c>
      <c r="I463" s="502" t="e">
        <f ca="1"/>
        <v>#NAME?</v>
      </c>
    </row>
    <row r="464" spans="1:9">
      <c r="A464" s="69">
        <v>4</v>
      </c>
      <c r="B464" s="475">
        <v>117</v>
      </c>
      <c r="C464" s="475">
        <v>129</v>
      </c>
      <c r="D464" s="475">
        <v>186</v>
      </c>
      <c r="F464" s="416" t="e">
        <f ca="1"/>
        <v>#NAME?</v>
      </c>
      <c r="G464" s="502" t="e">
        <f ca="1"/>
        <v>#NAME?</v>
      </c>
      <c r="H464" s="502" t="e">
        <f ca="1"/>
        <v>#NAME?</v>
      </c>
      <c r="I464" s="502" t="e">
        <f ca="1"/>
        <v>#NAME?</v>
      </c>
    </row>
    <row r="465" spans="1:9">
      <c r="A465" s="69">
        <v>5</v>
      </c>
      <c r="B465" s="475">
        <v>204</v>
      </c>
      <c r="C465" s="475">
        <v>178</v>
      </c>
      <c r="D465" s="475">
        <v>271</v>
      </c>
      <c r="F465" s="416" t="e">
        <f ca="1"/>
        <v>#NAME?</v>
      </c>
      <c r="G465" s="502" t="e">
        <f ca="1"/>
        <v>#NAME?</v>
      </c>
      <c r="H465" s="502" t="e">
        <f ca="1"/>
        <v>#NAME?</v>
      </c>
      <c r="I465" s="502" t="e">
        <f ca="1"/>
        <v>#NAME?</v>
      </c>
    </row>
    <row r="466" spans="1:9">
      <c r="A466" s="69">
        <v>6</v>
      </c>
      <c r="B466" s="475">
        <v>210</v>
      </c>
      <c r="C466" s="475">
        <v>222</v>
      </c>
      <c r="D466" s="475">
        <v>229</v>
      </c>
      <c r="G466" s="503"/>
      <c r="H466" s="503"/>
    </row>
    <row r="467" spans="1:9">
      <c r="A467" s="69">
        <v>7</v>
      </c>
      <c r="B467" s="475">
        <v>195</v>
      </c>
      <c r="C467" s="475">
        <v>118</v>
      </c>
      <c r="D467" s="475">
        <v>144</v>
      </c>
      <c r="G467" s="503"/>
      <c r="H467" s="503"/>
    </row>
    <row r="468" spans="1:9">
      <c r="A468" s="69">
        <v>8</v>
      </c>
      <c r="B468" s="475">
        <v>194</v>
      </c>
      <c r="C468" s="475">
        <v>140</v>
      </c>
      <c r="D468" s="475">
        <v>184</v>
      </c>
      <c r="G468" s="503"/>
      <c r="H468" s="503"/>
    </row>
    <row r="469" spans="1:9">
      <c r="A469" s="69">
        <v>9</v>
      </c>
      <c r="B469" s="475">
        <v>208</v>
      </c>
      <c r="C469" s="475">
        <v>218</v>
      </c>
      <c r="D469" s="475">
        <v>193</v>
      </c>
      <c r="G469" s="503"/>
      <c r="H469" s="503"/>
    </row>
    <row r="470" spans="1:9">
      <c r="A470" s="69">
        <v>10</v>
      </c>
      <c r="B470" s="475">
        <v>214</v>
      </c>
      <c r="C470" s="475">
        <v>296</v>
      </c>
      <c r="D470" s="475">
        <v>285</v>
      </c>
      <c r="G470" s="503"/>
      <c r="H470" s="503"/>
    </row>
    <row r="475" spans="1:9" ht="23.25">
      <c r="A475" s="412" t="s">
        <v>3661</v>
      </c>
      <c r="C475" s="249" t="s">
        <v>4184</v>
      </c>
    </row>
    <row r="476" spans="1:9" ht="21">
      <c r="A476" s="28" t="s">
        <v>3651</v>
      </c>
      <c r="C476" s="848" t="s">
        <v>1844</v>
      </c>
      <c r="D476" s="848"/>
    </row>
    <row r="479" spans="1:9" ht="18.75">
      <c r="A479" s="33" t="s">
        <v>3662</v>
      </c>
    </row>
    <row r="480" spans="1:9" ht="18.75">
      <c r="A480" s="33" t="s">
        <v>3663</v>
      </c>
    </row>
    <row r="481" spans="1:9" ht="18.75">
      <c r="A481" s="33"/>
    </row>
    <row r="482" spans="1:9" ht="18.75">
      <c r="A482" s="33" t="s">
        <v>3664</v>
      </c>
    </row>
    <row r="483" spans="1:9" ht="18.75">
      <c r="A483" s="33" t="s">
        <v>3665</v>
      </c>
    </row>
    <row r="484" spans="1:9" ht="18.75">
      <c r="A484" s="58" t="s">
        <v>5606</v>
      </c>
      <c r="B484" s="58"/>
    </row>
    <row r="485" spans="1:9" ht="18.75">
      <c r="A485" s="33" t="s">
        <v>3666</v>
      </c>
    </row>
    <row r="486" spans="1:9" ht="18.75">
      <c r="A486" s="33" t="s">
        <v>3667</v>
      </c>
    </row>
    <row r="489" spans="1:9">
      <c r="A489" s="504" t="s">
        <v>3657</v>
      </c>
      <c r="B489" s="505" t="s">
        <v>3658</v>
      </c>
      <c r="C489" s="505" t="s">
        <v>3659</v>
      </c>
      <c r="D489" s="506" t="s">
        <v>3660</v>
      </c>
      <c r="F489" s="850" t="s">
        <v>3668</v>
      </c>
      <c r="G489" s="851"/>
      <c r="H489" s="852"/>
    </row>
    <row r="490" spans="1:9">
      <c r="A490" s="69">
        <v>1</v>
      </c>
      <c r="B490" s="475">
        <v>141</v>
      </c>
      <c r="C490" s="475">
        <v>234</v>
      </c>
      <c r="D490" s="475">
        <v>198</v>
      </c>
      <c r="F490" s="507">
        <v>1</v>
      </c>
      <c r="G490" s="508">
        <v>3</v>
      </c>
      <c r="H490" s="509">
        <v>4</v>
      </c>
    </row>
    <row r="491" spans="1:9">
      <c r="A491" s="69">
        <v>2</v>
      </c>
      <c r="B491" s="475">
        <v>221</v>
      </c>
      <c r="C491" s="475">
        <v>228</v>
      </c>
      <c r="D491" s="475">
        <v>142</v>
      </c>
    </row>
    <row r="492" spans="1:9" ht="15.75">
      <c r="A492" s="69">
        <v>3</v>
      </c>
      <c r="B492" s="475">
        <v>152</v>
      </c>
      <c r="C492" s="475">
        <v>279</v>
      </c>
      <c r="D492" s="475">
        <v>275</v>
      </c>
      <c r="F492" s="496" t="s">
        <v>2284</v>
      </c>
      <c r="G492" s="497"/>
      <c r="H492" s="497"/>
    </row>
    <row r="493" spans="1:9">
      <c r="A493" s="69">
        <v>4</v>
      </c>
      <c r="B493" s="475">
        <v>117</v>
      </c>
      <c r="C493" s="475">
        <v>129</v>
      </c>
      <c r="D493" s="475">
        <v>186</v>
      </c>
      <c r="F493" s="68" t="s">
        <v>3657</v>
      </c>
      <c r="G493" s="68" t="s">
        <v>3658</v>
      </c>
      <c r="H493" s="68" t="s">
        <v>3659</v>
      </c>
      <c r="I493" s="68" t="s">
        <v>3660</v>
      </c>
    </row>
    <row r="494" spans="1:9">
      <c r="A494" s="69">
        <v>5</v>
      </c>
      <c r="B494" s="475">
        <v>204</v>
      </c>
      <c r="C494" s="475">
        <v>178</v>
      </c>
      <c r="D494" s="475">
        <v>271</v>
      </c>
      <c r="F494" s="416" t="e">
        <f t="array" aca="1" ref="F494:I496" ca="1">_xlfn.CHOOSEROWS(A490:D499, F490:H490)</f>
        <v>#NAME?</v>
      </c>
      <c r="G494" s="502" t="e">
        <f ca="1"/>
        <v>#NAME?</v>
      </c>
      <c r="H494" s="502" t="e">
        <f ca="1"/>
        <v>#NAME?</v>
      </c>
      <c r="I494" s="502" t="e">
        <f ca="1"/>
        <v>#NAME?</v>
      </c>
    </row>
    <row r="495" spans="1:9">
      <c r="A495" s="69">
        <v>6</v>
      </c>
      <c r="B495" s="475">
        <v>210</v>
      </c>
      <c r="C495" s="475">
        <v>222</v>
      </c>
      <c r="D495" s="475">
        <v>229</v>
      </c>
      <c r="F495" s="416" t="e">
        <f ca="1"/>
        <v>#NAME?</v>
      </c>
      <c r="G495" s="502" t="e">
        <f ca="1"/>
        <v>#NAME?</v>
      </c>
      <c r="H495" s="502" t="e">
        <f ca="1"/>
        <v>#NAME?</v>
      </c>
      <c r="I495" s="502" t="e">
        <f ca="1"/>
        <v>#NAME?</v>
      </c>
    </row>
    <row r="496" spans="1:9">
      <c r="A496" s="69">
        <v>7</v>
      </c>
      <c r="B496" s="475">
        <v>195</v>
      </c>
      <c r="C496" s="475">
        <v>118</v>
      </c>
      <c r="D496" s="475">
        <v>144</v>
      </c>
      <c r="F496" s="416" t="e">
        <f ca="1"/>
        <v>#NAME?</v>
      </c>
      <c r="G496" s="502" t="e">
        <f ca="1"/>
        <v>#NAME?</v>
      </c>
      <c r="H496" s="502" t="e">
        <f ca="1"/>
        <v>#NAME?</v>
      </c>
      <c r="I496" s="502" t="e">
        <f ca="1"/>
        <v>#NAME?</v>
      </c>
    </row>
    <row r="497" spans="1:9">
      <c r="A497" s="69">
        <v>8</v>
      </c>
      <c r="B497" s="475">
        <v>194</v>
      </c>
      <c r="C497" s="475">
        <v>140</v>
      </c>
      <c r="D497" s="475">
        <v>184</v>
      </c>
      <c r="F497" s="101"/>
      <c r="G497" s="503"/>
      <c r="H497" s="503"/>
      <c r="I497" s="503"/>
    </row>
    <row r="498" spans="1:9">
      <c r="A498" s="69">
        <v>9</v>
      </c>
      <c r="B498" s="475">
        <v>208</v>
      </c>
      <c r="C498" s="475">
        <v>218</v>
      </c>
      <c r="D498" s="475">
        <v>193</v>
      </c>
      <c r="F498" s="101"/>
      <c r="G498" s="503"/>
      <c r="H498" s="503"/>
      <c r="I498" s="503"/>
    </row>
    <row r="499" spans="1:9">
      <c r="A499" s="69">
        <v>10</v>
      </c>
      <c r="B499" s="475">
        <v>214</v>
      </c>
      <c r="C499" s="475">
        <v>296</v>
      </c>
      <c r="D499" s="475">
        <v>285</v>
      </c>
    </row>
    <row r="508" spans="1:9" ht="23.25">
      <c r="A508" s="412" t="s">
        <v>3669</v>
      </c>
      <c r="C508" s="249" t="s">
        <v>4184</v>
      </c>
    </row>
    <row r="509" spans="1:9" ht="21">
      <c r="A509" s="28" t="s">
        <v>3651</v>
      </c>
      <c r="C509" s="848" t="s">
        <v>1844</v>
      </c>
      <c r="D509" s="848"/>
    </row>
    <row r="511" spans="1:9" ht="18.75">
      <c r="A511" s="33" t="s">
        <v>3670</v>
      </c>
    </row>
    <row r="512" spans="1:9" ht="18.75">
      <c r="A512" s="33" t="s">
        <v>3671</v>
      </c>
    </row>
    <row r="513" spans="1:9" ht="18.75">
      <c r="A513" s="33" t="s">
        <v>3672</v>
      </c>
    </row>
    <row r="514" spans="1:9" ht="18.75">
      <c r="A514" s="33"/>
    </row>
    <row r="515" spans="1:9" ht="18.75">
      <c r="A515" s="33" t="s">
        <v>3673</v>
      </c>
    </row>
    <row r="516" spans="1:9" ht="18.75">
      <c r="A516" s="58" t="s">
        <v>5606</v>
      </c>
      <c r="B516" s="58"/>
    </row>
    <row r="517" spans="1:9" ht="18.75">
      <c r="A517" s="33" t="s">
        <v>3674</v>
      </c>
    </row>
    <row r="518" spans="1:9" ht="18.75">
      <c r="A518" s="33"/>
    </row>
    <row r="519" spans="1:9" ht="18.75">
      <c r="A519" s="33" t="s">
        <v>3675</v>
      </c>
    </row>
    <row r="520" spans="1:9" ht="18.75">
      <c r="A520" s="33"/>
    </row>
    <row r="521" spans="1:9" ht="18.75">
      <c r="A521" s="33" t="s">
        <v>3676</v>
      </c>
    </row>
    <row r="522" spans="1:9" ht="21">
      <c r="A522" s="6" t="s">
        <v>4186</v>
      </c>
      <c r="B522" s="6"/>
      <c r="C522" s="6"/>
    </row>
    <row r="524" spans="1:9">
      <c r="A524" s="498" t="s">
        <v>3657</v>
      </c>
      <c r="B524" s="498" t="s">
        <v>3658</v>
      </c>
      <c r="C524" s="498" t="s">
        <v>3659</v>
      </c>
      <c r="D524" s="498" t="s">
        <v>3660</v>
      </c>
      <c r="F524" s="498" t="s">
        <v>3657</v>
      </c>
      <c r="G524" s="498" t="s">
        <v>3658</v>
      </c>
      <c r="H524" s="498" t="s">
        <v>3659</v>
      </c>
      <c r="I524" s="498" t="s">
        <v>3660</v>
      </c>
    </row>
    <row r="525" spans="1:9">
      <c r="A525" s="69">
        <v>1</v>
      </c>
      <c r="B525" s="475">
        <v>141</v>
      </c>
      <c r="C525" s="475">
        <v>234</v>
      </c>
      <c r="D525" s="475">
        <v>198</v>
      </c>
      <c r="F525" s="416" t="e">
        <f t="array" aca="1" ref="F525:I527" ca="1">_xlfn.CHOOSEROWS(A525:D534, -3, -2, -1)</f>
        <v>#NAME?</v>
      </c>
      <c r="G525" s="502" t="e">
        <f ca="1"/>
        <v>#NAME?</v>
      </c>
      <c r="H525" s="502" t="e">
        <f ca="1"/>
        <v>#NAME?</v>
      </c>
      <c r="I525" s="502" t="e">
        <f ca="1"/>
        <v>#NAME?</v>
      </c>
    </row>
    <row r="526" spans="1:9">
      <c r="A526" s="69">
        <v>2</v>
      </c>
      <c r="B526" s="475">
        <v>221</v>
      </c>
      <c r="C526" s="475">
        <v>228</v>
      </c>
      <c r="D526" s="475">
        <v>142</v>
      </c>
      <c r="F526" s="416" t="e">
        <f ca="1"/>
        <v>#NAME?</v>
      </c>
      <c r="G526" s="502" t="e">
        <f ca="1"/>
        <v>#NAME?</v>
      </c>
      <c r="H526" s="502" t="e">
        <f ca="1"/>
        <v>#NAME?</v>
      </c>
      <c r="I526" s="502" t="e">
        <f ca="1"/>
        <v>#NAME?</v>
      </c>
    </row>
    <row r="527" spans="1:9">
      <c r="A527" s="69">
        <v>3</v>
      </c>
      <c r="B527" s="475">
        <v>152</v>
      </c>
      <c r="C527" s="475">
        <v>279</v>
      </c>
      <c r="D527" s="475">
        <v>275</v>
      </c>
      <c r="F527" s="416" t="e">
        <f ca="1"/>
        <v>#NAME?</v>
      </c>
      <c r="G527" s="502" t="e">
        <f ca="1"/>
        <v>#NAME?</v>
      </c>
      <c r="H527" s="502" t="e">
        <f ca="1"/>
        <v>#NAME?</v>
      </c>
      <c r="I527" s="502" t="e">
        <f ca="1"/>
        <v>#NAME?</v>
      </c>
    </row>
    <row r="528" spans="1:9">
      <c r="A528" s="69">
        <v>4</v>
      </c>
      <c r="B528" s="475">
        <v>117</v>
      </c>
      <c r="C528" s="475">
        <v>129</v>
      </c>
      <c r="D528" s="475">
        <v>186</v>
      </c>
      <c r="F528" s="101"/>
      <c r="G528" s="503"/>
      <c r="H528" s="503"/>
      <c r="I528" s="503"/>
    </row>
    <row r="529" spans="1:9">
      <c r="A529" s="69">
        <v>5</v>
      </c>
      <c r="B529" s="475">
        <v>204</v>
      </c>
      <c r="C529" s="475">
        <v>178</v>
      </c>
      <c r="D529" s="475">
        <v>271</v>
      </c>
      <c r="F529" s="101"/>
      <c r="G529" s="503"/>
      <c r="H529" s="503"/>
      <c r="I529" s="503"/>
    </row>
    <row r="530" spans="1:9" ht="15.75">
      <c r="A530" s="69">
        <v>6</v>
      </c>
      <c r="B530" s="475">
        <v>210</v>
      </c>
      <c r="C530" s="475">
        <v>222</v>
      </c>
      <c r="D530" s="475">
        <v>229</v>
      </c>
      <c r="F530" s="496" t="s">
        <v>3677</v>
      </c>
      <c r="G530" s="497"/>
      <c r="H530" s="497"/>
    </row>
    <row r="531" spans="1:9">
      <c r="A531" s="69">
        <v>7</v>
      </c>
      <c r="B531" s="475">
        <v>195</v>
      </c>
      <c r="C531" s="475">
        <v>118</v>
      </c>
      <c r="D531" s="475">
        <v>144</v>
      </c>
      <c r="F531" s="498" t="s">
        <v>3657</v>
      </c>
      <c r="G531" s="498" t="s">
        <v>3658</v>
      </c>
      <c r="H531" s="498" t="s">
        <v>3659</v>
      </c>
      <c r="I531" s="498" t="s">
        <v>3660</v>
      </c>
    </row>
    <row r="532" spans="1:9">
      <c r="A532" s="69">
        <v>8</v>
      </c>
      <c r="B532" s="475">
        <v>194</v>
      </c>
      <c r="C532" s="475">
        <v>140</v>
      </c>
      <c r="D532" s="475">
        <v>184</v>
      </c>
      <c r="F532" s="416" t="e">
        <f t="array" aca="1" ref="F532:I534" ca="1">_xlfn.CHOOSEROWS(A525:D534, -1, -2, -3)</f>
        <v>#NAME?</v>
      </c>
      <c r="G532" s="502" t="e">
        <f ca="1"/>
        <v>#NAME?</v>
      </c>
      <c r="H532" s="502" t="e">
        <f ca="1"/>
        <v>#NAME?</v>
      </c>
      <c r="I532" s="502" t="e">
        <f ca="1"/>
        <v>#NAME?</v>
      </c>
    </row>
    <row r="533" spans="1:9">
      <c r="A533" s="69">
        <v>9</v>
      </c>
      <c r="B533" s="475">
        <v>208</v>
      </c>
      <c r="C533" s="475">
        <v>218</v>
      </c>
      <c r="D533" s="475">
        <v>193</v>
      </c>
      <c r="F533" s="416" t="e">
        <f ca="1"/>
        <v>#NAME?</v>
      </c>
      <c r="G533" s="502" t="e">
        <f ca="1"/>
        <v>#NAME?</v>
      </c>
      <c r="H533" s="502" t="e">
        <f ca="1"/>
        <v>#NAME?</v>
      </c>
      <c r="I533" s="502" t="e">
        <f ca="1"/>
        <v>#NAME?</v>
      </c>
    </row>
    <row r="534" spans="1:9">
      <c r="A534" s="69">
        <v>10</v>
      </c>
      <c r="B534" s="475">
        <v>214</v>
      </c>
      <c r="C534" s="475">
        <v>296</v>
      </c>
      <c r="D534" s="475">
        <v>285</v>
      </c>
      <c r="F534" s="416" t="e">
        <f ca="1"/>
        <v>#NAME?</v>
      </c>
      <c r="G534" s="502" t="e">
        <f ca="1"/>
        <v>#NAME?</v>
      </c>
      <c r="H534" s="502" t="e">
        <f ca="1"/>
        <v>#NAME?</v>
      </c>
      <c r="I534" s="502" t="e">
        <f ca="1"/>
        <v>#NAME?</v>
      </c>
    </row>
    <row r="544" spans="1:9" ht="23.25">
      <c r="A544" s="412" t="s">
        <v>3678</v>
      </c>
      <c r="C544" s="249" t="s">
        <v>4184</v>
      </c>
    </row>
    <row r="545" spans="1:4" ht="21">
      <c r="A545" s="28" t="s">
        <v>3651</v>
      </c>
      <c r="C545" s="848" t="s">
        <v>1844</v>
      </c>
      <c r="D545" s="848"/>
    </row>
    <row r="548" spans="1:4" ht="18.75">
      <c r="A548" s="234" t="s">
        <v>3679</v>
      </c>
      <c r="B548" s="234"/>
      <c r="C548" s="234"/>
      <c r="D548" s="234"/>
    </row>
    <row r="549" spans="1:4" ht="18.75">
      <c r="A549" s="33"/>
    </row>
    <row r="550" spans="1:4" ht="18.75">
      <c r="A550" s="33" t="s">
        <v>3680</v>
      </c>
    </row>
    <row r="551" spans="1:4" ht="18.75">
      <c r="A551" s="33" t="s">
        <v>3681</v>
      </c>
    </row>
    <row r="552" spans="1:4" ht="18.75">
      <c r="A552" s="33" t="s">
        <v>3682</v>
      </c>
    </row>
    <row r="553" spans="1:4" ht="18.75">
      <c r="A553" s="33"/>
    </row>
    <row r="554" spans="1:4" ht="18.75">
      <c r="A554" s="33" t="s">
        <v>3683</v>
      </c>
    </row>
    <row r="555" spans="1:4" ht="18.75">
      <c r="A555" s="58" t="s">
        <v>5606</v>
      </c>
      <c r="B555" s="58"/>
    </row>
    <row r="556" spans="1:4" ht="18.75">
      <c r="A556" s="33" t="s">
        <v>3684</v>
      </c>
    </row>
    <row r="557" spans="1:4" ht="18.75">
      <c r="A557" s="33"/>
    </row>
    <row r="558" spans="1:4" ht="18.75">
      <c r="A558" s="33" t="s">
        <v>3685</v>
      </c>
    </row>
    <row r="559" spans="1:4" ht="21">
      <c r="A559" s="6" t="s">
        <v>4186</v>
      </c>
      <c r="B559" s="6"/>
      <c r="C559" s="6"/>
    </row>
    <row r="561" spans="1:9">
      <c r="A561" s="498" t="s">
        <v>3657</v>
      </c>
      <c r="B561" s="498" t="s">
        <v>3658</v>
      </c>
      <c r="C561" s="498" t="s">
        <v>3659</v>
      </c>
      <c r="D561" s="498" t="s">
        <v>3660</v>
      </c>
      <c r="F561" s="498" t="s">
        <v>3657</v>
      </c>
      <c r="G561" s="498" t="s">
        <v>3658</v>
      </c>
      <c r="H561" s="498" t="s">
        <v>3659</v>
      </c>
      <c r="I561" s="498" t="s">
        <v>3660</v>
      </c>
    </row>
    <row r="562" spans="1:9">
      <c r="A562" s="69">
        <v>1</v>
      </c>
      <c r="B562" s="475">
        <v>141</v>
      </c>
      <c r="C562" s="475">
        <v>234</v>
      </c>
      <c r="D562" s="475">
        <v>198</v>
      </c>
      <c r="F562" s="416" t="e">
        <f t="array" aca="1" ref="F562:I566" ca="1">_xlfn.CHOOSEROWS(A562:D571, _xlfn.SEQUENCE(ROUNDUP(ROWS(A562:D571)/2, 0),1, 1, 2))</f>
        <v>#NAME?</v>
      </c>
      <c r="G562" s="502" t="e">
        <f ca="1"/>
        <v>#NAME?</v>
      </c>
      <c r="H562" s="502" t="e">
        <f ca="1"/>
        <v>#NAME?</v>
      </c>
      <c r="I562" s="502" t="e">
        <f ca="1"/>
        <v>#NAME?</v>
      </c>
    </row>
    <row r="563" spans="1:9">
      <c r="A563" s="69">
        <v>2</v>
      </c>
      <c r="B563" s="475">
        <v>221</v>
      </c>
      <c r="C563" s="475">
        <v>228</v>
      </c>
      <c r="D563" s="475">
        <v>142</v>
      </c>
      <c r="F563" s="416" t="e">
        <f ca="1"/>
        <v>#NAME?</v>
      </c>
      <c r="G563" s="502" t="e">
        <f ca="1"/>
        <v>#NAME?</v>
      </c>
      <c r="H563" s="502" t="e">
        <f ca="1"/>
        <v>#NAME?</v>
      </c>
      <c r="I563" s="502" t="e">
        <f ca="1"/>
        <v>#NAME?</v>
      </c>
    </row>
    <row r="564" spans="1:9">
      <c r="A564" s="69">
        <v>3</v>
      </c>
      <c r="B564" s="475">
        <v>152</v>
      </c>
      <c r="C564" s="475">
        <v>279</v>
      </c>
      <c r="D564" s="475">
        <v>275</v>
      </c>
      <c r="F564" s="416" t="e">
        <f ca="1"/>
        <v>#NAME?</v>
      </c>
      <c r="G564" s="502" t="e">
        <f ca="1"/>
        <v>#NAME?</v>
      </c>
      <c r="H564" s="502" t="e">
        <f ca="1"/>
        <v>#NAME?</v>
      </c>
      <c r="I564" s="502" t="e">
        <f ca="1"/>
        <v>#NAME?</v>
      </c>
    </row>
    <row r="565" spans="1:9">
      <c r="A565" s="69">
        <v>4</v>
      </c>
      <c r="B565" s="475">
        <v>117</v>
      </c>
      <c r="C565" s="475">
        <v>129</v>
      </c>
      <c r="D565" s="475">
        <v>186</v>
      </c>
      <c r="F565" s="416" t="e">
        <f ca="1"/>
        <v>#NAME?</v>
      </c>
      <c r="G565" s="502" t="e">
        <f ca="1"/>
        <v>#NAME?</v>
      </c>
      <c r="H565" s="502" t="e">
        <f ca="1"/>
        <v>#NAME?</v>
      </c>
      <c r="I565" s="502" t="e">
        <f ca="1"/>
        <v>#NAME?</v>
      </c>
    </row>
    <row r="566" spans="1:9">
      <c r="A566" s="69">
        <v>5</v>
      </c>
      <c r="B566" s="475">
        <v>204</v>
      </c>
      <c r="C566" s="475">
        <v>178</v>
      </c>
      <c r="D566" s="475">
        <v>271</v>
      </c>
      <c r="F566" s="416" t="e">
        <f ca="1"/>
        <v>#NAME?</v>
      </c>
      <c r="G566" s="502" t="e">
        <f ca="1"/>
        <v>#NAME?</v>
      </c>
      <c r="H566" s="502" t="e">
        <f ca="1"/>
        <v>#NAME?</v>
      </c>
      <c r="I566" s="502" t="e">
        <f ca="1"/>
        <v>#NAME?</v>
      </c>
    </row>
    <row r="567" spans="1:9">
      <c r="A567" s="69">
        <v>6</v>
      </c>
      <c r="B567" s="475">
        <v>210</v>
      </c>
      <c r="C567" s="475">
        <v>222</v>
      </c>
      <c r="D567" s="475">
        <v>229</v>
      </c>
      <c r="F567" s="101"/>
      <c r="G567" s="503"/>
      <c r="H567" s="503"/>
      <c r="I567" s="503"/>
    </row>
    <row r="568" spans="1:9" ht="15.75">
      <c r="A568" s="69">
        <v>7</v>
      </c>
      <c r="B568" s="475">
        <v>195</v>
      </c>
      <c r="C568" s="475">
        <v>118</v>
      </c>
      <c r="D568" s="475">
        <v>144</v>
      </c>
      <c r="F568" s="496" t="s">
        <v>3686</v>
      </c>
      <c r="G568" s="497"/>
      <c r="H568" s="497"/>
    </row>
    <row r="569" spans="1:9">
      <c r="A569" s="69">
        <v>8</v>
      </c>
      <c r="B569" s="475">
        <v>194</v>
      </c>
      <c r="C569" s="475">
        <v>140</v>
      </c>
      <c r="D569" s="475">
        <v>184</v>
      </c>
      <c r="F569" s="498" t="s">
        <v>3657</v>
      </c>
      <c r="G569" s="498" t="s">
        <v>3658</v>
      </c>
      <c r="H569" s="498" t="s">
        <v>3659</v>
      </c>
      <c r="I569" s="498" t="s">
        <v>3660</v>
      </c>
    </row>
    <row r="570" spans="1:9">
      <c r="A570" s="69">
        <v>9</v>
      </c>
      <c r="B570" s="475">
        <v>208</v>
      </c>
      <c r="C570" s="475">
        <v>218</v>
      </c>
      <c r="D570" s="475">
        <v>193</v>
      </c>
      <c r="F570" s="416" t="e">
        <f t="array" aca="1" ref="F570:I574" ca="1">_xlfn.CHOOSEROWS(A562:D571, _xlfn.SEQUENCE(ROUNDUP(ROWS(A562:D571)/2, 0),1, 2, 2))</f>
        <v>#NAME?</v>
      </c>
      <c r="G570" s="502" t="e">
        <f ca="1"/>
        <v>#NAME?</v>
      </c>
      <c r="H570" s="502" t="e">
        <f ca="1"/>
        <v>#NAME?</v>
      </c>
      <c r="I570" s="502" t="e">
        <f ca="1"/>
        <v>#NAME?</v>
      </c>
    </row>
    <row r="571" spans="1:9">
      <c r="A571" s="69">
        <v>10</v>
      </c>
      <c r="B571" s="475">
        <v>214</v>
      </c>
      <c r="C571" s="475">
        <v>296</v>
      </c>
      <c r="D571" s="475">
        <v>285</v>
      </c>
      <c r="F571" s="416" t="e">
        <f ca="1"/>
        <v>#NAME?</v>
      </c>
      <c r="G571" s="502" t="e">
        <f ca="1"/>
        <v>#NAME?</v>
      </c>
      <c r="H571" s="502" t="e">
        <f ca="1"/>
        <v>#NAME?</v>
      </c>
      <c r="I571" s="502" t="e">
        <f ca="1"/>
        <v>#NAME?</v>
      </c>
    </row>
    <row r="572" spans="1:9">
      <c r="F572" s="416" t="e">
        <f ca="1"/>
        <v>#NAME?</v>
      </c>
      <c r="G572" s="502" t="e">
        <f ca="1"/>
        <v>#NAME?</v>
      </c>
      <c r="H572" s="502" t="e">
        <f ca="1"/>
        <v>#NAME?</v>
      </c>
      <c r="I572" s="502" t="e">
        <f ca="1"/>
        <v>#NAME?</v>
      </c>
    </row>
    <row r="573" spans="1:9">
      <c r="F573" s="416" t="e">
        <f ca="1"/>
        <v>#NAME?</v>
      </c>
      <c r="G573" s="502" t="e">
        <f ca="1"/>
        <v>#NAME?</v>
      </c>
      <c r="H573" s="502" t="e">
        <f ca="1"/>
        <v>#NAME?</v>
      </c>
      <c r="I573" s="502" t="e">
        <f ca="1"/>
        <v>#NAME?</v>
      </c>
    </row>
    <row r="574" spans="1:9">
      <c r="F574" s="416" t="e">
        <f ca="1"/>
        <v>#NAME?</v>
      </c>
      <c r="G574" s="502" t="e">
        <f ca="1"/>
        <v>#NAME?</v>
      </c>
      <c r="H574" s="502" t="e">
        <f ca="1"/>
        <v>#NAME?</v>
      </c>
      <c r="I574" s="502" t="e">
        <f ca="1"/>
        <v>#NAME?</v>
      </c>
    </row>
    <row r="579" spans="1:4" ht="23.25">
      <c r="A579" s="412" t="s">
        <v>3687</v>
      </c>
      <c r="C579" s="249" t="s">
        <v>4184</v>
      </c>
    </row>
    <row r="580" spans="1:4" ht="21">
      <c r="A580" s="28" t="s">
        <v>3651</v>
      </c>
      <c r="C580" s="848" t="s">
        <v>1844</v>
      </c>
      <c r="D580" s="848"/>
    </row>
    <row r="582" spans="1:4" ht="18.75">
      <c r="A582" s="234" t="s">
        <v>3688</v>
      </c>
      <c r="B582" s="234"/>
      <c r="C582" s="234"/>
    </row>
    <row r="584" spans="1:4" ht="18.75">
      <c r="A584" s="33" t="s">
        <v>3689</v>
      </c>
    </row>
    <row r="585" spans="1:4" ht="18.75">
      <c r="A585" s="33"/>
    </row>
    <row r="586" spans="1:4" ht="18.75">
      <c r="A586" s="33" t="s">
        <v>3690</v>
      </c>
    </row>
    <row r="587" spans="1:4" ht="18.75">
      <c r="A587" s="33"/>
    </row>
    <row r="588" spans="1:4" ht="18.75">
      <c r="A588" s="33" t="s">
        <v>3691</v>
      </c>
    </row>
    <row r="589" spans="1:4" ht="18.75">
      <c r="A589" s="33" t="s">
        <v>3692</v>
      </c>
    </row>
    <row r="590" spans="1:4" ht="18.75">
      <c r="A590" s="33" t="s">
        <v>3693</v>
      </c>
    </row>
    <row r="591" spans="1:4" ht="18.75">
      <c r="A591" s="33" t="s">
        <v>3694</v>
      </c>
    </row>
    <row r="592" spans="1:4" ht="18.75">
      <c r="A592" s="33" t="s">
        <v>3695</v>
      </c>
    </row>
    <row r="594" spans="1:9" ht="18.75">
      <c r="A594" s="33" t="s">
        <v>3696</v>
      </c>
    </row>
    <row r="595" spans="1:9" ht="21">
      <c r="A595" s="6" t="s">
        <v>4186</v>
      </c>
      <c r="B595" s="6"/>
      <c r="C595" s="6"/>
    </row>
    <row r="597" spans="1:9">
      <c r="A597" s="498" t="s">
        <v>3657</v>
      </c>
      <c r="B597" s="498" t="s">
        <v>3658</v>
      </c>
      <c r="C597" s="498" t="s">
        <v>3659</v>
      </c>
      <c r="D597" s="498" t="s">
        <v>3660</v>
      </c>
      <c r="F597" s="498" t="s">
        <v>3657</v>
      </c>
      <c r="G597" s="498" t="s">
        <v>3658</v>
      </c>
      <c r="H597" s="498" t="s">
        <v>3659</v>
      </c>
      <c r="I597" s="498" t="s">
        <v>3660</v>
      </c>
    </row>
    <row r="598" spans="1:9">
      <c r="A598" s="69">
        <v>1</v>
      </c>
      <c r="B598" s="475">
        <v>141</v>
      </c>
      <c r="C598" s="475">
        <v>234</v>
      </c>
      <c r="D598" s="475">
        <v>198</v>
      </c>
      <c r="F598" s="416" t="e">
        <f t="array" aca="1" ref="F598:I607" ca="1">_xlfn.CHOOSEROWS(A598:D607, _xlfn.SEQUENCE(ROWS(A598:D607))*-1)</f>
        <v>#NAME?</v>
      </c>
      <c r="G598" s="502" t="e">
        <f ca="1"/>
        <v>#NAME?</v>
      </c>
      <c r="H598" s="502" t="e">
        <f ca="1"/>
        <v>#NAME?</v>
      </c>
      <c r="I598" s="502" t="e">
        <f ca="1"/>
        <v>#NAME?</v>
      </c>
    </row>
    <row r="599" spans="1:9">
      <c r="A599" s="69">
        <v>2</v>
      </c>
      <c r="B599" s="475">
        <v>221</v>
      </c>
      <c r="C599" s="475">
        <v>228</v>
      </c>
      <c r="D599" s="475">
        <v>142</v>
      </c>
      <c r="F599" s="416" t="e">
        <f ca="1"/>
        <v>#NAME?</v>
      </c>
      <c r="G599" s="502" t="e">
        <f ca="1"/>
        <v>#NAME?</v>
      </c>
      <c r="H599" s="502" t="e">
        <f ca="1"/>
        <v>#NAME?</v>
      </c>
      <c r="I599" s="502" t="e">
        <f ca="1"/>
        <v>#NAME?</v>
      </c>
    </row>
    <row r="600" spans="1:9">
      <c r="A600" s="69">
        <v>3</v>
      </c>
      <c r="B600" s="475">
        <v>152</v>
      </c>
      <c r="C600" s="475">
        <v>279</v>
      </c>
      <c r="D600" s="475">
        <v>275</v>
      </c>
      <c r="F600" s="416" t="e">
        <f ca="1"/>
        <v>#NAME?</v>
      </c>
      <c r="G600" s="502" t="e">
        <f ca="1"/>
        <v>#NAME?</v>
      </c>
      <c r="H600" s="502" t="e">
        <f ca="1"/>
        <v>#NAME?</v>
      </c>
      <c r="I600" s="502" t="e">
        <f ca="1"/>
        <v>#NAME?</v>
      </c>
    </row>
    <row r="601" spans="1:9">
      <c r="A601" s="69">
        <v>4</v>
      </c>
      <c r="B601" s="475">
        <v>117</v>
      </c>
      <c r="C601" s="475">
        <v>129</v>
      </c>
      <c r="D601" s="475">
        <v>186</v>
      </c>
      <c r="F601" s="416" t="e">
        <f ca="1"/>
        <v>#NAME?</v>
      </c>
      <c r="G601" s="502" t="e">
        <f ca="1"/>
        <v>#NAME?</v>
      </c>
      <c r="H601" s="502" t="e">
        <f ca="1"/>
        <v>#NAME?</v>
      </c>
      <c r="I601" s="502" t="e">
        <f ca="1"/>
        <v>#NAME?</v>
      </c>
    </row>
    <row r="602" spans="1:9">
      <c r="A602" s="69">
        <v>5</v>
      </c>
      <c r="B602" s="475">
        <v>204</v>
      </c>
      <c r="C602" s="475">
        <v>178</v>
      </c>
      <c r="D602" s="475">
        <v>271</v>
      </c>
      <c r="F602" s="416" t="e">
        <f ca="1"/>
        <v>#NAME?</v>
      </c>
      <c r="G602" s="502" t="e">
        <f ca="1"/>
        <v>#NAME?</v>
      </c>
      <c r="H602" s="502" t="e">
        <f ca="1"/>
        <v>#NAME?</v>
      </c>
      <c r="I602" s="502" t="e">
        <f ca="1"/>
        <v>#NAME?</v>
      </c>
    </row>
    <row r="603" spans="1:9">
      <c r="A603" s="69">
        <v>6</v>
      </c>
      <c r="B603" s="475">
        <v>210</v>
      </c>
      <c r="C603" s="475">
        <v>222</v>
      </c>
      <c r="D603" s="475">
        <v>229</v>
      </c>
      <c r="F603" s="416" t="e">
        <f ca="1"/>
        <v>#NAME?</v>
      </c>
      <c r="G603" s="502" t="e">
        <f ca="1"/>
        <v>#NAME?</v>
      </c>
      <c r="H603" s="502" t="e">
        <f ca="1"/>
        <v>#NAME?</v>
      </c>
      <c r="I603" s="502" t="e">
        <f ca="1"/>
        <v>#NAME?</v>
      </c>
    </row>
    <row r="604" spans="1:9">
      <c r="A604" s="69">
        <v>7</v>
      </c>
      <c r="B604" s="475">
        <v>195</v>
      </c>
      <c r="C604" s="475">
        <v>118</v>
      </c>
      <c r="D604" s="475">
        <v>144</v>
      </c>
      <c r="F604" s="416" t="e">
        <f ca="1"/>
        <v>#NAME?</v>
      </c>
      <c r="G604" s="502" t="e">
        <f ca="1"/>
        <v>#NAME?</v>
      </c>
      <c r="H604" s="502" t="e">
        <f ca="1"/>
        <v>#NAME?</v>
      </c>
      <c r="I604" s="502" t="e">
        <f ca="1"/>
        <v>#NAME?</v>
      </c>
    </row>
    <row r="605" spans="1:9">
      <c r="A605" s="69">
        <v>8</v>
      </c>
      <c r="B605" s="475">
        <v>194</v>
      </c>
      <c r="C605" s="475">
        <v>140</v>
      </c>
      <c r="D605" s="475">
        <v>184</v>
      </c>
      <c r="F605" s="416" t="e">
        <f ca="1"/>
        <v>#NAME?</v>
      </c>
      <c r="G605" s="502" t="e">
        <f ca="1"/>
        <v>#NAME?</v>
      </c>
      <c r="H605" s="502" t="e">
        <f ca="1"/>
        <v>#NAME?</v>
      </c>
      <c r="I605" s="502" t="e">
        <f ca="1"/>
        <v>#NAME?</v>
      </c>
    </row>
    <row r="606" spans="1:9">
      <c r="A606" s="69">
        <v>9</v>
      </c>
      <c r="B606" s="475">
        <v>208</v>
      </c>
      <c r="C606" s="475">
        <v>218</v>
      </c>
      <c r="D606" s="475">
        <v>193</v>
      </c>
      <c r="F606" s="416" t="e">
        <f ca="1"/>
        <v>#NAME?</v>
      </c>
      <c r="G606" s="502" t="e">
        <f ca="1"/>
        <v>#NAME?</v>
      </c>
      <c r="H606" s="502" t="e">
        <f ca="1"/>
        <v>#NAME?</v>
      </c>
      <c r="I606" s="502" t="e">
        <f ca="1"/>
        <v>#NAME?</v>
      </c>
    </row>
    <row r="607" spans="1:9">
      <c r="A607" s="69">
        <v>10</v>
      </c>
      <c r="B607" s="475">
        <v>214</v>
      </c>
      <c r="C607" s="475">
        <v>296</v>
      </c>
      <c r="D607" s="475">
        <v>285</v>
      </c>
      <c r="F607" s="416" t="e">
        <f ca="1"/>
        <v>#NAME?</v>
      </c>
      <c r="G607" s="502" t="e">
        <f ca="1"/>
        <v>#NAME?</v>
      </c>
      <c r="H607" s="502" t="e">
        <f ca="1"/>
        <v>#NAME?</v>
      </c>
      <c r="I607" s="502" t="e">
        <f ca="1"/>
        <v>#NAME?</v>
      </c>
    </row>
    <row r="614" spans="1:9" ht="23.25">
      <c r="A614" s="412" t="s">
        <v>3697</v>
      </c>
      <c r="C614" s="249" t="s">
        <v>4184</v>
      </c>
    </row>
    <row r="615" spans="1:9" ht="21">
      <c r="A615" s="28" t="s">
        <v>3698</v>
      </c>
      <c r="C615" s="848" t="s">
        <v>1844</v>
      </c>
      <c r="D615" s="848"/>
    </row>
    <row r="617" spans="1:9" ht="18.75">
      <c r="A617" s="33" t="s">
        <v>5607</v>
      </c>
    </row>
    <row r="620" spans="1:9">
      <c r="A620" s="510" t="s">
        <v>2013</v>
      </c>
      <c r="B620" s="511" t="s">
        <v>3699</v>
      </c>
      <c r="C620" s="511" t="s">
        <v>3700</v>
      </c>
      <c r="D620" s="512" t="s">
        <v>3701</v>
      </c>
      <c r="F620" s="513" t="e">
        <f t="array" aca="1" ref="F620:I632" ca="1">_xlfn.DROP(A620:D635, -3)</f>
        <v>#NAME?</v>
      </c>
      <c r="G620" s="513" t="e">
        <f ca="1"/>
        <v>#NAME?</v>
      </c>
      <c r="H620" s="513" t="e">
        <f ca="1"/>
        <v>#NAME?</v>
      </c>
      <c r="I620" s="513" t="e">
        <f ca="1"/>
        <v>#NAME?</v>
      </c>
    </row>
    <row r="621" spans="1:9">
      <c r="A621" s="56" t="s">
        <v>3702</v>
      </c>
      <c r="B621" s="69">
        <v>79</v>
      </c>
      <c r="C621" s="69">
        <v>76</v>
      </c>
      <c r="D621" s="69">
        <v>99</v>
      </c>
      <c r="F621" s="414" t="e">
        <f ca="1"/>
        <v>#NAME?</v>
      </c>
      <c r="G621" s="416" t="e">
        <f ca="1"/>
        <v>#NAME?</v>
      </c>
      <c r="H621" s="416" t="e">
        <f ca="1"/>
        <v>#NAME?</v>
      </c>
      <c r="I621" s="416" t="e">
        <f ca="1"/>
        <v>#NAME?</v>
      </c>
    </row>
    <row r="622" spans="1:9">
      <c r="A622" s="56" t="s">
        <v>3703</v>
      </c>
      <c r="B622" s="69">
        <v>77</v>
      </c>
      <c r="C622" s="69">
        <v>52</v>
      </c>
      <c r="D622" s="69">
        <v>69</v>
      </c>
      <c r="F622" s="414" t="e">
        <f ca="1"/>
        <v>#NAME?</v>
      </c>
      <c r="G622" s="416" t="e">
        <f ca="1"/>
        <v>#NAME?</v>
      </c>
      <c r="H622" s="416" t="e">
        <f ca="1"/>
        <v>#NAME?</v>
      </c>
      <c r="I622" s="416" t="e">
        <f ca="1"/>
        <v>#NAME?</v>
      </c>
    </row>
    <row r="623" spans="1:9">
      <c r="A623" s="56" t="s">
        <v>3704</v>
      </c>
      <c r="B623" s="69">
        <v>56</v>
      </c>
      <c r="C623" s="69">
        <v>86</v>
      </c>
      <c r="D623" s="69">
        <v>67</v>
      </c>
      <c r="F623" s="414" t="e">
        <f ca="1"/>
        <v>#NAME?</v>
      </c>
      <c r="G623" s="416" t="e">
        <f ca="1"/>
        <v>#NAME?</v>
      </c>
      <c r="H623" s="416" t="e">
        <f ca="1"/>
        <v>#NAME?</v>
      </c>
      <c r="I623" s="416" t="e">
        <f ca="1"/>
        <v>#NAME?</v>
      </c>
    </row>
    <row r="624" spans="1:9">
      <c r="A624" s="56" t="s">
        <v>3705</v>
      </c>
      <c r="B624" s="69">
        <v>53</v>
      </c>
      <c r="C624" s="69">
        <v>83</v>
      </c>
      <c r="D624" s="69">
        <v>63</v>
      </c>
      <c r="F624" s="414" t="e">
        <f ca="1"/>
        <v>#NAME?</v>
      </c>
      <c r="G624" s="416" t="e">
        <f ca="1"/>
        <v>#NAME?</v>
      </c>
      <c r="H624" s="416" t="e">
        <f ca="1"/>
        <v>#NAME?</v>
      </c>
      <c r="I624" s="416" t="e">
        <f ca="1"/>
        <v>#NAME?</v>
      </c>
    </row>
    <row r="625" spans="1:9">
      <c r="A625" s="56" t="s">
        <v>3706</v>
      </c>
      <c r="B625" s="69">
        <v>81</v>
      </c>
      <c r="C625" s="69">
        <v>54</v>
      </c>
      <c r="D625" s="69">
        <v>78</v>
      </c>
      <c r="F625" s="414" t="e">
        <f ca="1"/>
        <v>#NAME?</v>
      </c>
      <c r="G625" s="416" t="e">
        <f ca="1"/>
        <v>#NAME?</v>
      </c>
      <c r="H625" s="416" t="e">
        <f ca="1"/>
        <v>#NAME?</v>
      </c>
      <c r="I625" s="416" t="e">
        <f ca="1"/>
        <v>#NAME?</v>
      </c>
    </row>
    <row r="626" spans="1:9">
      <c r="A626" s="56" t="s">
        <v>3707</v>
      </c>
      <c r="B626" s="69">
        <v>84</v>
      </c>
      <c r="C626" s="69">
        <v>82</v>
      </c>
      <c r="D626" s="69">
        <v>98</v>
      </c>
      <c r="F626" s="414" t="e">
        <f ca="1"/>
        <v>#NAME?</v>
      </c>
      <c r="G626" s="416" t="e">
        <f ca="1"/>
        <v>#NAME?</v>
      </c>
      <c r="H626" s="416" t="e">
        <f ca="1"/>
        <v>#NAME?</v>
      </c>
      <c r="I626" s="416" t="e">
        <f ca="1"/>
        <v>#NAME?</v>
      </c>
    </row>
    <row r="627" spans="1:9">
      <c r="A627" s="56" t="s">
        <v>3708</v>
      </c>
      <c r="B627" s="69">
        <v>91</v>
      </c>
      <c r="C627" s="69">
        <v>68</v>
      </c>
      <c r="D627" s="69">
        <v>90</v>
      </c>
      <c r="F627" s="414" t="e">
        <f ca="1"/>
        <v>#NAME?</v>
      </c>
      <c r="G627" s="416" t="e">
        <f ca="1"/>
        <v>#NAME?</v>
      </c>
      <c r="H627" s="416" t="e">
        <f ca="1"/>
        <v>#NAME?</v>
      </c>
      <c r="I627" s="416" t="e">
        <f ca="1"/>
        <v>#NAME?</v>
      </c>
    </row>
    <row r="628" spans="1:9">
      <c r="A628" s="56" t="s">
        <v>3709</v>
      </c>
      <c r="B628" s="69">
        <v>60</v>
      </c>
      <c r="C628" s="69">
        <v>55</v>
      </c>
      <c r="D628" s="69">
        <v>64</v>
      </c>
      <c r="F628" s="414" t="e">
        <f ca="1"/>
        <v>#NAME?</v>
      </c>
      <c r="G628" s="416" t="e">
        <f ca="1"/>
        <v>#NAME?</v>
      </c>
      <c r="H628" s="416" t="e">
        <f ca="1"/>
        <v>#NAME?</v>
      </c>
      <c r="I628" s="416" t="e">
        <f ca="1"/>
        <v>#NAME?</v>
      </c>
    </row>
    <row r="629" spans="1:9">
      <c r="A629" s="56" t="s">
        <v>3710</v>
      </c>
      <c r="B629" s="69">
        <v>74</v>
      </c>
      <c r="C629" s="69">
        <v>72</v>
      </c>
      <c r="D629" s="69">
        <v>88</v>
      </c>
      <c r="F629" s="414" t="e">
        <f ca="1"/>
        <v>#NAME?</v>
      </c>
      <c r="G629" s="416" t="e">
        <f ca="1"/>
        <v>#NAME?</v>
      </c>
      <c r="H629" s="416" t="e">
        <f ca="1"/>
        <v>#NAME?</v>
      </c>
      <c r="I629" s="416" t="e">
        <f ca="1"/>
        <v>#NAME?</v>
      </c>
    </row>
    <row r="630" spans="1:9">
      <c r="A630" s="56" t="s">
        <v>3711</v>
      </c>
      <c r="B630" s="69">
        <v>75</v>
      </c>
      <c r="C630" s="69">
        <v>71</v>
      </c>
      <c r="D630" s="69">
        <v>94</v>
      </c>
      <c r="F630" s="414" t="e">
        <f ca="1"/>
        <v>#NAME?</v>
      </c>
      <c r="G630" s="416" t="e">
        <f ca="1"/>
        <v>#NAME?</v>
      </c>
      <c r="H630" s="416" t="e">
        <f ca="1"/>
        <v>#NAME?</v>
      </c>
      <c r="I630" s="416" t="e">
        <f ca="1"/>
        <v>#NAME?</v>
      </c>
    </row>
    <row r="631" spans="1:9">
      <c r="A631" s="56" t="s">
        <v>3712</v>
      </c>
      <c r="B631" s="69">
        <v>93</v>
      </c>
      <c r="C631" s="69">
        <v>70</v>
      </c>
      <c r="D631" s="69">
        <v>87</v>
      </c>
      <c r="F631" s="414" t="e">
        <f ca="1"/>
        <v>#NAME?</v>
      </c>
      <c r="G631" s="416" t="e">
        <f ca="1"/>
        <v>#NAME?</v>
      </c>
      <c r="H631" s="416" t="e">
        <f ca="1"/>
        <v>#NAME?</v>
      </c>
      <c r="I631" s="416" t="e">
        <f ca="1"/>
        <v>#NAME?</v>
      </c>
    </row>
    <row r="632" spans="1:9">
      <c r="A632" s="56" t="s">
        <v>3713</v>
      </c>
      <c r="B632" s="69">
        <v>59</v>
      </c>
      <c r="C632" s="69">
        <v>73</v>
      </c>
      <c r="D632" s="69">
        <v>89</v>
      </c>
      <c r="F632" s="414" t="e">
        <f ca="1"/>
        <v>#NAME?</v>
      </c>
      <c r="G632" s="416" t="e">
        <f ca="1"/>
        <v>#NAME?</v>
      </c>
      <c r="H632" s="416" t="e">
        <f ca="1"/>
        <v>#NAME?</v>
      </c>
      <c r="I632" s="416" t="e">
        <f ca="1"/>
        <v>#NAME?</v>
      </c>
    </row>
    <row r="633" spans="1:9">
      <c r="A633" s="514" t="s">
        <v>3363</v>
      </c>
      <c r="B633" s="515">
        <f>AVERAGE(B621:B632)</f>
        <v>73.5</v>
      </c>
      <c r="C633" s="515">
        <f t="shared" ref="C633:D633" si="2">AVERAGE(C621:C632)</f>
        <v>70.166666666666671</v>
      </c>
      <c r="D633" s="515">
        <f t="shared" si="2"/>
        <v>82.166666666666671</v>
      </c>
    </row>
    <row r="634" spans="1:9">
      <c r="A634" s="135" t="s">
        <v>3714</v>
      </c>
      <c r="B634" s="69">
        <f>MAX(B621:B632)</f>
        <v>93</v>
      </c>
      <c r="C634" s="69">
        <f t="shared" ref="C634:D634" si="3">MAX(C621:C632)</f>
        <v>86</v>
      </c>
      <c r="D634" s="69">
        <f t="shared" si="3"/>
        <v>99</v>
      </c>
    </row>
    <row r="635" spans="1:9">
      <c r="A635" s="135" t="s">
        <v>3715</v>
      </c>
      <c r="B635" s="69">
        <f>MIN(B621:B632)</f>
        <v>53</v>
      </c>
      <c r="C635" s="69">
        <f t="shared" ref="C635:D635" si="4">MIN(C621:C632)</f>
        <v>52</v>
      </c>
      <c r="D635" s="69">
        <f t="shared" si="4"/>
        <v>63</v>
      </c>
    </row>
    <row r="636" spans="1:9">
      <c r="A636" s="224"/>
      <c r="B636" s="101"/>
      <c r="C636" s="101"/>
      <c r="D636" s="101"/>
    </row>
    <row r="638" spans="1:9" ht="23.25">
      <c r="A638" s="412" t="s">
        <v>3716</v>
      </c>
      <c r="C638" s="580" t="s">
        <v>4184</v>
      </c>
    </row>
    <row r="639" spans="1:9" ht="21">
      <c r="A639" s="28" t="s">
        <v>3698</v>
      </c>
      <c r="C639" s="848" t="s">
        <v>1844</v>
      </c>
      <c r="D639" s="848"/>
    </row>
    <row r="641" spans="1:7" ht="18.75">
      <c r="A641" s="234" t="s">
        <v>3717</v>
      </c>
      <c r="B641" s="234"/>
      <c r="C641" s="234"/>
      <c r="D641" s="234"/>
    </row>
    <row r="643" spans="1:7" ht="18.75">
      <c r="A643" s="33" t="s">
        <v>3718</v>
      </c>
    </row>
    <row r="644" spans="1:7" ht="18.75">
      <c r="A644" s="33"/>
    </row>
    <row r="645" spans="1:7" ht="18.75">
      <c r="A645" s="33" t="s">
        <v>3719</v>
      </c>
    </row>
    <row r="646" spans="1:7" ht="18.75">
      <c r="A646" s="33"/>
    </row>
    <row r="647" spans="1:7" ht="18.75">
      <c r="A647" s="33" t="s">
        <v>3720</v>
      </c>
    </row>
    <row r="648" spans="1:7" ht="21">
      <c r="A648" s="6" t="s">
        <v>4186</v>
      </c>
      <c r="B648" s="6"/>
      <c r="C648" s="6"/>
    </row>
    <row r="649" spans="1:7" ht="18.75">
      <c r="A649" s="33" t="s">
        <v>3721</v>
      </c>
    </row>
    <row r="650" spans="1:7" ht="18.75">
      <c r="A650" s="8" t="s">
        <v>5608</v>
      </c>
      <c r="B650" s="8"/>
    </row>
    <row r="652" spans="1:7">
      <c r="A652" s="516" t="s">
        <v>2013</v>
      </c>
      <c r="B652" s="517" t="s">
        <v>3699</v>
      </c>
      <c r="C652" s="518" t="s">
        <v>3700</v>
      </c>
      <c r="E652" s="516" t="s">
        <v>2013</v>
      </c>
      <c r="F652" s="517" t="s">
        <v>3699</v>
      </c>
      <c r="G652" s="518" t="s">
        <v>3700</v>
      </c>
    </row>
    <row r="653" spans="1:7">
      <c r="A653" s="56" t="s">
        <v>3702</v>
      </c>
      <c r="B653" s="69">
        <v>79</v>
      </c>
      <c r="C653" s="69">
        <v>76</v>
      </c>
      <c r="D653" s="101"/>
      <c r="E653" s="519" t="e">
        <f t="array" aca="1" ref="E653:G661" ca="1">_xlfn.DROP(A653:C666, 5)</f>
        <v>#NAME?</v>
      </c>
      <c r="F653" s="416" t="e">
        <f ca="1"/>
        <v>#NAME?</v>
      </c>
      <c r="G653" s="416" t="e">
        <f ca="1"/>
        <v>#NAME?</v>
      </c>
    </row>
    <row r="654" spans="1:7">
      <c r="A654" s="56" t="s">
        <v>3703</v>
      </c>
      <c r="B654" s="69">
        <v>77</v>
      </c>
      <c r="C654" s="69">
        <v>52</v>
      </c>
      <c r="D654" s="101"/>
      <c r="E654" s="519" t="e">
        <f ca="1"/>
        <v>#NAME?</v>
      </c>
      <c r="F654" s="416" t="e">
        <f ca="1"/>
        <v>#NAME?</v>
      </c>
      <c r="G654" s="416" t="e">
        <f ca="1"/>
        <v>#NAME?</v>
      </c>
    </row>
    <row r="655" spans="1:7">
      <c r="A655" s="56" t="s">
        <v>3704</v>
      </c>
      <c r="B655" s="69">
        <v>56</v>
      </c>
      <c r="C655" s="69">
        <v>86</v>
      </c>
      <c r="D655" s="101"/>
      <c r="E655" s="520" t="e">
        <f ca="1"/>
        <v>#NAME?</v>
      </c>
      <c r="F655" s="416" t="e">
        <f ca="1"/>
        <v>#NAME?</v>
      </c>
      <c r="G655" s="416" t="e">
        <f ca="1"/>
        <v>#NAME?</v>
      </c>
    </row>
    <row r="656" spans="1:7">
      <c r="A656" s="56" t="s">
        <v>3705</v>
      </c>
      <c r="B656" s="69">
        <v>53</v>
      </c>
      <c r="C656" s="69">
        <v>83</v>
      </c>
      <c r="D656" s="101"/>
      <c r="E656" s="520" t="e">
        <f ca="1"/>
        <v>#NAME?</v>
      </c>
      <c r="F656" s="416" t="e">
        <f ca="1"/>
        <v>#NAME?</v>
      </c>
      <c r="G656" s="416" t="e">
        <f ca="1"/>
        <v>#NAME?</v>
      </c>
    </row>
    <row r="657" spans="1:7">
      <c r="A657" s="56" t="s">
        <v>3706</v>
      </c>
      <c r="B657" s="69">
        <v>81</v>
      </c>
      <c r="C657" s="69">
        <v>54</v>
      </c>
      <c r="D657" s="101"/>
      <c r="E657" s="520" t="e">
        <f ca="1"/>
        <v>#NAME?</v>
      </c>
      <c r="F657" s="416" t="e">
        <f ca="1"/>
        <v>#NAME?</v>
      </c>
      <c r="G657" s="416" t="e">
        <f ca="1"/>
        <v>#NAME?</v>
      </c>
    </row>
    <row r="658" spans="1:7">
      <c r="A658" s="56" t="s">
        <v>3707</v>
      </c>
      <c r="B658" s="69">
        <v>84</v>
      </c>
      <c r="C658" s="69">
        <v>82</v>
      </c>
      <c r="D658" s="101"/>
      <c r="E658" s="414" t="e">
        <f ca="1"/>
        <v>#NAME?</v>
      </c>
      <c r="F658" s="416" t="e">
        <f ca="1"/>
        <v>#NAME?</v>
      </c>
      <c r="G658" s="416" t="e">
        <f ca="1"/>
        <v>#NAME?</v>
      </c>
    </row>
    <row r="659" spans="1:7">
      <c r="A659" s="56" t="s">
        <v>3708</v>
      </c>
      <c r="B659" s="69">
        <v>91</v>
      </c>
      <c r="C659" s="69">
        <v>68</v>
      </c>
      <c r="D659" s="101"/>
      <c r="E659" s="414" t="e">
        <f ca="1"/>
        <v>#NAME?</v>
      </c>
      <c r="F659" s="416" t="e">
        <f ca="1"/>
        <v>#NAME?</v>
      </c>
      <c r="G659" s="416" t="e">
        <f ca="1"/>
        <v>#NAME?</v>
      </c>
    </row>
    <row r="660" spans="1:7">
      <c r="A660" s="56" t="s">
        <v>3709</v>
      </c>
      <c r="B660" s="69">
        <v>60</v>
      </c>
      <c r="C660" s="69">
        <v>55</v>
      </c>
      <c r="D660" s="101"/>
      <c r="E660" s="414" t="e">
        <f ca="1"/>
        <v>#NAME?</v>
      </c>
      <c r="F660" s="416" t="e">
        <f ca="1"/>
        <v>#NAME?</v>
      </c>
      <c r="G660" s="416" t="e">
        <f ca="1"/>
        <v>#NAME?</v>
      </c>
    </row>
    <row r="661" spans="1:7">
      <c r="A661" s="56" t="s">
        <v>3710</v>
      </c>
      <c r="B661" s="69">
        <v>74</v>
      </c>
      <c r="C661" s="69">
        <v>72</v>
      </c>
      <c r="D661" s="101"/>
      <c r="E661" s="414" t="e">
        <f ca="1"/>
        <v>#NAME?</v>
      </c>
      <c r="F661" s="416" t="e">
        <f ca="1"/>
        <v>#NAME?</v>
      </c>
      <c r="G661" s="416" t="e">
        <f ca="1"/>
        <v>#NAME?</v>
      </c>
    </row>
    <row r="662" spans="1:7">
      <c r="A662" s="56" t="s">
        <v>3711</v>
      </c>
      <c r="B662" s="69">
        <v>75</v>
      </c>
      <c r="C662" s="69">
        <v>71</v>
      </c>
      <c r="D662" s="101"/>
    </row>
    <row r="663" spans="1:7">
      <c r="A663" s="56" t="s">
        <v>3712</v>
      </c>
      <c r="B663" s="69">
        <v>93</v>
      </c>
      <c r="C663" s="69">
        <v>70</v>
      </c>
      <c r="D663" s="101"/>
    </row>
    <row r="664" spans="1:7">
      <c r="A664" s="56" t="s">
        <v>3713</v>
      </c>
      <c r="B664" s="69">
        <v>59</v>
      </c>
      <c r="C664" s="69">
        <v>73</v>
      </c>
      <c r="D664" s="101"/>
    </row>
    <row r="665" spans="1:7">
      <c r="A665" s="56" t="s">
        <v>2977</v>
      </c>
      <c r="B665" s="69">
        <v>67</v>
      </c>
      <c r="C665" s="69">
        <v>89</v>
      </c>
    </row>
    <row r="666" spans="1:7">
      <c r="A666" s="56" t="s">
        <v>3722</v>
      </c>
      <c r="B666" s="69">
        <v>87</v>
      </c>
      <c r="C666" s="69">
        <v>92</v>
      </c>
    </row>
    <row r="669" spans="1:7" ht="23.25">
      <c r="A669" s="412" t="s">
        <v>3723</v>
      </c>
      <c r="C669" s="580" t="s">
        <v>4184</v>
      </c>
    </row>
    <row r="670" spans="1:7" ht="21">
      <c r="A670" s="28" t="s">
        <v>3698</v>
      </c>
      <c r="C670" s="848" t="s">
        <v>1844</v>
      </c>
      <c r="D670" s="848"/>
    </row>
    <row r="671" spans="1:7" ht="18.75">
      <c r="A671" s="234" t="s">
        <v>5609</v>
      </c>
      <c r="B671" s="234"/>
      <c r="C671" s="234"/>
    </row>
    <row r="672" spans="1:7" ht="18.75">
      <c r="A672" s="33"/>
    </row>
    <row r="673" spans="1:6" ht="18.75">
      <c r="A673" s="33" t="s">
        <v>3724</v>
      </c>
    </row>
    <row r="674" spans="1:6" ht="18.75">
      <c r="A674" s="33"/>
    </row>
    <row r="675" spans="1:6" ht="18.75">
      <c r="A675" s="33" t="s">
        <v>3725</v>
      </c>
    </row>
    <row r="676" spans="1:6" ht="18.75">
      <c r="A676" s="33"/>
    </row>
    <row r="677" spans="1:6" ht="18.75">
      <c r="A677" s="33" t="s">
        <v>3726</v>
      </c>
    </row>
    <row r="678" spans="1:6" ht="21">
      <c r="A678" s="6" t="s">
        <v>4186</v>
      </c>
      <c r="B678" s="6"/>
      <c r="C678" s="6"/>
    </row>
    <row r="679" spans="1:6" ht="18.75">
      <c r="A679" s="33" t="s">
        <v>3727</v>
      </c>
    </row>
    <row r="682" spans="1:6">
      <c r="A682" s="516" t="s">
        <v>2013</v>
      </c>
      <c r="B682" s="517" t="s">
        <v>3699</v>
      </c>
      <c r="C682" s="518" t="s">
        <v>3700</v>
      </c>
      <c r="E682" s="517" t="s">
        <v>3699</v>
      </c>
      <c r="F682" s="518" t="s">
        <v>3700</v>
      </c>
    </row>
    <row r="683" spans="1:6">
      <c r="A683" s="56" t="s">
        <v>3702</v>
      </c>
      <c r="B683" s="69">
        <v>79</v>
      </c>
      <c r="C683" s="69">
        <v>76</v>
      </c>
      <c r="D683" s="101"/>
      <c r="E683" s="416" t="e">
        <f t="array" aca="1" ref="E683:F696" ca="1">_xlfn.DROP(A683:C696, ,1)</f>
        <v>#NAME?</v>
      </c>
      <c r="F683" s="416" t="e">
        <f ca="1"/>
        <v>#NAME?</v>
      </c>
    </row>
    <row r="684" spans="1:6">
      <c r="A684" s="56" t="s">
        <v>3703</v>
      </c>
      <c r="B684" s="69">
        <v>77</v>
      </c>
      <c r="C684" s="69">
        <v>52</v>
      </c>
      <c r="D684" s="101"/>
      <c r="E684" s="416" t="e">
        <f ca="1"/>
        <v>#NAME?</v>
      </c>
      <c r="F684" s="416" t="e">
        <f ca="1"/>
        <v>#NAME?</v>
      </c>
    </row>
    <row r="685" spans="1:6">
      <c r="A685" s="56" t="s">
        <v>3704</v>
      </c>
      <c r="B685" s="69">
        <v>56</v>
      </c>
      <c r="C685" s="69">
        <v>86</v>
      </c>
      <c r="D685" s="101"/>
      <c r="E685" s="416" t="e">
        <f ca="1"/>
        <v>#NAME?</v>
      </c>
      <c r="F685" s="416" t="e">
        <f ca="1"/>
        <v>#NAME?</v>
      </c>
    </row>
    <row r="686" spans="1:6">
      <c r="A686" s="56" t="s">
        <v>3705</v>
      </c>
      <c r="B686" s="69">
        <v>53</v>
      </c>
      <c r="C686" s="69">
        <v>83</v>
      </c>
      <c r="D686" s="101"/>
      <c r="E686" s="416" t="e">
        <f ca="1"/>
        <v>#NAME?</v>
      </c>
      <c r="F686" s="416" t="e">
        <f ca="1"/>
        <v>#NAME?</v>
      </c>
    </row>
    <row r="687" spans="1:6">
      <c r="A687" s="56" t="s">
        <v>3706</v>
      </c>
      <c r="B687" s="69">
        <v>81</v>
      </c>
      <c r="C687" s="69">
        <v>54</v>
      </c>
      <c r="D687" s="101"/>
      <c r="E687" s="416" t="e">
        <f ca="1"/>
        <v>#NAME?</v>
      </c>
      <c r="F687" s="416" t="e">
        <f ca="1"/>
        <v>#NAME?</v>
      </c>
    </row>
    <row r="688" spans="1:6">
      <c r="A688" s="56" t="s">
        <v>3707</v>
      </c>
      <c r="B688" s="69">
        <v>84</v>
      </c>
      <c r="C688" s="69">
        <v>82</v>
      </c>
      <c r="D688" s="101"/>
      <c r="E688" s="416" t="e">
        <f ca="1"/>
        <v>#NAME?</v>
      </c>
      <c r="F688" s="416" t="e">
        <f ca="1"/>
        <v>#NAME?</v>
      </c>
    </row>
    <row r="689" spans="1:6">
      <c r="A689" s="56" t="s">
        <v>3708</v>
      </c>
      <c r="B689" s="69">
        <v>91</v>
      </c>
      <c r="C689" s="69">
        <v>68</v>
      </c>
      <c r="D689" s="101"/>
      <c r="E689" s="416" t="e">
        <f ca="1"/>
        <v>#NAME?</v>
      </c>
      <c r="F689" s="416" t="e">
        <f ca="1"/>
        <v>#NAME?</v>
      </c>
    </row>
    <row r="690" spans="1:6">
      <c r="A690" s="56" t="s">
        <v>3709</v>
      </c>
      <c r="B690" s="69">
        <v>60</v>
      </c>
      <c r="C690" s="69">
        <v>55</v>
      </c>
      <c r="D690" s="101"/>
      <c r="E690" s="416" t="e">
        <f ca="1"/>
        <v>#NAME?</v>
      </c>
      <c r="F690" s="416" t="e">
        <f ca="1"/>
        <v>#NAME?</v>
      </c>
    </row>
    <row r="691" spans="1:6">
      <c r="A691" s="56" t="s">
        <v>3710</v>
      </c>
      <c r="B691" s="69">
        <v>74</v>
      </c>
      <c r="C691" s="69">
        <v>72</v>
      </c>
      <c r="D691" s="101"/>
      <c r="E691" s="416" t="e">
        <f ca="1"/>
        <v>#NAME?</v>
      </c>
      <c r="F691" s="416" t="e">
        <f ca="1"/>
        <v>#NAME?</v>
      </c>
    </row>
    <row r="692" spans="1:6">
      <c r="A692" s="56" t="s">
        <v>3711</v>
      </c>
      <c r="B692" s="69">
        <v>75</v>
      </c>
      <c r="C692" s="69">
        <v>71</v>
      </c>
      <c r="D692" s="101"/>
      <c r="E692" s="416" t="e">
        <f ca="1"/>
        <v>#NAME?</v>
      </c>
      <c r="F692" s="416" t="e">
        <f ca="1"/>
        <v>#NAME?</v>
      </c>
    </row>
    <row r="693" spans="1:6">
      <c r="A693" s="56" t="s">
        <v>3712</v>
      </c>
      <c r="B693" s="69">
        <v>93</v>
      </c>
      <c r="C693" s="69">
        <v>70</v>
      </c>
      <c r="D693" s="101"/>
      <c r="E693" s="416" t="e">
        <f ca="1"/>
        <v>#NAME?</v>
      </c>
      <c r="F693" s="416" t="e">
        <f ca="1"/>
        <v>#NAME?</v>
      </c>
    </row>
    <row r="694" spans="1:6">
      <c r="A694" s="56" t="s">
        <v>3713</v>
      </c>
      <c r="B694" s="69">
        <v>59</v>
      </c>
      <c r="C694" s="69">
        <v>73</v>
      </c>
      <c r="D694" s="101"/>
      <c r="E694" s="416" t="e">
        <f ca="1"/>
        <v>#NAME?</v>
      </c>
      <c r="F694" s="416" t="e">
        <f ca="1"/>
        <v>#NAME?</v>
      </c>
    </row>
    <row r="695" spans="1:6">
      <c r="A695" s="56" t="s">
        <v>2977</v>
      </c>
      <c r="B695" s="69">
        <v>67</v>
      </c>
      <c r="C695" s="69">
        <v>89</v>
      </c>
      <c r="E695" s="416" t="e">
        <f ca="1"/>
        <v>#NAME?</v>
      </c>
      <c r="F695" s="416" t="e">
        <f ca="1"/>
        <v>#NAME?</v>
      </c>
    </row>
    <row r="696" spans="1:6">
      <c r="A696" s="56" t="s">
        <v>3722</v>
      </c>
      <c r="B696" s="69">
        <v>87</v>
      </c>
      <c r="C696" s="69">
        <v>92</v>
      </c>
      <c r="E696" s="416" t="e">
        <f ca="1"/>
        <v>#NAME?</v>
      </c>
      <c r="F696" s="416" t="e">
        <f ca="1"/>
        <v>#NAME?</v>
      </c>
    </row>
    <row r="699" spans="1:6" ht="23.25">
      <c r="A699" s="412" t="s">
        <v>3728</v>
      </c>
      <c r="C699" s="580" t="s">
        <v>4184</v>
      </c>
    </row>
    <row r="700" spans="1:6" ht="21">
      <c r="A700" s="28" t="s">
        <v>3698</v>
      </c>
      <c r="C700" s="848" t="s">
        <v>1844</v>
      </c>
      <c r="D700" s="848"/>
    </row>
    <row r="701" spans="1:6" ht="18.75">
      <c r="A701" s="234" t="s">
        <v>5610</v>
      </c>
      <c r="B701" s="234"/>
      <c r="C701" s="234"/>
    </row>
    <row r="703" spans="1:6" ht="18.75">
      <c r="A703" s="33" t="s">
        <v>3729</v>
      </c>
    </row>
    <row r="704" spans="1:6" ht="18.75">
      <c r="A704" s="33"/>
    </row>
    <row r="705" spans="1:6" ht="18.75">
      <c r="A705" s="33" t="s">
        <v>3730</v>
      </c>
    </row>
    <row r="706" spans="1:6" ht="21">
      <c r="A706" s="6" t="s">
        <v>4186</v>
      </c>
      <c r="B706" s="6"/>
      <c r="C706" s="6"/>
    </row>
    <row r="707" spans="1:6" ht="18.75">
      <c r="A707" s="33" t="s">
        <v>3731</v>
      </c>
    </row>
    <row r="709" spans="1:6">
      <c r="A709" s="516" t="s">
        <v>2013</v>
      </c>
      <c r="B709" s="517" t="s">
        <v>3699</v>
      </c>
      <c r="C709" s="518" t="s">
        <v>3700</v>
      </c>
      <c r="E709" s="517" t="s">
        <v>3699</v>
      </c>
      <c r="F709" s="518" t="s">
        <v>3700</v>
      </c>
    </row>
    <row r="710" spans="1:6">
      <c r="A710" s="56" t="s">
        <v>3702</v>
      </c>
      <c r="B710" s="69">
        <v>79</v>
      </c>
      <c r="C710" s="69">
        <v>76</v>
      </c>
      <c r="D710" s="101"/>
      <c r="E710" s="416" t="e">
        <f t="array" aca="1" ref="E710:F718" ca="1">_xlfn.DROP(A710:C723, 5, 1)</f>
        <v>#NAME?</v>
      </c>
      <c r="F710" s="416" t="e">
        <f ca="1"/>
        <v>#NAME?</v>
      </c>
    </row>
    <row r="711" spans="1:6">
      <c r="A711" s="56" t="s">
        <v>3703</v>
      </c>
      <c r="B711" s="69">
        <v>77</v>
      </c>
      <c r="C711" s="69">
        <v>52</v>
      </c>
      <c r="D711" s="101"/>
      <c r="E711" s="416" t="e">
        <f ca="1"/>
        <v>#NAME?</v>
      </c>
      <c r="F711" s="416" t="e">
        <f ca="1"/>
        <v>#NAME?</v>
      </c>
    </row>
    <row r="712" spans="1:6">
      <c r="A712" s="56" t="s">
        <v>3704</v>
      </c>
      <c r="B712" s="69">
        <v>56</v>
      </c>
      <c r="C712" s="69">
        <v>86</v>
      </c>
      <c r="D712" s="101"/>
      <c r="E712" s="416" t="e">
        <f ca="1"/>
        <v>#NAME?</v>
      </c>
      <c r="F712" s="416" t="e">
        <f ca="1"/>
        <v>#NAME?</v>
      </c>
    </row>
    <row r="713" spans="1:6">
      <c r="A713" s="56" t="s">
        <v>3705</v>
      </c>
      <c r="B713" s="69">
        <v>53</v>
      </c>
      <c r="C713" s="69">
        <v>83</v>
      </c>
      <c r="D713" s="101"/>
      <c r="E713" s="416" t="e">
        <f ca="1"/>
        <v>#NAME?</v>
      </c>
      <c r="F713" s="416" t="e">
        <f ca="1"/>
        <v>#NAME?</v>
      </c>
    </row>
    <row r="714" spans="1:6">
      <c r="A714" s="56" t="s">
        <v>3706</v>
      </c>
      <c r="B714" s="69">
        <v>81</v>
      </c>
      <c r="C714" s="69">
        <v>54</v>
      </c>
      <c r="D714" s="101"/>
      <c r="E714" s="416" t="e">
        <f ca="1"/>
        <v>#NAME?</v>
      </c>
      <c r="F714" s="416" t="e">
        <f ca="1"/>
        <v>#NAME?</v>
      </c>
    </row>
    <row r="715" spans="1:6">
      <c r="A715" s="56" t="s">
        <v>3707</v>
      </c>
      <c r="B715" s="69">
        <v>84</v>
      </c>
      <c r="C715" s="69">
        <v>82</v>
      </c>
      <c r="D715" s="101"/>
      <c r="E715" s="416" t="e">
        <f ca="1"/>
        <v>#NAME?</v>
      </c>
      <c r="F715" s="416" t="e">
        <f ca="1"/>
        <v>#NAME?</v>
      </c>
    </row>
    <row r="716" spans="1:6">
      <c r="A716" s="56" t="s">
        <v>3708</v>
      </c>
      <c r="B716" s="69">
        <v>91</v>
      </c>
      <c r="C716" s="69">
        <v>68</v>
      </c>
      <c r="D716" s="101"/>
      <c r="E716" s="416" t="e">
        <f ca="1"/>
        <v>#NAME?</v>
      </c>
      <c r="F716" s="416" t="e">
        <f ca="1"/>
        <v>#NAME?</v>
      </c>
    </row>
    <row r="717" spans="1:6">
      <c r="A717" s="56" t="s">
        <v>3709</v>
      </c>
      <c r="B717" s="69">
        <v>60</v>
      </c>
      <c r="C717" s="69">
        <v>55</v>
      </c>
      <c r="D717" s="101"/>
      <c r="E717" s="416" t="e">
        <f ca="1"/>
        <v>#NAME?</v>
      </c>
      <c r="F717" s="416" t="e">
        <f ca="1"/>
        <v>#NAME?</v>
      </c>
    </row>
    <row r="718" spans="1:6">
      <c r="A718" s="56" t="s">
        <v>3710</v>
      </c>
      <c r="B718" s="69">
        <v>74</v>
      </c>
      <c r="C718" s="69">
        <v>72</v>
      </c>
      <c r="D718" s="101"/>
      <c r="E718" s="416" t="e">
        <f ca="1"/>
        <v>#NAME?</v>
      </c>
      <c r="F718" s="416" t="e">
        <f ca="1"/>
        <v>#NAME?</v>
      </c>
    </row>
    <row r="719" spans="1:6">
      <c r="A719" s="56" t="s">
        <v>3711</v>
      </c>
      <c r="B719" s="69">
        <v>75</v>
      </c>
      <c r="C719" s="69">
        <v>71</v>
      </c>
      <c r="D719" s="101"/>
      <c r="E719" s="101"/>
      <c r="F719" s="101"/>
    </row>
    <row r="720" spans="1:6">
      <c r="A720" s="56" t="s">
        <v>3712</v>
      </c>
      <c r="B720" s="69">
        <v>93</v>
      </c>
      <c r="C720" s="69">
        <v>70</v>
      </c>
      <c r="D720" s="101"/>
      <c r="E720" s="101"/>
      <c r="F720" s="101"/>
    </row>
    <row r="721" spans="1:6">
      <c r="A721" s="56" t="s">
        <v>3713</v>
      </c>
      <c r="B721" s="69">
        <v>59</v>
      </c>
      <c r="C721" s="69">
        <v>73</v>
      </c>
      <c r="D721" s="101"/>
      <c r="E721" s="101"/>
      <c r="F721" s="101"/>
    </row>
    <row r="722" spans="1:6">
      <c r="A722" s="56" t="s">
        <v>2977</v>
      </c>
      <c r="B722" s="69">
        <v>67</v>
      </c>
      <c r="C722" s="69">
        <v>89</v>
      </c>
      <c r="E722" s="101"/>
      <c r="F722" s="101"/>
    </row>
    <row r="723" spans="1:6">
      <c r="A723" s="56" t="s">
        <v>3722</v>
      </c>
      <c r="B723" s="69">
        <v>87</v>
      </c>
      <c r="C723" s="69">
        <v>92</v>
      </c>
      <c r="E723" s="101"/>
      <c r="F723" s="101"/>
    </row>
    <row r="727" spans="1:6" ht="23.25">
      <c r="A727" s="412" t="s">
        <v>3732</v>
      </c>
      <c r="C727" s="580" t="s">
        <v>4184</v>
      </c>
    </row>
    <row r="728" spans="1:6" ht="21">
      <c r="A728" s="28" t="s">
        <v>3698</v>
      </c>
      <c r="C728" s="848" t="s">
        <v>1844</v>
      </c>
      <c r="D728" s="848"/>
    </row>
    <row r="729" spans="1:6" ht="18.75">
      <c r="A729" s="234" t="s">
        <v>3733</v>
      </c>
    </row>
    <row r="731" spans="1:6" ht="18.75">
      <c r="A731" s="33" t="s">
        <v>3734</v>
      </c>
    </row>
    <row r="732" spans="1:6" ht="18.75">
      <c r="A732" s="33"/>
    </row>
    <row r="733" spans="1:6" ht="18.75">
      <c r="A733" s="33" t="s">
        <v>3735</v>
      </c>
    </row>
    <row r="734" spans="1:6" ht="18.75">
      <c r="A734" s="33" t="s">
        <v>3736</v>
      </c>
    </row>
    <row r="735" spans="1:6" ht="18.75">
      <c r="A735" s="33"/>
    </row>
    <row r="736" spans="1:6" ht="18.75">
      <c r="A736" s="33" t="s">
        <v>3737</v>
      </c>
    </row>
    <row r="737" spans="1:7" ht="18.75">
      <c r="A737" s="33" t="s">
        <v>3738</v>
      </c>
    </row>
    <row r="738" spans="1:7" ht="18.75">
      <c r="A738" s="33"/>
    </row>
    <row r="739" spans="1:7" ht="18.75">
      <c r="A739" s="33" t="s">
        <v>3739</v>
      </c>
    </row>
    <row r="740" spans="1:7" ht="18.75">
      <c r="A740" s="33" t="s">
        <v>3740</v>
      </c>
    </row>
    <row r="741" spans="1:7" ht="21">
      <c r="A741" s="6" t="s">
        <v>4186</v>
      </c>
      <c r="B741" s="6"/>
      <c r="C741" s="6"/>
    </row>
    <row r="742" spans="1:7" ht="18.75">
      <c r="A742" s="234" t="s">
        <v>3741</v>
      </c>
      <c r="B742" s="234"/>
      <c r="C742" s="234"/>
    </row>
    <row r="744" spans="1:7">
      <c r="A744" s="516" t="s">
        <v>2013</v>
      </c>
      <c r="B744" s="517" t="s">
        <v>3699</v>
      </c>
      <c r="C744" s="518" t="s">
        <v>3700</v>
      </c>
      <c r="E744" s="516" t="s">
        <v>2013</v>
      </c>
      <c r="F744" s="517" t="s">
        <v>3699</v>
      </c>
      <c r="G744" s="518" t="s">
        <v>3700</v>
      </c>
    </row>
    <row r="745" spans="1:7">
      <c r="A745" s="56" t="s">
        <v>3702</v>
      </c>
      <c r="B745" s="69">
        <v>79</v>
      </c>
      <c r="C745" s="69">
        <v>76</v>
      </c>
      <c r="D745" s="101"/>
      <c r="E745" s="519" t="e">
        <f t="array" aca="1" ref="E745:G753" ca="1">_xlfn.DROP(A745:C758, -5)</f>
        <v>#NAME?</v>
      </c>
      <c r="F745" s="416" t="e">
        <f ca="1"/>
        <v>#NAME?</v>
      </c>
      <c r="G745" s="416" t="e">
        <f ca="1"/>
        <v>#NAME?</v>
      </c>
    </row>
    <row r="746" spans="1:7">
      <c r="A746" s="56" t="s">
        <v>3703</v>
      </c>
      <c r="B746" s="69">
        <v>77</v>
      </c>
      <c r="C746" s="69">
        <v>52</v>
      </c>
      <c r="D746" s="101"/>
      <c r="E746" s="519" t="e">
        <f ca="1"/>
        <v>#NAME?</v>
      </c>
      <c r="F746" s="416" t="e">
        <f ca="1"/>
        <v>#NAME?</v>
      </c>
      <c r="G746" s="416" t="e">
        <f ca="1"/>
        <v>#NAME?</v>
      </c>
    </row>
    <row r="747" spans="1:7">
      <c r="A747" s="56" t="s">
        <v>3704</v>
      </c>
      <c r="B747" s="69">
        <v>56</v>
      </c>
      <c r="C747" s="69">
        <v>86</v>
      </c>
      <c r="D747" s="101"/>
      <c r="E747" s="520" t="e">
        <f ca="1"/>
        <v>#NAME?</v>
      </c>
      <c r="F747" s="416" t="e">
        <f ca="1"/>
        <v>#NAME?</v>
      </c>
      <c r="G747" s="416" t="e">
        <f ca="1"/>
        <v>#NAME?</v>
      </c>
    </row>
    <row r="748" spans="1:7">
      <c r="A748" s="56" t="s">
        <v>3705</v>
      </c>
      <c r="B748" s="69">
        <v>53</v>
      </c>
      <c r="C748" s="69">
        <v>83</v>
      </c>
      <c r="D748" s="101"/>
      <c r="E748" s="520" t="e">
        <f ca="1"/>
        <v>#NAME?</v>
      </c>
      <c r="F748" s="416" t="e">
        <f ca="1"/>
        <v>#NAME?</v>
      </c>
      <c r="G748" s="416" t="e">
        <f ca="1"/>
        <v>#NAME?</v>
      </c>
    </row>
    <row r="749" spans="1:7">
      <c r="A749" s="56" t="s">
        <v>3706</v>
      </c>
      <c r="B749" s="69">
        <v>81</v>
      </c>
      <c r="C749" s="69">
        <v>54</v>
      </c>
      <c r="D749" s="101"/>
      <c r="E749" s="520" t="e">
        <f ca="1"/>
        <v>#NAME?</v>
      </c>
      <c r="F749" s="416" t="e">
        <f ca="1"/>
        <v>#NAME?</v>
      </c>
      <c r="G749" s="416" t="e">
        <f ca="1"/>
        <v>#NAME?</v>
      </c>
    </row>
    <row r="750" spans="1:7">
      <c r="A750" s="56" t="s">
        <v>3707</v>
      </c>
      <c r="B750" s="69">
        <v>84</v>
      </c>
      <c r="C750" s="69">
        <v>82</v>
      </c>
      <c r="D750" s="101"/>
      <c r="E750" s="414" t="e">
        <f ca="1"/>
        <v>#NAME?</v>
      </c>
      <c r="F750" s="416" t="e">
        <f ca="1"/>
        <v>#NAME?</v>
      </c>
      <c r="G750" s="416" t="e">
        <f ca="1"/>
        <v>#NAME?</v>
      </c>
    </row>
    <row r="751" spans="1:7">
      <c r="A751" s="56" t="s">
        <v>3708</v>
      </c>
      <c r="B751" s="69">
        <v>91</v>
      </c>
      <c r="C751" s="69">
        <v>68</v>
      </c>
      <c r="D751" s="101"/>
      <c r="E751" s="414" t="e">
        <f ca="1"/>
        <v>#NAME?</v>
      </c>
      <c r="F751" s="416" t="e">
        <f ca="1"/>
        <v>#NAME?</v>
      </c>
      <c r="G751" s="416" t="e">
        <f ca="1"/>
        <v>#NAME?</v>
      </c>
    </row>
    <row r="752" spans="1:7">
      <c r="A752" s="56" t="s">
        <v>3709</v>
      </c>
      <c r="B752" s="69">
        <v>60</v>
      </c>
      <c r="C752" s="69">
        <v>55</v>
      </c>
      <c r="D752" s="101"/>
      <c r="E752" s="414" t="e">
        <f ca="1"/>
        <v>#NAME?</v>
      </c>
      <c r="F752" s="416" t="e">
        <f ca="1"/>
        <v>#NAME?</v>
      </c>
      <c r="G752" s="416" t="e">
        <f ca="1"/>
        <v>#NAME?</v>
      </c>
    </row>
    <row r="753" spans="1:7">
      <c r="A753" s="56" t="s">
        <v>3710</v>
      </c>
      <c r="B753" s="69">
        <v>74</v>
      </c>
      <c r="C753" s="69">
        <v>72</v>
      </c>
      <c r="D753" s="101"/>
      <c r="E753" s="414" t="e">
        <f ca="1"/>
        <v>#NAME?</v>
      </c>
      <c r="F753" s="416" t="e">
        <f ca="1"/>
        <v>#NAME?</v>
      </c>
      <c r="G753" s="416" t="e">
        <f ca="1"/>
        <v>#NAME?</v>
      </c>
    </row>
    <row r="754" spans="1:7">
      <c r="A754" s="56" t="s">
        <v>3711</v>
      </c>
      <c r="B754" s="69">
        <v>75</v>
      </c>
      <c r="C754" s="69">
        <v>71</v>
      </c>
      <c r="D754" s="101"/>
    </row>
    <row r="755" spans="1:7">
      <c r="A755" s="56" t="s">
        <v>3712</v>
      </c>
      <c r="B755" s="69">
        <v>93</v>
      </c>
      <c r="C755" s="69">
        <v>70</v>
      </c>
      <c r="D755" s="101"/>
    </row>
    <row r="756" spans="1:7">
      <c r="A756" s="56" t="s">
        <v>3713</v>
      </c>
      <c r="B756" s="69">
        <v>59</v>
      </c>
      <c r="C756" s="69">
        <v>73</v>
      </c>
      <c r="D756" s="101"/>
    </row>
    <row r="757" spans="1:7">
      <c r="A757" s="56" t="s">
        <v>2977</v>
      </c>
      <c r="B757" s="69">
        <v>67</v>
      </c>
      <c r="C757" s="69">
        <v>89</v>
      </c>
    </row>
    <row r="758" spans="1:7">
      <c r="A758" s="56" t="s">
        <v>3722</v>
      </c>
      <c r="B758" s="69">
        <v>87</v>
      </c>
      <c r="C758" s="69">
        <v>92</v>
      </c>
    </row>
    <row r="762" spans="1:7" ht="23.25">
      <c r="A762" s="412" t="s">
        <v>3742</v>
      </c>
      <c r="C762" s="580" t="s">
        <v>4184</v>
      </c>
    </row>
    <row r="763" spans="1:7" ht="21">
      <c r="A763" s="28" t="s">
        <v>3698</v>
      </c>
      <c r="C763" s="848" t="s">
        <v>1844</v>
      </c>
      <c r="D763" s="848"/>
    </row>
    <row r="764" spans="1:7" ht="18.75">
      <c r="A764" s="234" t="s">
        <v>5611</v>
      </c>
      <c r="B764" s="234"/>
    </row>
    <row r="766" spans="1:7" ht="18.75">
      <c r="A766" s="33" t="s">
        <v>3743</v>
      </c>
    </row>
    <row r="767" spans="1:7" ht="18.75">
      <c r="A767" s="33"/>
    </row>
    <row r="768" spans="1:7" ht="18.75">
      <c r="A768" s="33" t="s">
        <v>3744</v>
      </c>
    </row>
    <row r="769" spans="1:7" ht="18.75">
      <c r="A769" s="33" t="s">
        <v>3745</v>
      </c>
    </row>
    <row r="770" spans="1:7" ht="18.75">
      <c r="A770" s="33"/>
    </row>
    <row r="771" spans="1:7" ht="18.75">
      <c r="A771" s="33" t="s">
        <v>3746</v>
      </c>
    </row>
    <row r="772" spans="1:7" ht="18.75">
      <c r="A772" s="33" t="s">
        <v>3747</v>
      </c>
    </row>
    <row r="773" spans="1:7" ht="18.75">
      <c r="A773" s="33"/>
    </row>
    <row r="774" spans="1:7" ht="18.75">
      <c r="A774" s="33" t="s">
        <v>3748</v>
      </c>
    </row>
    <row r="775" spans="1:7" ht="18.75">
      <c r="A775" s="33" t="s">
        <v>3749</v>
      </c>
    </row>
    <row r="776" spans="1:7" ht="21">
      <c r="A776" s="6" t="s">
        <v>4186</v>
      </c>
      <c r="B776" s="6"/>
      <c r="C776" s="6"/>
    </row>
    <row r="778" spans="1:7" ht="18.75">
      <c r="A778" s="234" t="s">
        <v>3750</v>
      </c>
      <c r="B778" s="234"/>
      <c r="C778" s="234"/>
    </row>
    <row r="779" spans="1:7">
      <c r="A779" s="521" t="s">
        <v>2013</v>
      </c>
      <c r="B779" s="522" t="s">
        <v>3699</v>
      </c>
      <c r="C779" s="522" t="s">
        <v>3700</v>
      </c>
      <c r="D779" s="523" t="s">
        <v>3701</v>
      </c>
      <c r="F779" s="521" t="s">
        <v>2013</v>
      </c>
      <c r="G779" s="522" t="s">
        <v>3699</v>
      </c>
    </row>
    <row r="780" spans="1:7">
      <c r="A780" s="56" t="s">
        <v>3702</v>
      </c>
      <c r="B780" s="69">
        <v>79</v>
      </c>
      <c r="C780" s="69">
        <v>76</v>
      </c>
      <c r="D780" s="69">
        <v>99</v>
      </c>
      <c r="E780" s="101"/>
      <c r="F780" s="519" t="e">
        <f t="array" aca="1" ref="F780:G793" ca="1">_xlfn.DROP(A780:D793, , -2)</f>
        <v>#NAME?</v>
      </c>
      <c r="G780" s="416" t="e">
        <f ca="1"/>
        <v>#NAME?</v>
      </c>
    </row>
    <row r="781" spans="1:7">
      <c r="A781" s="56" t="s">
        <v>3703</v>
      </c>
      <c r="B781" s="69">
        <v>77</v>
      </c>
      <c r="C781" s="69">
        <v>52</v>
      </c>
      <c r="D781" s="69">
        <v>69</v>
      </c>
      <c r="E781" s="101"/>
      <c r="F781" s="519" t="e">
        <f ca="1"/>
        <v>#NAME?</v>
      </c>
      <c r="G781" s="416" t="e">
        <f ca="1"/>
        <v>#NAME?</v>
      </c>
    </row>
    <row r="782" spans="1:7">
      <c r="A782" s="56" t="s">
        <v>3704</v>
      </c>
      <c r="B782" s="69">
        <v>56</v>
      </c>
      <c r="C782" s="69">
        <v>86</v>
      </c>
      <c r="D782" s="69">
        <v>67</v>
      </c>
      <c r="E782" s="101"/>
      <c r="F782" s="520" t="e">
        <f ca="1"/>
        <v>#NAME?</v>
      </c>
      <c r="G782" s="416" t="e">
        <f ca="1"/>
        <v>#NAME?</v>
      </c>
    </row>
    <row r="783" spans="1:7">
      <c r="A783" s="56" t="s">
        <v>3705</v>
      </c>
      <c r="B783" s="69">
        <v>53</v>
      </c>
      <c r="C783" s="69">
        <v>83</v>
      </c>
      <c r="D783" s="69">
        <v>63</v>
      </c>
      <c r="E783" s="101"/>
      <c r="F783" s="520" t="e">
        <f ca="1"/>
        <v>#NAME?</v>
      </c>
      <c r="G783" s="416" t="e">
        <f ca="1"/>
        <v>#NAME?</v>
      </c>
    </row>
    <row r="784" spans="1:7">
      <c r="A784" s="56" t="s">
        <v>3706</v>
      </c>
      <c r="B784" s="69">
        <v>81</v>
      </c>
      <c r="C784" s="69">
        <v>54</v>
      </c>
      <c r="D784" s="69">
        <v>78</v>
      </c>
      <c r="E784" s="101"/>
      <c r="F784" s="520" t="e">
        <f ca="1"/>
        <v>#NAME?</v>
      </c>
      <c r="G784" s="416" t="e">
        <f ca="1"/>
        <v>#NAME?</v>
      </c>
    </row>
    <row r="785" spans="1:7">
      <c r="A785" s="56" t="s">
        <v>3707</v>
      </c>
      <c r="B785" s="69">
        <v>84</v>
      </c>
      <c r="C785" s="69">
        <v>82</v>
      </c>
      <c r="D785" s="69">
        <v>98</v>
      </c>
      <c r="E785" s="101"/>
      <c r="F785" s="414" t="e">
        <f ca="1"/>
        <v>#NAME?</v>
      </c>
      <c r="G785" s="416" t="e">
        <f ca="1"/>
        <v>#NAME?</v>
      </c>
    </row>
    <row r="786" spans="1:7">
      <c r="A786" s="56" t="s">
        <v>3708</v>
      </c>
      <c r="B786" s="69">
        <v>91</v>
      </c>
      <c r="C786" s="69">
        <v>68</v>
      </c>
      <c r="D786" s="69">
        <v>90</v>
      </c>
      <c r="E786" s="101"/>
      <c r="F786" s="414" t="e">
        <f ca="1"/>
        <v>#NAME?</v>
      </c>
      <c r="G786" s="416" t="e">
        <f ca="1"/>
        <v>#NAME?</v>
      </c>
    </row>
    <row r="787" spans="1:7">
      <c r="A787" s="56" t="s">
        <v>3709</v>
      </c>
      <c r="B787" s="69">
        <v>60</v>
      </c>
      <c r="C787" s="69">
        <v>55</v>
      </c>
      <c r="D787" s="69">
        <v>64</v>
      </c>
      <c r="E787" s="101"/>
      <c r="F787" s="414" t="e">
        <f ca="1"/>
        <v>#NAME?</v>
      </c>
      <c r="G787" s="416" t="e">
        <f ca="1"/>
        <v>#NAME?</v>
      </c>
    </row>
    <row r="788" spans="1:7">
      <c r="A788" s="56" t="s">
        <v>3710</v>
      </c>
      <c r="B788" s="69">
        <v>74</v>
      </c>
      <c r="C788" s="69">
        <v>72</v>
      </c>
      <c r="D788" s="69">
        <v>88</v>
      </c>
      <c r="E788" s="101"/>
      <c r="F788" s="414" t="e">
        <f ca="1"/>
        <v>#NAME?</v>
      </c>
      <c r="G788" s="416" t="e">
        <f ca="1"/>
        <v>#NAME?</v>
      </c>
    </row>
    <row r="789" spans="1:7">
      <c r="A789" s="56" t="s">
        <v>3711</v>
      </c>
      <c r="B789" s="69">
        <v>75</v>
      </c>
      <c r="C789" s="69">
        <v>71</v>
      </c>
      <c r="D789" s="69">
        <v>94</v>
      </c>
      <c r="E789" s="101"/>
      <c r="F789" s="414" t="e">
        <f ca="1"/>
        <v>#NAME?</v>
      </c>
      <c r="G789" s="416" t="e">
        <f ca="1"/>
        <v>#NAME?</v>
      </c>
    </row>
    <row r="790" spans="1:7">
      <c r="A790" s="56" t="s">
        <v>3712</v>
      </c>
      <c r="B790" s="69">
        <v>93</v>
      </c>
      <c r="C790" s="69">
        <v>70</v>
      </c>
      <c r="D790" s="69">
        <v>87</v>
      </c>
      <c r="E790" s="101"/>
      <c r="F790" s="414" t="e">
        <f ca="1"/>
        <v>#NAME?</v>
      </c>
      <c r="G790" s="416" t="e">
        <f ca="1"/>
        <v>#NAME?</v>
      </c>
    </row>
    <row r="791" spans="1:7">
      <c r="A791" s="56" t="s">
        <v>3713</v>
      </c>
      <c r="B791" s="69">
        <v>59</v>
      </c>
      <c r="C791" s="69">
        <v>73</v>
      </c>
      <c r="D791" s="69">
        <v>89</v>
      </c>
      <c r="E791" s="101"/>
      <c r="F791" s="414" t="e">
        <f ca="1"/>
        <v>#NAME?</v>
      </c>
      <c r="G791" s="416" t="e">
        <f ca="1"/>
        <v>#NAME?</v>
      </c>
    </row>
    <row r="792" spans="1:7">
      <c r="A792" s="56" t="s">
        <v>2977</v>
      </c>
      <c r="B792" s="69">
        <v>67</v>
      </c>
      <c r="C792" s="69">
        <v>89</v>
      </c>
      <c r="D792" s="69">
        <v>67</v>
      </c>
      <c r="F792" s="414" t="e">
        <f ca="1"/>
        <v>#NAME?</v>
      </c>
      <c r="G792" s="416" t="e">
        <f ca="1"/>
        <v>#NAME?</v>
      </c>
    </row>
    <row r="793" spans="1:7">
      <c r="A793" s="56" t="s">
        <v>3722</v>
      </c>
      <c r="B793" s="69">
        <v>87</v>
      </c>
      <c r="C793" s="69">
        <v>92</v>
      </c>
      <c r="D793" s="69">
        <v>85</v>
      </c>
      <c r="F793" s="414" t="e">
        <f ca="1"/>
        <v>#NAME?</v>
      </c>
      <c r="G793" s="416" t="e">
        <f ca="1"/>
        <v>#NAME?</v>
      </c>
    </row>
    <row r="797" spans="1:7" ht="23.25">
      <c r="A797" s="412" t="s">
        <v>3751</v>
      </c>
      <c r="C797" s="580" t="s">
        <v>4184</v>
      </c>
    </row>
    <row r="798" spans="1:7" ht="21">
      <c r="A798" s="28" t="s">
        <v>3752</v>
      </c>
      <c r="C798" s="848" t="s">
        <v>1844</v>
      </c>
      <c r="D798" s="848"/>
    </row>
    <row r="800" spans="1:7" ht="18.75">
      <c r="A800" s="234" t="s">
        <v>3753</v>
      </c>
      <c r="B800" s="234"/>
      <c r="C800" s="234"/>
      <c r="D800" s="234"/>
      <c r="E800" s="234"/>
      <c r="F800" s="234"/>
      <c r="G800" s="234"/>
    </row>
    <row r="801" spans="1:9" ht="18.75">
      <c r="A801" s="33"/>
    </row>
    <row r="802" spans="1:9" ht="18.75">
      <c r="A802" s="33" t="s">
        <v>3754</v>
      </c>
    </row>
    <row r="803" spans="1:9" ht="18.75">
      <c r="A803" s="33"/>
    </row>
    <row r="804" spans="1:9" ht="18.75">
      <c r="A804" s="234" t="s">
        <v>3755</v>
      </c>
      <c r="B804" s="234"/>
      <c r="C804" s="234"/>
      <c r="D804" s="234"/>
    </row>
    <row r="805" spans="1:9" ht="18.75">
      <c r="A805" s="33"/>
    </row>
    <row r="806" spans="1:9" ht="18.75">
      <c r="A806" s="33" t="s">
        <v>3756</v>
      </c>
    </row>
    <row r="807" spans="1:9" ht="21">
      <c r="A807" s="6" t="s">
        <v>4186</v>
      </c>
      <c r="B807" s="6"/>
      <c r="C807" s="6"/>
    </row>
    <row r="810" spans="1:9">
      <c r="A810" s="521" t="s">
        <v>2013</v>
      </c>
      <c r="B810" s="522" t="s">
        <v>3699</v>
      </c>
      <c r="C810" s="522" t="s">
        <v>3700</v>
      </c>
      <c r="D810" s="523" t="s">
        <v>3363</v>
      </c>
      <c r="F810" s="521" t="s">
        <v>2013</v>
      </c>
      <c r="G810" s="522" t="s">
        <v>3699</v>
      </c>
      <c r="H810" s="522" t="s">
        <v>3700</v>
      </c>
      <c r="I810" s="523" t="s">
        <v>3363</v>
      </c>
    </row>
    <row r="811" spans="1:9">
      <c r="A811" s="56" t="s">
        <v>3702</v>
      </c>
      <c r="B811" s="69">
        <v>79</v>
      </c>
      <c r="C811" s="69">
        <v>76</v>
      </c>
      <c r="D811" s="69">
        <f>AVERAGE(B811:C811)</f>
        <v>77.5</v>
      </c>
      <c r="E811" s="101"/>
      <c r="F811" s="519" t="e">
        <f t="array" aca="1" ref="F811:I819" ca="1">_xlfn.DROP(_xlfn._xlws.SORT(A811:D824, 4, -1), -5)</f>
        <v>#NAME?</v>
      </c>
      <c r="G811" s="416" t="e">
        <f ca="1"/>
        <v>#NAME?</v>
      </c>
      <c r="H811" s="416" t="e">
        <f ca="1"/>
        <v>#NAME?</v>
      </c>
      <c r="I811" s="416" t="e">
        <f ca="1"/>
        <v>#NAME?</v>
      </c>
    </row>
    <row r="812" spans="1:9">
      <c r="A812" s="56" t="s">
        <v>3703</v>
      </c>
      <c r="B812" s="69">
        <v>77</v>
      </c>
      <c r="C812" s="69">
        <v>52</v>
      </c>
      <c r="D812" s="69">
        <f t="shared" ref="D812:D824" si="5">AVERAGE(B812:C812)</f>
        <v>64.5</v>
      </c>
      <c r="E812" s="101"/>
      <c r="F812" s="519" t="e">
        <f ca="1"/>
        <v>#NAME?</v>
      </c>
      <c r="G812" s="416" t="e">
        <f ca="1"/>
        <v>#NAME?</v>
      </c>
      <c r="H812" s="416" t="e">
        <f ca="1"/>
        <v>#NAME?</v>
      </c>
      <c r="I812" s="416" t="e">
        <f ca="1"/>
        <v>#NAME?</v>
      </c>
    </row>
    <row r="813" spans="1:9">
      <c r="A813" s="56" t="s">
        <v>3704</v>
      </c>
      <c r="B813" s="69">
        <v>56</v>
      </c>
      <c r="C813" s="69">
        <v>86</v>
      </c>
      <c r="D813" s="69">
        <f t="shared" si="5"/>
        <v>71</v>
      </c>
      <c r="E813" s="101"/>
      <c r="F813" s="520" t="e">
        <f ca="1"/>
        <v>#NAME?</v>
      </c>
      <c r="G813" s="416" t="e">
        <f ca="1"/>
        <v>#NAME?</v>
      </c>
      <c r="H813" s="416" t="e">
        <f ca="1"/>
        <v>#NAME?</v>
      </c>
      <c r="I813" s="416" t="e">
        <f ca="1"/>
        <v>#NAME?</v>
      </c>
    </row>
    <row r="814" spans="1:9">
      <c r="A814" s="56" t="s">
        <v>3705</v>
      </c>
      <c r="B814" s="69">
        <v>53</v>
      </c>
      <c r="C814" s="69">
        <v>83</v>
      </c>
      <c r="D814" s="69">
        <f t="shared" si="5"/>
        <v>68</v>
      </c>
      <c r="E814" s="101"/>
      <c r="F814" s="520" t="e">
        <f ca="1"/>
        <v>#NAME?</v>
      </c>
      <c r="G814" s="416" t="e">
        <f ca="1"/>
        <v>#NAME?</v>
      </c>
      <c r="H814" s="416" t="e">
        <f ca="1"/>
        <v>#NAME?</v>
      </c>
      <c r="I814" s="416" t="e">
        <f ca="1"/>
        <v>#NAME?</v>
      </c>
    </row>
    <row r="815" spans="1:9">
      <c r="A815" s="56" t="s">
        <v>3706</v>
      </c>
      <c r="B815" s="69">
        <v>81</v>
      </c>
      <c r="C815" s="69">
        <v>54</v>
      </c>
      <c r="D815" s="69">
        <f t="shared" si="5"/>
        <v>67.5</v>
      </c>
      <c r="E815" s="101"/>
      <c r="F815" s="520" t="e">
        <f ca="1"/>
        <v>#NAME?</v>
      </c>
      <c r="G815" s="416" t="e">
        <f ca="1"/>
        <v>#NAME?</v>
      </c>
      <c r="H815" s="416" t="e">
        <f ca="1"/>
        <v>#NAME?</v>
      </c>
      <c r="I815" s="416" t="e">
        <f ca="1"/>
        <v>#NAME?</v>
      </c>
    </row>
    <row r="816" spans="1:9">
      <c r="A816" s="56" t="s">
        <v>3707</v>
      </c>
      <c r="B816" s="69">
        <v>84</v>
      </c>
      <c r="C816" s="69">
        <v>82</v>
      </c>
      <c r="D816" s="69">
        <f t="shared" si="5"/>
        <v>83</v>
      </c>
      <c r="E816" s="101"/>
      <c r="F816" s="414" t="e">
        <f ca="1"/>
        <v>#NAME?</v>
      </c>
      <c r="G816" s="416" t="e">
        <f ca="1"/>
        <v>#NAME?</v>
      </c>
      <c r="H816" s="416" t="e">
        <f ca="1"/>
        <v>#NAME?</v>
      </c>
      <c r="I816" s="416" t="e">
        <f ca="1"/>
        <v>#NAME?</v>
      </c>
    </row>
    <row r="817" spans="1:9">
      <c r="A817" s="56" t="s">
        <v>3708</v>
      </c>
      <c r="B817" s="69">
        <v>91</v>
      </c>
      <c r="C817" s="69">
        <v>68</v>
      </c>
      <c r="D817" s="69">
        <f t="shared" si="5"/>
        <v>79.5</v>
      </c>
      <c r="E817" s="101"/>
      <c r="F817" s="414" t="e">
        <f ca="1"/>
        <v>#NAME?</v>
      </c>
      <c r="G817" s="416" t="e">
        <f ca="1"/>
        <v>#NAME?</v>
      </c>
      <c r="H817" s="416" t="e">
        <f ca="1"/>
        <v>#NAME?</v>
      </c>
      <c r="I817" s="416" t="e">
        <f ca="1"/>
        <v>#NAME?</v>
      </c>
    </row>
    <row r="818" spans="1:9">
      <c r="A818" s="56" t="s">
        <v>3709</v>
      </c>
      <c r="B818" s="69">
        <v>60</v>
      </c>
      <c r="C818" s="69">
        <v>55</v>
      </c>
      <c r="D818" s="69">
        <f t="shared" si="5"/>
        <v>57.5</v>
      </c>
      <c r="E818" s="101"/>
      <c r="F818" s="414" t="e">
        <f ca="1"/>
        <v>#NAME?</v>
      </c>
      <c r="G818" s="416" t="e">
        <f ca="1"/>
        <v>#NAME?</v>
      </c>
      <c r="H818" s="416" t="e">
        <f ca="1"/>
        <v>#NAME?</v>
      </c>
      <c r="I818" s="416" t="e">
        <f ca="1"/>
        <v>#NAME?</v>
      </c>
    </row>
    <row r="819" spans="1:9">
      <c r="A819" s="56" t="s">
        <v>3710</v>
      </c>
      <c r="B819" s="69">
        <v>74</v>
      </c>
      <c r="C819" s="69">
        <v>72</v>
      </c>
      <c r="D819" s="69">
        <f t="shared" si="5"/>
        <v>73</v>
      </c>
      <c r="E819" s="101"/>
      <c r="F819" s="414" t="e">
        <f ca="1"/>
        <v>#NAME?</v>
      </c>
      <c r="G819" s="416" t="e">
        <f ca="1"/>
        <v>#NAME?</v>
      </c>
      <c r="H819" s="416" t="e">
        <f ca="1"/>
        <v>#NAME?</v>
      </c>
      <c r="I819" s="416" t="e">
        <f ca="1"/>
        <v>#NAME?</v>
      </c>
    </row>
    <row r="820" spans="1:9">
      <c r="A820" s="56" t="s">
        <v>3711</v>
      </c>
      <c r="B820" s="69">
        <v>75</v>
      </c>
      <c r="C820" s="69">
        <v>71</v>
      </c>
      <c r="D820" s="69">
        <f t="shared" si="5"/>
        <v>73</v>
      </c>
      <c r="E820" s="101"/>
    </row>
    <row r="821" spans="1:9">
      <c r="A821" s="56" t="s">
        <v>3712</v>
      </c>
      <c r="B821" s="69">
        <v>93</v>
      </c>
      <c r="C821" s="69">
        <v>70</v>
      </c>
      <c r="D821" s="69">
        <f t="shared" si="5"/>
        <v>81.5</v>
      </c>
      <c r="E821" s="101"/>
    </row>
    <row r="822" spans="1:9">
      <c r="A822" s="56" t="s">
        <v>3713</v>
      </c>
      <c r="B822" s="69">
        <v>59</v>
      </c>
      <c r="C822" s="69">
        <v>73</v>
      </c>
      <c r="D822" s="69">
        <f t="shared" si="5"/>
        <v>66</v>
      </c>
      <c r="E822" s="101"/>
    </row>
    <row r="823" spans="1:9">
      <c r="A823" s="56" t="s">
        <v>2977</v>
      </c>
      <c r="B823" s="69">
        <v>67</v>
      </c>
      <c r="C823" s="69">
        <v>89</v>
      </c>
      <c r="D823" s="69">
        <f t="shared" si="5"/>
        <v>78</v>
      </c>
    </row>
    <row r="824" spans="1:9">
      <c r="A824" s="56" t="s">
        <v>3722</v>
      </c>
      <c r="B824" s="69">
        <v>87</v>
      </c>
      <c r="C824" s="69">
        <v>92</v>
      </c>
      <c r="D824" s="69">
        <f t="shared" si="5"/>
        <v>89.5</v>
      </c>
    </row>
    <row r="827" spans="1:9" ht="23.25">
      <c r="A827" s="412" t="s">
        <v>3757</v>
      </c>
      <c r="C827" s="580" t="s">
        <v>4184</v>
      </c>
    </row>
    <row r="828" spans="1:9" ht="21">
      <c r="A828" s="28" t="s">
        <v>3758</v>
      </c>
      <c r="C828" s="848" t="s">
        <v>1844</v>
      </c>
      <c r="D828" s="848"/>
    </row>
    <row r="830" spans="1:9" ht="18.75">
      <c r="A830" s="234" t="s">
        <v>3759</v>
      </c>
      <c r="B830" s="234"/>
      <c r="C830" s="234"/>
      <c r="D830" s="234"/>
    </row>
    <row r="831" spans="1:9" ht="18.75">
      <c r="A831" s="33"/>
    </row>
    <row r="832" spans="1:9" ht="18.75">
      <c r="A832" s="33" t="s">
        <v>3760</v>
      </c>
    </row>
    <row r="833" spans="1:8" ht="18.75">
      <c r="A833" s="33"/>
    </row>
    <row r="834" spans="1:8" ht="18.75">
      <c r="A834" s="33" t="s">
        <v>3761</v>
      </c>
    </row>
    <row r="835" spans="1:8" ht="18.75">
      <c r="A835" s="33"/>
    </row>
    <row r="836" spans="1:8" ht="18.75">
      <c r="A836" s="33" t="s">
        <v>3762</v>
      </c>
    </row>
    <row r="837" spans="1:8" ht="18.75">
      <c r="A837" s="33"/>
    </row>
    <row r="838" spans="1:8" ht="18.75">
      <c r="A838" s="33" t="s">
        <v>3763</v>
      </c>
    </row>
    <row r="839" spans="1:8" ht="18.75">
      <c r="A839" s="33"/>
    </row>
    <row r="840" spans="1:8" ht="18.75">
      <c r="A840" s="33" t="s">
        <v>3764</v>
      </c>
    </row>
    <row r="841" spans="1:8" ht="21">
      <c r="A841" s="6" t="s">
        <v>4186</v>
      </c>
      <c r="B841" s="6"/>
      <c r="C841" s="6"/>
    </row>
    <row r="844" spans="1:8">
      <c r="A844" s="524" t="s">
        <v>2013</v>
      </c>
      <c r="B844" s="525" t="s">
        <v>3699</v>
      </c>
      <c r="C844" s="525" t="s">
        <v>3700</v>
      </c>
      <c r="D844" s="526" t="s">
        <v>3363</v>
      </c>
      <c r="F844" s="524" t="s">
        <v>2013</v>
      </c>
      <c r="G844" s="525" t="s">
        <v>3699</v>
      </c>
      <c r="H844" s="525" t="s">
        <v>3700</v>
      </c>
    </row>
    <row r="845" spans="1:8">
      <c r="A845" s="56" t="s">
        <v>3702</v>
      </c>
      <c r="B845" s="69">
        <v>79</v>
      </c>
      <c r="C845" s="69">
        <v>76</v>
      </c>
      <c r="D845" s="69">
        <f>AVERAGE(B845:C845)</f>
        <v>77.5</v>
      </c>
      <c r="E845" s="101"/>
      <c r="F845" s="519" t="e">
        <f t="array" aca="1" ref="F845:H858" ca="1">_xlfn.DROP(_xlfn.VSTACK(A845:D848, A852:D856, A860:D864), , -1)</f>
        <v>#NAME?</v>
      </c>
      <c r="G845" s="416" t="e">
        <f ca="1"/>
        <v>#NAME?</v>
      </c>
      <c r="H845" s="416" t="e">
        <f ca="1"/>
        <v>#NAME?</v>
      </c>
    </row>
    <row r="846" spans="1:8">
      <c r="A846" s="56" t="s">
        <v>3703</v>
      </c>
      <c r="B846" s="69">
        <v>77</v>
      </c>
      <c r="C846" s="69">
        <v>52</v>
      </c>
      <c r="D846" s="69">
        <f t="shared" ref="D846:D864" si="6">AVERAGE(B846:C846)</f>
        <v>64.5</v>
      </c>
      <c r="E846" s="101"/>
      <c r="F846" s="519" t="e">
        <f ca="1"/>
        <v>#NAME?</v>
      </c>
      <c r="G846" s="416" t="e">
        <f ca="1"/>
        <v>#NAME?</v>
      </c>
      <c r="H846" s="416" t="e">
        <f ca="1"/>
        <v>#NAME?</v>
      </c>
    </row>
    <row r="847" spans="1:8">
      <c r="A847" s="56" t="s">
        <v>3704</v>
      </c>
      <c r="B847" s="69">
        <v>56</v>
      </c>
      <c r="C847" s="69">
        <v>86</v>
      </c>
      <c r="D847" s="69">
        <f t="shared" si="6"/>
        <v>71</v>
      </c>
      <c r="E847" s="101"/>
      <c r="F847" s="520" t="e">
        <f ca="1"/>
        <v>#NAME?</v>
      </c>
      <c r="G847" s="416" t="e">
        <f ca="1"/>
        <v>#NAME?</v>
      </c>
      <c r="H847" s="416" t="e">
        <f ca="1"/>
        <v>#NAME?</v>
      </c>
    </row>
    <row r="848" spans="1:8">
      <c r="A848" s="56" t="s">
        <v>3705</v>
      </c>
      <c r="B848" s="69">
        <v>53</v>
      </c>
      <c r="C848" s="69">
        <v>83</v>
      </c>
      <c r="D848" s="69">
        <f t="shared" si="6"/>
        <v>68</v>
      </c>
      <c r="E848" s="101"/>
      <c r="F848" s="520" t="e">
        <f ca="1"/>
        <v>#NAME?</v>
      </c>
      <c r="G848" s="416" t="e">
        <f ca="1"/>
        <v>#NAME?</v>
      </c>
      <c r="H848" s="416" t="e">
        <f ca="1"/>
        <v>#NAME?</v>
      </c>
    </row>
    <row r="849" spans="1:8">
      <c r="B849" s="101"/>
      <c r="C849" s="101"/>
      <c r="D849" s="101"/>
      <c r="E849" s="101"/>
      <c r="F849" s="520" t="e">
        <f ca="1"/>
        <v>#NAME?</v>
      </c>
      <c r="G849" s="416" t="e">
        <f ca="1"/>
        <v>#NAME?</v>
      </c>
      <c r="H849" s="416" t="e">
        <f ca="1"/>
        <v>#NAME?</v>
      </c>
    </row>
    <row r="850" spans="1:8" ht="15.75">
      <c r="A850" s="527" t="s">
        <v>3765</v>
      </c>
      <c r="B850" s="527"/>
      <c r="C850" s="527"/>
      <c r="D850" s="527"/>
      <c r="E850" s="101"/>
      <c r="F850" s="520" t="e">
        <f ca="1"/>
        <v>#NAME?</v>
      </c>
      <c r="G850" s="416" t="e">
        <f ca="1"/>
        <v>#NAME?</v>
      </c>
      <c r="H850" s="416" t="e">
        <f ca="1"/>
        <v>#NAME?</v>
      </c>
    </row>
    <row r="851" spans="1:8">
      <c r="A851" s="524" t="s">
        <v>2013</v>
      </c>
      <c r="B851" s="525" t="s">
        <v>3699</v>
      </c>
      <c r="C851" s="525" t="s">
        <v>3700</v>
      </c>
      <c r="D851" s="526" t="s">
        <v>3363</v>
      </c>
      <c r="E851" s="101"/>
      <c r="F851" s="520" t="e">
        <f ca="1"/>
        <v>#NAME?</v>
      </c>
      <c r="G851" s="416" t="e">
        <f ca="1"/>
        <v>#NAME?</v>
      </c>
      <c r="H851" s="416" t="e">
        <f ca="1"/>
        <v>#NAME?</v>
      </c>
    </row>
    <row r="852" spans="1:8">
      <c r="A852" s="56" t="s">
        <v>3706</v>
      </c>
      <c r="B852" s="69">
        <v>81</v>
      </c>
      <c r="C852" s="69">
        <v>54</v>
      </c>
      <c r="D852" s="69">
        <f t="shared" si="6"/>
        <v>67.5</v>
      </c>
      <c r="E852" s="101"/>
      <c r="F852" s="520" t="e">
        <f ca="1"/>
        <v>#NAME?</v>
      </c>
      <c r="G852" s="416" t="e">
        <f ca="1"/>
        <v>#NAME?</v>
      </c>
      <c r="H852" s="416" t="e">
        <f ca="1"/>
        <v>#NAME?</v>
      </c>
    </row>
    <row r="853" spans="1:8">
      <c r="A853" s="56" t="s">
        <v>3707</v>
      </c>
      <c r="B853" s="69">
        <v>84</v>
      </c>
      <c r="C853" s="69">
        <v>82</v>
      </c>
      <c r="D853" s="69">
        <f t="shared" si="6"/>
        <v>83</v>
      </c>
      <c r="E853" s="101"/>
      <c r="F853" s="414" t="e">
        <f ca="1"/>
        <v>#NAME?</v>
      </c>
      <c r="G853" s="416" t="e">
        <f ca="1"/>
        <v>#NAME?</v>
      </c>
      <c r="H853" s="416" t="e">
        <f ca="1"/>
        <v>#NAME?</v>
      </c>
    </row>
    <row r="854" spans="1:8">
      <c r="A854" s="56" t="s">
        <v>3708</v>
      </c>
      <c r="B854" s="69">
        <v>91</v>
      </c>
      <c r="C854" s="69">
        <v>68</v>
      </c>
      <c r="D854" s="69">
        <f t="shared" si="6"/>
        <v>79.5</v>
      </c>
      <c r="E854" s="101"/>
      <c r="F854" s="414" t="e">
        <f ca="1"/>
        <v>#NAME?</v>
      </c>
      <c r="G854" s="416" t="e">
        <f ca="1"/>
        <v>#NAME?</v>
      </c>
      <c r="H854" s="416" t="e">
        <f ca="1"/>
        <v>#NAME?</v>
      </c>
    </row>
    <row r="855" spans="1:8">
      <c r="A855" s="56" t="s">
        <v>3709</v>
      </c>
      <c r="B855" s="69">
        <v>60</v>
      </c>
      <c r="C855" s="69">
        <v>55</v>
      </c>
      <c r="D855" s="69">
        <f t="shared" si="6"/>
        <v>57.5</v>
      </c>
      <c r="E855" s="101"/>
      <c r="F855" s="414" t="e">
        <f ca="1"/>
        <v>#NAME?</v>
      </c>
      <c r="G855" s="416" t="e">
        <f ca="1"/>
        <v>#NAME?</v>
      </c>
      <c r="H855" s="416" t="e">
        <f ca="1"/>
        <v>#NAME?</v>
      </c>
    </row>
    <row r="856" spans="1:8">
      <c r="A856" s="56" t="s">
        <v>3710</v>
      </c>
      <c r="B856" s="69">
        <v>74</v>
      </c>
      <c r="C856" s="69">
        <v>72</v>
      </c>
      <c r="D856" s="69">
        <f t="shared" si="6"/>
        <v>73</v>
      </c>
      <c r="E856" s="101"/>
      <c r="F856" s="414" t="e">
        <f ca="1"/>
        <v>#NAME?</v>
      </c>
      <c r="G856" s="416" t="e">
        <f ca="1"/>
        <v>#NAME?</v>
      </c>
      <c r="H856" s="416" t="e">
        <f ca="1"/>
        <v>#NAME?</v>
      </c>
    </row>
    <row r="857" spans="1:8">
      <c r="B857" s="101"/>
      <c r="C857" s="101"/>
      <c r="D857" s="101"/>
      <c r="E857" s="101"/>
      <c r="F857" s="414" t="e">
        <f ca="1"/>
        <v>#NAME?</v>
      </c>
      <c r="G857" s="416" t="e">
        <f ca="1"/>
        <v>#NAME?</v>
      </c>
      <c r="H857" s="416" t="e">
        <f ca="1"/>
        <v>#NAME?</v>
      </c>
    </row>
    <row r="858" spans="1:8" ht="15.75">
      <c r="A858" s="527" t="s">
        <v>3766</v>
      </c>
      <c r="B858" s="527"/>
      <c r="C858" s="527"/>
      <c r="D858" s="527"/>
      <c r="E858" s="101"/>
      <c r="F858" s="414" t="e">
        <f ca="1"/>
        <v>#NAME?</v>
      </c>
      <c r="G858" s="416" t="e">
        <f ca="1"/>
        <v>#NAME?</v>
      </c>
      <c r="H858" s="416" t="e">
        <f ca="1"/>
        <v>#NAME?</v>
      </c>
    </row>
    <row r="859" spans="1:8">
      <c r="A859" s="524" t="s">
        <v>2013</v>
      </c>
      <c r="B859" s="525" t="s">
        <v>3699</v>
      </c>
      <c r="C859" s="525" t="s">
        <v>3700</v>
      </c>
      <c r="D859" s="526" t="s">
        <v>3363</v>
      </c>
      <c r="E859" s="101"/>
      <c r="G859" s="101"/>
      <c r="H859" s="101"/>
    </row>
    <row r="860" spans="1:8">
      <c r="A860" s="56" t="s">
        <v>3711</v>
      </c>
      <c r="B860" s="69">
        <v>75</v>
      </c>
      <c r="C860" s="69">
        <v>71</v>
      </c>
      <c r="D860" s="69">
        <f t="shared" si="6"/>
        <v>73</v>
      </c>
      <c r="E860" s="101"/>
      <c r="G860" s="101"/>
      <c r="H860" s="101"/>
    </row>
    <row r="861" spans="1:8">
      <c r="A861" s="56" t="s">
        <v>3712</v>
      </c>
      <c r="B861" s="69">
        <v>93</v>
      </c>
      <c r="C861" s="69">
        <v>70</v>
      </c>
      <c r="D861" s="69">
        <f t="shared" si="6"/>
        <v>81.5</v>
      </c>
      <c r="E861" s="101"/>
      <c r="G861" s="101"/>
      <c r="H861" s="101"/>
    </row>
    <row r="862" spans="1:8">
      <c r="A862" s="56" t="s">
        <v>3713</v>
      </c>
      <c r="B862" s="69">
        <v>59</v>
      </c>
      <c r="C862" s="69">
        <v>73</v>
      </c>
      <c r="D862" s="69">
        <f t="shared" si="6"/>
        <v>66</v>
      </c>
      <c r="E862" s="101"/>
      <c r="G862" s="101"/>
      <c r="H862" s="101"/>
    </row>
    <row r="863" spans="1:8">
      <c r="A863" s="56" t="s">
        <v>2977</v>
      </c>
      <c r="B863" s="69">
        <v>67</v>
      </c>
      <c r="C863" s="69">
        <v>89</v>
      </c>
      <c r="D863" s="69">
        <f t="shared" si="6"/>
        <v>78</v>
      </c>
      <c r="G863" s="101"/>
      <c r="H863" s="101"/>
    </row>
    <row r="864" spans="1:8">
      <c r="A864" s="56" t="s">
        <v>3722</v>
      </c>
      <c r="B864" s="69">
        <v>87</v>
      </c>
      <c r="C864" s="69">
        <v>92</v>
      </c>
      <c r="D864" s="69">
        <f t="shared" si="6"/>
        <v>89.5</v>
      </c>
      <c r="G864" s="101"/>
      <c r="H864" s="101"/>
    </row>
    <row r="867" spans="1:5" ht="23.25">
      <c r="A867" s="412" t="s">
        <v>3757</v>
      </c>
      <c r="C867" s="580" t="s">
        <v>4184</v>
      </c>
    </row>
    <row r="868" spans="1:5" ht="21">
      <c r="A868" s="28" t="s">
        <v>3758</v>
      </c>
      <c r="C868" s="848" t="s">
        <v>1844</v>
      </c>
      <c r="D868" s="848"/>
    </row>
    <row r="870" spans="1:5" ht="18.75">
      <c r="A870" s="234" t="s">
        <v>3767</v>
      </c>
      <c r="B870" s="234"/>
      <c r="C870" s="234"/>
      <c r="D870" s="234"/>
    </row>
    <row r="872" spans="1:5" ht="18.75">
      <c r="A872" s="33" t="s">
        <v>3768</v>
      </c>
    </row>
    <row r="873" spans="1:5" ht="18.75">
      <c r="A873" s="33"/>
    </row>
    <row r="874" spans="1:5" ht="18.75">
      <c r="A874" s="33" t="s">
        <v>3769</v>
      </c>
    </row>
    <row r="875" spans="1:5" ht="18.75">
      <c r="A875" s="33"/>
    </row>
    <row r="876" spans="1:5" ht="18.75">
      <c r="A876" s="33" t="s">
        <v>3770</v>
      </c>
    </row>
    <row r="877" spans="1:5" ht="18.75">
      <c r="A877" s="33"/>
    </row>
    <row r="878" spans="1:5" ht="18.75">
      <c r="A878" s="234" t="s">
        <v>3771</v>
      </c>
      <c r="B878" s="234"/>
      <c r="C878" s="234"/>
      <c r="D878" s="234"/>
      <c r="E878" s="234"/>
    </row>
    <row r="879" spans="1:5" ht="18.75">
      <c r="A879" s="33"/>
    </row>
    <row r="880" spans="1:5" ht="18.75">
      <c r="A880" s="33" t="s">
        <v>3772</v>
      </c>
    </row>
    <row r="881" spans="1:11" ht="21">
      <c r="A881" s="6" t="s">
        <v>4186</v>
      </c>
      <c r="B881" s="6"/>
      <c r="C881" s="6"/>
    </row>
    <row r="883" spans="1:11">
      <c r="A883" s="165" t="s">
        <v>3773</v>
      </c>
      <c r="B883" s="496"/>
      <c r="C883" s="496"/>
      <c r="D883" s="496"/>
      <c r="G883" s="165" t="s">
        <v>3765</v>
      </c>
      <c r="H883" s="496"/>
      <c r="I883" s="496"/>
      <c r="K883" s="528"/>
    </row>
    <row r="884" spans="1:11">
      <c r="A884" s="195" t="s">
        <v>2013</v>
      </c>
      <c r="B884" s="195" t="s">
        <v>3702</v>
      </c>
      <c r="C884" s="195" t="s">
        <v>3703</v>
      </c>
      <c r="D884" s="195" t="s">
        <v>3704</v>
      </c>
      <c r="E884" s="195" t="s">
        <v>3705</v>
      </c>
      <c r="G884" s="195" t="s">
        <v>2013</v>
      </c>
      <c r="H884" s="195" t="s">
        <v>3706</v>
      </c>
      <c r="I884" s="195" t="s">
        <v>3707</v>
      </c>
      <c r="J884" s="195" t="s">
        <v>3708</v>
      </c>
      <c r="K884" s="195" t="s">
        <v>3709</v>
      </c>
    </row>
    <row r="885" spans="1:11">
      <c r="A885" s="529" t="s">
        <v>3699</v>
      </c>
      <c r="B885" s="69">
        <v>79</v>
      </c>
      <c r="C885" s="69">
        <v>77</v>
      </c>
      <c r="D885" s="69">
        <v>56</v>
      </c>
      <c r="E885" s="69">
        <v>53</v>
      </c>
      <c r="G885" s="529" t="s">
        <v>3699</v>
      </c>
      <c r="H885" s="69">
        <v>81</v>
      </c>
      <c r="I885" s="69">
        <v>84</v>
      </c>
      <c r="J885" s="69">
        <v>91</v>
      </c>
      <c r="K885" s="69">
        <v>60</v>
      </c>
    </row>
    <row r="886" spans="1:11">
      <c r="A886" s="529" t="s">
        <v>3700</v>
      </c>
      <c r="B886" s="69">
        <v>76</v>
      </c>
      <c r="C886" s="69">
        <v>52</v>
      </c>
      <c r="D886" s="69">
        <v>86</v>
      </c>
      <c r="E886" s="69">
        <v>83</v>
      </c>
      <c r="G886" s="529" t="s">
        <v>3700</v>
      </c>
      <c r="H886" s="69">
        <v>54</v>
      </c>
      <c r="I886" s="69">
        <v>82</v>
      </c>
      <c r="J886" s="69">
        <v>68</v>
      </c>
      <c r="K886" s="69">
        <v>55</v>
      </c>
    </row>
    <row r="887" spans="1:11">
      <c r="A887" s="529" t="s">
        <v>3363</v>
      </c>
      <c r="B887" s="69">
        <v>77.5</v>
      </c>
      <c r="C887" s="69">
        <v>64.5</v>
      </c>
      <c r="D887" s="69">
        <v>71</v>
      </c>
      <c r="E887" s="69">
        <v>68</v>
      </c>
      <c r="G887" s="529" t="s">
        <v>3363</v>
      </c>
      <c r="H887" s="69">
        <v>67.5</v>
      </c>
      <c r="I887" s="69">
        <v>83</v>
      </c>
      <c r="J887" s="69">
        <v>79.5</v>
      </c>
      <c r="K887" s="69">
        <v>57.5</v>
      </c>
    </row>
    <row r="891" spans="1:11" ht="15.75">
      <c r="A891" s="530" t="s">
        <v>3774</v>
      </c>
      <c r="B891" s="527"/>
      <c r="C891" s="527"/>
      <c r="D891" s="496"/>
      <c r="E891" s="496"/>
      <c r="F891" s="496"/>
      <c r="G891" s="496"/>
      <c r="H891" s="496"/>
      <c r="I891" s="496"/>
      <c r="J891" s="496"/>
    </row>
    <row r="892" spans="1:11">
      <c r="A892" s="531" t="s">
        <v>2013</v>
      </c>
      <c r="B892" s="416" t="e">
        <f t="array" aca="1" ref="B892:I894" ca="1">_xlfn.DROP(_xlfn.HSTACK(B884:E887, H884:K887), -1)</f>
        <v>#NAME?</v>
      </c>
      <c r="C892" s="416" t="e">
        <f ca="1"/>
        <v>#NAME?</v>
      </c>
      <c r="D892" s="416" t="e">
        <f ca="1"/>
        <v>#NAME?</v>
      </c>
      <c r="E892" s="416" t="e">
        <f ca="1"/>
        <v>#NAME?</v>
      </c>
      <c r="F892" s="416" t="e">
        <f ca="1"/>
        <v>#NAME?</v>
      </c>
      <c r="G892" s="416" t="e">
        <f ca="1"/>
        <v>#NAME?</v>
      </c>
      <c r="H892" s="416" t="e">
        <f ca="1"/>
        <v>#NAME?</v>
      </c>
      <c r="I892" s="416" t="e">
        <f ca="1"/>
        <v>#NAME?</v>
      </c>
    </row>
    <row r="893" spans="1:11">
      <c r="A893" s="531" t="s">
        <v>3699</v>
      </c>
      <c r="B893" s="416" t="e">
        <f ca="1"/>
        <v>#NAME?</v>
      </c>
      <c r="C893" s="416" t="e">
        <f ca="1"/>
        <v>#NAME?</v>
      </c>
      <c r="D893" s="416" t="e">
        <f ca="1"/>
        <v>#NAME?</v>
      </c>
      <c r="E893" s="416" t="e">
        <f ca="1"/>
        <v>#NAME?</v>
      </c>
      <c r="F893" s="416" t="e">
        <f ca="1"/>
        <v>#NAME?</v>
      </c>
      <c r="G893" s="416" t="e">
        <f ca="1"/>
        <v>#NAME?</v>
      </c>
      <c r="H893" s="416" t="e">
        <f ca="1"/>
        <v>#NAME?</v>
      </c>
      <c r="I893" s="416" t="e">
        <f ca="1"/>
        <v>#NAME?</v>
      </c>
      <c r="J893" s="101"/>
    </row>
    <row r="894" spans="1:11">
      <c r="A894" s="531" t="s">
        <v>3700</v>
      </c>
      <c r="B894" s="416" t="e">
        <f ca="1"/>
        <v>#NAME?</v>
      </c>
      <c r="C894" s="416" t="e">
        <f ca="1"/>
        <v>#NAME?</v>
      </c>
      <c r="D894" s="416" t="e">
        <f ca="1"/>
        <v>#NAME?</v>
      </c>
      <c r="E894" s="416" t="e">
        <f ca="1"/>
        <v>#NAME?</v>
      </c>
      <c r="F894" s="416" t="e">
        <f ca="1"/>
        <v>#NAME?</v>
      </c>
      <c r="G894" s="416" t="e">
        <f ca="1"/>
        <v>#NAME?</v>
      </c>
      <c r="H894" s="416" t="e">
        <f ca="1"/>
        <v>#NAME?</v>
      </c>
      <c r="I894" s="416" t="e">
        <f ca="1"/>
        <v>#NAME?</v>
      </c>
      <c r="J894" s="101"/>
    </row>
    <row r="898" spans="1:5" ht="23.25">
      <c r="A898" s="412" t="s">
        <v>3775</v>
      </c>
      <c r="C898" s="580" t="s">
        <v>4184</v>
      </c>
    </row>
    <row r="899" spans="1:5" ht="21">
      <c r="A899" s="28" t="s">
        <v>3776</v>
      </c>
      <c r="C899" s="848" t="s">
        <v>1844</v>
      </c>
      <c r="D899" s="848"/>
    </row>
    <row r="900" spans="1:5" ht="18.75">
      <c r="A900" s="33" t="s">
        <v>3777</v>
      </c>
    </row>
    <row r="902" spans="1:5" ht="18.75">
      <c r="A902" s="234" t="s">
        <v>3778</v>
      </c>
      <c r="B902" s="234"/>
      <c r="C902" s="234"/>
      <c r="D902" s="234"/>
      <c r="E902" s="234"/>
    </row>
    <row r="904" spans="1:5" ht="18.75">
      <c r="A904" s="33" t="s">
        <v>3779</v>
      </c>
    </row>
    <row r="905" spans="1:5" ht="18.75">
      <c r="A905" s="33" t="s">
        <v>3780</v>
      </c>
    </row>
    <row r="906" spans="1:5" ht="18.75">
      <c r="A906" s="33" t="s">
        <v>3781</v>
      </c>
    </row>
    <row r="907" spans="1:5" ht="18.75">
      <c r="A907" s="33"/>
    </row>
    <row r="908" spans="1:5" ht="18.75">
      <c r="A908" s="33" t="s">
        <v>3782</v>
      </c>
    </row>
    <row r="909" spans="1:5" ht="18.75">
      <c r="A909" s="33" t="s">
        <v>3783</v>
      </c>
    </row>
    <row r="910" spans="1:5" ht="18.75">
      <c r="A910" s="33"/>
    </row>
    <row r="911" spans="1:5" ht="18.75">
      <c r="A911" s="33" t="s">
        <v>3784</v>
      </c>
    </row>
    <row r="912" spans="1:5" ht="18.75">
      <c r="A912" s="33" t="s">
        <v>3785</v>
      </c>
    </row>
    <row r="913" spans="1:9" ht="21">
      <c r="A913" s="6" t="s">
        <v>4186</v>
      </c>
      <c r="B913" s="6"/>
      <c r="C913" s="6"/>
    </row>
    <row r="915" spans="1:9" ht="45">
      <c r="A915" s="853" t="s">
        <v>3786</v>
      </c>
      <c r="B915" s="854"/>
      <c r="C915" s="855"/>
      <c r="D915" s="387"/>
      <c r="E915" s="532" t="s">
        <v>3787</v>
      </c>
      <c r="F915" s="387"/>
      <c r="G915" s="532" t="s">
        <v>3788</v>
      </c>
      <c r="H915" s="387"/>
      <c r="I915" s="532" t="s">
        <v>3789</v>
      </c>
    </row>
    <row r="916" spans="1:9">
      <c r="A916" s="69" t="s">
        <v>1570</v>
      </c>
      <c r="B916" s="69" t="s">
        <v>9</v>
      </c>
      <c r="C916" s="69" t="s">
        <v>2322</v>
      </c>
      <c r="E916" s="414" t="e">
        <f t="array" aca="1" ref="E916:E926" ca="1">_xlfn.TOCOL(A916:C919, 1)</f>
        <v>#NAME?</v>
      </c>
      <c r="G916" s="414" t="e">
        <f t="array" aca="1" ref="G916:G926" ca="1">_xlfn.TOCOL(A916:C919, 2)</f>
        <v>#NAME?</v>
      </c>
      <c r="I916" s="414" t="e">
        <f t="array" aca="1" ref="I916:I925" ca="1">_xlfn.TOCOL(A916:C919, 3)</f>
        <v>#NAME?</v>
      </c>
    </row>
    <row r="917" spans="1:9">
      <c r="A917" s="69">
        <v>1</v>
      </c>
      <c r="B917" s="69"/>
      <c r="C917" s="69">
        <v>3</v>
      </c>
      <c r="E917" s="414" t="e">
        <f ca="1"/>
        <v>#NAME?</v>
      </c>
      <c r="G917" s="414" t="e">
        <f ca="1"/>
        <v>#NAME?</v>
      </c>
      <c r="I917" s="414" t="e">
        <f ca="1"/>
        <v>#NAME?</v>
      </c>
    </row>
    <row r="918" spans="1:9">
      <c r="A918" s="69">
        <v>4</v>
      </c>
      <c r="B918" s="69" t="e">
        <f>VLOOKUP(1, P916:Q921, 2)</f>
        <v>#N/A</v>
      </c>
      <c r="C918" s="69">
        <v>6</v>
      </c>
      <c r="E918" s="414" t="e">
        <f ca="1"/>
        <v>#NAME?</v>
      </c>
      <c r="G918" s="414" t="e">
        <f ca="1"/>
        <v>#NAME?</v>
      </c>
      <c r="I918" s="414" t="e">
        <f ca="1"/>
        <v>#NAME?</v>
      </c>
    </row>
    <row r="919" spans="1:9">
      <c r="A919" s="69">
        <v>7</v>
      </c>
      <c r="B919" s="69">
        <v>8</v>
      </c>
      <c r="C919" s="69">
        <v>9</v>
      </c>
      <c r="E919" s="414" t="e">
        <f ca="1"/>
        <v>#NAME?</v>
      </c>
      <c r="G919" s="414" t="e">
        <f ca="1"/>
        <v>#NAME?</v>
      </c>
      <c r="I919" s="414" t="e">
        <f ca="1"/>
        <v>#NAME?</v>
      </c>
    </row>
    <row r="920" spans="1:9">
      <c r="E920" s="414" t="e">
        <f ca="1"/>
        <v>#NAME?</v>
      </c>
      <c r="G920" s="414" t="e">
        <f ca="1"/>
        <v>#NAME?</v>
      </c>
      <c r="I920" s="414" t="e">
        <f ca="1"/>
        <v>#NAME?</v>
      </c>
    </row>
    <row r="921" spans="1:9">
      <c r="E921" s="414" t="e">
        <f ca="1"/>
        <v>#NAME?</v>
      </c>
      <c r="G921" s="414" t="e">
        <f ca="1"/>
        <v>#NAME?</v>
      </c>
      <c r="I921" s="414" t="e">
        <f ca="1"/>
        <v>#NAME?</v>
      </c>
    </row>
    <row r="922" spans="1:9">
      <c r="E922" s="414" t="e">
        <f ca="1"/>
        <v>#NAME?</v>
      </c>
      <c r="G922" s="414" t="e">
        <f ca="1"/>
        <v>#NAME?</v>
      </c>
      <c r="I922" s="414" t="e">
        <f ca="1"/>
        <v>#NAME?</v>
      </c>
    </row>
    <row r="923" spans="1:9">
      <c r="E923" s="414" t="e">
        <f ca="1"/>
        <v>#NAME?</v>
      </c>
      <c r="G923" s="414" t="e">
        <f ca="1"/>
        <v>#NAME?</v>
      </c>
      <c r="I923" s="414" t="e">
        <f ca="1"/>
        <v>#NAME?</v>
      </c>
    </row>
    <row r="924" spans="1:9">
      <c r="E924" s="414" t="e">
        <f ca="1"/>
        <v>#NAME?</v>
      </c>
      <c r="G924" s="414" t="e">
        <f ca="1"/>
        <v>#NAME?</v>
      </c>
      <c r="I924" s="414" t="e">
        <f ca="1"/>
        <v>#NAME?</v>
      </c>
    </row>
    <row r="925" spans="1:9">
      <c r="E925" s="414" t="e">
        <f ca="1"/>
        <v>#NAME?</v>
      </c>
      <c r="G925" s="414" t="e">
        <f ca="1"/>
        <v>#NAME?</v>
      </c>
      <c r="I925" s="414" t="e">
        <f ca="1"/>
        <v>#NAME?</v>
      </c>
    </row>
    <row r="926" spans="1:9">
      <c r="E926" s="414" t="e">
        <f ca="1"/>
        <v>#NAME?</v>
      </c>
      <c r="G926" s="414" t="e">
        <f ca="1"/>
        <v>#NAME?</v>
      </c>
    </row>
    <row r="931" spans="1:7" ht="23.25">
      <c r="A931" s="412" t="s">
        <v>3775</v>
      </c>
      <c r="C931" s="580" t="s">
        <v>4184</v>
      </c>
    </row>
    <row r="932" spans="1:7" ht="21">
      <c r="A932" s="28" t="s">
        <v>3776</v>
      </c>
      <c r="C932" s="848" t="s">
        <v>1844</v>
      </c>
      <c r="D932" s="848"/>
    </row>
    <row r="934" spans="1:7" ht="18.75">
      <c r="A934" s="234" t="s">
        <v>3790</v>
      </c>
      <c r="B934" s="234"/>
      <c r="C934" s="234"/>
    </row>
    <row r="935" spans="1:7" ht="18.75">
      <c r="A935" s="33"/>
    </row>
    <row r="936" spans="1:7" ht="18.75">
      <c r="A936" s="33" t="s">
        <v>3791</v>
      </c>
    </row>
    <row r="937" spans="1:7" ht="18.75">
      <c r="A937" s="33" t="s">
        <v>3792</v>
      </c>
    </row>
    <row r="938" spans="1:7" ht="18.75">
      <c r="A938" s="33" t="s">
        <v>3793</v>
      </c>
    </row>
    <row r="939" spans="1:7" ht="18.75">
      <c r="A939" s="33"/>
    </row>
    <row r="940" spans="1:7" ht="18.75">
      <c r="A940" s="33" t="s">
        <v>3794</v>
      </c>
    </row>
    <row r="941" spans="1:7" ht="21">
      <c r="A941" s="6" t="s">
        <v>4186</v>
      </c>
      <c r="B941" s="6"/>
      <c r="C941" s="6"/>
    </row>
    <row r="944" spans="1:7" ht="30">
      <c r="A944" s="853" t="s">
        <v>3786</v>
      </c>
      <c r="B944" s="854"/>
      <c r="C944" s="855"/>
      <c r="D944" s="387"/>
      <c r="E944" s="533" t="s">
        <v>3795</v>
      </c>
      <c r="G944" s="532" t="s">
        <v>3796</v>
      </c>
    </row>
    <row r="945" spans="1:7">
      <c r="A945" s="69" t="s">
        <v>1570</v>
      </c>
      <c r="B945" s="69" t="s">
        <v>9</v>
      </c>
      <c r="C945" s="69" t="s">
        <v>2322</v>
      </c>
      <c r="E945" s="414" t="e">
        <f t="array" aca="1" ref="E945:E956" ca="1">_xlfn.TOCOL(A945:C948)</f>
        <v>#NAME?</v>
      </c>
      <c r="G945" s="414" t="e">
        <f t="array" aca="1" ref="G945:G956" ca="1">_xlfn.TOCOL(A945:C948, ,TRUE)</f>
        <v>#NAME?</v>
      </c>
    </row>
    <row r="946" spans="1:7">
      <c r="A946" s="69">
        <v>1</v>
      </c>
      <c r="B946" s="69">
        <v>2</v>
      </c>
      <c r="C946" s="69">
        <v>3</v>
      </c>
      <c r="E946" s="414" t="e">
        <f ca="1"/>
        <v>#NAME?</v>
      </c>
      <c r="G946" s="414" t="e">
        <f ca="1"/>
        <v>#NAME?</v>
      </c>
    </row>
    <row r="947" spans="1:7">
      <c r="A947" s="69">
        <v>4</v>
      </c>
      <c r="B947" s="69">
        <v>5</v>
      </c>
      <c r="C947" s="69">
        <v>6</v>
      </c>
      <c r="E947" s="414" t="e">
        <f ca="1"/>
        <v>#NAME?</v>
      </c>
      <c r="G947" s="414" t="e">
        <f ca="1"/>
        <v>#NAME?</v>
      </c>
    </row>
    <row r="948" spans="1:7">
      <c r="A948" s="69">
        <v>7</v>
      </c>
      <c r="B948" s="69">
        <v>8</v>
      </c>
      <c r="C948" s="69">
        <v>9</v>
      </c>
      <c r="E948" s="414" t="e">
        <f ca="1"/>
        <v>#NAME?</v>
      </c>
      <c r="G948" s="414" t="e">
        <f ca="1"/>
        <v>#NAME?</v>
      </c>
    </row>
    <row r="949" spans="1:7">
      <c r="E949" s="414" t="e">
        <f ca="1"/>
        <v>#NAME?</v>
      </c>
      <c r="G949" s="414" t="e">
        <f ca="1"/>
        <v>#NAME?</v>
      </c>
    </row>
    <row r="950" spans="1:7">
      <c r="E950" s="414" t="e">
        <f ca="1"/>
        <v>#NAME?</v>
      </c>
      <c r="G950" s="414" t="e">
        <f ca="1"/>
        <v>#NAME?</v>
      </c>
    </row>
    <row r="951" spans="1:7">
      <c r="E951" s="414" t="e">
        <f ca="1"/>
        <v>#NAME?</v>
      </c>
      <c r="G951" s="414" t="e">
        <f ca="1"/>
        <v>#NAME?</v>
      </c>
    </row>
    <row r="952" spans="1:7">
      <c r="E952" s="414" t="e">
        <f ca="1"/>
        <v>#NAME?</v>
      </c>
      <c r="G952" s="414" t="e">
        <f ca="1"/>
        <v>#NAME?</v>
      </c>
    </row>
    <row r="953" spans="1:7">
      <c r="E953" s="414" t="e">
        <f ca="1"/>
        <v>#NAME?</v>
      </c>
      <c r="G953" s="414" t="e">
        <f ca="1"/>
        <v>#NAME?</v>
      </c>
    </row>
    <row r="954" spans="1:7">
      <c r="E954" s="414" t="e">
        <f ca="1"/>
        <v>#NAME?</v>
      </c>
      <c r="G954" s="414" t="e">
        <f ca="1"/>
        <v>#NAME?</v>
      </c>
    </row>
    <row r="955" spans="1:7">
      <c r="E955" s="414" t="e">
        <f ca="1"/>
        <v>#NAME?</v>
      </c>
      <c r="G955" s="414" t="e">
        <f ca="1"/>
        <v>#NAME?</v>
      </c>
    </row>
    <row r="956" spans="1:7">
      <c r="E956" s="414" t="e">
        <f ca="1"/>
        <v>#NAME?</v>
      </c>
      <c r="G956" s="414" t="e">
        <f ca="1"/>
        <v>#NAME?</v>
      </c>
    </row>
    <row r="961" spans="1:6" ht="23.25">
      <c r="A961" s="412" t="s">
        <v>3775</v>
      </c>
      <c r="E961" s="580" t="s">
        <v>4184</v>
      </c>
    </row>
    <row r="962" spans="1:6" ht="21">
      <c r="A962" s="28" t="s">
        <v>3797</v>
      </c>
      <c r="B962" s="28"/>
      <c r="C962" s="28"/>
      <c r="D962" s="28"/>
      <c r="E962" s="848" t="s">
        <v>1844</v>
      </c>
      <c r="F962" s="848"/>
    </row>
    <row r="965" spans="1:6" ht="18.75">
      <c r="A965" s="234" t="s">
        <v>3798</v>
      </c>
      <c r="B965" s="234"/>
    </row>
    <row r="967" spans="1:6" ht="18.75">
      <c r="A967" s="33" t="s">
        <v>3799</v>
      </c>
    </row>
    <row r="968" spans="1:6" ht="18.75">
      <c r="A968" s="33" t="s">
        <v>3800</v>
      </c>
    </row>
    <row r="970" spans="1:6" ht="18.75">
      <c r="A970" s="33" t="s">
        <v>3801</v>
      </c>
    </row>
    <row r="971" spans="1:6" ht="18.75">
      <c r="A971" s="33" t="s">
        <v>3802</v>
      </c>
    </row>
    <row r="972" spans="1:6" ht="18.75">
      <c r="A972" s="33"/>
    </row>
    <row r="973" spans="1:6" ht="18.75">
      <c r="A973" s="33" t="s">
        <v>3803</v>
      </c>
    </row>
    <row r="974" spans="1:6" ht="18.75">
      <c r="A974" s="33"/>
    </row>
    <row r="975" spans="1:6" ht="18.75">
      <c r="A975" s="33" t="s">
        <v>3804</v>
      </c>
    </row>
    <row r="976" spans="1:6" ht="18.75">
      <c r="A976" s="33" t="s">
        <v>3805</v>
      </c>
    </row>
    <row r="977" spans="1:7" ht="18.75">
      <c r="A977" s="33"/>
    </row>
    <row r="978" spans="1:7" ht="18.75">
      <c r="A978" s="33" t="s">
        <v>3806</v>
      </c>
    </row>
    <row r="979" spans="1:7" ht="18.75">
      <c r="A979" s="33" t="s">
        <v>3807</v>
      </c>
    </row>
    <row r="980" spans="1:7" ht="21">
      <c r="A980" s="6" t="s">
        <v>4186</v>
      </c>
      <c r="B980" s="6"/>
      <c r="C980" s="6"/>
    </row>
    <row r="983" spans="1:7" ht="30">
      <c r="A983" s="853" t="s">
        <v>3808</v>
      </c>
      <c r="B983" s="854"/>
      <c r="C983" s="855"/>
      <c r="D983" s="387"/>
      <c r="E983" s="533" t="s">
        <v>3795</v>
      </c>
      <c r="G983" s="532" t="s">
        <v>3796</v>
      </c>
    </row>
    <row r="984" spans="1:7">
      <c r="A984" s="69" t="s">
        <v>1570</v>
      </c>
      <c r="B984" s="69" t="s">
        <v>9</v>
      </c>
      <c r="C984" s="69" t="s">
        <v>2322</v>
      </c>
      <c r="E984" s="414" t="e">
        <f t="array" aca="1" ref="E984:E998" ca="1">_xlfn.TOCOL(_xlfn.VSTACK(A984:C986, A990:C991))</f>
        <v>#NAME?</v>
      </c>
      <c r="G984" s="414" t="e">
        <f t="array" aca="1" ref="G984:G998" ca="1">_xlfn.TOCOL(_xlfn.VSTACK(A984:C986, A990:C991), ,TRUE)</f>
        <v>#NAME?</v>
      </c>
    </row>
    <row r="985" spans="1:7">
      <c r="A985" s="69">
        <v>1</v>
      </c>
      <c r="B985" s="69">
        <v>2</v>
      </c>
      <c r="C985" s="69">
        <v>3</v>
      </c>
      <c r="E985" s="414" t="e">
        <f ca="1"/>
        <v>#NAME?</v>
      </c>
      <c r="G985" s="414" t="e">
        <f ca="1"/>
        <v>#NAME?</v>
      </c>
    </row>
    <row r="986" spans="1:7">
      <c r="A986" s="69">
        <v>4</v>
      </c>
      <c r="B986" s="69">
        <v>5</v>
      </c>
      <c r="C986" s="69">
        <v>6</v>
      </c>
      <c r="E986" s="414" t="e">
        <f ca="1"/>
        <v>#NAME?</v>
      </c>
      <c r="G986" s="414" t="e">
        <f ca="1"/>
        <v>#NAME?</v>
      </c>
    </row>
    <row r="987" spans="1:7">
      <c r="E987" s="414" t="e">
        <f ca="1"/>
        <v>#NAME?</v>
      </c>
      <c r="G987" s="414" t="e">
        <f ca="1"/>
        <v>#NAME?</v>
      </c>
    </row>
    <row r="988" spans="1:7">
      <c r="E988" s="414" t="e">
        <f ca="1"/>
        <v>#NAME?</v>
      </c>
      <c r="G988" s="414" t="e">
        <f ca="1"/>
        <v>#NAME?</v>
      </c>
    </row>
    <row r="989" spans="1:7">
      <c r="A989" s="853" t="s">
        <v>3809</v>
      </c>
      <c r="B989" s="854"/>
      <c r="C989" s="855"/>
      <c r="E989" s="414" t="e">
        <f ca="1"/>
        <v>#NAME?</v>
      </c>
      <c r="G989" s="414" t="e">
        <f ca="1"/>
        <v>#NAME?</v>
      </c>
    </row>
    <row r="990" spans="1:7">
      <c r="A990" s="69" t="s">
        <v>741</v>
      </c>
      <c r="B990" s="69" t="s">
        <v>3810</v>
      </c>
      <c r="C990" s="69" t="s">
        <v>3811</v>
      </c>
      <c r="E990" s="414" t="e">
        <f ca="1"/>
        <v>#NAME?</v>
      </c>
      <c r="G990" s="414" t="e">
        <f ca="1"/>
        <v>#NAME?</v>
      </c>
    </row>
    <row r="991" spans="1:7">
      <c r="A991" s="69">
        <v>10</v>
      </c>
      <c r="B991" s="69">
        <v>11</v>
      </c>
      <c r="C991" s="69">
        <v>12</v>
      </c>
      <c r="E991" s="414" t="e">
        <f ca="1"/>
        <v>#NAME?</v>
      </c>
      <c r="G991" s="414" t="e">
        <f ca="1"/>
        <v>#NAME?</v>
      </c>
    </row>
    <row r="992" spans="1:7">
      <c r="E992" s="414" t="e">
        <f ca="1"/>
        <v>#NAME?</v>
      </c>
      <c r="G992" s="414" t="e">
        <f ca="1"/>
        <v>#NAME?</v>
      </c>
    </row>
    <row r="993" spans="1:7">
      <c r="E993" s="414" t="e">
        <f ca="1"/>
        <v>#NAME?</v>
      </c>
      <c r="G993" s="414" t="e">
        <f ca="1"/>
        <v>#NAME?</v>
      </c>
    </row>
    <row r="994" spans="1:7">
      <c r="E994" s="414" t="e">
        <f ca="1"/>
        <v>#NAME?</v>
      </c>
      <c r="G994" s="414" t="e">
        <f ca="1"/>
        <v>#NAME?</v>
      </c>
    </row>
    <row r="995" spans="1:7">
      <c r="E995" s="414" t="e">
        <f ca="1"/>
        <v>#NAME?</v>
      </c>
      <c r="G995" s="414" t="e">
        <f ca="1"/>
        <v>#NAME?</v>
      </c>
    </row>
    <row r="996" spans="1:7">
      <c r="E996" s="414" t="e">
        <f ca="1"/>
        <v>#NAME?</v>
      </c>
      <c r="G996" s="414" t="e">
        <f ca="1"/>
        <v>#NAME?</v>
      </c>
    </row>
    <row r="997" spans="1:7">
      <c r="E997" s="414" t="e">
        <f ca="1"/>
        <v>#NAME?</v>
      </c>
      <c r="G997" s="414" t="e">
        <f ca="1"/>
        <v>#NAME?</v>
      </c>
    </row>
    <row r="998" spans="1:7">
      <c r="E998" s="414" t="e">
        <f ca="1"/>
        <v>#NAME?</v>
      </c>
      <c r="G998" s="414" t="e">
        <f ca="1"/>
        <v>#NAME?</v>
      </c>
    </row>
    <row r="1002" spans="1:7" ht="18.75">
      <c r="A1002" s="33" t="s">
        <v>3812</v>
      </c>
    </row>
    <row r="1003" spans="1:7" ht="18.75">
      <c r="A1003" s="33"/>
    </row>
    <row r="1004" spans="1:7" ht="18.75">
      <c r="A1004" s="33" t="s">
        <v>3813</v>
      </c>
    </row>
    <row r="1005" spans="1:7" ht="18.75">
      <c r="A1005" s="33" t="s">
        <v>3814</v>
      </c>
    </row>
    <row r="1006" spans="1:7" ht="18.75">
      <c r="A1006" s="33"/>
    </row>
    <row r="1007" spans="1:7" ht="18.75">
      <c r="A1007" s="33" t="s">
        <v>3815</v>
      </c>
    </row>
    <row r="1008" spans="1:7" ht="18.75">
      <c r="A1008" s="33" t="s">
        <v>3816</v>
      </c>
    </row>
    <row r="1012" spans="1:7" ht="30">
      <c r="A1012" s="853" t="s">
        <v>3808</v>
      </c>
      <c r="B1012" s="854"/>
      <c r="C1012" s="855"/>
      <c r="D1012" s="387"/>
      <c r="E1012" s="533" t="s">
        <v>3795</v>
      </c>
      <c r="G1012" s="532" t="s">
        <v>3796</v>
      </c>
    </row>
    <row r="1013" spans="1:7">
      <c r="A1013" s="69" t="s">
        <v>1570</v>
      </c>
      <c r="B1013" s="69" t="s">
        <v>9</v>
      </c>
      <c r="C1013" s="69" t="s">
        <v>2322</v>
      </c>
      <c r="E1013" s="56"/>
      <c r="G1013" s="56"/>
    </row>
    <row r="1014" spans="1:7">
      <c r="A1014" s="69">
        <v>1</v>
      </c>
      <c r="B1014" s="69">
        <v>2</v>
      </c>
      <c r="C1014" s="69">
        <v>3</v>
      </c>
      <c r="E1014" s="56"/>
      <c r="G1014" s="56"/>
    </row>
    <row r="1015" spans="1:7">
      <c r="A1015" s="69">
        <v>4</v>
      </c>
      <c r="B1015" s="69">
        <v>5</v>
      </c>
      <c r="C1015" s="69">
        <v>6</v>
      </c>
      <c r="E1015" s="56"/>
      <c r="G1015" s="56"/>
    </row>
    <row r="1016" spans="1:7">
      <c r="E1016" s="56"/>
      <c r="G1016" s="56"/>
    </row>
    <row r="1017" spans="1:7">
      <c r="E1017" s="56"/>
      <c r="G1017" s="56"/>
    </row>
    <row r="1018" spans="1:7">
      <c r="A1018" s="853" t="s">
        <v>3809</v>
      </c>
      <c r="B1018" s="854"/>
      <c r="C1018" s="855"/>
      <c r="E1018" s="56"/>
      <c r="G1018" s="56"/>
    </row>
    <row r="1019" spans="1:7">
      <c r="A1019" s="69" t="s">
        <v>741</v>
      </c>
      <c r="B1019" s="69" t="s">
        <v>3810</v>
      </c>
      <c r="C1019" s="69" t="s">
        <v>3811</v>
      </c>
      <c r="E1019" s="56"/>
      <c r="G1019" s="56"/>
    </row>
    <row r="1020" spans="1:7">
      <c r="A1020" s="69">
        <v>10</v>
      </c>
      <c r="B1020" s="69">
        <v>11</v>
      </c>
      <c r="C1020" s="69">
        <v>12</v>
      </c>
      <c r="E1020" s="56"/>
      <c r="G1020" s="56"/>
    </row>
    <row r="1021" spans="1:7">
      <c r="E1021" s="56"/>
      <c r="G1021" s="56"/>
    </row>
    <row r="1022" spans="1:7">
      <c r="E1022" s="56"/>
      <c r="G1022" s="56"/>
    </row>
    <row r="1023" spans="1:7">
      <c r="E1023" s="56"/>
      <c r="G1023" s="56"/>
    </row>
    <row r="1024" spans="1:7">
      <c r="E1024" s="56"/>
      <c r="G1024" s="56"/>
    </row>
    <row r="1025" spans="1:7">
      <c r="E1025" s="56"/>
      <c r="G1025" s="56"/>
    </row>
    <row r="1026" spans="1:7">
      <c r="E1026" s="56"/>
      <c r="G1026" s="56"/>
    </row>
    <row r="1027" spans="1:7">
      <c r="E1027" s="56"/>
      <c r="G1027" s="56"/>
    </row>
    <row r="1037" spans="1:7" ht="23.25">
      <c r="A1037" s="412" t="s">
        <v>3817</v>
      </c>
      <c r="E1037" s="580" t="s">
        <v>4184</v>
      </c>
    </row>
    <row r="1038" spans="1:7" ht="21">
      <c r="A1038" s="28" t="s">
        <v>3797</v>
      </c>
      <c r="B1038" s="28"/>
      <c r="C1038" s="28"/>
      <c r="D1038" s="28"/>
      <c r="E1038" s="848" t="s">
        <v>1844</v>
      </c>
      <c r="F1038" s="848"/>
    </row>
    <row r="1041" spans="1:7" ht="18.75">
      <c r="A1041" s="234" t="s">
        <v>3818</v>
      </c>
      <c r="B1041" s="270"/>
      <c r="C1041" s="270"/>
      <c r="D1041" s="270"/>
    </row>
    <row r="1043" spans="1:7" ht="18.75">
      <c r="A1043" s="33" t="s">
        <v>3819</v>
      </c>
    </row>
    <row r="1044" spans="1:7" ht="18.75">
      <c r="A1044" s="33" t="s">
        <v>3820</v>
      </c>
    </row>
    <row r="1046" spans="1:7" ht="18.75">
      <c r="A1046" s="33" t="s">
        <v>3821</v>
      </c>
    </row>
    <row r="1047" spans="1:7" ht="18.75">
      <c r="A1047" s="33" t="s">
        <v>3822</v>
      </c>
    </row>
    <row r="1048" spans="1:7" ht="18.75">
      <c r="A1048" s="33"/>
    </row>
    <row r="1049" spans="1:7" ht="18.75">
      <c r="A1049" s="33" t="s">
        <v>3823</v>
      </c>
    </row>
    <row r="1050" spans="1:7" ht="18.75">
      <c r="A1050" s="33" t="s">
        <v>3824</v>
      </c>
    </row>
    <row r="1051" spans="1:7" ht="21">
      <c r="A1051" s="6" t="s">
        <v>4186</v>
      </c>
      <c r="B1051" s="6"/>
      <c r="C1051" s="6"/>
    </row>
    <row r="1053" spans="1:7" ht="30">
      <c r="A1053" s="849" t="s">
        <v>3786</v>
      </c>
      <c r="B1053" s="849"/>
      <c r="C1053" s="849"/>
      <c r="D1053" s="387"/>
      <c r="E1053" s="329" t="s">
        <v>3825</v>
      </c>
      <c r="G1053" s="328" t="s">
        <v>3826</v>
      </c>
    </row>
    <row r="1054" spans="1:7">
      <c r="A1054" s="181" t="s">
        <v>1545</v>
      </c>
      <c r="B1054" s="181" t="s">
        <v>9</v>
      </c>
      <c r="C1054" s="181" t="s">
        <v>2322</v>
      </c>
      <c r="E1054" s="414" t="e">
        <f t="array" aca="1" ref="E1054:E1067" ca="1">_xlfn.UNIQUE(_xlfn.TOCOL(A1054:C1059))</f>
        <v>#NAME?</v>
      </c>
      <c r="G1054" s="414" t="e">
        <f t="array" aca="1" ref="G1054:G1067" ca="1">_xlfn._xlws.SORT(_xlfn.UNIQUE(_xlfn.TOCOL(A1054:C1059)))</f>
        <v>#NAME?</v>
      </c>
    </row>
    <row r="1055" spans="1:7">
      <c r="A1055" s="181" t="s">
        <v>741</v>
      </c>
      <c r="B1055" s="181" t="s">
        <v>3810</v>
      </c>
      <c r="C1055" s="181" t="s">
        <v>3811</v>
      </c>
      <c r="E1055" s="414" t="e">
        <f ca="1"/>
        <v>#NAME?</v>
      </c>
      <c r="G1055" s="414" t="e">
        <f ca="1"/>
        <v>#NAME?</v>
      </c>
    </row>
    <row r="1056" spans="1:7">
      <c r="A1056" s="181" t="s">
        <v>3827</v>
      </c>
      <c r="B1056" s="181" t="s">
        <v>1567</v>
      </c>
      <c r="C1056" s="181" t="s">
        <v>2320</v>
      </c>
      <c r="E1056" s="414" t="e">
        <f ca="1"/>
        <v>#NAME?</v>
      </c>
      <c r="G1056" s="414" t="e">
        <f ca="1"/>
        <v>#NAME?</v>
      </c>
    </row>
    <row r="1057" spans="1:7">
      <c r="A1057" s="181" t="s">
        <v>1570</v>
      </c>
      <c r="B1057" s="181" t="s">
        <v>3828</v>
      </c>
      <c r="C1057" s="181" t="s">
        <v>1545</v>
      </c>
      <c r="E1057" s="414" t="e">
        <f ca="1"/>
        <v>#NAME?</v>
      </c>
      <c r="G1057" s="414" t="e">
        <f ca="1"/>
        <v>#NAME?</v>
      </c>
    </row>
    <row r="1058" spans="1:7">
      <c r="A1058" s="181" t="s">
        <v>3829</v>
      </c>
      <c r="B1058" s="181" t="s">
        <v>1567</v>
      </c>
      <c r="C1058" s="181" t="s">
        <v>3830</v>
      </c>
      <c r="E1058" s="414" t="e">
        <f ca="1"/>
        <v>#NAME?</v>
      </c>
      <c r="G1058" s="414" t="e">
        <f ca="1"/>
        <v>#NAME?</v>
      </c>
    </row>
    <row r="1059" spans="1:7">
      <c r="A1059" s="56" t="s">
        <v>3831</v>
      </c>
      <c r="B1059" s="181" t="s">
        <v>2322</v>
      </c>
      <c r="C1059" s="181" t="s">
        <v>1570</v>
      </c>
      <c r="E1059" s="414" t="e">
        <f ca="1"/>
        <v>#NAME?</v>
      </c>
      <c r="G1059" s="414" t="e">
        <f ca="1"/>
        <v>#NAME?</v>
      </c>
    </row>
    <row r="1060" spans="1:7">
      <c r="E1060" s="414" t="e">
        <f ca="1"/>
        <v>#NAME?</v>
      </c>
      <c r="G1060" s="414" t="e">
        <f ca="1"/>
        <v>#NAME?</v>
      </c>
    </row>
    <row r="1061" spans="1:7">
      <c r="E1061" s="414" t="e">
        <f ca="1"/>
        <v>#NAME?</v>
      </c>
      <c r="G1061" s="414" t="e">
        <f ca="1"/>
        <v>#NAME?</v>
      </c>
    </row>
    <row r="1062" spans="1:7">
      <c r="E1062" s="414" t="e">
        <f ca="1"/>
        <v>#NAME?</v>
      </c>
      <c r="G1062" s="414" t="e">
        <f ca="1"/>
        <v>#NAME?</v>
      </c>
    </row>
    <row r="1063" spans="1:7">
      <c r="E1063" s="414" t="e">
        <f ca="1"/>
        <v>#NAME?</v>
      </c>
      <c r="G1063" s="414" t="e">
        <f ca="1"/>
        <v>#NAME?</v>
      </c>
    </row>
    <row r="1064" spans="1:7">
      <c r="E1064" s="414" t="e">
        <f ca="1"/>
        <v>#NAME?</v>
      </c>
      <c r="G1064" s="414" t="e">
        <f ca="1"/>
        <v>#NAME?</v>
      </c>
    </row>
    <row r="1065" spans="1:7">
      <c r="E1065" s="414" t="e">
        <f ca="1"/>
        <v>#NAME?</v>
      </c>
      <c r="G1065" s="414" t="e">
        <f ca="1"/>
        <v>#NAME?</v>
      </c>
    </row>
    <row r="1066" spans="1:7">
      <c r="E1066" s="414" t="e">
        <f ca="1"/>
        <v>#NAME?</v>
      </c>
      <c r="G1066" s="414" t="e">
        <f ca="1"/>
        <v>#NAME?</v>
      </c>
    </row>
    <row r="1067" spans="1:7">
      <c r="E1067" s="414" t="e">
        <f ca="1"/>
        <v>#NAME?</v>
      </c>
      <c r="G1067" s="414" t="e">
        <f ca="1"/>
        <v>#NAME?</v>
      </c>
    </row>
  </sheetData>
  <mergeCells count="40">
    <mergeCell ref="L321:N321"/>
    <mergeCell ref="L352:N352"/>
    <mergeCell ref="K379:M379"/>
    <mergeCell ref="F398:H398"/>
    <mergeCell ref="C932:D932"/>
    <mergeCell ref="F459:I459"/>
    <mergeCell ref="C449:D449"/>
    <mergeCell ref="C377:D377"/>
    <mergeCell ref="C339:D339"/>
    <mergeCell ref="E962:F962"/>
    <mergeCell ref="E1038:F1038"/>
    <mergeCell ref="C476:D476"/>
    <mergeCell ref="C509:D509"/>
    <mergeCell ref="C545:D545"/>
    <mergeCell ref="C580:D580"/>
    <mergeCell ref="C615:D615"/>
    <mergeCell ref="A1018:C1018"/>
    <mergeCell ref="C899:D899"/>
    <mergeCell ref="A98:C98"/>
    <mergeCell ref="D139:E139"/>
    <mergeCell ref="C213:D213"/>
    <mergeCell ref="C240:D240"/>
    <mergeCell ref="F227:K227"/>
    <mergeCell ref="C227:D227"/>
    <mergeCell ref="C319:D319"/>
    <mergeCell ref="A1053:C1053"/>
    <mergeCell ref="F489:H489"/>
    <mergeCell ref="A915:C915"/>
    <mergeCell ref="A944:C944"/>
    <mergeCell ref="A983:C983"/>
    <mergeCell ref="A989:C989"/>
    <mergeCell ref="A1012:C1012"/>
    <mergeCell ref="C639:D639"/>
    <mergeCell ref="C670:D670"/>
    <mergeCell ref="C700:D700"/>
    <mergeCell ref="C728:D728"/>
    <mergeCell ref="C763:D763"/>
    <mergeCell ref="C798:D798"/>
    <mergeCell ref="C828:D828"/>
    <mergeCell ref="C868:D868"/>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62EAE1-242D-453B-BFA4-48FF87239E0E}">
  <sheetPr>
    <tabColor rgb="FF7030A0"/>
  </sheetPr>
  <dimension ref="A1:K58"/>
  <sheetViews>
    <sheetView workbookViewId="0">
      <selection activeCell="H8" sqref="H8"/>
    </sheetView>
  </sheetViews>
  <sheetFormatPr defaultRowHeight="15"/>
  <cols>
    <col min="1" max="1" width="11.28515625" customWidth="1"/>
    <col min="2" max="2" width="14.28515625" bestFit="1" customWidth="1"/>
    <col min="3" max="3" width="10.7109375" customWidth="1"/>
    <col min="5" max="5" width="7.28515625" bestFit="1" customWidth="1"/>
    <col min="6" max="6" width="14.42578125" bestFit="1" customWidth="1"/>
  </cols>
  <sheetData>
    <row r="1" spans="1:8" ht="23.25">
      <c r="A1" s="9" t="s">
        <v>3832</v>
      </c>
      <c r="B1" s="9"/>
      <c r="C1" s="9"/>
    </row>
    <row r="3" spans="1:8" ht="18.75">
      <c r="A3" s="33" t="s">
        <v>3839</v>
      </c>
    </row>
    <row r="4" spans="1:8" ht="18.75">
      <c r="A4" s="33" t="s">
        <v>3840</v>
      </c>
    </row>
    <row r="6" spans="1:8" ht="21">
      <c r="A6" s="233" t="s">
        <v>3833</v>
      </c>
      <c r="B6" s="234"/>
      <c r="C6" s="234"/>
      <c r="D6" s="234"/>
      <c r="E6" s="234"/>
      <c r="F6" s="234"/>
      <c r="G6" s="234"/>
      <c r="H6" s="234"/>
    </row>
    <row r="7" spans="1:8" ht="18.75">
      <c r="A7" s="33" t="s">
        <v>3834</v>
      </c>
    </row>
    <row r="9" spans="1:8">
      <c r="B9" s="56" t="s">
        <v>3835</v>
      </c>
      <c r="C9" s="534">
        <v>2000</v>
      </c>
      <c r="E9" s="243" t="s">
        <v>1890</v>
      </c>
      <c r="F9" s="243" t="s">
        <v>3836</v>
      </c>
    </row>
    <row r="10" spans="1:8" ht="15.75">
      <c r="B10" s="56" t="s">
        <v>3837</v>
      </c>
      <c r="C10" s="535">
        <v>9.6000000000000002E-2</v>
      </c>
      <c r="E10" s="69">
        <v>1</v>
      </c>
      <c r="F10" s="536">
        <f>IPMT($C$10/$C$11,E10,$C$11*$C$12, $C$9)</f>
        <v>-15.999999999999998</v>
      </c>
    </row>
    <row r="11" spans="1:8" ht="15.75">
      <c r="B11" s="56" t="s">
        <v>1890</v>
      </c>
      <c r="C11" s="56">
        <v>12</v>
      </c>
      <c r="E11" s="69">
        <v>2</v>
      </c>
      <c r="F11" s="536">
        <f t="shared" ref="F11:F21" si="0">IPMT($C$10/$C$11,E11,$C$11*$C$12, $C$9)</f>
        <v>-14.724320645810817</v>
      </c>
    </row>
    <row r="12" spans="1:8" ht="15.75">
      <c r="B12" s="56" t="s">
        <v>3838</v>
      </c>
      <c r="C12" s="56">
        <v>1</v>
      </c>
      <c r="E12" s="69">
        <v>3</v>
      </c>
      <c r="F12" s="536">
        <f t="shared" si="0"/>
        <v>-13.43843585678812</v>
      </c>
    </row>
    <row r="13" spans="1:8" ht="15.75">
      <c r="E13" s="69">
        <v>4</v>
      </c>
      <c r="F13" s="536">
        <f t="shared" si="0"/>
        <v>-12.142263989453239</v>
      </c>
    </row>
    <row r="14" spans="1:8" ht="15.75">
      <c r="E14" s="69">
        <v>5</v>
      </c>
      <c r="F14" s="536">
        <f t="shared" si="0"/>
        <v>-10.835722747179679</v>
      </c>
    </row>
    <row r="15" spans="1:8" ht="15.75">
      <c r="E15" s="69">
        <v>6</v>
      </c>
      <c r="F15" s="536">
        <f t="shared" si="0"/>
        <v>-9.5187291749679304</v>
      </c>
    </row>
    <row r="16" spans="1:8" ht="15.75">
      <c r="E16" s="69">
        <v>7</v>
      </c>
      <c r="F16" s="536">
        <f t="shared" si="0"/>
        <v>-8.1911996541784884</v>
      </c>
    </row>
    <row r="17" spans="1:10" ht="15.75">
      <c r="E17" s="69">
        <v>8</v>
      </c>
      <c r="F17" s="536">
        <f t="shared" si="0"/>
        <v>-6.8530498972227329</v>
      </c>
    </row>
    <row r="18" spans="1:10" ht="15.75">
      <c r="E18" s="69">
        <v>9</v>
      </c>
      <c r="F18" s="536">
        <f t="shared" si="0"/>
        <v>-5.5041949422113285</v>
      </c>
    </row>
    <row r="19" spans="1:10" ht="15.75">
      <c r="E19" s="69">
        <v>10</v>
      </c>
      <c r="F19" s="536">
        <f t="shared" si="0"/>
        <v>-4.1445491475598342</v>
      </c>
    </row>
    <row r="20" spans="1:10" ht="15.75">
      <c r="E20" s="69">
        <v>11</v>
      </c>
      <c r="F20" s="536">
        <f t="shared" si="0"/>
        <v>-2.7740261865511266</v>
      </c>
    </row>
    <row r="21" spans="1:10" ht="15.75">
      <c r="E21" s="69">
        <v>12</v>
      </c>
      <c r="F21" s="536">
        <f t="shared" si="0"/>
        <v>-1.3925390418543504</v>
      </c>
    </row>
    <row r="27" spans="1:10" ht="21">
      <c r="A27" s="233" t="s">
        <v>3841</v>
      </c>
      <c r="B27" s="234"/>
      <c r="C27" s="234"/>
      <c r="D27" s="234"/>
      <c r="E27" s="234"/>
      <c r="F27" s="234"/>
      <c r="G27" s="234"/>
      <c r="H27" s="234"/>
      <c r="I27" s="863" t="s">
        <v>1844</v>
      </c>
      <c r="J27" s="863"/>
    </row>
    <row r="28" spans="1:10" ht="18.75">
      <c r="A28" s="33" t="s">
        <v>3842</v>
      </c>
    </row>
    <row r="29" spans="1:10">
      <c r="A29" t="s">
        <v>3843</v>
      </c>
    </row>
    <row r="31" spans="1:10">
      <c r="B31" s="56" t="s">
        <v>3835</v>
      </c>
      <c r="C31" s="56">
        <v>10000</v>
      </c>
      <c r="E31" s="243" t="s">
        <v>1890</v>
      </c>
      <c r="F31" s="243" t="s">
        <v>3844</v>
      </c>
      <c r="H31" s="811" t="s">
        <v>25</v>
      </c>
      <c r="I31" s="811"/>
      <c r="J31" s="811"/>
    </row>
    <row r="32" spans="1:10">
      <c r="B32" s="56" t="s">
        <v>3837</v>
      </c>
      <c r="C32" s="535">
        <v>8.5000000000000006E-2</v>
      </c>
      <c r="E32" s="69">
        <v>1</v>
      </c>
      <c r="F32" s="421"/>
    </row>
    <row r="33" spans="1:11">
      <c r="B33" s="56" t="s">
        <v>3845</v>
      </c>
      <c r="C33" s="56">
        <v>4</v>
      </c>
      <c r="E33" s="69">
        <v>2</v>
      </c>
      <c r="F33" s="421"/>
    </row>
    <row r="34" spans="1:11">
      <c r="B34" s="56" t="s">
        <v>3838</v>
      </c>
      <c r="C34" s="56">
        <v>2</v>
      </c>
      <c r="E34" s="69">
        <v>3</v>
      </c>
      <c r="F34" s="421"/>
    </row>
    <row r="35" spans="1:11">
      <c r="E35" s="69">
        <v>4</v>
      </c>
      <c r="F35" s="421"/>
    </row>
    <row r="36" spans="1:11">
      <c r="E36" s="69">
        <v>5</v>
      </c>
      <c r="F36" s="421"/>
    </row>
    <row r="37" spans="1:11">
      <c r="E37" s="69">
        <v>6</v>
      </c>
      <c r="F37" s="421"/>
    </row>
    <row r="38" spans="1:11">
      <c r="E38" s="69">
        <v>7</v>
      </c>
      <c r="F38" s="421"/>
    </row>
    <row r="39" spans="1:11">
      <c r="E39" s="69">
        <v>8</v>
      </c>
      <c r="F39" s="421"/>
    </row>
    <row r="44" spans="1:11" ht="21">
      <c r="A44" s="233" t="s">
        <v>3846</v>
      </c>
      <c r="B44" s="234"/>
      <c r="C44" s="234"/>
      <c r="D44" s="234"/>
      <c r="E44" s="234"/>
      <c r="F44" s="234"/>
      <c r="G44" s="234"/>
      <c r="H44" s="234"/>
      <c r="I44" s="234"/>
      <c r="J44" s="863" t="s">
        <v>1844</v>
      </c>
      <c r="K44" s="863"/>
    </row>
    <row r="45" spans="1:11" ht="18.75">
      <c r="A45" s="33" t="s">
        <v>3847</v>
      </c>
    </row>
    <row r="48" spans="1:11">
      <c r="B48" s="56" t="s">
        <v>3835</v>
      </c>
      <c r="C48" s="534">
        <v>50000</v>
      </c>
      <c r="E48" s="243" t="s">
        <v>1890</v>
      </c>
      <c r="F48" s="243" t="s">
        <v>3844</v>
      </c>
      <c r="H48" s="811" t="s">
        <v>25</v>
      </c>
      <c r="I48" s="811"/>
      <c r="J48" s="811"/>
    </row>
    <row r="49" spans="2:6">
      <c r="B49" s="56" t="s">
        <v>3837</v>
      </c>
      <c r="C49" s="535">
        <v>6.4000000000000001E-2</v>
      </c>
      <c r="E49" s="69">
        <v>1</v>
      </c>
      <c r="F49" s="421"/>
    </row>
    <row r="50" spans="2:6">
      <c r="B50" s="56" t="s">
        <v>3848</v>
      </c>
      <c r="C50" s="56">
        <v>2</v>
      </c>
      <c r="E50" s="69">
        <v>2</v>
      </c>
      <c r="F50" s="421"/>
    </row>
    <row r="51" spans="2:6">
      <c r="B51" s="56" t="s">
        <v>3838</v>
      </c>
      <c r="C51" s="56">
        <v>5</v>
      </c>
      <c r="E51" s="69">
        <v>3</v>
      </c>
      <c r="F51" s="421"/>
    </row>
    <row r="52" spans="2:6">
      <c r="E52" s="69">
        <v>4</v>
      </c>
      <c r="F52" s="421"/>
    </row>
    <row r="53" spans="2:6">
      <c r="E53" s="69">
        <v>5</v>
      </c>
      <c r="F53" s="421"/>
    </row>
    <row r="54" spans="2:6">
      <c r="E54" s="69">
        <v>6</v>
      </c>
      <c r="F54" s="421"/>
    </row>
    <row r="55" spans="2:6">
      <c r="E55" s="69">
        <v>7</v>
      </c>
      <c r="F55" s="421"/>
    </row>
    <row r="56" spans="2:6">
      <c r="E56" s="69">
        <v>8</v>
      </c>
      <c r="F56" s="421"/>
    </row>
    <row r="57" spans="2:6">
      <c r="E57" s="69">
        <v>9</v>
      </c>
      <c r="F57" s="421"/>
    </row>
    <row r="58" spans="2:6">
      <c r="E58" s="69">
        <v>10</v>
      </c>
      <c r="F58" s="421"/>
    </row>
  </sheetData>
  <mergeCells count="4">
    <mergeCell ref="H31:J31"/>
    <mergeCell ref="H48:J48"/>
    <mergeCell ref="I27:J27"/>
    <mergeCell ref="J44:K44"/>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41B6E-1E0E-44C2-9173-241C3C78A39D}">
  <sheetPr>
    <tabColor rgb="FFFF0000"/>
  </sheetPr>
  <dimension ref="A1:A29"/>
  <sheetViews>
    <sheetView workbookViewId="0">
      <selection activeCell="E11" sqref="E11"/>
    </sheetView>
  </sheetViews>
  <sheetFormatPr defaultRowHeight="15"/>
  <cols>
    <col min="1" max="1" width="103" customWidth="1"/>
  </cols>
  <sheetData>
    <row r="1" spans="1:1" ht="23.25">
      <c r="A1" s="392" t="s">
        <v>4102</v>
      </c>
    </row>
    <row r="2" spans="1:1" ht="23.25">
      <c r="A2" s="573" t="s">
        <v>4103</v>
      </c>
    </row>
    <row r="3" spans="1:1" ht="23.25">
      <c r="A3" s="573" t="s">
        <v>4104</v>
      </c>
    </row>
    <row r="4" spans="1:1" ht="23.25">
      <c r="A4" s="573" t="s">
        <v>4105</v>
      </c>
    </row>
    <row r="6" spans="1:1" ht="23.25">
      <c r="A6" s="392" t="s">
        <v>4106</v>
      </c>
    </row>
    <row r="7" spans="1:1" ht="23.25">
      <c r="A7" s="573" t="s">
        <v>4107</v>
      </c>
    </row>
    <row r="8" spans="1:1" ht="23.25">
      <c r="A8" s="573" t="s">
        <v>4108</v>
      </c>
    </row>
    <row r="9" spans="1:1" ht="23.25">
      <c r="A9" s="573" t="s">
        <v>4109</v>
      </c>
    </row>
    <row r="10" spans="1:1" ht="23.25">
      <c r="A10" s="573" t="s">
        <v>4110</v>
      </c>
    </row>
    <row r="11" spans="1:1" ht="23.25">
      <c r="A11" s="573" t="s">
        <v>4111</v>
      </c>
    </row>
    <row r="12" spans="1:1" ht="23.25">
      <c r="A12" s="573" t="s">
        <v>4112</v>
      </c>
    </row>
    <row r="14" spans="1:1" ht="23.25">
      <c r="A14" s="392" t="s">
        <v>4113</v>
      </c>
    </row>
    <row r="15" spans="1:1" ht="23.25">
      <c r="A15" s="573" t="s">
        <v>4114</v>
      </c>
    </row>
    <row r="18" spans="1:1" ht="23.25">
      <c r="A18" s="392" t="s">
        <v>4115</v>
      </c>
    </row>
    <row r="19" spans="1:1" ht="23.25">
      <c r="A19" s="573" t="s">
        <v>4116</v>
      </c>
    </row>
    <row r="21" spans="1:1" ht="23.25">
      <c r="A21" s="392" t="s">
        <v>4117</v>
      </c>
    </row>
    <row r="22" spans="1:1" ht="23.25">
      <c r="A22" s="573" t="s">
        <v>4118</v>
      </c>
    </row>
    <row r="25" spans="1:1" ht="23.25">
      <c r="A25" s="392" t="s">
        <v>4119</v>
      </c>
    </row>
    <row r="26" spans="1:1" ht="23.25">
      <c r="A26" s="573" t="s">
        <v>4120</v>
      </c>
    </row>
    <row r="27" spans="1:1" ht="23.25">
      <c r="A27" s="573" t="s">
        <v>4121</v>
      </c>
    </row>
    <row r="28" spans="1:1" ht="23.25">
      <c r="A28" s="573" t="s">
        <v>4122</v>
      </c>
    </row>
    <row r="29" spans="1:1" ht="23.25">
      <c r="A29" s="573" t="s">
        <v>4123</v>
      </c>
    </row>
  </sheetData>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F869E7-9B83-4BB0-A122-9FC2331CCFAB}">
  <sheetPr>
    <tabColor rgb="FF0070C0"/>
  </sheetPr>
  <dimension ref="A1:S298"/>
  <sheetViews>
    <sheetView workbookViewId="0">
      <selection activeCell="L13" sqref="L13"/>
    </sheetView>
  </sheetViews>
  <sheetFormatPr defaultRowHeight="15"/>
  <sheetData>
    <row r="1" spans="1:8" ht="23.25">
      <c r="A1" s="21" t="s">
        <v>4124</v>
      </c>
      <c r="B1" s="21"/>
      <c r="C1" s="21"/>
      <c r="D1" s="21"/>
      <c r="E1" s="21"/>
    </row>
    <row r="3" spans="1:8" ht="23.25">
      <c r="A3" s="412" t="s">
        <v>4125</v>
      </c>
      <c r="B3" s="412"/>
      <c r="C3" s="412"/>
      <c r="D3" s="412"/>
      <c r="E3" s="412"/>
      <c r="F3" s="412"/>
      <c r="G3" s="412"/>
      <c r="H3" s="412"/>
    </row>
    <row r="5" spans="1:8" ht="18.75">
      <c r="A5" s="33" t="s">
        <v>4126</v>
      </c>
    </row>
    <row r="6" spans="1:8" ht="18.75">
      <c r="A6" s="33" t="s">
        <v>4127</v>
      </c>
    </row>
    <row r="7" spans="1:8" ht="18.75">
      <c r="A7" s="33" t="s">
        <v>4128</v>
      </c>
    </row>
    <row r="8" spans="1:8" ht="18.75">
      <c r="A8" s="33" t="s">
        <v>4129</v>
      </c>
    </row>
    <row r="9" spans="1:8" ht="18.75">
      <c r="A9" s="33"/>
    </row>
    <row r="10" spans="1:8" ht="18.75">
      <c r="A10" s="33"/>
    </row>
    <row r="11" spans="1:8" ht="18.75">
      <c r="A11" s="33"/>
    </row>
    <row r="12" spans="1:8" ht="18.75">
      <c r="A12" s="33"/>
    </row>
    <row r="13" spans="1:8" ht="18.75">
      <c r="A13" s="33"/>
    </row>
    <row r="14" spans="1:8" ht="18.75">
      <c r="A14" s="33"/>
    </row>
    <row r="15" spans="1:8" ht="18.75">
      <c r="A15" s="33"/>
    </row>
    <row r="16" spans="1:8" ht="18.75">
      <c r="A16" s="33"/>
    </row>
    <row r="17" spans="1:8" ht="18.75">
      <c r="A17" s="33"/>
    </row>
    <row r="18" spans="1:8" ht="18.75">
      <c r="A18" s="33"/>
    </row>
    <row r="19" spans="1:8" ht="18.75">
      <c r="A19" s="33"/>
    </row>
    <row r="20" spans="1:8" ht="18.75">
      <c r="A20" s="33"/>
    </row>
    <row r="21" spans="1:8" ht="18.75">
      <c r="A21" s="33"/>
    </row>
    <row r="22" spans="1:8" ht="18.75">
      <c r="A22" s="33"/>
    </row>
    <row r="23" spans="1:8" ht="18.75">
      <c r="A23" s="33"/>
    </row>
    <row r="24" spans="1:8" ht="18.75">
      <c r="A24" s="33"/>
    </row>
    <row r="25" spans="1:8" ht="18.75">
      <c r="A25" s="33"/>
    </row>
    <row r="26" spans="1:8" ht="18.75">
      <c r="A26" s="33"/>
    </row>
    <row r="31" spans="1:8" ht="23.25">
      <c r="A31" s="412" t="s">
        <v>4130</v>
      </c>
      <c r="B31" s="412"/>
      <c r="C31" s="412"/>
      <c r="D31" s="412"/>
      <c r="E31" s="412"/>
      <c r="F31" s="412"/>
      <c r="G31" s="412"/>
      <c r="H31" s="412"/>
    </row>
    <row r="32" spans="1:8" ht="18.75">
      <c r="A32" s="33" t="s">
        <v>4131</v>
      </c>
    </row>
    <row r="33" spans="1:9" ht="18.75">
      <c r="A33" s="33" t="s">
        <v>4132</v>
      </c>
    </row>
    <row r="34" spans="1:9" ht="18.75">
      <c r="A34" s="33" t="s">
        <v>4133</v>
      </c>
    </row>
    <row r="35" spans="1:9" ht="18.75">
      <c r="A35" s="33"/>
    </row>
    <row r="36" spans="1:9" ht="18.75">
      <c r="A36" s="33"/>
    </row>
    <row r="37" spans="1:9" ht="18.75">
      <c r="A37" s="33"/>
    </row>
    <row r="38" spans="1:9" ht="18.75">
      <c r="A38" s="33"/>
    </row>
    <row r="39" spans="1:9" ht="18.75">
      <c r="A39" s="33"/>
    </row>
    <row r="40" spans="1:9" ht="18.75">
      <c r="A40" s="33"/>
    </row>
    <row r="41" spans="1:9" ht="18.75">
      <c r="A41" s="33"/>
    </row>
    <row r="42" spans="1:9" ht="18.75">
      <c r="A42" s="33"/>
    </row>
    <row r="43" spans="1:9" ht="18.75">
      <c r="A43" s="33"/>
    </row>
    <row r="44" spans="1:9" ht="18.75">
      <c r="A44" s="33"/>
    </row>
    <row r="45" spans="1:9" ht="18.75">
      <c r="A45" s="33"/>
    </row>
    <row r="47" spans="1:9" ht="23.25">
      <c r="A47" s="412" t="s">
        <v>4134</v>
      </c>
      <c r="B47" s="412"/>
      <c r="C47" s="412"/>
      <c r="D47" s="412"/>
      <c r="E47" s="412"/>
      <c r="F47" s="412"/>
      <c r="G47" s="412"/>
      <c r="H47" s="412"/>
      <c r="I47" s="412"/>
    </row>
    <row r="49" spans="1:1" ht="18.75">
      <c r="A49" s="33" t="s">
        <v>4135</v>
      </c>
    </row>
    <row r="50" spans="1:1" ht="18.75">
      <c r="A50" s="33" t="s">
        <v>4136</v>
      </c>
    </row>
    <row r="51" spans="1:1" ht="18.75">
      <c r="A51" s="33" t="s">
        <v>4137</v>
      </c>
    </row>
    <row r="52" spans="1:1" ht="18.75">
      <c r="A52" s="33" t="s">
        <v>4138</v>
      </c>
    </row>
    <row r="81" spans="1:1" ht="18.75">
      <c r="A81" s="33" t="s">
        <v>4139</v>
      </c>
    </row>
    <row r="97" spans="1:9" ht="23.25">
      <c r="A97" s="412" t="s">
        <v>4140</v>
      </c>
      <c r="B97" s="412"/>
      <c r="C97" s="412"/>
      <c r="D97" s="412"/>
      <c r="E97" s="412"/>
      <c r="F97" s="412"/>
      <c r="G97" s="412"/>
      <c r="H97" s="412"/>
      <c r="I97" s="412"/>
    </row>
    <row r="98" spans="1:9" ht="18.75">
      <c r="A98" s="33" t="s">
        <v>4141</v>
      </c>
    </row>
    <row r="99" spans="1:9" ht="18.75">
      <c r="A99" s="33" t="s">
        <v>4142</v>
      </c>
    </row>
    <row r="100" spans="1:9" ht="18.75">
      <c r="A100" s="33" t="s">
        <v>4143</v>
      </c>
    </row>
    <row r="101" spans="1:9" ht="18.75">
      <c r="A101" s="33"/>
    </row>
    <row r="102" spans="1:9" ht="18.75">
      <c r="A102" s="33"/>
    </row>
    <row r="103" spans="1:9" ht="18.75">
      <c r="A103" s="33"/>
    </row>
    <row r="104" spans="1:9" ht="18.75">
      <c r="A104" s="33"/>
    </row>
    <row r="105" spans="1:9" ht="18.75">
      <c r="A105" s="33"/>
    </row>
    <row r="106" spans="1:9" ht="18.75">
      <c r="A106" s="33"/>
    </row>
    <row r="107" spans="1:9" ht="18.75">
      <c r="A107" s="33"/>
    </row>
    <row r="108" spans="1:9" ht="18.75">
      <c r="A108" s="33"/>
    </row>
    <row r="109" spans="1:9" ht="18.75">
      <c r="A109" s="33"/>
    </row>
    <row r="110" spans="1:9" ht="18.75">
      <c r="A110" s="33"/>
    </row>
    <row r="111" spans="1:9" ht="18.75">
      <c r="A111" s="33"/>
    </row>
    <row r="112" spans="1:9" ht="18.75">
      <c r="A112" s="33"/>
    </row>
    <row r="113" spans="1:11" ht="18.75">
      <c r="A113" s="33" t="s">
        <v>4144</v>
      </c>
    </row>
    <row r="114" spans="1:11" ht="18.75">
      <c r="A114" s="33"/>
    </row>
    <row r="115" spans="1:11" ht="18.75">
      <c r="A115" s="33"/>
    </row>
    <row r="116" spans="1:11" ht="18.75">
      <c r="A116" s="33"/>
    </row>
    <row r="117" spans="1:11" ht="18.75">
      <c r="A117" s="33"/>
    </row>
    <row r="118" spans="1:11" ht="18.75">
      <c r="A118" s="33"/>
    </row>
    <row r="119" spans="1:11" ht="18.75">
      <c r="A119" s="33"/>
    </row>
    <row r="120" spans="1:11" ht="18.75">
      <c r="A120" s="33"/>
    </row>
    <row r="121" spans="1:11" ht="18.75">
      <c r="A121" s="33"/>
    </row>
    <row r="122" spans="1:11" ht="18.75">
      <c r="A122" s="33"/>
    </row>
    <row r="123" spans="1:11" ht="18.75">
      <c r="A123" s="33"/>
    </row>
    <row r="128" spans="1:11" ht="23.25">
      <c r="A128" s="412" t="s">
        <v>4145</v>
      </c>
      <c r="B128" s="412"/>
      <c r="C128" s="412"/>
      <c r="D128" s="412"/>
      <c r="E128" s="412"/>
      <c r="F128" s="412"/>
      <c r="G128" s="412"/>
      <c r="H128" s="412"/>
      <c r="I128" s="412"/>
      <c r="J128" s="412"/>
      <c r="K128" s="412"/>
    </row>
    <row r="130" spans="1:1" ht="18.75">
      <c r="A130" s="33" t="s">
        <v>4146</v>
      </c>
    </row>
    <row r="131" spans="1:1" ht="18.75">
      <c r="A131" s="33" t="s">
        <v>4147</v>
      </c>
    </row>
    <row r="147" spans="1:1" ht="18.75">
      <c r="A147" s="33" t="s">
        <v>4148</v>
      </c>
    </row>
    <row r="163" spans="1:5" ht="23.25">
      <c r="A163" s="412" t="s">
        <v>4149</v>
      </c>
      <c r="B163" s="412"/>
      <c r="C163" s="412"/>
      <c r="D163" s="412"/>
      <c r="E163" s="412"/>
    </row>
    <row r="164" spans="1:5" ht="18.75">
      <c r="A164" s="33" t="s">
        <v>4150</v>
      </c>
    </row>
    <row r="179" spans="1:6" ht="23.25">
      <c r="A179" s="412" t="s">
        <v>4151</v>
      </c>
      <c r="B179" s="412"/>
      <c r="C179" s="412"/>
      <c r="D179" s="412"/>
      <c r="E179" s="412"/>
      <c r="F179" s="412"/>
    </row>
    <row r="181" spans="1:6" ht="18.75">
      <c r="A181" s="33" t="s">
        <v>4152</v>
      </c>
    </row>
    <row r="182" spans="1:6" ht="18.75">
      <c r="A182" s="33" t="s">
        <v>4153</v>
      </c>
    </row>
    <row r="183" spans="1:6" ht="18.75">
      <c r="A183" s="33" t="s">
        <v>4154</v>
      </c>
    </row>
    <row r="201" spans="1:1" ht="18.75">
      <c r="A201" s="33" t="s">
        <v>4155</v>
      </c>
    </row>
    <row r="215" spans="1:7" ht="23.25">
      <c r="A215" s="412" t="s">
        <v>4156</v>
      </c>
      <c r="B215" s="412"/>
      <c r="C215" s="412"/>
      <c r="D215" s="412"/>
      <c r="E215" s="412"/>
      <c r="F215" s="412"/>
      <c r="G215" s="412"/>
    </row>
    <row r="216" spans="1:7" ht="18.75">
      <c r="A216" s="33" t="s">
        <v>4157</v>
      </c>
    </row>
    <row r="217" spans="1:7" ht="18.75">
      <c r="A217" s="33" t="s">
        <v>4158</v>
      </c>
    </row>
    <row r="218" spans="1:7" ht="18.75">
      <c r="A218" s="33" t="s">
        <v>4159</v>
      </c>
    </row>
    <row r="231" spans="1:19" ht="23.25">
      <c r="A231" s="412" t="s">
        <v>4160</v>
      </c>
      <c r="B231" s="412"/>
      <c r="C231" s="412"/>
      <c r="D231" s="412"/>
      <c r="E231" s="412"/>
      <c r="F231" s="412"/>
      <c r="G231" s="412"/>
      <c r="H231" s="412"/>
      <c r="I231" s="412"/>
      <c r="J231" s="412"/>
      <c r="K231" s="412"/>
      <c r="L231" s="412"/>
      <c r="M231" s="412"/>
      <c r="N231" s="412"/>
      <c r="O231" s="412"/>
      <c r="P231" s="412"/>
      <c r="Q231" s="412"/>
      <c r="R231" s="412"/>
      <c r="S231" s="412"/>
    </row>
    <row r="233" spans="1:19" ht="18.75">
      <c r="A233" s="33" t="s">
        <v>4161</v>
      </c>
    </row>
    <row r="234" spans="1:19" ht="18.75">
      <c r="A234" s="33" t="s">
        <v>4162</v>
      </c>
    </row>
    <row r="235" spans="1:19" ht="18.75">
      <c r="A235" s="33" t="s">
        <v>4163</v>
      </c>
    </row>
    <row r="236" spans="1:19" ht="18.75">
      <c r="A236" s="33" t="s">
        <v>4164</v>
      </c>
    </row>
    <row r="237" spans="1:19" ht="18.75">
      <c r="A237" s="33" t="s">
        <v>4165</v>
      </c>
    </row>
    <row r="238" spans="1:19" ht="18.75">
      <c r="A238" s="33" t="s">
        <v>4166</v>
      </c>
    </row>
    <row r="239" spans="1:19" ht="18.75">
      <c r="A239" s="33" t="s">
        <v>4167</v>
      </c>
    </row>
    <row r="261" spans="1:1" ht="18.75">
      <c r="A261" s="33" t="s">
        <v>4168</v>
      </c>
    </row>
    <row r="284" spans="1:10" ht="23.25">
      <c r="A284" s="412" t="s">
        <v>4169</v>
      </c>
      <c r="B284" s="412"/>
      <c r="C284" s="412"/>
      <c r="D284" s="412"/>
      <c r="E284" s="412"/>
      <c r="F284" s="412"/>
      <c r="G284" s="412"/>
      <c r="H284" s="412"/>
      <c r="I284" s="412"/>
      <c r="J284" s="412"/>
    </row>
    <row r="285" spans="1:10" ht="18.75">
      <c r="A285" s="33" t="s">
        <v>4170</v>
      </c>
    </row>
    <row r="286" spans="1:10" ht="18.75">
      <c r="A286" s="33" t="s">
        <v>4171</v>
      </c>
    </row>
    <row r="287" spans="1:10" ht="18.75">
      <c r="A287" s="33" t="s">
        <v>4172</v>
      </c>
    </row>
    <row r="288" spans="1:10" ht="18.75">
      <c r="A288" s="33"/>
    </row>
    <row r="289" spans="1:1" ht="18.75">
      <c r="A289" s="33"/>
    </row>
    <row r="290" spans="1:1" ht="18.75">
      <c r="A290" s="33"/>
    </row>
    <row r="291" spans="1:1" ht="18.75">
      <c r="A291" s="33"/>
    </row>
    <row r="292" spans="1:1" ht="18.75">
      <c r="A292" s="33"/>
    </row>
    <row r="293" spans="1:1" ht="18.75">
      <c r="A293" s="33"/>
    </row>
    <row r="294" spans="1:1" ht="18.75">
      <c r="A294" s="33"/>
    </row>
    <row r="295" spans="1:1" ht="18.75">
      <c r="A295" s="33"/>
    </row>
    <row r="296" spans="1:1" ht="18.75">
      <c r="A296" s="33"/>
    </row>
    <row r="298" spans="1:1" ht="18.75">
      <c r="A298" s="33" t="s">
        <v>4173</v>
      </c>
    </row>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89736F-1305-43B2-A8FF-C01AE0E191D7}">
  <sheetPr>
    <tabColor rgb="FFC00000"/>
  </sheetPr>
  <dimension ref="A1:DK703"/>
  <sheetViews>
    <sheetView workbookViewId="0">
      <selection activeCell="E313" sqref="E313"/>
    </sheetView>
  </sheetViews>
  <sheetFormatPr defaultRowHeight="15"/>
  <cols>
    <col min="1" max="1" width="21.42578125" customWidth="1"/>
    <col min="2" max="2" width="14.42578125" customWidth="1"/>
    <col min="3" max="3" width="10.7109375" customWidth="1"/>
    <col min="4" max="4" width="13.42578125" customWidth="1"/>
    <col min="5" max="6" width="12.140625" customWidth="1"/>
    <col min="7" max="7" width="13.7109375" customWidth="1"/>
  </cols>
  <sheetData>
    <row r="1" spans="1:20" ht="28.5">
      <c r="A1" s="667" t="s">
        <v>4573</v>
      </c>
      <c r="E1" s="62" t="s">
        <v>1684</v>
      </c>
      <c r="F1" s="62"/>
    </row>
    <row r="2" spans="1:20" ht="18.75">
      <c r="E2" s="33" t="s">
        <v>4609</v>
      </c>
    </row>
    <row r="6" spans="1:20" ht="21">
      <c r="A6" s="27" t="s">
        <v>4574</v>
      </c>
      <c r="B6" s="57"/>
      <c r="C6" s="57"/>
    </row>
    <row r="7" spans="1:20" ht="21">
      <c r="A7" s="80" t="s">
        <v>4610</v>
      </c>
      <c r="B7" s="80"/>
      <c r="C7" s="80"/>
      <c r="D7" s="80"/>
      <c r="E7" s="80"/>
      <c r="F7" s="80"/>
      <c r="G7" s="80"/>
    </row>
    <row r="8" spans="1:20" ht="21">
      <c r="A8" s="80" t="s">
        <v>4611</v>
      </c>
      <c r="B8" s="80"/>
      <c r="C8" s="80"/>
      <c r="D8" s="80"/>
      <c r="E8" s="80"/>
      <c r="F8" s="80"/>
      <c r="G8" s="80"/>
    </row>
    <row r="9" spans="1:20" ht="21">
      <c r="A9" s="28" t="s">
        <v>4612</v>
      </c>
      <c r="B9" s="20"/>
      <c r="C9" s="20"/>
      <c r="D9" s="20"/>
      <c r="E9" s="20"/>
      <c r="F9" s="20"/>
      <c r="G9" s="20"/>
      <c r="H9" s="20"/>
      <c r="I9" s="20"/>
      <c r="J9" s="20"/>
      <c r="K9" s="20"/>
      <c r="L9" s="20"/>
      <c r="M9" s="864" t="s">
        <v>4314</v>
      </c>
      <c r="N9" s="864"/>
      <c r="O9" s="864"/>
      <c r="P9" s="864"/>
      <c r="Q9" s="864"/>
      <c r="R9" s="864"/>
      <c r="S9" s="864"/>
      <c r="T9" s="864"/>
    </row>
    <row r="10" spans="1:20" ht="18.75">
      <c r="A10" s="8" t="s">
        <v>4613</v>
      </c>
      <c r="B10" s="8"/>
      <c r="C10" s="8"/>
      <c r="D10" s="8"/>
      <c r="E10" s="8"/>
      <c r="F10" s="8"/>
      <c r="G10" s="8"/>
      <c r="H10" s="20"/>
      <c r="I10" s="20"/>
      <c r="J10" s="20"/>
      <c r="K10" s="20"/>
      <c r="L10" s="20"/>
      <c r="M10" s="20"/>
      <c r="N10" s="20"/>
      <c r="O10" s="20"/>
    </row>
    <row r="11" spans="1:20" ht="18.75">
      <c r="A11" s="8" t="s">
        <v>4614</v>
      </c>
      <c r="B11" s="8"/>
      <c r="C11" s="8"/>
      <c r="D11" s="8"/>
      <c r="E11" s="8"/>
      <c r="F11" s="8"/>
      <c r="G11" s="8"/>
      <c r="H11" s="20"/>
      <c r="I11" s="20"/>
      <c r="J11" s="20"/>
      <c r="K11" s="20"/>
      <c r="L11" s="20"/>
      <c r="M11" s="20"/>
      <c r="N11" s="20"/>
      <c r="O11" s="20"/>
    </row>
    <row r="13" spans="1:20" ht="23.25">
      <c r="A13" s="865" t="s">
        <v>4615</v>
      </c>
      <c r="B13" s="865"/>
      <c r="C13" s="865"/>
      <c r="D13" s="865"/>
      <c r="E13" s="865"/>
      <c r="F13" s="865"/>
    </row>
    <row r="14" spans="1:20" ht="15.75">
      <c r="A14" s="587"/>
      <c r="B14" s="587" t="s">
        <v>2049</v>
      </c>
      <c r="C14" s="587" t="s">
        <v>2050</v>
      </c>
      <c r="D14" s="587" t="s">
        <v>2051</v>
      </c>
      <c r="E14" s="587" t="s">
        <v>2052</v>
      </c>
      <c r="F14" s="587" t="s">
        <v>2053</v>
      </c>
    </row>
    <row r="15" spans="1:20" ht="15.75">
      <c r="A15" s="668" t="s">
        <v>1527</v>
      </c>
      <c r="B15" s="245">
        <v>202</v>
      </c>
      <c r="C15" s="245">
        <v>812</v>
      </c>
      <c r="D15" s="245">
        <v>407</v>
      </c>
      <c r="E15" s="245">
        <v>591</v>
      </c>
      <c r="F15" s="245">
        <v>706</v>
      </c>
    </row>
    <row r="16" spans="1:20" ht="15.75">
      <c r="A16" s="668" t="s">
        <v>1526</v>
      </c>
      <c r="B16" s="245">
        <v>342</v>
      </c>
      <c r="C16" s="245">
        <v>492</v>
      </c>
      <c r="D16" s="245">
        <v>301</v>
      </c>
      <c r="E16" s="245">
        <v>570</v>
      </c>
      <c r="F16" s="245">
        <v>829</v>
      </c>
    </row>
    <row r="17" spans="1:6" ht="15.75">
      <c r="A17" s="668" t="s">
        <v>2058</v>
      </c>
      <c r="B17" s="245">
        <v>976</v>
      </c>
      <c r="C17" s="245">
        <v>956</v>
      </c>
      <c r="D17" s="245">
        <v>592</v>
      </c>
      <c r="E17" s="245">
        <v>420</v>
      </c>
      <c r="F17" s="245">
        <v>217</v>
      </c>
    </row>
    <row r="18" spans="1:6" ht="15.75">
      <c r="A18" s="668" t="s">
        <v>2059</v>
      </c>
      <c r="B18" s="245">
        <v>916</v>
      </c>
      <c r="C18" s="245">
        <v>380</v>
      </c>
      <c r="D18" s="245">
        <v>666</v>
      </c>
      <c r="E18" s="245">
        <v>593</v>
      </c>
      <c r="F18" s="245">
        <v>343</v>
      </c>
    </row>
    <row r="19" spans="1:6" ht="15.75">
      <c r="A19" s="668" t="s">
        <v>2060</v>
      </c>
      <c r="B19" s="245">
        <v>473</v>
      </c>
      <c r="C19" s="245">
        <v>692</v>
      </c>
      <c r="D19" s="245">
        <v>319</v>
      </c>
      <c r="E19" s="245">
        <v>761</v>
      </c>
      <c r="F19" s="245">
        <v>261</v>
      </c>
    </row>
    <row r="43" spans="1:15" ht="21">
      <c r="A43" s="27" t="s">
        <v>4575</v>
      </c>
      <c r="B43" s="57"/>
      <c r="C43" s="57"/>
    </row>
    <row r="44" spans="1:15" ht="21">
      <c r="A44" s="27" t="s">
        <v>4616</v>
      </c>
      <c r="B44" s="57"/>
      <c r="C44" s="57"/>
      <c r="D44" s="57"/>
      <c r="E44" s="57"/>
      <c r="F44" s="57"/>
      <c r="G44" s="57"/>
    </row>
    <row r="45" spans="1:15" ht="21">
      <c r="A45" s="27" t="s">
        <v>4617</v>
      </c>
      <c r="B45" s="57"/>
      <c r="C45" s="57"/>
      <c r="D45" s="57"/>
      <c r="E45" s="57"/>
      <c r="F45" s="57"/>
      <c r="G45" s="57"/>
    </row>
    <row r="46" spans="1:15" ht="21">
      <c r="A46" s="27" t="s">
        <v>4618</v>
      </c>
      <c r="B46" s="57"/>
      <c r="C46" s="57"/>
      <c r="D46" s="57"/>
      <c r="E46" s="57"/>
      <c r="F46" s="57"/>
      <c r="G46" s="57"/>
      <c r="H46" s="57"/>
      <c r="I46" s="57"/>
      <c r="J46" s="57"/>
      <c r="K46" s="57"/>
      <c r="L46" s="57"/>
      <c r="M46" s="57"/>
      <c r="N46" s="57"/>
      <c r="O46" s="57"/>
    </row>
    <row r="47" spans="1:15" ht="18.75">
      <c r="A47" s="8" t="s">
        <v>4576</v>
      </c>
      <c r="B47" s="20"/>
      <c r="C47" s="20"/>
      <c r="D47" s="20"/>
      <c r="E47" s="20"/>
      <c r="F47" s="20"/>
      <c r="G47" s="20"/>
      <c r="H47" s="20"/>
      <c r="I47" s="20"/>
      <c r="J47" s="20"/>
      <c r="K47" s="20"/>
    </row>
    <row r="48" spans="1:15" ht="18.75">
      <c r="A48" s="8" t="s">
        <v>4619</v>
      </c>
      <c r="B48" s="20"/>
      <c r="C48" s="20"/>
      <c r="D48" s="20"/>
      <c r="E48" s="20"/>
      <c r="F48" s="20"/>
      <c r="G48" s="20"/>
      <c r="H48" s="20"/>
      <c r="I48" s="20"/>
      <c r="J48" s="20"/>
      <c r="K48" s="20"/>
    </row>
    <row r="49" spans="1:20" ht="18.75">
      <c r="A49" s="8" t="s">
        <v>4577</v>
      </c>
      <c r="B49" s="20"/>
      <c r="C49" s="20"/>
      <c r="D49" s="20"/>
      <c r="E49" s="20"/>
      <c r="F49" s="20"/>
      <c r="G49" s="20"/>
      <c r="H49" s="20"/>
      <c r="I49" s="20"/>
      <c r="J49" s="20"/>
      <c r="K49" s="20"/>
    </row>
    <row r="50" spans="1:20" ht="18.75">
      <c r="A50" s="8" t="s">
        <v>4578</v>
      </c>
      <c r="B50" s="20"/>
      <c r="C50" s="20"/>
      <c r="D50" s="20"/>
      <c r="E50" s="20"/>
      <c r="F50" s="20"/>
      <c r="G50" s="20"/>
      <c r="H50" s="20"/>
      <c r="I50" s="20"/>
      <c r="J50" s="20"/>
      <c r="K50" s="20"/>
    </row>
    <row r="51" spans="1:20" ht="18.75">
      <c r="A51" s="8" t="s">
        <v>4620</v>
      </c>
      <c r="B51" s="20"/>
      <c r="C51" s="20"/>
      <c r="D51" s="20"/>
      <c r="E51" s="20"/>
      <c r="F51" s="20"/>
      <c r="G51" s="20"/>
      <c r="H51" s="20"/>
      <c r="I51" s="20"/>
      <c r="J51" s="20"/>
      <c r="K51" s="20"/>
    </row>
    <row r="52" spans="1:20" ht="18.75">
      <c r="A52" s="8" t="s">
        <v>4621</v>
      </c>
      <c r="B52" s="20"/>
      <c r="C52" s="20"/>
      <c r="D52" s="20"/>
      <c r="E52" s="20"/>
      <c r="F52" s="20"/>
      <c r="G52" s="20"/>
      <c r="H52" s="20"/>
      <c r="I52" s="20"/>
      <c r="J52" s="20"/>
      <c r="K52" s="20"/>
    </row>
    <row r="53" spans="1:20" ht="18.75">
      <c r="A53" s="8" t="s">
        <v>4579</v>
      </c>
      <c r="B53" s="20"/>
      <c r="C53" s="20"/>
      <c r="D53" s="20"/>
      <c r="E53" s="20"/>
      <c r="F53" s="20"/>
      <c r="G53" s="20"/>
      <c r="H53" s="20"/>
      <c r="I53" s="20"/>
      <c r="J53" s="20"/>
      <c r="K53" s="20"/>
    </row>
    <row r="54" spans="1:20" ht="18.75">
      <c r="A54" s="8" t="s">
        <v>4580</v>
      </c>
      <c r="B54" s="20"/>
      <c r="C54" s="20"/>
      <c r="D54" s="20"/>
      <c r="E54" s="20"/>
      <c r="F54" s="20"/>
      <c r="G54" s="20"/>
      <c r="H54" s="20"/>
      <c r="I54" s="20"/>
      <c r="J54" s="20"/>
      <c r="K54" s="20"/>
    </row>
    <row r="55" spans="1:20" ht="18.75">
      <c r="A55" s="8" t="s">
        <v>4581</v>
      </c>
      <c r="B55" s="20"/>
      <c r="C55" s="20"/>
      <c r="D55" s="20"/>
      <c r="E55" s="20"/>
      <c r="F55" s="20"/>
      <c r="G55" s="20"/>
      <c r="H55" s="20"/>
      <c r="I55" s="20"/>
      <c r="J55" s="20"/>
      <c r="K55" s="20"/>
    </row>
    <row r="56" spans="1:20">
      <c r="M56" s="864" t="s">
        <v>4314</v>
      </c>
      <c r="N56" s="864"/>
      <c r="O56" s="864"/>
      <c r="P56" s="864"/>
      <c r="Q56" s="864"/>
      <c r="R56" s="864"/>
      <c r="S56" s="864"/>
      <c r="T56" s="864"/>
    </row>
    <row r="57" spans="1:20" ht="23.25">
      <c r="A57" s="865" t="s">
        <v>4615</v>
      </c>
      <c r="B57" s="865"/>
      <c r="C57" s="865"/>
      <c r="D57" s="865"/>
      <c r="E57" s="865"/>
      <c r="F57" s="865"/>
    </row>
    <row r="58" spans="1:20" ht="15.75">
      <c r="A58" s="587"/>
      <c r="B58" s="587" t="s">
        <v>2049</v>
      </c>
      <c r="C58" s="587" t="s">
        <v>2050</v>
      </c>
      <c r="D58" s="587" t="s">
        <v>2051</v>
      </c>
      <c r="E58" s="587" t="s">
        <v>2052</v>
      </c>
      <c r="F58" s="587" t="s">
        <v>2053</v>
      </c>
    </row>
    <row r="59" spans="1:20" ht="15.75">
      <c r="A59" s="668" t="s">
        <v>1527</v>
      </c>
      <c r="B59" s="245">
        <v>202</v>
      </c>
      <c r="C59" s="245">
        <v>812</v>
      </c>
      <c r="D59" s="245">
        <v>407</v>
      </c>
      <c r="E59" s="245">
        <v>591</v>
      </c>
      <c r="F59" s="245">
        <v>706</v>
      </c>
    </row>
    <row r="60" spans="1:20" ht="15.75">
      <c r="A60" s="668" t="s">
        <v>1526</v>
      </c>
      <c r="B60" s="245">
        <v>342</v>
      </c>
      <c r="C60" s="245">
        <v>492</v>
      </c>
      <c r="D60" s="245">
        <v>301</v>
      </c>
      <c r="E60" s="245">
        <v>570</v>
      </c>
      <c r="F60" s="245">
        <v>829</v>
      </c>
    </row>
    <row r="61" spans="1:20" ht="15.75">
      <c r="A61" s="668" t="s">
        <v>2058</v>
      </c>
      <c r="B61" s="245">
        <v>976</v>
      </c>
      <c r="C61" s="245">
        <v>956</v>
      </c>
      <c r="D61" s="245">
        <v>592</v>
      </c>
      <c r="E61" s="245">
        <v>420</v>
      </c>
      <c r="F61" s="245">
        <v>217</v>
      </c>
    </row>
    <row r="62" spans="1:20" ht="15.75">
      <c r="A62" s="668" t="s">
        <v>2059</v>
      </c>
      <c r="B62" s="245">
        <v>916</v>
      </c>
      <c r="C62" s="245">
        <v>380</v>
      </c>
      <c r="D62" s="245">
        <v>666</v>
      </c>
      <c r="E62" s="245">
        <v>593</v>
      </c>
      <c r="F62" s="245">
        <v>343</v>
      </c>
    </row>
    <row r="63" spans="1:20" ht="15.75">
      <c r="A63" s="668" t="s">
        <v>2060</v>
      </c>
      <c r="B63" s="245">
        <v>473</v>
      </c>
      <c r="C63" s="245">
        <v>692</v>
      </c>
      <c r="D63" s="245">
        <v>319</v>
      </c>
      <c r="E63" s="245">
        <v>761</v>
      </c>
      <c r="F63" s="245">
        <v>261</v>
      </c>
    </row>
    <row r="81" spans="1:19" ht="21">
      <c r="A81" s="27" t="s">
        <v>4582</v>
      </c>
      <c r="B81" s="57"/>
    </row>
    <row r="82" spans="1:19" ht="21">
      <c r="A82" s="27" t="s">
        <v>4622</v>
      </c>
      <c r="B82" s="57"/>
      <c r="C82" s="57"/>
      <c r="D82" s="27"/>
      <c r="E82" s="27"/>
      <c r="F82" s="27"/>
      <c r="G82" s="27"/>
      <c r="H82" s="27"/>
      <c r="I82" s="27"/>
      <c r="J82" s="27"/>
      <c r="K82" s="27"/>
      <c r="L82" s="27"/>
    </row>
    <row r="83" spans="1:19" ht="21">
      <c r="A83" s="27" t="s">
        <v>4623</v>
      </c>
      <c r="B83" s="57"/>
      <c r="C83" s="57"/>
      <c r="D83" s="27"/>
      <c r="E83" s="27"/>
      <c r="F83" s="27"/>
      <c r="G83" s="27"/>
      <c r="H83" s="27"/>
      <c r="I83" s="27"/>
      <c r="J83" s="27"/>
      <c r="K83" s="27"/>
      <c r="L83" s="27"/>
    </row>
    <row r="84" spans="1:19" ht="18.75">
      <c r="A84" s="33" t="s">
        <v>4583</v>
      </c>
    </row>
    <row r="86" spans="1:19" ht="15.75">
      <c r="A86" s="587"/>
      <c r="B86" s="587" t="s">
        <v>2049</v>
      </c>
      <c r="C86" s="587" t="s">
        <v>2050</v>
      </c>
      <c r="D86" s="587" t="s">
        <v>2051</v>
      </c>
      <c r="E86" s="587" t="s">
        <v>2052</v>
      </c>
      <c r="F86" s="587" t="s">
        <v>2053</v>
      </c>
    </row>
    <row r="87" spans="1:19" ht="15.75">
      <c r="A87" s="668" t="s">
        <v>1527</v>
      </c>
      <c r="B87" s="245">
        <v>202</v>
      </c>
      <c r="C87" s="245">
        <v>812</v>
      </c>
      <c r="D87" s="245">
        <v>407</v>
      </c>
      <c r="E87" s="245">
        <v>591</v>
      </c>
      <c r="F87" s="245">
        <v>706</v>
      </c>
    </row>
    <row r="89" spans="1:19" ht="18.75">
      <c r="A89" s="8" t="s">
        <v>4624</v>
      </c>
      <c r="B89" s="20"/>
      <c r="C89" s="20"/>
      <c r="D89" s="20"/>
      <c r="E89" s="20"/>
      <c r="F89" s="20"/>
      <c r="G89" s="20"/>
      <c r="H89" s="20"/>
      <c r="I89" s="20"/>
    </row>
    <row r="90" spans="1:19" ht="18.75">
      <c r="A90" s="8" t="s">
        <v>4589</v>
      </c>
      <c r="B90" s="20"/>
      <c r="C90" s="20"/>
      <c r="D90" s="20"/>
      <c r="E90" s="20"/>
      <c r="F90" s="20"/>
      <c r="G90" s="20"/>
      <c r="H90" s="20"/>
      <c r="I90" s="20"/>
    </row>
    <row r="91" spans="1:19" ht="18.75">
      <c r="A91" s="8" t="s">
        <v>4584</v>
      </c>
      <c r="B91" s="20"/>
      <c r="C91" s="20"/>
      <c r="D91" s="20"/>
      <c r="E91" s="20"/>
      <c r="F91" s="20"/>
      <c r="G91" s="20"/>
      <c r="H91" s="20"/>
      <c r="I91" s="20"/>
    </row>
    <row r="92" spans="1:19" ht="18.75">
      <c r="A92" s="8" t="s">
        <v>4585</v>
      </c>
      <c r="B92" s="20"/>
      <c r="C92" s="20"/>
      <c r="D92" s="20"/>
      <c r="E92" s="20"/>
      <c r="F92" s="20"/>
      <c r="G92" s="20"/>
      <c r="H92" s="20"/>
      <c r="I92" s="20"/>
      <c r="L92" s="864" t="s">
        <v>4314</v>
      </c>
      <c r="M92" s="864"/>
      <c r="N92" s="864"/>
      <c r="O92" s="864"/>
      <c r="P92" s="864"/>
      <c r="Q92" s="864"/>
      <c r="R92" s="864"/>
      <c r="S92" s="864"/>
    </row>
    <row r="93" spans="1:19" ht="18.75">
      <c r="A93" s="8" t="s">
        <v>4586</v>
      </c>
      <c r="B93" s="20"/>
      <c r="C93" s="20"/>
      <c r="D93" s="20"/>
      <c r="E93" s="20"/>
      <c r="F93" s="20"/>
      <c r="G93" s="20"/>
      <c r="H93" s="20"/>
      <c r="I93" s="20"/>
    </row>
    <row r="114" spans="1:16" ht="21">
      <c r="A114" s="27" t="s">
        <v>4625</v>
      </c>
      <c r="B114" s="58"/>
    </row>
    <row r="115" spans="1:16">
      <c r="I115" s="864" t="s">
        <v>4314</v>
      </c>
      <c r="J115" s="864"/>
      <c r="K115" s="864"/>
      <c r="L115" s="864"/>
      <c r="M115" s="864"/>
      <c r="N115" s="864"/>
      <c r="O115" s="864"/>
      <c r="P115" s="864"/>
    </row>
    <row r="116" spans="1:16" ht="21">
      <c r="A116" s="28" t="s">
        <v>4626</v>
      </c>
      <c r="B116" s="20"/>
      <c r="C116" s="20"/>
      <c r="D116" s="20"/>
      <c r="E116" s="20"/>
      <c r="F116" s="20"/>
    </row>
    <row r="117" spans="1:16" ht="18.75">
      <c r="A117" s="8" t="s">
        <v>4627</v>
      </c>
      <c r="B117" s="20"/>
      <c r="C117" s="20"/>
      <c r="D117" s="20"/>
      <c r="E117" s="20"/>
      <c r="F117" s="20"/>
    </row>
    <row r="118" spans="1:16" ht="18.75">
      <c r="A118" s="8" t="s">
        <v>4628</v>
      </c>
      <c r="B118" s="20"/>
      <c r="C118" s="20"/>
      <c r="D118" s="20"/>
      <c r="E118" s="20"/>
      <c r="F118" s="20"/>
    </row>
    <row r="120" spans="1:16" ht="15.75">
      <c r="A120" s="587"/>
      <c r="B120" s="587" t="s">
        <v>2049</v>
      </c>
    </row>
    <row r="121" spans="1:16" ht="15.75">
      <c r="A121" s="668" t="s">
        <v>1527</v>
      </c>
      <c r="B121" s="245">
        <v>202</v>
      </c>
    </row>
    <row r="122" spans="1:16" ht="15.75">
      <c r="A122" s="668" t="s">
        <v>1526</v>
      </c>
      <c r="B122" s="245">
        <v>342</v>
      </c>
    </row>
    <row r="123" spans="1:16" ht="15.75">
      <c r="A123" s="668" t="s">
        <v>2058</v>
      </c>
      <c r="B123" s="245">
        <v>976</v>
      </c>
    </row>
    <row r="124" spans="1:16" ht="15.75">
      <c r="A124" s="668" t="s">
        <v>2059</v>
      </c>
      <c r="B124" s="245">
        <v>916</v>
      </c>
    </row>
    <row r="125" spans="1:16" ht="15.75">
      <c r="A125" s="668" t="s">
        <v>2060</v>
      </c>
      <c r="B125" s="245">
        <v>473</v>
      </c>
    </row>
    <row r="146" spans="1:16" ht="23.25">
      <c r="A146" s="62" t="s">
        <v>4629</v>
      </c>
      <c r="B146" s="57"/>
    </row>
    <row r="147" spans="1:16" ht="21">
      <c r="A147" s="27" t="s">
        <v>4630</v>
      </c>
      <c r="B147" s="57"/>
      <c r="C147" s="57"/>
      <c r="D147" s="57"/>
      <c r="E147" s="57"/>
      <c r="F147" s="57"/>
      <c r="G147" s="57"/>
      <c r="H147" s="57"/>
      <c r="I147" s="57"/>
      <c r="J147" s="57"/>
      <c r="K147" s="57"/>
      <c r="L147" s="57"/>
    </row>
    <row r="148" spans="1:16" ht="21">
      <c r="A148" s="27" t="s">
        <v>4631</v>
      </c>
      <c r="B148" s="57"/>
      <c r="C148" s="57"/>
      <c r="D148" s="57"/>
      <c r="E148" s="57"/>
      <c r="F148" s="57"/>
      <c r="G148" s="57"/>
      <c r="H148" s="57"/>
    </row>
    <row r="149" spans="1:16" ht="21">
      <c r="A149" s="27" t="s">
        <v>4632</v>
      </c>
      <c r="B149" s="57"/>
      <c r="C149" s="57"/>
      <c r="D149" s="57"/>
      <c r="E149" s="57"/>
      <c r="F149" s="57"/>
      <c r="G149" s="57"/>
      <c r="H149" s="57"/>
    </row>
    <row r="150" spans="1:16" ht="21">
      <c r="A150" s="28" t="s">
        <v>4633</v>
      </c>
      <c r="B150" s="20"/>
      <c r="C150" s="20"/>
      <c r="D150" s="20"/>
      <c r="E150" s="20"/>
      <c r="F150" s="20"/>
      <c r="G150" s="20"/>
      <c r="I150" s="864" t="s">
        <v>4314</v>
      </c>
      <c r="J150" s="864"/>
      <c r="K150" s="864"/>
      <c r="L150" s="864"/>
      <c r="M150" s="864"/>
      <c r="N150" s="864"/>
      <c r="O150" s="864"/>
      <c r="P150" s="864"/>
    </row>
    <row r="151" spans="1:16" ht="18.75">
      <c r="A151" s="8" t="s">
        <v>4590</v>
      </c>
      <c r="B151" s="20"/>
      <c r="C151" s="20"/>
      <c r="D151" s="20"/>
      <c r="E151" s="20"/>
      <c r="F151" s="20"/>
      <c r="G151" s="20"/>
    </row>
    <row r="152" spans="1:16" ht="18.75">
      <c r="A152" s="8" t="s">
        <v>4591</v>
      </c>
      <c r="B152" s="8"/>
      <c r="C152" s="8"/>
      <c r="D152" s="8"/>
      <c r="E152" s="8"/>
      <c r="F152" s="8"/>
      <c r="G152" s="8"/>
    </row>
    <row r="155" spans="1:16" ht="23.25">
      <c r="A155" s="865" t="s">
        <v>4615</v>
      </c>
      <c r="B155" s="865"/>
      <c r="C155" s="865"/>
      <c r="D155" s="865"/>
      <c r="E155" s="865"/>
      <c r="F155" s="865"/>
    </row>
    <row r="156" spans="1:16" ht="15.75">
      <c r="A156" s="587"/>
      <c r="B156" s="587" t="s">
        <v>2049</v>
      </c>
      <c r="C156" s="587" t="s">
        <v>2050</v>
      </c>
      <c r="D156" s="587" t="s">
        <v>2051</v>
      </c>
      <c r="E156" s="587" t="s">
        <v>2052</v>
      </c>
      <c r="F156" s="587" t="s">
        <v>2053</v>
      </c>
    </row>
    <row r="157" spans="1:16" ht="15.75">
      <c r="A157" s="668" t="s">
        <v>1527</v>
      </c>
      <c r="B157" s="245">
        <v>202</v>
      </c>
      <c r="C157" s="245">
        <v>812</v>
      </c>
      <c r="D157" s="245">
        <v>407</v>
      </c>
      <c r="E157" s="245">
        <v>591</v>
      </c>
      <c r="F157" s="245">
        <v>706</v>
      </c>
    </row>
    <row r="158" spans="1:16" ht="15.75">
      <c r="A158" s="668" t="s">
        <v>1526</v>
      </c>
      <c r="B158" s="245">
        <v>342</v>
      </c>
      <c r="C158" s="245">
        <v>492</v>
      </c>
      <c r="D158" s="245">
        <v>301</v>
      </c>
      <c r="E158" s="245">
        <v>570</v>
      </c>
      <c r="F158" s="245">
        <v>829</v>
      </c>
    </row>
    <row r="159" spans="1:16" ht="15.75">
      <c r="A159" s="668" t="s">
        <v>2058</v>
      </c>
      <c r="B159" s="245">
        <v>976</v>
      </c>
      <c r="C159" s="245">
        <v>956</v>
      </c>
      <c r="D159" s="245">
        <v>592</v>
      </c>
      <c r="E159" s="245">
        <v>420</v>
      </c>
      <c r="F159" s="245">
        <v>217</v>
      </c>
    </row>
    <row r="160" spans="1:16" ht="15.75">
      <c r="A160" s="668" t="s">
        <v>2059</v>
      </c>
      <c r="B160" s="245">
        <v>916</v>
      </c>
      <c r="C160" s="245">
        <v>380</v>
      </c>
      <c r="D160" s="245">
        <v>666</v>
      </c>
      <c r="E160" s="245">
        <v>593</v>
      </c>
      <c r="F160" s="245">
        <v>343</v>
      </c>
    </row>
    <row r="161" spans="1:6" ht="15.75">
      <c r="A161" s="668" t="s">
        <v>2060</v>
      </c>
      <c r="B161" s="245">
        <v>473</v>
      </c>
      <c r="C161" s="245">
        <v>692</v>
      </c>
      <c r="D161" s="245">
        <v>319</v>
      </c>
      <c r="E161" s="245">
        <v>761</v>
      </c>
      <c r="F161" s="245">
        <v>261</v>
      </c>
    </row>
    <row r="184" spans="1:16" ht="21">
      <c r="A184" s="27" t="s">
        <v>4634</v>
      </c>
      <c r="B184" s="57"/>
      <c r="C184" s="57"/>
    </row>
    <row r="185" spans="1:16" ht="21">
      <c r="A185" s="28" t="s">
        <v>4635</v>
      </c>
      <c r="B185" s="20"/>
      <c r="C185" s="20"/>
      <c r="D185" s="20"/>
    </row>
    <row r="186" spans="1:16" ht="18.75">
      <c r="A186" s="8" t="s">
        <v>4295</v>
      </c>
      <c r="B186" s="8"/>
      <c r="C186" s="8"/>
      <c r="D186" s="8"/>
      <c r="E186" s="8"/>
      <c r="F186" s="8"/>
      <c r="G186" s="8"/>
      <c r="H186" s="8"/>
      <c r="I186" s="8"/>
      <c r="J186" s="8"/>
    </row>
    <row r="187" spans="1:16" ht="16.5">
      <c r="A187" s="669"/>
    </row>
    <row r="188" spans="1:16" ht="15.75">
      <c r="A188" s="587" t="s">
        <v>3490</v>
      </c>
      <c r="B188" s="587" t="s">
        <v>4592</v>
      </c>
      <c r="I188" s="864" t="s">
        <v>4314</v>
      </c>
      <c r="J188" s="864"/>
      <c r="K188" s="864"/>
      <c r="L188" s="864"/>
      <c r="M188" s="864"/>
      <c r="N188" s="864"/>
      <c r="O188" s="864"/>
      <c r="P188" s="864"/>
    </row>
    <row r="189" spans="1:16">
      <c r="A189" s="664">
        <v>42.76</v>
      </c>
      <c r="B189" s="664">
        <v>19.45</v>
      </c>
    </row>
    <row r="190" spans="1:16">
      <c r="A190" s="664">
        <v>195.38</v>
      </c>
      <c r="B190" s="664">
        <v>93.96</v>
      </c>
    </row>
    <row r="191" spans="1:16">
      <c r="A191" s="664">
        <v>35.67</v>
      </c>
      <c r="B191" s="664">
        <v>20.85</v>
      </c>
    </row>
    <row r="192" spans="1:16">
      <c r="A192" s="664">
        <v>217.63</v>
      </c>
      <c r="B192" s="664">
        <v>107.16</v>
      </c>
    </row>
    <row r="193" spans="1:2">
      <c r="A193" s="664">
        <v>74.73</v>
      </c>
      <c r="B193" s="664">
        <v>34.03</v>
      </c>
    </row>
    <row r="194" spans="1:2">
      <c r="A194" s="664">
        <v>130.55000000000001</v>
      </c>
      <c r="B194" s="664">
        <v>87.8</v>
      </c>
    </row>
    <row r="195" spans="1:2">
      <c r="A195" s="664">
        <v>42.97</v>
      </c>
      <c r="B195" s="664">
        <v>17.927</v>
      </c>
    </row>
    <row r="196" spans="1:2">
      <c r="A196" s="664">
        <v>151.13</v>
      </c>
      <c r="B196" s="664">
        <v>91.51</v>
      </c>
    </row>
    <row r="197" spans="1:2">
      <c r="A197" s="664">
        <v>54.93</v>
      </c>
      <c r="B197" s="664">
        <v>29.47</v>
      </c>
    </row>
    <row r="218" spans="1:8" ht="21">
      <c r="A218" s="186" t="s">
        <v>4636</v>
      </c>
      <c r="B218" s="186"/>
    </row>
    <row r="219" spans="1:8" ht="21">
      <c r="A219" s="27" t="s">
        <v>4637</v>
      </c>
      <c r="B219" s="57"/>
    </row>
    <row r="220" spans="1:8" ht="21">
      <c r="A220" s="28" t="s">
        <v>4638</v>
      </c>
      <c r="B220" s="20"/>
      <c r="C220" s="20"/>
      <c r="D220" s="20"/>
      <c r="E220" s="20"/>
    </row>
    <row r="222" spans="1:8" ht="21">
      <c r="A222" s="866" t="s">
        <v>4639</v>
      </c>
      <c r="B222" s="866"/>
      <c r="C222" s="866"/>
      <c r="D222" s="866"/>
      <c r="E222" s="866"/>
      <c r="F222" s="866"/>
      <c r="G222" s="866"/>
      <c r="H222" s="866"/>
    </row>
    <row r="224" spans="1:8">
      <c r="A224" s="670"/>
      <c r="B224" s="195">
        <v>2013</v>
      </c>
      <c r="C224" s="195">
        <v>2014</v>
      </c>
      <c r="D224" s="195">
        <v>2015</v>
      </c>
      <c r="E224" s="195">
        <v>2016</v>
      </c>
      <c r="F224" s="195">
        <v>2017</v>
      </c>
      <c r="G224" s="195">
        <v>2018</v>
      </c>
      <c r="H224" s="195">
        <v>2019</v>
      </c>
    </row>
    <row r="225" spans="1:8">
      <c r="A225" s="185" t="s">
        <v>4640</v>
      </c>
      <c r="B225" s="331">
        <v>402446</v>
      </c>
      <c r="C225" s="331">
        <v>493758</v>
      </c>
      <c r="D225" s="331">
        <v>418140</v>
      </c>
      <c r="E225" s="331">
        <v>400190</v>
      </c>
      <c r="F225" s="331">
        <v>398246</v>
      </c>
      <c r="G225" s="331">
        <v>394446</v>
      </c>
      <c r="H225" s="331">
        <v>408661</v>
      </c>
    </row>
    <row r="226" spans="1:8">
      <c r="A226" s="185" t="s">
        <v>4641</v>
      </c>
      <c r="B226" s="331">
        <v>56163</v>
      </c>
      <c r="C226" s="331">
        <v>43822</v>
      </c>
      <c r="D226" s="331">
        <v>80804</v>
      </c>
      <c r="E226" s="331">
        <v>91847</v>
      </c>
      <c r="F226" s="331">
        <v>93158</v>
      </c>
      <c r="G226" s="331">
        <v>67525</v>
      </c>
      <c r="H226" s="331">
        <v>74538</v>
      </c>
    </row>
    <row r="227" spans="1:8">
      <c r="A227" s="185" t="s">
        <v>4642</v>
      </c>
      <c r="B227" s="331">
        <v>18560</v>
      </c>
      <c r="C227" s="331">
        <v>37088</v>
      </c>
      <c r="D227" s="331">
        <v>49022</v>
      </c>
      <c r="E227" s="331">
        <v>45767</v>
      </c>
      <c r="F227" s="331">
        <v>44764</v>
      </c>
      <c r="G227" s="331">
        <v>106930</v>
      </c>
      <c r="H227" s="331">
        <v>92610</v>
      </c>
    </row>
    <row r="228" spans="1:8">
      <c r="A228" s="185" t="s">
        <v>4643</v>
      </c>
      <c r="B228" s="331">
        <v>33910</v>
      </c>
      <c r="C228" s="331">
        <v>45773</v>
      </c>
      <c r="D228" s="331">
        <v>25329</v>
      </c>
      <c r="E228" s="331">
        <v>21440</v>
      </c>
      <c r="F228" s="331">
        <v>38263</v>
      </c>
      <c r="G228" s="331">
        <v>21118</v>
      </c>
      <c r="H228" s="331">
        <v>28580</v>
      </c>
    </row>
    <row r="229" spans="1:8">
      <c r="A229" s="185" t="s">
        <v>4644</v>
      </c>
      <c r="B229" s="331">
        <v>143341</v>
      </c>
      <c r="C229" s="331">
        <v>164672</v>
      </c>
      <c r="D229" s="331">
        <v>163595</v>
      </c>
      <c r="E229" s="331">
        <v>136806</v>
      </c>
      <c r="F229" s="331">
        <v>165133</v>
      </c>
      <c r="G229" s="331">
        <v>55417</v>
      </c>
      <c r="H229" s="331">
        <v>120746</v>
      </c>
    </row>
    <row r="230" spans="1:8">
      <c r="A230" s="185" t="s">
        <v>4645</v>
      </c>
      <c r="B230" s="331">
        <v>3490</v>
      </c>
      <c r="C230" s="331">
        <v>2808</v>
      </c>
      <c r="D230" s="331">
        <v>4550</v>
      </c>
      <c r="E230" s="331">
        <v>6633</v>
      </c>
      <c r="F230" s="331">
        <v>9979</v>
      </c>
      <c r="G230" s="331">
        <v>3404</v>
      </c>
      <c r="H230" s="331">
        <v>53646</v>
      </c>
    </row>
    <row r="231" spans="1:8">
      <c r="A231" s="185" t="s">
        <v>4646</v>
      </c>
      <c r="B231" s="331">
        <v>61540</v>
      </c>
      <c r="C231" s="331">
        <v>140708</v>
      </c>
      <c r="D231" s="331">
        <v>100816</v>
      </c>
      <c r="E231" s="331">
        <v>119668</v>
      </c>
      <c r="F231" s="331">
        <v>117677</v>
      </c>
      <c r="G231" s="331">
        <v>133651</v>
      </c>
      <c r="H231" s="331">
        <v>85701</v>
      </c>
    </row>
    <row r="232" spans="1:8">
      <c r="A232" s="671" t="s">
        <v>4647</v>
      </c>
      <c r="B232" s="672"/>
      <c r="C232" s="672"/>
      <c r="D232" s="672"/>
      <c r="E232" s="672"/>
      <c r="F232" s="672"/>
      <c r="G232" s="672"/>
      <c r="H232" s="672"/>
    </row>
    <row r="249" spans="1:11" ht="21">
      <c r="A249" s="27" t="s">
        <v>4648</v>
      </c>
      <c r="B249" s="57"/>
    </row>
    <row r="250" spans="1:11" ht="21">
      <c r="A250" s="28" t="s">
        <v>4649</v>
      </c>
      <c r="B250" s="28"/>
      <c r="C250" s="28"/>
      <c r="D250" s="28"/>
      <c r="E250" s="28"/>
      <c r="F250" s="20"/>
      <c r="G250" s="20"/>
      <c r="H250" s="20"/>
      <c r="I250" s="20"/>
      <c r="J250" s="20"/>
      <c r="K250" s="20"/>
    </row>
    <row r="251" spans="1:11" ht="21">
      <c r="A251" s="28" t="s">
        <v>4650</v>
      </c>
      <c r="B251" s="20"/>
      <c r="C251" s="20"/>
      <c r="D251" s="20"/>
      <c r="E251" s="20"/>
      <c r="F251" s="20"/>
      <c r="G251" s="20"/>
      <c r="H251" s="20"/>
      <c r="I251" s="20"/>
      <c r="J251" s="20"/>
      <c r="K251" s="20"/>
    </row>
    <row r="253" spans="1:11">
      <c r="A253" s="195" t="s">
        <v>1523</v>
      </c>
      <c r="B253" s="195" t="s">
        <v>4651</v>
      </c>
      <c r="C253" s="195" t="s">
        <v>4652</v>
      </c>
    </row>
    <row r="254" spans="1:11">
      <c r="A254" s="56">
        <v>1969</v>
      </c>
      <c r="B254" s="56">
        <v>1</v>
      </c>
      <c r="C254" s="331">
        <v>17182</v>
      </c>
    </row>
    <row r="255" spans="1:11">
      <c r="A255" s="56">
        <v>1970</v>
      </c>
      <c r="B255" s="56">
        <v>3</v>
      </c>
      <c r="C255" s="331">
        <v>17189</v>
      </c>
    </row>
    <row r="256" spans="1:11">
      <c r="A256" s="56">
        <v>1971</v>
      </c>
      <c r="B256" s="56">
        <v>10</v>
      </c>
      <c r="C256" s="331">
        <v>16520</v>
      </c>
    </row>
    <row r="257" spans="1:3">
      <c r="A257" s="56">
        <v>1972</v>
      </c>
      <c r="B257" s="56">
        <v>22</v>
      </c>
      <c r="C257" s="331">
        <v>15619</v>
      </c>
    </row>
    <row r="258" spans="1:3">
      <c r="A258" s="56">
        <v>1973</v>
      </c>
      <c r="B258" s="56">
        <v>36</v>
      </c>
      <c r="C258" s="331">
        <v>15465</v>
      </c>
    </row>
    <row r="259" spans="1:3">
      <c r="A259" s="56">
        <v>1974</v>
      </c>
      <c r="B259" s="56">
        <v>72</v>
      </c>
      <c r="C259" s="331">
        <v>15588</v>
      </c>
    </row>
    <row r="260" spans="1:3">
      <c r="A260" s="56">
        <v>1975</v>
      </c>
      <c r="B260" s="56">
        <v>96</v>
      </c>
      <c r="C260" s="331">
        <v>14868</v>
      </c>
    </row>
    <row r="261" spans="1:3">
      <c r="A261" s="56">
        <v>1976</v>
      </c>
      <c r="B261" s="56">
        <v>117</v>
      </c>
      <c r="C261" s="331">
        <v>13688</v>
      </c>
    </row>
    <row r="262" spans="1:3">
      <c r="A262" s="56">
        <v>1977</v>
      </c>
      <c r="B262" s="56">
        <v>147</v>
      </c>
      <c r="C262" s="331">
        <v>13042</v>
      </c>
    </row>
    <row r="263" spans="1:3">
      <c r="A263" s="56">
        <v>1978</v>
      </c>
      <c r="B263" s="56">
        <v>169</v>
      </c>
      <c r="C263" s="331">
        <v>12621</v>
      </c>
    </row>
    <row r="264" spans="1:3">
      <c r="A264" s="56">
        <v>1979</v>
      </c>
      <c r="B264" s="56">
        <v>195</v>
      </c>
      <c r="C264" s="331">
        <v>10987</v>
      </c>
    </row>
    <row r="265" spans="1:3">
      <c r="A265" s="56">
        <v>1980</v>
      </c>
      <c r="B265" s="56">
        <v>218</v>
      </c>
      <c r="C265" s="331">
        <v>10456</v>
      </c>
    </row>
    <row r="266" spans="1:3">
      <c r="A266" s="56">
        <v>1981</v>
      </c>
      <c r="B266" s="56">
        <v>243</v>
      </c>
      <c r="C266" s="331">
        <v>9962</v>
      </c>
    </row>
    <row r="267" spans="1:3">
      <c r="A267" s="56">
        <v>1982</v>
      </c>
      <c r="B267" s="56">
        <v>273</v>
      </c>
      <c r="C267" s="331">
        <v>9581</v>
      </c>
    </row>
    <row r="268" spans="1:3">
      <c r="A268" s="56">
        <v>1983</v>
      </c>
      <c r="B268" s="56">
        <v>299</v>
      </c>
      <c r="C268" s="331">
        <v>9147</v>
      </c>
    </row>
    <row r="269" spans="1:3">
      <c r="A269" s="56">
        <v>1984</v>
      </c>
      <c r="B269" s="56">
        <v>329</v>
      </c>
      <c r="C269" s="331">
        <v>8944</v>
      </c>
    </row>
    <row r="270" spans="1:3">
      <c r="A270" s="56">
        <v>1985</v>
      </c>
      <c r="B270" s="56">
        <v>346</v>
      </c>
      <c r="C270" s="331">
        <v>8762</v>
      </c>
    </row>
    <row r="271" spans="1:3">
      <c r="A271" s="56">
        <v>1986</v>
      </c>
      <c r="B271" s="56">
        <v>384</v>
      </c>
      <c r="C271" s="331">
        <v>8400</v>
      </c>
    </row>
    <row r="272" spans="1:3">
      <c r="A272" s="56">
        <v>1987</v>
      </c>
      <c r="B272" s="56">
        <v>401</v>
      </c>
      <c r="C272" s="331">
        <v>8329</v>
      </c>
    </row>
    <row r="273" spans="1:3">
      <c r="A273" s="56">
        <v>1988</v>
      </c>
      <c r="B273" s="56">
        <v>420</v>
      </c>
      <c r="C273" s="331">
        <v>8152</v>
      </c>
    </row>
    <row r="274" spans="1:3">
      <c r="A274" s="56">
        <v>1989</v>
      </c>
      <c r="B274" s="56">
        <v>432</v>
      </c>
      <c r="C274" s="331">
        <v>8478</v>
      </c>
    </row>
    <row r="275" spans="1:3">
      <c r="A275" s="56">
        <v>1990</v>
      </c>
      <c r="B275" s="56">
        <v>443</v>
      </c>
      <c r="C275" s="331">
        <v>8651</v>
      </c>
    </row>
    <row r="276" spans="1:3">
      <c r="A276" s="56">
        <v>1991</v>
      </c>
      <c r="B276" s="56">
        <v>444</v>
      </c>
      <c r="C276" s="331">
        <v>8079</v>
      </c>
    </row>
    <row r="277" spans="1:3">
      <c r="A277" s="56">
        <v>1992</v>
      </c>
      <c r="B277" s="56">
        <v>461</v>
      </c>
      <c r="C277" s="331">
        <v>8020</v>
      </c>
    </row>
    <row r="278" spans="1:3">
      <c r="A278" s="56">
        <v>1993</v>
      </c>
      <c r="B278" s="56">
        <v>459</v>
      </c>
      <c r="C278" s="331">
        <v>8113</v>
      </c>
    </row>
    <row r="279" spans="1:3">
      <c r="A279" s="56">
        <v>1994</v>
      </c>
      <c r="B279" s="56">
        <v>463</v>
      </c>
      <c r="C279" s="331">
        <v>7949</v>
      </c>
    </row>
    <row r="280" spans="1:3">
      <c r="A280" s="56">
        <v>1995</v>
      </c>
      <c r="B280" s="56">
        <v>468</v>
      </c>
      <c r="C280" s="331">
        <v>7787</v>
      </c>
    </row>
    <row r="281" spans="1:3">
      <c r="A281" s="56">
        <v>1996</v>
      </c>
      <c r="B281" s="56">
        <v>467</v>
      </c>
      <c r="C281" s="331">
        <v>7868</v>
      </c>
    </row>
    <row r="282" spans="1:3">
      <c r="A282" s="56">
        <v>1997</v>
      </c>
      <c r="B282" s="56">
        <v>473</v>
      </c>
      <c r="C282" s="331">
        <v>7086</v>
      </c>
    </row>
    <row r="283" spans="1:3">
      <c r="A283" s="56">
        <v>1998</v>
      </c>
      <c r="B283" s="56">
        <v>484</v>
      </c>
      <c r="C283" s="331">
        <v>5473</v>
      </c>
    </row>
    <row r="284" spans="1:3">
      <c r="A284" s="56">
        <v>1999</v>
      </c>
      <c r="B284" s="56">
        <v>443</v>
      </c>
      <c r="C284" s="331">
        <v>3789</v>
      </c>
    </row>
    <row r="285" spans="1:3">
      <c r="A285" s="56">
        <v>2000</v>
      </c>
      <c r="B285" s="56">
        <v>449</v>
      </c>
      <c r="C285" s="331">
        <v>2846</v>
      </c>
    </row>
    <row r="286" spans="1:3">
      <c r="A286" s="56">
        <v>2001</v>
      </c>
      <c r="B286" s="56">
        <v>444</v>
      </c>
      <c r="C286" s="331">
        <v>1792</v>
      </c>
    </row>
    <row r="287" spans="1:3">
      <c r="A287" s="56">
        <v>2002</v>
      </c>
      <c r="B287" s="56">
        <v>441</v>
      </c>
      <c r="C287" s="331">
        <v>1588</v>
      </c>
    </row>
    <row r="288" spans="1:3">
      <c r="A288" s="56">
        <v>2003</v>
      </c>
      <c r="B288" s="56">
        <v>454</v>
      </c>
      <c r="C288" s="331">
        <v>2343</v>
      </c>
    </row>
    <row r="289" spans="1:3">
      <c r="A289" s="56">
        <v>2004</v>
      </c>
      <c r="B289" s="56">
        <v>456</v>
      </c>
      <c r="C289" s="331">
        <v>2738</v>
      </c>
    </row>
    <row r="290" spans="1:3">
      <c r="A290" s="56">
        <v>2005</v>
      </c>
      <c r="B290" s="56">
        <v>455</v>
      </c>
      <c r="C290" s="331">
        <v>2926</v>
      </c>
    </row>
    <row r="291" spans="1:3">
      <c r="A291" s="56">
        <v>2006</v>
      </c>
      <c r="B291" s="56">
        <v>458</v>
      </c>
      <c r="C291" s="331">
        <v>2714</v>
      </c>
    </row>
    <row r="292" spans="1:3">
      <c r="A292" s="56">
        <v>2007</v>
      </c>
      <c r="B292" s="56">
        <v>470</v>
      </c>
      <c r="C292" s="331">
        <v>2503</v>
      </c>
    </row>
    <row r="293" spans="1:3">
      <c r="A293" s="56">
        <v>2008</v>
      </c>
      <c r="B293" s="56">
        <v>470</v>
      </c>
      <c r="C293" s="331">
        <v>2569</v>
      </c>
    </row>
    <row r="294" spans="1:3">
      <c r="A294" s="56">
        <v>2009</v>
      </c>
      <c r="B294" s="56">
        <v>471</v>
      </c>
      <c r="C294" s="331">
        <v>1965</v>
      </c>
    </row>
    <row r="295" spans="1:3">
      <c r="A295" s="56">
        <v>2010</v>
      </c>
      <c r="B295" s="56">
        <v>548</v>
      </c>
      <c r="C295" s="331">
        <v>2218</v>
      </c>
    </row>
    <row r="296" spans="1:3">
      <c r="A296" s="56">
        <v>2011</v>
      </c>
      <c r="B296" s="56">
        <v>565</v>
      </c>
      <c r="C296" s="331">
        <v>1791</v>
      </c>
    </row>
    <row r="297" spans="1:3">
      <c r="A297" s="56">
        <v>2012</v>
      </c>
      <c r="B297" s="56">
        <v>616</v>
      </c>
      <c r="C297" s="331">
        <v>2689</v>
      </c>
    </row>
    <row r="298" spans="1:3">
      <c r="A298" s="56">
        <v>2013</v>
      </c>
      <c r="B298" s="56">
        <v>619</v>
      </c>
      <c r="C298" s="331">
        <v>2881</v>
      </c>
    </row>
    <row r="299" spans="1:3">
      <c r="A299" s="56">
        <v>2014</v>
      </c>
      <c r="B299" s="56">
        <v>619</v>
      </c>
      <c r="C299" s="331">
        <v>3003</v>
      </c>
    </row>
    <row r="300" spans="1:3">
      <c r="A300" s="56">
        <v>2015</v>
      </c>
      <c r="B300" s="56">
        <v>624</v>
      </c>
      <c r="C300" s="331">
        <v>2444</v>
      </c>
    </row>
    <row r="301" spans="1:3">
      <c r="A301" s="56">
        <v>2016</v>
      </c>
      <c r="B301" s="56">
        <v>609</v>
      </c>
      <c r="C301" s="331">
        <v>2685</v>
      </c>
    </row>
    <row r="302" spans="1:3">
      <c r="A302" s="56">
        <v>2017</v>
      </c>
      <c r="B302" s="56">
        <v>614</v>
      </c>
      <c r="C302" s="331">
        <v>2407</v>
      </c>
    </row>
    <row r="303" spans="1:3">
      <c r="A303" s="56">
        <v>2018</v>
      </c>
      <c r="B303" s="56">
        <v>617</v>
      </c>
      <c r="C303" s="331">
        <v>2418</v>
      </c>
    </row>
    <row r="304" spans="1:3">
      <c r="A304" s="56">
        <v>2019</v>
      </c>
      <c r="B304" s="56">
        <v>616</v>
      </c>
      <c r="C304" s="331">
        <v>2772</v>
      </c>
    </row>
    <row r="305" spans="1:6">
      <c r="A305" s="56">
        <v>2020</v>
      </c>
      <c r="B305" s="56"/>
      <c r="C305" s="331"/>
    </row>
    <row r="306" spans="1:6">
      <c r="A306" s="56">
        <v>2021</v>
      </c>
      <c r="B306" s="56"/>
      <c r="C306" s="331"/>
    </row>
    <row r="308" spans="1:6" ht="21">
      <c r="A308" s="27" t="s">
        <v>4653</v>
      </c>
      <c r="B308" s="57"/>
    </row>
    <row r="309" spans="1:6" ht="21">
      <c r="A309" s="28" t="s">
        <v>4654</v>
      </c>
      <c r="B309" s="20"/>
      <c r="C309" s="20"/>
      <c r="D309" s="20"/>
      <c r="E309" s="20"/>
      <c r="F309" s="20"/>
    </row>
    <row r="312" spans="1:6" ht="21">
      <c r="A312" s="797" t="s">
        <v>5612</v>
      </c>
    </row>
    <row r="314" spans="1:6">
      <c r="B314" s="673" t="s">
        <v>4655</v>
      </c>
      <c r="C314" s="673" t="s">
        <v>4656</v>
      </c>
    </row>
    <row r="315" spans="1:6">
      <c r="A315" s="674" t="s">
        <v>4657</v>
      </c>
      <c r="B315" s="56">
        <v>56253</v>
      </c>
      <c r="C315" s="675">
        <v>53061</v>
      </c>
    </row>
    <row r="316" spans="1:6">
      <c r="A316" s="674" t="s">
        <v>4658</v>
      </c>
      <c r="B316" s="56">
        <v>53192</v>
      </c>
      <c r="C316" s="675">
        <v>50167</v>
      </c>
    </row>
    <row r="317" spans="1:6">
      <c r="A317" s="674" t="s">
        <v>4659</v>
      </c>
      <c r="B317" s="56">
        <v>47162</v>
      </c>
      <c r="C317" s="675">
        <v>44475</v>
      </c>
    </row>
    <row r="318" spans="1:6">
      <c r="A318" s="674" t="s">
        <v>4660</v>
      </c>
      <c r="B318" s="56">
        <v>48982</v>
      </c>
      <c r="C318" s="675">
        <v>46009</v>
      </c>
    </row>
    <row r="319" spans="1:6">
      <c r="A319" s="674" t="s">
        <v>4661</v>
      </c>
      <c r="B319" s="56">
        <v>55198</v>
      </c>
      <c r="C319" s="675">
        <v>52520</v>
      </c>
    </row>
    <row r="320" spans="1:6">
      <c r="A320" s="674" t="s">
        <v>4662</v>
      </c>
      <c r="B320" s="56">
        <v>69046</v>
      </c>
      <c r="C320" s="675">
        <v>63744</v>
      </c>
    </row>
    <row r="321" spans="1:3">
      <c r="A321" s="674" t="s">
        <v>4663</v>
      </c>
      <c r="B321" s="56">
        <v>78083</v>
      </c>
      <c r="C321" s="675">
        <v>71193</v>
      </c>
    </row>
    <row r="322" spans="1:3">
      <c r="A322" s="674" t="s">
        <v>4664</v>
      </c>
      <c r="B322" s="56">
        <v>82329</v>
      </c>
      <c r="C322" s="675">
        <v>74644</v>
      </c>
    </row>
    <row r="323" spans="1:3">
      <c r="A323" s="674" t="s">
        <v>4665</v>
      </c>
      <c r="B323" s="56">
        <v>76916</v>
      </c>
      <c r="C323" s="675">
        <v>70750</v>
      </c>
    </row>
    <row r="324" spans="1:3">
      <c r="A324" s="674" t="s">
        <v>4666</v>
      </c>
      <c r="B324" s="56">
        <v>78273</v>
      </c>
      <c r="C324" s="675">
        <v>75040</v>
      </c>
    </row>
    <row r="325" spans="1:3">
      <c r="A325" s="674" t="s">
        <v>4667</v>
      </c>
      <c r="B325" s="56">
        <v>77824</v>
      </c>
      <c r="C325" s="675">
        <v>75528</v>
      </c>
    </row>
    <row r="326" spans="1:3">
      <c r="A326" s="674" t="s">
        <v>4668</v>
      </c>
      <c r="B326" s="56">
        <v>76255</v>
      </c>
      <c r="C326" s="675">
        <v>74300</v>
      </c>
    </row>
    <row r="327" spans="1:3">
      <c r="A327" s="674" t="s">
        <v>4669</v>
      </c>
      <c r="B327" s="56">
        <v>71300</v>
      </c>
      <c r="C327" s="675">
        <v>71244</v>
      </c>
    </row>
    <row r="328" spans="1:3">
      <c r="A328" s="674" t="s">
        <v>4670</v>
      </c>
      <c r="B328" s="56">
        <v>49865</v>
      </c>
      <c r="C328" s="675">
        <v>54772</v>
      </c>
    </row>
    <row r="329" spans="1:3">
      <c r="A329" s="674" t="s">
        <v>4671</v>
      </c>
      <c r="B329" s="56">
        <v>40357</v>
      </c>
      <c r="C329" s="675">
        <v>49910</v>
      </c>
    </row>
    <row r="330" spans="1:3">
      <c r="A330" s="674" t="s">
        <v>4672</v>
      </c>
      <c r="B330" s="56">
        <v>30816</v>
      </c>
      <c r="C330" s="675">
        <v>44143</v>
      </c>
    </row>
    <row r="331" spans="1:3">
      <c r="A331" s="674" t="s">
        <v>4673</v>
      </c>
      <c r="B331" s="56">
        <v>19388</v>
      </c>
      <c r="C331" s="675">
        <v>36753</v>
      </c>
    </row>
    <row r="332" spans="1:3">
      <c r="A332" s="674" t="s">
        <v>4674</v>
      </c>
      <c r="B332" s="56">
        <v>8467</v>
      </c>
      <c r="C332" s="675">
        <v>22448</v>
      </c>
    </row>
    <row r="333" spans="1:3">
      <c r="A333" s="674" t="s">
        <v>4675</v>
      </c>
      <c r="B333" s="56">
        <v>2225</v>
      </c>
      <c r="C333" s="675">
        <v>8543</v>
      </c>
    </row>
    <row r="334" spans="1:3">
      <c r="A334" s="674" t="s">
        <v>4676</v>
      </c>
      <c r="B334" s="56">
        <v>265</v>
      </c>
      <c r="C334" s="675">
        <v>1198</v>
      </c>
    </row>
    <row r="335" spans="1:3">
      <c r="A335" s="674" t="s">
        <v>4677</v>
      </c>
      <c r="B335" s="56">
        <v>33</v>
      </c>
      <c r="C335" s="675">
        <v>203</v>
      </c>
    </row>
    <row r="337" spans="1:6">
      <c r="A337" s="676" t="s">
        <v>4678</v>
      </c>
    </row>
    <row r="339" spans="1:6" ht="21">
      <c r="A339" s="27" t="s">
        <v>4679</v>
      </c>
      <c r="B339" s="57"/>
    </row>
    <row r="340" spans="1:6" ht="21">
      <c r="A340" s="28" t="s">
        <v>4680</v>
      </c>
      <c r="B340" s="28"/>
      <c r="C340" s="28"/>
      <c r="D340" s="20"/>
      <c r="E340" s="20"/>
      <c r="F340" s="20"/>
    </row>
    <row r="343" spans="1:6">
      <c r="A343" s="68" t="s">
        <v>4681</v>
      </c>
      <c r="B343" s="68" t="s">
        <v>451</v>
      </c>
      <c r="C343" s="68" t="s">
        <v>4682</v>
      </c>
      <c r="D343" s="68" t="s">
        <v>4683</v>
      </c>
    </row>
    <row r="344" spans="1:6">
      <c r="A344" s="677">
        <v>43831</v>
      </c>
      <c r="B344" s="69">
        <v>1</v>
      </c>
      <c r="C344" s="69">
        <v>66</v>
      </c>
      <c r="D344" s="69">
        <v>31</v>
      </c>
    </row>
    <row r="345" spans="1:6">
      <c r="A345" s="677">
        <v>43862</v>
      </c>
      <c r="B345" s="69">
        <v>2</v>
      </c>
      <c r="C345" s="69">
        <v>65</v>
      </c>
      <c r="D345" s="69">
        <v>29</v>
      </c>
    </row>
    <row r="346" spans="1:6">
      <c r="A346" s="677">
        <v>43891</v>
      </c>
      <c r="B346" s="69">
        <v>3</v>
      </c>
      <c r="C346" s="69">
        <v>63</v>
      </c>
      <c r="D346" s="69">
        <v>25</v>
      </c>
    </row>
    <row r="347" spans="1:6">
      <c r="A347" s="677">
        <v>43922</v>
      </c>
      <c r="B347" s="69">
        <v>4</v>
      </c>
      <c r="C347" s="69">
        <v>74</v>
      </c>
      <c r="D347" s="69">
        <v>23</v>
      </c>
    </row>
    <row r="348" spans="1:6">
      <c r="A348" s="677">
        <v>43952</v>
      </c>
      <c r="B348" s="69">
        <v>5</v>
      </c>
      <c r="C348" s="69">
        <v>120</v>
      </c>
      <c r="D348" s="69">
        <v>52</v>
      </c>
    </row>
    <row r="349" spans="1:6">
      <c r="A349" s="677">
        <v>43983</v>
      </c>
      <c r="B349" s="69">
        <v>6</v>
      </c>
      <c r="C349" s="69">
        <v>108</v>
      </c>
      <c r="D349" s="69">
        <v>26</v>
      </c>
    </row>
    <row r="350" spans="1:6">
      <c r="A350" s="677">
        <v>44013</v>
      </c>
      <c r="B350" s="69">
        <v>7</v>
      </c>
      <c r="C350" s="69">
        <v>111</v>
      </c>
      <c r="D350" s="69">
        <v>30</v>
      </c>
    </row>
    <row r="351" spans="1:6">
      <c r="A351" s="677">
        <v>44044</v>
      </c>
      <c r="B351" s="69">
        <v>8</v>
      </c>
      <c r="C351" s="69">
        <v>126</v>
      </c>
      <c r="D351" s="69">
        <v>21</v>
      </c>
    </row>
    <row r="352" spans="1:6">
      <c r="A352" s="677">
        <v>44075</v>
      </c>
      <c r="B352" s="69">
        <v>9</v>
      </c>
      <c r="C352" s="69">
        <v>124</v>
      </c>
      <c r="D352" s="69">
        <v>24</v>
      </c>
    </row>
    <row r="353" spans="1:6">
      <c r="A353" s="677">
        <v>44105</v>
      </c>
      <c r="B353" s="69">
        <v>10</v>
      </c>
      <c r="C353" s="69">
        <v>127</v>
      </c>
      <c r="D353" s="69">
        <v>20</v>
      </c>
    </row>
    <row r="354" spans="1:6">
      <c r="A354" s="677">
        <v>44136</v>
      </c>
      <c r="B354" s="69">
        <v>11</v>
      </c>
      <c r="C354" s="69">
        <v>122</v>
      </c>
      <c r="D354" s="69">
        <v>19</v>
      </c>
    </row>
    <row r="355" spans="1:6">
      <c r="A355" s="677">
        <v>44166</v>
      </c>
      <c r="B355" s="69">
        <v>12</v>
      </c>
      <c r="C355" s="69">
        <v>144</v>
      </c>
      <c r="D355" s="69">
        <v>36</v>
      </c>
    </row>
    <row r="356" spans="1:6">
      <c r="A356" s="677">
        <v>44197</v>
      </c>
      <c r="B356" s="69">
        <v>1</v>
      </c>
      <c r="C356" s="69">
        <v>142</v>
      </c>
      <c r="D356" s="69">
        <v>28</v>
      </c>
    </row>
    <row r="357" spans="1:6">
      <c r="A357" s="677">
        <v>44228</v>
      </c>
      <c r="B357" s="69">
        <v>2</v>
      </c>
      <c r="C357" s="69">
        <v>150</v>
      </c>
      <c r="D357" s="69">
        <v>30</v>
      </c>
    </row>
    <row r="358" spans="1:6">
      <c r="A358" s="677">
        <v>44256</v>
      </c>
      <c r="B358" s="69">
        <v>3</v>
      </c>
      <c r="C358" s="69">
        <v>136</v>
      </c>
      <c r="D358" s="69">
        <v>26</v>
      </c>
    </row>
    <row r="359" spans="1:6">
      <c r="A359" s="677">
        <v>44287</v>
      </c>
      <c r="B359" s="69">
        <v>4</v>
      </c>
      <c r="C359" s="69">
        <v>132</v>
      </c>
      <c r="D359" s="69">
        <v>25</v>
      </c>
    </row>
    <row r="360" spans="1:6">
      <c r="A360" s="677">
        <v>44317</v>
      </c>
      <c r="B360" s="69">
        <v>5</v>
      </c>
      <c r="C360" s="69">
        <v>152</v>
      </c>
      <c r="D360" s="69">
        <v>46</v>
      </c>
    </row>
    <row r="361" spans="1:6">
      <c r="A361" s="677">
        <v>44348</v>
      </c>
      <c r="B361" s="69">
        <v>6</v>
      </c>
      <c r="C361" s="69">
        <v>149</v>
      </c>
      <c r="D361" s="69">
        <v>33</v>
      </c>
    </row>
    <row r="362" spans="1:6">
      <c r="A362" s="678"/>
      <c r="B362" s="101"/>
      <c r="C362" s="101"/>
      <c r="D362" s="101"/>
    </row>
    <row r="363" spans="1:6">
      <c r="A363" s="678"/>
      <c r="B363" s="101"/>
      <c r="C363" s="101"/>
      <c r="D363" s="101"/>
    </row>
    <row r="364" spans="1:6">
      <c r="A364" s="678"/>
      <c r="B364" s="101"/>
      <c r="C364" s="101"/>
      <c r="D364" s="101"/>
    </row>
    <row r="366" spans="1:6" ht="21">
      <c r="A366" s="27" t="s">
        <v>4684</v>
      </c>
      <c r="B366" s="57"/>
      <c r="C366" s="57"/>
    </row>
    <row r="367" spans="1:6" ht="21">
      <c r="A367" s="28" t="s">
        <v>4685</v>
      </c>
      <c r="B367" s="28"/>
      <c r="C367" s="28"/>
      <c r="D367" s="20"/>
      <c r="E367" s="20"/>
      <c r="F367" s="20"/>
    </row>
    <row r="369" spans="1:4" ht="30">
      <c r="A369" s="679" t="s">
        <v>4686</v>
      </c>
      <c r="B369" s="679" t="s">
        <v>4687</v>
      </c>
      <c r="C369" s="679" t="s">
        <v>4688</v>
      </c>
      <c r="D369" s="679" t="s">
        <v>4689</v>
      </c>
    </row>
    <row r="370" spans="1:4">
      <c r="A370" s="56" t="s">
        <v>1997</v>
      </c>
      <c r="B370" s="331">
        <v>506000000</v>
      </c>
      <c r="C370" s="182">
        <v>37607</v>
      </c>
      <c r="D370" s="535">
        <v>0.10199999999999999</v>
      </c>
    </row>
    <row r="371" spans="1:4">
      <c r="A371" s="56" t="s">
        <v>4690</v>
      </c>
      <c r="B371" s="331">
        <v>10600000</v>
      </c>
      <c r="C371" s="182">
        <v>30895</v>
      </c>
      <c r="D371" s="535">
        <v>6.0999999999999999E-2</v>
      </c>
    </row>
    <row r="372" spans="1:4">
      <c r="A372" s="56" t="s">
        <v>17</v>
      </c>
      <c r="B372" s="331">
        <v>80700000</v>
      </c>
      <c r="C372" s="182">
        <v>46896</v>
      </c>
      <c r="D372" s="535">
        <v>0.05</v>
      </c>
    </row>
    <row r="373" spans="1:4">
      <c r="A373" s="56" t="s">
        <v>4691</v>
      </c>
      <c r="B373" s="331">
        <v>10815000</v>
      </c>
      <c r="C373" s="182">
        <v>26773</v>
      </c>
      <c r="D373" s="535">
        <v>0.26500000000000001</v>
      </c>
    </row>
    <row r="374" spans="1:4">
      <c r="A374" s="56" t="s">
        <v>4692</v>
      </c>
      <c r="B374" s="331">
        <v>38500000</v>
      </c>
      <c r="C374" s="182">
        <v>26210</v>
      </c>
      <c r="D374" s="535">
        <v>0.09</v>
      </c>
    </row>
    <row r="375" spans="1:4">
      <c r="A375" s="56" t="s">
        <v>4693</v>
      </c>
      <c r="B375" s="331">
        <v>4300000</v>
      </c>
      <c r="C375" s="182">
        <v>20873</v>
      </c>
      <c r="D375" s="535">
        <v>0.17299999999999999</v>
      </c>
    </row>
    <row r="376" spans="1:4">
      <c r="A376" s="56" t="s">
        <v>4694</v>
      </c>
      <c r="B376" s="331">
        <v>2061000</v>
      </c>
      <c r="C376" s="182">
        <v>30508</v>
      </c>
      <c r="D376" s="535">
        <v>9.7000000000000003E-2</v>
      </c>
    </row>
    <row r="377" spans="1:4">
      <c r="A377" s="398" t="s">
        <v>4695</v>
      </c>
    </row>
    <row r="384" spans="1:4" ht="21">
      <c r="A384" s="27" t="s">
        <v>4696</v>
      </c>
      <c r="B384" s="57"/>
    </row>
    <row r="385" spans="1:8" ht="21">
      <c r="A385" s="28" t="s">
        <v>4697</v>
      </c>
      <c r="B385" s="28"/>
      <c r="C385" s="28"/>
      <c r="D385" s="28"/>
      <c r="E385" s="28"/>
      <c r="F385" s="28"/>
      <c r="G385" s="28"/>
      <c r="H385" s="28"/>
    </row>
    <row r="388" spans="1:8">
      <c r="B388" s="165" t="s">
        <v>4698</v>
      </c>
      <c r="C388" s="165" t="s">
        <v>4699</v>
      </c>
    </row>
    <row r="389" spans="1:8">
      <c r="A389" s="69" t="s">
        <v>4700</v>
      </c>
      <c r="B389" s="69">
        <v>4</v>
      </c>
      <c r="C389" s="69">
        <v>3</v>
      </c>
    </row>
    <row r="390" spans="1:8">
      <c r="A390" s="69" t="s">
        <v>3278</v>
      </c>
      <c r="B390" s="69">
        <v>5</v>
      </c>
      <c r="C390" s="69">
        <v>5</v>
      </c>
    </row>
    <row r="391" spans="1:8">
      <c r="A391" s="69" t="s">
        <v>4701</v>
      </c>
      <c r="B391" s="69">
        <v>5</v>
      </c>
      <c r="C391" s="69">
        <v>4</v>
      </c>
    </row>
    <row r="392" spans="1:8">
      <c r="A392" s="69" t="s">
        <v>3279</v>
      </c>
      <c r="B392" s="69">
        <v>4</v>
      </c>
      <c r="C392" s="69">
        <v>5</v>
      </c>
    </row>
    <row r="393" spans="1:8">
      <c r="A393" s="69" t="s">
        <v>4702</v>
      </c>
      <c r="B393" s="69">
        <v>3</v>
      </c>
      <c r="C393" s="69">
        <v>4</v>
      </c>
    </row>
    <row r="394" spans="1:8">
      <c r="A394" s="69" t="s">
        <v>4703</v>
      </c>
      <c r="B394" s="69">
        <v>4</v>
      </c>
      <c r="C394" s="69">
        <v>4</v>
      </c>
    </row>
    <row r="395" spans="1:8">
      <c r="A395" s="69" t="s">
        <v>4704</v>
      </c>
      <c r="B395" s="69">
        <v>5</v>
      </c>
      <c r="C395" s="69">
        <v>4</v>
      </c>
    </row>
    <row r="396" spans="1:8">
      <c r="A396" s="69" t="s">
        <v>4705</v>
      </c>
      <c r="B396" s="69">
        <v>5</v>
      </c>
      <c r="C396" s="69">
        <v>3</v>
      </c>
    </row>
    <row r="404" spans="1:9" ht="21">
      <c r="A404" s="27" t="s">
        <v>4706</v>
      </c>
      <c r="B404" s="27"/>
    </row>
    <row r="405" spans="1:9" ht="18.75">
      <c r="A405" s="8" t="s">
        <v>4587</v>
      </c>
      <c r="B405" s="8"/>
      <c r="C405" s="8"/>
      <c r="D405" s="8"/>
      <c r="E405" s="8"/>
      <c r="F405" s="8"/>
      <c r="G405" s="8"/>
      <c r="H405" s="8"/>
      <c r="I405" s="20"/>
    </row>
    <row r="406" spans="1:9" ht="18.75">
      <c r="A406" s="8" t="s">
        <v>4707</v>
      </c>
      <c r="B406" s="20"/>
      <c r="C406" s="20"/>
      <c r="D406" s="20"/>
      <c r="E406" s="20"/>
      <c r="F406" s="20"/>
      <c r="G406" s="20"/>
      <c r="H406" s="20"/>
      <c r="I406" s="20"/>
    </row>
    <row r="407" spans="1:9" ht="18.75">
      <c r="A407" s="4" t="s">
        <v>4708</v>
      </c>
      <c r="B407" s="20"/>
      <c r="C407" s="20"/>
      <c r="D407" s="20"/>
      <c r="E407" s="20"/>
      <c r="F407" s="20"/>
      <c r="G407" s="20"/>
      <c r="H407" s="20"/>
      <c r="I407" s="20"/>
    </row>
    <row r="408" spans="1:9" ht="18.75">
      <c r="A408" s="8" t="s">
        <v>4709</v>
      </c>
      <c r="B408" s="20"/>
      <c r="C408" s="20"/>
      <c r="D408" s="20"/>
      <c r="E408" s="20"/>
      <c r="F408" s="20"/>
      <c r="G408" s="20"/>
      <c r="H408" s="20"/>
      <c r="I408" s="20"/>
    </row>
    <row r="409" spans="1:9" ht="18.75">
      <c r="A409" s="8" t="s">
        <v>4710</v>
      </c>
      <c r="B409" s="20"/>
      <c r="C409" s="20"/>
      <c r="D409" s="20"/>
      <c r="E409" s="20"/>
      <c r="F409" s="20"/>
      <c r="G409" s="20"/>
      <c r="H409" s="20"/>
      <c r="I409" s="20"/>
    </row>
    <row r="411" spans="1:9" ht="18.75">
      <c r="A411" s="338" t="s">
        <v>227</v>
      </c>
      <c r="B411" s="338" t="s">
        <v>92</v>
      </c>
      <c r="C411" s="338" t="s">
        <v>93</v>
      </c>
      <c r="D411" s="338" t="s">
        <v>94</v>
      </c>
      <c r="E411" s="338" t="s">
        <v>95</v>
      </c>
      <c r="F411" s="338" t="s">
        <v>96</v>
      </c>
      <c r="G411" s="680" t="s">
        <v>4711</v>
      </c>
      <c r="H411" s="680"/>
    </row>
    <row r="412" spans="1:9">
      <c r="A412" s="56" t="s">
        <v>4588</v>
      </c>
      <c r="B412" s="664">
        <v>4097</v>
      </c>
      <c r="C412" s="664">
        <v>3514</v>
      </c>
      <c r="D412" s="664">
        <v>2168</v>
      </c>
      <c r="E412" s="664">
        <v>1837</v>
      </c>
      <c r="F412" s="664">
        <v>1186</v>
      </c>
      <c r="G412" s="665"/>
    </row>
    <row r="413" spans="1:9">
      <c r="A413" s="56" t="s">
        <v>4315</v>
      </c>
      <c r="B413" s="664">
        <v>2721</v>
      </c>
      <c r="C413" s="664">
        <v>5820</v>
      </c>
      <c r="D413" s="664">
        <v>6766</v>
      </c>
      <c r="E413" s="664">
        <v>9855</v>
      </c>
      <c r="F413" s="664">
        <v>8738</v>
      </c>
      <c r="G413" s="665"/>
    </row>
    <row r="414" spans="1:9">
      <c r="A414" s="56" t="s">
        <v>2988</v>
      </c>
      <c r="B414" s="664">
        <v>886</v>
      </c>
      <c r="C414" s="664">
        <v>4326</v>
      </c>
      <c r="D414" s="664">
        <v>2526</v>
      </c>
      <c r="E414" s="664">
        <v>756</v>
      </c>
      <c r="F414" s="664">
        <v>5851</v>
      </c>
      <c r="G414" s="665"/>
    </row>
    <row r="424" spans="1:9" ht="21">
      <c r="A424" s="27" t="s">
        <v>4712</v>
      </c>
      <c r="B424" s="27"/>
    </row>
    <row r="425" spans="1:9" ht="18.75">
      <c r="A425" s="8" t="s">
        <v>4587</v>
      </c>
      <c r="B425" s="8"/>
      <c r="C425" s="8"/>
      <c r="D425" s="8"/>
      <c r="E425" s="8"/>
      <c r="F425" s="8"/>
      <c r="G425" s="8"/>
      <c r="H425" s="8"/>
      <c r="I425" s="20"/>
    </row>
    <row r="426" spans="1:9" ht="18.75">
      <c r="A426" s="8" t="s">
        <v>4713</v>
      </c>
      <c r="B426" s="20"/>
      <c r="C426" s="20"/>
      <c r="D426" s="20"/>
      <c r="E426" s="20"/>
      <c r="F426" s="20"/>
      <c r="G426" s="20"/>
      <c r="H426" s="20"/>
      <c r="I426" s="20"/>
    </row>
    <row r="427" spans="1:9" ht="18.75">
      <c r="A427" s="4" t="s">
        <v>4708</v>
      </c>
      <c r="B427" s="20"/>
      <c r="C427" s="20"/>
      <c r="D427" s="20"/>
      <c r="E427" s="20"/>
      <c r="F427" s="20"/>
      <c r="G427" s="20"/>
      <c r="H427" s="20"/>
      <c r="I427" s="20"/>
    </row>
    <row r="428" spans="1:9" ht="18.75">
      <c r="A428" s="8" t="s">
        <v>4714</v>
      </c>
      <c r="B428" s="20"/>
      <c r="C428" s="20"/>
      <c r="D428" s="20"/>
      <c r="E428" s="20"/>
      <c r="F428" s="20"/>
      <c r="G428" s="20"/>
      <c r="H428" s="20"/>
      <c r="I428" s="20"/>
    </row>
    <row r="429" spans="1:9" ht="18.75">
      <c r="A429" s="8" t="s">
        <v>4715</v>
      </c>
      <c r="B429" s="20"/>
      <c r="C429" s="20"/>
      <c r="D429" s="20"/>
      <c r="E429" s="20"/>
      <c r="F429" s="20"/>
      <c r="G429" s="20"/>
      <c r="H429" s="20"/>
      <c r="I429" s="20"/>
    </row>
    <row r="431" spans="1:9" ht="18.75">
      <c r="A431" s="587" t="s">
        <v>227</v>
      </c>
      <c r="B431" s="587" t="s">
        <v>92</v>
      </c>
      <c r="C431" s="587" t="s">
        <v>93</v>
      </c>
      <c r="D431" s="587" t="s">
        <v>94</v>
      </c>
      <c r="E431" s="587" t="s">
        <v>95</v>
      </c>
      <c r="F431" s="587" t="s">
        <v>96</v>
      </c>
      <c r="G431" s="680" t="s">
        <v>4711</v>
      </c>
      <c r="H431" s="680"/>
    </row>
    <row r="432" spans="1:9">
      <c r="A432" s="56" t="s">
        <v>4588</v>
      </c>
      <c r="B432" s="664">
        <v>4097</v>
      </c>
      <c r="C432" s="664">
        <v>3514</v>
      </c>
      <c r="D432" s="664">
        <v>2168</v>
      </c>
      <c r="E432" s="664">
        <v>1837</v>
      </c>
      <c r="F432" s="664">
        <v>1186</v>
      </c>
      <c r="G432" s="665"/>
    </row>
    <row r="433" spans="1:10">
      <c r="A433" s="56" t="s">
        <v>4315</v>
      </c>
      <c r="B433" s="664">
        <v>2721</v>
      </c>
      <c r="C433" s="664">
        <v>5820</v>
      </c>
      <c r="D433" s="664">
        <v>6766</v>
      </c>
      <c r="E433" s="664">
        <v>9855</v>
      </c>
      <c r="F433" s="664">
        <v>8738</v>
      </c>
      <c r="G433" s="665"/>
    </row>
    <row r="434" spans="1:10">
      <c r="A434" s="56" t="s">
        <v>2988</v>
      </c>
      <c r="B434" s="664">
        <v>886</v>
      </c>
      <c r="C434" s="664">
        <v>4326</v>
      </c>
      <c r="D434" s="664">
        <v>2526</v>
      </c>
      <c r="E434" s="664">
        <v>756</v>
      </c>
      <c r="F434" s="664">
        <v>5851</v>
      </c>
      <c r="G434" s="665"/>
    </row>
    <row r="441" spans="1:10" ht="21">
      <c r="A441" s="27" t="s">
        <v>4716</v>
      </c>
      <c r="B441" s="27"/>
      <c r="C441" s="27"/>
    </row>
    <row r="442" spans="1:10" ht="18.75">
      <c r="A442" s="8" t="s">
        <v>4587</v>
      </c>
      <c r="B442" s="8"/>
      <c r="C442" s="8"/>
      <c r="D442" s="8"/>
      <c r="E442" s="8"/>
      <c r="F442" s="8"/>
      <c r="G442" s="8"/>
      <c r="H442" s="8"/>
      <c r="I442" s="20"/>
      <c r="J442" s="20"/>
    </row>
    <row r="443" spans="1:10" ht="18.75">
      <c r="A443" s="8" t="s">
        <v>4717</v>
      </c>
      <c r="B443" s="20"/>
      <c r="C443" s="20"/>
      <c r="D443" s="20"/>
      <c r="E443" s="20"/>
      <c r="F443" s="20"/>
      <c r="G443" s="20"/>
      <c r="H443" s="20"/>
      <c r="I443" s="20"/>
      <c r="J443" s="20"/>
    </row>
    <row r="444" spans="1:10" ht="18.75">
      <c r="A444" s="4" t="s">
        <v>4708</v>
      </c>
      <c r="B444" s="20"/>
      <c r="C444" s="20"/>
      <c r="D444" s="20"/>
      <c r="E444" s="20"/>
      <c r="F444" s="20"/>
      <c r="G444" s="20"/>
      <c r="H444" s="20"/>
      <c r="I444" s="20"/>
      <c r="J444" s="20"/>
    </row>
    <row r="445" spans="1:10" ht="18.75">
      <c r="A445" s="8" t="s">
        <v>4714</v>
      </c>
      <c r="B445" s="20"/>
      <c r="C445" s="20"/>
      <c r="D445" s="20"/>
      <c r="E445" s="20"/>
      <c r="F445" s="20"/>
      <c r="G445" s="20"/>
      <c r="H445" s="20"/>
      <c r="I445" s="20"/>
      <c r="J445" s="20"/>
    </row>
    <row r="446" spans="1:10" ht="18.75">
      <c r="A446" s="8" t="s">
        <v>4718</v>
      </c>
      <c r="B446" s="20"/>
      <c r="C446" s="20"/>
      <c r="D446" s="20"/>
      <c r="E446" s="20"/>
      <c r="F446" s="20"/>
      <c r="G446" s="20"/>
      <c r="H446" s="20"/>
      <c r="I446" s="20"/>
      <c r="J446" s="20"/>
    </row>
    <row r="448" spans="1:10" ht="18.75">
      <c r="A448" s="587" t="s">
        <v>227</v>
      </c>
      <c r="B448" s="587" t="s">
        <v>92</v>
      </c>
      <c r="C448" s="587" t="s">
        <v>93</v>
      </c>
      <c r="D448" s="587" t="s">
        <v>94</v>
      </c>
      <c r="E448" s="587" t="s">
        <v>95</v>
      </c>
      <c r="F448" s="587" t="s">
        <v>96</v>
      </c>
      <c r="G448" s="680" t="s">
        <v>4711</v>
      </c>
      <c r="H448" s="680"/>
    </row>
    <row r="449" spans="1:18">
      <c r="A449" s="56" t="s">
        <v>4588</v>
      </c>
      <c r="B449" s="664">
        <v>4097</v>
      </c>
      <c r="C449" s="664">
        <v>3514</v>
      </c>
      <c r="D449" s="664">
        <v>2168</v>
      </c>
      <c r="E449" s="664">
        <v>1837</v>
      </c>
      <c r="F449" s="664">
        <v>1186</v>
      </c>
      <c r="G449" s="665"/>
    </row>
    <row r="450" spans="1:18">
      <c r="A450" s="56" t="s">
        <v>4315</v>
      </c>
      <c r="B450" s="664">
        <v>2721</v>
      </c>
      <c r="C450" s="664">
        <v>5820</v>
      </c>
      <c r="D450" s="664">
        <v>6766</v>
      </c>
      <c r="E450" s="664">
        <v>9855</v>
      </c>
      <c r="F450" s="664">
        <v>8738</v>
      </c>
      <c r="G450" s="665"/>
    </row>
    <row r="451" spans="1:18">
      <c r="A451" s="56" t="s">
        <v>2988</v>
      </c>
      <c r="B451" s="664">
        <v>886</v>
      </c>
      <c r="C451" s="664">
        <v>4326</v>
      </c>
      <c r="D451" s="664">
        <v>2526</v>
      </c>
      <c r="E451" s="664">
        <v>756</v>
      </c>
      <c r="F451" s="664">
        <v>5851</v>
      </c>
      <c r="G451" s="665"/>
    </row>
    <row r="461" spans="1:18" ht="21">
      <c r="A461" s="186" t="s">
        <v>4719</v>
      </c>
      <c r="B461" s="186"/>
    </row>
    <row r="462" spans="1:18" ht="21">
      <c r="A462" s="27" t="s">
        <v>4720</v>
      </c>
      <c r="B462" s="25"/>
    </row>
    <row r="463" spans="1:18" ht="18.75">
      <c r="K463" s="860" t="s">
        <v>4721</v>
      </c>
      <c r="L463" s="860"/>
      <c r="M463" s="860"/>
      <c r="N463" s="860"/>
      <c r="O463" s="860"/>
      <c r="P463" s="860"/>
      <c r="Q463" s="860"/>
      <c r="R463" s="860"/>
    </row>
    <row r="464" spans="1:18" ht="18.75">
      <c r="A464" s="8" t="s">
        <v>4593</v>
      </c>
      <c r="B464" s="20"/>
      <c r="C464" s="20"/>
      <c r="D464" s="20"/>
      <c r="E464" s="20"/>
      <c r="F464" s="20"/>
    </row>
    <row r="466" spans="1:6" ht="18.75">
      <c r="A466" s="582" t="s">
        <v>4722</v>
      </c>
      <c r="B466" s="582"/>
      <c r="C466" s="582"/>
      <c r="D466" s="582"/>
      <c r="E466" s="582"/>
      <c r="F466" s="582"/>
    </row>
    <row r="468" spans="1:6">
      <c r="A468" s="68" t="s">
        <v>451</v>
      </c>
      <c r="B468" s="68" t="s">
        <v>4594</v>
      </c>
      <c r="C468" s="68" t="s">
        <v>4723</v>
      </c>
    </row>
    <row r="469" spans="1:6">
      <c r="A469" s="56" t="s">
        <v>92</v>
      </c>
      <c r="B469" s="56">
        <v>12</v>
      </c>
      <c r="C469" s="304">
        <v>3.57</v>
      </c>
    </row>
    <row r="470" spans="1:6">
      <c r="A470" s="56" t="s">
        <v>93</v>
      </c>
      <c r="B470" s="56">
        <v>11</v>
      </c>
      <c r="C470" s="304">
        <v>4.7</v>
      </c>
    </row>
    <row r="471" spans="1:6">
      <c r="A471" s="56" t="s">
        <v>94</v>
      </c>
      <c r="B471" s="56">
        <v>10</v>
      </c>
      <c r="C471" s="304">
        <v>5.3</v>
      </c>
    </row>
    <row r="472" spans="1:6">
      <c r="A472" s="56" t="s">
        <v>95</v>
      </c>
      <c r="B472" s="56">
        <v>9</v>
      </c>
      <c r="C472" s="304">
        <v>6.6</v>
      </c>
    </row>
    <row r="473" spans="1:6">
      <c r="A473" s="56" t="s">
        <v>96</v>
      </c>
      <c r="B473" s="56">
        <v>8</v>
      </c>
      <c r="C473" s="304">
        <v>8.8000000000000007</v>
      </c>
    </row>
    <row r="474" spans="1:6">
      <c r="A474" s="56" t="s">
        <v>97</v>
      </c>
      <c r="B474" s="56">
        <v>6</v>
      </c>
      <c r="C474" s="304">
        <v>12.3</v>
      </c>
    </row>
    <row r="475" spans="1:6">
      <c r="A475" s="56" t="s">
        <v>2005</v>
      </c>
      <c r="B475" s="56">
        <v>4</v>
      </c>
      <c r="C475" s="304">
        <v>15.1</v>
      </c>
    </row>
    <row r="476" spans="1:6">
      <c r="A476" s="56" t="s">
        <v>4595</v>
      </c>
      <c r="B476" s="56">
        <v>6</v>
      </c>
      <c r="C476" s="304">
        <v>11.1</v>
      </c>
    </row>
    <row r="477" spans="1:6">
      <c r="A477" s="56" t="s">
        <v>2007</v>
      </c>
      <c r="B477" s="56">
        <v>7</v>
      </c>
      <c r="C477" s="304">
        <v>9.73</v>
      </c>
    </row>
    <row r="478" spans="1:6">
      <c r="A478" s="56" t="s">
        <v>4596</v>
      </c>
      <c r="B478" s="56">
        <v>8</v>
      </c>
      <c r="C478" s="304">
        <v>9.8000000000000007</v>
      </c>
    </row>
    <row r="479" spans="1:6">
      <c r="A479" s="56" t="s">
        <v>2009</v>
      </c>
      <c r="B479" s="56">
        <v>10</v>
      </c>
      <c r="C479" s="304">
        <v>6.6</v>
      </c>
    </row>
    <row r="480" spans="1:6">
      <c r="A480" s="56" t="s">
        <v>2010</v>
      </c>
      <c r="B480" s="56">
        <v>11</v>
      </c>
      <c r="C480" s="304">
        <v>5</v>
      </c>
    </row>
    <row r="493" spans="1:18" ht="21">
      <c r="A493" s="27" t="s">
        <v>4724</v>
      </c>
      <c r="B493" s="25"/>
    </row>
    <row r="494" spans="1:18" ht="21">
      <c r="A494" s="28" t="s">
        <v>4725</v>
      </c>
      <c r="B494" s="20"/>
      <c r="C494" s="20"/>
      <c r="D494" s="20"/>
    </row>
    <row r="495" spans="1:18">
      <c r="J495" s="864" t="s">
        <v>4314</v>
      </c>
      <c r="K495" s="864"/>
      <c r="L495" s="864"/>
      <c r="M495" s="864"/>
      <c r="N495" s="864"/>
      <c r="O495" s="864"/>
      <c r="P495" s="864"/>
      <c r="Q495" s="864"/>
      <c r="R495" s="864"/>
    </row>
    <row r="497" spans="1:2">
      <c r="A497" s="211" t="s">
        <v>4597</v>
      </c>
      <c r="B497" s="211" t="s">
        <v>4598</v>
      </c>
    </row>
    <row r="498" spans="1:2">
      <c r="A498" s="56" t="s">
        <v>4599</v>
      </c>
      <c r="B498" s="56">
        <v>56098</v>
      </c>
    </row>
    <row r="499" spans="1:2">
      <c r="A499" s="56" t="s">
        <v>4600</v>
      </c>
      <c r="B499" s="56">
        <v>-25000</v>
      </c>
    </row>
    <row r="500" spans="1:2">
      <c r="A500" s="56" t="s">
        <v>4601</v>
      </c>
      <c r="B500" s="56">
        <v>-10000</v>
      </c>
    </row>
    <row r="501" spans="1:2">
      <c r="A501" s="56" t="s">
        <v>4602</v>
      </c>
      <c r="B501" s="56">
        <v>20000</v>
      </c>
    </row>
    <row r="502" spans="1:2">
      <c r="A502" s="56" t="s">
        <v>4603</v>
      </c>
      <c r="B502" s="56">
        <v>-5000</v>
      </c>
    </row>
    <row r="503" spans="1:2">
      <c r="A503" s="56" t="s">
        <v>4604</v>
      </c>
      <c r="B503" s="56">
        <v>-3500</v>
      </c>
    </row>
    <row r="504" spans="1:2">
      <c r="A504" s="56" t="s">
        <v>4605</v>
      </c>
      <c r="B504" s="56">
        <v>15000</v>
      </c>
    </row>
    <row r="505" spans="1:2">
      <c r="A505" s="56" t="s">
        <v>2069</v>
      </c>
      <c r="B505" s="56">
        <v>-2050</v>
      </c>
    </row>
    <row r="506" spans="1:2">
      <c r="A506" s="56" t="s">
        <v>4606</v>
      </c>
      <c r="B506" s="56">
        <v>8500</v>
      </c>
    </row>
    <row r="507" spans="1:2">
      <c r="A507" s="210" t="s">
        <v>4607</v>
      </c>
      <c r="B507" s="56">
        <v>-12000</v>
      </c>
    </row>
    <row r="508" spans="1:2">
      <c r="A508" s="236" t="s">
        <v>4608</v>
      </c>
      <c r="B508" s="236">
        <v>42048</v>
      </c>
    </row>
    <row r="516" spans="1:16" ht="23.25">
      <c r="A516" s="412" t="s">
        <v>2286</v>
      </c>
      <c r="B516" s="412"/>
      <c r="C516" s="412"/>
      <c r="D516" s="412"/>
    </row>
    <row r="517" spans="1:16" ht="21">
      <c r="A517" s="27" t="s">
        <v>4726</v>
      </c>
      <c r="B517" s="25"/>
      <c r="C517" s="57"/>
    </row>
    <row r="518" spans="1:16" ht="18.75">
      <c r="A518" s="8" t="s">
        <v>4313</v>
      </c>
      <c r="B518" s="20"/>
      <c r="C518" s="20"/>
    </row>
    <row r="519" spans="1:16">
      <c r="I519" s="864" t="s">
        <v>4314</v>
      </c>
      <c r="J519" s="864"/>
      <c r="K519" s="864"/>
      <c r="L519" s="864"/>
      <c r="M519" s="864"/>
      <c r="N519" s="864"/>
      <c r="O519" s="864"/>
      <c r="P519" s="864"/>
    </row>
    <row r="521" spans="1:16">
      <c r="A521" s="68" t="s">
        <v>451</v>
      </c>
      <c r="B521" s="68" t="s">
        <v>2221</v>
      </c>
      <c r="C521" s="68" t="s">
        <v>4315</v>
      </c>
    </row>
    <row r="522" spans="1:16">
      <c r="A522" s="56" t="s">
        <v>462</v>
      </c>
      <c r="B522" s="56">
        <v>300</v>
      </c>
      <c r="C522" s="56">
        <v>383</v>
      </c>
    </row>
    <row r="523" spans="1:16">
      <c r="A523" s="56" t="s">
        <v>1887</v>
      </c>
      <c r="B523" s="56">
        <v>519</v>
      </c>
      <c r="C523" s="56">
        <v>536</v>
      </c>
    </row>
    <row r="524" spans="1:16">
      <c r="A524" s="56" t="s">
        <v>1888</v>
      </c>
      <c r="B524" s="56">
        <v>612</v>
      </c>
      <c r="C524" s="56">
        <v>592</v>
      </c>
    </row>
    <row r="525" spans="1:16">
      <c r="A525" s="56" t="s">
        <v>1889</v>
      </c>
      <c r="B525" s="56">
        <v>577</v>
      </c>
      <c r="C525" s="56">
        <v>582</v>
      </c>
    </row>
    <row r="526" spans="1:16">
      <c r="A526" s="56" t="s">
        <v>1896</v>
      </c>
      <c r="B526" s="56">
        <v>412</v>
      </c>
      <c r="C526" s="56">
        <v>389</v>
      </c>
    </row>
    <row r="527" spans="1:16">
      <c r="A527" s="56" t="s">
        <v>1903</v>
      </c>
      <c r="B527" s="56">
        <v>351</v>
      </c>
      <c r="C527" s="56">
        <v>361</v>
      </c>
    </row>
    <row r="537" spans="1:79">
      <c r="BD537" t="s">
        <v>4316</v>
      </c>
    </row>
    <row r="538" spans="1:79" ht="21">
      <c r="A538" s="27" t="s">
        <v>4727</v>
      </c>
      <c r="B538" s="25"/>
      <c r="C538" s="57"/>
      <c r="BD538" t="s">
        <v>4318</v>
      </c>
    </row>
    <row r="539" spans="1:79" ht="18.75">
      <c r="A539" s="8" t="s">
        <v>4319</v>
      </c>
      <c r="B539" s="20"/>
      <c r="C539" s="20"/>
      <c r="D539" s="20"/>
      <c r="E539" s="20"/>
      <c r="F539" s="20"/>
      <c r="G539" s="20"/>
      <c r="AQ539" t="s">
        <v>4320</v>
      </c>
      <c r="BD539" t="s">
        <v>4321</v>
      </c>
      <c r="CA539" t="s">
        <v>4322</v>
      </c>
    </row>
    <row r="540" spans="1:79">
      <c r="K540" s="864" t="s">
        <v>4314</v>
      </c>
      <c r="L540" s="864"/>
      <c r="M540" s="864"/>
      <c r="N540" s="864"/>
      <c r="O540" s="864"/>
      <c r="P540" s="864"/>
      <c r="Q540" s="864"/>
      <c r="R540" s="864"/>
      <c r="AQ540" t="s">
        <v>4323</v>
      </c>
      <c r="BP540" t="s">
        <v>4324</v>
      </c>
      <c r="CA540" t="s">
        <v>4325</v>
      </c>
    </row>
    <row r="541" spans="1:79" ht="23.25">
      <c r="AG541" s="539"/>
      <c r="CA541" t="s">
        <v>4326</v>
      </c>
    </row>
    <row r="542" spans="1:79" ht="30">
      <c r="A542" s="14" t="s">
        <v>4327</v>
      </c>
      <c r="B542" s="14" t="s">
        <v>4328</v>
      </c>
      <c r="C542" s="13" t="s">
        <v>4329</v>
      </c>
      <c r="CA542" t="s">
        <v>4330</v>
      </c>
    </row>
    <row r="543" spans="1:79">
      <c r="A543" s="69" t="s">
        <v>455</v>
      </c>
      <c r="B543" s="69">
        <v>300</v>
      </c>
      <c r="C543" s="666">
        <v>240</v>
      </c>
    </row>
    <row r="544" spans="1:79">
      <c r="A544" s="69" t="s">
        <v>456</v>
      </c>
      <c r="B544" s="69">
        <v>500</v>
      </c>
      <c r="C544" s="69">
        <v>620</v>
      </c>
    </row>
    <row r="545" spans="1:105">
      <c r="A545" s="69" t="s">
        <v>457</v>
      </c>
      <c r="B545" s="69">
        <v>290</v>
      </c>
      <c r="C545" s="69">
        <v>410</v>
      </c>
    </row>
    <row r="546" spans="1:105">
      <c r="A546" s="69" t="s">
        <v>3449</v>
      </c>
      <c r="B546" s="69">
        <v>150</v>
      </c>
      <c r="C546" s="69">
        <v>200</v>
      </c>
    </row>
    <row r="547" spans="1:105">
      <c r="A547" s="69" t="s">
        <v>4331</v>
      </c>
      <c r="B547" s="69">
        <v>430</v>
      </c>
      <c r="C547" s="69">
        <v>150</v>
      </c>
    </row>
    <row r="554" spans="1:105">
      <c r="CM554" t="s">
        <v>4332</v>
      </c>
      <c r="DA554" s="61" t="s">
        <v>4333</v>
      </c>
    </row>
    <row r="555" spans="1:105">
      <c r="CM555" t="s">
        <v>4334</v>
      </c>
      <c r="DA555" s="61" t="s">
        <v>4335</v>
      </c>
    </row>
    <row r="556" spans="1:105">
      <c r="CM556" t="s">
        <v>4336</v>
      </c>
      <c r="DA556" s="61" t="s">
        <v>4337</v>
      </c>
    </row>
    <row r="557" spans="1:105" ht="21">
      <c r="A557" s="27" t="s">
        <v>4728</v>
      </c>
      <c r="B557" s="25"/>
      <c r="C557" s="57"/>
      <c r="D557" s="57"/>
      <c r="DA557" s="61"/>
    </row>
    <row r="558" spans="1:105" ht="18.75">
      <c r="A558" s="8" t="s">
        <v>4339</v>
      </c>
      <c r="B558" s="20"/>
      <c r="C558" s="20"/>
      <c r="DA558" s="61"/>
    </row>
    <row r="559" spans="1:105">
      <c r="BA559" t="s">
        <v>4340</v>
      </c>
      <c r="BR559" t="s">
        <v>4341</v>
      </c>
      <c r="CE559" t="s">
        <v>4342</v>
      </c>
      <c r="DA559" s="61" t="s">
        <v>4343</v>
      </c>
    </row>
    <row r="560" spans="1:105" ht="18.75">
      <c r="A560" s="8" t="s">
        <v>4344</v>
      </c>
      <c r="B560" s="8"/>
      <c r="C560" s="8"/>
      <c r="D560" s="8"/>
      <c r="E560" s="8"/>
      <c r="F560" s="8"/>
      <c r="G560" s="8"/>
      <c r="H560" s="8"/>
      <c r="K560" s="864" t="s">
        <v>4314</v>
      </c>
      <c r="L560" s="864"/>
      <c r="M560" s="864"/>
      <c r="N560" s="864"/>
      <c r="O560" s="864"/>
      <c r="P560" s="864"/>
      <c r="Q560" s="864"/>
      <c r="R560" s="864"/>
      <c r="AD560" t="s">
        <v>4345</v>
      </c>
      <c r="AN560" t="s">
        <v>4346</v>
      </c>
      <c r="BA560" t="s">
        <v>4347</v>
      </c>
    </row>
    <row r="561" spans="1:8" ht="18.75">
      <c r="A561" s="8" t="s">
        <v>4348</v>
      </c>
      <c r="B561" s="8"/>
      <c r="C561" s="8"/>
      <c r="D561" s="8"/>
      <c r="E561" s="8"/>
      <c r="F561" s="8"/>
      <c r="G561" s="8"/>
      <c r="H561" s="8"/>
    </row>
    <row r="562" spans="1:8" ht="18.75">
      <c r="A562" s="8" t="s">
        <v>4349</v>
      </c>
      <c r="B562" s="8"/>
      <c r="C562" s="8"/>
      <c r="D562" s="8"/>
      <c r="E562" s="8"/>
      <c r="F562" s="8"/>
      <c r="G562" s="8"/>
      <c r="H562" s="8"/>
    </row>
    <row r="563" spans="1:8" ht="18.75">
      <c r="A563" s="8" t="s">
        <v>4350</v>
      </c>
      <c r="B563" s="8"/>
      <c r="C563" s="8"/>
      <c r="D563" s="8"/>
      <c r="E563" s="8"/>
      <c r="F563" s="8"/>
      <c r="G563" s="8"/>
      <c r="H563" s="8"/>
    </row>
    <row r="564" spans="1:8" ht="18.75">
      <c r="A564" s="8" t="s">
        <v>4351</v>
      </c>
      <c r="B564" s="8"/>
      <c r="C564" s="8"/>
      <c r="D564" s="8"/>
      <c r="E564" s="8"/>
      <c r="F564" s="8"/>
      <c r="G564" s="8"/>
      <c r="H564" s="8"/>
    </row>
    <row r="567" spans="1:8">
      <c r="A567" s="110" t="s">
        <v>4352</v>
      </c>
      <c r="B567" s="436">
        <f>1-B568</f>
        <v>0.58000000000000007</v>
      </c>
    </row>
    <row r="568" spans="1:8">
      <c r="A568" s="603" t="s">
        <v>4353</v>
      </c>
      <c r="B568" s="436">
        <v>0.42</v>
      </c>
    </row>
    <row r="586" spans="1:115" ht="21">
      <c r="A586" s="27" t="s">
        <v>4729</v>
      </c>
      <c r="B586" s="25"/>
      <c r="C586" s="57"/>
      <c r="D586" s="25"/>
      <c r="DK586" t="s">
        <v>4355</v>
      </c>
    </row>
    <row r="587" spans="1:115" ht="18.75">
      <c r="A587" s="8" t="s">
        <v>4356</v>
      </c>
      <c r="B587" s="20"/>
      <c r="C587" s="20"/>
      <c r="D587" s="20"/>
      <c r="E587" s="20"/>
      <c r="F587" s="20"/>
      <c r="G587" s="20"/>
      <c r="H587" s="20"/>
      <c r="DK587" t="s">
        <v>4357</v>
      </c>
    </row>
    <row r="588" spans="1:115" ht="18.75">
      <c r="A588" s="33" t="s">
        <v>4358</v>
      </c>
      <c r="W588" t="s">
        <v>4359</v>
      </c>
      <c r="CJ588" s="61" t="s">
        <v>4360</v>
      </c>
      <c r="CW588" t="s">
        <v>4361</v>
      </c>
      <c r="DK588" t="s">
        <v>4362</v>
      </c>
    </row>
    <row r="589" spans="1:115" ht="18.75">
      <c r="A589" s="33" t="s">
        <v>4363</v>
      </c>
      <c r="CJ589" s="61" t="s">
        <v>4364</v>
      </c>
      <c r="CW589" t="s">
        <v>4365</v>
      </c>
    </row>
    <row r="590" spans="1:115">
      <c r="CJ590" s="61" t="s">
        <v>4366</v>
      </c>
    </row>
    <row r="591" spans="1:115">
      <c r="A591" s="211" t="s">
        <v>451</v>
      </c>
      <c r="B591" s="211" t="s">
        <v>4374</v>
      </c>
      <c r="C591" s="14" t="s">
        <v>4375</v>
      </c>
      <c r="D591" s="211" t="s">
        <v>4376</v>
      </c>
      <c r="F591" s="864" t="s">
        <v>4314</v>
      </c>
      <c r="G591" s="864"/>
      <c r="H591" s="864"/>
      <c r="I591" s="864"/>
      <c r="J591" s="864"/>
      <c r="K591" s="864"/>
      <c r="L591" s="864"/>
      <c r="M591" s="864"/>
      <c r="AO591" t="s">
        <v>4367</v>
      </c>
      <c r="BM591" t="s">
        <v>4368</v>
      </c>
      <c r="BZ591" t="s">
        <v>4369</v>
      </c>
      <c r="CJ591" s="61" t="s">
        <v>4370</v>
      </c>
    </row>
    <row r="592" spans="1:115">
      <c r="A592" s="56" t="s">
        <v>3402</v>
      </c>
      <c r="B592" s="56">
        <v>5000</v>
      </c>
      <c r="C592" s="56">
        <v>4500</v>
      </c>
      <c r="D592" s="604">
        <f>C592-B592</f>
        <v>-500</v>
      </c>
      <c r="AO592" t="s">
        <v>4371</v>
      </c>
      <c r="BC592" t="s">
        <v>4372</v>
      </c>
      <c r="BM592" t="s">
        <v>4373</v>
      </c>
    </row>
    <row r="593" spans="1:4">
      <c r="A593" s="56" t="s">
        <v>3403</v>
      </c>
      <c r="B593" s="56">
        <v>4800</v>
      </c>
      <c r="C593" s="56">
        <v>5600</v>
      </c>
      <c r="D593" s="56">
        <f t="shared" ref="D593:D603" si="0">C593-B593</f>
        <v>800</v>
      </c>
    </row>
    <row r="594" spans="1:4">
      <c r="A594" s="56" t="s">
        <v>3404</v>
      </c>
      <c r="B594" s="56">
        <v>6000</v>
      </c>
      <c r="C594" s="56">
        <v>6200</v>
      </c>
      <c r="D594" s="56">
        <f t="shared" si="0"/>
        <v>200</v>
      </c>
    </row>
    <row r="595" spans="1:4">
      <c r="A595" s="56" t="s">
        <v>4377</v>
      </c>
      <c r="B595" s="56">
        <v>5500</v>
      </c>
      <c r="C595" s="56">
        <v>5215</v>
      </c>
      <c r="D595" s="604">
        <f t="shared" si="0"/>
        <v>-285</v>
      </c>
    </row>
    <row r="596" spans="1:4">
      <c r="A596" s="56" t="s">
        <v>96</v>
      </c>
      <c r="B596" s="56">
        <v>5800</v>
      </c>
      <c r="C596" s="56">
        <v>6250</v>
      </c>
      <c r="D596" s="56">
        <f t="shared" si="0"/>
        <v>450</v>
      </c>
    </row>
    <row r="597" spans="1:4">
      <c r="A597" s="56" t="s">
        <v>4378</v>
      </c>
      <c r="B597" s="56">
        <v>6500</v>
      </c>
      <c r="C597" s="56">
        <v>5900</v>
      </c>
      <c r="D597" s="604">
        <f t="shared" si="0"/>
        <v>-600</v>
      </c>
    </row>
    <row r="598" spans="1:4">
      <c r="A598" s="56" t="s">
        <v>4379</v>
      </c>
      <c r="B598" s="56">
        <v>6000</v>
      </c>
      <c r="C598" s="56">
        <v>5825</v>
      </c>
      <c r="D598" s="604">
        <f t="shared" si="0"/>
        <v>-175</v>
      </c>
    </row>
    <row r="599" spans="1:4">
      <c r="A599" s="56" t="s">
        <v>4380</v>
      </c>
      <c r="B599" s="56">
        <v>7000</v>
      </c>
      <c r="C599" s="56">
        <v>7680</v>
      </c>
      <c r="D599" s="56">
        <f t="shared" si="0"/>
        <v>680</v>
      </c>
    </row>
    <row r="600" spans="1:4">
      <c r="A600" s="56" t="s">
        <v>4381</v>
      </c>
      <c r="B600" s="56">
        <v>6500</v>
      </c>
      <c r="C600" s="56">
        <v>6050</v>
      </c>
      <c r="D600" s="604">
        <f t="shared" si="0"/>
        <v>-450</v>
      </c>
    </row>
    <row r="601" spans="1:4">
      <c r="A601" s="56" t="s">
        <v>4382</v>
      </c>
      <c r="B601" s="56">
        <v>6000</v>
      </c>
      <c r="C601" s="56">
        <v>6325</v>
      </c>
      <c r="D601" s="56">
        <f t="shared" si="0"/>
        <v>325</v>
      </c>
    </row>
    <row r="602" spans="1:4">
      <c r="A602" s="56" t="s">
        <v>4383</v>
      </c>
      <c r="B602" s="56">
        <v>5900</v>
      </c>
      <c r="C602" s="56">
        <v>6100</v>
      </c>
      <c r="D602" s="56">
        <f t="shared" si="0"/>
        <v>200</v>
      </c>
    </row>
    <row r="603" spans="1:4">
      <c r="A603" s="56" t="s">
        <v>4384</v>
      </c>
      <c r="B603" s="56">
        <v>5500</v>
      </c>
      <c r="C603" s="56">
        <v>5200</v>
      </c>
      <c r="D603" s="604">
        <f t="shared" si="0"/>
        <v>-300</v>
      </c>
    </row>
    <row r="616" spans="1:101">
      <c r="AN616" t="s">
        <v>4385</v>
      </c>
    </row>
    <row r="617" spans="1:101">
      <c r="AN617" t="s">
        <v>4386</v>
      </c>
    </row>
    <row r="618" spans="1:101">
      <c r="AB618" t="s">
        <v>4387</v>
      </c>
      <c r="AN618" t="s">
        <v>4388</v>
      </c>
      <c r="AY618" t="s">
        <v>4389</v>
      </c>
      <c r="CC618" t="s">
        <v>4390</v>
      </c>
      <c r="CN618" t="s">
        <v>4391</v>
      </c>
      <c r="CW618" t="s">
        <v>4392</v>
      </c>
    </row>
    <row r="619" spans="1:101">
      <c r="AB619" t="s">
        <v>4393</v>
      </c>
      <c r="AN619" t="s">
        <v>4394</v>
      </c>
      <c r="AY619" t="s">
        <v>4395</v>
      </c>
      <c r="BL619" t="s">
        <v>4396</v>
      </c>
      <c r="BS619" t="s">
        <v>4397</v>
      </c>
      <c r="CC619" t="s">
        <v>4398</v>
      </c>
    </row>
    <row r="620" spans="1:101">
      <c r="AN620" t="s">
        <v>4399</v>
      </c>
      <c r="AY620" t="s">
        <v>4400</v>
      </c>
      <c r="BL620" t="s">
        <v>4401</v>
      </c>
      <c r="CC620" t="s">
        <v>4402</v>
      </c>
    </row>
    <row r="621" spans="1:101" ht="21">
      <c r="A621" s="27" t="s">
        <v>4730</v>
      </c>
      <c r="B621" s="25"/>
      <c r="C621" s="57"/>
      <c r="K621" s="864" t="s">
        <v>4314</v>
      </c>
      <c r="L621" s="864"/>
      <c r="M621" s="864"/>
      <c r="N621" s="864"/>
      <c r="O621" s="864"/>
      <c r="P621" s="864"/>
      <c r="Q621" s="864"/>
      <c r="R621" s="864"/>
      <c r="AY621" t="s">
        <v>4404</v>
      </c>
    </row>
    <row r="622" spans="1:101" ht="18.75">
      <c r="A622" s="8" t="s">
        <v>4405</v>
      </c>
      <c r="B622" s="20"/>
      <c r="C622" s="20"/>
      <c r="D622" s="20"/>
      <c r="AY622" t="s">
        <v>4406</v>
      </c>
    </row>
    <row r="624" spans="1:101">
      <c r="A624" s="211" t="s">
        <v>451</v>
      </c>
      <c r="B624" s="211" t="s">
        <v>4374</v>
      </c>
      <c r="C624" s="14" t="s">
        <v>4375</v>
      </c>
    </row>
    <row r="625" spans="1:3">
      <c r="A625" s="69" t="s">
        <v>3402</v>
      </c>
      <c r="B625" s="69">
        <v>570</v>
      </c>
      <c r="C625" s="69"/>
    </row>
    <row r="626" spans="1:3">
      <c r="A626" s="69" t="s">
        <v>3403</v>
      </c>
      <c r="B626" s="69">
        <v>332</v>
      </c>
      <c r="C626" s="69"/>
    </row>
    <row r="627" spans="1:3">
      <c r="A627" s="69" t="s">
        <v>3404</v>
      </c>
      <c r="B627" s="69">
        <v>542</v>
      </c>
      <c r="C627" s="69"/>
    </row>
    <row r="628" spans="1:3">
      <c r="A628" s="69" t="s">
        <v>4377</v>
      </c>
      <c r="B628" s="69">
        <v>534</v>
      </c>
      <c r="C628" s="69"/>
    </row>
    <row r="629" spans="1:3">
      <c r="A629" s="69" t="s">
        <v>96</v>
      </c>
      <c r="B629" s="69">
        <v>444</v>
      </c>
      <c r="C629" s="69"/>
    </row>
    <row r="630" spans="1:3">
      <c r="A630" s="69" t="s">
        <v>4378</v>
      </c>
      <c r="B630" s="69">
        <v>383</v>
      </c>
      <c r="C630" s="69"/>
    </row>
    <row r="631" spans="1:3">
      <c r="A631" s="69" t="s">
        <v>4379</v>
      </c>
      <c r="B631" s="69">
        <v>597</v>
      </c>
      <c r="C631" s="69"/>
    </row>
    <row r="632" spans="1:3">
      <c r="A632" s="69" t="s">
        <v>4380</v>
      </c>
      <c r="B632" s="69">
        <v>314</v>
      </c>
      <c r="C632" s="69"/>
    </row>
    <row r="633" spans="1:3">
      <c r="A633" s="69" t="s">
        <v>4381</v>
      </c>
      <c r="B633" s="69">
        <v>481</v>
      </c>
      <c r="C633" s="69">
        <v>481</v>
      </c>
    </row>
    <row r="634" spans="1:3">
      <c r="A634" s="69" t="s">
        <v>4382</v>
      </c>
      <c r="B634" s="69"/>
      <c r="C634" s="69">
        <v>456</v>
      </c>
    </row>
    <row r="635" spans="1:3">
      <c r="A635" s="69" t="s">
        <v>4383</v>
      </c>
      <c r="B635" s="69"/>
      <c r="C635" s="69">
        <v>467</v>
      </c>
    </row>
    <row r="636" spans="1:3">
      <c r="A636" s="69" t="s">
        <v>4384</v>
      </c>
      <c r="B636" s="69"/>
      <c r="C636" s="69">
        <v>578</v>
      </c>
    </row>
    <row r="661" spans="1:10" ht="21">
      <c r="A661" s="80" t="s">
        <v>1993</v>
      </c>
      <c r="B661" s="80"/>
      <c r="C661" s="57"/>
    </row>
    <row r="662" spans="1:10" ht="18.75">
      <c r="A662" s="25" t="s">
        <v>4731</v>
      </c>
      <c r="B662" s="25"/>
      <c r="C662" s="57"/>
    </row>
    <row r="663" spans="1:10" ht="18.75">
      <c r="A663" s="8" t="s">
        <v>4732</v>
      </c>
      <c r="B663" s="7"/>
      <c r="C663" s="7"/>
      <c r="D663" s="7"/>
      <c r="E663" s="7"/>
      <c r="F663" s="7"/>
      <c r="G663" s="7"/>
      <c r="H663" s="20"/>
      <c r="I663" s="20"/>
      <c r="J663" s="20"/>
    </row>
    <row r="666" spans="1:10">
      <c r="A666" s="165" t="s">
        <v>4532</v>
      </c>
      <c r="B666" s="165" t="s">
        <v>4533</v>
      </c>
    </row>
    <row r="667" spans="1:10">
      <c r="A667" s="69">
        <v>25</v>
      </c>
      <c r="B667" s="69">
        <v>75</v>
      </c>
    </row>
    <row r="668" spans="1:10">
      <c r="A668" s="69">
        <v>50</v>
      </c>
      <c r="B668" s="69">
        <v>1</v>
      </c>
    </row>
    <row r="669" spans="1:10">
      <c r="A669" s="69">
        <v>25</v>
      </c>
      <c r="B669" s="69">
        <v>124</v>
      </c>
    </row>
    <row r="670" spans="1:10">
      <c r="A670" s="69">
        <v>100</v>
      </c>
      <c r="B670" s="56"/>
    </row>
    <row r="672" spans="1:10">
      <c r="A672" t="s">
        <v>4534</v>
      </c>
    </row>
    <row r="673" spans="1:1" ht="15.75">
      <c r="A673" s="85" t="s">
        <v>4733</v>
      </c>
    </row>
    <row r="674" spans="1:1" ht="15.75">
      <c r="A674" s="85" t="s">
        <v>4734</v>
      </c>
    </row>
    <row r="675" spans="1:1" ht="15.75">
      <c r="A675" s="85" t="s">
        <v>4735</v>
      </c>
    </row>
    <row r="676" spans="1:1">
      <c r="A676" t="s">
        <v>4736</v>
      </c>
    </row>
    <row r="677" spans="1:1" ht="15.75">
      <c r="A677" s="85" t="s">
        <v>4737</v>
      </c>
    </row>
    <row r="678" spans="1:1" ht="15.75">
      <c r="A678" s="85" t="s">
        <v>4540</v>
      </c>
    </row>
    <row r="679" spans="1:1">
      <c r="A679" t="s">
        <v>4738</v>
      </c>
    </row>
    <row r="680" spans="1:1">
      <c r="A680" t="s">
        <v>4542</v>
      </c>
    </row>
    <row r="681" spans="1:1">
      <c r="A681" t="s">
        <v>4543</v>
      </c>
    </row>
    <row r="682" spans="1:1">
      <c r="A682" t="s">
        <v>4544</v>
      </c>
    </row>
    <row r="690" spans="1:55" ht="21">
      <c r="A690" s="80" t="s">
        <v>1993</v>
      </c>
      <c r="B690" s="80"/>
      <c r="C690" s="57"/>
    </row>
    <row r="691" spans="1:55" ht="21">
      <c r="A691" s="80" t="s">
        <v>4739</v>
      </c>
      <c r="B691" s="25"/>
      <c r="C691" s="57"/>
    </row>
    <row r="692" spans="1:55" ht="15.75">
      <c r="A692" t="s">
        <v>4740</v>
      </c>
      <c r="AU692" t="s">
        <v>4409</v>
      </c>
      <c r="BC692" s="85" t="s">
        <v>4410</v>
      </c>
    </row>
    <row r="693" spans="1:55">
      <c r="AU693" t="s">
        <v>4411</v>
      </c>
      <c r="BC693" t="s">
        <v>4412</v>
      </c>
    </row>
    <row r="695" spans="1:55">
      <c r="B695" s="56"/>
      <c r="C695" s="110" t="s">
        <v>2667</v>
      </c>
      <c r="D695" s="211" t="s">
        <v>4413</v>
      </c>
    </row>
    <row r="696" spans="1:55">
      <c r="B696" s="56" t="s">
        <v>4414</v>
      </c>
      <c r="C696" s="605">
        <v>44348</v>
      </c>
      <c r="D696" s="56">
        <v>10</v>
      </c>
    </row>
    <row r="697" spans="1:55">
      <c r="B697" s="56" t="s">
        <v>4415</v>
      </c>
      <c r="C697" s="605">
        <v>44359</v>
      </c>
      <c r="D697" s="56">
        <v>7</v>
      </c>
    </row>
    <row r="698" spans="1:55">
      <c r="B698" s="56" t="s">
        <v>4416</v>
      </c>
      <c r="C698" s="605">
        <v>44367</v>
      </c>
      <c r="D698" s="56">
        <v>10</v>
      </c>
    </row>
    <row r="699" spans="1:55">
      <c r="B699" s="56" t="s">
        <v>4417</v>
      </c>
      <c r="C699" s="605">
        <v>44378</v>
      </c>
      <c r="D699" s="56">
        <v>5</v>
      </c>
    </row>
    <row r="700" spans="1:55">
      <c r="B700" s="56" t="s">
        <v>4418</v>
      </c>
      <c r="C700" s="605">
        <v>44384</v>
      </c>
      <c r="D700" s="56">
        <v>3</v>
      </c>
    </row>
    <row r="701" spans="1:55">
      <c r="B701" s="56" t="s">
        <v>4419</v>
      </c>
      <c r="C701" s="605">
        <v>44384</v>
      </c>
      <c r="D701" s="56">
        <v>3</v>
      </c>
    </row>
    <row r="702" spans="1:55">
      <c r="B702" s="56" t="s">
        <v>4420</v>
      </c>
      <c r="C702" s="605">
        <v>44388</v>
      </c>
      <c r="D702" s="56">
        <v>2</v>
      </c>
    </row>
    <row r="703" spans="1:55">
      <c r="B703" s="56" t="s">
        <v>4421</v>
      </c>
      <c r="C703" s="605">
        <v>44390</v>
      </c>
      <c r="D703" s="56">
        <v>2</v>
      </c>
    </row>
  </sheetData>
  <mergeCells count="17">
    <mergeCell ref="J495:R495"/>
    <mergeCell ref="M9:T9"/>
    <mergeCell ref="A13:F13"/>
    <mergeCell ref="M56:T56"/>
    <mergeCell ref="A57:F57"/>
    <mergeCell ref="L92:S92"/>
    <mergeCell ref="I115:P115"/>
    <mergeCell ref="I150:P150"/>
    <mergeCell ref="A155:F155"/>
    <mergeCell ref="I188:P188"/>
    <mergeCell ref="A222:H222"/>
    <mergeCell ref="K463:R463"/>
    <mergeCell ref="I519:P519"/>
    <mergeCell ref="K540:R540"/>
    <mergeCell ref="K560:R560"/>
    <mergeCell ref="F591:M591"/>
    <mergeCell ref="K621:R621"/>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F40945-DF1B-4002-A2B3-C5AF4D08FEBE}">
  <sheetPr>
    <tabColor rgb="FFC00000"/>
  </sheetPr>
  <dimension ref="A1:R1021"/>
  <sheetViews>
    <sheetView workbookViewId="0">
      <selection activeCell="R16" sqref="R16"/>
    </sheetView>
  </sheetViews>
  <sheetFormatPr defaultRowHeight="15"/>
  <sheetData>
    <row r="1" spans="1:7" ht="28.5">
      <c r="A1" s="688" t="s">
        <v>4746</v>
      </c>
      <c r="B1" s="689"/>
      <c r="C1" s="689"/>
      <c r="D1" s="689"/>
      <c r="E1" s="689"/>
      <c r="F1" s="689"/>
      <c r="G1" s="689"/>
    </row>
    <row r="3" spans="1:7" ht="26.25">
      <c r="A3" s="35" t="s">
        <v>4747</v>
      </c>
      <c r="B3" s="35"/>
      <c r="C3" s="35"/>
      <c r="D3" s="35"/>
    </row>
    <row r="4" spans="1:7" ht="18.75">
      <c r="A4" s="33" t="s">
        <v>4748</v>
      </c>
    </row>
    <row r="5" spans="1:7" ht="18.75">
      <c r="A5" s="33" t="s">
        <v>4749</v>
      </c>
    </row>
    <row r="6" spans="1:7" ht="18.75">
      <c r="A6" s="33" t="s">
        <v>4750</v>
      </c>
    </row>
    <row r="7" spans="1:7" ht="18.75">
      <c r="A7" s="33" t="s">
        <v>4751</v>
      </c>
    </row>
    <row r="8" spans="1:7" ht="18.75">
      <c r="A8" s="33" t="s">
        <v>4752</v>
      </c>
    </row>
    <row r="9" spans="1:7" ht="18.75">
      <c r="A9" s="33"/>
    </row>
    <row r="10" spans="1:7" ht="18.75">
      <c r="A10" s="33" t="s">
        <v>4753</v>
      </c>
    </row>
    <row r="11" spans="1:7" ht="18.75">
      <c r="A11" s="33"/>
    </row>
    <row r="12" spans="1:7" ht="18.75">
      <c r="A12" s="33" t="s">
        <v>4754</v>
      </c>
    </row>
    <row r="13" spans="1:7" ht="18.75">
      <c r="A13" s="33" t="s">
        <v>4755</v>
      </c>
    </row>
    <row r="14" spans="1:7" ht="18.75">
      <c r="A14" s="33" t="s">
        <v>4756</v>
      </c>
    </row>
    <row r="15" spans="1:7" ht="18.75">
      <c r="A15" s="33"/>
    </row>
    <row r="16" spans="1:7" ht="18.75">
      <c r="A16" s="33" t="s">
        <v>4757</v>
      </c>
    </row>
    <row r="18" spans="1:6" ht="23.25">
      <c r="A18" s="21" t="s">
        <v>1690</v>
      </c>
      <c r="B18" s="21"/>
    </row>
    <row r="19" spans="1:6" ht="18.75">
      <c r="A19" s="33" t="s">
        <v>4758</v>
      </c>
    </row>
    <row r="21" spans="1:6" ht="23.25">
      <c r="A21" s="865" t="s">
        <v>4615</v>
      </c>
      <c r="B21" s="865"/>
      <c r="C21" s="865"/>
      <c r="D21" s="865"/>
      <c r="E21" s="865"/>
      <c r="F21" s="865"/>
    </row>
    <row r="22" spans="1:6" ht="15.75">
      <c r="A22" s="587"/>
      <c r="B22" s="587" t="s">
        <v>2049</v>
      </c>
      <c r="C22" s="587" t="s">
        <v>2050</v>
      </c>
      <c r="D22" s="587" t="s">
        <v>2051</v>
      </c>
      <c r="E22" s="587" t="s">
        <v>2052</v>
      </c>
      <c r="F22" s="587" t="s">
        <v>2053</v>
      </c>
    </row>
    <row r="23" spans="1:6" ht="15.75">
      <c r="A23" s="668" t="s">
        <v>1527</v>
      </c>
      <c r="B23" s="245">
        <v>202</v>
      </c>
      <c r="C23" s="245">
        <v>812</v>
      </c>
      <c r="D23" s="245">
        <v>407</v>
      </c>
      <c r="E23" s="245">
        <v>591</v>
      </c>
      <c r="F23" s="245">
        <v>706</v>
      </c>
    </row>
    <row r="24" spans="1:6" ht="15.75">
      <c r="A24" s="668" t="s">
        <v>1526</v>
      </c>
      <c r="B24" s="245">
        <v>342</v>
      </c>
      <c r="C24" s="245">
        <v>492</v>
      </c>
      <c r="D24" s="245">
        <v>301</v>
      </c>
      <c r="E24" s="245">
        <v>570</v>
      </c>
      <c r="F24" s="245">
        <v>829</v>
      </c>
    </row>
    <row r="25" spans="1:6" ht="15.75">
      <c r="A25" s="668" t="s">
        <v>2058</v>
      </c>
      <c r="B25" s="245">
        <v>976</v>
      </c>
      <c r="C25" s="245">
        <v>956</v>
      </c>
      <c r="D25" s="245">
        <v>592</v>
      </c>
      <c r="E25" s="245">
        <v>420</v>
      </c>
      <c r="F25" s="245">
        <v>217</v>
      </c>
    </row>
    <row r="26" spans="1:6" ht="15.75">
      <c r="A26" s="668" t="s">
        <v>2059</v>
      </c>
      <c r="B26" s="245">
        <v>916</v>
      </c>
      <c r="C26" s="245">
        <v>380</v>
      </c>
      <c r="D26" s="245">
        <v>666</v>
      </c>
      <c r="E26" s="245">
        <v>593</v>
      </c>
      <c r="F26" s="245">
        <v>343</v>
      </c>
    </row>
    <row r="27" spans="1:6" ht="15.75">
      <c r="A27" s="668" t="s">
        <v>2060</v>
      </c>
      <c r="B27" s="245">
        <v>473</v>
      </c>
      <c r="C27" s="245">
        <v>692</v>
      </c>
      <c r="D27" s="245">
        <v>319</v>
      </c>
      <c r="E27" s="245">
        <v>761</v>
      </c>
      <c r="F27" s="245">
        <v>261</v>
      </c>
    </row>
    <row r="30" spans="1:6" ht="18.75">
      <c r="A30" s="33" t="s">
        <v>4759</v>
      </c>
    </row>
    <row r="31" spans="1:6" ht="18.75">
      <c r="A31" s="33" t="s">
        <v>4760</v>
      </c>
    </row>
    <row r="32" spans="1:6" ht="18.75">
      <c r="A32" s="33" t="s">
        <v>4761</v>
      </c>
    </row>
    <row r="33" spans="1:11" ht="18.75">
      <c r="A33" s="33" t="s">
        <v>4762</v>
      </c>
    </row>
    <row r="34" spans="1:11" ht="18.75">
      <c r="A34" s="33" t="s">
        <v>4763</v>
      </c>
    </row>
    <row r="35" spans="1:11" ht="18.75">
      <c r="A35" s="33" t="s">
        <v>4764</v>
      </c>
    </row>
    <row r="36" spans="1:11" ht="18.75">
      <c r="A36" s="33" t="s">
        <v>4765</v>
      </c>
    </row>
    <row r="37" spans="1:11" ht="18.75">
      <c r="A37" s="33" t="s">
        <v>4766</v>
      </c>
    </row>
    <row r="43" spans="1:11" ht="26.25">
      <c r="A43" s="23" t="s">
        <v>4767</v>
      </c>
      <c r="B43" s="6"/>
      <c r="C43" s="6"/>
      <c r="D43" s="6"/>
      <c r="E43" s="6"/>
      <c r="F43" s="6"/>
      <c r="G43" s="6"/>
      <c r="H43" s="6"/>
      <c r="I43" s="6"/>
      <c r="J43" s="6"/>
      <c r="K43" s="6"/>
    </row>
    <row r="45" spans="1:11" ht="18.75">
      <c r="A45" s="33" t="s">
        <v>4768</v>
      </c>
    </row>
    <row r="46" spans="1:11" ht="18.75">
      <c r="A46" s="33" t="s">
        <v>4769</v>
      </c>
    </row>
    <row r="47" spans="1:11" ht="18.75">
      <c r="A47" s="33" t="s">
        <v>4770</v>
      </c>
    </row>
    <row r="48" spans="1:11" ht="18.75">
      <c r="A48" s="33" t="s">
        <v>4771</v>
      </c>
    </row>
    <row r="50" spans="1:4">
      <c r="A50" s="690"/>
      <c r="B50" s="691" t="s">
        <v>1563</v>
      </c>
      <c r="C50" s="691" t="s">
        <v>4772</v>
      </c>
      <c r="D50" s="691" t="s">
        <v>4773</v>
      </c>
    </row>
    <row r="51" spans="1:4">
      <c r="A51" s="692" t="s">
        <v>455</v>
      </c>
      <c r="B51" s="693">
        <v>33.1</v>
      </c>
      <c r="C51" s="694">
        <v>21.6</v>
      </c>
      <c r="D51" s="695">
        <v>45.1</v>
      </c>
    </row>
    <row r="52" spans="1:4">
      <c r="A52" s="696" t="s">
        <v>456</v>
      </c>
      <c r="B52" s="697">
        <v>20</v>
      </c>
      <c r="C52" s="698">
        <v>26.8</v>
      </c>
      <c r="D52" s="696">
        <v>24.1</v>
      </c>
    </row>
    <row r="53" spans="1:4">
      <c r="A53" s="699" t="s">
        <v>457</v>
      </c>
      <c r="B53" s="700">
        <v>23.2</v>
      </c>
      <c r="C53" s="699">
        <v>42.3</v>
      </c>
      <c r="D53" s="701">
        <v>47.9</v>
      </c>
    </row>
    <row r="54" spans="1:4">
      <c r="A54" s="694" t="s">
        <v>3449</v>
      </c>
      <c r="B54" s="693">
        <v>20.5</v>
      </c>
      <c r="C54" s="694">
        <v>35.1</v>
      </c>
      <c r="D54" s="701">
        <v>45.3</v>
      </c>
    </row>
    <row r="55" spans="1:4">
      <c r="A55" s="696" t="s">
        <v>4331</v>
      </c>
      <c r="B55" s="697">
        <v>43.5</v>
      </c>
      <c r="C55" s="698">
        <v>32.4</v>
      </c>
      <c r="D55" s="702">
        <v>35.4</v>
      </c>
    </row>
    <row r="59" spans="1:4">
      <c r="A59" s="691" t="s">
        <v>1563</v>
      </c>
      <c r="B59" s="703" t="s">
        <v>455</v>
      </c>
      <c r="C59" s="703">
        <v>33.1</v>
      </c>
    </row>
    <row r="60" spans="1:4">
      <c r="A60" s="703"/>
      <c r="B60" s="704" t="s">
        <v>456</v>
      </c>
      <c r="C60" s="704">
        <v>20</v>
      </c>
    </row>
    <row r="61" spans="1:4">
      <c r="A61" s="704"/>
      <c r="B61" s="704" t="s">
        <v>457</v>
      </c>
      <c r="C61" s="704">
        <v>23.2</v>
      </c>
    </row>
    <row r="62" spans="1:4">
      <c r="A62" s="704"/>
      <c r="B62" s="704" t="s">
        <v>3449</v>
      </c>
      <c r="C62" s="704">
        <v>20.5</v>
      </c>
    </row>
    <row r="63" spans="1:4">
      <c r="A63" s="704"/>
      <c r="B63" s="704" t="s">
        <v>4331</v>
      </c>
      <c r="C63" s="704">
        <v>43.5</v>
      </c>
    </row>
    <row r="64" spans="1:4">
      <c r="A64" s="704" t="s">
        <v>4774</v>
      </c>
      <c r="B64" s="704"/>
      <c r="C64" s="704"/>
    </row>
    <row r="65" spans="1:3">
      <c r="A65" s="704"/>
      <c r="B65" s="704"/>
      <c r="C65" s="704"/>
    </row>
    <row r="66" spans="1:3">
      <c r="A66" s="705" t="s">
        <v>4772</v>
      </c>
      <c r="B66" s="704" t="s">
        <v>455</v>
      </c>
      <c r="C66" s="704">
        <v>21.6</v>
      </c>
    </row>
    <row r="67" spans="1:3">
      <c r="A67" s="704"/>
      <c r="B67" s="704" t="s">
        <v>456</v>
      </c>
      <c r="C67" s="704">
        <v>26.8</v>
      </c>
    </row>
    <row r="68" spans="1:3">
      <c r="A68" s="704"/>
      <c r="B68" s="704" t="s">
        <v>457</v>
      </c>
      <c r="C68" s="704">
        <v>42.3</v>
      </c>
    </row>
    <row r="69" spans="1:3">
      <c r="A69" s="704"/>
      <c r="B69" s="704" t="s">
        <v>3449</v>
      </c>
      <c r="C69" s="704">
        <v>35.1</v>
      </c>
    </row>
    <row r="70" spans="1:3">
      <c r="A70" s="704"/>
      <c r="B70" s="704" t="s">
        <v>4331</v>
      </c>
      <c r="C70" s="704">
        <v>32.4</v>
      </c>
    </row>
    <row r="71" spans="1:3">
      <c r="A71" s="704" t="s">
        <v>4774</v>
      </c>
      <c r="B71" s="704"/>
      <c r="C71" s="704"/>
    </row>
    <row r="72" spans="1:3">
      <c r="A72" s="704"/>
      <c r="B72" s="704"/>
      <c r="C72" s="704"/>
    </row>
    <row r="73" spans="1:3">
      <c r="A73" s="705" t="s">
        <v>4773</v>
      </c>
      <c r="B73" s="704" t="s">
        <v>455</v>
      </c>
      <c r="C73" s="704">
        <v>21.6</v>
      </c>
    </row>
    <row r="74" spans="1:3">
      <c r="A74" s="704"/>
      <c r="B74" s="704" t="s">
        <v>456</v>
      </c>
      <c r="C74" s="704">
        <v>26.8</v>
      </c>
    </row>
    <row r="75" spans="1:3">
      <c r="A75" s="704"/>
      <c r="B75" s="704" t="s">
        <v>457</v>
      </c>
      <c r="C75" s="704">
        <v>42.3</v>
      </c>
    </row>
    <row r="76" spans="1:3">
      <c r="A76" s="706"/>
      <c r="B76" s="704" t="s">
        <v>3449</v>
      </c>
      <c r="C76" s="704">
        <v>35.1</v>
      </c>
    </row>
    <row r="77" spans="1:3">
      <c r="A77" s="614"/>
      <c r="B77" s="704" t="s">
        <v>4331</v>
      </c>
      <c r="C77" s="704">
        <v>32.4</v>
      </c>
    </row>
    <row r="82" spans="1:1" ht="18.75">
      <c r="A82" s="33" t="s">
        <v>4775</v>
      </c>
    </row>
    <row r="83" spans="1:1" ht="18.75">
      <c r="A83" s="33"/>
    </row>
    <row r="84" spans="1:1" ht="18.75">
      <c r="A84" s="33"/>
    </row>
    <row r="85" spans="1:1" ht="18.75">
      <c r="A85" s="33"/>
    </row>
    <row r="86" spans="1:1" ht="18.75">
      <c r="A86" s="33"/>
    </row>
    <row r="87" spans="1:1" ht="18.75">
      <c r="A87" s="33"/>
    </row>
    <row r="88" spans="1:1" ht="18.75">
      <c r="A88" s="33"/>
    </row>
    <row r="89" spans="1:1" ht="18.75">
      <c r="A89" s="33"/>
    </row>
    <row r="90" spans="1:1" ht="18.75">
      <c r="A90" s="33"/>
    </row>
    <row r="91" spans="1:1" ht="18.75">
      <c r="A91" s="33"/>
    </row>
    <row r="92" spans="1:1" ht="18.75">
      <c r="A92" s="33"/>
    </row>
    <row r="93" spans="1:1" ht="18.75">
      <c r="A93" s="33"/>
    </row>
    <row r="94" spans="1:1" ht="18.75">
      <c r="A94" s="33"/>
    </row>
    <row r="95" spans="1:1" ht="18.75">
      <c r="A95" s="33"/>
    </row>
    <row r="96" spans="1:1" ht="18.75">
      <c r="A96" s="33"/>
    </row>
    <row r="97" spans="1:1" ht="18.75">
      <c r="A97" s="33"/>
    </row>
    <row r="98" spans="1:1" ht="18.75">
      <c r="A98" s="33"/>
    </row>
    <row r="99" spans="1:1" ht="18.75">
      <c r="A99" s="33"/>
    </row>
    <row r="100" spans="1:1" ht="18.75">
      <c r="A100" s="33"/>
    </row>
    <row r="101" spans="1:1" ht="18.75">
      <c r="A101" s="33"/>
    </row>
    <row r="102" spans="1:1" ht="18.75">
      <c r="A102" s="33" t="s">
        <v>4776</v>
      </c>
    </row>
    <row r="103" spans="1:1" ht="18.75">
      <c r="A103" s="33"/>
    </row>
    <row r="104" spans="1:1" ht="18.75">
      <c r="A104" s="33"/>
    </row>
    <row r="105" spans="1:1" ht="18.75">
      <c r="A105" s="33"/>
    </row>
    <row r="106" spans="1:1" ht="18.75">
      <c r="A106" s="33"/>
    </row>
    <row r="107" spans="1:1" ht="18.75">
      <c r="A107" s="33"/>
    </row>
    <row r="108" spans="1:1" ht="18.75">
      <c r="A108" s="33"/>
    </row>
    <row r="109" spans="1:1" ht="18.75">
      <c r="A109" s="33"/>
    </row>
    <row r="110" spans="1:1" ht="18.75">
      <c r="A110" s="33"/>
    </row>
    <row r="111" spans="1:1" ht="18.75">
      <c r="A111" s="33"/>
    </row>
    <row r="112" spans="1:1" ht="18.75">
      <c r="A112" s="33"/>
    </row>
    <row r="113" spans="1:11" ht="18.75">
      <c r="A113" s="33"/>
    </row>
    <row r="114" spans="1:11" ht="18.75">
      <c r="A114" s="33"/>
    </row>
    <row r="115" spans="1:11" ht="18.75">
      <c r="A115" s="33"/>
    </row>
    <row r="116" spans="1:11" ht="18.75">
      <c r="A116" s="33"/>
    </row>
    <row r="117" spans="1:11" ht="18.75">
      <c r="A117" s="33"/>
    </row>
    <row r="118" spans="1:11" ht="18.75">
      <c r="A118" s="33"/>
    </row>
    <row r="119" spans="1:11" ht="18.75">
      <c r="A119" s="33"/>
    </row>
    <row r="120" spans="1:11" ht="18.75">
      <c r="A120" s="33"/>
    </row>
    <row r="121" spans="1:11" ht="18.75">
      <c r="A121" s="33"/>
    </row>
    <row r="122" spans="1:11" ht="18.75">
      <c r="A122" s="33"/>
    </row>
    <row r="123" spans="1:11" ht="18.75">
      <c r="A123" s="33"/>
    </row>
    <row r="124" spans="1:11" ht="18.75">
      <c r="A124" s="33"/>
    </row>
    <row r="125" spans="1:11" ht="18.75">
      <c r="A125" s="33" t="s">
        <v>4777</v>
      </c>
    </row>
    <row r="126" spans="1:11" ht="18.75">
      <c r="A126" s="8" t="s">
        <v>4778</v>
      </c>
      <c r="B126" s="7"/>
      <c r="C126" s="7"/>
      <c r="D126" s="7"/>
      <c r="E126" s="7"/>
      <c r="F126" s="7"/>
      <c r="G126" s="7"/>
      <c r="H126" s="7"/>
      <c r="I126" s="7"/>
      <c r="J126" s="7"/>
      <c r="K126" s="7"/>
    </row>
    <row r="127" spans="1:11" ht="18.75">
      <c r="A127" s="33"/>
    </row>
    <row r="128" spans="1:11" ht="18.75">
      <c r="A128" s="33"/>
    </row>
    <row r="129" spans="1:1" ht="18.75">
      <c r="A129" s="33"/>
    </row>
    <row r="130" spans="1:1" ht="18.75">
      <c r="A130" s="33"/>
    </row>
    <row r="131" spans="1:1" ht="18.75">
      <c r="A131" s="33"/>
    </row>
    <row r="132" spans="1:1" ht="18.75">
      <c r="A132" s="33"/>
    </row>
    <row r="133" spans="1:1" ht="18.75">
      <c r="A133" s="33"/>
    </row>
    <row r="134" spans="1:1" ht="18.75">
      <c r="A134" s="33"/>
    </row>
    <row r="135" spans="1:1" ht="18.75">
      <c r="A135" s="33"/>
    </row>
    <row r="136" spans="1:1" ht="18.75">
      <c r="A136" s="33"/>
    </row>
    <row r="137" spans="1:1" ht="18.75">
      <c r="A137" s="33"/>
    </row>
    <row r="138" spans="1:1" ht="18.75">
      <c r="A138" s="33"/>
    </row>
    <row r="139" spans="1:1" ht="18.75">
      <c r="A139" s="33"/>
    </row>
    <row r="140" spans="1:1" ht="18.75">
      <c r="A140" s="33"/>
    </row>
    <row r="141" spans="1:1" ht="18.75">
      <c r="A141" s="33"/>
    </row>
    <row r="142" spans="1:1" ht="18.75">
      <c r="A142" s="33" t="s">
        <v>4779</v>
      </c>
    </row>
    <row r="144" spans="1:1" ht="18.75">
      <c r="A144" s="33"/>
    </row>
    <row r="145" spans="1:1" ht="18.75">
      <c r="A145" s="33"/>
    </row>
    <row r="146" spans="1:1" ht="18.75">
      <c r="A146" s="33"/>
    </row>
    <row r="147" spans="1:1" ht="18.75">
      <c r="A147" s="33"/>
    </row>
    <row r="148" spans="1:1" ht="18.75">
      <c r="A148" s="33"/>
    </row>
    <row r="149" spans="1:1" ht="18.75">
      <c r="A149" s="33"/>
    </row>
    <row r="150" spans="1:1" ht="18.75">
      <c r="A150" s="33"/>
    </row>
    <row r="151" spans="1:1" ht="18.75">
      <c r="A151" s="33"/>
    </row>
    <row r="152" spans="1:1" ht="18.75">
      <c r="A152" s="33"/>
    </row>
    <row r="153" spans="1:1" ht="18.75">
      <c r="A153" s="33"/>
    </row>
    <row r="154" spans="1:1" ht="18.75">
      <c r="A154" s="33"/>
    </row>
    <row r="155" spans="1:1" ht="18.75">
      <c r="A155" s="33"/>
    </row>
    <row r="156" spans="1:1" ht="18.75">
      <c r="A156" s="33"/>
    </row>
    <row r="157" spans="1:1" ht="18.75">
      <c r="A157" s="33"/>
    </row>
    <row r="158" spans="1:1" ht="18.75">
      <c r="A158" s="33" t="s">
        <v>4780</v>
      </c>
    </row>
    <row r="159" spans="1:1" ht="18.75">
      <c r="A159" s="33"/>
    </row>
    <row r="160" spans="1:1" ht="18.75">
      <c r="A160" s="33"/>
    </row>
    <row r="161" spans="1:1" ht="18.75">
      <c r="A161" s="33"/>
    </row>
    <row r="162" spans="1:1" ht="18.75">
      <c r="A162" s="33"/>
    </row>
    <row r="163" spans="1:1" ht="18.75">
      <c r="A163" s="33"/>
    </row>
    <row r="164" spans="1:1" ht="18.75">
      <c r="A164" s="33"/>
    </row>
    <row r="165" spans="1:1" ht="18.75">
      <c r="A165" s="33"/>
    </row>
    <row r="166" spans="1:1" ht="18.75">
      <c r="A166" s="33"/>
    </row>
    <row r="167" spans="1:1" ht="18.75">
      <c r="A167" s="33"/>
    </row>
    <row r="168" spans="1:1" ht="18.75">
      <c r="A168" s="33"/>
    </row>
    <row r="169" spans="1:1" ht="18.75">
      <c r="A169" s="33"/>
    </row>
    <row r="170" spans="1:1" ht="18.75">
      <c r="A170" s="33"/>
    </row>
    <row r="171" spans="1:1" ht="18.75">
      <c r="A171" s="33"/>
    </row>
    <row r="172" spans="1:1" ht="18.75">
      <c r="A172" s="33"/>
    </row>
    <row r="173" spans="1:1" ht="18.75">
      <c r="A173" s="33"/>
    </row>
    <row r="174" spans="1:1" ht="18.75">
      <c r="A174" s="33"/>
    </row>
    <row r="175" spans="1:1" ht="18.75">
      <c r="A175" s="33"/>
    </row>
    <row r="176" spans="1:1" ht="18.75">
      <c r="A176" s="33"/>
    </row>
    <row r="177" spans="1:1" ht="18.75">
      <c r="A177" s="33"/>
    </row>
    <row r="178" spans="1:1" ht="18.75">
      <c r="A178" s="33" t="s">
        <v>4781</v>
      </c>
    </row>
    <row r="179" spans="1:1" ht="18.75">
      <c r="A179" s="33" t="s">
        <v>4782</v>
      </c>
    </row>
    <row r="180" spans="1:1" ht="18.75">
      <c r="A180" s="33"/>
    </row>
    <row r="181" spans="1:1" ht="18.75">
      <c r="A181" s="33"/>
    </row>
    <row r="182" spans="1:1" ht="18.75">
      <c r="A182" s="33"/>
    </row>
    <row r="183" spans="1:1" ht="18.75">
      <c r="A183" s="33"/>
    </row>
    <row r="184" spans="1:1" ht="18.75">
      <c r="A184" s="33"/>
    </row>
    <row r="185" spans="1:1" ht="18.75">
      <c r="A185" s="33"/>
    </row>
    <row r="186" spans="1:1" ht="18.75">
      <c r="A186" s="33"/>
    </row>
    <row r="187" spans="1:1" ht="18.75">
      <c r="A187" s="33"/>
    </row>
    <row r="188" spans="1:1" ht="18.75">
      <c r="A188" s="33"/>
    </row>
    <row r="189" spans="1:1" ht="18.75">
      <c r="A189" s="33"/>
    </row>
    <row r="190" spans="1:1" ht="18.75">
      <c r="A190" s="33"/>
    </row>
    <row r="191" spans="1:1" ht="18.75">
      <c r="A191" s="33"/>
    </row>
    <row r="192" spans="1:1" ht="18.75">
      <c r="A192" s="33"/>
    </row>
    <row r="193" spans="1:1" ht="18.75">
      <c r="A193" s="33"/>
    </row>
    <row r="194" spans="1:1" ht="18.75">
      <c r="A194" s="33"/>
    </row>
    <row r="195" spans="1:1" ht="18.75">
      <c r="A195" s="33"/>
    </row>
    <row r="196" spans="1:1" ht="18.75">
      <c r="A196" s="33"/>
    </row>
    <row r="197" spans="1:1" ht="18.75">
      <c r="A197" s="33"/>
    </row>
    <row r="198" spans="1:1" ht="18.75">
      <c r="A198" s="33"/>
    </row>
    <row r="199" spans="1:1" ht="18.75">
      <c r="A199" s="33"/>
    </row>
    <row r="200" spans="1:1" ht="18.75">
      <c r="A200" s="33"/>
    </row>
    <row r="201" spans="1:1" ht="18.75">
      <c r="A201" s="33"/>
    </row>
    <row r="202" spans="1:1" ht="18.75">
      <c r="A202" s="33"/>
    </row>
    <row r="203" spans="1:1" ht="18.75">
      <c r="A203" s="33" t="s">
        <v>4783</v>
      </c>
    </row>
    <row r="204" spans="1:1" ht="18.75">
      <c r="A204" s="33" t="s">
        <v>4784</v>
      </c>
    </row>
    <row r="205" spans="1:1" ht="18.75">
      <c r="A205" s="33"/>
    </row>
    <row r="206" spans="1:1" ht="18.75">
      <c r="A206" s="33"/>
    </row>
    <row r="207" spans="1:1" ht="18.75">
      <c r="A207" s="33"/>
    </row>
    <row r="208" spans="1:1" ht="18.75">
      <c r="A208" s="33"/>
    </row>
    <row r="209" spans="1:1" ht="18.75">
      <c r="A209" s="33"/>
    </row>
    <row r="210" spans="1:1" ht="18.75">
      <c r="A210" s="33"/>
    </row>
    <row r="211" spans="1:1" ht="18.75">
      <c r="A211" s="33"/>
    </row>
    <row r="212" spans="1:1" ht="18.75">
      <c r="A212" s="33"/>
    </row>
    <row r="213" spans="1:1" ht="18.75">
      <c r="A213" s="33"/>
    </row>
    <row r="214" spans="1:1" ht="18.75">
      <c r="A214" s="33"/>
    </row>
    <row r="215" spans="1:1" ht="18.75">
      <c r="A215" s="33"/>
    </row>
    <row r="216" spans="1:1" ht="18.75">
      <c r="A216" s="33"/>
    </row>
    <row r="217" spans="1:1" ht="18.75">
      <c r="A217" s="33"/>
    </row>
    <row r="218" spans="1:1" ht="18.75">
      <c r="A218" s="33"/>
    </row>
    <row r="219" spans="1:1" ht="18.75">
      <c r="A219" s="33"/>
    </row>
    <row r="220" spans="1:1" ht="18.75">
      <c r="A220" s="33"/>
    </row>
    <row r="221" spans="1:1" ht="18.75">
      <c r="A221" s="33"/>
    </row>
    <row r="222" spans="1:1" ht="18.75">
      <c r="A222" s="33"/>
    </row>
    <row r="223" spans="1:1" ht="18.75">
      <c r="A223" s="33"/>
    </row>
    <row r="224" spans="1:1" ht="18.75">
      <c r="A224" s="33"/>
    </row>
    <row r="225" spans="1:1" ht="18.75">
      <c r="A225" s="33"/>
    </row>
    <row r="226" spans="1:1" ht="18.75">
      <c r="A226" s="33"/>
    </row>
    <row r="227" spans="1:1" ht="18.75">
      <c r="A227" s="33"/>
    </row>
    <row r="228" spans="1:1" ht="18.75">
      <c r="A228" s="33" t="s">
        <v>4785</v>
      </c>
    </row>
    <row r="229" spans="1:1" ht="18.75">
      <c r="A229" s="33"/>
    </row>
    <row r="230" spans="1:1" ht="18.75">
      <c r="A230" s="33"/>
    </row>
    <row r="231" spans="1:1" ht="18.75">
      <c r="A231" s="33"/>
    </row>
    <row r="232" spans="1:1" ht="18.75">
      <c r="A232" s="33"/>
    </row>
    <row r="233" spans="1:1" ht="18.75">
      <c r="A233" s="33"/>
    </row>
    <row r="234" spans="1:1" ht="18.75">
      <c r="A234" s="33"/>
    </row>
    <row r="235" spans="1:1" ht="18.75">
      <c r="A235" s="33"/>
    </row>
    <row r="236" spans="1:1" ht="18.75">
      <c r="A236" s="33"/>
    </row>
    <row r="237" spans="1:1" ht="18.75">
      <c r="A237" s="33"/>
    </row>
    <row r="238" spans="1:1" ht="18.75">
      <c r="A238" s="33"/>
    </row>
    <row r="239" spans="1:1" ht="18.75">
      <c r="A239" s="33"/>
    </row>
    <row r="240" spans="1:1" ht="18.75">
      <c r="A240" s="33"/>
    </row>
    <row r="241" spans="1:18" ht="18.75">
      <c r="A241" s="33"/>
    </row>
    <row r="242" spans="1:18" ht="18.75">
      <c r="A242" s="33"/>
    </row>
    <row r="243" spans="1:18" ht="18.75">
      <c r="A243" s="33"/>
    </row>
    <row r="244" spans="1:18" ht="18.75">
      <c r="A244" s="33"/>
    </row>
    <row r="245" spans="1:18" ht="18.75">
      <c r="A245" s="33"/>
    </row>
    <row r="246" spans="1:18" ht="18.75">
      <c r="A246" s="33"/>
    </row>
    <row r="247" spans="1:18" ht="18.75">
      <c r="A247" s="33"/>
    </row>
    <row r="248" spans="1:18" ht="18.75">
      <c r="A248" s="33"/>
    </row>
    <row r="249" spans="1:18" ht="18.75">
      <c r="A249" s="33"/>
    </row>
    <row r="250" spans="1:18" ht="18.75">
      <c r="A250" s="33"/>
    </row>
    <row r="251" spans="1:18" ht="18.75">
      <c r="A251" s="33" t="s">
        <v>4786</v>
      </c>
    </row>
    <row r="252" spans="1:18" ht="18.75">
      <c r="A252" s="8" t="s">
        <v>4787</v>
      </c>
      <c r="B252" s="8"/>
      <c r="C252" s="8"/>
      <c r="D252" s="8"/>
      <c r="E252" s="8"/>
      <c r="F252" s="8"/>
      <c r="G252" s="8"/>
      <c r="H252" s="8"/>
      <c r="I252" s="8"/>
      <c r="J252" s="8"/>
      <c r="K252" s="8"/>
      <c r="L252" s="8"/>
      <c r="M252" s="8"/>
      <c r="N252" s="8"/>
      <c r="O252" s="8"/>
      <c r="P252" s="8"/>
      <c r="Q252" s="8"/>
      <c r="R252" s="8"/>
    </row>
    <row r="253" spans="1:18" ht="18.75">
      <c r="A253" s="33" t="s">
        <v>4788</v>
      </c>
    </row>
    <row r="254" spans="1:18" ht="18.75">
      <c r="A254" s="33" t="s">
        <v>4789</v>
      </c>
    </row>
    <row r="255" spans="1:18" ht="18.75">
      <c r="A255" s="33" t="s">
        <v>4790</v>
      </c>
    </row>
    <row r="286" spans="1:1" ht="18.75">
      <c r="A286" s="33" t="s">
        <v>4791</v>
      </c>
    </row>
    <row r="287" spans="1:1" ht="18.75">
      <c r="A287" s="33" t="s">
        <v>4792</v>
      </c>
    </row>
    <row r="288" spans="1:1" ht="18.75">
      <c r="A288" s="33"/>
    </row>
    <row r="289" spans="1:1" ht="18.75">
      <c r="A289" s="33"/>
    </row>
    <row r="290" spans="1:1" ht="18.75">
      <c r="A290" s="33"/>
    </row>
    <row r="291" spans="1:1" ht="18.75">
      <c r="A291" s="33"/>
    </row>
    <row r="292" spans="1:1" ht="18.75">
      <c r="A292" s="33"/>
    </row>
    <row r="293" spans="1:1" ht="18.75">
      <c r="A293" s="33"/>
    </row>
    <row r="294" spans="1:1" ht="18.75">
      <c r="A294" s="33"/>
    </row>
    <row r="295" spans="1:1" ht="18.75">
      <c r="A295" s="33"/>
    </row>
    <row r="296" spans="1:1" ht="18.75">
      <c r="A296" s="33"/>
    </row>
    <row r="297" spans="1:1" ht="18.75">
      <c r="A297" s="33"/>
    </row>
    <row r="298" spans="1:1" ht="18.75">
      <c r="A298" s="33"/>
    </row>
    <row r="299" spans="1:1" ht="18.75">
      <c r="A299" s="33"/>
    </row>
    <row r="300" spans="1:1" ht="18.75">
      <c r="A300" s="33"/>
    </row>
    <row r="301" spans="1:1" ht="18.75">
      <c r="A301" s="33"/>
    </row>
    <row r="302" spans="1:1" ht="18.75">
      <c r="A302" s="33"/>
    </row>
    <row r="303" spans="1:1" ht="18.75">
      <c r="A303" s="33"/>
    </row>
    <row r="304" spans="1:1" ht="18.75">
      <c r="A304" s="33"/>
    </row>
    <row r="305" spans="1:1" ht="18.75">
      <c r="A305" s="33"/>
    </row>
    <row r="306" spans="1:1" ht="18.75">
      <c r="A306" s="33"/>
    </row>
    <row r="307" spans="1:1" ht="18.75">
      <c r="A307" s="33"/>
    </row>
    <row r="308" spans="1:1" ht="18.75">
      <c r="A308" s="33"/>
    </row>
    <row r="309" spans="1:1" ht="18.75">
      <c r="A309" s="33"/>
    </row>
    <row r="310" spans="1:1" ht="18.75">
      <c r="A310" s="33"/>
    </row>
    <row r="311" spans="1:1" ht="18.75">
      <c r="A311" s="33" t="s">
        <v>4793</v>
      </c>
    </row>
    <row r="312" spans="1:1" ht="18.75">
      <c r="A312" s="33" t="s">
        <v>4794</v>
      </c>
    </row>
    <row r="313" spans="1:1" ht="18.75">
      <c r="A313" s="33"/>
    </row>
    <row r="314" spans="1:1" ht="18.75">
      <c r="A314" s="33"/>
    </row>
    <row r="315" spans="1:1" ht="18.75">
      <c r="A315" s="33"/>
    </row>
    <row r="316" spans="1:1" ht="18.75">
      <c r="A316" s="33"/>
    </row>
    <row r="317" spans="1:1" ht="18.75">
      <c r="A317" s="33"/>
    </row>
    <row r="318" spans="1:1" ht="18.75">
      <c r="A318" s="33"/>
    </row>
    <row r="319" spans="1:1" ht="18.75">
      <c r="A319" s="33"/>
    </row>
    <row r="320" spans="1:1" ht="18.75">
      <c r="A320" s="33"/>
    </row>
    <row r="321" spans="1:1" ht="18.75">
      <c r="A321" s="33"/>
    </row>
    <row r="322" spans="1:1" ht="18.75">
      <c r="A322" s="33"/>
    </row>
    <row r="323" spans="1:1" ht="18.75">
      <c r="A323" s="33"/>
    </row>
    <row r="324" spans="1:1" ht="18.75">
      <c r="A324" s="33"/>
    </row>
    <row r="325" spans="1:1" ht="18.75">
      <c r="A325" s="33"/>
    </row>
    <row r="326" spans="1:1" ht="18.75">
      <c r="A326" s="33"/>
    </row>
    <row r="327" spans="1:1" ht="18.75">
      <c r="A327" s="33"/>
    </row>
    <row r="328" spans="1:1" ht="18.75">
      <c r="A328" s="33"/>
    </row>
    <row r="329" spans="1:1" ht="18.75">
      <c r="A329" s="33"/>
    </row>
    <row r="330" spans="1:1" ht="18.75">
      <c r="A330" s="33"/>
    </row>
    <row r="331" spans="1:1" ht="18.75">
      <c r="A331" s="33"/>
    </row>
    <row r="332" spans="1:1" ht="18.75">
      <c r="A332" s="33"/>
    </row>
    <row r="333" spans="1:1" ht="18.75">
      <c r="A333" s="33"/>
    </row>
    <row r="334" spans="1:1" ht="18.75">
      <c r="A334" s="33"/>
    </row>
    <row r="335" spans="1:1" ht="18.75">
      <c r="A335" s="33" t="s">
        <v>4795</v>
      </c>
    </row>
    <row r="336" spans="1:1" ht="18.75">
      <c r="A336" s="33"/>
    </row>
    <row r="337" spans="1:1" ht="18.75">
      <c r="A337" s="33" t="s">
        <v>4796</v>
      </c>
    </row>
    <row r="338" spans="1:1" ht="18.75">
      <c r="A338" s="33"/>
    </row>
    <row r="339" spans="1:1" ht="18.75">
      <c r="A339" s="33"/>
    </row>
    <row r="340" spans="1:1" ht="18.75">
      <c r="A340" s="33"/>
    </row>
    <row r="341" spans="1:1" ht="18.75">
      <c r="A341" s="33"/>
    </row>
    <row r="342" spans="1:1" ht="18.75">
      <c r="A342" s="33"/>
    </row>
    <row r="343" spans="1:1" ht="18.75">
      <c r="A343" s="33"/>
    </row>
    <row r="344" spans="1:1" ht="18.75">
      <c r="A344" s="33"/>
    </row>
    <row r="345" spans="1:1" ht="18.75">
      <c r="A345" s="33"/>
    </row>
    <row r="346" spans="1:1" ht="18.75">
      <c r="A346" s="33"/>
    </row>
    <row r="347" spans="1:1" ht="18.75">
      <c r="A347" s="33"/>
    </row>
    <row r="348" spans="1:1" ht="18.75">
      <c r="A348" s="33"/>
    </row>
    <row r="349" spans="1:1" ht="18.75">
      <c r="A349" s="33"/>
    </row>
    <row r="350" spans="1:1" ht="18.75">
      <c r="A350" s="33"/>
    </row>
    <row r="351" spans="1:1" ht="18.75">
      <c r="A351" s="33"/>
    </row>
    <row r="352" spans="1:1" ht="18.75">
      <c r="A352" s="33"/>
    </row>
    <row r="353" spans="1:1" ht="18.75">
      <c r="A353" s="33"/>
    </row>
    <row r="354" spans="1:1" ht="18.75">
      <c r="A354" s="33"/>
    </row>
    <row r="355" spans="1:1" ht="18.75">
      <c r="A355" s="33"/>
    </row>
    <row r="356" spans="1:1" ht="18.75">
      <c r="A356" s="33"/>
    </row>
    <row r="357" spans="1:1" ht="18.75">
      <c r="A357" s="33"/>
    </row>
    <row r="358" spans="1:1" ht="18.75">
      <c r="A358" s="33"/>
    </row>
    <row r="359" spans="1:1" ht="18.75">
      <c r="A359" s="33"/>
    </row>
    <row r="360" spans="1:1" ht="18.75">
      <c r="A360" s="33"/>
    </row>
    <row r="361" spans="1:1" ht="18.75">
      <c r="A361" s="33" t="s">
        <v>4797</v>
      </c>
    </row>
    <row r="362" spans="1:1" ht="18.75">
      <c r="A362" s="33" t="s">
        <v>4780</v>
      </c>
    </row>
    <row r="390" spans="1:1" ht="18.75">
      <c r="A390" s="33" t="s">
        <v>4798</v>
      </c>
    </row>
    <row r="392" spans="1:1" ht="18.75">
      <c r="A392" s="33"/>
    </row>
    <row r="393" spans="1:1" ht="18.75">
      <c r="A393" s="33"/>
    </row>
    <row r="394" spans="1:1" ht="18.75">
      <c r="A394" s="33"/>
    </row>
    <row r="395" spans="1:1" ht="18.75">
      <c r="A395" s="33"/>
    </row>
    <row r="396" spans="1:1" ht="18.75">
      <c r="A396" s="33"/>
    </row>
    <row r="397" spans="1:1" ht="18.75">
      <c r="A397" s="33"/>
    </row>
    <row r="398" spans="1:1" ht="18.75">
      <c r="A398" s="33"/>
    </row>
    <row r="399" spans="1:1" ht="18.75">
      <c r="A399" s="33"/>
    </row>
    <row r="400" spans="1:1" ht="18.75">
      <c r="A400" s="33"/>
    </row>
    <row r="401" spans="1:1" ht="18.75">
      <c r="A401" s="33"/>
    </row>
    <row r="402" spans="1:1" ht="18.75">
      <c r="A402" s="33"/>
    </row>
    <row r="403" spans="1:1" ht="18.75">
      <c r="A403" s="33"/>
    </row>
    <row r="404" spans="1:1" ht="18.75">
      <c r="A404" s="33" t="s">
        <v>4799</v>
      </c>
    </row>
    <row r="405" spans="1:1" ht="18.75">
      <c r="A405" s="33"/>
    </row>
    <row r="406" spans="1:1" ht="18.75">
      <c r="A406" s="33"/>
    </row>
    <row r="407" spans="1:1" ht="18.75">
      <c r="A407" s="33"/>
    </row>
    <row r="408" spans="1:1" ht="18.75">
      <c r="A408" s="33"/>
    </row>
    <row r="409" spans="1:1" ht="18.75">
      <c r="A409" s="33"/>
    </row>
    <row r="410" spans="1:1" ht="18.75">
      <c r="A410" s="33"/>
    </row>
    <row r="411" spans="1:1" ht="18.75">
      <c r="A411" s="33"/>
    </row>
    <row r="412" spans="1:1" ht="18.75">
      <c r="A412" s="33"/>
    </row>
    <row r="413" spans="1:1" ht="18.75">
      <c r="A413" s="33"/>
    </row>
    <row r="414" spans="1:1" ht="18.75">
      <c r="A414" s="33"/>
    </row>
    <row r="415" spans="1:1" ht="18.75">
      <c r="A415" s="33"/>
    </row>
    <row r="416" spans="1:1" ht="18.75">
      <c r="A416" s="33"/>
    </row>
    <row r="417" spans="1:13" ht="18.75">
      <c r="A417" s="33"/>
    </row>
    <row r="418" spans="1:13" ht="18.75">
      <c r="A418" s="33"/>
    </row>
    <row r="419" spans="1:13" ht="18.75">
      <c r="A419" s="33"/>
    </row>
    <row r="420" spans="1:13" ht="18.75">
      <c r="A420" s="33"/>
    </row>
    <row r="421" spans="1:13" ht="18.75">
      <c r="A421" s="33"/>
    </row>
    <row r="422" spans="1:13" ht="18.75">
      <c r="A422" s="33"/>
    </row>
    <row r="423" spans="1:13" ht="18.75">
      <c r="A423" s="33"/>
    </row>
    <row r="424" spans="1:13" ht="18.75">
      <c r="A424" s="33"/>
    </row>
    <row r="425" spans="1:13" ht="18.75">
      <c r="A425" s="33"/>
    </row>
    <row r="426" spans="1:13" ht="18.75">
      <c r="A426" s="33"/>
    </row>
    <row r="427" spans="1:13" ht="18.75">
      <c r="A427" s="33"/>
    </row>
    <row r="428" spans="1:13" ht="18.75">
      <c r="A428" s="33"/>
    </row>
    <row r="429" spans="1:13" ht="18.75">
      <c r="A429" s="33"/>
    </row>
    <row r="430" spans="1:13" ht="28.5">
      <c r="A430" s="31" t="s">
        <v>4800</v>
      </c>
      <c r="B430" s="6"/>
      <c r="C430" s="6"/>
      <c r="D430" s="6"/>
      <c r="E430" s="6"/>
      <c r="F430" s="6"/>
      <c r="G430" s="6"/>
      <c r="H430" s="6"/>
      <c r="I430" s="6"/>
      <c r="J430" s="6"/>
      <c r="K430" s="6"/>
      <c r="L430" s="6"/>
      <c r="M430" s="6"/>
    </row>
    <row r="431" spans="1:13" ht="18.75">
      <c r="A431" s="33"/>
    </row>
    <row r="432" spans="1:13" ht="18.75">
      <c r="A432" s="33" t="s">
        <v>4801</v>
      </c>
    </row>
    <row r="433" spans="1:4" ht="18.75">
      <c r="A433" s="33" t="s">
        <v>4802</v>
      </c>
    </row>
    <row r="434" spans="1:4" ht="18.75">
      <c r="A434" s="33"/>
    </row>
    <row r="435" spans="1:4">
      <c r="A435" s="690"/>
      <c r="B435" s="707" t="s">
        <v>1563</v>
      </c>
      <c r="C435" s="707" t="s">
        <v>4772</v>
      </c>
      <c r="D435" s="707" t="s">
        <v>4773</v>
      </c>
    </row>
    <row r="436" spans="1:4">
      <c r="A436" s="692" t="s">
        <v>455</v>
      </c>
      <c r="B436" s="693">
        <v>33.1</v>
      </c>
      <c r="C436" s="694">
        <v>21.6</v>
      </c>
      <c r="D436" s="695">
        <v>45.1</v>
      </c>
    </row>
    <row r="437" spans="1:4">
      <c r="A437" s="696" t="s">
        <v>456</v>
      </c>
      <c r="B437" s="697">
        <v>20</v>
      </c>
      <c r="C437" s="698">
        <v>26.8</v>
      </c>
      <c r="D437" s="696">
        <v>24.1</v>
      </c>
    </row>
    <row r="438" spans="1:4">
      <c r="A438" s="699" t="s">
        <v>457</v>
      </c>
      <c r="B438" s="700">
        <v>23.2</v>
      </c>
      <c r="C438" s="699">
        <v>42.3</v>
      </c>
      <c r="D438" s="701">
        <v>47.9</v>
      </c>
    </row>
    <row r="439" spans="1:4">
      <c r="A439" s="694" t="s">
        <v>3449</v>
      </c>
      <c r="B439" s="693">
        <v>20.5</v>
      </c>
      <c r="C439" s="694">
        <v>35.1</v>
      </c>
      <c r="D439" s="701">
        <v>45.3</v>
      </c>
    </row>
    <row r="440" spans="1:4">
      <c r="A440" s="696" t="s">
        <v>4331</v>
      </c>
      <c r="B440" s="697">
        <v>43.5</v>
      </c>
      <c r="C440" s="698">
        <v>32.4</v>
      </c>
      <c r="D440" s="702">
        <v>35.4</v>
      </c>
    </row>
    <row r="441" spans="1:4" ht="18.75">
      <c r="A441" s="33"/>
    </row>
    <row r="442" spans="1:4" ht="18.75">
      <c r="A442" s="33"/>
    </row>
    <row r="443" spans="1:4" ht="18.75">
      <c r="A443" s="33"/>
    </row>
    <row r="444" spans="1:4" ht="18.75">
      <c r="A444" s="33"/>
    </row>
    <row r="445" spans="1:4" ht="18.75">
      <c r="A445" s="33"/>
    </row>
    <row r="446" spans="1:4" ht="18.75">
      <c r="A446" s="33"/>
    </row>
    <row r="447" spans="1:4" ht="18.75">
      <c r="A447" s="33"/>
    </row>
    <row r="448" spans="1:4" ht="18.75">
      <c r="A448" s="33"/>
    </row>
    <row r="449" spans="1:7" ht="18.75">
      <c r="A449" s="33"/>
    </row>
    <row r="450" spans="1:7" ht="18.75">
      <c r="A450" s="33"/>
    </row>
    <row r="451" spans="1:7" ht="18.75">
      <c r="A451" s="33"/>
    </row>
    <row r="452" spans="1:7" ht="18.75">
      <c r="A452" s="33"/>
    </row>
    <row r="453" spans="1:7" ht="18.75">
      <c r="A453" s="33" t="s">
        <v>4803</v>
      </c>
    </row>
    <row r="454" spans="1:7" ht="18.75">
      <c r="A454" s="33"/>
    </row>
    <row r="455" spans="1:7">
      <c r="A455" s="690"/>
      <c r="B455" s="691" t="s">
        <v>1563</v>
      </c>
      <c r="C455" s="691" t="s">
        <v>4804</v>
      </c>
      <c r="D455" s="691" t="s">
        <v>4772</v>
      </c>
      <c r="E455" s="708" t="s">
        <v>4805</v>
      </c>
      <c r="F455" s="691" t="s">
        <v>4773</v>
      </c>
      <c r="G455" s="708" t="s">
        <v>4806</v>
      </c>
    </row>
    <row r="456" spans="1:7">
      <c r="A456" s="692" t="s">
        <v>455</v>
      </c>
      <c r="B456" s="709">
        <v>33.1</v>
      </c>
      <c r="C456" s="710">
        <v>27.85</v>
      </c>
      <c r="D456" s="709">
        <v>21.6</v>
      </c>
      <c r="E456" s="711">
        <v>19.73</v>
      </c>
      <c r="F456" s="696">
        <v>45.1</v>
      </c>
      <c r="G456" s="710">
        <v>28.590000000000003</v>
      </c>
    </row>
    <row r="457" spans="1:7">
      <c r="A457" s="696" t="s">
        <v>456</v>
      </c>
      <c r="B457" s="696">
        <v>20</v>
      </c>
      <c r="C457" s="710">
        <v>24.650000000000002</v>
      </c>
      <c r="D457" s="696">
        <v>26.8</v>
      </c>
      <c r="E457" s="711">
        <v>4.230000000000004</v>
      </c>
      <c r="F457" s="696">
        <v>24.1</v>
      </c>
      <c r="G457" s="710">
        <v>4.7900000000000063</v>
      </c>
    </row>
    <row r="458" spans="1:7">
      <c r="A458" s="699" t="s">
        <v>457</v>
      </c>
      <c r="B458" s="701">
        <v>23.2</v>
      </c>
      <c r="C458" s="710">
        <v>27.35</v>
      </c>
      <c r="D458" s="701">
        <v>42.3</v>
      </c>
      <c r="E458" s="711">
        <v>3.5100000000000051</v>
      </c>
      <c r="F458" s="696">
        <v>47.9</v>
      </c>
      <c r="G458" s="710">
        <v>4.5300000000000011</v>
      </c>
    </row>
    <row r="459" spans="1:7">
      <c r="A459" s="694" t="s">
        <v>3449</v>
      </c>
      <c r="B459" s="695">
        <v>20.5</v>
      </c>
      <c r="C459" s="710">
        <v>4.3500000000000014</v>
      </c>
      <c r="D459" s="695">
        <v>35.1</v>
      </c>
      <c r="E459" s="711">
        <v>3.240000000000002</v>
      </c>
      <c r="F459" s="696">
        <v>45.3</v>
      </c>
      <c r="G459" s="710">
        <v>3.5400000000000063</v>
      </c>
    </row>
    <row r="460" spans="1:7">
      <c r="A460" s="696" t="s">
        <v>4331</v>
      </c>
      <c r="B460" s="696">
        <v>43.5</v>
      </c>
      <c r="C460" s="710">
        <v>36.410000000000004</v>
      </c>
      <c r="D460" s="696">
        <v>32.4</v>
      </c>
      <c r="E460" s="711">
        <v>30.635000000000005</v>
      </c>
      <c r="F460" s="696">
        <v>35.4</v>
      </c>
      <c r="G460" s="710">
        <v>23.760000000000005</v>
      </c>
    </row>
    <row r="461" spans="1:7" ht="18.75">
      <c r="A461" s="33"/>
    </row>
    <row r="462" spans="1:7" ht="18.75">
      <c r="A462" s="33"/>
    </row>
    <row r="463" spans="1:7" ht="18.75">
      <c r="A463" s="33"/>
    </row>
    <row r="464" spans="1:7" ht="18.75">
      <c r="A464" s="33"/>
    </row>
    <row r="465" spans="1:1" ht="18.75">
      <c r="A465" s="33"/>
    </row>
    <row r="466" spans="1:1" ht="18.75">
      <c r="A466" s="33"/>
    </row>
    <row r="467" spans="1:1" ht="18.75">
      <c r="A467" s="33"/>
    </row>
    <row r="468" spans="1:1" ht="18.75">
      <c r="A468" s="33"/>
    </row>
    <row r="469" spans="1:1" ht="18.75">
      <c r="A469" s="33"/>
    </row>
    <row r="470" spans="1:1" ht="18.75">
      <c r="A470" s="33" t="s">
        <v>4807</v>
      </c>
    </row>
    <row r="494" spans="1:1" ht="18.75">
      <c r="A494" s="33" t="s">
        <v>4808</v>
      </c>
    </row>
    <row r="524" spans="1:1" ht="18.75">
      <c r="A524" s="33" t="s">
        <v>4809</v>
      </c>
    </row>
    <row r="546" spans="1:1" ht="18.75">
      <c r="A546" s="33" t="s">
        <v>4810</v>
      </c>
    </row>
    <row r="547" spans="1:1" ht="18.75">
      <c r="A547" s="33" t="s">
        <v>4811</v>
      </c>
    </row>
    <row r="565" spans="1:1" ht="18.75">
      <c r="A565" s="33" t="s">
        <v>4812</v>
      </c>
    </row>
    <row r="566" spans="1:1" ht="18.75">
      <c r="A566" s="33" t="s">
        <v>4813</v>
      </c>
    </row>
    <row r="567" spans="1:1" ht="18.75">
      <c r="A567" s="33" t="s">
        <v>4814</v>
      </c>
    </row>
    <row r="568" spans="1:1" ht="18.75">
      <c r="A568" s="33" t="s">
        <v>4815</v>
      </c>
    </row>
    <row r="589" spans="1:1" ht="18.75">
      <c r="A589" s="33" t="s">
        <v>4816</v>
      </c>
    </row>
    <row r="590" spans="1:1" ht="18.75">
      <c r="A590" s="33" t="s">
        <v>4817</v>
      </c>
    </row>
    <row r="591" spans="1:1" ht="18.75">
      <c r="A591" s="33" t="s">
        <v>4818</v>
      </c>
    </row>
    <row r="592" spans="1:1" ht="18.75">
      <c r="A592" s="33" t="s">
        <v>4819</v>
      </c>
    </row>
    <row r="610" spans="1:1" ht="18.75">
      <c r="A610" s="33" t="s">
        <v>4820</v>
      </c>
    </row>
    <row r="611" spans="1:1" ht="18.75">
      <c r="A611" s="33" t="s">
        <v>4821</v>
      </c>
    </row>
    <row r="612" spans="1:1" ht="18.75">
      <c r="A612" s="33" t="s">
        <v>4822</v>
      </c>
    </row>
    <row r="613" spans="1:1" ht="18.75">
      <c r="A613" s="33" t="s">
        <v>4823</v>
      </c>
    </row>
    <row r="614" spans="1:1" ht="18.75">
      <c r="A614" s="33" t="s">
        <v>4824</v>
      </c>
    </row>
    <row r="640" spans="1:1" ht="18.75">
      <c r="A640" s="33" t="s">
        <v>4825</v>
      </c>
    </row>
    <row r="659" spans="1:1" ht="18.75">
      <c r="A659" s="33" t="s">
        <v>4826</v>
      </c>
    </row>
    <row r="677" spans="1:4" ht="18.75">
      <c r="A677" s="33" t="s">
        <v>4827</v>
      </c>
    </row>
    <row r="679" spans="1:4" ht="18.75">
      <c r="A679" s="33" t="s">
        <v>4828</v>
      </c>
    </row>
    <row r="680" spans="1:4" ht="18.75">
      <c r="A680" s="4" t="s">
        <v>2304</v>
      </c>
      <c r="B680" s="4"/>
    </row>
    <row r="681" spans="1:4" ht="18.75">
      <c r="A681" s="33" t="s">
        <v>4829</v>
      </c>
    </row>
    <row r="682" spans="1:4" ht="18.75">
      <c r="A682" s="33" t="s">
        <v>4830</v>
      </c>
    </row>
    <row r="683" spans="1:4" ht="18.75">
      <c r="A683" s="33" t="s">
        <v>4831</v>
      </c>
    </row>
    <row r="684" spans="1:4" ht="18.75">
      <c r="A684" s="33" t="s">
        <v>4832</v>
      </c>
    </row>
    <row r="686" spans="1:4">
      <c r="A686" s="690"/>
      <c r="B686" s="691" t="s">
        <v>1563</v>
      </c>
      <c r="C686" s="691" t="s">
        <v>4772</v>
      </c>
      <c r="D686" s="691" t="s">
        <v>4773</v>
      </c>
    </row>
    <row r="687" spans="1:4">
      <c r="A687" s="692" t="s">
        <v>455</v>
      </c>
      <c r="B687" s="693">
        <v>33.1</v>
      </c>
      <c r="C687" s="694">
        <v>21.6</v>
      </c>
      <c r="D687" s="695">
        <v>45.1</v>
      </c>
    </row>
    <row r="688" spans="1:4">
      <c r="A688" s="696" t="s">
        <v>456</v>
      </c>
      <c r="B688" s="697">
        <v>20</v>
      </c>
      <c r="C688" s="698">
        <v>26.8</v>
      </c>
      <c r="D688" s="696">
        <v>24.1</v>
      </c>
    </row>
    <row r="689" spans="1:7">
      <c r="A689" s="699" t="s">
        <v>457</v>
      </c>
      <c r="B689" s="700">
        <v>23.2</v>
      </c>
      <c r="C689" s="699">
        <v>42.3</v>
      </c>
      <c r="D689" s="701">
        <v>47.9</v>
      </c>
    </row>
    <row r="690" spans="1:7">
      <c r="A690" s="694" t="s">
        <v>3449</v>
      </c>
      <c r="B690" s="693">
        <v>20.5</v>
      </c>
      <c r="C690" s="694">
        <v>35.1</v>
      </c>
      <c r="D690" s="701">
        <v>45.3</v>
      </c>
    </row>
    <row r="691" spans="1:7">
      <c r="A691" s="696" t="s">
        <v>4331</v>
      </c>
      <c r="B691" s="697">
        <v>43.5</v>
      </c>
      <c r="C691" s="698">
        <v>32.4</v>
      </c>
      <c r="D691" s="702">
        <v>35.4</v>
      </c>
    </row>
    <row r="694" spans="1:7">
      <c r="A694" s="690"/>
      <c r="B694" s="691" t="s">
        <v>1563</v>
      </c>
      <c r="C694" s="691" t="s">
        <v>4804</v>
      </c>
      <c r="D694" s="691" t="s">
        <v>4772</v>
      </c>
      <c r="E694" s="708" t="s">
        <v>4805</v>
      </c>
      <c r="F694" s="691" t="s">
        <v>4773</v>
      </c>
      <c r="G694" s="708" t="s">
        <v>4806</v>
      </c>
    </row>
    <row r="695" spans="1:7">
      <c r="A695" s="692" t="s">
        <v>455</v>
      </c>
      <c r="B695" s="709">
        <v>33.1</v>
      </c>
      <c r="C695" s="710">
        <v>14.75</v>
      </c>
      <c r="D695" s="709">
        <v>21.6</v>
      </c>
      <c r="E695" s="711">
        <v>24.93</v>
      </c>
      <c r="F695" s="696">
        <v>45.1</v>
      </c>
      <c r="G695" s="710">
        <v>7.5900000000000034</v>
      </c>
    </row>
    <row r="696" spans="1:7">
      <c r="A696" s="696" t="s">
        <v>456</v>
      </c>
      <c r="B696" s="696">
        <v>20</v>
      </c>
      <c r="C696" s="710">
        <v>27.85</v>
      </c>
      <c r="D696" s="696">
        <v>26.8</v>
      </c>
      <c r="E696" s="711">
        <v>19.73</v>
      </c>
      <c r="F696" s="696">
        <v>24.1</v>
      </c>
      <c r="G696" s="710">
        <v>28.590000000000003</v>
      </c>
    </row>
    <row r="697" spans="1:7">
      <c r="A697" s="699" t="s">
        <v>457</v>
      </c>
      <c r="B697" s="701">
        <v>23.2</v>
      </c>
      <c r="C697" s="710">
        <v>24.650000000000002</v>
      </c>
      <c r="D697" s="701">
        <v>42.3</v>
      </c>
      <c r="E697" s="711">
        <v>4.230000000000004</v>
      </c>
      <c r="F697" s="696">
        <v>47.9</v>
      </c>
      <c r="G697" s="710">
        <v>4.7900000000000063</v>
      </c>
    </row>
    <row r="698" spans="1:7">
      <c r="A698" s="694" t="s">
        <v>3449</v>
      </c>
      <c r="B698" s="695">
        <v>20.5</v>
      </c>
      <c r="C698" s="710">
        <v>27.35</v>
      </c>
      <c r="D698" s="695">
        <v>35.1</v>
      </c>
      <c r="E698" s="711">
        <v>3.5100000000000051</v>
      </c>
      <c r="F698" s="696">
        <v>45.3</v>
      </c>
      <c r="G698" s="710">
        <v>4.5300000000000011</v>
      </c>
    </row>
    <row r="699" spans="1:7">
      <c r="A699" s="696" t="s">
        <v>4331</v>
      </c>
      <c r="B699" s="696">
        <v>43.5</v>
      </c>
      <c r="C699" s="710">
        <v>4.3500000000000014</v>
      </c>
      <c r="D699" s="696">
        <v>32.4</v>
      </c>
      <c r="E699" s="711">
        <v>3.240000000000002</v>
      </c>
      <c r="F699" s="696">
        <v>35.4</v>
      </c>
      <c r="G699" s="710">
        <v>3.5400000000000063</v>
      </c>
    </row>
    <row r="701" spans="1:7">
      <c r="B701" s="691" t="s">
        <v>4833</v>
      </c>
      <c r="C701" s="691" t="s">
        <v>4834</v>
      </c>
    </row>
    <row r="702" spans="1:7">
      <c r="B702" s="698">
        <v>6</v>
      </c>
      <c r="C702" s="698">
        <v>0</v>
      </c>
      <c r="D702" s="712"/>
      <c r="F702" s="712"/>
    </row>
    <row r="703" spans="1:7">
      <c r="B703" s="698">
        <v>6</v>
      </c>
      <c r="C703" s="698">
        <f>MAX(B687:B691)*1.1</f>
        <v>47.85</v>
      </c>
    </row>
    <row r="704" spans="1:7">
      <c r="B704" s="698">
        <v>6</v>
      </c>
      <c r="C704" s="713">
        <f>MAX(C687:C691)*1.1+C703</f>
        <v>94.38</v>
      </c>
    </row>
    <row r="706" spans="1:1" ht="18.75">
      <c r="A706" s="33" t="s">
        <v>4835</v>
      </c>
    </row>
    <row r="725" spans="1:1" ht="18.75">
      <c r="A725" s="33" t="s">
        <v>4836</v>
      </c>
    </row>
    <row r="726" spans="1:1" ht="18.75">
      <c r="A726" s="33" t="s">
        <v>4837</v>
      </c>
    </row>
    <row r="739" spans="1:1" ht="18.75">
      <c r="A739" s="33" t="s">
        <v>4838</v>
      </c>
    </row>
    <row r="740" spans="1:1" ht="18.75">
      <c r="A740" s="33" t="s">
        <v>4839</v>
      </c>
    </row>
    <row r="760" spans="1:1" ht="18.75">
      <c r="A760" s="33" t="s">
        <v>4840</v>
      </c>
    </row>
    <row r="780" spans="1:1" ht="18.75">
      <c r="A780" s="33" t="s">
        <v>4841</v>
      </c>
    </row>
    <row r="812" spans="1:1" ht="18.75">
      <c r="A812" s="33" t="s">
        <v>4842</v>
      </c>
    </row>
    <row r="829" spans="1:1" ht="18.75">
      <c r="A829" s="33" t="s">
        <v>4843</v>
      </c>
    </row>
    <row r="830" spans="1:1" ht="18.75">
      <c r="A830" s="33" t="s">
        <v>4844</v>
      </c>
    </row>
    <row r="831" spans="1:1" ht="18.75">
      <c r="A831" s="33"/>
    </row>
    <row r="832" spans="1:1" ht="18.75">
      <c r="A832" s="33"/>
    </row>
    <row r="833" spans="1:1" ht="18.75">
      <c r="A833" s="33"/>
    </row>
    <row r="834" spans="1:1" ht="18.75">
      <c r="A834" s="33"/>
    </row>
    <row r="835" spans="1:1" ht="18.75">
      <c r="A835" s="33"/>
    </row>
    <row r="836" spans="1:1" ht="18.75">
      <c r="A836" s="33"/>
    </row>
    <row r="837" spans="1:1" ht="18.75">
      <c r="A837" s="33"/>
    </row>
    <row r="838" spans="1:1" ht="18.75">
      <c r="A838" s="33"/>
    </row>
    <row r="839" spans="1:1" ht="18.75">
      <c r="A839" s="33"/>
    </row>
    <row r="840" spans="1:1" ht="18.75">
      <c r="A840" s="33"/>
    </row>
    <row r="841" spans="1:1" ht="18.75">
      <c r="A841" s="33"/>
    </row>
    <row r="842" spans="1:1" ht="18.75">
      <c r="A842" s="33"/>
    </row>
    <row r="843" spans="1:1" ht="18.75">
      <c r="A843" s="33"/>
    </row>
    <row r="844" spans="1:1" ht="18.75">
      <c r="A844" s="33"/>
    </row>
    <row r="845" spans="1:1" ht="18.75">
      <c r="A845" s="33"/>
    </row>
    <row r="846" spans="1:1" ht="18.75">
      <c r="A846" s="33"/>
    </row>
    <row r="847" spans="1:1" ht="18.75">
      <c r="A847" s="33"/>
    </row>
    <row r="848" spans="1:1" ht="18.75">
      <c r="A848" s="33" t="s">
        <v>4845</v>
      </c>
    </row>
    <row r="849" spans="1:7" ht="18.75">
      <c r="A849" s="33"/>
    </row>
    <row r="850" spans="1:7">
      <c r="A850" s="690"/>
      <c r="B850" s="691" t="s">
        <v>1563</v>
      </c>
      <c r="C850" s="691" t="s">
        <v>4772</v>
      </c>
      <c r="D850" s="691" t="s">
        <v>4773</v>
      </c>
    </row>
    <row r="851" spans="1:7">
      <c r="A851" s="692" t="s">
        <v>455</v>
      </c>
      <c r="B851" s="693">
        <v>33.1</v>
      </c>
      <c r="C851" s="694">
        <v>21.6</v>
      </c>
      <c r="D851" s="695">
        <v>45.1</v>
      </c>
    </row>
    <row r="852" spans="1:7">
      <c r="A852" s="696" t="s">
        <v>456</v>
      </c>
      <c r="B852" s="697">
        <v>20</v>
      </c>
      <c r="C852" s="698">
        <v>26.8</v>
      </c>
      <c r="D852" s="696">
        <v>24.1</v>
      </c>
    </row>
    <row r="853" spans="1:7">
      <c r="A853" s="699" t="s">
        <v>457</v>
      </c>
      <c r="B853" s="700">
        <v>23.2</v>
      </c>
      <c r="C853" s="699">
        <v>42.3</v>
      </c>
      <c r="D853" s="701">
        <v>47.9</v>
      </c>
    </row>
    <row r="854" spans="1:7">
      <c r="A854" s="694" t="s">
        <v>3449</v>
      </c>
      <c r="B854" s="693">
        <v>20.5</v>
      </c>
      <c r="C854" s="694">
        <v>35.1</v>
      </c>
      <c r="D854" s="701">
        <v>45.3</v>
      </c>
    </row>
    <row r="855" spans="1:7">
      <c r="A855" s="696" t="s">
        <v>4331</v>
      </c>
      <c r="B855" s="697">
        <v>43.5</v>
      </c>
      <c r="C855" s="698">
        <v>32.4</v>
      </c>
      <c r="D855" s="702">
        <v>35.4</v>
      </c>
    </row>
    <row r="858" spans="1:7">
      <c r="A858" s="690"/>
      <c r="B858" s="691" t="s">
        <v>1563</v>
      </c>
      <c r="C858" s="691" t="s">
        <v>4804</v>
      </c>
      <c r="D858" s="691" t="s">
        <v>4772</v>
      </c>
      <c r="E858" s="708" t="s">
        <v>4805</v>
      </c>
      <c r="F858" s="691" t="s">
        <v>4773</v>
      </c>
      <c r="G858" s="708" t="s">
        <v>4806</v>
      </c>
    </row>
    <row r="859" spans="1:7">
      <c r="A859" s="692" t="s">
        <v>455</v>
      </c>
      <c r="B859" s="709">
        <v>33.1</v>
      </c>
      <c r="C859" s="710">
        <v>14.75</v>
      </c>
      <c r="D859" s="709">
        <v>21.6</v>
      </c>
      <c r="E859" s="711">
        <v>24.93</v>
      </c>
      <c r="F859" s="696">
        <v>45.1</v>
      </c>
      <c r="G859" s="710">
        <v>7.5900000000000034</v>
      </c>
    </row>
    <row r="860" spans="1:7">
      <c r="A860" s="696" t="s">
        <v>456</v>
      </c>
      <c r="B860" s="696">
        <v>20</v>
      </c>
      <c r="C860" s="710">
        <v>27.85</v>
      </c>
      <c r="D860" s="696">
        <v>26.8</v>
      </c>
      <c r="E860" s="711">
        <v>19.73</v>
      </c>
      <c r="F860" s="696">
        <v>24.1</v>
      </c>
      <c r="G860" s="710">
        <v>28.590000000000003</v>
      </c>
    </row>
    <row r="861" spans="1:7">
      <c r="A861" s="699" t="s">
        <v>457</v>
      </c>
      <c r="B861" s="701">
        <v>23.2</v>
      </c>
      <c r="C861" s="710">
        <v>24.650000000000002</v>
      </c>
      <c r="D861" s="701">
        <v>42.3</v>
      </c>
      <c r="E861" s="711">
        <v>4.230000000000004</v>
      </c>
      <c r="F861" s="696">
        <v>47.9</v>
      </c>
      <c r="G861" s="710">
        <v>4.7900000000000063</v>
      </c>
    </row>
    <row r="862" spans="1:7">
      <c r="A862" s="694" t="s">
        <v>3449</v>
      </c>
      <c r="B862" s="695">
        <v>20.5</v>
      </c>
      <c r="C862" s="710">
        <v>27.35</v>
      </c>
      <c r="D862" s="695">
        <v>35.1</v>
      </c>
      <c r="E862" s="711">
        <v>3.5100000000000051</v>
      </c>
      <c r="F862" s="696">
        <v>45.3</v>
      </c>
      <c r="G862" s="710">
        <v>4.5300000000000011</v>
      </c>
    </row>
    <row r="863" spans="1:7">
      <c r="A863" s="696" t="s">
        <v>4331</v>
      </c>
      <c r="B863" s="696">
        <v>43.5</v>
      </c>
      <c r="C863" s="710">
        <v>4.3500000000000014</v>
      </c>
      <c r="D863" s="696">
        <v>32.4</v>
      </c>
      <c r="E863" s="711">
        <v>3.240000000000002</v>
      </c>
      <c r="F863" s="696">
        <v>35.4</v>
      </c>
      <c r="G863" s="710">
        <v>3.5400000000000063</v>
      </c>
    </row>
    <row r="865" spans="1:6">
      <c r="B865" s="691" t="s">
        <v>4833</v>
      </c>
      <c r="C865" s="691" t="s">
        <v>4834</v>
      </c>
    </row>
    <row r="866" spans="1:6">
      <c r="B866" s="698">
        <v>6</v>
      </c>
      <c r="C866" s="698">
        <v>0</v>
      </c>
      <c r="D866" s="712"/>
      <c r="F866" s="712"/>
    </row>
    <row r="867" spans="1:6">
      <c r="B867" s="698">
        <v>6</v>
      </c>
      <c r="C867" s="698">
        <f>MAX(B851:B855)*1.1</f>
        <v>47.85</v>
      </c>
    </row>
    <row r="868" spans="1:6">
      <c r="B868" s="698">
        <v>6</v>
      </c>
      <c r="C868" s="713">
        <f>MAX(C851:C855)*1.1+C867</f>
        <v>94.38</v>
      </c>
    </row>
    <row r="869" spans="1:6" ht="18.75">
      <c r="A869" s="33"/>
    </row>
    <row r="870" spans="1:6" ht="18.75">
      <c r="A870" s="33"/>
    </row>
    <row r="871" spans="1:6" ht="18.75">
      <c r="A871" s="33"/>
    </row>
    <row r="872" spans="1:6" ht="18.75">
      <c r="A872" s="33"/>
    </row>
    <row r="873" spans="1:6" ht="18.75">
      <c r="A873" s="33" t="s">
        <v>4846</v>
      </c>
    </row>
    <row r="874" spans="1:6" ht="18.75">
      <c r="A874" s="33" t="s">
        <v>4847</v>
      </c>
    </row>
    <row r="875" spans="1:6" ht="18.75">
      <c r="A875" s="33" t="s">
        <v>4848</v>
      </c>
    </row>
    <row r="876" spans="1:6" ht="18.75">
      <c r="A876" s="33"/>
    </row>
    <row r="877" spans="1:6" ht="18.75">
      <c r="A877" s="33"/>
    </row>
    <row r="878" spans="1:6" ht="18.75">
      <c r="A878" s="33"/>
    </row>
    <row r="879" spans="1:6" ht="18.75">
      <c r="A879" s="33"/>
    </row>
    <row r="880" spans="1:6" ht="18.75">
      <c r="A880" s="33"/>
    </row>
    <row r="881" spans="1:1" ht="18.75">
      <c r="A881" s="33"/>
    </row>
    <row r="882" spans="1:1" ht="18.75">
      <c r="A882" s="33"/>
    </row>
    <row r="883" spans="1:1" ht="18.75">
      <c r="A883" s="33"/>
    </row>
    <row r="884" spans="1:1" ht="18.75">
      <c r="A884" s="33"/>
    </row>
    <row r="885" spans="1:1" ht="18.75">
      <c r="A885" s="33"/>
    </row>
    <row r="886" spans="1:1" ht="18.75">
      <c r="A886" s="33"/>
    </row>
    <row r="887" spans="1:1" ht="18.75">
      <c r="A887" s="33"/>
    </row>
    <row r="888" spans="1:1" ht="18.75">
      <c r="A888" s="33"/>
    </row>
    <row r="889" spans="1:1" ht="18.75">
      <c r="A889" s="33"/>
    </row>
    <row r="890" spans="1:1" ht="18.75">
      <c r="A890" s="33" t="s">
        <v>4849</v>
      </c>
    </row>
    <row r="891" spans="1:1" ht="18.75">
      <c r="A891" s="33"/>
    </row>
    <row r="892" spans="1:1" ht="18.75">
      <c r="A892" s="33"/>
    </row>
    <row r="893" spans="1:1" ht="18.75">
      <c r="A893" s="33"/>
    </row>
    <row r="894" spans="1:1" ht="18.75">
      <c r="A894" s="33"/>
    </row>
    <row r="895" spans="1:1" ht="18.75">
      <c r="A895" s="33"/>
    </row>
    <row r="896" spans="1:1" ht="18.75">
      <c r="A896" s="33"/>
    </row>
    <row r="897" spans="1:1" ht="18.75">
      <c r="A897" s="33"/>
    </row>
    <row r="898" spans="1:1" ht="18.75">
      <c r="A898" s="33"/>
    </row>
    <row r="899" spans="1:1" ht="18.75">
      <c r="A899" s="33"/>
    </row>
    <row r="900" spans="1:1" ht="18.75">
      <c r="A900" s="33"/>
    </row>
    <row r="901" spans="1:1" ht="18.75">
      <c r="A901" s="33"/>
    </row>
    <row r="902" spans="1:1" ht="18.75">
      <c r="A902" s="33"/>
    </row>
    <row r="903" spans="1:1" ht="18.75">
      <c r="A903" s="33"/>
    </row>
    <row r="904" spans="1:1" ht="18.75">
      <c r="A904" s="33"/>
    </row>
    <row r="905" spans="1:1" ht="18.75">
      <c r="A905" s="33"/>
    </row>
    <row r="906" spans="1:1" ht="18.75">
      <c r="A906" s="33" t="s">
        <v>4850</v>
      </c>
    </row>
    <row r="907" spans="1:1" ht="18.75">
      <c r="A907" s="33" t="s">
        <v>4851</v>
      </c>
    </row>
    <row r="908" spans="1:1" ht="18.75">
      <c r="A908" s="33"/>
    </row>
    <row r="909" spans="1:1" ht="18.75">
      <c r="A909" s="33"/>
    </row>
    <row r="910" spans="1:1" ht="18.75">
      <c r="A910" s="33"/>
    </row>
    <row r="911" spans="1:1" ht="18.75">
      <c r="A911" s="33"/>
    </row>
    <row r="912" spans="1:1" ht="18.75">
      <c r="A912" s="33"/>
    </row>
    <row r="913" spans="1:1" ht="18.75">
      <c r="A913" s="33"/>
    </row>
    <row r="914" spans="1:1" ht="18.75">
      <c r="A914" s="33"/>
    </row>
    <row r="921" spans="1:1" ht="18.75">
      <c r="A921" s="33" t="s">
        <v>4852</v>
      </c>
    </row>
    <row r="922" spans="1:1" ht="18.75">
      <c r="A922" s="33"/>
    </row>
    <row r="923" spans="1:1" ht="18.75">
      <c r="A923" s="33"/>
    </row>
    <row r="924" spans="1:1" ht="18.75">
      <c r="A924" s="33"/>
    </row>
    <row r="925" spans="1:1" ht="18.75">
      <c r="A925" s="33"/>
    </row>
    <row r="926" spans="1:1" ht="18.75">
      <c r="A926" s="33"/>
    </row>
    <row r="927" spans="1:1" ht="18.75">
      <c r="A927" s="33"/>
    </row>
    <row r="928" spans="1:1" ht="18.75">
      <c r="A928" s="33"/>
    </row>
    <row r="929" spans="1:1" ht="18.75">
      <c r="A929" s="33"/>
    </row>
    <row r="930" spans="1:1" ht="18.75">
      <c r="A930" s="33" t="s">
        <v>4853</v>
      </c>
    </row>
    <row r="931" spans="1:1" ht="18.75">
      <c r="A931" s="33" t="s">
        <v>4854</v>
      </c>
    </row>
    <row r="932" spans="1:1" ht="18.75">
      <c r="A932" s="33"/>
    </row>
    <row r="933" spans="1:1" ht="18.75">
      <c r="A933" s="33"/>
    </row>
    <row r="934" spans="1:1" ht="18.75">
      <c r="A934" s="33"/>
    </row>
    <row r="935" spans="1:1" ht="18.75">
      <c r="A935" s="33"/>
    </row>
    <row r="936" spans="1:1" ht="18.75">
      <c r="A936" s="33"/>
    </row>
    <row r="937" spans="1:1" ht="18.75">
      <c r="A937" s="33"/>
    </row>
    <row r="938" spans="1:1" ht="18.75">
      <c r="A938" s="33"/>
    </row>
    <row r="939" spans="1:1" ht="18.75">
      <c r="A939" s="33"/>
    </row>
    <row r="940" spans="1:1" ht="18.75">
      <c r="A940" s="33"/>
    </row>
    <row r="941" spans="1:1" ht="18.75">
      <c r="A941" s="33"/>
    </row>
    <row r="942" spans="1:1" ht="18.75">
      <c r="A942" s="33"/>
    </row>
    <row r="943" spans="1:1" ht="18.75">
      <c r="A943" s="33"/>
    </row>
    <row r="944" spans="1:1" ht="18.75">
      <c r="A944" s="33"/>
    </row>
    <row r="945" spans="1:1" ht="18.75">
      <c r="A945" s="33"/>
    </row>
    <row r="946" spans="1:1" ht="18.75">
      <c r="A946" s="33"/>
    </row>
    <row r="947" spans="1:1" ht="18.75">
      <c r="A947" s="33"/>
    </row>
    <row r="948" spans="1:1" ht="18.75">
      <c r="A948" s="33"/>
    </row>
    <row r="949" spans="1:1" ht="18.75">
      <c r="A949" s="33"/>
    </row>
    <row r="950" spans="1:1" ht="18.75">
      <c r="A950" s="33"/>
    </row>
    <row r="951" spans="1:1" ht="18.75">
      <c r="A951" s="33"/>
    </row>
    <row r="952" spans="1:1" ht="18.75">
      <c r="A952" s="33"/>
    </row>
    <row r="953" spans="1:1" ht="18.75">
      <c r="A953" s="33"/>
    </row>
    <row r="954" spans="1:1" ht="18.75">
      <c r="A954" s="33"/>
    </row>
    <row r="955" spans="1:1" ht="18.75">
      <c r="A955" s="33"/>
    </row>
    <row r="956" spans="1:1" ht="18.75">
      <c r="A956" s="33" t="s">
        <v>4855</v>
      </c>
    </row>
    <row r="957" spans="1:1" ht="18.75">
      <c r="A957" s="33" t="s">
        <v>4856</v>
      </c>
    </row>
    <row r="958" spans="1:1" ht="18.75">
      <c r="A958" s="33" t="s">
        <v>4857</v>
      </c>
    </row>
    <row r="959" spans="1:1" ht="18.75">
      <c r="A959" s="33" t="s">
        <v>4858</v>
      </c>
    </row>
    <row r="960" spans="1:1" ht="18.75">
      <c r="A960" s="33"/>
    </row>
    <row r="961" spans="1:1" ht="18.75">
      <c r="A961" s="33"/>
    </row>
    <row r="962" spans="1:1" ht="18.75">
      <c r="A962" s="33"/>
    </row>
    <row r="963" spans="1:1" ht="18.75">
      <c r="A963" s="33"/>
    </row>
    <row r="964" spans="1:1" ht="18.75">
      <c r="A964" s="33"/>
    </row>
    <row r="965" spans="1:1" ht="18.75">
      <c r="A965" s="33"/>
    </row>
    <row r="966" spans="1:1" ht="18.75">
      <c r="A966" s="33"/>
    </row>
    <row r="967" spans="1:1" ht="18.75">
      <c r="A967" s="33"/>
    </row>
    <row r="968" spans="1:1" ht="18.75">
      <c r="A968" s="33"/>
    </row>
    <row r="969" spans="1:1" ht="18.75">
      <c r="A969" s="33"/>
    </row>
    <row r="970" spans="1:1" ht="18.75">
      <c r="A970" s="33"/>
    </row>
    <row r="971" spans="1:1" ht="18.75">
      <c r="A971" s="33"/>
    </row>
    <row r="972" spans="1:1" ht="18.75">
      <c r="A972" s="33"/>
    </row>
    <row r="973" spans="1:1" ht="18.75">
      <c r="A973" s="33"/>
    </row>
    <row r="974" spans="1:1" ht="18.75">
      <c r="A974" s="33"/>
    </row>
    <row r="975" spans="1:1" ht="18.75">
      <c r="A975" s="33"/>
    </row>
    <row r="976" spans="1:1" ht="18.75">
      <c r="A976" s="33"/>
    </row>
    <row r="977" spans="1:1" ht="18.75">
      <c r="A977" s="33"/>
    </row>
    <row r="978" spans="1:1" ht="18.75">
      <c r="A978" s="33"/>
    </row>
    <row r="979" spans="1:1" ht="18.75">
      <c r="A979" s="33" t="s">
        <v>4859</v>
      </c>
    </row>
    <row r="980" spans="1:1" ht="18.75">
      <c r="A980" s="33" t="s">
        <v>4860</v>
      </c>
    </row>
    <row r="981" spans="1:1" ht="18.75">
      <c r="A981" s="33" t="s">
        <v>4861</v>
      </c>
    </row>
    <row r="982" spans="1:1" ht="18.75">
      <c r="A982" s="33"/>
    </row>
    <row r="983" spans="1:1" ht="18.75">
      <c r="A983" s="33"/>
    </row>
    <row r="984" spans="1:1" ht="18.75">
      <c r="A984" s="33"/>
    </row>
    <row r="985" spans="1:1" ht="18.75">
      <c r="A985" s="33"/>
    </row>
    <row r="986" spans="1:1" ht="18.75">
      <c r="A986" s="33"/>
    </row>
    <row r="987" spans="1:1" ht="18.75">
      <c r="A987" s="33"/>
    </row>
    <row r="988" spans="1:1" ht="18.75">
      <c r="A988" s="33"/>
    </row>
    <row r="989" spans="1:1" ht="18.75">
      <c r="A989" s="33"/>
    </row>
    <row r="990" spans="1:1" ht="18.75">
      <c r="A990" s="33"/>
    </row>
    <row r="991" spans="1:1" ht="18.75">
      <c r="A991" s="33"/>
    </row>
    <row r="992" spans="1:1" ht="18.75">
      <c r="A992" s="33"/>
    </row>
    <row r="993" spans="1:1" ht="18.75">
      <c r="A993" s="33"/>
    </row>
    <row r="994" spans="1:1" ht="18.75">
      <c r="A994" s="33"/>
    </row>
    <row r="995" spans="1:1" ht="18.75">
      <c r="A995" s="33"/>
    </row>
    <row r="996" spans="1:1" ht="18.75">
      <c r="A996" s="33"/>
    </row>
    <row r="997" spans="1:1" ht="18.75">
      <c r="A997" s="33"/>
    </row>
    <row r="1001" spans="1:1" ht="18.75">
      <c r="A1001" s="33" t="s">
        <v>4862</v>
      </c>
    </row>
    <row r="1021" spans="1:1" ht="18.75">
      <c r="A1021" s="33" t="s">
        <v>4863</v>
      </c>
    </row>
  </sheetData>
  <mergeCells count="1">
    <mergeCell ref="A21:F21"/>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8AB3A2-1006-4712-B058-1091AE8715E7}">
  <sheetPr>
    <tabColor theme="5"/>
  </sheetPr>
  <dimension ref="A1:DK1095"/>
  <sheetViews>
    <sheetView workbookViewId="0">
      <selection activeCell="I15" sqref="I15"/>
    </sheetView>
  </sheetViews>
  <sheetFormatPr defaultRowHeight="15"/>
  <cols>
    <col min="1" max="1" width="19.7109375" bestFit="1" customWidth="1"/>
    <col min="2" max="2" width="18.140625" bestFit="1" customWidth="1"/>
    <col min="3" max="3" width="10.85546875" customWidth="1"/>
    <col min="4" max="4" width="13" bestFit="1" customWidth="1"/>
    <col min="5" max="5" width="11.5703125" bestFit="1" customWidth="1"/>
    <col min="6" max="6" width="13.85546875" bestFit="1" customWidth="1"/>
    <col min="7" max="7" width="13.42578125" bestFit="1" customWidth="1"/>
  </cols>
  <sheetData>
    <row r="1" spans="1:7" ht="26.25">
      <c r="A1" s="155" t="s">
        <v>4243</v>
      </c>
      <c r="B1" s="583"/>
      <c r="C1" s="583"/>
      <c r="D1" s="583"/>
      <c r="E1" s="583"/>
      <c r="F1" s="583"/>
      <c r="G1" s="583"/>
    </row>
    <row r="4" spans="1:7" ht="18.75">
      <c r="A4" s="594" t="s">
        <v>5</v>
      </c>
      <c r="B4" s="594" t="s">
        <v>449</v>
      </c>
      <c r="C4" s="594" t="s">
        <v>448</v>
      </c>
      <c r="D4" s="594" t="s">
        <v>4244</v>
      </c>
      <c r="E4" s="594" t="s">
        <v>4245</v>
      </c>
      <c r="F4" s="594" t="s">
        <v>2331</v>
      </c>
      <c r="G4" s="594" t="s">
        <v>452</v>
      </c>
    </row>
    <row r="5" spans="1:7" ht="15.75">
      <c r="A5" s="595">
        <v>43661</v>
      </c>
      <c r="B5" s="596" t="s">
        <v>4246</v>
      </c>
      <c r="C5" s="596" t="s">
        <v>460</v>
      </c>
      <c r="D5" s="596" t="s">
        <v>4247</v>
      </c>
      <c r="E5" s="597">
        <v>20871</v>
      </c>
      <c r="F5" s="597">
        <v>620927</v>
      </c>
      <c r="G5" s="597">
        <v>1741089</v>
      </c>
    </row>
    <row r="6" spans="1:7" ht="15.75">
      <c r="A6" s="595">
        <v>43665</v>
      </c>
      <c r="B6" s="596" t="s">
        <v>4248</v>
      </c>
      <c r="C6" s="596" t="s">
        <v>854</v>
      </c>
      <c r="D6" s="596" t="s">
        <v>4249</v>
      </c>
      <c r="E6" s="597">
        <v>13685</v>
      </c>
      <c r="F6" s="597">
        <v>2532956</v>
      </c>
      <c r="G6" s="597">
        <v>5149890</v>
      </c>
    </row>
    <row r="7" spans="1:7" ht="15.75">
      <c r="A7" s="595">
        <v>43672</v>
      </c>
      <c r="B7" s="596" t="s">
        <v>4250</v>
      </c>
      <c r="C7" s="596" t="s">
        <v>854</v>
      </c>
      <c r="D7" s="596" t="s">
        <v>4251</v>
      </c>
      <c r="E7" s="597">
        <v>14823</v>
      </c>
      <c r="F7" s="597">
        <v>598287</v>
      </c>
      <c r="G7" s="597">
        <v>2300710</v>
      </c>
    </row>
    <row r="8" spans="1:7" ht="15.75">
      <c r="A8" s="595">
        <v>43688</v>
      </c>
      <c r="B8" s="596" t="s">
        <v>4252</v>
      </c>
      <c r="C8" s="596" t="s">
        <v>853</v>
      </c>
      <c r="D8" s="596" t="s">
        <v>4253</v>
      </c>
      <c r="E8" s="597">
        <v>17190</v>
      </c>
      <c r="F8" s="597">
        <v>319550</v>
      </c>
      <c r="G8" s="597">
        <v>1148912</v>
      </c>
    </row>
    <row r="9" spans="1:7" ht="15.75">
      <c r="A9" s="595">
        <v>43692</v>
      </c>
      <c r="B9" s="596" t="s">
        <v>4254</v>
      </c>
      <c r="C9" s="596" t="s">
        <v>453</v>
      </c>
      <c r="D9" s="596" t="s">
        <v>4255</v>
      </c>
      <c r="E9" s="597">
        <v>17154</v>
      </c>
      <c r="F9" s="597">
        <v>1698227</v>
      </c>
      <c r="G9" s="597">
        <v>4599112</v>
      </c>
    </row>
    <row r="10" spans="1:7" ht="15.75">
      <c r="A10" s="595">
        <v>43699</v>
      </c>
      <c r="B10" s="596" t="s">
        <v>4256</v>
      </c>
      <c r="C10" s="596" t="s">
        <v>460</v>
      </c>
      <c r="D10" s="596" t="s">
        <v>4257</v>
      </c>
      <c r="E10" s="597">
        <v>7499</v>
      </c>
      <c r="F10" s="597">
        <v>913322</v>
      </c>
      <c r="G10" s="597">
        <v>1917080</v>
      </c>
    </row>
    <row r="11" spans="1:7" ht="15.75">
      <c r="A11" s="595">
        <v>43701</v>
      </c>
      <c r="B11" s="596" t="s">
        <v>4258</v>
      </c>
      <c r="C11" s="596" t="s">
        <v>460</v>
      </c>
      <c r="D11" s="596" t="s">
        <v>4259</v>
      </c>
      <c r="E11" s="597">
        <v>21434</v>
      </c>
      <c r="F11" s="597">
        <v>876327</v>
      </c>
      <c r="G11" s="597">
        <v>1757908</v>
      </c>
    </row>
    <row r="12" spans="1:7" ht="15.75">
      <c r="A12" s="595">
        <v>43723</v>
      </c>
      <c r="B12" s="596" t="s">
        <v>4256</v>
      </c>
      <c r="C12" s="596" t="s">
        <v>854</v>
      </c>
      <c r="D12" s="596" t="s">
        <v>4260</v>
      </c>
      <c r="E12" s="597">
        <v>6914</v>
      </c>
      <c r="F12" s="597">
        <v>342811</v>
      </c>
      <c r="G12" s="597">
        <v>1209282</v>
      </c>
    </row>
    <row r="13" spans="1:7" ht="15.75">
      <c r="A13" s="595">
        <v>43725</v>
      </c>
      <c r="B13" s="596" t="s">
        <v>4254</v>
      </c>
      <c r="C13" s="596" t="s">
        <v>453</v>
      </c>
      <c r="D13" s="596" t="s">
        <v>4261</v>
      </c>
      <c r="E13" s="597">
        <v>13657</v>
      </c>
      <c r="F13" s="597">
        <v>616396</v>
      </c>
      <c r="G13" s="597">
        <v>1581662</v>
      </c>
    </row>
    <row r="14" spans="1:7" ht="15.75">
      <c r="A14" s="595">
        <v>43754</v>
      </c>
      <c r="B14" s="596" t="s">
        <v>4254</v>
      </c>
      <c r="C14" s="596" t="s">
        <v>460</v>
      </c>
      <c r="D14" s="596" t="s">
        <v>4262</v>
      </c>
      <c r="E14" s="597">
        <v>18783</v>
      </c>
      <c r="F14" s="597">
        <v>4116020</v>
      </c>
      <c r="G14" s="597">
        <v>8376043</v>
      </c>
    </row>
    <row r="15" spans="1:7" ht="15.75">
      <c r="A15" s="595">
        <v>43763</v>
      </c>
      <c r="B15" s="596" t="s">
        <v>4250</v>
      </c>
      <c r="C15" s="596" t="s">
        <v>854</v>
      </c>
      <c r="D15" s="596" t="s">
        <v>4263</v>
      </c>
      <c r="E15" s="597">
        <v>20190</v>
      </c>
      <c r="F15" s="597">
        <v>660000</v>
      </c>
      <c r="G15" s="597">
        <v>1978299</v>
      </c>
    </row>
    <row r="16" spans="1:7" ht="15.75">
      <c r="A16" s="595">
        <v>43774</v>
      </c>
      <c r="B16" s="596" t="s">
        <v>4250</v>
      </c>
      <c r="C16" s="596" t="s">
        <v>460</v>
      </c>
      <c r="D16" s="596" t="s">
        <v>4264</v>
      </c>
      <c r="E16" s="597">
        <v>16053</v>
      </c>
      <c r="F16" s="597">
        <v>228876</v>
      </c>
      <c r="G16" s="597">
        <v>914785</v>
      </c>
    </row>
    <row r="17" spans="1:7" ht="15.75">
      <c r="A17" s="595">
        <v>43788</v>
      </c>
      <c r="B17" s="596" t="s">
        <v>4250</v>
      </c>
      <c r="C17" s="596" t="s">
        <v>854</v>
      </c>
      <c r="D17" s="596" t="s">
        <v>4265</v>
      </c>
      <c r="E17" s="597">
        <v>23338</v>
      </c>
      <c r="F17" s="597">
        <v>729835</v>
      </c>
      <c r="G17" s="597">
        <v>1711222</v>
      </c>
    </row>
    <row r="18" spans="1:7" ht="15.75">
      <c r="A18" s="595">
        <v>43796</v>
      </c>
      <c r="B18" s="596" t="s">
        <v>4250</v>
      </c>
      <c r="C18" s="596" t="s">
        <v>453</v>
      </c>
      <c r="D18" s="596" t="s">
        <v>4266</v>
      </c>
      <c r="E18" s="597">
        <v>10057</v>
      </c>
      <c r="F18" s="597">
        <v>553551</v>
      </c>
      <c r="G18" s="597">
        <v>1257231</v>
      </c>
    </row>
    <row r="19" spans="1:7" ht="15.75">
      <c r="A19" s="595">
        <v>43794</v>
      </c>
      <c r="B19" s="596" t="s">
        <v>4250</v>
      </c>
      <c r="C19" s="596" t="s">
        <v>460</v>
      </c>
      <c r="D19" s="596" t="s">
        <v>4267</v>
      </c>
      <c r="E19" s="597">
        <v>7734</v>
      </c>
      <c r="F19" s="597">
        <v>1244348</v>
      </c>
      <c r="G19" s="597">
        <v>4078740</v>
      </c>
    </row>
    <row r="20" spans="1:7" ht="15.75">
      <c r="A20" s="595">
        <v>43798</v>
      </c>
      <c r="B20" s="596" t="s">
        <v>4250</v>
      </c>
      <c r="C20" s="596" t="s">
        <v>853</v>
      </c>
      <c r="D20" s="596" t="s">
        <v>4268</v>
      </c>
      <c r="E20" s="597">
        <v>8574</v>
      </c>
      <c r="F20" s="597">
        <v>2686453</v>
      </c>
      <c r="G20" s="597">
        <v>5897652</v>
      </c>
    </row>
    <row r="21" spans="1:7" ht="15.75">
      <c r="A21" s="595">
        <v>43824</v>
      </c>
      <c r="B21" s="596" t="s">
        <v>4254</v>
      </c>
      <c r="C21" s="596" t="s">
        <v>853</v>
      </c>
      <c r="D21" s="596" t="s">
        <v>4259</v>
      </c>
      <c r="E21" s="597">
        <v>9483</v>
      </c>
      <c r="F21" s="597">
        <v>2076115</v>
      </c>
      <c r="G21" s="597">
        <v>4852863</v>
      </c>
    </row>
    <row r="22" spans="1:7" ht="15.75">
      <c r="A22" s="595">
        <v>43826</v>
      </c>
      <c r="B22" s="596" t="s">
        <v>4254</v>
      </c>
      <c r="C22" s="596" t="s">
        <v>853</v>
      </c>
      <c r="D22" s="596" t="s">
        <v>4269</v>
      </c>
      <c r="E22" s="597">
        <v>9276</v>
      </c>
      <c r="F22" s="597">
        <v>1904840</v>
      </c>
      <c r="G22" s="597">
        <v>4687422</v>
      </c>
    </row>
    <row r="23" spans="1:7" ht="15.75">
      <c r="A23" s="595">
        <v>43829</v>
      </c>
      <c r="B23" s="596" t="s">
        <v>4254</v>
      </c>
      <c r="C23" s="596" t="s">
        <v>854</v>
      </c>
      <c r="D23" s="596" t="s">
        <v>4270</v>
      </c>
      <c r="E23" s="597">
        <v>5176</v>
      </c>
      <c r="F23" s="597">
        <v>740195</v>
      </c>
      <c r="G23" s="597">
        <v>1838220</v>
      </c>
    </row>
    <row r="24" spans="1:7" ht="15.75">
      <c r="A24" s="595">
        <v>43845</v>
      </c>
      <c r="B24" s="596" t="s">
        <v>4256</v>
      </c>
      <c r="C24" s="596" t="s">
        <v>460</v>
      </c>
      <c r="D24" s="596" t="s">
        <v>4261</v>
      </c>
      <c r="E24" s="597">
        <v>18575</v>
      </c>
      <c r="F24" s="597">
        <v>525195</v>
      </c>
      <c r="G24" s="597">
        <v>1958181</v>
      </c>
    </row>
    <row r="25" spans="1:7" ht="15.75">
      <c r="A25" s="595">
        <v>43855</v>
      </c>
      <c r="B25" s="596" t="s">
        <v>4254</v>
      </c>
      <c r="C25" s="596" t="s">
        <v>853</v>
      </c>
      <c r="D25" s="596" t="s">
        <v>4271</v>
      </c>
      <c r="E25" s="597">
        <v>8472</v>
      </c>
      <c r="F25" s="597">
        <v>488559</v>
      </c>
      <c r="G25" s="597">
        <v>1370705</v>
      </c>
    </row>
    <row r="26" spans="1:7" ht="15.75">
      <c r="A26" s="595">
        <v>43859</v>
      </c>
      <c r="B26" s="596" t="s">
        <v>4254</v>
      </c>
      <c r="C26" s="596" t="s">
        <v>460</v>
      </c>
      <c r="D26" s="596" t="s">
        <v>4272</v>
      </c>
      <c r="E26" s="597">
        <v>13193</v>
      </c>
      <c r="F26" s="597">
        <v>516876</v>
      </c>
      <c r="G26" s="597">
        <v>1683109</v>
      </c>
    </row>
    <row r="27" spans="1:7" ht="15.75">
      <c r="A27" s="595">
        <v>43831</v>
      </c>
      <c r="B27" s="596" t="s">
        <v>4254</v>
      </c>
      <c r="C27" s="596" t="s">
        <v>854</v>
      </c>
      <c r="D27" s="596" t="s">
        <v>4273</v>
      </c>
      <c r="E27" s="597">
        <v>5099</v>
      </c>
      <c r="F27" s="597">
        <v>1698733</v>
      </c>
      <c r="G27" s="597">
        <v>5664927</v>
      </c>
    </row>
    <row r="28" spans="1:7" ht="15.75">
      <c r="A28" s="595">
        <v>43832</v>
      </c>
      <c r="B28" s="596" t="s">
        <v>4254</v>
      </c>
      <c r="C28" s="596" t="s">
        <v>460</v>
      </c>
      <c r="D28" s="596" t="s">
        <v>4274</v>
      </c>
      <c r="E28" s="597">
        <v>12797</v>
      </c>
      <c r="F28" s="597">
        <v>2476489</v>
      </c>
      <c r="G28" s="597">
        <v>7239424</v>
      </c>
    </row>
    <row r="29" spans="1:7" ht="15.75">
      <c r="A29" s="595">
        <v>43832</v>
      </c>
      <c r="B29" s="596" t="s">
        <v>4254</v>
      </c>
      <c r="C29" s="596" t="s">
        <v>854</v>
      </c>
      <c r="D29" s="596" t="s">
        <v>4261</v>
      </c>
      <c r="E29" s="597">
        <v>19610</v>
      </c>
      <c r="F29" s="597">
        <v>3219058</v>
      </c>
      <c r="G29" s="597">
        <v>7874500</v>
      </c>
    </row>
    <row r="30" spans="1:7" ht="15.75">
      <c r="A30" s="595">
        <v>43832</v>
      </c>
      <c r="B30" s="596" t="s">
        <v>4254</v>
      </c>
      <c r="C30" s="596" t="s">
        <v>460</v>
      </c>
      <c r="D30" s="596" t="s">
        <v>4275</v>
      </c>
      <c r="E30" s="597">
        <v>13048</v>
      </c>
      <c r="F30" s="597">
        <v>498938</v>
      </c>
      <c r="G30" s="597">
        <v>1096869</v>
      </c>
    </row>
    <row r="34" spans="1:5" ht="21">
      <c r="A34" s="6" t="s">
        <v>4276</v>
      </c>
      <c r="C34" s="598" t="s">
        <v>1844</v>
      </c>
      <c r="D34" s="598"/>
      <c r="E34" s="598"/>
    </row>
    <row r="35" spans="1:5" ht="18.75">
      <c r="A35" s="33" t="s">
        <v>4277</v>
      </c>
    </row>
    <row r="36" spans="1:5" ht="18.75">
      <c r="A36" s="33" t="s">
        <v>4278</v>
      </c>
    </row>
    <row r="37" spans="1:5" ht="18.75">
      <c r="A37" s="33"/>
    </row>
    <row r="38" spans="1:5" ht="21">
      <c r="A38" s="6" t="s">
        <v>4279</v>
      </c>
      <c r="C38" s="598" t="s">
        <v>1844</v>
      </c>
      <c r="D38" s="598"/>
      <c r="E38" s="598"/>
    </row>
    <row r="39" spans="1:5" ht="18.75">
      <c r="A39" s="33" t="s">
        <v>4280</v>
      </c>
    </row>
    <row r="40" spans="1:5" ht="18.75">
      <c r="A40" s="33"/>
    </row>
    <row r="41" spans="1:5" ht="21">
      <c r="A41" s="6" t="s">
        <v>4281</v>
      </c>
      <c r="C41" s="598" t="s">
        <v>1844</v>
      </c>
      <c r="D41" s="598"/>
      <c r="E41" s="598"/>
    </row>
    <row r="42" spans="1:5" ht="18.75">
      <c r="A42" s="33" t="s">
        <v>4282</v>
      </c>
    </row>
    <row r="43" spans="1:5" ht="18.75">
      <c r="A43" s="33"/>
    </row>
    <row r="44" spans="1:5" ht="21">
      <c r="A44" s="6" t="s">
        <v>4283</v>
      </c>
      <c r="C44" s="598" t="s">
        <v>1844</v>
      </c>
      <c r="D44" s="598"/>
      <c r="E44" s="598"/>
    </row>
    <row r="45" spans="1:5" ht="18.75">
      <c r="A45" s="33" t="s">
        <v>4284</v>
      </c>
    </row>
    <row r="46" spans="1:5" ht="18.75">
      <c r="A46" s="33"/>
    </row>
    <row r="47" spans="1:5" ht="21">
      <c r="A47" s="6" t="s">
        <v>3303</v>
      </c>
      <c r="C47" s="598" t="s">
        <v>1844</v>
      </c>
      <c r="D47" s="598"/>
      <c r="E47" s="598"/>
    </row>
    <row r="48" spans="1:5" ht="18.75">
      <c r="A48" s="33" t="s">
        <v>4285</v>
      </c>
    </row>
    <row r="49" spans="1:5" ht="18.75">
      <c r="A49" s="33" t="s">
        <v>4286</v>
      </c>
    </row>
    <row r="50" spans="1:5" ht="18.75">
      <c r="A50" s="33"/>
    </row>
    <row r="51" spans="1:5" ht="21">
      <c r="A51" s="6" t="s">
        <v>3318</v>
      </c>
      <c r="C51" s="598" t="s">
        <v>1844</v>
      </c>
      <c r="D51" s="598"/>
      <c r="E51" s="598"/>
    </row>
    <row r="52" spans="1:5" ht="18.75">
      <c r="A52" s="33" t="s">
        <v>4287</v>
      </c>
    </row>
    <row r="53" spans="1:5" ht="18.75">
      <c r="A53" s="33"/>
    </row>
    <row r="54" spans="1:5" ht="21">
      <c r="A54" s="6" t="s">
        <v>3322</v>
      </c>
      <c r="C54" s="598" t="s">
        <v>1844</v>
      </c>
      <c r="D54" s="598"/>
      <c r="E54" s="598"/>
    </row>
    <row r="55" spans="1:5" ht="18.75">
      <c r="A55" s="33" t="s">
        <v>4288</v>
      </c>
    </row>
    <row r="56" spans="1:5" ht="18.75">
      <c r="A56" s="33" t="s">
        <v>4289</v>
      </c>
    </row>
    <row r="57" spans="1:5" ht="18.75">
      <c r="A57" s="33" t="s">
        <v>4290</v>
      </c>
    </row>
    <row r="67" spans="1:1" ht="28.5">
      <c r="A67" s="156" t="s">
        <v>1992</v>
      </c>
    </row>
    <row r="68" spans="1:1" ht="21">
      <c r="A68" s="6" t="s">
        <v>4276</v>
      </c>
    </row>
    <row r="101" spans="1:1" ht="21">
      <c r="A101" s="6" t="s">
        <v>4279</v>
      </c>
    </row>
    <row r="124" spans="1:2" ht="21">
      <c r="A124" s="6" t="s">
        <v>4281</v>
      </c>
    </row>
    <row r="127" spans="1:2" ht="18.75">
      <c r="A127" s="594" t="s">
        <v>449</v>
      </c>
      <c r="B127" s="594" t="s">
        <v>4291</v>
      </c>
    </row>
    <row r="128" spans="1:2">
      <c r="A128" t="s">
        <v>4246</v>
      </c>
      <c r="B128">
        <v>1</v>
      </c>
    </row>
    <row r="129" spans="1:6">
      <c r="A129" t="s">
        <v>4248</v>
      </c>
      <c r="B129">
        <v>1</v>
      </c>
    </row>
    <row r="130" spans="1:6">
      <c r="A130" t="s">
        <v>4250</v>
      </c>
      <c r="B130">
        <v>7</v>
      </c>
    </row>
    <row r="131" spans="1:6">
      <c r="A131" t="s">
        <v>4252</v>
      </c>
      <c r="B131">
        <v>1</v>
      </c>
    </row>
    <row r="132" spans="1:6">
      <c r="A132" t="s">
        <v>4254</v>
      </c>
      <c r="B132">
        <v>12</v>
      </c>
    </row>
    <row r="133" spans="1:6">
      <c r="A133" t="s">
        <v>4256</v>
      </c>
      <c r="B133">
        <v>3</v>
      </c>
    </row>
    <row r="134" spans="1:6">
      <c r="A134" t="s">
        <v>4258</v>
      </c>
      <c r="B134">
        <v>1</v>
      </c>
    </row>
    <row r="144" spans="1:6" ht="21">
      <c r="A144" s="6" t="s">
        <v>4283</v>
      </c>
      <c r="F144" s="6" t="s">
        <v>4283</v>
      </c>
    </row>
    <row r="163" spans="1:1" ht="21">
      <c r="A163" s="6" t="s">
        <v>3303</v>
      </c>
    </row>
    <row r="200" spans="1:2" ht="21">
      <c r="A200" s="6" t="s">
        <v>3318</v>
      </c>
    </row>
    <row r="201" spans="1:2">
      <c r="B201">
        <v>0</v>
      </c>
    </row>
    <row r="216" spans="1:1" ht="21">
      <c r="A216" s="6" t="s">
        <v>3322</v>
      </c>
    </row>
    <row r="238" spans="1:1" ht="21">
      <c r="A238" s="6" t="s">
        <v>1627</v>
      </c>
    </row>
    <row r="241" spans="1:2" ht="18.75">
      <c r="A241" s="594" t="s">
        <v>4292</v>
      </c>
      <c r="B241" s="594" t="s">
        <v>452</v>
      </c>
    </row>
    <row r="242" spans="1:2" ht="15.75">
      <c r="A242" s="596" t="s">
        <v>4247</v>
      </c>
      <c r="B242" s="599">
        <v>1741089</v>
      </c>
    </row>
    <row r="243" spans="1:2" ht="15.75">
      <c r="A243" s="596" t="s">
        <v>4249</v>
      </c>
      <c r="B243" s="599">
        <v>5149890</v>
      </c>
    </row>
    <row r="244" spans="1:2" ht="15.75">
      <c r="A244" s="596" t="s">
        <v>4251</v>
      </c>
      <c r="B244" s="599">
        <v>2300710</v>
      </c>
    </row>
    <row r="245" spans="1:2" ht="15.75">
      <c r="A245" s="596" t="s">
        <v>4253</v>
      </c>
      <c r="B245" s="599">
        <v>1148912</v>
      </c>
    </row>
    <row r="246" spans="1:2" ht="15.75">
      <c r="A246" s="596" t="s">
        <v>4255</v>
      </c>
      <c r="B246" s="599">
        <v>4599112</v>
      </c>
    </row>
    <row r="247" spans="1:2" ht="15.75">
      <c r="A247" s="596" t="s">
        <v>4257</v>
      </c>
      <c r="B247" s="599">
        <v>1917080</v>
      </c>
    </row>
    <row r="248" spans="1:2" ht="15.75">
      <c r="A248" s="596" t="s">
        <v>4259</v>
      </c>
      <c r="B248" s="599">
        <v>1757908</v>
      </c>
    </row>
    <row r="249" spans="1:2" ht="15.75">
      <c r="A249" s="596" t="s">
        <v>4260</v>
      </c>
      <c r="B249" s="599">
        <v>1209282</v>
      </c>
    </row>
    <row r="250" spans="1:2" ht="15.75">
      <c r="A250" s="596" t="s">
        <v>4261</v>
      </c>
      <c r="B250" s="599">
        <v>1581662</v>
      </c>
    </row>
    <row r="251" spans="1:2" ht="15.75">
      <c r="A251" s="596" t="s">
        <v>4262</v>
      </c>
      <c r="B251" s="599">
        <v>8376043</v>
      </c>
    </row>
    <row r="252" spans="1:2" ht="15.75">
      <c r="A252" s="596" t="s">
        <v>4263</v>
      </c>
      <c r="B252" s="599">
        <v>1978299</v>
      </c>
    </row>
    <row r="253" spans="1:2" ht="15.75">
      <c r="A253" s="596" t="s">
        <v>4264</v>
      </c>
      <c r="B253" s="599">
        <v>914785</v>
      </c>
    </row>
    <row r="254" spans="1:2" ht="15.75">
      <c r="A254" s="596" t="s">
        <v>4265</v>
      </c>
      <c r="B254" s="599">
        <v>1711222</v>
      </c>
    </row>
    <row r="255" spans="1:2" ht="15.75">
      <c r="A255" s="596" t="s">
        <v>4266</v>
      </c>
      <c r="B255" s="599">
        <v>1257231</v>
      </c>
    </row>
    <row r="256" spans="1:2" ht="15.75">
      <c r="A256" s="596" t="s">
        <v>4267</v>
      </c>
      <c r="B256" s="599">
        <v>4078740</v>
      </c>
    </row>
    <row r="257" spans="1:2" ht="15.75">
      <c r="A257" s="596" t="s">
        <v>4268</v>
      </c>
      <c r="B257" s="599">
        <v>5897652</v>
      </c>
    </row>
    <row r="258" spans="1:2" ht="15.75">
      <c r="A258" s="596" t="s">
        <v>4259</v>
      </c>
      <c r="B258" s="599">
        <v>4852863</v>
      </c>
    </row>
    <row r="259" spans="1:2" ht="15.75">
      <c r="A259" s="596" t="s">
        <v>4269</v>
      </c>
      <c r="B259" s="599">
        <v>4687422</v>
      </c>
    </row>
    <row r="260" spans="1:2" ht="15.75">
      <c r="A260" s="596" t="s">
        <v>4270</v>
      </c>
      <c r="B260" s="599">
        <v>1838220</v>
      </c>
    </row>
    <row r="261" spans="1:2" ht="15.75">
      <c r="A261" s="596" t="s">
        <v>4261</v>
      </c>
      <c r="B261" s="599">
        <v>1958181</v>
      </c>
    </row>
    <row r="262" spans="1:2" ht="15.75">
      <c r="A262" s="596" t="s">
        <v>4271</v>
      </c>
      <c r="B262" s="599">
        <v>1370705</v>
      </c>
    </row>
    <row r="263" spans="1:2" ht="15.75">
      <c r="A263" s="596" t="s">
        <v>4272</v>
      </c>
      <c r="B263" s="599">
        <v>1683109</v>
      </c>
    </row>
    <row r="264" spans="1:2" ht="15.75">
      <c r="A264" s="596" t="s">
        <v>4273</v>
      </c>
      <c r="B264" s="599">
        <v>5664927</v>
      </c>
    </row>
    <row r="265" spans="1:2" ht="15.75">
      <c r="A265" s="596" t="s">
        <v>4274</v>
      </c>
      <c r="B265" s="599">
        <v>7239424</v>
      </c>
    </row>
    <row r="266" spans="1:2" ht="15.75">
      <c r="A266" s="596" t="s">
        <v>4261</v>
      </c>
      <c r="B266" s="599">
        <v>7874500</v>
      </c>
    </row>
    <row r="267" spans="1:2" ht="15.75">
      <c r="A267" s="596" t="s">
        <v>4275</v>
      </c>
      <c r="B267" s="599">
        <v>1096869</v>
      </c>
    </row>
    <row r="274" spans="1:3" ht="23.25">
      <c r="A274" s="21" t="s">
        <v>4293</v>
      </c>
      <c r="B274" s="21"/>
      <c r="C274" s="21"/>
    </row>
    <row r="275" spans="1:3" ht="18.75">
      <c r="A275" s="33"/>
    </row>
    <row r="276" spans="1:3" ht="18.75">
      <c r="A276" s="33" t="s">
        <v>4294</v>
      </c>
    </row>
    <row r="277" spans="1:3" ht="18.75">
      <c r="A277" s="33" t="s">
        <v>4295</v>
      </c>
    </row>
    <row r="280" spans="1:3" ht="21">
      <c r="A280" s="6" t="s">
        <v>3335</v>
      </c>
    </row>
    <row r="281" spans="1:3" ht="18.75">
      <c r="A281" s="33" t="s">
        <v>4296</v>
      </c>
    </row>
    <row r="282" spans="1:3" ht="18.75">
      <c r="A282" s="33" t="s">
        <v>4297</v>
      </c>
    </row>
    <row r="286" spans="1:3" ht="18.75">
      <c r="A286" s="158" t="s">
        <v>4298</v>
      </c>
      <c r="B286" s="600" t="s">
        <v>4299</v>
      </c>
    </row>
    <row r="287" spans="1:3" ht="18.75">
      <c r="A287" s="601">
        <v>42763</v>
      </c>
      <c r="B287" s="601">
        <v>19455</v>
      </c>
    </row>
    <row r="288" spans="1:3" ht="18.75">
      <c r="A288" s="601">
        <v>195387</v>
      </c>
      <c r="B288" s="601">
        <v>93965</v>
      </c>
    </row>
    <row r="289" spans="1:2" ht="18.75">
      <c r="A289" s="601">
        <v>35672</v>
      </c>
      <c r="B289" s="601">
        <v>20858</v>
      </c>
    </row>
    <row r="290" spans="1:2" ht="18.75">
      <c r="A290" s="601">
        <v>217637</v>
      </c>
      <c r="B290" s="601">
        <v>107164</v>
      </c>
    </row>
    <row r="291" spans="1:2" ht="18.75">
      <c r="A291" s="601">
        <v>74734</v>
      </c>
      <c r="B291" s="601">
        <v>34036</v>
      </c>
    </row>
    <row r="292" spans="1:2" ht="18.75">
      <c r="A292" s="601">
        <v>130550</v>
      </c>
      <c r="B292" s="601">
        <v>87806</v>
      </c>
    </row>
    <row r="293" spans="1:2" ht="18.75">
      <c r="A293" s="601">
        <v>42976</v>
      </c>
      <c r="B293" s="601">
        <v>17927</v>
      </c>
    </row>
    <row r="294" spans="1:2" ht="18.75">
      <c r="A294" s="601">
        <v>151132</v>
      </c>
      <c r="B294" s="601">
        <v>91518</v>
      </c>
    </row>
    <row r="295" spans="1:2" ht="18.75">
      <c r="A295" s="601">
        <v>54936</v>
      </c>
      <c r="B295" s="601">
        <v>29479</v>
      </c>
    </row>
    <row r="298" spans="1:2" ht="18.75">
      <c r="A298" s="598" t="s">
        <v>1586</v>
      </c>
    </row>
    <row r="299" spans="1:2" ht="18.75">
      <c r="A299" s="33" t="s">
        <v>4300</v>
      </c>
    </row>
    <row r="309" spans="1:1" ht="18.75">
      <c r="A309" s="33" t="s">
        <v>4301</v>
      </c>
    </row>
    <row r="325" spans="1:7" ht="21">
      <c r="A325" s="808" t="s">
        <v>25</v>
      </c>
      <c r="B325" s="808"/>
      <c r="C325" s="808"/>
      <c r="D325" s="808"/>
      <c r="E325" s="808"/>
      <c r="F325" s="808"/>
      <c r="G325" s="808"/>
    </row>
    <row r="343" spans="1:12" ht="18.75">
      <c r="A343" s="8" t="s">
        <v>4302</v>
      </c>
      <c r="B343" s="8"/>
      <c r="C343" s="8"/>
      <c r="D343" s="8"/>
      <c r="E343" s="8"/>
      <c r="F343" s="8"/>
      <c r="G343" s="8"/>
      <c r="H343" s="8"/>
      <c r="I343" s="8"/>
      <c r="J343" s="8"/>
      <c r="K343" s="8"/>
      <c r="L343" s="8"/>
    </row>
    <row r="347" spans="1:12" ht="23.25">
      <c r="A347" s="21" t="s">
        <v>4303</v>
      </c>
      <c r="B347" s="21"/>
      <c r="C347" s="21"/>
    </row>
    <row r="348" spans="1:12" ht="23.25">
      <c r="A348" s="21" t="s">
        <v>1627</v>
      </c>
    </row>
    <row r="349" spans="1:12" ht="21">
      <c r="A349" s="54" t="s">
        <v>4304</v>
      </c>
    </row>
    <row r="350" spans="1:12" ht="21">
      <c r="A350" s="54" t="s">
        <v>4305</v>
      </c>
    </row>
    <row r="353" spans="1:4" ht="15.75">
      <c r="A353" s="242" t="s">
        <v>4306</v>
      </c>
      <c r="B353" s="242" t="s">
        <v>4307</v>
      </c>
      <c r="C353" s="242" t="s">
        <v>4308</v>
      </c>
      <c r="D353" s="242" t="s">
        <v>4309</v>
      </c>
    </row>
    <row r="354" spans="1:4">
      <c r="A354" s="56">
        <v>0</v>
      </c>
      <c r="B354" s="56">
        <v>0</v>
      </c>
      <c r="C354" s="56">
        <v>0</v>
      </c>
      <c r="D354" s="56">
        <v>0</v>
      </c>
    </row>
    <row r="355" spans="1:4">
      <c r="A355" s="56">
        <v>1</v>
      </c>
      <c r="B355" s="56">
        <v>2</v>
      </c>
      <c r="C355" s="56">
        <v>0</v>
      </c>
      <c r="D355" s="56">
        <v>1</v>
      </c>
    </row>
    <row r="356" spans="1:4">
      <c r="A356" s="56">
        <v>2</v>
      </c>
      <c r="B356" s="56">
        <v>6</v>
      </c>
      <c r="C356" s="56">
        <v>0</v>
      </c>
      <c r="D356" s="56">
        <v>2</v>
      </c>
    </row>
    <row r="357" spans="1:4">
      <c r="A357" s="56">
        <v>3</v>
      </c>
      <c r="B357" s="56">
        <v>6</v>
      </c>
      <c r="C357" s="56">
        <v>0</v>
      </c>
      <c r="D357" s="56">
        <v>2</v>
      </c>
    </row>
    <row r="358" spans="1:4">
      <c r="A358" s="56">
        <v>4</v>
      </c>
      <c r="B358" s="56">
        <v>10</v>
      </c>
      <c r="C358" s="56">
        <v>0</v>
      </c>
      <c r="D358" s="56">
        <v>2</v>
      </c>
    </row>
    <row r="359" spans="1:4">
      <c r="A359" s="56">
        <v>5</v>
      </c>
      <c r="B359" s="56">
        <v>11</v>
      </c>
      <c r="C359" s="56">
        <v>0</v>
      </c>
      <c r="D359" s="56">
        <v>2</v>
      </c>
    </row>
    <row r="360" spans="1:4">
      <c r="A360" s="56">
        <v>6</v>
      </c>
      <c r="B360" s="56">
        <v>13</v>
      </c>
      <c r="C360" s="56">
        <v>1</v>
      </c>
      <c r="D360" s="56">
        <v>3</v>
      </c>
    </row>
    <row r="361" spans="1:4">
      <c r="A361" s="56">
        <v>7</v>
      </c>
      <c r="B361" s="56">
        <v>14</v>
      </c>
      <c r="C361" s="56">
        <v>1</v>
      </c>
      <c r="D361" s="56">
        <v>4</v>
      </c>
    </row>
    <row r="362" spans="1:4">
      <c r="A362" s="56">
        <v>8</v>
      </c>
      <c r="B362" s="56">
        <v>15</v>
      </c>
      <c r="C362" s="56">
        <v>2</v>
      </c>
      <c r="D362" s="56">
        <v>5</v>
      </c>
    </row>
    <row r="363" spans="1:4">
      <c r="A363" s="56">
        <v>9</v>
      </c>
      <c r="B363" s="56">
        <v>16</v>
      </c>
      <c r="C363" s="56">
        <v>2</v>
      </c>
      <c r="D363" s="56">
        <v>7</v>
      </c>
    </row>
    <row r="364" spans="1:4">
      <c r="A364" s="56">
        <v>10</v>
      </c>
      <c r="B364" s="56">
        <v>17</v>
      </c>
      <c r="C364" s="56">
        <v>3</v>
      </c>
      <c r="D364" s="56">
        <v>9</v>
      </c>
    </row>
    <row r="365" spans="1:4">
      <c r="A365" s="56">
        <v>11</v>
      </c>
      <c r="B365" s="56">
        <v>25</v>
      </c>
      <c r="C365" s="56">
        <v>3</v>
      </c>
      <c r="D365" s="56">
        <v>11</v>
      </c>
    </row>
    <row r="366" spans="1:4">
      <c r="A366" s="56">
        <v>12</v>
      </c>
      <c r="B366" s="56">
        <v>27</v>
      </c>
      <c r="C366" s="56">
        <v>4</v>
      </c>
      <c r="D366" s="56">
        <v>12</v>
      </c>
    </row>
    <row r="367" spans="1:4">
      <c r="A367" s="56">
        <v>13</v>
      </c>
      <c r="B367" s="56">
        <v>30</v>
      </c>
      <c r="C367" s="56">
        <v>8</v>
      </c>
      <c r="D367" s="56">
        <v>13</v>
      </c>
    </row>
    <row r="368" spans="1:4">
      <c r="A368" s="56">
        <v>14</v>
      </c>
      <c r="B368" s="56">
        <v>32</v>
      </c>
      <c r="C368" s="56">
        <v>10</v>
      </c>
      <c r="D368" s="56">
        <v>14</v>
      </c>
    </row>
    <row r="369" spans="1:4">
      <c r="A369" s="56">
        <v>15</v>
      </c>
      <c r="B369" s="56">
        <v>34</v>
      </c>
      <c r="C369" s="56">
        <v>13</v>
      </c>
      <c r="D369" s="56">
        <v>15</v>
      </c>
    </row>
    <row r="370" spans="1:4">
      <c r="A370" s="56">
        <v>16</v>
      </c>
      <c r="B370" s="56">
        <v>36</v>
      </c>
      <c r="C370" s="56">
        <v>16</v>
      </c>
      <c r="D370" s="56">
        <v>15</v>
      </c>
    </row>
    <row r="371" spans="1:4">
      <c r="A371" s="56">
        <v>17</v>
      </c>
      <c r="B371" s="56">
        <v>37</v>
      </c>
      <c r="C371" s="56">
        <v>20</v>
      </c>
      <c r="D371" s="56">
        <v>15</v>
      </c>
    </row>
    <row r="372" spans="1:4">
      <c r="A372" s="56">
        <v>18</v>
      </c>
      <c r="B372" s="56">
        <v>39</v>
      </c>
      <c r="C372" s="56">
        <v>23</v>
      </c>
      <c r="D372" s="56">
        <v>15</v>
      </c>
    </row>
    <row r="373" spans="1:4">
      <c r="A373" s="56">
        <v>19</v>
      </c>
      <c r="B373" s="56">
        <v>40</v>
      </c>
      <c r="C373" s="56">
        <v>25</v>
      </c>
      <c r="D373" s="56">
        <v>15</v>
      </c>
    </row>
    <row r="374" spans="1:4">
      <c r="A374" s="56">
        <v>20</v>
      </c>
      <c r="B374" s="56">
        <v>40</v>
      </c>
      <c r="C374" s="56">
        <v>25</v>
      </c>
      <c r="D374" s="56">
        <v>15</v>
      </c>
    </row>
    <row r="377" spans="1:4" ht="18.75">
      <c r="A377" s="33" t="s">
        <v>4310</v>
      </c>
    </row>
    <row r="388" spans="1:1" ht="18.75">
      <c r="A388" s="33" t="s">
        <v>4311</v>
      </c>
    </row>
    <row r="407" spans="1:7" ht="21">
      <c r="A407" s="808" t="s">
        <v>25</v>
      </c>
      <c r="B407" s="808"/>
      <c r="C407" s="808"/>
      <c r="D407" s="808"/>
      <c r="E407" s="808"/>
      <c r="F407" s="808"/>
      <c r="G407" s="808"/>
    </row>
    <row r="429" spans="1:19" ht="18.75">
      <c r="R429" s="598" t="s">
        <v>1586</v>
      </c>
      <c r="S429" s="598"/>
    </row>
    <row r="431" spans="1:19" ht="23.25">
      <c r="A431" s="62" t="s">
        <v>4312</v>
      </c>
      <c r="B431" s="25"/>
      <c r="C431" s="57"/>
    </row>
    <row r="432" spans="1:19" ht="18.75">
      <c r="A432" s="8" t="s">
        <v>4313</v>
      </c>
      <c r="B432" s="20"/>
      <c r="C432" s="20"/>
      <c r="D432" s="848" t="s">
        <v>1844</v>
      </c>
      <c r="E432" s="848"/>
      <c r="F432" s="848"/>
    </row>
    <row r="433" spans="1:16">
      <c r="I433" s="864" t="s">
        <v>4314</v>
      </c>
      <c r="J433" s="864"/>
      <c r="K433" s="864"/>
      <c r="L433" s="864"/>
      <c r="M433" s="864"/>
      <c r="N433" s="864"/>
      <c r="O433" s="864"/>
      <c r="P433" s="864"/>
    </row>
    <row r="435" spans="1:16" ht="15.75">
      <c r="A435" s="318" t="s">
        <v>451</v>
      </c>
      <c r="B435" s="318" t="s">
        <v>2221</v>
      </c>
      <c r="C435" s="318" t="s">
        <v>4315</v>
      </c>
    </row>
    <row r="436" spans="1:16" ht="15.75">
      <c r="A436" s="260" t="s">
        <v>462</v>
      </c>
      <c r="B436" s="260">
        <v>300</v>
      </c>
      <c r="C436" s="260">
        <v>383</v>
      </c>
    </row>
    <row r="437" spans="1:16" ht="15.75">
      <c r="A437" s="260" t="s">
        <v>1887</v>
      </c>
      <c r="B437" s="260">
        <v>519</v>
      </c>
      <c r="C437" s="260">
        <v>536</v>
      </c>
    </row>
    <row r="438" spans="1:16" ht="15.75">
      <c r="A438" s="260" t="s">
        <v>1888</v>
      </c>
      <c r="B438" s="260">
        <v>612</v>
      </c>
      <c r="C438" s="260">
        <v>592</v>
      </c>
    </row>
    <row r="439" spans="1:16" ht="15.75">
      <c r="A439" s="260" t="s">
        <v>1889</v>
      </c>
      <c r="B439" s="260">
        <v>577</v>
      </c>
      <c r="C439" s="260">
        <v>582</v>
      </c>
    </row>
    <row r="440" spans="1:16" ht="15.75">
      <c r="A440" s="260" t="s">
        <v>1896</v>
      </c>
      <c r="B440" s="260">
        <v>412</v>
      </c>
      <c r="C440" s="260">
        <v>389</v>
      </c>
    </row>
    <row r="441" spans="1:16" ht="15.75">
      <c r="A441" s="260" t="s">
        <v>1903</v>
      </c>
      <c r="B441" s="260">
        <v>351</v>
      </c>
      <c r="C441" s="260">
        <v>361</v>
      </c>
    </row>
    <row r="453" spans="1:79">
      <c r="BD453" t="s">
        <v>4316</v>
      </c>
    </row>
    <row r="454" spans="1:79" ht="21">
      <c r="A454" s="27" t="s">
        <v>4317</v>
      </c>
      <c r="B454" s="25"/>
      <c r="C454" s="57"/>
      <c r="E454" s="848" t="s">
        <v>1844</v>
      </c>
      <c r="F454" s="848"/>
      <c r="G454" s="848"/>
      <c r="T454" s="598" t="s">
        <v>1586</v>
      </c>
      <c r="U454" s="598"/>
      <c r="BD454" t="s">
        <v>4318</v>
      </c>
    </row>
    <row r="455" spans="1:79" ht="21">
      <c r="A455" s="28" t="s">
        <v>4319</v>
      </c>
      <c r="B455" s="20"/>
      <c r="C455" s="20"/>
      <c r="D455" s="20"/>
      <c r="E455" s="20"/>
      <c r="F455" s="20"/>
      <c r="G455" s="20"/>
      <c r="AO455" t="s">
        <v>4320</v>
      </c>
      <c r="BD455" t="s">
        <v>4321</v>
      </c>
      <c r="CA455" t="s">
        <v>4322</v>
      </c>
    </row>
    <row r="456" spans="1:79" ht="18.75">
      <c r="K456" s="860" t="s">
        <v>4314</v>
      </c>
      <c r="L456" s="860"/>
      <c r="M456" s="860"/>
      <c r="N456" s="860"/>
      <c r="O456" s="860"/>
      <c r="P456" s="860"/>
      <c r="Q456" s="860"/>
      <c r="R456" s="860"/>
      <c r="AO456" t="s">
        <v>4323</v>
      </c>
      <c r="BP456" t="s">
        <v>4324</v>
      </c>
      <c r="CA456" t="s">
        <v>4325</v>
      </c>
    </row>
    <row r="457" spans="1:79" ht="23.25">
      <c r="AG457" s="539"/>
      <c r="CA457" t="s">
        <v>4326</v>
      </c>
    </row>
    <row r="458" spans="1:79" ht="30">
      <c r="A458" s="14" t="s">
        <v>4327</v>
      </c>
      <c r="B458" s="14" t="s">
        <v>4328</v>
      </c>
      <c r="C458" s="13" t="s">
        <v>4329</v>
      </c>
      <c r="CA458" t="s">
        <v>4330</v>
      </c>
    </row>
    <row r="459" spans="1:79" ht="15.75">
      <c r="A459" s="245" t="s">
        <v>455</v>
      </c>
      <c r="B459" s="245">
        <v>300</v>
      </c>
      <c r="C459" s="602">
        <v>240</v>
      </c>
    </row>
    <row r="460" spans="1:79" ht="15.75">
      <c r="A460" s="245" t="s">
        <v>456</v>
      </c>
      <c r="B460" s="245">
        <v>500</v>
      </c>
      <c r="C460" s="245">
        <v>620</v>
      </c>
    </row>
    <row r="461" spans="1:79" ht="15.75">
      <c r="A461" s="245" t="s">
        <v>457</v>
      </c>
      <c r="B461" s="245">
        <v>290</v>
      </c>
      <c r="C461" s="245">
        <v>410</v>
      </c>
    </row>
    <row r="462" spans="1:79" ht="15.75">
      <c r="A462" s="245" t="s">
        <v>3449</v>
      </c>
      <c r="B462" s="245">
        <v>150</v>
      </c>
      <c r="C462" s="245">
        <v>200</v>
      </c>
    </row>
    <row r="463" spans="1:79" ht="15.75">
      <c r="A463" s="245" t="s">
        <v>4331</v>
      </c>
      <c r="B463" s="245">
        <v>430</v>
      </c>
      <c r="C463" s="245">
        <v>150</v>
      </c>
    </row>
    <row r="470" spans="1:105">
      <c r="CM470" t="s">
        <v>4332</v>
      </c>
      <c r="DA470" s="61" t="s">
        <v>4333</v>
      </c>
    </row>
    <row r="471" spans="1:105">
      <c r="CM471" t="s">
        <v>4334</v>
      </c>
      <c r="DA471" s="61" t="s">
        <v>4335</v>
      </c>
    </row>
    <row r="472" spans="1:105">
      <c r="CM472" t="s">
        <v>4336</v>
      </c>
      <c r="DA472" s="61" t="s">
        <v>4337</v>
      </c>
    </row>
    <row r="473" spans="1:105" ht="23.25">
      <c r="A473" s="62" t="s">
        <v>4338</v>
      </c>
      <c r="B473" s="25"/>
      <c r="C473" s="57"/>
      <c r="D473" s="57"/>
      <c r="E473" s="848" t="s">
        <v>1844</v>
      </c>
      <c r="F473" s="848"/>
      <c r="G473" s="848"/>
      <c r="DA473" s="61"/>
    </row>
    <row r="474" spans="1:105" ht="18.75">
      <c r="A474" s="8" t="s">
        <v>4339</v>
      </c>
      <c r="B474" s="20"/>
      <c r="C474" s="20"/>
      <c r="W474" s="598" t="s">
        <v>1586</v>
      </c>
      <c r="X474" s="598"/>
      <c r="DA474" s="61"/>
    </row>
    <row r="475" spans="1:105">
      <c r="BA475" t="s">
        <v>4340</v>
      </c>
      <c r="BR475" t="s">
        <v>4341</v>
      </c>
      <c r="CE475" t="s">
        <v>4342</v>
      </c>
      <c r="DA475" s="61" t="s">
        <v>4343</v>
      </c>
    </row>
    <row r="476" spans="1:105" ht="18.75">
      <c r="A476" s="8" t="s">
        <v>4344</v>
      </c>
      <c r="B476" s="8"/>
      <c r="C476" s="8"/>
      <c r="D476" s="8"/>
      <c r="E476" s="8"/>
      <c r="F476" s="8"/>
      <c r="G476" s="8"/>
      <c r="H476" s="8"/>
      <c r="K476" s="872" t="s">
        <v>4314</v>
      </c>
      <c r="L476" s="872"/>
      <c r="M476" s="872"/>
      <c r="N476" s="872"/>
      <c r="O476" s="872"/>
      <c r="P476" s="872"/>
      <c r="Q476" s="872"/>
      <c r="R476" s="872"/>
      <c r="AD476" t="s">
        <v>4345</v>
      </c>
      <c r="AN476" t="s">
        <v>4346</v>
      </c>
      <c r="BA476" t="s">
        <v>4347</v>
      </c>
    </row>
    <row r="477" spans="1:105" ht="18.75">
      <c r="A477" s="8" t="s">
        <v>4348</v>
      </c>
      <c r="B477" s="8"/>
      <c r="C477" s="8"/>
      <c r="D477" s="8"/>
      <c r="E477" s="8"/>
      <c r="F477" s="8"/>
      <c r="G477" s="8"/>
      <c r="H477" s="8"/>
    </row>
    <row r="478" spans="1:105" ht="18.75">
      <c r="A478" s="8" t="s">
        <v>4349</v>
      </c>
      <c r="B478" s="8"/>
      <c r="C478" s="8"/>
      <c r="D478" s="8"/>
      <c r="E478" s="8"/>
      <c r="F478" s="8"/>
      <c r="G478" s="8"/>
      <c r="H478" s="8"/>
    </row>
    <row r="479" spans="1:105" ht="18.75">
      <c r="A479" s="8" t="s">
        <v>4350</v>
      </c>
      <c r="B479" s="8"/>
      <c r="C479" s="8"/>
      <c r="D479" s="8"/>
      <c r="E479" s="8"/>
      <c r="F479" s="8"/>
      <c r="G479" s="8"/>
      <c r="H479" s="8"/>
    </row>
    <row r="480" spans="1:105" ht="18.75">
      <c r="A480" s="8" t="s">
        <v>4351</v>
      </c>
      <c r="B480" s="8"/>
      <c r="C480" s="8"/>
      <c r="D480" s="8"/>
      <c r="E480" s="8"/>
      <c r="F480" s="8"/>
      <c r="G480" s="8"/>
      <c r="H480" s="8"/>
    </row>
    <row r="483" spans="1:2">
      <c r="A483" s="110" t="s">
        <v>4352</v>
      </c>
      <c r="B483" s="436">
        <f>1-B484</f>
        <v>0.58000000000000007</v>
      </c>
    </row>
    <row r="484" spans="1:2">
      <c r="A484" s="603" t="s">
        <v>4353</v>
      </c>
      <c r="B484" s="436">
        <v>0.42</v>
      </c>
    </row>
    <row r="502" spans="1:115" ht="21">
      <c r="A502" s="27" t="s">
        <v>4354</v>
      </c>
      <c r="B502" s="25"/>
      <c r="C502" s="57"/>
      <c r="D502" s="25"/>
      <c r="E502" s="848" t="s">
        <v>1844</v>
      </c>
      <c r="F502" s="848"/>
      <c r="G502" s="848"/>
      <c r="W502" s="598" t="s">
        <v>1586</v>
      </c>
      <c r="X502" s="598"/>
      <c r="DK502" t="s">
        <v>4355</v>
      </c>
    </row>
    <row r="503" spans="1:115" ht="18.75">
      <c r="A503" s="8" t="s">
        <v>4356</v>
      </c>
      <c r="B503" s="20"/>
      <c r="C503" s="20"/>
      <c r="D503" s="20"/>
      <c r="E503" s="20"/>
      <c r="F503" s="20"/>
      <c r="G503" s="20"/>
      <c r="DK503" t="s">
        <v>4357</v>
      </c>
    </row>
    <row r="504" spans="1:115" ht="18.75">
      <c r="A504" s="33" t="s">
        <v>4358</v>
      </c>
      <c r="W504" t="s">
        <v>4359</v>
      </c>
      <c r="CJ504" s="61" t="s">
        <v>4360</v>
      </c>
      <c r="CW504" t="s">
        <v>4361</v>
      </c>
      <c r="DK504" t="s">
        <v>4362</v>
      </c>
    </row>
    <row r="505" spans="1:115" ht="18.75">
      <c r="A505" s="33" t="s">
        <v>4363</v>
      </c>
      <c r="CJ505" s="61" t="s">
        <v>4364</v>
      </c>
      <c r="CW505" t="s">
        <v>4365</v>
      </c>
    </row>
    <row r="506" spans="1:115">
      <c r="CJ506" s="61" t="s">
        <v>4366</v>
      </c>
    </row>
    <row r="507" spans="1:115">
      <c r="AO507" t="s">
        <v>4367</v>
      </c>
      <c r="BM507" t="s">
        <v>4368</v>
      </c>
      <c r="BZ507" t="s">
        <v>4369</v>
      </c>
      <c r="CJ507" s="61" t="s">
        <v>4370</v>
      </c>
    </row>
    <row r="508" spans="1:115">
      <c r="AO508" t="s">
        <v>4371</v>
      </c>
      <c r="BC508" t="s">
        <v>4372</v>
      </c>
      <c r="BM508" t="s">
        <v>4373</v>
      </c>
    </row>
    <row r="509" spans="1:115" ht="18.75">
      <c r="F509" s="860" t="s">
        <v>4314</v>
      </c>
      <c r="G509" s="860"/>
      <c r="H509" s="860"/>
      <c r="I509" s="860"/>
      <c r="J509" s="860"/>
      <c r="K509" s="860"/>
      <c r="L509" s="860"/>
      <c r="M509" s="860"/>
      <c r="N509" s="860"/>
      <c r="O509" s="860"/>
      <c r="P509" s="860"/>
      <c r="Q509" s="860"/>
    </row>
    <row r="510" spans="1:115">
      <c r="A510" s="211" t="s">
        <v>451</v>
      </c>
      <c r="B510" s="211" t="s">
        <v>4374</v>
      </c>
      <c r="C510" s="14" t="s">
        <v>4375</v>
      </c>
      <c r="D510" s="211" t="s">
        <v>4376</v>
      </c>
    </row>
    <row r="511" spans="1:115">
      <c r="A511" s="56" t="s">
        <v>3402</v>
      </c>
      <c r="B511" s="56">
        <v>5000</v>
      </c>
      <c r="C511" s="56">
        <v>4500</v>
      </c>
      <c r="D511" s="604">
        <f>C511-B511</f>
        <v>-500</v>
      </c>
    </row>
    <row r="512" spans="1:115">
      <c r="A512" s="56" t="s">
        <v>3403</v>
      </c>
      <c r="B512" s="56">
        <v>4800</v>
      </c>
      <c r="C512" s="56">
        <v>5600</v>
      </c>
      <c r="D512" s="56">
        <f t="shared" ref="D512:D522" si="0">C512-B512</f>
        <v>800</v>
      </c>
    </row>
    <row r="513" spans="1:4">
      <c r="A513" s="56" t="s">
        <v>3404</v>
      </c>
      <c r="B513" s="56">
        <v>6000</v>
      </c>
      <c r="C513" s="56">
        <v>6200</v>
      </c>
      <c r="D513" s="56">
        <f t="shared" si="0"/>
        <v>200</v>
      </c>
    </row>
    <row r="514" spans="1:4">
      <c r="A514" s="56" t="s">
        <v>4377</v>
      </c>
      <c r="B514" s="56">
        <v>5500</v>
      </c>
      <c r="C514" s="56">
        <v>5215</v>
      </c>
      <c r="D514" s="604">
        <f t="shared" si="0"/>
        <v>-285</v>
      </c>
    </row>
    <row r="515" spans="1:4">
      <c r="A515" s="56" t="s">
        <v>96</v>
      </c>
      <c r="B515" s="56">
        <v>5800</v>
      </c>
      <c r="C515" s="56">
        <v>6250</v>
      </c>
      <c r="D515" s="56">
        <f t="shared" si="0"/>
        <v>450</v>
      </c>
    </row>
    <row r="516" spans="1:4">
      <c r="A516" s="56" t="s">
        <v>4378</v>
      </c>
      <c r="B516" s="56">
        <v>6500</v>
      </c>
      <c r="C516" s="56">
        <v>5900</v>
      </c>
      <c r="D516" s="604">
        <f t="shared" si="0"/>
        <v>-600</v>
      </c>
    </row>
    <row r="517" spans="1:4">
      <c r="A517" s="56" t="s">
        <v>4379</v>
      </c>
      <c r="B517" s="56">
        <v>6000</v>
      </c>
      <c r="C517" s="56">
        <v>5825</v>
      </c>
      <c r="D517" s="604">
        <f t="shared" si="0"/>
        <v>-175</v>
      </c>
    </row>
    <row r="518" spans="1:4">
      <c r="A518" s="56" t="s">
        <v>4380</v>
      </c>
      <c r="B518" s="56">
        <v>7000</v>
      </c>
      <c r="C518" s="56">
        <v>7680</v>
      </c>
      <c r="D518" s="56">
        <f t="shared" si="0"/>
        <v>680</v>
      </c>
    </row>
    <row r="519" spans="1:4">
      <c r="A519" s="56" t="s">
        <v>4381</v>
      </c>
      <c r="B519" s="56">
        <v>6500</v>
      </c>
      <c r="C519" s="56">
        <v>6050</v>
      </c>
      <c r="D519" s="604">
        <f t="shared" si="0"/>
        <v>-450</v>
      </c>
    </row>
    <row r="520" spans="1:4">
      <c r="A520" s="56" t="s">
        <v>4382</v>
      </c>
      <c r="B520" s="56">
        <v>6000</v>
      </c>
      <c r="C520" s="56">
        <v>6325</v>
      </c>
      <c r="D520" s="56">
        <f t="shared" si="0"/>
        <v>325</v>
      </c>
    </row>
    <row r="521" spans="1:4">
      <c r="A521" s="56" t="s">
        <v>4383</v>
      </c>
      <c r="B521" s="56">
        <v>5900</v>
      </c>
      <c r="C521" s="56">
        <v>6100</v>
      </c>
      <c r="D521" s="56">
        <f t="shared" si="0"/>
        <v>200</v>
      </c>
    </row>
    <row r="522" spans="1:4">
      <c r="A522" s="56" t="s">
        <v>4384</v>
      </c>
      <c r="B522" s="56">
        <v>5500</v>
      </c>
      <c r="C522" s="56">
        <v>5200</v>
      </c>
      <c r="D522" s="604">
        <f t="shared" si="0"/>
        <v>-300</v>
      </c>
    </row>
    <row r="532" spans="1:101">
      <c r="AN532" t="s">
        <v>4385</v>
      </c>
    </row>
    <row r="533" spans="1:101">
      <c r="AN533" t="s">
        <v>4386</v>
      </c>
    </row>
    <row r="534" spans="1:101">
      <c r="AB534" t="s">
        <v>4387</v>
      </c>
      <c r="AN534" t="s">
        <v>4388</v>
      </c>
      <c r="AY534" t="s">
        <v>4389</v>
      </c>
      <c r="CC534" t="s">
        <v>4390</v>
      </c>
      <c r="CN534" t="s">
        <v>4391</v>
      </c>
      <c r="CW534" t="s">
        <v>4392</v>
      </c>
    </row>
    <row r="535" spans="1:101" ht="18.75">
      <c r="T535" s="598" t="s">
        <v>1586</v>
      </c>
      <c r="U535" s="598"/>
      <c r="AB535" t="s">
        <v>4393</v>
      </c>
      <c r="AN535" t="s">
        <v>4394</v>
      </c>
      <c r="AY535" t="s">
        <v>4395</v>
      </c>
      <c r="BL535" t="s">
        <v>4396</v>
      </c>
      <c r="BS535" t="s">
        <v>4397</v>
      </c>
      <c r="CC535" t="s">
        <v>4398</v>
      </c>
    </row>
    <row r="536" spans="1:101">
      <c r="AN536" t="s">
        <v>4399</v>
      </c>
      <c r="AY536" t="s">
        <v>4400</v>
      </c>
      <c r="BL536" t="s">
        <v>4401</v>
      </c>
      <c r="CC536" t="s">
        <v>4402</v>
      </c>
    </row>
    <row r="537" spans="1:101" ht="21">
      <c r="A537" s="27" t="s">
        <v>4403</v>
      </c>
      <c r="B537" s="25"/>
      <c r="C537" s="57"/>
      <c r="D537" s="848" t="s">
        <v>1844</v>
      </c>
      <c r="E537" s="848"/>
      <c r="F537" s="848"/>
      <c r="K537" s="864" t="s">
        <v>4314</v>
      </c>
      <c r="L537" s="864"/>
      <c r="M537" s="864"/>
      <c r="N537" s="864"/>
      <c r="O537" s="864"/>
      <c r="P537" s="864"/>
      <c r="Q537" s="864"/>
      <c r="R537" s="864"/>
      <c r="AY537" t="s">
        <v>4404</v>
      </c>
    </row>
    <row r="538" spans="1:101" ht="18.75">
      <c r="A538" s="8" t="s">
        <v>4405</v>
      </c>
      <c r="B538" s="20"/>
      <c r="C538" s="20"/>
      <c r="D538" s="20"/>
      <c r="AY538" t="s">
        <v>4406</v>
      </c>
    </row>
    <row r="540" spans="1:101">
      <c r="A540" s="211" t="s">
        <v>451</v>
      </c>
      <c r="B540" s="211" t="s">
        <v>4374</v>
      </c>
      <c r="C540" s="14" t="s">
        <v>4375</v>
      </c>
    </row>
    <row r="541" spans="1:101">
      <c r="A541" s="69" t="s">
        <v>3402</v>
      </c>
      <c r="B541" s="69">
        <v>570</v>
      </c>
      <c r="C541" s="69"/>
    </row>
    <row r="542" spans="1:101">
      <c r="A542" s="69" t="s">
        <v>3403</v>
      </c>
      <c r="B542" s="69">
        <v>332</v>
      </c>
      <c r="C542" s="69"/>
    </row>
    <row r="543" spans="1:101">
      <c r="A543" s="69" t="s">
        <v>3404</v>
      </c>
      <c r="B543" s="69">
        <v>542</v>
      </c>
      <c r="C543" s="69"/>
    </row>
    <row r="544" spans="1:101">
      <c r="A544" s="69" t="s">
        <v>4377</v>
      </c>
      <c r="B544" s="69">
        <v>534</v>
      </c>
      <c r="C544" s="69"/>
    </row>
    <row r="545" spans="1:55">
      <c r="A545" s="69" t="s">
        <v>96</v>
      </c>
      <c r="B545" s="69">
        <v>444</v>
      </c>
      <c r="C545" s="69"/>
    </row>
    <row r="546" spans="1:55">
      <c r="A546" s="69" t="s">
        <v>4378</v>
      </c>
      <c r="B546" s="69">
        <v>383</v>
      </c>
      <c r="C546" s="69"/>
    </row>
    <row r="547" spans="1:55">
      <c r="A547" s="69" t="s">
        <v>4379</v>
      </c>
      <c r="B547" s="69">
        <v>597</v>
      </c>
      <c r="C547" s="69"/>
    </row>
    <row r="548" spans="1:55">
      <c r="A548" s="69" t="s">
        <v>4380</v>
      </c>
      <c r="B548" s="69">
        <v>314</v>
      </c>
      <c r="C548" s="69"/>
    </row>
    <row r="549" spans="1:55">
      <c r="A549" s="69" t="s">
        <v>4381</v>
      </c>
      <c r="B549" s="69">
        <v>481</v>
      </c>
      <c r="C549" s="69">
        <v>481</v>
      </c>
    </row>
    <row r="550" spans="1:55">
      <c r="A550" s="69" t="s">
        <v>4382</v>
      </c>
      <c r="B550" s="69"/>
      <c r="C550" s="69">
        <v>456</v>
      </c>
    </row>
    <row r="551" spans="1:55">
      <c r="A551" s="69" t="s">
        <v>4383</v>
      </c>
      <c r="B551" s="69"/>
      <c r="C551" s="69">
        <v>467</v>
      </c>
    </row>
    <row r="552" spans="1:55">
      <c r="A552" s="69" t="s">
        <v>4384</v>
      </c>
      <c r="B552" s="69"/>
      <c r="C552" s="69">
        <v>578</v>
      </c>
    </row>
    <row r="558" spans="1:55" ht="23.25">
      <c r="A558" s="82" t="s">
        <v>1993</v>
      </c>
      <c r="B558" s="82"/>
      <c r="C558" s="82"/>
    </row>
    <row r="559" spans="1:55" ht="21">
      <c r="A559" s="27" t="s">
        <v>4407</v>
      </c>
      <c r="B559" s="25"/>
      <c r="C559" s="57"/>
      <c r="M559" s="598" t="s">
        <v>1586</v>
      </c>
      <c r="N559" s="598"/>
    </row>
    <row r="560" spans="1:55" ht="18.75">
      <c r="A560" s="33" t="s">
        <v>4408</v>
      </c>
      <c r="AU560" t="s">
        <v>4409</v>
      </c>
      <c r="BC560" s="85" t="s">
        <v>4410</v>
      </c>
    </row>
    <row r="561" spans="1:55">
      <c r="AU561" t="s">
        <v>4411</v>
      </c>
      <c r="BC561" t="s">
        <v>4412</v>
      </c>
    </row>
    <row r="562" spans="1:55" ht="15.75">
      <c r="F562" s="867" t="s">
        <v>1992</v>
      </c>
      <c r="G562" s="867"/>
      <c r="H562" s="867"/>
      <c r="I562" s="867"/>
      <c r="J562" s="867"/>
      <c r="K562" s="867"/>
    </row>
    <row r="563" spans="1:55">
      <c r="A563" s="56"/>
      <c r="B563" s="110" t="s">
        <v>2667</v>
      </c>
      <c r="C563" s="211" t="s">
        <v>4413</v>
      </c>
    </row>
    <row r="564" spans="1:55">
      <c r="A564" s="56" t="s">
        <v>4414</v>
      </c>
      <c r="B564" s="605">
        <v>44348</v>
      </c>
      <c r="C564" s="56">
        <v>10</v>
      </c>
    </row>
    <row r="565" spans="1:55">
      <c r="A565" s="56" t="s">
        <v>4415</v>
      </c>
      <c r="B565" s="605">
        <v>44359</v>
      </c>
      <c r="C565" s="56">
        <v>7</v>
      </c>
    </row>
    <row r="566" spans="1:55">
      <c r="A566" s="56" t="s">
        <v>4416</v>
      </c>
      <c r="B566" s="605">
        <v>44367</v>
      </c>
      <c r="C566" s="56">
        <v>10</v>
      </c>
    </row>
    <row r="567" spans="1:55">
      <c r="A567" s="56" t="s">
        <v>4417</v>
      </c>
      <c r="B567" s="605">
        <v>44378</v>
      </c>
      <c r="C567" s="56">
        <v>5</v>
      </c>
    </row>
    <row r="568" spans="1:55">
      <c r="A568" s="56" t="s">
        <v>4418</v>
      </c>
      <c r="B568" s="605">
        <v>44384</v>
      </c>
      <c r="C568" s="56">
        <v>3</v>
      </c>
    </row>
    <row r="569" spans="1:55">
      <c r="A569" s="56" t="s">
        <v>4419</v>
      </c>
      <c r="B569" s="605">
        <v>44384</v>
      </c>
      <c r="C569" s="56">
        <v>3</v>
      </c>
    </row>
    <row r="570" spans="1:55">
      <c r="A570" s="56" t="s">
        <v>4420</v>
      </c>
      <c r="B570" s="605">
        <v>44388</v>
      </c>
      <c r="C570" s="56">
        <v>2</v>
      </c>
    </row>
    <row r="571" spans="1:55">
      <c r="A571" s="56" t="s">
        <v>4421</v>
      </c>
      <c r="B571" s="605">
        <v>44390</v>
      </c>
      <c r="C571" s="56">
        <v>2</v>
      </c>
    </row>
    <row r="576" spans="1:55" ht="26.25">
      <c r="A576" s="606" t="s">
        <v>4422</v>
      </c>
      <c r="B576" s="606"/>
    </row>
    <row r="578" spans="1:2" ht="21">
      <c r="A578" s="54" t="s">
        <v>4423</v>
      </c>
    </row>
    <row r="579" spans="1:2" ht="21">
      <c r="A579" s="6" t="s">
        <v>1627</v>
      </c>
    </row>
    <row r="580" spans="1:2" ht="21">
      <c r="A580" s="54" t="s">
        <v>4424</v>
      </c>
    </row>
    <row r="584" spans="1:2" ht="15.75">
      <c r="A584" s="242" t="s">
        <v>4425</v>
      </c>
      <c r="B584" s="242" t="s">
        <v>2743</v>
      </c>
    </row>
    <row r="585" spans="1:2">
      <c r="A585" s="56" t="s">
        <v>4426</v>
      </c>
      <c r="B585" s="56">
        <v>2</v>
      </c>
    </row>
    <row r="586" spans="1:2">
      <c r="A586" s="56" t="s">
        <v>4427</v>
      </c>
      <c r="B586" s="56">
        <v>78</v>
      </c>
    </row>
    <row r="587" spans="1:2">
      <c r="A587" s="56" t="s">
        <v>4428</v>
      </c>
      <c r="B587" s="56">
        <v>7</v>
      </c>
    </row>
    <row r="588" spans="1:2">
      <c r="A588" s="56" t="s">
        <v>4429</v>
      </c>
      <c r="B588" s="56">
        <v>21</v>
      </c>
    </row>
    <row r="589" spans="1:2">
      <c r="A589" s="56" t="s">
        <v>4430</v>
      </c>
      <c r="B589" s="56">
        <v>5</v>
      </c>
    </row>
    <row r="590" spans="1:2">
      <c r="A590" s="56" t="s">
        <v>4431</v>
      </c>
      <c r="B590" s="56">
        <v>12</v>
      </c>
    </row>
    <row r="591" spans="1:2">
      <c r="A591" s="56" t="s">
        <v>4432</v>
      </c>
      <c r="B591" s="56">
        <v>56</v>
      </c>
    </row>
    <row r="592" spans="1:2">
      <c r="A592" s="56" t="s">
        <v>4433</v>
      </c>
      <c r="B592" s="56">
        <v>9</v>
      </c>
    </row>
    <row r="593" spans="1:2">
      <c r="A593" s="56" t="s">
        <v>4434</v>
      </c>
      <c r="B593" s="56">
        <v>2</v>
      </c>
    </row>
    <row r="594" spans="1:2">
      <c r="A594" s="56" t="s">
        <v>4435</v>
      </c>
      <c r="B594" s="56">
        <v>1</v>
      </c>
    </row>
    <row r="630" spans="1:18" ht="26.25">
      <c r="A630" s="606" t="s">
        <v>4436</v>
      </c>
      <c r="B630" s="606"/>
      <c r="C630" s="606"/>
      <c r="D630" s="606"/>
    </row>
    <row r="631" spans="1:18" ht="21">
      <c r="A631" s="6" t="s">
        <v>1627</v>
      </c>
    </row>
    <row r="632" spans="1:18" ht="18.75">
      <c r="A632" s="33" t="s">
        <v>4437</v>
      </c>
    </row>
    <row r="634" spans="1:18" ht="15.75">
      <c r="M634" s="867" t="s">
        <v>1992</v>
      </c>
      <c r="N634" s="867"/>
      <c r="O634" s="867"/>
      <c r="P634" s="867"/>
      <c r="Q634" s="867"/>
      <c r="R634" s="867"/>
    </row>
    <row r="635" spans="1:18" ht="15.75">
      <c r="A635" s="242" t="s">
        <v>451</v>
      </c>
      <c r="B635" s="242" t="s">
        <v>2743</v>
      </c>
      <c r="C635" s="242" t="s">
        <v>4095</v>
      </c>
    </row>
    <row r="636" spans="1:18">
      <c r="A636" s="56" t="s">
        <v>462</v>
      </c>
      <c r="B636" s="56">
        <v>3131</v>
      </c>
      <c r="C636" s="56">
        <v>3131</v>
      </c>
    </row>
    <row r="637" spans="1:18">
      <c r="A637" s="56" t="s">
        <v>1887</v>
      </c>
      <c r="B637" s="56">
        <v>5432</v>
      </c>
      <c r="C637" s="56">
        <f>C636+B637</f>
        <v>8563</v>
      </c>
    </row>
    <row r="638" spans="1:18">
      <c r="A638" s="56" t="s">
        <v>1888</v>
      </c>
      <c r="B638" s="56">
        <v>2145</v>
      </c>
      <c r="C638" s="56">
        <f t="shared" ref="C638:C647" si="1">C637+B638</f>
        <v>10708</v>
      </c>
    </row>
    <row r="639" spans="1:18">
      <c r="A639" s="56" t="s">
        <v>1889</v>
      </c>
      <c r="B639" s="56">
        <v>4212</v>
      </c>
      <c r="C639" s="56">
        <f t="shared" si="1"/>
        <v>14920</v>
      </c>
    </row>
    <row r="640" spans="1:18">
      <c r="A640" s="56" t="s">
        <v>1896</v>
      </c>
      <c r="B640" s="56">
        <v>6703</v>
      </c>
      <c r="C640" s="56">
        <f t="shared" si="1"/>
        <v>21623</v>
      </c>
    </row>
    <row r="641" spans="1:18">
      <c r="A641" s="56" t="s">
        <v>1903</v>
      </c>
      <c r="B641" s="56">
        <v>3300</v>
      </c>
      <c r="C641" s="56">
        <f t="shared" si="1"/>
        <v>24923</v>
      </c>
    </row>
    <row r="642" spans="1:18">
      <c r="A642" s="56" t="s">
        <v>1891</v>
      </c>
      <c r="B642" s="56">
        <v>3244</v>
      </c>
      <c r="C642" s="56">
        <f t="shared" si="1"/>
        <v>28167</v>
      </c>
    </row>
    <row r="643" spans="1:18">
      <c r="A643" s="56" t="s">
        <v>1904</v>
      </c>
      <c r="B643" s="56">
        <v>5512</v>
      </c>
      <c r="C643" s="56">
        <f t="shared" si="1"/>
        <v>33679</v>
      </c>
    </row>
    <row r="644" spans="1:18">
      <c r="A644" s="56" t="s">
        <v>1898</v>
      </c>
      <c r="B644" s="56">
        <v>2234</v>
      </c>
      <c r="C644" s="56">
        <f t="shared" si="1"/>
        <v>35913</v>
      </c>
    </row>
    <row r="645" spans="1:18">
      <c r="A645" s="56" t="s">
        <v>1900</v>
      </c>
      <c r="B645" s="56">
        <v>6680</v>
      </c>
      <c r="C645" s="56">
        <f t="shared" si="1"/>
        <v>42593</v>
      </c>
    </row>
    <row r="646" spans="1:18">
      <c r="A646" s="56" t="s">
        <v>1905</v>
      </c>
      <c r="B646" s="56">
        <v>3605</v>
      </c>
      <c r="C646" s="56">
        <f t="shared" si="1"/>
        <v>46198</v>
      </c>
    </row>
    <row r="647" spans="1:18">
      <c r="A647" s="56" t="s">
        <v>1901</v>
      </c>
      <c r="B647" s="56">
        <v>5210</v>
      </c>
      <c r="C647" s="56">
        <f t="shared" si="1"/>
        <v>51408</v>
      </c>
    </row>
    <row r="651" spans="1:18" ht="26.25">
      <c r="A651" s="606" t="s">
        <v>4438</v>
      </c>
      <c r="B651" s="606"/>
    </row>
    <row r="652" spans="1:18" ht="18.75">
      <c r="A652" s="607" t="s">
        <v>4439</v>
      </c>
    </row>
    <row r="654" spans="1:18" ht="15.75">
      <c r="M654" s="867" t="s">
        <v>1992</v>
      </c>
      <c r="N654" s="867"/>
      <c r="O654" s="867"/>
      <c r="P654" s="867"/>
      <c r="Q654" s="867"/>
      <c r="R654" s="867"/>
    </row>
    <row r="655" spans="1:18">
      <c r="A655" s="501" t="s">
        <v>2</v>
      </c>
      <c r="B655" s="501" t="s">
        <v>4440</v>
      </c>
    </row>
    <row r="656" spans="1:18" ht="15.75">
      <c r="A656" s="260" t="s">
        <v>10</v>
      </c>
      <c r="B656" s="260">
        <v>14</v>
      </c>
    </row>
    <row r="657" spans="1:23" ht="15.75">
      <c r="A657" s="260" t="s">
        <v>4441</v>
      </c>
      <c r="B657" s="260">
        <v>19</v>
      </c>
    </row>
    <row r="658" spans="1:23" ht="15.75">
      <c r="A658" s="260" t="s">
        <v>4442</v>
      </c>
      <c r="B658" s="260">
        <v>24</v>
      </c>
    </row>
    <row r="659" spans="1:23" ht="15.75">
      <c r="A659" s="260" t="s">
        <v>9</v>
      </c>
      <c r="B659" s="260">
        <v>28</v>
      </c>
    </row>
    <row r="660" spans="1:23" ht="15.75">
      <c r="A660" s="260" t="s">
        <v>4443</v>
      </c>
      <c r="B660" s="260">
        <v>6</v>
      </c>
    </row>
    <row r="661" spans="1:23" ht="15.75">
      <c r="A661" s="260" t="s">
        <v>4444</v>
      </c>
      <c r="B661" s="260">
        <v>3</v>
      </c>
    </row>
    <row r="662" spans="1:23" ht="15.75">
      <c r="A662" s="260" t="s">
        <v>3513</v>
      </c>
      <c r="B662" s="260">
        <v>1</v>
      </c>
    </row>
    <row r="663" spans="1:23" ht="15.75">
      <c r="A663" s="260" t="s">
        <v>4445</v>
      </c>
      <c r="B663" s="260">
        <v>5</v>
      </c>
    </row>
    <row r="668" spans="1:23" ht="26.25">
      <c r="A668" s="606" t="s">
        <v>4446</v>
      </c>
      <c r="B668" s="606"/>
      <c r="V668" s="598" t="s">
        <v>1586</v>
      </c>
      <c r="W668" s="598"/>
    </row>
    <row r="669" spans="1:23" ht="21">
      <c r="A669" s="6" t="s">
        <v>1627</v>
      </c>
    </row>
    <row r="670" spans="1:23" ht="18.75">
      <c r="A670" s="33" t="s">
        <v>4447</v>
      </c>
    </row>
    <row r="672" spans="1:23" ht="15.75">
      <c r="A672" s="460" t="s">
        <v>2</v>
      </c>
      <c r="B672" s="460" t="s">
        <v>452</v>
      </c>
      <c r="C672" s="460" t="s">
        <v>2054</v>
      </c>
      <c r="L672" s="867" t="s">
        <v>1992</v>
      </c>
      <c r="M672" s="867"/>
      <c r="N672" s="867"/>
      <c r="O672" s="867"/>
      <c r="P672" s="867"/>
      <c r="Q672" s="867"/>
    </row>
    <row r="673" spans="1:3">
      <c r="A673" s="608" t="s">
        <v>4448</v>
      </c>
      <c r="B673" s="608">
        <v>300</v>
      </c>
      <c r="C673" s="608">
        <f>AVERAGE(B673:B678)</f>
        <v>417.5</v>
      </c>
    </row>
    <row r="674" spans="1:3">
      <c r="A674" s="608" t="s">
        <v>4449</v>
      </c>
      <c r="B674" s="608">
        <v>380</v>
      </c>
      <c r="C674" s="608">
        <v>417.5</v>
      </c>
    </row>
    <row r="675" spans="1:3">
      <c r="A675" s="608" t="s">
        <v>4450</v>
      </c>
      <c r="B675" s="608">
        <v>500</v>
      </c>
      <c r="C675" s="608">
        <v>417.5</v>
      </c>
    </row>
    <row r="676" spans="1:3">
      <c r="A676" s="608" t="s">
        <v>4451</v>
      </c>
      <c r="B676" s="608">
        <v>480</v>
      </c>
      <c r="C676" s="608">
        <v>417.5</v>
      </c>
    </row>
    <row r="677" spans="1:3">
      <c r="A677" s="608" t="s">
        <v>4452</v>
      </c>
      <c r="B677" s="608">
        <v>520</v>
      </c>
      <c r="C677" s="608">
        <v>417.5</v>
      </c>
    </row>
    <row r="678" spans="1:3">
      <c r="A678" s="608" t="s">
        <v>4453</v>
      </c>
      <c r="B678" s="608">
        <v>325</v>
      </c>
      <c r="C678" s="608">
        <v>417.5</v>
      </c>
    </row>
    <row r="694" spans="1:22" ht="26.25">
      <c r="A694" s="606" t="s">
        <v>4454</v>
      </c>
      <c r="B694" s="606"/>
    </row>
    <row r="695" spans="1:22" ht="21">
      <c r="A695" s="6" t="s">
        <v>1627</v>
      </c>
    </row>
    <row r="696" spans="1:22" ht="18.75">
      <c r="A696" s="33" t="s">
        <v>4455</v>
      </c>
    </row>
    <row r="698" spans="1:22" ht="18.75">
      <c r="U698" s="598" t="s">
        <v>1586</v>
      </c>
      <c r="V698" s="598"/>
    </row>
    <row r="699" spans="1:22" ht="21">
      <c r="A699" s="460" t="s">
        <v>2</v>
      </c>
      <c r="B699" s="460" t="s">
        <v>452</v>
      </c>
      <c r="C699" s="460" t="s">
        <v>4456</v>
      </c>
      <c r="L699" s="871" t="s">
        <v>1992</v>
      </c>
      <c r="M699" s="871"/>
      <c r="N699" s="871"/>
      <c r="O699" s="871"/>
      <c r="P699" s="871"/>
      <c r="Q699" s="871"/>
    </row>
    <row r="700" spans="1:22">
      <c r="A700" s="608" t="s">
        <v>4448</v>
      </c>
      <c r="B700" s="608">
        <v>300</v>
      </c>
      <c r="C700" s="608">
        <v>500</v>
      </c>
    </row>
    <row r="701" spans="1:22">
      <c r="A701" s="608" t="s">
        <v>4449</v>
      </c>
      <c r="B701" s="608">
        <v>380</v>
      </c>
      <c r="C701" s="608">
        <v>400</v>
      </c>
    </row>
    <row r="702" spans="1:22">
      <c r="A702" s="608" t="s">
        <v>4450</v>
      </c>
      <c r="B702" s="608">
        <v>500</v>
      </c>
      <c r="C702" s="608">
        <v>450</v>
      </c>
    </row>
    <row r="703" spans="1:22">
      <c r="A703" s="608" t="s">
        <v>4451</v>
      </c>
      <c r="B703" s="608">
        <v>480</v>
      </c>
      <c r="C703" s="608">
        <v>450</v>
      </c>
    </row>
    <row r="704" spans="1:22">
      <c r="A704" s="608" t="s">
        <v>4452</v>
      </c>
      <c r="B704" s="608">
        <v>520</v>
      </c>
      <c r="C704" s="608">
        <v>500</v>
      </c>
    </row>
    <row r="705" spans="1:3">
      <c r="A705" s="608" t="s">
        <v>4453</v>
      </c>
      <c r="B705" s="608">
        <v>325</v>
      </c>
      <c r="C705" s="608">
        <v>400</v>
      </c>
    </row>
    <row r="726" spans="1:24" ht="23.25">
      <c r="A726" s="82" t="s">
        <v>4457</v>
      </c>
      <c r="B726" s="82"/>
    </row>
    <row r="727" spans="1:24" ht="21">
      <c r="A727" s="6" t="s">
        <v>1627</v>
      </c>
    </row>
    <row r="728" spans="1:24" ht="18.75">
      <c r="A728" s="33" t="s">
        <v>4458</v>
      </c>
    </row>
    <row r="730" spans="1:24" ht="15.75">
      <c r="L730" s="867" t="s">
        <v>1992</v>
      </c>
      <c r="M730" s="867"/>
      <c r="N730" s="867"/>
      <c r="O730" s="867"/>
      <c r="P730" s="867"/>
      <c r="Q730" s="867"/>
    </row>
    <row r="731" spans="1:24" ht="18.75">
      <c r="W731" s="598" t="s">
        <v>1586</v>
      </c>
      <c r="X731" s="598"/>
    </row>
    <row r="732" spans="1:24" ht="31.5">
      <c r="A732" s="609" t="s">
        <v>4459</v>
      </c>
      <c r="B732" s="609" t="s">
        <v>4460</v>
      </c>
      <c r="C732" s="609" t="s">
        <v>4461</v>
      </c>
      <c r="D732" s="609" t="s">
        <v>4462</v>
      </c>
    </row>
    <row r="733" spans="1:24">
      <c r="A733" s="610" t="s">
        <v>4463</v>
      </c>
      <c r="B733" s="611">
        <v>43711</v>
      </c>
      <c r="C733" s="611">
        <v>43718</v>
      </c>
      <c r="D733" s="610">
        <f>C733-B733</f>
        <v>7</v>
      </c>
    </row>
    <row r="734" spans="1:24">
      <c r="A734" s="610" t="s">
        <v>4464</v>
      </c>
      <c r="B734" s="611">
        <v>43721</v>
      </c>
      <c r="C734" s="611">
        <v>43753</v>
      </c>
      <c r="D734" s="610">
        <f t="shared" ref="D734:D740" si="2">C734-B734</f>
        <v>32</v>
      </c>
    </row>
    <row r="735" spans="1:24">
      <c r="A735" s="610" t="s">
        <v>4465</v>
      </c>
      <c r="B735" s="611">
        <v>43744</v>
      </c>
      <c r="C735" s="611">
        <v>43784</v>
      </c>
      <c r="D735" s="610">
        <f t="shared" si="2"/>
        <v>40</v>
      </c>
    </row>
    <row r="736" spans="1:24">
      <c r="A736" s="610" t="s">
        <v>4466</v>
      </c>
      <c r="B736" s="611">
        <v>43789</v>
      </c>
      <c r="C736" s="611">
        <v>43799</v>
      </c>
      <c r="D736" s="610">
        <f t="shared" si="2"/>
        <v>10</v>
      </c>
    </row>
    <row r="737" spans="1:4">
      <c r="A737" s="610" t="s">
        <v>4467</v>
      </c>
      <c r="B737" s="611">
        <v>43794</v>
      </c>
      <c r="C737" s="611">
        <v>43809</v>
      </c>
      <c r="D737" s="610">
        <f t="shared" si="2"/>
        <v>15</v>
      </c>
    </row>
    <row r="738" spans="1:4">
      <c r="A738" s="610" t="s">
        <v>4468</v>
      </c>
      <c r="B738" s="611">
        <v>43801</v>
      </c>
      <c r="C738" s="611">
        <v>43808</v>
      </c>
      <c r="D738" s="610">
        <f t="shared" si="2"/>
        <v>7</v>
      </c>
    </row>
    <row r="739" spans="1:4">
      <c r="A739" s="612" t="s">
        <v>4469</v>
      </c>
      <c r="B739" s="613">
        <v>43809</v>
      </c>
      <c r="C739" s="613">
        <v>43811</v>
      </c>
      <c r="D739" s="610">
        <f t="shared" si="2"/>
        <v>2</v>
      </c>
    </row>
    <row r="740" spans="1:4">
      <c r="A740" s="614" t="s">
        <v>4470</v>
      </c>
      <c r="B740" s="615">
        <v>43814</v>
      </c>
      <c r="C740" s="615">
        <v>43822</v>
      </c>
      <c r="D740" s="610">
        <f t="shared" si="2"/>
        <v>8</v>
      </c>
    </row>
    <row r="752" spans="1:4" ht="26.25">
      <c r="A752" s="606" t="s">
        <v>4471</v>
      </c>
      <c r="B752" s="606"/>
    </row>
    <row r="753" spans="1:16" ht="21">
      <c r="A753" s="6" t="s">
        <v>1627</v>
      </c>
    </row>
    <row r="754" spans="1:16" ht="18.75">
      <c r="A754" s="33" t="s">
        <v>4472</v>
      </c>
    </row>
    <row r="759" spans="1:16" ht="15.75">
      <c r="A759" s="110" t="s">
        <v>4473</v>
      </c>
      <c r="B759" s="616">
        <v>12000</v>
      </c>
      <c r="I759" s="867" t="s">
        <v>1992</v>
      </c>
      <c r="J759" s="867"/>
      <c r="K759" s="867"/>
      <c r="L759" s="867"/>
      <c r="M759" s="867"/>
      <c r="N759" s="867"/>
      <c r="O759" s="867"/>
      <c r="P759" s="867"/>
    </row>
    <row r="761" spans="1:16" ht="30">
      <c r="A761" s="617" t="s">
        <v>4474</v>
      </c>
      <c r="B761" s="617" t="s">
        <v>849</v>
      </c>
      <c r="C761" s="618" t="s">
        <v>4475</v>
      </c>
      <c r="D761" s="618" t="s">
        <v>4476</v>
      </c>
      <c r="E761" s="618" t="s">
        <v>4473</v>
      </c>
    </row>
    <row r="762" spans="1:16">
      <c r="A762" s="56" t="s">
        <v>4477</v>
      </c>
      <c r="B762" s="616">
        <v>15271</v>
      </c>
      <c r="C762" s="616" t="str">
        <f>IF(B762&lt;$B$759,B762,"")</f>
        <v/>
      </c>
      <c r="D762" s="616">
        <f>IF(B762&gt;=$B$759,B762,"")</f>
        <v>15271</v>
      </c>
      <c r="E762" s="619">
        <f>$B$759</f>
        <v>12000</v>
      </c>
    </row>
    <row r="763" spans="1:16">
      <c r="A763" s="56" t="s">
        <v>4478</v>
      </c>
      <c r="B763" s="616">
        <v>13427</v>
      </c>
      <c r="C763" s="616" t="str">
        <f>IF(B763&lt;$B$759,B763,"")</f>
        <v/>
      </c>
      <c r="D763" s="616">
        <f>IF(B763&gt;=$B$759,B763,"")</f>
        <v>13427</v>
      </c>
      <c r="E763" s="619">
        <f>$B$759</f>
        <v>12000</v>
      </c>
    </row>
    <row r="764" spans="1:16">
      <c r="A764" s="56" t="s">
        <v>4479</v>
      </c>
      <c r="B764" s="616">
        <v>11099</v>
      </c>
      <c r="C764" s="616">
        <f>IF(B764&lt;$B$759,B764,"")</f>
        <v>11099</v>
      </c>
      <c r="D764" s="616" t="str">
        <f>IF(B764&gt;=$B$759,B764,"")</f>
        <v/>
      </c>
      <c r="E764" s="619">
        <f>$B$759</f>
        <v>12000</v>
      </c>
    </row>
    <row r="765" spans="1:16">
      <c r="A765" s="56" t="s">
        <v>4480</v>
      </c>
      <c r="B765" s="616">
        <v>12894</v>
      </c>
      <c r="C765" s="616" t="str">
        <f>IF(B765&lt;$B$759,B765,"")</f>
        <v/>
      </c>
      <c r="D765" s="616">
        <f>IF(B765&gt;=$B$759,B765,"")</f>
        <v>12894</v>
      </c>
      <c r="E765" s="619">
        <f>$B$759</f>
        <v>12000</v>
      </c>
    </row>
    <row r="766" spans="1:16">
      <c r="A766" s="56" t="s">
        <v>4481</v>
      </c>
      <c r="B766" s="616">
        <v>26379</v>
      </c>
      <c r="C766" s="616" t="str">
        <f>IF(B766&lt;$B$759,B766,"")</f>
        <v/>
      </c>
      <c r="D766" s="616">
        <f>IF(B766&gt;=$B$759,B766,"")</f>
        <v>26379</v>
      </c>
      <c r="E766" s="619">
        <f>$B$759</f>
        <v>12000</v>
      </c>
    </row>
    <row r="774" spans="1:5">
      <c r="B774" s="620"/>
      <c r="C774" s="620"/>
      <c r="D774" s="620"/>
      <c r="E774" s="621"/>
    </row>
    <row r="775" spans="1:5" ht="26.25">
      <c r="A775" s="606" t="s">
        <v>4482</v>
      </c>
      <c r="B775" s="606"/>
    </row>
    <row r="776" spans="1:5" ht="21">
      <c r="A776" s="6" t="s">
        <v>1627</v>
      </c>
    </row>
    <row r="777" spans="1:5" ht="18.75">
      <c r="A777" s="33" t="s">
        <v>4483</v>
      </c>
    </row>
    <row r="779" spans="1:5">
      <c r="A779" s="460" t="s">
        <v>2899</v>
      </c>
      <c r="B779" s="460" t="s">
        <v>746</v>
      </c>
    </row>
    <row r="780" spans="1:5">
      <c r="A780" s="56" t="s">
        <v>4484</v>
      </c>
      <c r="B780" s="616">
        <v>15576</v>
      </c>
    </row>
    <row r="781" spans="1:5">
      <c r="A781" s="56" t="s">
        <v>4485</v>
      </c>
      <c r="B781" s="616">
        <v>47163</v>
      </c>
    </row>
    <row r="782" spans="1:5">
      <c r="A782" s="56" t="s">
        <v>4486</v>
      </c>
      <c r="B782" s="616">
        <v>10628</v>
      </c>
    </row>
    <row r="783" spans="1:5">
      <c r="A783" s="56" t="s">
        <v>4487</v>
      </c>
      <c r="B783" s="616">
        <v>20175</v>
      </c>
    </row>
    <row r="784" spans="1:5">
      <c r="A784" s="56" t="s">
        <v>4488</v>
      </c>
      <c r="B784" s="616">
        <v>47827</v>
      </c>
    </row>
    <row r="785" spans="1:4">
      <c r="A785" s="56" t="s">
        <v>4489</v>
      </c>
      <c r="B785" s="616">
        <v>39147</v>
      </c>
    </row>
    <row r="786" spans="1:4">
      <c r="A786" s="56" t="s">
        <v>4490</v>
      </c>
      <c r="B786" s="616">
        <v>59291</v>
      </c>
    </row>
    <row r="787" spans="1:4">
      <c r="A787" s="56" t="s">
        <v>4491</v>
      </c>
      <c r="B787" s="616">
        <v>20000</v>
      </c>
    </row>
    <row r="790" spans="1:4" ht="26.25">
      <c r="A790" s="606" t="s">
        <v>4492</v>
      </c>
      <c r="B790" s="606"/>
    </row>
    <row r="791" spans="1:4" ht="21">
      <c r="A791" s="6" t="s">
        <v>1627</v>
      </c>
    </row>
    <row r="792" spans="1:4" ht="18.75">
      <c r="A792" s="868" t="s">
        <v>4493</v>
      </c>
      <c r="B792" s="869"/>
      <c r="C792" s="869"/>
      <c r="D792" s="870"/>
    </row>
    <row r="793" spans="1:4" ht="18.75">
      <c r="A793" s="622" t="s">
        <v>4494</v>
      </c>
      <c r="B793" s="623"/>
      <c r="C793" s="623"/>
      <c r="D793" s="623"/>
    </row>
    <row r="825" spans="1:19" ht="26.25">
      <c r="A825" s="606" t="s">
        <v>4495</v>
      </c>
      <c r="B825" s="606"/>
    </row>
    <row r="826" spans="1:19" ht="21">
      <c r="A826" s="6" t="s">
        <v>1627</v>
      </c>
    </row>
    <row r="827" spans="1:19" ht="21">
      <c r="A827" s="6" t="s">
        <v>4496</v>
      </c>
      <c r="B827" s="6"/>
      <c r="C827" s="6"/>
      <c r="D827" s="6"/>
      <c r="E827" s="6"/>
    </row>
    <row r="829" spans="1:19" ht="18.75">
      <c r="A829" s="211" t="s">
        <v>4497</v>
      </c>
      <c r="B829" s="211" t="s">
        <v>4498</v>
      </c>
      <c r="C829" s="211" t="s">
        <v>4499</v>
      </c>
      <c r="J829" s="848" t="s">
        <v>1992</v>
      </c>
      <c r="K829" s="848"/>
      <c r="L829" s="848"/>
      <c r="M829" s="848"/>
      <c r="N829" s="848"/>
      <c r="O829" s="848"/>
      <c r="P829" s="848"/>
      <c r="Q829" s="848"/>
      <c r="R829" s="848"/>
      <c r="S829" s="848"/>
    </row>
    <row r="830" spans="1:19">
      <c r="A830" s="56" t="s">
        <v>746</v>
      </c>
      <c r="B830" s="624">
        <v>8854</v>
      </c>
      <c r="C830" s="624">
        <v>9850</v>
      </c>
    </row>
    <row r="831" spans="1:19">
      <c r="A831" s="56" t="s">
        <v>4500</v>
      </c>
      <c r="B831" s="624">
        <v>5007</v>
      </c>
      <c r="C831" s="624">
        <v>5486</v>
      </c>
    </row>
    <row r="832" spans="1:19">
      <c r="A832" s="56" t="s">
        <v>4501</v>
      </c>
      <c r="B832" s="624">
        <v>5733</v>
      </c>
      <c r="C832" s="624">
        <v>5333</v>
      </c>
    </row>
    <row r="833" spans="1:3">
      <c r="A833" s="56" t="s">
        <v>4502</v>
      </c>
      <c r="B833" s="624">
        <v>3206</v>
      </c>
      <c r="C833" s="624">
        <v>3120</v>
      </c>
    </row>
    <row r="834" spans="1:3">
      <c r="A834" s="56" t="s">
        <v>4503</v>
      </c>
      <c r="B834" s="624">
        <v>4040</v>
      </c>
      <c r="C834" s="624">
        <v>3980</v>
      </c>
    </row>
    <row r="835" spans="1:3">
      <c r="A835" s="56" t="s">
        <v>4504</v>
      </c>
      <c r="B835" s="624">
        <v>2902</v>
      </c>
      <c r="C835" s="624">
        <v>2602</v>
      </c>
    </row>
    <row r="837" spans="1:3">
      <c r="A837" s="270" t="s">
        <v>4505</v>
      </c>
      <c r="B837" s="625">
        <f>SUM(B830:B836)</f>
        <v>29742</v>
      </c>
      <c r="C837" s="625">
        <f>SUM(C830:C836)</f>
        <v>30371</v>
      </c>
    </row>
    <row r="854" spans="1:37" ht="26.25">
      <c r="A854" s="606" t="s">
        <v>4506</v>
      </c>
      <c r="B854" s="606"/>
    </row>
    <row r="855" spans="1:37" ht="21">
      <c r="A855" s="6" t="s">
        <v>1627</v>
      </c>
    </row>
    <row r="856" spans="1:37" ht="21">
      <c r="A856" s="6" t="s">
        <v>4507</v>
      </c>
      <c r="B856" s="6"/>
      <c r="C856" s="6"/>
      <c r="D856" s="6"/>
      <c r="E856" s="6"/>
    </row>
    <row r="861" spans="1:37">
      <c r="A861" s="626" t="s">
        <v>929</v>
      </c>
      <c r="B861" s="627" t="s">
        <v>1725</v>
      </c>
      <c r="C861" s="628" t="s">
        <v>92</v>
      </c>
      <c r="D861" s="629" t="s">
        <v>4508</v>
      </c>
      <c r="E861" s="628"/>
      <c r="F861" s="628" t="s">
        <v>93</v>
      </c>
      <c r="G861" s="629" t="s">
        <v>4509</v>
      </c>
      <c r="H861" s="628"/>
      <c r="I861" s="628" t="s">
        <v>94</v>
      </c>
      <c r="J861" s="629" t="s">
        <v>4510</v>
      </c>
      <c r="K861" s="628"/>
      <c r="L861" s="628" t="s">
        <v>95</v>
      </c>
      <c r="M861" s="629" t="s">
        <v>4511</v>
      </c>
      <c r="N861" s="628"/>
      <c r="O861" s="628" t="s">
        <v>2004</v>
      </c>
      <c r="P861" s="629" t="s">
        <v>4512</v>
      </c>
      <c r="Q861" s="630"/>
      <c r="R861" s="630" t="s">
        <v>97</v>
      </c>
      <c r="S861" s="631" t="s">
        <v>4513</v>
      </c>
      <c r="T861" s="630"/>
      <c r="U861" s="630" t="s">
        <v>2005</v>
      </c>
      <c r="V861" s="631" t="s">
        <v>4514</v>
      </c>
      <c r="W861" s="630"/>
      <c r="X861" s="630" t="s">
        <v>2006</v>
      </c>
      <c r="Y861" s="631" t="s">
        <v>4515</v>
      </c>
      <c r="Z861" s="630"/>
      <c r="AA861" s="630" t="s">
        <v>2007</v>
      </c>
      <c r="AB861" s="631" t="s">
        <v>4516</v>
      </c>
      <c r="AC861" s="630"/>
      <c r="AD861" s="630" t="s">
        <v>2008</v>
      </c>
      <c r="AE861" s="631" t="s">
        <v>4517</v>
      </c>
      <c r="AF861" s="630"/>
      <c r="AG861" s="630" t="s">
        <v>2009</v>
      </c>
      <c r="AH861" s="631" t="s">
        <v>4518</v>
      </c>
      <c r="AI861" s="630"/>
      <c r="AJ861" s="630" t="s">
        <v>2010</v>
      </c>
      <c r="AK861" s="631" t="s">
        <v>4519</v>
      </c>
    </row>
    <row r="862" spans="1:37">
      <c r="A862" s="627"/>
      <c r="B862" s="632" t="s">
        <v>4520</v>
      </c>
      <c r="C862" s="633">
        <v>318725</v>
      </c>
      <c r="D862" s="634">
        <v>309575</v>
      </c>
      <c r="E862" s="635"/>
      <c r="F862" s="635"/>
      <c r="G862" s="635"/>
      <c r="H862" s="635"/>
      <c r="I862" s="635"/>
      <c r="J862" s="635"/>
      <c r="K862" s="635"/>
      <c r="L862" s="635"/>
      <c r="M862" s="635"/>
      <c r="N862" s="635"/>
      <c r="O862" s="635"/>
      <c r="P862" s="635"/>
      <c r="Q862" s="635"/>
      <c r="R862" s="635"/>
      <c r="S862" s="635"/>
      <c r="T862" s="635"/>
      <c r="U862" s="635"/>
      <c r="V862" s="635"/>
      <c r="W862" s="635"/>
      <c r="X862" s="635"/>
      <c r="Y862" s="635"/>
      <c r="Z862" s="635"/>
      <c r="AA862" s="635"/>
      <c r="AB862" s="635"/>
      <c r="AC862" s="635"/>
      <c r="AD862" s="635"/>
      <c r="AE862" s="635"/>
      <c r="AF862" s="635"/>
      <c r="AG862" s="635"/>
      <c r="AH862" s="635"/>
      <c r="AI862" s="635"/>
      <c r="AJ862" s="635"/>
      <c r="AK862" s="636"/>
    </row>
    <row r="863" spans="1:37">
      <c r="A863" s="627"/>
      <c r="B863" s="632" t="s">
        <v>4521</v>
      </c>
      <c r="C863" s="637">
        <v>320250</v>
      </c>
      <c r="D863" s="634">
        <v>309575</v>
      </c>
      <c r="E863" s="638"/>
      <c r="F863" s="638"/>
      <c r="G863" s="638"/>
      <c r="H863" s="638"/>
      <c r="I863" s="638"/>
      <c r="J863" s="638"/>
      <c r="K863" s="638"/>
      <c r="L863" s="638"/>
      <c r="M863" s="638"/>
      <c r="N863" s="638"/>
      <c r="O863" s="638"/>
      <c r="P863" s="638"/>
      <c r="Q863" s="638"/>
      <c r="R863" s="638"/>
      <c r="S863" s="638"/>
      <c r="T863" s="638"/>
      <c r="U863" s="638"/>
      <c r="V863" s="638"/>
      <c r="W863" s="638"/>
      <c r="X863" s="638"/>
      <c r="Y863" s="638"/>
      <c r="Z863" s="638"/>
      <c r="AA863" s="638"/>
      <c r="AB863" s="638"/>
      <c r="AC863" s="638"/>
      <c r="AD863" s="638"/>
      <c r="AE863" s="638"/>
      <c r="AF863" s="638"/>
      <c r="AG863" s="638"/>
      <c r="AH863" s="638"/>
      <c r="AI863" s="638"/>
      <c r="AJ863" s="638"/>
      <c r="AK863" s="639"/>
    </row>
    <row r="864" spans="1:37">
      <c r="A864" s="627" t="s">
        <v>92</v>
      </c>
      <c r="B864" s="632" t="s">
        <v>4522</v>
      </c>
      <c r="C864" s="637">
        <v>279075</v>
      </c>
      <c r="D864" s="634">
        <v>309575</v>
      </c>
      <c r="E864" s="638"/>
      <c r="F864" s="638"/>
      <c r="G864" s="638"/>
      <c r="H864" s="638"/>
      <c r="I864" s="638"/>
      <c r="J864" s="638"/>
      <c r="K864" s="638"/>
      <c r="L864" s="638"/>
      <c r="M864" s="638"/>
      <c r="N864" s="638"/>
      <c r="O864" s="638"/>
      <c r="P864" s="638"/>
      <c r="Q864" s="638"/>
      <c r="R864" s="638"/>
      <c r="S864" s="638"/>
      <c r="T864" s="638"/>
      <c r="U864" s="638"/>
      <c r="V864" s="638"/>
      <c r="W864" s="638"/>
      <c r="X864" s="638"/>
      <c r="Y864" s="638"/>
      <c r="Z864" s="638"/>
      <c r="AA864" s="638"/>
      <c r="AB864" s="638"/>
      <c r="AC864" s="638"/>
      <c r="AD864" s="638"/>
      <c r="AE864" s="638"/>
      <c r="AF864" s="638"/>
      <c r="AG864" s="638"/>
      <c r="AH864" s="638"/>
      <c r="AI864" s="638"/>
      <c r="AJ864" s="638"/>
      <c r="AK864" s="639"/>
    </row>
    <row r="865" spans="1:37">
      <c r="A865" s="627"/>
      <c r="B865" s="632" t="s">
        <v>4523</v>
      </c>
      <c r="C865" s="637">
        <v>292800</v>
      </c>
      <c r="D865" s="634">
        <v>309575</v>
      </c>
      <c r="E865" s="638"/>
      <c r="F865" s="638"/>
      <c r="G865" s="638"/>
      <c r="H865" s="638"/>
      <c r="I865" s="638"/>
      <c r="J865" s="638"/>
      <c r="K865" s="638"/>
      <c r="L865" s="638"/>
      <c r="M865" s="638"/>
      <c r="N865" s="638"/>
      <c r="O865" s="638"/>
      <c r="P865" s="638"/>
      <c r="Q865" s="638"/>
      <c r="R865" s="638"/>
      <c r="S865" s="638"/>
      <c r="T865" s="638"/>
      <c r="U865" s="638"/>
      <c r="V865" s="638"/>
      <c r="W865" s="638"/>
      <c r="X865" s="638"/>
      <c r="Y865" s="638"/>
      <c r="Z865" s="638"/>
      <c r="AA865" s="638"/>
      <c r="AB865" s="638"/>
      <c r="AC865" s="638"/>
      <c r="AD865" s="638"/>
      <c r="AE865" s="638"/>
      <c r="AF865" s="638"/>
      <c r="AG865" s="638"/>
      <c r="AH865" s="638"/>
      <c r="AI865" s="638"/>
      <c r="AJ865" s="638"/>
      <c r="AK865" s="639"/>
    </row>
    <row r="866" spans="1:37">
      <c r="A866" s="627"/>
      <c r="B866" s="632" t="s">
        <v>4524</v>
      </c>
      <c r="C866" s="640">
        <v>337025</v>
      </c>
      <c r="D866" s="641">
        <v>309575</v>
      </c>
      <c r="E866" s="638"/>
      <c r="F866" s="638"/>
      <c r="G866" s="638"/>
      <c r="H866" s="638"/>
      <c r="I866" s="638"/>
      <c r="J866" s="638"/>
      <c r="K866" s="638"/>
      <c r="L866" s="638"/>
      <c r="M866" s="638"/>
      <c r="N866" s="638"/>
      <c r="O866" s="638"/>
      <c r="P866" s="638"/>
      <c r="Q866" s="638"/>
      <c r="R866" s="638"/>
      <c r="S866" s="638"/>
      <c r="T866" s="638"/>
      <c r="U866" s="638"/>
      <c r="V866" s="638"/>
      <c r="W866" s="638"/>
      <c r="X866" s="638"/>
      <c r="Y866" s="638"/>
      <c r="Z866" s="638"/>
      <c r="AA866" s="638"/>
      <c r="AB866" s="638"/>
      <c r="AC866" s="638"/>
      <c r="AD866" s="638"/>
      <c r="AE866" s="638"/>
      <c r="AF866" s="638"/>
      <c r="AG866" s="638"/>
      <c r="AH866" s="638"/>
      <c r="AI866" s="638"/>
      <c r="AJ866" s="638"/>
      <c r="AK866" s="639"/>
    </row>
    <row r="867" spans="1:37">
      <c r="A867" s="627"/>
      <c r="B867" s="642" t="s">
        <v>4520</v>
      </c>
      <c r="C867" s="643"/>
      <c r="D867" s="644"/>
      <c r="E867" s="644"/>
      <c r="F867" s="645">
        <v>301950</v>
      </c>
      <c r="G867" s="646">
        <v>266570</v>
      </c>
      <c r="H867" s="638"/>
      <c r="I867" s="638"/>
      <c r="J867" s="638"/>
      <c r="K867" s="638"/>
      <c r="L867" s="638"/>
      <c r="M867" s="638"/>
      <c r="N867" s="638"/>
      <c r="O867" s="638"/>
      <c r="P867" s="638"/>
      <c r="Q867" s="638"/>
      <c r="R867" s="638"/>
      <c r="S867" s="638"/>
      <c r="T867" s="638"/>
      <c r="U867" s="638"/>
      <c r="V867" s="638"/>
      <c r="W867" s="638"/>
      <c r="X867" s="638"/>
      <c r="Y867" s="638"/>
      <c r="Z867" s="638"/>
      <c r="AA867" s="638"/>
      <c r="AB867" s="638"/>
      <c r="AC867" s="638"/>
      <c r="AD867" s="638"/>
      <c r="AE867" s="638"/>
      <c r="AF867" s="638"/>
      <c r="AG867" s="638"/>
      <c r="AH867" s="638"/>
      <c r="AI867" s="638"/>
      <c r="AJ867" s="638"/>
      <c r="AK867" s="639"/>
    </row>
    <row r="868" spans="1:37">
      <c r="A868" s="627"/>
      <c r="B868" s="642" t="s">
        <v>4521</v>
      </c>
      <c r="C868" s="643"/>
      <c r="D868" s="644"/>
      <c r="E868" s="644"/>
      <c r="F868" s="643">
        <v>286700</v>
      </c>
      <c r="G868" s="647">
        <v>266570</v>
      </c>
      <c r="H868" s="638"/>
      <c r="I868" s="638"/>
      <c r="J868" s="638"/>
      <c r="K868" s="638"/>
      <c r="L868" s="638"/>
      <c r="M868" s="638"/>
      <c r="N868" s="638"/>
      <c r="O868" s="638"/>
      <c r="P868" s="638"/>
      <c r="Q868" s="638"/>
      <c r="R868" s="638"/>
      <c r="S868" s="638"/>
      <c r="T868" s="638"/>
      <c r="U868" s="638"/>
      <c r="V868" s="638"/>
      <c r="W868" s="638"/>
      <c r="X868" s="638"/>
      <c r="Y868" s="638"/>
      <c r="Z868" s="638"/>
      <c r="AA868" s="638"/>
      <c r="AB868" s="638"/>
      <c r="AC868" s="638"/>
      <c r="AD868" s="638"/>
      <c r="AE868" s="638"/>
      <c r="AF868" s="638"/>
      <c r="AG868" s="638"/>
      <c r="AH868" s="638"/>
      <c r="AI868" s="638"/>
      <c r="AJ868" s="638"/>
      <c r="AK868" s="639"/>
    </row>
    <row r="869" spans="1:37">
      <c r="A869" s="627" t="s">
        <v>93</v>
      </c>
      <c r="B869" s="642" t="s">
        <v>4522</v>
      </c>
      <c r="C869" s="643"/>
      <c r="D869" s="644"/>
      <c r="E869" s="644"/>
      <c r="F869" s="643">
        <v>269925</v>
      </c>
      <c r="G869" s="647">
        <v>266570</v>
      </c>
      <c r="H869" s="638"/>
      <c r="I869" s="638"/>
      <c r="J869" s="638"/>
      <c r="K869" s="638"/>
      <c r="L869" s="638"/>
      <c r="M869" s="638"/>
      <c r="N869" s="638"/>
      <c r="O869" s="638"/>
      <c r="P869" s="638"/>
      <c r="Q869" s="638"/>
      <c r="R869" s="638"/>
      <c r="S869" s="638"/>
      <c r="T869" s="638"/>
      <c r="U869" s="638"/>
      <c r="V869" s="638"/>
      <c r="W869" s="638"/>
      <c r="X869" s="638"/>
      <c r="Y869" s="638"/>
      <c r="Z869" s="638"/>
      <c r="AA869" s="638"/>
      <c r="AB869" s="638"/>
      <c r="AC869" s="638"/>
      <c r="AD869" s="638"/>
      <c r="AE869" s="638"/>
      <c r="AF869" s="638"/>
      <c r="AG869" s="638"/>
      <c r="AH869" s="638"/>
      <c r="AI869" s="638"/>
      <c r="AJ869" s="638"/>
      <c r="AK869" s="639"/>
    </row>
    <row r="870" spans="1:37">
      <c r="A870" s="627"/>
      <c r="B870" s="642" t="s">
        <v>4523</v>
      </c>
      <c r="C870" s="643"/>
      <c r="D870" s="644"/>
      <c r="E870" s="644"/>
      <c r="F870" s="643">
        <v>221125</v>
      </c>
      <c r="G870" s="647">
        <v>266570</v>
      </c>
      <c r="H870" s="638"/>
      <c r="I870" s="638"/>
      <c r="J870" s="638"/>
      <c r="K870" s="638"/>
      <c r="L870" s="638"/>
      <c r="M870" s="638"/>
      <c r="N870" s="638"/>
      <c r="O870" s="638"/>
      <c r="P870" s="638"/>
      <c r="Q870" s="638"/>
      <c r="R870" s="638"/>
      <c r="S870" s="638"/>
      <c r="T870" s="638"/>
      <c r="U870" s="638"/>
      <c r="V870" s="638"/>
      <c r="W870" s="638"/>
      <c r="X870" s="638"/>
      <c r="Y870" s="638"/>
      <c r="Z870" s="638"/>
      <c r="AA870" s="638"/>
      <c r="AB870" s="638"/>
      <c r="AC870" s="638"/>
      <c r="AD870" s="638"/>
      <c r="AE870" s="638"/>
      <c r="AF870" s="638"/>
      <c r="AG870" s="638"/>
      <c r="AH870" s="638"/>
      <c r="AI870" s="638"/>
      <c r="AJ870" s="638"/>
      <c r="AK870" s="639"/>
    </row>
    <row r="871" spans="1:37">
      <c r="A871" s="627"/>
      <c r="B871" s="642" t="s">
        <v>4524</v>
      </c>
      <c r="C871" s="643"/>
      <c r="D871" s="644"/>
      <c r="E871" s="644"/>
      <c r="F871" s="648">
        <v>253150</v>
      </c>
      <c r="G871" s="649">
        <v>266570</v>
      </c>
      <c r="H871" s="638"/>
      <c r="I871" s="638"/>
      <c r="J871" s="638"/>
      <c r="K871" s="638"/>
      <c r="L871" s="638"/>
      <c r="M871" s="638"/>
      <c r="N871" s="638"/>
      <c r="O871" s="638"/>
      <c r="P871" s="638"/>
      <c r="Q871" s="638"/>
      <c r="R871" s="638"/>
      <c r="S871" s="638"/>
      <c r="T871" s="638"/>
      <c r="U871" s="638"/>
      <c r="V871" s="638"/>
      <c r="W871" s="638"/>
      <c r="X871" s="638"/>
      <c r="Y871" s="638"/>
      <c r="Z871" s="638"/>
      <c r="AA871" s="638"/>
      <c r="AB871" s="638"/>
      <c r="AC871" s="638"/>
      <c r="AD871" s="638"/>
      <c r="AE871" s="638"/>
      <c r="AF871" s="638"/>
      <c r="AG871" s="638"/>
      <c r="AH871" s="638"/>
      <c r="AI871" s="638"/>
      <c r="AJ871" s="638"/>
      <c r="AK871" s="639"/>
    </row>
    <row r="872" spans="1:37">
      <c r="A872" s="627"/>
      <c r="B872" s="632" t="s">
        <v>4520</v>
      </c>
      <c r="C872" s="637"/>
      <c r="D872" s="650"/>
      <c r="E872" s="650"/>
      <c r="F872" s="650"/>
      <c r="G872" s="650"/>
      <c r="H872" s="650"/>
      <c r="I872" s="633">
        <v>353800</v>
      </c>
      <c r="J872" s="651">
        <v>359900</v>
      </c>
      <c r="K872" s="638"/>
      <c r="L872" s="638"/>
      <c r="M872" s="638"/>
      <c r="N872" s="638"/>
      <c r="O872" s="638"/>
      <c r="P872" s="638"/>
      <c r="Q872" s="638"/>
      <c r="R872" s="638"/>
      <c r="S872" s="638"/>
      <c r="T872" s="638"/>
      <c r="U872" s="638"/>
      <c r="V872" s="638"/>
      <c r="W872" s="638"/>
      <c r="X872" s="638"/>
      <c r="Y872" s="638"/>
      <c r="Z872" s="638"/>
      <c r="AA872" s="638"/>
      <c r="AB872" s="638"/>
      <c r="AC872" s="638"/>
      <c r="AD872" s="638"/>
      <c r="AE872" s="638"/>
      <c r="AF872" s="638"/>
      <c r="AG872" s="638"/>
      <c r="AH872" s="638"/>
      <c r="AI872" s="638"/>
      <c r="AJ872" s="638"/>
      <c r="AK872" s="639"/>
    </row>
    <row r="873" spans="1:37">
      <c r="A873" s="627"/>
      <c r="B873" s="632" t="s">
        <v>4521</v>
      </c>
      <c r="C873" s="637"/>
      <c r="D873" s="650"/>
      <c r="E873" s="650"/>
      <c r="F873" s="650"/>
      <c r="G873" s="650"/>
      <c r="H873" s="650"/>
      <c r="I873" s="637">
        <v>369050</v>
      </c>
      <c r="J873" s="634">
        <v>359900</v>
      </c>
      <c r="K873" s="638"/>
      <c r="L873" s="638"/>
      <c r="M873" s="638"/>
      <c r="N873" s="638"/>
      <c r="O873" s="638"/>
      <c r="P873" s="638"/>
      <c r="Q873" s="638"/>
      <c r="R873" s="638"/>
      <c r="S873" s="638"/>
      <c r="T873" s="638"/>
      <c r="U873" s="638"/>
      <c r="V873" s="638"/>
      <c r="W873" s="638"/>
      <c r="X873" s="638"/>
      <c r="Y873" s="638"/>
      <c r="Z873" s="638"/>
      <c r="AA873" s="638"/>
      <c r="AB873" s="638"/>
      <c r="AC873" s="638"/>
      <c r="AD873" s="638"/>
      <c r="AE873" s="638"/>
      <c r="AF873" s="638"/>
      <c r="AG873" s="638"/>
      <c r="AH873" s="638"/>
      <c r="AI873" s="638"/>
      <c r="AJ873" s="638"/>
      <c r="AK873" s="639"/>
    </row>
    <row r="874" spans="1:37">
      <c r="A874" s="627" t="s">
        <v>94</v>
      </c>
      <c r="B874" s="632" t="s">
        <v>4522</v>
      </c>
      <c r="C874" s="637"/>
      <c r="D874" s="650"/>
      <c r="E874" s="650"/>
      <c r="F874" s="650"/>
      <c r="G874" s="650"/>
      <c r="H874" s="650"/>
      <c r="I874" s="637">
        <v>372100</v>
      </c>
      <c r="J874" s="634">
        <v>359900</v>
      </c>
      <c r="K874" s="638"/>
      <c r="L874" s="638"/>
      <c r="M874" s="638"/>
      <c r="N874" s="638"/>
      <c r="O874" s="638"/>
      <c r="P874" s="638"/>
      <c r="Q874" s="638"/>
      <c r="R874" s="638"/>
      <c r="S874" s="638"/>
      <c r="T874" s="638"/>
      <c r="U874" s="638"/>
      <c r="V874" s="638"/>
      <c r="W874" s="638"/>
      <c r="X874" s="638"/>
      <c r="Y874" s="638"/>
      <c r="Z874" s="638"/>
      <c r="AA874" s="638"/>
      <c r="AB874" s="638"/>
      <c r="AC874" s="638"/>
      <c r="AD874" s="638"/>
      <c r="AE874" s="638"/>
      <c r="AF874" s="638"/>
      <c r="AG874" s="638"/>
      <c r="AH874" s="638"/>
      <c r="AI874" s="638"/>
      <c r="AJ874" s="638"/>
      <c r="AK874" s="639"/>
    </row>
    <row r="875" spans="1:37">
      <c r="A875" s="627"/>
      <c r="B875" s="632" t="s">
        <v>4523</v>
      </c>
      <c r="C875" s="637"/>
      <c r="D875" s="650"/>
      <c r="E875" s="650"/>
      <c r="F875" s="650"/>
      <c r="G875" s="650"/>
      <c r="H875" s="650"/>
      <c r="I875" s="637">
        <v>340075</v>
      </c>
      <c r="J875" s="634">
        <v>359900</v>
      </c>
      <c r="K875" s="638"/>
      <c r="L875" s="638"/>
      <c r="M875" s="638"/>
      <c r="N875" s="638"/>
      <c r="O875" s="638"/>
      <c r="P875" s="638"/>
      <c r="Q875" s="638"/>
      <c r="R875" s="638"/>
      <c r="S875" s="638"/>
      <c r="T875" s="638"/>
      <c r="U875" s="638"/>
      <c r="V875" s="638"/>
      <c r="W875" s="638"/>
      <c r="X875" s="638"/>
      <c r="Y875" s="638"/>
      <c r="Z875" s="638"/>
      <c r="AA875" s="638"/>
      <c r="AB875" s="638"/>
      <c r="AC875" s="638"/>
      <c r="AD875" s="638"/>
      <c r="AE875" s="638"/>
      <c r="AF875" s="638"/>
      <c r="AG875" s="638"/>
      <c r="AH875" s="638"/>
      <c r="AI875" s="638"/>
      <c r="AJ875" s="638"/>
      <c r="AK875" s="639"/>
    </row>
    <row r="876" spans="1:37">
      <c r="A876" s="627"/>
      <c r="B876" s="632" t="s">
        <v>4524</v>
      </c>
      <c r="C876" s="637"/>
      <c r="D876" s="650"/>
      <c r="E876" s="650"/>
      <c r="F876" s="650"/>
      <c r="G876" s="650"/>
      <c r="H876" s="650"/>
      <c r="I876" s="640">
        <v>364475</v>
      </c>
      <c r="J876" s="641">
        <v>359900</v>
      </c>
      <c r="K876" s="638"/>
      <c r="L876" s="638"/>
      <c r="M876" s="638"/>
      <c r="N876" s="638"/>
      <c r="O876" s="638"/>
      <c r="P876" s="638"/>
      <c r="Q876" s="638"/>
      <c r="R876" s="638"/>
      <c r="S876" s="638"/>
      <c r="T876" s="638"/>
      <c r="U876" s="638"/>
      <c r="V876" s="638"/>
      <c r="W876" s="638"/>
      <c r="X876" s="638"/>
      <c r="Y876" s="638"/>
      <c r="Z876" s="638"/>
      <c r="AA876" s="638"/>
      <c r="AB876" s="638"/>
      <c r="AC876" s="638"/>
      <c r="AD876" s="638"/>
      <c r="AE876" s="638"/>
      <c r="AF876" s="638"/>
      <c r="AG876" s="638"/>
      <c r="AH876" s="638"/>
      <c r="AI876" s="638"/>
      <c r="AJ876" s="638"/>
      <c r="AK876" s="639"/>
    </row>
    <row r="877" spans="1:37">
      <c r="A877" s="627"/>
      <c r="B877" s="642" t="s">
        <v>4520</v>
      </c>
      <c r="C877" s="643"/>
      <c r="D877" s="644"/>
      <c r="E877" s="644"/>
      <c r="F877" s="644"/>
      <c r="G877" s="644"/>
      <c r="H877" s="644"/>
      <c r="I877" s="644"/>
      <c r="J877" s="644"/>
      <c r="K877" s="644"/>
      <c r="L877" s="645">
        <v>337025</v>
      </c>
      <c r="M877" s="646">
        <v>371795</v>
      </c>
      <c r="N877" s="638"/>
      <c r="O877" s="638"/>
      <c r="P877" s="638"/>
      <c r="Q877" s="638"/>
      <c r="R877" s="638"/>
      <c r="S877" s="638"/>
      <c r="T877" s="638"/>
      <c r="U877" s="638"/>
      <c r="V877" s="638"/>
      <c r="W877" s="638"/>
      <c r="X877" s="638"/>
      <c r="Y877" s="638"/>
      <c r="Z877" s="638"/>
      <c r="AA877" s="638"/>
      <c r="AB877" s="638"/>
      <c r="AC877" s="638"/>
      <c r="AD877" s="638"/>
      <c r="AE877" s="638"/>
      <c r="AF877" s="638"/>
      <c r="AG877" s="638"/>
      <c r="AH877" s="638"/>
      <c r="AI877" s="638"/>
      <c r="AJ877" s="638"/>
      <c r="AK877" s="639"/>
    </row>
    <row r="878" spans="1:37">
      <c r="A878" s="627"/>
      <c r="B878" s="642" t="s">
        <v>4521</v>
      </c>
      <c r="C878" s="643"/>
      <c r="D878" s="644"/>
      <c r="E878" s="644"/>
      <c r="F878" s="644"/>
      <c r="G878" s="644"/>
      <c r="H878" s="644"/>
      <c r="I878" s="644"/>
      <c r="J878" s="644"/>
      <c r="K878" s="644"/>
      <c r="L878" s="643">
        <v>337025</v>
      </c>
      <c r="M878" s="647">
        <v>371795</v>
      </c>
      <c r="N878" s="638"/>
      <c r="O878" s="638"/>
      <c r="P878" s="638"/>
      <c r="Q878" s="638"/>
      <c r="R878" s="638"/>
      <c r="S878" s="638"/>
      <c r="T878" s="638"/>
      <c r="U878" s="638"/>
      <c r="V878" s="638"/>
      <c r="W878" s="638"/>
      <c r="X878" s="638"/>
      <c r="Y878" s="638"/>
      <c r="Z878" s="638"/>
      <c r="AA878" s="638"/>
      <c r="AB878" s="638"/>
      <c r="AC878" s="638"/>
      <c r="AD878" s="638"/>
      <c r="AE878" s="638"/>
      <c r="AF878" s="638"/>
      <c r="AG878" s="638"/>
      <c r="AH878" s="638"/>
      <c r="AI878" s="638"/>
      <c r="AJ878" s="638"/>
      <c r="AK878" s="639"/>
    </row>
    <row r="879" spans="1:37">
      <c r="A879" s="627" t="s">
        <v>95</v>
      </c>
      <c r="B879" s="642" t="s">
        <v>4522</v>
      </c>
      <c r="C879" s="643"/>
      <c r="D879" s="644"/>
      <c r="E879" s="644"/>
      <c r="F879" s="644"/>
      <c r="G879" s="644"/>
      <c r="H879" s="644"/>
      <c r="I879" s="644"/>
      <c r="J879" s="644"/>
      <c r="K879" s="644"/>
      <c r="L879" s="643">
        <v>385825</v>
      </c>
      <c r="M879" s="647">
        <v>371795</v>
      </c>
      <c r="N879" s="638"/>
      <c r="O879" s="638"/>
      <c r="P879" s="638"/>
      <c r="Q879" s="638"/>
      <c r="R879" s="638"/>
      <c r="S879" s="638"/>
      <c r="T879" s="638"/>
      <c r="U879" s="638"/>
      <c r="V879" s="638"/>
      <c r="W879" s="638"/>
      <c r="X879" s="638"/>
      <c r="Y879" s="638"/>
      <c r="Z879" s="638"/>
      <c r="AA879" s="638"/>
      <c r="AB879" s="638"/>
      <c r="AC879" s="638"/>
      <c r="AD879" s="638"/>
      <c r="AE879" s="638"/>
      <c r="AF879" s="638"/>
      <c r="AG879" s="638"/>
      <c r="AH879" s="638"/>
      <c r="AI879" s="638"/>
      <c r="AJ879" s="638"/>
      <c r="AK879" s="639"/>
    </row>
    <row r="880" spans="1:37">
      <c r="A880" s="627"/>
      <c r="B880" s="642" t="s">
        <v>4523</v>
      </c>
      <c r="C880" s="643"/>
      <c r="D880" s="644"/>
      <c r="E880" s="644"/>
      <c r="F880" s="644"/>
      <c r="G880" s="644"/>
      <c r="H880" s="644"/>
      <c r="I880" s="644"/>
      <c r="J880" s="644"/>
      <c r="K880" s="644"/>
      <c r="L880" s="643">
        <v>405650</v>
      </c>
      <c r="M880" s="647">
        <v>371795</v>
      </c>
      <c r="N880" s="638"/>
      <c r="O880" s="638"/>
      <c r="P880" s="638"/>
      <c r="Q880" s="638"/>
      <c r="R880" s="638"/>
      <c r="S880" s="638"/>
      <c r="T880" s="638"/>
      <c r="U880" s="638"/>
      <c r="V880" s="638"/>
      <c r="W880" s="638"/>
      <c r="X880" s="638"/>
      <c r="Y880" s="638"/>
      <c r="Z880" s="638"/>
      <c r="AA880" s="638"/>
      <c r="AB880" s="638"/>
      <c r="AC880" s="638"/>
      <c r="AD880" s="638"/>
      <c r="AE880" s="638"/>
      <c r="AF880" s="638"/>
      <c r="AG880" s="638"/>
      <c r="AH880" s="638"/>
      <c r="AI880" s="638"/>
      <c r="AJ880" s="638"/>
      <c r="AK880" s="639"/>
    </row>
    <row r="881" spans="1:37">
      <c r="A881" s="627"/>
      <c r="B881" s="642" t="s">
        <v>4524</v>
      </c>
      <c r="C881" s="643"/>
      <c r="D881" s="644"/>
      <c r="E881" s="644"/>
      <c r="F881" s="644"/>
      <c r="G881" s="644"/>
      <c r="H881" s="644"/>
      <c r="I881" s="644"/>
      <c r="J881" s="644"/>
      <c r="K881" s="644"/>
      <c r="L881" s="648">
        <v>393450</v>
      </c>
      <c r="M881" s="649">
        <v>371795</v>
      </c>
      <c r="N881" s="638"/>
      <c r="O881" s="638"/>
      <c r="P881" s="638"/>
      <c r="Q881" s="638"/>
      <c r="R881" s="638"/>
      <c r="S881" s="638"/>
      <c r="T881" s="638"/>
      <c r="U881" s="638"/>
      <c r="V881" s="638"/>
      <c r="W881" s="638"/>
      <c r="X881" s="638"/>
      <c r="Y881" s="638"/>
      <c r="Z881" s="638"/>
      <c r="AA881" s="638"/>
      <c r="AB881" s="638"/>
      <c r="AC881" s="638"/>
      <c r="AD881" s="638"/>
      <c r="AE881" s="638"/>
      <c r="AF881" s="638"/>
      <c r="AG881" s="638"/>
      <c r="AH881" s="638"/>
      <c r="AI881" s="638"/>
      <c r="AJ881" s="638"/>
      <c r="AK881" s="639"/>
    </row>
    <row r="882" spans="1:37">
      <c r="A882" s="627"/>
      <c r="B882" s="632" t="s">
        <v>4520</v>
      </c>
      <c r="C882" s="637"/>
      <c r="D882" s="650"/>
      <c r="E882" s="650"/>
      <c r="F882" s="650"/>
      <c r="G882" s="650"/>
      <c r="H882" s="650"/>
      <c r="I882" s="650"/>
      <c r="J882" s="650"/>
      <c r="K882" s="650"/>
      <c r="L882" s="650"/>
      <c r="M882" s="650"/>
      <c r="N882" s="650"/>
      <c r="O882" s="633">
        <v>373625</v>
      </c>
      <c r="P882" s="651">
        <v>383995</v>
      </c>
      <c r="Q882" s="638"/>
      <c r="R882" s="638"/>
      <c r="S882" s="638"/>
      <c r="T882" s="638"/>
      <c r="U882" s="638"/>
      <c r="V882" s="638"/>
      <c r="W882" s="638"/>
      <c r="X882" s="638"/>
      <c r="Y882" s="638"/>
      <c r="Z882" s="638"/>
      <c r="AA882" s="638"/>
      <c r="AB882" s="638"/>
      <c r="AC882" s="638"/>
      <c r="AD882" s="638"/>
      <c r="AE882" s="638"/>
      <c r="AF882" s="638"/>
      <c r="AG882" s="638"/>
      <c r="AH882" s="638"/>
      <c r="AI882" s="638"/>
      <c r="AJ882" s="638"/>
      <c r="AK882" s="639"/>
    </row>
    <row r="883" spans="1:37">
      <c r="A883" s="627"/>
      <c r="B883" s="632" t="s">
        <v>4521</v>
      </c>
      <c r="C883" s="637"/>
      <c r="D883" s="650"/>
      <c r="E883" s="650"/>
      <c r="F883" s="650"/>
      <c r="G883" s="650"/>
      <c r="H883" s="650"/>
      <c r="I883" s="650"/>
      <c r="J883" s="650"/>
      <c r="K883" s="650"/>
      <c r="L883" s="650"/>
      <c r="M883" s="650"/>
      <c r="N883" s="650"/>
      <c r="O883" s="637">
        <v>352275</v>
      </c>
      <c r="P883" s="634">
        <v>383995</v>
      </c>
      <c r="Q883" s="638"/>
      <c r="R883" s="638"/>
      <c r="S883" s="638"/>
      <c r="T883" s="638"/>
      <c r="U883" s="638"/>
      <c r="V883" s="638"/>
      <c r="W883" s="638"/>
      <c r="X883" s="638"/>
      <c r="Y883" s="638"/>
      <c r="Z883" s="638"/>
      <c r="AA883" s="638"/>
      <c r="AB883" s="638"/>
      <c r="AC883" s="638"/>
      <c r="AD883" s="638"/>
      <c r="AE883" s="638"/>
      <c r="AF883" s="638"/>
      <c r="AG883" s="638"/>
      <c r="AH883" s="638"/>
      <c r="AI883" s="638"/>
      <c r="AJ883" s="638"/>
      <c r="AK883" s="639"/>
    </row>
    <row r="884" spans="1:37">
      <c r="A884" s="627" t="s">
        <v>2004</v>
      </c>
      <c r="B884" s="632" t="s">
        <v>4522</v>
      </c>
      <c r="C884" s="637"/>
      <c r="D884" s="650"/>
      <c r="E884" s="650"/>
      <c r="F884" s="650"/>
      <c r="G884" s="650"/>
      <c r="H884" s="650"/>
      <c r="I884" s="650"/>
      <c r="J884" s="650"/>
      <c r="K884" s="650"/>
      <c r="L884" s="650"/>
      <c r="M884" s="650"/>
      <c r="N884" s="650"/>
      <c r="O884" s="637">
        <v>355325</v>
      </c>
      <c r="P884" s="634">
        <v>383995</v>
      </c>
      <c r="Q884" s="638"/>
      <c r="R884" s="638"/>
      <c r="S884" s="638"/>
      <c r="T884" s="638"/>
      <c r="U884" s="638"/>
      <c r="V884" s="638"/>
      <c r="W884" s="638"/>
      <c r="X884" s="638"/>
      <c r="Y884" s="638"/>
      <c r="Z884" s="638"/>
      <c r="AA884" s="638"/>
      <c r="AB884" s="638"/>
      <c r="AC884" s="638"/>
      <c r="AD884" s="638"/>
      <c r="AE884" s="638"/>
      <c r="AF884" s="638"/>
      <c r="AG884" s="638"/>
      <c r="AH884" s="638"/>
      <c r="AI884" s="638"/>
      <c r="AJ884" s="638"/>
      <c r="AK884" s="639"/>
    </row>
    <row r="885" spans="1:37">
      <c r="A885" s="627"/>
      <c r="B885" s="632" t="s">
        <v>4523</v>
      </c>
      <c r="C885" s="637"/>
      <c r="D885" s="650"/>
      <c r="E885" s="650"/>
      <c r="F885" s="650"/>
      <c r="G885" s="650"/>
      <c r="H885" s="650"/>
      <c r="I885" s="650"/>
      <c r="J885" s="650"/>
      <c r="K885" s="650"/>
      <c r="L885" s="650"/>
      <c r="M885" s="650"/>
      <c r="N885" s="650"/>
      <c r="O885" s="637">
        <v>430050</v>
      </c>
      <c r="P885" s="634">
        <v>383995</v>
      </c>
      <c r="Q885" s="638"/>
      <c r="R885" s="638"/>
      <c r="S885" s="638"/>
      <c r="T885" s="638"/>
      <c r="U885" s="638"/>
      <c r="V885" s="638"/>
      <c r="W885" s="638"/>
      <c r="X885" s="638"/>
      <c r="Y885" s="638"/>
      <c r="Z885" s="638"/>
      <c r="AA885" s="638"/>
      <c r="AB885" s="638"/>
      <c r="AC885" s="638"/>
      <c r="AD885" s="638"/>
      <c r="AE885" s="638"/>
      <c r="AF885" s="638"/>
      <c r="AG885" s="638"/>
      <c r="AH885" s="638"/>
      <c r="AI885" s="638"/>
      <c r="AJ885" s="638"/>
      <c r="AK885" s="639"/>
    </row>
    <row r="886" spans="1:37">
      <c r="A886" s="627"/>
      <c r="B886" s="632" t="s">
        <v>4524</v>
      </c>
      <c r="C886" s="637"/>
      <c r="D886" s="650"/>
      <c r="E886" s="650"/>
      <c r="F886" s="650"/>
      <c r="G886" s="650"/>
      <c r="H886" s="650"/>
      <c r="I886" s="650"/>
      <c r="J886" s="650"/>
      <c r="K886" s="650"/>
      <c r="L886" s="650"/>
      <c r="M886" s="650"/>
      <c r="N886" s="650"/>
      <c r="O886" s="640">
        <v>408700</v>
      </c>
      <c r="P886" s="641">
        <v>383995</v>
      </c>
      <c r="Q886" s="638"/>
      <c r="R886" s="638"/>
      <c r="S886" s="638"/>
      <c r="T886" s="638"/>
      <c r="U886" s="638"/>
      <c r="V886" s="638"/>
      <c r="W886" s="638"/>
      <c r="X886" s="638"/>
      <c r="Y886" s="638"/>
      <c r="Z886" s="638"/>
      <c r="AA886" s="638"/>
      <c r="AB886" s="638"/>
      <c r="AC886" s="638"/>
      <c r="AD886" s="638"/>
      <c r="AE886" s="638"/>
      <c r="AF886" s="638"/>
      <c r="AG886" s="638"/>
      <c r="AH886" s="638"/>
      <c r="AI886" s="638"/>
      <c r="AJ886" s="638"/>
      <c r="AK886" s="639"/>
    </row>
    <row r="887" spans="1:37">
      <c r="A887" s="627"/>
      <c r="B887" s="642" t="s">
        <v>4520</v>
      </c>
      <c r="C887" s="643"/>
      <c r="D887" s="644"/>
      <c r="E887" s="644"/>
      <c r="F887" s="644"/>
      <c r="G887" s="644"/>
      <c r="H887" s="644"/>
      <c r="I887" s="644"/>
      <c r="J887" s="644"/>
      <c r="K887" s="644"/>
      <c r="L887" s="644"/>
      <c r="M887" s="644"/>
      <c r="N887" s="644"/>
      <c r="O887" s="644"/>
      <c r="P887" s="644"/>
      <c r="Q887" s="644"/>
      <c r="R887" s="645">
        <v>445300</v>
      </c>
      <c r="S887" s="646">
        <v>423035</v>
      </c>
      <c r="T887" s="638"/>
      <c r="U887" s="638"/>
      <c r="V887" s="638"/>
      <c r="W887" s="638"/>
      <c r="X887" s="638"/>
      <c r="Y887" s="638"/>
      <c r="Z887" s="638"/>
      <c r="AA887" s="638"/>
      <c r="AB887" s="638"/>
      <c r="AC887" s="638"/>
      <c r="AD887" s="638"/>
      <c r="AE887" s="638"/>
      <c r="AF887" s="638"/>
      <c r="AG887" s="638"/>
      <c r="AH887" s="638"/>
      <c r="AI887" s="638"/>
      <c r="AJ887" s="638"/>
      <c r="AK887" s="639"/>
    </row>
    <row r="888" spans="1:37">
      <c r="A888" s="627"/>
      <c r="B888" s="642" t="s">
        <v>4521</v>
      </c>
      <c r="C888" s="643"/>
      <c r="D888" s="644"/>
      <c r="E888" s="644"/>
      <c r="F888" s="644"/>
      <c r="G888" s="644"/>
      <c r="H888" s="644"/>
      <c r="I888" s="644"/>
      <c r="J888" s="644"/>
      <c r="K888" s="644"/>
      <c r="L888" s="644"/>
      <c r="M888" s="644"/>
      <c r="N888" s="644"/>
      <c r="O888" s="644"/>
      <c r="P888" s="644"/>
      <c r="Q888" s="644"/>
      <c r="R888" s="643">
        <v>431575</v>
      </c>
      <c r="S888" s="647">
        <v>423035</v>
      </c>
      <c r="T888" s="638"/>
      <c r="U888" s="638"/>
      <c r="V888" s="638"/>
      <c r="W888" s="638"/>
      <c r="X888" s="638"/>
      <c r="Y888" s="638"/>
      <c r="Z888" s="638"/>
      <c r="AA888" s="638"/>
      <c r="AB888" s="638"/>
      <c r="AC888" s="638"/>
      <c r="AD888" s="638"/>
      <c r="AE888" s="638"/>
      <c r="AF888" s="638"/>
      <c r="AG888" s="638"/>
      <c r="AH888" s="638"/>
      <c r="AI888" s="638"/>
      <c r="AJ888" s="638"/>
      <c r="AK888" s="639"/>
    </row>
    <row r="889" spans="1:37">
      <c r="A889" s="627" t="s">
        <v>97</v>
      </c>
      <c r="B889" s="642" t="s">
        <v>4522</v>
      </c>
      <c r="C889" s="643"/>
      <c r="D889" s="644"/>
      <c r="E889" s="644"/>
      <c r="F889" s="644"/>
      <c r="G889" s="644"/>
      <c r="H889" s="644"/>
      <c r="I889" s="644"/>
      <c r="J889" s="644"/>
      <c r="K889" s="644"/>
      <c r="L889" s="644"/>
      <c r="M889" s="644"/>
      <c r="N889" s="644"/>
      <c r="O889" s="644"/>
      <c r="P889" s="644"/>
      <c r="Q889" s="644"/>
      <c r="R889" s="643">
        <v>420900</v>
      </c>
      <c r="S889" s="647">
        <v>423035</v>
      </c>
      <c r="T889" s="638"/>
      <c r="U889" s="638"/>
      <c r="V889" s="638"/>
      <c r="W889" s="638"/>
      <c r="X889" s="652" t="s">
        <v>4525</v>
      </c>
      <c r="Y889" s="638"/>
      <c r="Z889" s="638"/>
      <c r="AA889" s="638"/>
      <c r="AB889" s="638"/>
      <c r="AC889" s="638"/>
      <c r="AD889" s="638"/>
      <c r="AE889" s="638"/>
      <c r="AF889" s="638"/>
      <c r="AG889" s="638"/>
      <c r="AH889" s="638"/>
      <c r="AI889" s="638"/>
      <c r="AJ889" s="638"/>
      <c r="AK889" s="639"/>
    </row>
    <row r="890" spans="1:37">
      <c r="A890" s="627"/>
      <c r="B890" s="642" t="s">
        <v>4523</v>
      </c>
      <c r="C890" s="643"/>
      <c r="D890" s="644"/>
      <c r="E890" s="644"/>
      <c r="F890" s="644"/>
      <c r="G890" s="644"/>
      <c r="H890" s="644"/>
      <c r="I890" s="644"/>
      <c r="J890" s="644"/>
      <c r="K890" s="644"/>
      <c r="L890" s="644"/>
      <c r="M890" s="644"/>
      <c r="N890" s="644"/>
      <c r="O890" s="644"/>
      <c r="P890" s="644"/>
      <c r="Q890" s="644"/>
      <c r="R890" s="643">
        <v>413275</v>
      </c>
      <c r="S890" s="647">
        <v>423035</v>
      </c>
      <c r="T890" s="638"/>
      <c r="U890" s="638"/>
      <c r="V890" s="638"/>
      <c r="W890" s="638"/>
      <c r="X890" s="652" t="s">
        <v>4526</v>
      </c>
      <c r="Y890" s="638"/>
      <c r="Z890" s="638"/>
      <c r="AA890" s="638"/>
      <c r="AB890" s="638"/>
      <c r="AC890" s="638"/>
      <c r="AD890" s="638"/>
      <c r="AE890" s="638"/>
      <c r="AF890" s="638"/>
      <c r="AG890" s="638"/>
      <c r="AH890" s="638"/>
      <c r="AI890" s="638"/>
      <c r="AJ890" s="638"/>
      <c r="AK890" s="639"/>
    </row>
    <row r="891" spans="1:37">
      <c r="A891" s="627"/>
      <c r="B891" s="642" t="s">
        <v>4524</v>
      </c>
      <c r="C891" s="643"/>
      <c r="D891" s="644"/>
      <c r="E891" s="644"/>
      <c r="F891" s="644"/>
      <c r="G891" s="644"/>
      <c r="H891" s="644"/>
      <c r="I891" s="644"/>
      <c r="J891" s="644"/>
      <c r="K891" s="644"/>
      <c r="L891" s="644"/>
      <c r="M891" s="644"/>
      <c r="N891" s="644"/>
      <c r="O891" s="644"/>
      <c r="P891" s="644"/>
      <c r="Q891" s="644"/>
      <c r="R891" s="648">
        <v>404125</v>
      </c>
      <c r="S891" s="649">
        <v>423035</v>
      </c>
      <c r="T891" s="638"/>
      <c r="U891" s="638"/>
      <c r="V891" s="638"/>
      <c r="W891" s="638"/>
      <c r="X891" s="652" t="s">
        <v>4527</v>
      </c>
      <c r="Y891" s="638"/>
      <c r="Z891" s="638"/>
      <c r="AA891" s="638"/>
      <c r="AB891" s="638"/>
      <c r="AC891" s="638"/>
      <c r="AD891" s="638"/>
      <c r="AE891" s="638"/>
      <c r="AF891" s="638"/>
      <c r="AG891" s="638"/>
      <c r="AH891" s="638"/>
      <c r="AI891" s="638"/>
      <c r="AJ891" s="638"/>
      <c r="AK891" s="639"/>
    </row>
    <row r="892" spans="1:37">
      <c r="A892" s="627"/>
      <c r="B892" s="632" t="s">
        <v>4520</v>
      </c>
      <c r="C892" s="637"/>
      <c r="D892" s="650"/>
      <c r="E892" s="650"/>
      <c r="F892" s="650"/>
      <c r="G892" s="650"/>
      <c r="H892" s="650"/>
      <c r="I892" s="650"/>
      <c r="J892" s="650"/>
      <c r="K892" s="650"/>
      <c r="L892" s="650"/>
      <c r="M892" s="650"/>
      <c r="N892" s="650"/>
      <c r="O892" s="650"/>
      <c r="P892" s="650"/>
      <c r="Q892" s="650"/>
      <c r="R892" s="650"/>
      <c r="S892" s="650"/>
      <c r="T892" s="650"/>
      <c r="U892" s="633">
        <v>382775</v>
      </c>
      <c r="V892" s="651">
        <v>358375</v>
      </c>
      <c r="W892" s="638"/>
      <c r="X892" s="652" t="s">
        <v>4528</v>
      </c>
      <c r="Y892" s="638"/>
      <c r="Z892" s="638"/>
      <c r="AA892" s="638"/>
      <c r="AB892" s="638"/>
      <c r="AC892" s="638"/>
      <c r="AD892" s="638"/>
      <c r="AE892" s="638"/>
      <c r="AF892" s="638"/>
      <c r="AG892" s="638"/>
      <c r="AH892" s="638"/>
      <c r="AI892" s="638"/>
      <c r="AJ892" s="638"/>
      <c r="AK892" s="639"/>
    </row>
    <row r="893" spans="1:37">
      <c r="A893" s="627"/>
      <c r="B893" s="632" t="s">
        <v>4521</v>
      </c>
      <c r="C893" s="637"/>
      <c r="D893" s="650"/>
      <c r="E893" s="650"/>
      <c r="F893" s="650"/>
      <c r="G893" s="650"/>
      <c r="H893" s="650"/>
      <c r="I893" s="650"/>
      <c r="J893" s="650"/>
      <c r="K893" s="650"/>
      <c r="L893" s="650"/>
      <c r="M893" s="650"/>
      <c r="N893" s="650"/>
      <c r="O893" s="650"/>
      <c r="P893" s="650"/>
      <c r="Q893" s="650"/>
      <c r="R893" s="650"/>
      <c r="S893" s="650"/>
      <c r="T893" s="650"/>
      <c r="U893" s="637">
        <v>355325</v>
      </c>
      <c r="V893" s="634">
        <v>358375</v>
      </c>
      <c r="W893" s="638"/>
      <c r="X893" s="638"/>
      <c r="Y893" s="638"/>
      <c r="Z893" s="638"/>
      <c r="AA893" s="638"/>
      <c r="AB893" s="638"/>
      <c r="AC893" s="638"/>
      <c r="AD893" s="638"/>
      <c r="AE893" s="638"/>
      <c r="AF893" s="638"/>
      <c r="AG893" s="638"/>
      <c r="AH893" s="638"/>
      <c r="AI893" s="638"/>
      <c r="AJ893" s="638"/>
      <c r="AK893" s="639"/>
    </row>
    <row r="894" spans="1:37">
      <c r="A894" s="627" t="s">
        <v>2005</v>
      </c>
      <c r="B894" s="632" t="s">
        <v>4522</v>
      </c>
      <c r="C894" s="637"/>
      <c r="D894" s="650"/>
      <c r="E894" s="650"/>
      <c r="F894" s="650"/>
      <c r="G894" s="650"/>
      <c r="H894" s="650"/>
      <c r="I894" s="650"/>
      <c r="J894" s="650"/>
      <c r="K894" s="650"/>
      <c r="L894" s="650"/>
      <c r="M894" s="650"/>
      <c r="N894" s="650"/>
      <c r="O894" s="650"/>
      <c r="P894" s="650"/>
      <c r="Q894" s="650"/>
      <c r="R894" s="650"/>
      <c r="S894" s="650"/>
      <c r="T894" s="650"/>
      <c r="U894" s="637">
        <v>358375</v>
      </c>
      <c r="V894" s="634">
        <v>358375</v>
      </c>
      <c r="W894" s="638"/>
      <c r="X894" s="638"/>
      <c r="Y894" s="638"/>
      <c r="Z894" s="638"/>
      <c r="AA894" s="638"/>
      <c r="AB894" s="638"/>
      <c r="AC894" s="638"/>
      <c r="AD894" s="638"/>
      <c r="AE894" s="638"/>
      <c r="AF894" s="638"/>
      <c r="AG894" s="638"/>
      <c r="AH894" s="638"/>
      <c r="AI894" s="638"/>
      <c r="AJ894" s="638"/>
      <c r="AK894" s="639"/>
    </row>
    <row r="895" spans="1:37">
      <c r="A895" s="627"/>
      <c r="B895" s="632" t="s">
        <v>4523</v>
      </c>
      <c r="C895" s="637"/>
      <c r="D895" s="650"/>
      <c r="E895" s="650"/>
      <c r="F895" s="650"/>
      <c r="G895" s="650"/>
      <c r="H895" s="650"/>
      <c r="I895" s="650"/>
      <c r="J895" s="650"/>
      <c r="K895" s="650"/>
      <c r="L895" s="650"/>
      <c r="M895" s="650"/>
      <c r="N895" s="650"/>
      <c r="O895" s="650"/>
      <c r="P895" s="650"/>
      <c r="Q895" s="650"/>
      <c r="R895" s="650"/>
      <c r="S895" s="650"/>
      <c r="T895" s="650"/>
      <c r="U895" s="637">
        <v>323300</v>
      </c>
      <c r="V895" s="634">
        <v>358375</v>
      </c>
      <c r="W895" s="638"/>
      <c r="X895" s="638"/>
      <c r="Y895" s="638"/>
      <c r="Z895" s="638"/>
      <c r="AA895" s="638"/>
      <c r="AB895" s="638"/>
      <c r="AC895" s="638"/>
      <c r="AD895" s="638"/>
      <c r="AE895" s="638"/>
      <c r="AF895" s="638"/>
      <c r="AG895" s="638"/>
      <c r="AH895" s="638"/>
      <c r="AI895" s="638"/>
      <c r="AJ895" s="638"/>
      <c r="AK895" s="639"/>
    </row>
    <row r="896" spans="1:37">
      <c r="A896" s="627"/>
      <c r="B896" s="632" t="s">
        <v>4524</v>
      </c>
      <c r="C896" s="637"/>
      <c r="D896" s="650"/>
      <c r="E896" s="650"/>
      <c r="F896" s="650"/>
      <c r="G896" s="650"/>
      <c r="H896" s="650"/>
      <c r="I896" s="650"/>
      <c r="J896" s="650"/>
      <c r="K896" s="650"/>
      <c r="L896" s="650"/>
      <c r="M896" s="650"/>
      <c r="N896" s="650"/>
      <c r="O896" s="650"/>
      <c r="P896" s="650"/>
      <c r="Q896" s="650"/>
      <c r="R896" s="650"/>
      <c r="S896" s="650"/>
      <c r="T896" s="650"/>
      <c r="U896" s="640">
        <v>372100</v>
      </c>
      <c r="V896" s="641">
        <v>358375</v>
      </c>
      <c r="W896" s="638"/>
      <c r="X896" s="638"/>
      <c r="Y896" s="638"/>
      <c r="Z896" s="638"/>
      <c r="AA896" s="638"/>
      <c r="AB896" s="638"/>
      <c r="AC896" s="638"/>
      <c r="AD896" s="638"/>
      <c r="AE896" s="638"/>
      <c r="AF896" s="638"/>
      <c r="AG896" s="638"/>
      <c r="AH896" s="638"/>
      <c r="AI896" s="638"/>
      <c r="AJ896" s="638"/>
      <c r="AK896" s="639"/>
    </row>
    <row r="897" spans="1:37">
      <c r="A897" s="627"/>
      <c r="B897" s="642" t="s">
        <v>4520</v>
      </c>
      <c r="C897" s="643"/>
      <c r="D897" s="644"/>
      <c r="E897" s="644"/>
      <c r="F897" s="644"/>
      <c r="G897" s="644"/>
      <c r="H897" s="644"/>
      <c r="I897" s="644"/>
      <c r="J897" s="644"/>
      <c r="K897" s="644"/>
      <c r="L897" s="644"/>
      <c r="M897" s="644"/>
      <c r="N897" s="644"/>
      <c r="O897" s="644"/>
      <c r="P897" s="644"/>
      <c r="Q897" s="644"/>
      <c r="R897" s="644"/>
      <c r="S897" s="644"/>
      <c r="T897" s="644"/>
      <c r="U897" s="644"/>
      <c r="V897" s="644"/>
      <c r="W897" s="644"/>
      <c r="X897" s="645">
        <v>355325</v>
      </c>
      <c r="Y897" s="646">
        <v>330925</v>
      </c>
      <c r="Z897" s="638"/>
      <c r="AA897" s="638"/>
      <c r="AB897" s="638"/>
      <c r="AC897" s="638"/>
      <c r="AD897" s="638"/>
      <c r="AE897" s="638"/>
      <c r="AF897" s="638"/>
      <c r="AG897" s="638"/>
      <c r="AH897" s="638"/>
      <c r="AI897" s="638"/>
      <c r="AJ897" s="638"/>
      <c r="AK897" s="639"/>
    </row>
    <row r="898" spans="1:37">
      <c r="A898" s="627"/>
      <c r="B898" s="642" t="s">
        <v>4521</v>
      </c>
      <c r="C898" s="643"/>
      <c r="D898" s="644"/>
      <c r="E898" s="644"/>
      <c r="F898" s="644"/>
      <c r="G898" s="644"/>
      <c r="H898" s="644"/>
      <c r="I898" s="644"/>
      <c r="J898" s="644"/>
      <c r="K898" s="644"/>
      <c r="L898" s="644"/>
      <c r="M898" s="644"/>
      <c r="N898" s="644"/>
      <c r="O898" s="644"/>
      <c r="P898" s="644"/>
      <c r="Q898" s="644"/>
      <c r="R898" s="644"/>
      <c r="S898" s="644"/>
      <c r="T898" s="644"/>
      <c r="U898" s="644"/>
      <c r="V898" s="644"/>
      <c r="W898" s="644"/>
      <c r="X898" s="643">
        <v>358375</v>
      </c>
      <c r="Y898" s="647">
        <v>330925</v>
      </c>
      <c r="Z898" s="638"/>
      <c r="AA898" s="638"/>
      <c r="AB898" s="638"/>
      <c r="AC898" s="638"/>
      <c r="AD898" s="638"/>
      <c r="AE898" s="638"/>
      <c r="AF898" s="638"/>
      <c r="AG898" s="638"/>
      <c r="AH898" s="638"/>
      <c r="AI898" s="638"/>
      <c r="AJ898" s="638"/>
      <c r="AK898" s="639"/>
    </row>
    <row r="899" spans="1:37">
      <c r="A899" s="627" t="s">
        <v>2006</v>
      </c>
      <c r="B899" s="642" t="s">
        <v>4522</v>
      </c>
      <c r="C899" s="643"/>
      <c r="D899" s="644"/>
      <c r="E899" s="644"/>
      <c r="F899" s="644"/>
      <c r="G899" s="644"/>
      <c r="H899" s="644"/>
      <c r="I899" s="644"/>
      <c r="J899" s="644"/>
      <c r="K899" s="644"/>
      <c r="L899" s="644"/>
      <c r="M899" s="644"/>
      <c r="N899" s="644"/>
      <c r="O899" s="644"/>
      <c r="P899" s="644"/>
      <c r="Q899" s="644"/>
      <c r="R899" s="644"/>
      <c r="S899" s="644"/>
      <c r="T899" s="644"/>
      <c r="U899" s="644"/>
      <c r="V899" s="644"/>
      <c r="W899" s="644"/>
      <c r="X899" s="643">
        <v>306525</v>
      </c>
      <c r="Y899" s="647">
        <v>330925</v>
      </c>
      <c r="Z899" s="638"/>
      <c r="AA899" s="638"/>
      <c r="AB899" s="638"/>
      <c r="AC899" s="638"/>
      <c r="AD899" s="638"/>
      <c r="AE899" s="638"/>
      <c r="AF899" s="638"/>
      <c r="AG899" s="638"/>
      <c r="AH899" s="638"/>
      <c r="AI899" s="638"/>
      <c r="AJ899" s="638"/>
      <c r="AK899" s="639"/>
    </row>
    <row r="900" spans="1:37">
      <c r="A900" s="627"/>
      <c r="B900" s="642" t="s">
        <v>4523</v>
      </c>
      <c r="C900" s="643"/>
      <c r="D900" s="644"/>
      <c r="E900" s="644"/>
      <c r="F900" s="644"/>
      <c r="G900" s="644"/>
      <c r="H900" s="644"/>
      <c r="I900" s="644"/>
      <c r="J900" s="644"/>
      <c r="K900" s="644"/>
      <c r="L900" s="644"/>
      <c r="M900" s="644"/>
      <c r="N900" s="644"/>
      <c r="O900" s="644"/>
      <c r="P900" s="644"/>
      <c r="Q900" s="644"/>
      <c r="R900" s="644"/>
      <c r="S900" s="644"/>
      <c r="T900" s="644"/>
      <c r="U900" s="644"/>
      <c r="V900" s="644"/>
      <c r="W900" s="644"/>
      <c r="X900" s="643">
        <v>294325</v>
      </c>
      <c r="Y900" s="647">
        <v>330925</v>
      </c>
      <c r="Z900" s="638"/>
      <c r="AA900" s="638"/>
      <c r="AB900" s="638"/>
      <c r="AC900" s="638"/>
      <c r="AD900" s="638"/>
      <c r="AE900" s="638"/>
      <c r="AF900" s="638"/>
      <c r="AG900" s="638"/>
      <c r="AH900" s="638"/>
      <c r="AI900" s="638"/>
      <c r="AJ900" s="638"/>
      <c r="AK900" s="639"/>
    </row>
    <row r="901" spans="1:37">
      <c r="A901" s="627"/>
      <c r="B901" s="642" t="s">
        <v>4524</v>
      </c>
      <c r="C901" s="643"/>
      <c r="D901" s="644"/>
      <c r="E901" s="644"/>
      <c r="F901" s="644"/>
      <c r="G901" s="644"/>
      <c r="H901" s="644"/>
      <c r="I901" s="644"/>
      <c r="J901" s="644"/>
      <c r="K901" s="644"/>
      <c r="L901" s="644"/>
      <c r="M901" s="644"/>
      <c r="N901" s="644"/>
      <c r="O901" s="644"/>
      <c r="P901" s="644"/>
      <c r="Q901" s="644"/>
      <c r="R901" s="644"/>
      <c r="S901" s="644"/>
      <c r="T901" s="644"/>
      <c r="U901" s="644"/>
      <c r="V901" s="644"/>
      <c r="W901" s="644"/>
      <c r="X901" s="648">
        <v>340075</v>
      </c>
      <c r="Y901" s="649">
        <v>330925</v>
      </c>
      <c r="Z901" s="638"/>
      <c r="AA901" s="638"/>
      <c r="AB901" s="638"/>
      <c r="AC901" s="638"/>
      <c r="AD901" s="638"/>
      <c r="AE901" s="638"/>
      <c r="AF901" s="638"/>
      <c r="AG901" s="638"/>
      <c r="AH901" s="638"/>
      <c r="AI901" s="638"/>
      <c r="AJ901" s="638"/>
      <c r="AK901" s="639"/>
    </row>
    <row r="902" spans="1:37">
      <c r="A902" s="627"/>
      <c r="B902" s="632" t="s">
        <v>4520</v>
      </c>
      <c r="C902" s="637"/>
      <c r="D902" s="650"/>
      <c r="E902" s="650"/>
      <c r="F902" s="650"/>
      <c r="G902" s="650"/>
      <c r="H902" s="650"/>
      <c r="I902" s="650"/>
      <c r="J902" s="650"/>
      <c r="K902" s="650"/>
      <c r="L902" s="650"/>
      <c r="M902" s="650"/>
      <c r="N902" s="650"/>
      <c r="O902" s="650"/>
      <c r="P902" s="650"/>
      <c r="Q902" s="650"/>
      <c r="R902" s="650"/>
      <c r="S902" s="650"/>
      <c r="T902" s="650"/>
      <c r="U902" s="650"/>
      <c r="V902" s="650"/>
      <c r="W902" s="650"/>
      <c r="X902" s="650"/>
      <c r="Y902" s="650"/>
      <c r="Z902" s="650"/>
      <c r="AA902" s="633">
        <v>356850</v>
      </c>
      <c r="AB902" s="651">
        <v>366915</v>
      </c>
      <c r="AC902" s="638"/>
      <c r="AD902" s="638"/>
      <c r="AE902" s="638"/>
      <c r="AF902" s="638"/>
      <c r="AG902" s="638"/>
      <c r="AH902" s="638"/>
      <c r="AI902" s="638"/>
      <c r="AJ902" s="638"/>
      <c r="AK902" s="639"/>
    </row>
    <row r="903" spans="1:37">
      <c r="A903" s="627"/>
      <c r="B903" s="632" t="s">
        <v>4521</v>
      </c>
      <c r="C903" s="637"/>
      <c r="D903" s="650"/>
      <c r="E903" s="650"/>
      <c r="F903" s="650"/>
      <c r="G903" s="650"/>
      <c r="H903" s="650"/>
      <c r="I903" s="650"/>
      <c r="J903" s="650"/>
      <c r="K903" s="650"/>
      <c r="L903" s="650"/>
      <c r="M903" s="650"/>
      <c r="N903" s="650"/>
      <c r="O903" s="650"/>
      <c r="P903" s="650"/>
      <c r="Q903" s="650"/>
      <c r="R903" s="650"/>
      <c r="S903" s="650"/>
      <c r="T903" s="650"/>
      <c r="U903" s="650"/>
      <c r="V903" s="650"/>
      <c r="W903" s="650"/>
      <c r="X903" s="650"/>
      <c r="Y903" s="650"/>
      <c r="Z903" s="650"/>
      <c r="AA903" s="637">
        <v>356850</v>
      </c>
      <c r="AB903" s="634">
        <v>366915</v>
      </c>
      <c r="AC903" s="638"/>
      <c r="AD903" s="638"/>
      <c r="AE903" s="638"/>
      <c r="AF903" s="638"/>
      <c r="AG903" s="638"/>
      <c r="AH903" s="638"/>
      <c r="AI903" s="638"/>
      <c r="AJ903" s="638"/>
      <c r="AK903" s="639"/>
    </row>
    <row r="904" spans="1:37">
      <c r="A904" s="627" t="s">
        <v>2007</v>
      </c>
      <c r="B904" s="632" t="s">
        <v>4522</v>
      </c>
      <c r="C904" s="637"/>
      <c r="D904" s="650"/>
      <c r="E904" s="650"/>
      <c r="F904" s="650"/>
      <c r="G904" s="650"/>
      <c r="H904" s="650"/>
      <c r="I904" s="650"/>
      <c r="J904" s="650"/>
      <c r="K904" s="650"/>
      <c r="L904" s="650"/>
      <c r="M904" s="650"/>
      <c r="N904" s="650"/>
      <c r="O904" s="650"/>
      <c r="P904" s="650"/>
      <c r="Q904" s="650"/>
      <c r="R904" s="650"/>
      <c r="S904" s="650"/>
      <c r="T904" s="650"/>
      <c r="U904" s="650"/>
      <c r="V904" s="650"/>
      <c r="W904" s="650"/>
      <c r="X904" s="650"/>
      <c r="Y904" s="650"/>
      <c r="Z904" s="650"/>
      <c r="AA904" s="637">
        <v>324825</v>
      </c>
      <c r="AB904" s="634">
        <v>366915</v>
      </c>
      <c r="AC904" s="638"/>
      <c r="AD904" s="638"/>
      <c r="AE904" s="638"/>
      <c r="AF904" s="638"/>
      <c r="AG904" s="638"/>
      <c r="AH904" s="638"/>
      <c r="AI904" s="638"/>
      <c r="AJ904" s="638"/>
      <c r="AK904" s="639"/>
    </row>
    <row r="905" spans="1:37">
      <c r="A905" s="627"/>
      <c r="B905" s="632" t="s">
        <v>4523</v>
      </c>
      <c r="C905" s="637"/>
      <c r="D905" s="650"/>
      <c r="E905" s="650"/>
      <c r="F905" s="650"/>
      <c r="G905" s="650"/>
      <c r="H905" s="650"/>
      <c r="I905" s="650"/>
      <c r="J905" s="650"/>
      <c r="K905" s="650"/>
      <c r="L905" s="650"/>
      <c r="M905" s="650"/>
      <c r="N905" s="650"/>
      <c r="O905" s="650"/>
      <c r="P905" s="650"/>
      <c r="Q905" s="650"/>
      <c r="R905" s="650"/>
      <c r="S905" s="650"/>
      <c r="T905" s="650"/>
      <c r="U905" s="650"/>
      <c r="V905" s="650"/>
      <c r="W905" s="650"/>
      <c r="X905" s="650"/>
      <c r="Y905" s="650"/>
      <c r="Z905" s="650"/>
      <c r="AA905" s="637">
        <v>355325</v>
      </c>
      <c r="AB905" s="634">
        <v>366915</v>
      </c>
      <c r="AC905" s="638"/>
      <c r="AD905" s="638"/>
      <c r="AE905" s="638"/>
      <c r="AF905" s="638"/>
      <c r="AG905" s="638"/>
      <c r="AH905" s="638"/>
      <c r="AI905" s="638"/>
      <c r="AJ905" s="638"/>
      <c r="AK905" s="639"/>
    </row>
    <row r="906" spans="1:37">
      <c r="A906" s="627"/>
      <c r="B906" s="632" t="s">
        <v>4524</v>
      </c>
      <c r="C906" s="637"/>
      <c r="D906" s="650"/>
      <c r="E906" s="650"/>
      <c r="F906" s="650"/>
      <c r="G906" s="650"/>
      <c r="H906" s="650"/>
      <c r="I906" s="650"/>
      <c r="J906" s="650"/>
      <c r="K906" s="650"/>
      <c r="L906" s="650"/>
      <c r="M906" s="650"/>
      <c r="N906" s="650"/>
      <c r="O906" s="650"/>
      <c r="P906" s="650"/>
      <c r="Q906" s="650"/>
      <c r="R906" s="650"/>
      <c r="S906" s="650"/>
      <c r="T906" s="650"/>
      <c r="U906" s="650"/>
      <c r="V906" s="650"/>
      <c r="W906" s="650"/>
      <c r="X906" s="650"/>
      <c r="Y906" s="650"/>
      <c r="Z906" s="650"/>
      <c r="AA906" s="640">
        <v>440725</v>
      </c>
      <c r="AB906" s="641">
        <v>366915</v>
      </c>
      <c r="AC906" s="638"/>
      <c r="AD906" s="638"/>
      <c r="AE906" s="638"/>
      <c r="AF906" s="638"/>
      <c r="AG906" s="638"/>
      <c r="AH906" s="638"/>
      <c r="AI906" s="638"/>
      <c r="AJ906" s="638"/>
      <c r="AK906" s="639"/>
    </row>
    <row r="907" spans="1:37">
      <c r="A907" s="627"/>
      <c r="B907" s="642" t="s">
        <v>4520</v>
      </c>
      <c r="C907" s="643"/>
      <c r="D907" s="644"/>
      <c r="E907" s="644"/>
      <c r="F907" s="644"/>
      <c r="G907" s="644"/>
      <c r="H907" s="644"/>
      <c r="I907" s="644"/>
      <c r="J907" s="644"/>
      <c r="K907" s="644"/>
      <c r="L907" s="644"/>
      <c r="M907" s="644"/>
      <c r="N907" s="644"/>
      <c r="O907" s="644"/>
      <c r="P907" s="644"/>
      <c r="Q907" s="644"/>
      <c r="R907" s="644"/>
      <c r="S907" s="644"/>
      <c r="T907" s="644"/>
      <c r="U907" s="644"/>
      <c r="V907" s="644"/>
      <c r="W907" s="644"/>
      <c r="X907" s="644"/>
      <c r="Y907" s="644"/>
      <c r="Z907" s="644"/>
      <c r="AA907" s="644"/>
      <c r="AB907" s="644"/>
      <c r="AC907" s="644"/>
      <c r="AD907" s="645">
        <v>387350</v>
      </c>
      <c r="AE907" s="646">
        <v>385215</v>
      </c>
      <c r="AF907" s="638"/>
      <c r="AG907" s="638"/>
      <c r="AH907" s="638"/>
      <c r="AI907" s="638"/>
      <c r="AJ907" s="638"/>
      <c r="AK907" s="639"/>
    </row>
    <row r="908" spans="1:37">
      <c r="A908" s="627"/>
      <c r="B908" s="642" t="s">
        <v>4521</v>
      </c>
      <c r="C908" s="643"/>
      <c r="D908" s="644"/>
      <c r="E908" s="644"/>
      <c r="F908" s="644"/>
      <c r="G908" s="644"/>
      <c r="H908" s="644"/>
      <c r="I908" s="644"/>
      <c r="J908" s="644"/>
      <c r="K908" s="644"/>
      <c r="L908" s="644"/>
      <c r="M908" s="644"/>
      <c r="N908" s="644"/>
      <c r="O908" s="644"/>
      <c r="P908" s="644"/>
      <c r="Q908" s="644"/>
      <c r="R908" s="644"/>
      <c r="S908" s="644"/>
      <c r="T908" s="644"/>
      <c r="U908" s="644"/>
      <c r="V908" s="644"/>
      <c r="W908" s="644"/>
      <c r="X908" s="644"/>
      <c r="Y908" s="644"/>
      <c r="Z908" s="644"/>
      <c r="AA908" s="644"/>
      <c r="AB908" s="644"/>
      <c r="AC908" s="644"/>
      <c r="AD908" s="643">
        <v>356850</v>
      </c>
      <c r="AE908" s="647">
        <v>385215</v>
      </c>
      <c r="AF908" s="638"/>
      <c r="AG908" s="638"/>
      <c r="AH908" s="638"/>
      <c r="AI908" s="638"/>
      <c r="AJ908" s="638"/>
      <c r="AK908" s="639"/>
    </row>
    <row r="909" spans="1:37">
      <c r="A909" s="627" t="s">
        <v>2008</v>
      </c>
      <c r="B909" s="642" t="s">
        <v>4522</v>
      </c>
      <c r="C909" s="643"/>
      <c r="D909" s="644"/>
      <c r="E909" s="644"/>
      <c r="F909" s="644"/>
      <c r="G909" s="644"/>
      <c r="H909" s="644"/>
      <c r="I909" s="644"/>
      <c r="J909" s="644"/>
      <c r="K909" s="644"/>
      <c r="L909" s="644"/>
      <c r="M909" s="644"/>
      <c r="N909" s="644"/>
      <c r="O909" s="644"/>
      <c r="P909" s="644"/>
      <c r="Q909" s="644"/>
      <c r="R909" s="644"/>
      <c r="S909" s="644"/>
      <c r="T909" s="644"/>
      <c r="U909" s="644"/>
      <c r="V909" s="644"/>
      <c r="W909" s="644"/>
      <c r="X909" s="644"/>
      <c r="Y909" s="644"/>
      <c r="Z909" s="644"/>
      <c r="AA909" s="644"/>
      <c r="AB909" s="644"/>
      <c r="AC909" s="644"/>
      <c r="AD909" s="643">
        <v>364475</v>
      </c>
      <c r="AE909" s="647">
        <v>385215</v>
      </c>
      <c r="AF909" s="638"/>
      <c r="AG909" s="638"/>
      <c r="AH909" s="638"/>
      <c r="AI909" s="638"/>
      <c r="AJ909" s="638"/>
      <c r="AK909" s="639"/>
    </row>
    <row r="910" spans="1:37">
      <c r="A910" s="627"/>
      <c r="B910" s="642" t="s">
        <v>4523</v>
      </c>
      <c r="C910" s="643"/>
      <c r="D910" s="644"/>
      <c r="E910" s="644"/>
      <c r="F910" s="644"/>
      <c r="G910" s="644"/>
      <c r="H910" s="644"/>
      <c r="I910" s="644"/>
      <c r="J910" s="644"/>
      <c r="K910" s="644"/>
      <c r="L910" s="644"/>
      <c r="M910" s="644"/>
      <c r="N910" s="644"/>
      <c r="O910" s="644"/>
      <c r="P910" s="644"/>
      <c r="Q910" s="644"/>
      <c r="R910" s="644"/>
      <c r="S910" s="644"/>
      <c r="T910" s="644"/>
      <c r="U910" s="644"/>
      <c r="V910" s="644"/>
      <c r="W910" s="644"/>
      <c r="X910" s="644"/>
      <c r="Y910" s="644"/>
      <c r="Z910" s="644"/>
      <c r="AA910" s="644"/>
      <c r="AB910" s="644"/>
      <c r="AC910" s="644"/>
      <c r="AD910" s="643">
        <v>373625</v>
      </c>
      <c r="AE910" s="647">
        <v>385215</v>
      </c>
      <c r="AF910" s="638"/>
      <c r="AG910" s="638"/>
      <c r="AH910" s="638"/>
      <c r="AI910" s="638"/>
      <c r="AJ910" s="638"/>
      <c r="AK910" s="639"/>
    </row>
    <row r="911" spans="1:37">
      <c r="A911" s="627"/>
      <c r="B911" s="642" t="s">
        <v>4524</v>
      </c>
      <c r="C911" s="643"/>
      <c r="D911" s="644"/>
      <c r="E911" s="644"/>
      <c r="F911" s="644"/>
      <c r="G911" s="644"/>
      <c r="H911" s="644"/>
      <c r="I911" s="644"/>
      <c r="J911" s="644"/>
      <c r="K911" s="644"/>
      <c r="L911" s="644"/>
      <c r="M911" s="644"/>
      <c r="N911" s="644"/>
      <c r="O911" s="644"/>
      <c r="P911" s="644"/>
      <c r="Q911" s="644"/>
      <c r="R911" s="644"/>
      <c r="S911" s="644"/>
      <c r="T911" s="644"/>
      <c r="U911" s="644"/>
      <c r="V911" s="644"/>
      <c r="W911" s="644"/>
      <c r="X911" s="644"/>
      <c r="Y911" s="644"/>
      <c r="Z911" s="644"/>
      <c r="AA911" s="644"/>
      <c r="AB911" s="644"/>
      <c r="AC911" s="644"/>
      <c r="AD911" s="648">
        <v>443775</v>
      </c>
      <c r="AE911" s="649">
        <v>385215</v>
      </c>
      <c r="AF911" s="638"/>
      <c r="AG911" s="638"/>
      <c r="AH911" s="638"/>
      <c r="AI911" s="638"/>
      <c r="AJ911" s="638"/>
      <c r="AK911" s="639"/>
    </row>
    <row r="912" spans="1:37">
      <c r="A912" s="627"/>
      <c r="B912" s="632" t="s">
        <v>4520</v>
      </c>
      <c r="C912" s="637"/>
      <c r="D912" s="650"/>
      <c r="E912" s="650"/>
      <c r="F912" s="650"/>
      <c r="G912" s="650"/>
      <c r="H912" s="650"/>
      <c r="I912" s="650"/>
      <c r="J912" s="650"/>
      <c r="K912" s="650"/>
      <c r="L912" s="650"/>
      <c r="M912" s="650"/>
      <c r="N912" s="650"/>
      <c r="O912" s="650"/>
      <c r="P912" s="650"/>
      <c r="Q912" s="650"/>
      <c r="R912" s="650"/>
      <c r="S912" s="650"/>
      <c r="T912" s="650"/>
      <c r="U912" s="650"/>
      <c r="V912" s="650"/>
      <c r="W912" s="650"/>
      <c r="X912" s="650"/>
      <c r="Y912" s="650"/>
      <c r="Z912" s="650"/>
      <c r="AA912" s="650"/>
      <c r="AB912" s="650"/>
      <c r="AC912" s="650"/>
      <c r="AD912" s="650"/>
      <c r="AE912" s="650"/>
      <c r="AF912" s="650"/>
      <c r="AG912" s="633">
        <v>303800</v>
      </c>
      <c r="AH912" s="651">
        <v>349900</v>
      </c>
      <c r="AI912" s="638"/>
      <c r="AJ912" s="638"/>
      <c r="AK912" s="639"/>
    </row>
    <row r="913" spans="1:37">
      <c r="A913" s="627"/>
      <c r="B913" s="632" t="s">
        <v>4521</v>
      </c>
      <c r="C913" s="637"/>
      <c r="D913" s="650"/>
      <c r="E913" s="650"/>
      <c r="F913" s="650"/>
      <c r="G913" s="650"/>
      <c r="H913" s="650"/>
      <c r="I913" s="650"/>
      <c r="J913" s="650"/>
      <c r="K913" s="650"/>
      <c r="L913" s="650"/>
      <c r="M913" s="650"/>
      <c r="N913" s="650"/>
      <c r="O913" s="650"/>
      <c r="P913" s="650"/>
      <c r="Q913" s="650"/>
      <c r="R913" s="650"/>
      <c r="S913" s="650"/>
      <c r="T913" s="650"/>
      <c r="U913" s="650"/>
      <c r="V913" s="650"/>
      <c r="W913" s="650"/>
      <c r="X913" s="650"/>
      <c r="Y913" s="650"/>
      <c r="Z913" s="650"/>
      <c r="AA913" s="650"/>
      <c r="AB913" s="650"/>
      <c r="AC913" s="650"/>
      <c r="AD913" s="650"/>
      <c r="AE913" s="650"/>
      <c r="AF913" s="650"/>
      <c r="AG913" s="637">
        <v>329050</v>
      </c>
      <c r="AH913" s="634">
        <v>349900</v>
      </c>
      <c r="AI913" s="638"/>
      <c r="AJ913" s="638"/>
      <c r="AK913" s="639"/>
    </row>
    <row r="914" spans="1:37">
      <c r="A914" s="627" t="s">
        <v>2009</v>
      </c>
      <c r="B914" s="632" t="s">
        <v>4522</v>
      </c>
      <c r="C914" s="637"/>
      <c r="D914" s="650"/>
      <c r="E914" s="650"/>
      <c r="F914" s="650"/>
      <c r="G914" s="650"/>
      <c r="H914" s="650"/>
      <c r="I914" s="650"/>
      <c r="J914" s="650"/>
      <c r="K914" s="650"/>
      <c r="L914" s="650"/>
      <c r="M914" s="650"/>
      <c r="N914" s="650"/>
      <c r="O914" s="650"/>
      <c r="P914" s="650"/>
      <c r="Q914" s="650"/>
      <c r="R914" s="650"/>
      <c r="S914" s="650"/>
      <c r="T914" s="650"/>
      <c r="U914" s="650"/>
      <c r="V914" s="650"/>
      <c r="W914" s="650"/>
      <c r="X914" s="650"/>
      <c r="Y914" s="650"/>
      <c r="Z914" s="650"/>
      <c r="AA914" s="650"/>
      <c r="AB914" s="650"/>
      <c r="AC914" s="650"/>
      <c r="AD914" s="650"/>
      <c r="AE914" s="650"/>
      <c r="AF914" s="650"/>
      <c r="AG914" s="637">
        <v>372100</v>
      </c>
      <c r="AH914" s="634">
        <v>349900</v>
      </c>
      <c r="AI914" s="638"/>
      <c r="AJ914" s="638"/>
      <c r="AK914" s="639"/>
    </row>
    <row r="915" spans="1:37">
      <c r="A915" s="627"/>
      <c r="B915" s="632" t="s">
        <v>4523</v>
      </c>
      <c r="C915" s="637"/>
      <c r="D915" s="650"/>
      <c r="E915" s="650"/>
      <c r="F915" s="650"/>
      <c r="G915" s="650"/>
      <c r="H915" s="650"/>
      <c r="I915" s="650"/>
      <c r="J915" s="650"/>
      <c r="K915" s="650"/>
      <c r="L915" s="650"/>
      <c r="M915" s="650"/>
      <c r="N915" s="650"/>
      <c r="O915" s="650"/>
      <c r="P915" s="650"/>
      <c r="Q915" s="650"/>
      <c r="R915" s="650"/>
      <c r="S915" s="650"/>
      <c r="T915" s="650"/>
      <c r="U915" s="650"/>
      <c r="V915" s="650"/>
      <c r="W915" s="650"/>
      <c r="X915" s="650"/>
      <c r="Y915" s="650"/>
      <c r="Z915" s="650"/>
      <c r="AA915" s="650"/>
      <c r="AB915" s="650"/>
      <c r="AC915" s="650"/>
      <c r="AD915" s="650"/>
      <c r="AE915" s="650"/>
      <c r="AF915" s="650"/>
      <c r="AG915" s="637">
        <v>340075</v>
      </c>
      <c r="AH915" s="634">
        <v>349900</v>
      </c>
      <c r="AI915" s="638"/>
      <c r="AJ915" s="638"/>
      <c r="AK915" s="639"/>
    </row>
    <row r="916" spans="1:37">
      <c r="A916" s="627"/>
      <c r="B916" s="632" t="s">
        <v>4524</v>
      </c>
      <c r="C916" s="637"/>
      <c r="D916" s="650"/>
      <c r="E916" s="650"/>
      <c r="F916" s="650"/>
      <c r="G916" s="650"/>
      <c r="H916" s="650"/>
      <c r="I916" s="650"/>
      <c r="J916" s="650"/>
      <c r="K916" s="650"/>
      <c r="L916" s="650"/>
      <c r="M916" s="650"/>
      <c r="N916" s="650"/>
      <c r="O916" s="650"/>
      <c r="P916" s="650"/>
      <c r="Q916" s="650"/>
      <c r="R916" s="650"/>
      <c r="S916" s="650"/>
      <c r="T916" s="650"/>
      <c r="U916" s="650"/>
      <c r="V916" s="650"/>
      <c r="W916" s="650"/>
      <c r="X916" s="650"/>
      <c r="Y916" s="650"/>
      <c r="Z916" s="650"/>
      <c r="AA916" s="650"/>
      <c r="AB916" s="650"/>
      <c r="AC916" s="650"/>
      <c r="AD916" s="650"/>
      <c r="AE916" s="650"/>
      <c r="AF916" s="650"/>
      <c r="AG916" s="640">
        <v>404475</v>
      </c>
      <c r="AH916" s="641">
        <v>349900</v>
      </c>
      <c r="AI916" s="638"/>
      <c r="AJ916" s="638"/>
      <c r="AK916" s="639"/>
    </row>
    <row r="917" spans="1:37">
      <c r="A917" s="627"/>
      <c r="B917" s="642" t="s">
        <v>4520</v>
      </c>
      <c r="C917" s="643"/>
      <c r="D917" s="644"/>
      <c r="E917" s="644"/>
      <c r="F917" s="644"/>
      <c r="G917" s="644"/>
      <c r="H917" s="644"/>
      <c r="I917" s="644"/>
      <c r="J917" s="644"/>
      <c r="K917" s="644"/>
      <c r="L917" s="644"/>
      <c r="M917" s="644"/>
      <c r="N917" s="644"/>
      <c r="O917" s="644"/>
      <c r="P917" s="644"/>
      <c r="Q917" s="644"/>
      <c r="R917" s="644"/>
      <c r="S917" s="644"/>
      <c r="T917" s="644"/>
      <c r="U917" s="644"/>
      <c r="V917" s="644"/>
      <c r="W917" s="644"/>
      <c r="X917" s="644"/>
      <c r="Y917" s="644"/>
      <c r="Z917" s="644"/>
      <c r="AA917" s="644"/>
      <c r="AB917" s="644"/>
      <c r="AC917" s="644"/>
      <c r="AD917" s="644"/>
      <c r="AE917" s="644"/>
      <c r="AF917" s="644"/>
      <c r="AG917" s="644"/>
      <c r="AH917" s="644"/>
      <c r="AI917" s="644"/>
      <c r="AJ917" s="645">
        <v>420900</v>
      </c>
      <c r="AK917" s="646">
        <v>425170</v>
      </c>
    </row>
    <row r="918" spans="1:37">
      <c r="A918" s="627"/>
      <c r="B918" s="642" t="s">
        <v>4521</v>
      </c>
      <c r="C918" s="643"/>
      <c r="D918" s="644"/>
      <c r="E918" s="644"/>
      <c r="F918" s="644"/>
      <c r="G918" s="644"/>
      <c r="H918" s="644"/>
      <c r="I918" s="644"/>
      <c r="J918" s="644"/>
      <c r="K918" s="644"/>
      <c r="L918" s="644"/>
      <c r="M918" s="644"/>
      <c r="N918" s="644"/>
      <c r="O918" s="644"/>
      <c r="P918" s="644"/>
      <c r="Q918" s="644"/>
      <c r="R918" s="644"/>
      <c r="S918" s="644"/>
      <c r="T918" s="644"/>
      <c r="U918" s="644"/>
      <c r="V918" s="644"/>
      <c r="W918" s="644"/>
      <c r="X918" s="644"/>
      <c r="Y918" s="644"/>
      <c r="Z918" s="644"/>
      <c r="AA918" s="644"/>
      <c r="AB918" s="644"/>
      <c r="AC918" s="644"/>
      <c r="AD918" s="644"/>
      <c r="AE918" s="644"/>
      <c r="AF918" s="644"/>
      <c r="AG918" s="644"/>
      <c r="AH918" s="644"/>
      <c r="AI918" s="644"/>
      <c r="AJ918" s="643">
        <v>390400</v>
      </c>
      <c r="AK918" s="647">
        <v>425170</v>
      </c>
    </row>
    <row r="919" spans="1:37">
      <c r="A919" s="627" t="s">
        <v>2010</v>
      </c>
      <c r="B919" s="642" t="s">
        <v>4522</v>
      </c>
      <c r="C919" s="643"/>
      <c r="D919" s="644"/>
      <c r="E919" s="644"/>
      <c r="F919" s="644"/>
      <c r="G919" s="644"/>
      <c r="H919" s="644"/>
      <c r="I919" s="644"/>
      <c r="J919" s="644"/>
      <c r="K919" s="644"/>
      <c r="L919" s="644"/>
      <c r="M919" s="644"/>
      <c r="N919" s="644"/>
      <c r="O919" s="644"/>
      <c r="P919" s="644"/>
      <c r="Q919" s="644"/>
      <c r="R919" s="644"/>
      <c r="S919" s="644"/>
      <c r="T919" s="644"/>
      <c r="U919" s="644"/>
      <c r="V919" s="644"/>
      <c r="W919" s="644"/>
      <c r="X919" s="644"/>
      <c r="Y919" s="644"/>
      <c r="Z919" s="644"/>
      <c r="AA919" s="644"/>
      <c r="AB919" s="644"/>
      <c r="AC919" s="644"/>
      <c r="AD919" s="644"/>
      <c r="AE919" s="644"/>
      <c r="AF919" s="644"/>
      <c r="AG919" s="644"/>
      <c r="AH919" s="644"/>
      <c r="AI919" s="644"/>
      <c r="AJ919" s="643">
        <v>439200</v>
      </c>
      <c r="AK919" s="647">
        <v>425170</v>
      </c>
    </row>
    <row r="920" spans="1:37">
      <c r="A920" s="627"/>
      <c r="B920" s="642" t="s">
        <v>4523</v>
      </c>
      <c r="C920" s="643"/>
      <c r="D920" s="644"/>
      <c r="E920" s="644"/>
      <c r="F920" s="644"/>
      <c r="G920" s="644"/>
      <c r="H920" s="644"/>
      <c r="I920" s="644"/>
      <c r="J920" s="644"/>
      <c r="K920" s="644"/>
      <c r="L920" s="644"/>
      <c r="M920" s="644"/>
      <c r="N920" s="644"/>
      <c r="O920" s="644"/>
      <c r="P920" s="644"/>
      <c r="Q920" s="644"/>
      <c r="R920" s="644"/>
      <c r="S920" s="644"/>
      <c r="T920" s="644"/>
      <c r="U920" s="644"/>
      <c r="V920" s="644"/>
      <c r="W920" s="644"/>
      <c r="X920" s="644"/>
      <c r="Y920" s="644"/>
      <c r="Z920" s="644"/>
      <c r="AA920" s="644"/>
      <c r="AB920" s="644"/>
      <c r="AC920" s="644"/>
      <c r="AD920" s="644"/>
      <c r="AE920" s="644"/>
      <c r="AF920" s="644"/>
      <c r="AG920" s="644"/>
      <c r="AH920" s="644"/>
      <c r="AI920" s="644"/>
      <c r="AJ920" s="643">
        <v>405650</v>
      </c>
      <c r="AK920" s="647">
        <v>425170</v>
      </c>
    </row>
    <row r="921" spans="1:37">
      <c r="A921" s="627"/>
      <c r="B921" s="642" t="s">
        <v>4524</v>
      </c>
      <c r="C921" s="648"/>
      <c r="D921" s="653"/>
      <c r="E921" s="653"/>
      <c r="F921" s="653"/>
      <c r="G921" s="653"/>
      <c r="H921" s="653"/>
      <c r="I921" s="653"/>
      <c r="J921" s="653"/>
      <c r="K921" s="653"/>
      <c r="L921" s="653"/>
      <c r="M921" s="653"/>
      <c r="N921" s="653"/>
      <c r="O921" s="653"/>
      <c r="P921" s="653"/>
      <c r="Q921" s="653"/>
      <c r="R921" s="653"/>
      <c r="S921" s="653"/>
      <c r="T921" s="653"/>
      <c r="U921" s="653"/>
      <c r="V921" s="653"/>
      <c r="W921" s="653"/>
      <c r="X921" s="653"/>
      <c r="Y921" s="653"/>
      <c r="Z921" s="653"/>
      <c r="AA921" s="653"/>
      <c r="AB921" s="653"/>
      <c r="AC921" s="653"/>
      <c r="AD921" s="653"/>
      <c r="AE921" s="653"/>
      <c r="AF921" s="653"/>
      <c r="AG921" s="653"/>
      <c r="AH921" s="653"/>
      <c r="AI921" s="653"/>
      <c r="AJ921" s="648">
        <v>469700</v>
      </c>
      <c r="AK921" s="649">
        <v>425170</v>
      </c>
    </row>
    <row r="929" spans="1:7" ht="26.25">
      <c r="A929" s="606" t="s">
        <v>4529</v>
      </c>
      <c r="B929" s="606"/>
    </row>
    <row r="930" spans="1:7">
      <c r="A930" s="44"/>
    </row>
    <row r="931" spans="1:7" ht="21">
      <c r="A931" s="27" t="s">
        <v>1993</v>
      </c>
      <c r="B931" s="80"/>
      <c r="E931" s="848" t="s">
        <v>1844</v>
      </c>
      <c r="F931" s="848"/>
      <c r="G931" s="848"/>
    </row>
    <row r="932" spans="1:7" ht="23.25">
      <c r="A932" s="21" t="s">
        <v>4530</v>
      </c>
      <c r="B932" s="21"/>
    </row>
    <row r="933" spans="1:7" ht="18.75">
      <c r="A933" s="8" t="s">
        <v>4531</v>
      </c>
      <c r="B933" s="7"/>
      <c r="C933" s="7"/>
      <c r="D933" s="7"/>
      <c r="E933" s="7"/>
      <c r="F933" s="7"/>
    </row>
    <row r="936" spans="1:7">
      <c r="A936" s="165" t="s">
        <v>4532</v>
      </c>
      <c r="B936" s="165" t="s">
        <v>4533</v>
      </c>
    </row>
    <row r="937" spans="1:7">
      <c r="A937" s="69">
        <v>25</v>
      </c>
      <c r="B937" s="69">
        <v>75</v>
      </c>
    </row>
    <row r="938" spans="1:7">
      <c r="A938" s="69">
        <v>50</v>
      </c>
      <c r="B938" s="69">
        <v>1</v>
      </c>
    </row>
    <row r="939" spans="1:7">
      <c r="A939" s="69">
        <v>25</v>
      </c>
      <c r="B939" s="69">
        <v>124</v>
      </c>
    </row>
    <row r="940" spans="1:7">
      <c r="A940" s="69">
        <v>100</v>
      </c>
      <c r="B940" s="56"/>
    </row>
    <row r="942" spans="1:7" ht="18.75">
      <c r="A942" s="33" t="s">
        <v>4534</v>
      </c>
    </row>
    <row r="943" spans="1:7" ht="18.75">
      <c r="A943" s="654" t="s">
        <v>4535</v>
      </c>
    </row>
    <row r="944" spans="1:7" ht="18.75">
      <c r="A944" s="654" t="s">
        <v>4536</v>
      </c>
    </row>
    <row r="945" spans="1:9" ht="18.75">
      <c r="A945" s="654" t="s">
        <v>4537</v>
      </c>
    </row>
    <row r="946" spans="1:9" ht="18.75">
      <c r="A946" s="33" t="s">
        <v>4538</v>
      </c>
    </row>
    <row r="947" spans="1:9" ht="18.75">
      <c r="A947" s="654" t="s">
        <v>4539</v>
      </c>
    </row>
    <row r="948" spans="1:9" ht="18.75">
      <c r="A948" s="654" t="s">
        <v>4540</v>
      </c>
    </row>
    <row r="949" spans="1:9" ht="18.75">
      <c r="A949" s="33" t="s">
        <v>4541</v>
      </c>
    </row>
    <row r="950" spans="1:9" ht="18.75">
      <c r="A950" s="33" t="s">
        <v>4542</v>
      </c>
    </row>
    <row r="951" spans="1:9" ht="18.75">
      <c r="A951" s="33" t="s">
        <v>4543</v>
      </c>
    </row>
    <row r="952" spans="1:9" ht="18.75">
      <c r="A952" s="33" t="s">
        <v>4544</v>
      </c>
    </row>
    <row r="955" spans="1:9" ht="18.75">
      <c r="A955" s="33" t="s">
        <v>4545</v>
      </c>
    </row>
    <row r="958" spans="1:9">
      <c r="B958" s="655"/>
      <c r="C958" s="656"/>
      <c r="D958" s="656"/>
      <c r="E958" s="656"/>
      <c r="F958" s="657"/>
      <c r="H958" s="68" t="s">
        <v>4532</v>
      </c>
      <c r="I958" s="68" t="s">
        <v>4533</v>
      </c>
    </row>
    <row r="959" spans="1:9">
      <c r="B959" s="658"/>
      <c r="C959" s="659"/>
      <c r="D959" s="659"/>
      <c r="E959" s="659"/>
      <c r="F959" s="660"/>
      <c r="H959" s="56">
        <v>25</v>
      </c>
      <c r="I959" s="56">
        <v>75</v>
      </c>
    </row>
    <row r="960" spans="1:9">
      <c r="B960" s="658"/>
      <c r="C960" s="659"/>
      <c r="D960" s="659"/>
      <c r="E960" s="659"/>
      <c r="F960" s="660"/>
      <c r="H960" s="56">
        <v>50</v>
      </c>
      <c r="I960" s="56">
        <v>1</v>
      </c>
    </row>
    <row r="961" spans="1:9">
      <c r="B961" s="658"/>
      <c r="C961" s="659"/>
      <c r="D961" s="659"/>
      <c r="E961" s="659"/>
      <c r="F961" s="660"/>
      <c r="H961" s="56">
        <v>25</v>
      </c>
      <c r="I961" s="56">
        <f>200-I959-I960</f>
        <v>124</v>
      </c>
    </row>
    <row r="962" spans="1:9">
      <c r="B962" s="658"/>
      <c r="C962" s="659"/>
      <c r="D962" s="659"/>
      <c r="E962" s="659"/>
      <c r="F962" s="660"/>
      <c r="H962" s="56">
        <v>100</v>
      </c>
      <c r="I962" s="56"/>
    </row>
    <row r="963" spans="1:9">
      <c r="B963" s="658"/>
      <c r="C963" s="659"/>
      <c r="D963" s="659"/>
      <c r="E963" s="659"/>
      <c r="F963" s="660"/>
    </row>
    <row r="964" spans="1:9">
      <c r="B964" s="658"/>
      <c r="C964" s="659"/>
      <c r="D964" s="659"/>
      <c r="E964" s="659"/>
      <c r="F964" s="660"/>
      <c r="I964" t="str">
        <f>I959 &amp; "% complete"</f>
        <v>75% complete</v>
      </c>
    </row>
    <row r="965" spans="1:9">
      <c r="B965" s="658"/>
      <c r="C965" s="659"/>
      <c r="D965" s="659"/>
      <c r="E965" s="659"/>
      <c r="F965" s="660"/>
    </row>
    <row r="966" spans="1:9">
      <c r="B966" s="661"/>
      <c r="C966" s="662"/>
      <c r="D966" s="662"/>
      <c r="E966" s="662"/>
      <c r="F966" s="663"/>
    </row>
    <row r="969" spans="1:9" ht="18.75">
      <c r="A969" s="598" t="s">
        <v>1586</v>
      </c>
    </row>
    <row r="970" spans="1:9" ht="18.75">
      <c r="A970" s="33" t="s">
        <v>4546</v>
      </c>
    </row>
    <row r="971" spans="1:9" ht="18.75">
      <c r="A971" s="33" t="s">
        <v>4547</v>
      </c>
    </row>
    <row r="972" spans="1:9" ht="18.75">
      <c r="A972" s="33"/>
    </row>
    <row r="973" spans="1:9" ht="18.75">
      <c r="A973" s="8" t="s">
        <v>4548</v>
      </c>
      <c r="B973" s="8"/>
      <c r="C973" s="8"/>
      <c r="D973" s="8"/>
      <c r="E973" s="8"/>
      <c r="F973" s="8"/>
      <c r="G973" s="8"/>
      <c r="H973" s="8"/>
    </row>
    <row r="974" spans="1:9" ht="18.75">
      <c r="A974" s="33"/>
    </row>
    <row r="975" spans="1:9" ht="18.75">
      <c r="A975" s="33" t="s">
        <v>4549</v>
      </c>
    </row>
    <row r="986" spans="1:1" ht="18.75">
      <c r="A986" s="33" t="s">
        <v>4550</v>
      </c>
    </row>
    <row r="996" spans="1:1" ht="18.75">
      <c r="A996" s="33" t="s">
        <v>4551</v>
      </c>
    </row>
    <row r="997" spans="1:1" ht="18.75">
      <c r="A997" s="33" t="s">
        <v>4552</v>
      </c>
    </row>
    <row r="998" spans="1:1" ht="18.75">
      <c r="A998" s="33" t="s">
        <v>4553</v>
      </c>
    </row>
    <row r="999" spans="1:1" ht="18.75">
      <c r="A999" s="33" t="s">
        <v>4554</v>
      </c>
    </row>
    <row r="1034" spans="1:1" ht="18.75">
      <c r="A1034" s="33" t="s">
        <v>4555</v>
      </c>
    </row>
    <row r="1035" spans="1:1" ht="18.75">
      <c r="A1035" s="33" t="s">
        <v>4556</v>
      </c>
    </row>
    <row r="1036" spans="1:1" ht="18.75">
      <c r="A1036" s="33" t="s">
        <v>4557</v>
      </c>
    </row>
    <row r="1046" spans="1:1" ht="18.75">
      <c r="A1046" s="33" t="s">
        <v>4558</v>
      </c>
    </row>
    <row r="1047" spans="1:1" ht="18.75">
      <c r="A1047" s="33" t="s">
        <v>4559</v>
      </c>
    </row>
    <row r="1048" spans="1:1" ht="18.75">
      <c r="A1048" s="33" t="s">
        <v>4560</v>
      </c>
    </row>
    <row r="1049" spans="1:1" ht="18.75">
      <c r="A1049" s="33" t="s">
        <v>4561</v>
      </c>
    </row>
    <row r="1050" spans="1:1" ht="18.75">
      <c r="A1050" s="33" t="s">
        <v>4562</v>
      </c>
    </row>
    <row r="1052" spans="1:1" ht="21">
      <c r="A1052" s="27" t="s">
        <v>38</v>
      </c>
    </row>
    <row r="1070" spans="1:12" ht="18.75">
      <c r="A1070" s="8" t="s">
        <v>4563</v>
      </c>
      <c r="B1070" s="8"/>
      <c r="C1070" s="8"/>
      <c r="D1070" s="8"/>
      <c r="E1070" s="8"/>
      <c r="F1070" s="8"/>
      <c r="G1070" s="8"/>
      <c r="H1070" s="8"/>
      <c r="I1070" s="8"/>
      <c r="J1070" s="8"/>
      <c r="K1070" s="8"/>
      <c r="L1070" s="8"/>
    </row>
    <row r="1071" spans="1:12" ht="18.75">
      <c r="A1071" s="33" t="s">
        <v>4564</v>
      </c>
    </row>
    <row r="1072" spans="1:12" ht="18.75">
      <c r="A1072" s="33" t="s">
        <v>4565</v>
      </c>
    </row>
    <row r="1075" spans="1:1" ht="21">
      <c r="A1075" s="27" t="s">
        <v>4566</v>
      </c>
    </row>
    <row r="1089" spans="1:1" ht="18.75">
      <c r="A1089" s="33" t="s">
        <v>4567</v>
      </c>
    </row>
    <row r="1090" spans="1:1" ht="18.75">
      <c r="A1090" s="33" t="s">
        <v>4568</v>
      </c>
    </row>
    <row r="1091" spans="1:1" ht="18.75">
      <c r="A1091" s="33" t="s">
        <v>4569</v>
      </c>
    </row>
    <row r="1092" spans="1:1" ht="18.75">
      <c r="A1092" s="33"/>
    </row>
    <row r="1093" spans="1:1" ht="18.75">
      <c r="A1093" s="33" t="s">
        <v>4570</v>
      </c>
    </row>
    <row r="1094" spans="1:1" ht="18.75">
      <c r="A1094" s="33" t="s">
        <v>4571</v>
      </c>
    </row>
    <row r="1095" spans="1:1" ht="18.75">
      <c r="A1095" s="33" t="s">
        <v>4572</v>
      </c>
    </row>
  </sheetData>
  <mergeCells count="22">
    <mergeCell ref="K456:R456"/>
    <mergeCell ref="A325:G325"/>
    <mergeCell ref="A407:G407"/>
    <mergeCell ref="D432:F432"/>
    <mergeCell ref="I433:P433"/>
    <mergeCell ref="E454:G454"/>
    <mergeCell ref="E473:G473"/>
    <mergeCell ref="K476:R476"/>
    <mergeCell ref="E502:G502"/>
    <mergeCell ref="F509:Q509"/>
    <mergeCell ref="D537:F537"/>
    <mergeCell ref="K537:R537"/>
    <mergeCell ref="I759:P759"/>
    <mergeCell ref="A792:D792"/>
    <mergeCell ref="J829:S829"/>
    <mergeCell ref="E931:G931"/>
    <mergeCell ref="F562:K562"/>
    <mergeCell ref="M634:R634"/>
    <mergeCell ref="M654:R654"/>
    <mergeCell ref="L672:Q672"/>
    <mergeCell ref="L699:Q699"/>
    <mergeCell ref="L730:Q730"/>
  </mergeCell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49153" r:id="rId3" name="Scroll Bar 1">
              <controlPr defaultSize="0" autoPict="0">
                <anchor moveWithCells="1">
                  <from>
                    <xdr:col>0</xdr:col>
                    <xdr:colOff>504825</xdr:colOff>
                    <xdr:row>201</xdr:row>
                    <xdr:rowOff>171450</xdr:rowOff>
                  </from>
                  <to>
                    <xdr:col>5</xdr:col>
                    <xdr:colOff>657225</xdr:colOff>
                    <xdr:row>203</xdr:row>
                    <xdr:rowOff>47625</xdr:rowOff>
                  </to>
                </anchor>
              </controlPr>
            </control>
          </mc:Choice>
        </mc:AlternateContent>
      </controls>
    </mc:Choice>
  </mc:AlternateConten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FA4933-DBD0-4F39-8F0E-8F48FE07CD55}">
  <sheetPr>
    <tabColor rgb="FF00B050"/>
  </sheetPr>
  <dimension ref="A1:P387"/>
  <sheetViews>
    <sheetView workbookViewId="0">
      <selection activeCell="I7" sqref="I7"/>
    </sheetView>
  </sheetViews>
  <sheetFormatPr defaultRowHeight="15"/>
  <cols>
    <col min="1" max="1" width="20.5703125" style="12" customWidth="1"/>
    <col min="2" max="2" width="17.7109375" style="12" customWidth="1"/>
    <col min="3" max="3" width="18.28515625" style="12" customWidth="1"/>
    <col min="4" max="16384" width="9.140625" style="12"/>
  </cols>
  <sheetData>
    <row r="1" spans="1:13" ht="28.5">
      <c r="A1" s="714" t="s">
        <v>4864</v>
      </c>
      <c r="B1" s="35"/>
      <c r="C1" s="35"/>
      <c r="D1" s="35"/>
      <c r="K1" s="24" t="s">
        <v>4865</v>
      </c>
      <c r="L1" s="24"/>
      <c r="M1" s="24"/>
    </row>
    <row r="2" spans="1:13" ht="18.75">
      <c r="K2" s="11" t="s">
        <v>4866</v>
      </c>
    </row>
    <row r="3" spans="1:13" ht="18.75">
      <c r="A3" s="11" t="s">
        <v>4867</v>
      </c>
      <c r="K3" s="11" t="s">
        <v>4064</v>
      </c>
    </row>
    <row r="4" spans="1:13" ht="18.75">
      <c r="A4" s="11" t="s">
        <v>4868</v>
      </c>
      <c r="K4" s="11" t="s">
        <v>3209</v>
      </c>
    </row>
    <row r="5" spans="1:13" ht="18.75">
      <c r="A5" s="11"/>
      <c r="K5" s="11" t="s">
        <v>1520</v>
      </c>
    </row>
    <row r="6" spans="1:13" ht="18.75">
      <c r="A6" s="347" t="s">
        <v>451</v>
      </c>
      <c r="B6" s="347" t="s">
        <v>4869</v>
      </c>
      <c r="C6" s="347" t="s">
        <v>4870</v>
      </c>
      <c r="D6" s="347" t="s">
        <v>4871</v>
      </c>
      <c r="K6" s="11" t="s">
        <v>4872</v>
      </c>
    </row>
    <row r="7" spans="1:13" ht="18.75">
      <c r="A7" s="159" t="s">
        <v>3402</v>
      </c>
      <c r="B7" s="251">
        <v>8</v>
      </c>
      <c r="C7" s="251">
        <v>150</v>
      </c>
      <c r="D7" s="251">
        <v>80</v>
      </c>
    </row>
    <row r="8" spans="1:13" ht="18.75">
      <c r="A8" s="159" t="s">
        <v>3403</v>
      </c>
      <c r="B8" s="251">
        <v>54</v>
      </c>
      <c r="C8" s="251">
        <v>77</v>
      </c>
      <c r="D8" s="251">
        <v>54</v>
      </c>
    </row>
    <row r="9" spans="1:13" ht="18.75">
      <c r="A9" s="159" t="s">
        <v>3404</v>
      </c>
      <c r="B9" s="251">
        <v>93</v>
      </c>
      <c r="C9" s="251">
        <v>32</v>
      </c>
      <c r="D9" s="251">
        <v>100</v>
      </c>
    </row>
    <row r="10" spans="1:13" ht="18.75">
      <c r="A10" s="159" t="s">
        <v>4377</v>
      </c>
      <c r="B10" s="251">
        <v>116</v>
      </c>
      <c r="C10" s="251">
        <v>11</v>
      </c>
      <c r="D10" s="251">
        <v>76</v>
      </c>
    </row>
    <row r="11" spans="1:13" ht="18.75">
      <c r="A11" s="159" t="s">
        <v>96</v>
      </c>
      <c r="B11" s="251">
        <v>137</v>
      </c>
      <c r="C11" s="251">
        <v>6</v>
      </c>
      <c r="D11" s="251">
        <v>93</v>
      </c>
    </row>
    <row r="12" spans="1:13" ht="18.75">
      <c r="A12" s="159" t="s">
        <v>4378</v>
      </c>
      <c r="B12" s="251">
        <v>184</v>
      </c>
      <c r="C12" s="251">
        <v>1</v>
      </c>
      <c r="D12" s="251">
        <v>72</v>
      </c>
    </row>
    <row r="13" spans="1:13" ht="18.75">
      <c r="A13" s="11"/>
    </row>
    <row r="14" spans="1:13" ht="18.75">
      <c r="A14" s="11"/>
      <c r="D14" s="33"/>
      <c r="E14" s="715"/>
      <c r="F14" s="715"/>
      <c r="G14" s="715"/>
    </row>
    <row r="15" spans="1:13" ht="21">
      <c r="A15" s="5" t="s">
        <v>98</v>
      </c>
      <c r="B15" s="6"/>
    </row>
    <row r="16" spans="1:13" ht="18.75">
      <c r="A16" s="11" t="s">
        <v>4873</v>
      </c>
    </row>
    <row r="17" spans="1:11" ht="21">
      <c r="A17" s="716" t="s">
        <v>4874</v>
      </c>
      <c r="B17" s="28"/>
      <c r="C17" s="28"/>
      <c r="D17" s="28"/>
      <c r="E17" s="28"/>
      <c r="F17" s="28"/>
      <c r="G17" s="28"/>
    </row>
    <row r="18" spans="1:11" ht="18.75">
      <c r="A18" s="11" t="s">
        <v>4875</v>
      </c>
    </row>
    <row r="20" spans="1:11">
      <c r="A20" s="460" t="s">
        <v>451</v>
      </c>
      <c r="B20" s="460" t="s">
        <v>4869</v>
      </c>
      <c r="C20" s="460" t="s">
        <v>4870</v>
      </c>
      <c r="D20" s="460" t="s">
        <v>4871</v>
      </c>
    </row>
    <row r="21" spans="1:11" ht="18.75">
      <c r="A21" s="159" t="s">
        <v>3402</v>
      </c>
      <c r="B21" s="251">
        <v>8</v>
      </c>
      <c r="C21" s="251">
        <v>150</v>
      </c>
      <c r="D21" s="251">
        <v>80</v>
      </c>
    </row>
    <row r="22" spans="1:11" ht="18.75">
      <c r="A22" s="159" t="s">
        <v>3403</v>
      </c>
      <c r="B22" s="251">
        <v>54</v>
      </c>
      <c r="C22" s="251">
        <v>77</v>
      </c>
      <c r="D22" s="251">
        <v>54</v>
      </c>
    </row>
    <row r="23" spans="1:11" ht="18.75">
      <c r="A23" s="159" t="s">
        <v>3404</v>
      </c>
      <c r="B23" s="251">
        <v>93</v>
      </c>
      <c r="C23" s="251">
        <v>32</v>
      </c>
      <c r="D23" s="251">
        <v>100</v>
      </c>
    </row>
    <row r="24" spans="1:11" ht="18.75">
      <c r="A24" s="159" t="s">
        <v>4377</v>
      </c>
      <c r="B24" s="251">
        <v>116</v>
      </c>
      <c r="C24" s="251">
        <v>11</v>
      </c>
      <c r="D24" s="251">
        <v>76</v>
      </c>
    </row>
    <row r="25" spans="1:11" ht="18.75">
      <c r="A25" s="159" t="s">
        <v>96</v>
      </c>
      <c r="B25" s="251">
        <v>137</v>
      </c>
      <c r="C25" s="251">
        <v>6</v>
      </c>
      <c r="D25" s="251">
        <v>93</v>
      </c>
    </row>
    <row r="26" spans="1:11" ht="18.75">
      <c r="A26" s="159" t="s">
        <v>4378</v>
      </c>
      <c r="B26" s="251">
        <v>184</v>
      </c>
      <c r="C26" s="251">
        <v>1</v>
      </c>
      <c r="D26" s="251">
        <v>72</v>
      </c>
    </row>
    <row r="27" spans="1:11" ht="18.75">
      <c r="A27" s="33"/>
      <c r="B27" s="715"/>
      <c r="C27" s="715"/>
      <c r="D27" s="715"/>
    </row>
    <row r="28" spans="1:11" ht="18.75">
      <c r="A28" s="33"/>
      <c r="B28" s="715"/>
      <c r="C28" s="715"/>
      <c r="D28" s="715"/>
    </row>
    <row r="30" spans="1:11" ht="18.75">
      <c r="A30" s="11" t="s">
        <v>4876</v>
      </c>
      <c r="B30" s="33"/>
      <c r="C30" s="33"/>
      <c r="D30" s="33"/>
      <c r="E30" s="33"/>
      <c r="F30" s="33"/>
      <c r="G30" s="33"/>
      <c r="H30" s="33"/>
      <c r="I30" s="33"/>
      <c r="J30" s="33"/>
      <c r="K30" s="33"/>
    </row>
    <row r="31" spans="1:11" ht="18.75">
      <c r="A31" s="11"/>
      <c r="B31" s="33"/>
      <c r="C31" s="33"/>
      <c r="D31" s="33"/>
      <c r="E31" s="33"/>
      <c r="F31" s="33"/>
      <c r="G31" s="33"/>
      <c r="H31" s="33"/>
      <c r="I31" s="33"/>
      <c r="J31" s="33"/>
      <c r="K31" s="33"/>
    </row>
    <row r="32" spans="1:11">
      <c r="A32" s="874" t="s">
        <v>25</v>
      </c>
      <c r="B32" s="874"/>
      <c r="C32" s="874"/>
      <c r="D32" s="874"/>
    </row>
    <row r="33" spans="1:16">
      <c r="A33" s="460" t="s">
        <v>451</v>
      </c>
      <c r="B33" s="460" t="s">
        <v>4869</v>
      </c>
      <c r="C33" s="460" t="s">
        <v>4870</v>
      </c>
      <c r="D33" s="460" t="s">
        <v>4871</v>
      </c>
    </row>
    <row r="34" spans="1:16" ht="18.75">
      <c r="A34" s="159" t="s">
        <v>3402</v>
      </c>
      <c r="B34" s="15">
        <v>8</v>
      </c>
      <c r="C34" s="15">
        <v>150</v>
      </c>
      <c r="D34" s="15">
        <v>80</v>
      </c>
    </row>
    <row r="35" spans="1:16" ht="18.75">
      <c r="A35" s="159" t="s">
        <v>3403</v>
      </c>
      <c r="B35" s="15">
        <v>54</v>
      </c>
      <c r="C35" s="15">
        <v>77</v>
      </c>
      <c r="D35" s="15">
        <v>54</v>
      </c>
    </row>
    <row r="36" spans="1:16" ht="18.75">
      <c r="A36" s="159" t="s">
        <v>3404</v>
      </c>
      <c r="B36" s="15">
        <v>93</v>
      </c>
      <c r="C36" s="15">
        <v>32</v>
      </c>
      <c r="D36" s="15">
        <v>100</v>
      </c>
    </row>
    <row r="37" spans="1:16" ht="18.75">
      <c r="A37" s="159" t="s">
        <v>4377</v>
      </c>
      <c r="B37" s="69">
        <v>116</v>
      </c>
      <c r="C37" s="69">
        <v>11</v>
      </c>
      <c r="D37" s="15">
        <v>76</v>
      </c>
    </row>
    <row r="38" spans="1:16" ht="18.75">
      <c r="A38" s="159" t="s">
        <v>96</v>
      </c>
      <c r="B38" s="69">
        <v>137</v>
      </c>
      <c r="C38" s="69">
        <v>6</v>
      </c>
      <c r="D38" s="15">
        <v>93</v>
      </c>
    </row>
    <row r="39" spans="1:16" ht="18.75">
      <c r="A39" s="159" t="s">
        <v>4378</v>
      </c>
      <c r="B39" s="69">
        <v>184</v>
      </c>
      <c r="C39" s="69">
        <v>1</v>
      </c>
      <c r="D39" s="15">
        <v>72</v>
      </c>
    </row>
    <row r="40" spans="1:16" ht="15.75">
      <c r="A40" s="717" t="s">
        <v>4095</v>
      </c>
      <c r="B40" s="420">
        <f>SUM(B34:B39)</f>
        <v>592</v>
      </c>
      <c r="C40" s="420">
        <f>SUM(C34:C39)</f>
        <v>277</v>
      </c>
      <c r="D40" s="420">
        <f>SUM(D34:D39)</f>
        <v>475</v>
      </c>
    </row>
    <row r="41" spans="1:16" ht="15.75">
      <c r="A41" s="10"/>
    </row>
    <row r="42" spans="1:16" ht="15.75">
      <c r="A42" s="10"/>
    </row>
    <row r="43" spans="1:16" ht="18.75">
      <c r="A43" s="11"/>
    </row>
    <row r="44" spans="1:16" ht="21">
      <c r="A44" s="5" t="s">
        <v>1690</v>
      </c>
    </row>
    <row r="45" spans="1:16" ht="18.75">
      <c r="A45" s="24" t="s">
        <v>4877</v>
      </c>
      <c r="B45" s="24"/>
      <c r="C45" s="24"/>
      <c r="D45" s="24"/>
      <c r="E45" s="24"/>
      <c r="F45" s="25"/>
    </row>
    <row r="46" spans="1:16" ht="18.75">
      <c r="A46" s="24" t="s">
        <v>4878</v>
      </c>
      <c r="B46" s="24"/>
      <c r="C46" s="24"/>
      <c r="D46" s="24"/>
      <c r="E46" s="24"/>
      <c r="F46" s="25"/>
    </row>
    <row r="47" spans="1:16" ht="18.75">
      <c r="A47" s="24" t="s">
        <v>3469</v>
      </c>
      <c r="B47" s="24"/>
      <c r="C47" s="24"/>
      <c r="D47" s="24"/>
      <c r="E47" s="24"/>
      <c r="F47" s="25"/>
    </row>
    <row r="48" spans="1:16">
      <c r="I48" s="873" t="s">
        <v>25</v>
      </c>
      <c r="J48" s="873"/>
      <c r="K48" s="873"/>
      <c r="L48" s="873"/>
      <c r="M48" s="873"/>
      <c r="N48" s="873"/>
      <c r="O48" s="873"/>
      <c r="P48" s="873"/>
    </row>
    <row r="49" spans="1:5">
      <c r="E49"/>
    </row>
    <row r="50" spans="1:5">
      <c r="A50" s="460" t="s">
        <v>451</v>
      </c>
      <c r="B50" s="460" t="s">
        <v>4869</v>
      </c>
      <c r="C50" s="460" t="s">
        <v>4870</v>
      </c>
      <c r="D50" s="460" t="s">
        <v>4871</v>
      </c>
      <c r="E50"/>
    </row>
    <row r="51" spans="1:5" ht="18.75">
      <c r="A51" s="159" t="s">
        <v>3402</v>
      </c>
      <c r="B51" s="15">
        <v>8</v>
      </c>
      <c r="C51" s="15">
        <v>150</v>
      </c>
      <c r="D51" s="15">
        <v>80</v>
      </c>
      <c r="E51"/>
    </row>
    <row r="52" spans="1:5" ht="18.75">
      <c r="A52" s="159" t="s">
        <v>3403</v>
      </c>
      <c r="B52" s="15">
        <v>54</v>
      </c>
      <c r="C52" s="15">
        <v>77</v>
      </c>
      <c r="D52" s="15">
        <v>54</v>
      </c>
      <c r="E52"/>
    </row>
    <row r="53" spans="1:5" ht="18.75">
      <c r="A53" s="159" t="s">
        <v>3404</v>
      </c>
      <c r="B53" s="15">
        <v>93</v>
      </c>
      <c r="C53" s="15">
        <v>32</v>
      </c>
      <c r="D53" s="15">
        <v>100</v>
      </c>
      <c r="E53"/>
    </row>
    <row r="54" spans="1:5" ht="18.75">
      <c r="A54" s="159" t="s">
        <v>4377</v>
      </c>
      <c r="B54" s="69">
        <v>116</v>
      </c>
      <c r="C54" s="69">
        <v>11</v>
      </c>
      <c r="D54" s="15">
        <v>76</v>
      </c>
      <c r="E54"/>
    </row>
    <row r="55" spans="1:5" ht="18.75">
      <c r="A55" s="159" t="s">
        <v>96</v>
      </c>
      <c r="B55" s="69">
        <v>137</v>
      </c>
      <c r="C55" s="69">
        <v>6</v>
      </c>
      <c r="D55" s="15">
        <v>93</v>
      </c>
      <c r="E55"/>
    </row>
    <row r="56" spans="1:5" ht="18.75">
      <c r="A56" s="159" t="s">
        <v>4378</v>
      </c>
      <c r="B56" s="69">
        <v>184</v>
      </c>
      <c r="C56" s="69">
        <v>1</v>
      </c>
      <c r="D56" s="15">
        <v>72</v>
      </c>
      <c r="E56"/>
    </row>
    <row r="57" spans="1:5" ht="18.75">
      <c r="A57" s="11"/>
      <c r="B57" s="96"/>
      <c r="C57" s="96"/>
      <c r="D57" s="96"/>
    </row>
    <row r="60" spans="1:5" ht="18.75">
      <c r="A60" s="11" t="s">
        <v>4879</v>
      </c>
    </row>
    <row r="62" spans="1:5" ht="23.25">
      <c r="A62" s="9" t="s">
        <v>4880</v>
      </c>
      <c r="B62" s="6"/>
    </row>
    <row r="64" spans="1:5" ht="18.75">
      <c r="A64" s="105" t="s">
        <v>4881</v>
      </c>
      <c r="B64" s="718"/>
      <c r="C64" s="718"/>
    </row>
    <row r="65" spans="1:4" ht="18.75">
      <c r="A65" s="105" t="s">
        <v>4882</v>
      </c>
      <c r="B65" s="105"/>
      <c r="C65" s="105"/>
    </row>
    <row r="66" spans="1:4" ht="18.75">
      <c r="A66" s="11"/>
    </row>
    <row r="67" spans="1:4" ht="18.75">
      <c r="A67" s="11" t="s">
        <v>4875</v>
      </c>
    </row>
    <row r="68" spans="1:4" ht="15.75">
      <c r="A68" s="10"/>
    </row>
    <row r="69" spans="1:4">
      <c r="A69" s="403" t="s">
        <v>451</v>
      </c>
      <c r="B69" s="68" t="s">
        <v>4869</v>
      </c>
      <c r="C69" s="68" t="s">
        <v>4870</v>
      </c>
      <c r="D69" s="68" t="s">
        <v>4871</v>
      </c>
    </row>
    <row r="70" spans="1:4" ht="15.75">
      <c r="A70" s="719" t="s">
        <v>3402</v>
      </c>
      <c r="B70" s="16">
        <v>8</v>
      </c>
      <c r="C70" s="16">
        <v>150</v>
      </c>
      <c r="D70" s="16">
        <v>80</v>
      </c>
    </row>
    <row r="71" spans="1:4" ht="15.75">
      <c r="A71" s="719" t="s">
        <v>3403</v>
      </c>
      <c r="B71" s="16">
        <v>54</v>
      </c>
      <c r="C71" s="16">
        <v>77</v>
      </c>
      <c r="D71" s="16">
        <v>54</v>
      </c>
    </row>
    <row r="72" spans="1:4" ht="15.75">
      <c r="A72" s="719" t="s">
        <v>3404</v>
      </c>
      <c r="B72" s="16">
        <v>93</v>
      </c>
      <c r="C72" s="16">
        <v>32</v>
      </c>
      <c r="D72" s="16">
        <v>100</v>
      </c>
    </row>
    <row r="73" spans="1:4">
      <c r="A73" s="56" t="s">
        <v>4377</v>
      </c>
      <c r="B73" s="56">
        <v>116</v>
      </c>
      <c r="C73" s="56">
        <v>11</v>
      </c>
      <c r="D73" s="56">
        <v>76</v>
      </c>
    </row>
    <row r="74" spans="1:4">
      <c r="A74" s="56" t="s">
        <v>96</v>
      </c>
      <c r="B74" s="56">
        <v>137</v>
      </c>
      <c r="C74" s="56">
        <v>6</v>
      </c>
      <c r="D74" s="56">
        <v>93</v>
      </c>
    </row>
    <row r="75" spans="1:4">
      <c r="A75" s="56" t="s">
        <v>4378</v>
      </c>
      <c r="B75" s="56">
        <v>184</v>
      </c>
      <c r="C75" s="56">
        <v>1</v>
      </c>
      <c r="D75" s="56">
        <v>72</v>
      </c>
    </row>
    <row r="76" spans="1:4">
      <c r="A76"/>
      <c r="B76"/>
      <c r="C76"/>
      <c r="D76"/>
    </row>
    <row r="77" spans="1:4" ht="15.75">
      <c r="A77" s="10"/>
    </row>
    <row r="78" spans="1:4" ht="18.75">
      <c r="A78" s="11" t="s">
        <v>4883</v>
      </c>
    </row>
    <row r="79" spans="1:4" ht="15.75">
      <c r="A79" s="10"/>
    </row>
    <row r="80" spans="1:4">
      <c r="A80" s="873" t="s">
        <v>25</v>
      </c>
      <c r="B80" s="873"/>
      <c r="C80" s="873"/>
      <c r="D80" s="873"/>
    </row>
    <row r="82" spans="1:4">
      <c r="A82" s="720" t="s">
        <v>451</v>
      </c>
      <c r="B82" s="164" t="s">
        <v>4869</v>
      </c>
      <c r="C82" s="164" t="s">
        <v>4870</v>
      </c>
      <c r="D82" s="721" t="s">
        <v>4871</v>
      </c>
    </row>
    <row r="83" spans="1:4" ht="18.75">
      <c r="A83" s="722" t="s">
        <v>3402</v>
      </c>
      <c r="B83" s="16">
        <v>8</v>
      </c>
      <c r="C83" s="16">
        <v>150</v>
      </c>
      <c r="D83" s="723">
        <v>80</v>
      </c>
    </row>
    <row r="84" spans="1:4" ht="18.75">
      <c r="A84" s="722" t="s">
        <v>3403</v>
      </c>
      <c r="B84" s="16">
        <v>54</v>
      </c>
      <c r="C84" s="16">
        <v>77</v>
      </c>
      <c r="D84" s="723">
        <v>54</v>
      </c>
    </row>
    <row r="85" spans="1:4" ht="18.75">
      <c r="A85" s="722" t="s">
        <v>3404</v>
      </c>
      <c r="B85" s="16">
        <v>93</v>
      </c>
      <c r="C85" s="16">
        <v>32</v>
      </c>
      <c r="D85" s="723">
        <v>100</v>
      </c>
    </row>
    <row r="86" spans="1:4" ht="18.75">
      <c r="A86" s="722" t="s">
        <v>4377</v>
      </c>
      <c r="B86" s="56">
        <v>116</v>
      </c>
      <c r="C86" s="56">
        <v>11</v>
      </c>
      <c r="D86" s="723">
        <v>76</v>
      </c>
    </row>
    <row r="87" spans="1:4" ht="18.75">
      <c r="A87" s="722" t="s">
        <v>96</v>
      </c>
      <c r="B87" s="56">
        <v>137</v>
      </c>
      <c r="C87" s="56">
        <v>6</v>
      </c>
      <c r="D87" s="723">
        <v>93</v>
      </c>
    </row>
    <row r="88" spans="1:4" ht="18.75">
      <c r="A88" s="724" t="s">
        <v>4378</v>
      </c>
      <c r="B88" s="560">
        <v>184</v>
      </c>
      <c r="C88" s="560">
        <v>1</v>
      </c>
      <c r="D88" s="725">
        <v>72</v>
      </c>
    </row>
    <row r="92" spans="1:4" ht="15.75">
      <c r="A92" s="10"/>
    </row>
    <row r="93" spans="1:4" ht="23.25">
      <c r="A93" s="9" t="s">
        <v>3209</v>
      </c>
      <c r="B93" s="28"/>
    </row>
    <row r="95" spans="1:4" ht="18.75">
      <c r="A95" s="11" t="s">
        <v>4884</v>
      </c>
    </row>
    <row r="97" spans="1:6" ht="18.75">
      <c r="A97" s="11" t="s">
        <v>4885</v>
      </c>
    </row>
    <row r="98" spans="1:6" ht="18.75">
      <c r="A98" s="11"/>
    </row>
    <row r="99" spans="1:6" ht="18.75">
      <c r="A99" s="875" t="s">
        <v>3276</v>
      </c>
      <c r="B99" s="875"/>
      <c r="C99" s="875"/>
      <c r="D99" s="875"/>
    </row>
    <row r="100" spans="1:6">
      <c r="A100" s="460" t="s">
        <v>451</v>
      </c>
      <c r="B100" s="460" t="s">
        <v>4869</v>
      </c>
      <c r="C100" s="460" t="s">
        <v>4870</v>
      </c>
      <c r="D100" s="460" t="s">
        <v>4871</v>
      </c>
    </row>
    <row r="101" spans="1:6" ht="18.75">
      <c r="A101" s="159" t="s">
        <v>3402</v>
      </c>
      <c r="B101" s="16">
        <v>8</v>
      </c>
      <c r="C101" s="16">
        <v>150</v>
      </c>
      <c r="D101" s="16">
        <v>80</v>
      </c>
    </row>
    <row r="102" spans="1:6" ht="18.75">
      <c r="A102" s="159" t="s">
        <v>3403</v>
      </c>
      <c r="B102" s="16">
        <v>54</v>
      </c>
      <c r="C102" s="16">
        <v>77</v>
      </c>
      <c r="D102" s="16">
        <v>54</v>
      </c>
    </row>
    <row r="103" spans="1:6" ht="18.75">
      <c r="A103" s="159" t="s">
        <v>3404</v>
      </c>
      <c r="B103" s="16">
        <v>93</v>
      </c>
      <c r="C103" s="16">
        <v>32</v>
      </c>
      <c r="D103" s="16">
        <v>100</v>
      </c>
    </row>
    <row r="104" spans="1:6" ht="18.75">
      <c r="A104" s="159" t="s">
        <v>4377</v>
      </c>
      <c r="B104" s="56">
        <v>116</v>
      </c>
      <c r="C104" s="56">
        <v>11</v>
      </c>
      <c r="D104" s="16">
        <v>76</v>
      </c>
    </row>
    <row r="105" spans="1:6" ht="18.75">
      <c r="A105" s="159" t="s">
        <v>96</v>
      </c>
      <c r="B105" s="56">
        <v>137</v>
      </c>
      <c r="C105" s="56">
        <v>6</v>
      </c>
      <c r="D105" s="16">
        <v>93</v>
      </c>
    </row>
    <row r="106" spans="1:6" ht="18.75">
      <c r="A106" s="159" t="s">
        <v>4378</v>
      </c>
      <c r="B106" s="56">
        <v>184</v>
      </c>
      <c r="C106" s="56">
        <v>1</v>
      </c>
      <c r="D106" s="16">
        <v>72</v>
      </c>
    </row>
    <row r="108" spans="1:6" ht="18.75">
      <c r="A108" s="105" t="s">
        <v>4886</v>
      </c>
      <c r="B108" s="105"/>
      <c r="C108" s="105"/>
      <c r="D108" s="105"/>
      <c r="E108" s="105"/>
      <c r="F108" s="105"/>
    </row>
    <row r="109" spans="1:6" ht="18.75">
      <c r="A109" s="11" t="s">
        <v>4887</v>
      </c>
    </row>
    <row r="110" spans="1:6" ht="15.75">
      <c r="A110" s="10"/>
    </row>
    <row r="111" spans="1:6" ht="15.75">
      <c r="A111" s="10"/>
      <c r="B111" s="873" t="s">
        <v>25</v>
      </c>
      <c r="C111" s="873"/>
      <c r="D111" s="873"/>
      <c r="E111" s="873"/>
    </row>
    <row r="112" spans="1:6" ht="15.75">
      <c r="A112" s="10"/>
    </row>
    <row r="113" spans="1:6" ht="15.75">
      <c r="A113" s="10"/>
    </row>
    <row r="114" spans="1:6" ht="15.75">
      <c r="A114" s="10"/>
    </row>
    <row r="115" spans="1:6" ht="15.75">
      <c r="A115" s="10"/>
    </row>
    <row r="116" spans="1:6" ht="15.75">
      <c r="A116" s="10"/>
    </row>
    <row r="117" spans="1:6" ht="15.75">
      <c r="A117" s="10"/>
    </row>
    <row r="118" spans="1:6" ht="15.75">
      <c r="A118" s="10"/>
    </row>
    <row r="119" spans="1:6" ht="15.75">
      <c r="A119" s="10"/>
    </row>
    <row r="120" spans="1:6" ht="15.75">
      <c r="A120" s="10"/>
    </row>
    <row r="121" spans="1:6" ht="15.75">
      <c r="A121" s="10"/>
    </row>
    <row r="122" spans="1:6" ht="21">
      <c r="A122" s="79" t="s">
        <v>4888</v>
      </c>
      <c r="B122" s="80"/>
      <c r="C122" s="80"/>
      <c r="D122" s="80"/>
    </row>
    <row r="123" spans="1:6" ht="18.75">
      <c r="A123" s="11"/>
    </row>
    <row r="124" spans="1:6" ht="18.75">
      <c r="A124" s="105" t="s">
        <v>4889</v>
      </c>
      <c r="B124" s="20"/>
      <c r="C124" s="20"/>
      <c r="D124" s="20"/>
      <c r="E124" s="20"/>
      <c r="F124" s="20"/>
    </row>
    <row r="125" spans="1:6" ht="18.75">
      <c r="A125" s="11" t="s">
        <v>4890</v>
      </c>
    </row>
    <row r="126" spans="1:6" ht="15.75">
      <c r="A126" s="10"/>
    </row>
    <row r="127" spans="1:6" ht="15.75">
      <c r="A127" s="10"/>
      <c r="B127" s="873" t="s">
        <v>25</v>
      </c>
      <c r="C127" s="873"/>
      <c r="D127" s="873"/>
      <c r="E127" s="873"/>
    </row>
    <row r="128" spans="1:6" ht="15.75">
      <c r="A128" s="10"/>
    </row>
    <row r="129" spans="1:5" ht="15.75">
      <c r="A129" s="10"/>
    </row>
    <row r="130" spans="1:5" ht="15.75">
      <c r="A130" s="10"/>
    </row>
    <row r="131" spans="1:5" ht="15.75">
      <c r="A131" s="10"/>
    </row>
    <row r="132" spans="1:5" ht="15.75">
      <c r="A132" s="10"/>
    </row>
    <row r="133" spans="1:5" ht="15.75">
      <c r="A133" s="10"/>
    </row>
    <row r="134" spans="1:5" ht="15.75">
      <c r="A134" s="10"/>
    </row>
    <row r="135" spans="1:5" ht="15.75">
      <c r="A135" s="10"/>
    </row>
    <row r="136" spans="1:5" ht="15.75">
      <c r="A136" s="10"/>
    </row>
    <row r="137" spans="1:5" ht="15.75">
      <c r="A137" s="10"/>
    </row>
    <row r="138" spans="1:5" ht="15.75">
      <c r="A138" s="10"/>
    </row>
    <row r="139" spans="1:5" ht="21">
      <c r="A139" s="79" t="s">
        <v>4891</v>
      </c>
      <c r="B139" s="79"/>
      <c r="C139" s="79"/>
      <c r="D139" s="79"/>
    </row>
    <row r="140" spans="1:5" ht="18.75">
      <c r="A140" s="11"/>
    </row>
    <row r="141" spans="1:5" ht="21">
      <c r="A141" s="78" t="s">
        <v>4892</v>
      </c>
      <c r="B141" s="105"/>
      <c r="C141" s="105"/>
      <c r="D141" s="105"/>
      <c r="E141" s="105"/>
    </row>
    <row r="142" spans="1:5" ht="18.75">
      <c r="A142" s="11" t="s">
        <v>4893</v>
      </c>
    </row>
    <row r="143" spans="1:5" ht="15.75">
      <c r="A143" s="10"/>
    </row>
    <row r="144" spans="1:5" ht="15.75">
      <c r="A144" s="10"/>
      <c r="B144" s="873" t="s">
        <v>25</v>
      </c>
      <c r="C144" s="873"/>
      <c r="D144" s="873"/>
      <c r="E144" s="873"/>
    </row>
    <row r="145" spans="1:6" ht="15.75">
      <c r="A145" s="10"/>
    </row>
    <row r="146" spans="1:6" ht="15.75">
      <c r="A146" s="10"/>
    </row>
    <row r="147" spans="1:6" ht="15.75">
      <c r="A147" s="10"/>
    </row>
    <row r="148" spans="1:6" ht="15.75">
      <c r="A148" s="10"/>
    </row>
    <row r="149" spans="1:6" ht="15.75">
      <c r="A149" s="10"/>
    </row>
    <row r="150" spans="1:6" ht="15.75">
      <c r="A150" s="10"/>
    </row>
    <row r="151" spans="1:6" ht="15.75">
      <c r="A151" s="10"/>
    </row>
    <row r="152" spans="1:6" ht="15.75">
      <c r="A152" s="10"/>
    </row>
    <row r="153" spans="1:6" ht="15.75">
      <c r="A153" s="10"/>
    </row>
    <row r="154" spans="1:6" ht="15.75">
      <c r="A154" s="10"/>
    </row>
    <row r="156" spans="1:6" ht="21">
      <c r="A156" s="79" t="s">
        <v>4894</v>
      </c>
      <c r="B156" s="79"/>
      <c r="C156" s="79"/>
      <c r="D156" s="79"/>
    </row>
    <row r="157" spans="1:6" ht="18.75">
      <c r="A157" s="11"/>
    </row>
    <row r="158" spans="1:6" ht="21">
      <c r="A158" s="78" t="s">
        <v>4895</v>
      </c>
      <c r="B158" s="105"/>
      <c r="C158" s="105"/>
      <c r="D158" s="105"/>
      <c r="E158" s="105"/>
      <c r="F158" s="105"/>
    </row>
    <row r="159" spans="1:6" ht="18.75">
      <c r="A159" s="11" t="s">
        <v>4896</v>
      </c>
    </row>
    <row r="161" spans="1:5">
      <c r="B161" s="873" t="s">
        <v>25</v>
      </c>
      <c r="C161" s="873"/>
      <c r="D161" s="873"/>
      <c r="E161" s="873"/>
    </row>
    <row r="173" spans="1:5" ht="18.75">
      <c r="A173" s="11" t="s">
        <v>4897</v>
      </c>
    </row>
    <row r="177" spans="1:5" ht="15.75">
      <c r="A177" s="10"/>
    </row>
    <row r="178" spans="1:5" ht="15.75">
      <c r="A178" s="10"/>
    </row>
    <row r="179" spans="1:5" ht="15.75">
      <c r="A179" s="10"/>
    </row>
    <row r="180" spans="1:5" ht="15.75">
      <c r="A180" s="10"/>
    </row>
    <row r="181" spans="1:5" ht="15.75">
      <c r="A181" s="10"/>
    </row>
    <row r="182" spans="1:5" ht="15.75">
      <c r="A182" s="10"/>
    </row>
    <row r="183" spans="1:5" ht="18.75">
      <c r="A183" s="11" t="s">
        <v>4898</v>
      </c>
    </row>
    <row r="185" spans="1:5" ht="18.75">
      <c r="A185" s="11" t="s">
        <v>4899</v>
      </c>
    </row>
    <row r="187" spans="1:5" ht="15.75">
      <c r="A187" s="10"/>
      <c r="B187" s="873" t="s">
        <v>25</v>
      </c>
      <c r="C187" s="873"/>
      <c r="D187" s="873"/>
      <c r="E187" s="873"/>
    </row>
    <row r="193" spans="1:15" ht="15.75">
      <c r="A193" s="10"/>
    </row>
    <row r="197" spans="1:15" ht="31.5">
      <c r="A197" s="97"/>
    </row>
    <row r="198" spans="1:15" ht="28.5">
      <c r="A198" s="714" t="s">
        <v>4900</v>
      </c>
      <c r="B198" s="667"/>
      <c r="C198" s="714"/>
    </row>
    <row r="199" spans="1:15" ht="18.75">
      <c r="A199" s="11" t="s">
        <v>4901</v>
      </c>
      <c r="B199" s="11"/>
      <c r="C199" s="11"/>
      <c r="D199" s="11"/>
      <c r="E199" s="11"/>
      <c r="F199" s="11"/>
      <c r="G199" s="11"/>
      <c r="H199" s="11"/>
      <c r="I199" s="11"/>
      <c r="J199" s="11"/>
      <c r="K199" s="11"/>
      <c r="L199" s="11"/>
      <c r="M199" s="11"/>
      <c r="N199" s="11"/>
      <c r="O199" s="11"/>
    </row>
    <row r="200" spans="1:15" ht="18.75">
      <c r="A200" s="11" t="s">
        <v>4902</v>
      </c>
      <c r="B200" s="11"/>
      <c r="C200" s="11"/>
      <c r="D200" s="11"/>
      <c r="E200" s="11"/>
      <c r="F200" s="11"/>
      <c r="G200" s="11"/>
      <c r="H200" s="11"/>
      <c r="I200" s="11"/>
      <c r="J200" s="11"/>
      <c r="K200" s="11"/>
      <c r="L200" s="11"/>
      <c r="M200" s="11"/>
      <c r="N200" s="11"/>
      <c r="O200" s="11"/>
    </row>
    <row r="201" spans="1:15" ht="18.75">
      <c r="A201" s="11" t="s">
        <v>4903</v>
      </c>
    </row>
    <row r="202" spans="1:15" ht="18.75">
      <c r="A202" s="33" t="s">
        <v>4904</v>
      </c>
    </row>
    <row r="205" spans="1:15">
      <c r="A205" s="56" t="s">
        <v>4905</v>
      </c>
      <c r="B205" s="56" t="s">
        <v>4906</v>
      </c>
      <c r="C205" s="16"/>
    </row>
    <row r="206" spans="1:15">
      <c r="A206" s="16">
        <v>100</v>
      </c>
      <c r="B206" s="726">
        <v>0.6</v>
      </c>
      <c r="C206" s="16"/>
    </row>
    <row r="209" spans="1:3">
      <c r="A209" s="16"/>
      <c r="B209" s="56" t="s">
        <v>4907</v>
      </c>
      <c r="C209" s="56" t="s">
        <v>4908</v>
      </c>
    </row>
    <row r="210" spans="1:3">
      <c r="A210" s="56" t="s">
        <v>4909</v>
      </c>
      <c r="B210" s="16">
        <v>60</v>
      </c>
      <c r="C210" s="17">
        <v>50</v>
      </c>
    </row>
    <row r="211" spans="1:3">
      <c r="A211" s="56" t="s">
        <v>4910</v>
      </c>
      <c r="B211" s="16">
        <v>40</v>
      </c>
      <c r="C211" s="17">
        <v>20</v>
      </c>
    </row>
    <row r="213" spans="1:3" ht="15.75">
      <c r="B213" s="210" t="s">
        <v>4911</v>
      </c>
      <c r="C213" s="727">
        <f>(B210*C210)+(B211*C211)</f>
        <v>3800</v>
      </c>
    </row>
    <row r="216" spans="1:3" ht="18.75">
      <c r="A216" s="11" t="s">
        <v>4912</v>
      </c>
    </row>
    <row r="217" spans="1:3" ht="18.75">
      <c r="A217" s="11"/>
    </row>
    <row r="218" spans="1:3" ht="26.25">
      <c r="A218" s="34" t="s">
        <v>4913</v>
      </c>
      <c r="B218" s="35"/>
      <c r="C218" s="35"/>
    </row>
    <row r="219" spans="1:3" ht="18">
      <c r="A219" s="48"/>
    </row>
    <row r="220" spans="1:3" ht="18.75">
      <c r="A220" s="11" t="s">
        <v>4914</v>
      </c>
    </row>
    <row r="221" spans="1:3" ht="18.75">
      <c r="A221" s="11" t="s">
        <v>4915</v>
      </c>
    </row>
    <row r="222" spans="1:3" ht="18.75">
      <c r="A222" s="11" t="s">
        <v>4916</v>
      </c>
    </row>
    <row r="223" spans="1:3" ht="18.75">
      <c r="A223" s="11"/>
    </row>
    <row r="224" spans="1:3" ht="18.75">
      <c r="A224" s="11" t="s">
        <v>4917</v>
      </c>
    </row>
    <row r="225" spans="1:5" ht="18.75">
      <c r="A225" s="11" t="s">
        <v>4918</v>
      </c>
    </row>
    <row r="226" spans="1:5" ht="18.75">
      <c r="A226" s="469" t="s">
        <v>3469</v>
      </c>
      <c r="B226" s="270"/>
      <c r="C226" s="270"/>
      <c r="D226" s="270"/>
      <c r="E226" s="270"/>
    </row>
    <row r="227" spans="1:5" ht="18.75">
      <c r="A227" s="11" t="s">
        <v>4919</v>
      </c>
    </row>
    <row r="236" spans="1:5" ht="18.75">
      <c r="A236" s="11" t="s">
        <v>4920</v>
      </c>
    </row>
    <row r="244" spans="1:1" ht="18.75">
      <c r="A244" s="11" t="s">
        <v>4921</v>
      </c>
    </row>
    <row r="245" spans="1:1" ht="18.75">
      <c r="A245" s="11" t="s">
        <v>4922</v>
      </c>
    </row>
    <row r="265" spans="1:1" ht="18.75">
      <c r="A265" s="11"/>
    </row>
    <row r="266" spans="1:1" ht="18.75">
      <c r="A266" s="11"/>
    </row>
    <row r="267" spans="1:1" ht="18.75">
      <c r="A267" s="11" t="s">
        <v>4923</v>
      </c>
    </row>
    <row r="268" spans="1:1" ht="18.75">
      <c r="A268" s="11"/>
    </row>
    <row r="269" spans="1:1" ht="18.75">
      <c r="A269" s="11"/>
    </row>
    <row r="270" spans="1:1" ht="18.75">
      <c r="A270" s="11"/>
    </row>
    <row r="271" spans="1:1" ht="18.75">
      <c r="A271" s="11"/>
    </row>
    <row r="272" spans="1:1" ht="18.75">
      <c r="A272" s="11"/>
    </row>
    <row r="273" spans="1:1" ht="18.75">
      <c r="A273" s="11"/>
    </row>
    <row r="274" spans="1:1" ht="18.75">
      <c r="A274" s="11"/>
    </row>
    <row r="275" spans="1:1" ht="18.75">
      <c r="A275" s="11"/>
    </row>
    <row r="276" spans="1:1" ht="18.75">
      <c r="A276" s="11"/>
    </row>
    <row r="277" spans="1:1" ht="18.75">
      <c r="A277" s="11"/>
    </row>
    <row r="278" spans="1:1" ht="18.75">
      <c r="A278" s="11"/>
    </row>
    <row r="279" spans="1:1" ht="18.75">
      <c r="A279" s="11"/>
    </row>
    <row r="280" spans="1:1" ht="18.75">
      <c r="A280" s="11"/>
    </row>
    <row r="281" spans="1:1" ht="18.75">
      <c r="A281" s="11"/>
    </row>
    <row r="283" spans="1:1" ht="18.75">
      <c r="A283" s="11" t="s">
        <v>4924</v>
      </c>
    </row>
    <row r="284" spans="1:1" ht="18.75">
      <c r="A284" s="11"/>
    </row>
    <row r="285" spans="1:1" ht="18.75">
      <c r="A285" s="11"/>
    </row>
    <row r="286" spans="1:1" ht="18.75">
      <c r="A286" s="11"/>
    </row>
    <row r="287" spans="1:1" ht="18.75">
      <c r="A287" s="11"/>
    </row>
    <row r="288" spans="1:1" ht="18.75">
      <c r="A288" s="11"/>
    </row>
    <row r="289" spans="1:1" ht="18.75">
      <c r="A289" s="11"/>
    </row>
    <row r="291" spans="1:1" ht="18.75">
      <c r="A291" s="11" t="s">
        <v>4925</v>
      </c>
    </row>
    <row r="292" spans="1:1" ht="18.75">
      <c r="A292" s="11" t="s">
        <v>4926</v>
      </c>
    </row>
    <row r="293" spans="1:1" ht="18.75">
      <c r="A293" s="11"/>
    </row>
    <row r="294" spans="1:1" ht="18.75">
      <c r="A294" s="11"/>
    </row>
    <row r="295" spans="1:1" ht="18.75">
      <c r="A295" s="11"/>
    </row>
    <row r="296" spans="1:1" ht="18.75">
      <c r="A296" s="11"/>
    </row>
    <row r="297" spans="1:1" ht="18.75">
      <c r="A297" s="11"/>
    </row>
    <row r="298" spans="1:1" ht="18.75">
      <c r="A298" s="11"/>
    </row>
    <row r="299" spans="1:1" ht="18.75">
      <c r="A299" s="11"/>
    </row>
    <row r="300" spans="1:1" ht="18.75">
      <c r="A300" s="11"/>
    </row>
    <row r="301" spans="1:1" ht="18.75">
      <c r="A301" s="11"/>
    </row>
    <row r="302" spans="1:1" ht="18.75">
      <c r="A302" s="11"/>
    </row>
    <row r="303" spans="1:1" ht="18.75">
      <c r="A303" s="11"/>
    </row>
    <row r="304" spans="1:1" ht="18.75">
      <c r="A304" s="11"/>
    </row>
    <row r="305" spans="1:2" ht="18.75">
      <c r="A305" s="11"/>
    </row>
    <row r="306" spans="1:2" ht="18.75">
      <c r="A306" s="11"/>
    </row>
    <row r="307" spans="1:2" ht="18.75">
      <c r="A307" s="11"/>
    </row>
    <row r="309" spans="1:2" ht="18.75">
      <c r="A309" s="11" t="s">
        <v>4927</v>
      </c>
    </row>
    <row r="310" spans="1:2" ht="18.75">
      <c r="A310" s="11" t="s">
        <v>4928</v>
      </c>
    </row>
    <row r="311" spans="1:2" ht="18.75">
      <c r="A311" s="11"/>
    </row>
    <row r="312" spans="1:2" ht="23.25">
      <c r="A312" s="60" t="s">
        <v>4929</v>
      </c>
      <c r="B312" s="59"/>
    </row>
    <row r="314" spans="1:2" ht="18.75">
      <c r="A314" s="11" t="s">
        <v>4930</v>
      </c>
    </row>
    <row r="315" spans="1:2" ht="18.75">
      <c r="A315" s="11" t="s">
        <v>4931</v>
      </c>
    </row>
    <row r="316" spans="1:2" ht="18.75">
      <c r="A316" s="11" t="s">
        <v>4932</v>
      </c>
    </row>
    <row r="326" spans="1:1" ht="18.75">
      <c r="A326" s="11"/>
    </row>
    <row r="327" spans="1:1" ht="18.75">
      <c r="A327" s="11"/>
    </row>
    <row r="328" spans="1:1" ht="18.75">
      <c r="A328" s="53" t="s">
        <v>38</v>
      </c>
    </row>
    <row r="329" spans="1:1" ht="18.75">
      <c r="A329" s="11"/>
    </row>
    <row r="330" spans="1:1" ht="18.75">
      <c r="A330" s="11"/>
    </row>
    <row r="331" spans="1:1" ht="18.75">
      <c r="A331" s="11"/>
    </row>
    <row r="332" spans="1:1" ht="18.75">
      <c r="A332" s="11"/>
    </row>
    <row r="333" spans="1:1" ht="18.75">
      <c r="A333" s="11"/>
    </row>
    <row r="334" spans="1:1" ht="18.75">
      <c r="A334" s="11"/>
    </row>
    <row r="335" spans="1:1" ht="18.75">
      <c r="A335" s="11"/>
    </row>
    <row r="336" spans="1:1" ht="18.75">
      <c r="A336" s="11"/>
    </row>
    <row r="337" spans="1:2" ht="18.75">
      <c r="A337" s="11"/>
    </row>
    <row r="339" spans="1:2" ht="18.75">
      <c r="A339" s="11" t="s">
        <v>4933</v>
      </c>
    </row>
    <row r="340" spans="1:2" ht="18.75">
      <c r="A340" s="11" t="s">
        <v>4934</v>
      </c>
    </row>
    <row r="341" spans="1:2" ht="18">
      <c r="A341" s="48"/>
    </row>
    <row r="342" spans="1:2" ht="26.25">
      <c r="A342" s="34" t="s">
        <v>4935</v>
      </c>
      <c r="B342" s="35"/>
    </row>
    <row r="344" spans="1:2" ht="18.75">
      <c r="A344" s="11" t="s">
        <v>4936</v>
      </c>
    </row>
    <row r="345" spans="1:2" ht="18.75">
      <c r="A345" s="11" t="s">
        <v>4937</v>
      </c>
    </row>
    <row r="346" spans="1:2" ht="18.75">
      <c r="A346" s="11"/>
    </row>
    <row r="347" spans="1:2" ht="18.75">
      <c r="A347" s="11" t="s">
        <v>4938</v>
      </c>
    </row>
    <row r="350" spans="1:2" ht="18.75">
      <c r="A350" s="11"/>
    </row>
    <row r="351" spans="1:2" ht="18.75">
      <c r="A351" s="11"/>
    </row>
    <row r="352" spans="1:2" ht="18.75">
      <c r="A352" s="11"/>
    </row>
    <row r="353" spans="1:5" ht="18.75">
      <c r="A353" s="11"/>
    </row>
    <row r="354" spans="1:5" ht="18.75">
      <c r="A354" s="11"/>
    </row>
    <row r="355" spans="1:5" ht="18.75">
      <c r="A355" s="11" t="s">
        <v>4939</v>
      </c>
    </row>
    <row r="356" spans="1:5" ht="18.75">
      <c r="A356" s="11"/>
      <c r="E356"/>
    </row>
    <row r="357" spans="1:5" ht="18.75">
      <c r="A357" s="11"/>
    </row>
    <row r="358" spans="1:5" ht="18.75">
      <c r="A358" s="11"/>
    </row>
    <row r="359" spans="1:5" ht="18.75">
      <c r="A359" s="11"/>
    </row>
    <row r="361" spans="1:5" ht="18.75">
      <c r="A361" s="11" t="s">
        <v>4940</v>
      </c>
    </row>
    <row r="362" spans="1:5" ht="18.75">
      <c r="A362" s="11" t="s">
        <v>4941</v>
      </c>
    </row>
    <row r="363" spans="1:5" ht="18.75">
      <c r="A363" s="11" t="s">
        <v>4942</v>
      </c>
    </row>
    <row r="364" spans="1:5" ht="18.75">
      <c r="A364" s="11" t="s">
        <v>4943</v>
      </c>
    </row>
    <row r="365" spans="1:5" ht="18.75">
      <c r="A365" s="11" t="s">
        <v>4944</v>
      </c>
    </row>
    <row r="376" spans="1:3" ht="18.75">
      <c r="A376" s="11" t="s">
        <v>4945</v>
      </c>
    </row>
    <row r="379" spans="1:3">
      <c r="A379" s="56" t="s">
        <v>4905</v>
      </c>
      <c r="B379" s="56" t="s">
        <v>4906</v>
      </c>
      <c r="C379" s="16"/>
    </row>
    <row r="380" spans="1:3">
      <c r="A380" s="16">
        <v>100</v>
      </c>
      <c r="B380" s="726">
        <v>0.9</v>
      </c>
      <c r="C380" s="16"/>
    </row>
    <row r="383" spans="1:3">
      <c r="A383" s="16"/>
      <c r="B383" s="69" t="s">
        <v>4907</v>
      </c>
      <c r="C383" s="69" t="s">
        <v>4908</v>
      </c>
    </row>
    <row r="384" spans="1:3">
      <c r="A384" s="56" t="s">
        <v>4909</v>
      </c>
      <c r="B384" s="16">
        <v>90</v>
      </c>
      <c r="C384" s="17">
        <v>50</v>
      </c>
    </row>
    <row r="385" spans="1:3">
      <c r="A385" s="56" t="s">
        <v>4910</v>
      </c>
      <c r="B385" s="16">
        <v>10</v>
      </c>
      <c r="C385" s="17">
        <v>20</v>
      </c>
    </row>
    <row r="387" spans="1:3" ht="18.75">
      <c r="B387" s="210" t="s">
        <v>4911</v>
      </c>
      <c r="C387" s="728">
        <f>(B384*C384)+(B385*C385)</f>
        <v>4700</v>
      </c>
    </row>
  </sheetData>
  <mergeCells count="9">
    <mergeCell ref="B144:E144"/>
    <mergeCell ref="B161:E161"/>
    <mergeCell ref="B187:E187"/>
    <mergeCell ref="A32:D32"/>
    <mergeCell ref="I48:P48"/>
    <mergeCell ref="A80:D80"/>
    <mergeCell ref="A99:D99"/>
    <mergeCell ref="B111:E111"/>
    <mergeCell ref="B127:E127"/>
  </mergeCells>
  <pageMargins left="0.7" right="0.7" top="0.75" bottom="0.75" header="0.3" footer="0.3"/>
  <drawing r:id="rId1"/>
  <tableParts count="1">
    <tablePart r:id="rId2"/>
  </tablePart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901ADC-0F74-4BDF-9183-1AE696B85E40}">
  <sheetPr>
    <tabColor rgb="FF7030A0"/>
  </sheetPr>
  <dimension ref="A1:S257"/>
  <sheetViews>
    <sheetView workbookViewId="0">
      <selection activeCell="M13" sqref="M13"/>
    </sheetView>
  </sheetViews>
  <sheetFormatPr defaultRowHeight="15"/>
  <cols>
    <col min="1" max="1" width="11.5703125" style="12" customWidth="1"/>
    <col min="2" max="2" width="12.140625" style="12" customWidth="1"/>
    <col min="3" max="3" width="11.28515625" style="12" customWidth="1"/>
    <col min="4" max="5" width="11.7109375" style="12" customWidth="1"/>
    <col min="6" max="16384" width="9.140625" style="12"/>
  </cols>
  <sheetData>
    <row r="1" spans="1:12" ht="26.25">
      <c r="A1" s="35" t="s">
        <v>4946</v>
      </c>
      <c r="B1" s="35"/>
      <c r="C1" s="35"/>
    </row>
    <row r="3" spans="1:12" ht="18.75">
      <c r="A3" s="33" t="s">
        <v>4947</v>
      </c>
      <c r="B3" s="33"/>
      <c r="C3" s="33"/>
    </row>
    <row r="4" spans="1:12" ht="18.75">
      <c r="A4" s="33" t="s">
        <v>4948</v>
      </c>
      <c r="B4" s="33" t="s">
        <v>4949</v>
      </c>
      <c r="C4" s="33"/>
      <c r="L4"/>
    </row>
    <row r="5" spans="1:12" ht="18.75">
      <c r="A5" s="33" t="s">
        <v>4950</v>
      </c>
      <c r="B5" s="33" t="s">
        <v>4951</v>
      </c>
      <c r="C5" s="33"/>
    </row>
    <row r="6" spans="1:12" ht="18.75">
      <c r="A6" s="33" t="s">
        <v>4952</v>
      </c>
      <c r="B6" s="33" t="s">
        <v>4953</v>
      </c>
      <c r="C6" s="33"/>
    </row>
    <row r="7" spans="1:12" ht="18.75">
      <c r="A7" s="33" t="s">
        <v>4954</v>
      </c>
      <c r="B7" s="33" t="s">
        <v>4955</v>
      </c>
      <c r="C7" s="33"/>
    </row>
    <row r="8" spans="1:12" ht="18.75">
      <c r="A8" s="33" t="s">
        <v>4956</v>
      </c>
      <c r="B8" s="33" t="s">
        <v>4957</v>
      </c>
      <c r="C8" s="33"/>
    </row>
    <row r="9" spans="1:12" ht="18.75">
      <c r="A9" s="33" t="s">
        <v>4958</v>
      </c>
      <c r="B9" s="33" t="s">
        <v>4959</v>
      </c>
      <c r="C9" s="33"/>
    </row>
    <row r="10" spans="1:12" ht="19.5" thickBot="1">
      <c r="A10" s="33"/>
      <c r="B10" s="33"/>
      <c r="C10" s="33"/>
    </row>
    <row r="11" spans="1:12" ht="30.75" thickTop="1">
      <c r="A11" s="729" t="s">
        <v>4960</v>
      </c>
      <c r="B11" s="729" t="s">
        <v>4961</v>
      </c>
      <c r="C11" s="729" t="s">
        <v>4962</v>
      </c>
      <c r="D11" s="729" t="s">
        <v>4963</v>
      </c>
      <c r="E11" s="729" t="s">
        <v>4964</v>
      </c>
      <c r="G11" s="729" t="s">
        <v>3837</v>
      </c>
      <c r="H11" s="730" t="s">
        <v>4965</v>
      </c>
    </row>
    <row r="12" spans="1:12" ht="15.75">
      <c r="A12" s="731">
        <v>86756</v>
      </c>
      <c r="B12" s="731">
        <v>72590</v>
      </c>
      <c r="C12" s="731">
        <v>59919</v>
      </c>
      <c r="D12" s="731">
        <v>66167</v>
      </c>
      <c r="E12" s="731">
        <v>57712</v>
      </c>
      <c r="G12" s="732">
        <v>0.12</v>
      </c>
      <c r="H12" s="15">
        <v>6</v>
      </c>
    </row>
    <row r="13" spans="1:12" ht="15.75">
      <c r="A13" s="10"/>
    </row>
    <row r="14" spans="1:12" ht="16.5" thickBot="1">
      <c r="A14" s="10"/>
    </row>
    <row r="15" spans="1:12" ht="30.75" thickTop="1">
      <c r="A15" s="733" t="s">
        <v>4966</v>
      </c>
      <c r="B15" s="729" t="s">
        <v>4967</v>
      </c>
      <c r="C15" s="729" t="s">
        <v>4968</v>
      </c>
      <c r="D15" s="729" t="s">
        <v>4969</v>
      </c>
      <c r="E15" s="729" t="s">
        <v>4970</v>
      </c>
    </row>
    <row r="16" spans="1:12" ht="15.75">
      <c r="A16" s="734">
        <f>A12*$G$26*$H$26</f>
        <v>62464.319999999992</v>
      </c>
      <c r="B16" s="734">
        <f t="shared" ref="B16:E16" si="0">B12*$G$26*$H$26</f>
        <v>52264.799999999996</v>
      </c>
      <c r="C16" s="734">
        <f t="shared" si="0"/>
        <v>43141.68</v>
      </c>
      <c r="D16" s="734">
        <f t="shared" si="0"/>
        <v>47640.24</v>
      </c>
      <c r="E16" s="734">
        <f t="shared" si="0"/>
        <v>41552.639999999999</v>
      </c>
    </row>
    <row r="19" spans="1:15" ht="23.25">
      <c r="A19" s="9" t="s">
        <v>4971</v>
      </c>
      <c r="B19" s="21"/>
      <c r="C19" s="21"/>
      <c r="D19" s="21"/>
      <c r="E19" s="21"/>
      <c r="F19" s="21"/>
    </row>
    <row r="21" spans="1:15" ht="18.75">
      <c r="A21" s="11" t="s">
        <v>4972</v>
      </c>
      <c r="F21" s="96"/>
    </row>
    <row r="22" spans="1:15" ht="18.75">
      <c r="A22" s="11" t="s">
        <v>4973</v>
      </c>
    </row>
    <row r="23" spans="1:15" ht="18.75">
      <c r="A23" s="11" t="s">
        <v>4974</v>
      </c>
    </row>
    <row r="24" spans="1:15" ht="19.5" thickBot="1">
      <c r="A24" s="11"/>
    </row>
    <row r="25" spans="1:15" ht="30.75" thickTop="1">
      <c r="A25" s="729" t="s">
        <v>4960</v>
      </c>
      <c r="B25" s="729" t="s">
        <v>4961</v>
      </c>
      <c r="C25" s="729" t="s">
        <v>4962</v>
      </c>
      <c r="D25" s="729" t="s">
        <v>4963</v>
      </c>
      <c r="E25" s="729" t="s">
        <v>4964</v>
      </c>
      <c r="G25" s="729" t="s">
        <v>3837</v>
      </c>
      <c r="H25" s="730" t="s">
        <v>4965</v>
      </c>
    </row>
    <row r="26" spans="1:15" ht="15.75">
      <c r="A26" s="731">
        <v>86756</v>
      </c>
      <c r="B26" s="731">
        <v>72590</v>
      </c>
      <c r="C26" s="731">
        <v>59919</v>
      </c>
      <c r="D26" s="731">
        <v>66167</v>
      </c>
      <c r="E26" s="731">
        <v>57712</v>
      </c>
      <c r="G26" s="732">
        <v>0.12</v>
      </c>
      <c r="H26" s="15">
        <v>6</v>
      </c>
    </row>
    <row r="27" spans="1:15" ht="15.75">
      <c r="A27" s="10"/>
    </row>
    <row r="28" spans="1:15" ht="16.5" thickBot="1">
      <c r="A28" s="10"/>
    </row>
    <row r="29" spans="1:15" ht="30.75" thickTop="1">
      <c r="A29" s="733" t="s">
        <v>4966</v>
      </c>
      <c r="B29" s="729" t="s">
        <v>4967</v>
      </c>
      <c r="C29" s="729" t="s">
        <v>4968</v>
      </c>
      <c r="D29" s="729" t="s">
        <v>4969</v>
      </c>
      <c r="E29" s="729" t="s">
        <v>4970</v>
      </c>
    </row>
    <row r="30" spans="1:15" ht="15.75">
      <c r="A30" s="734">
        <f>A26*$G$26*$H$26</f>
        <v>62464.319999999992</v>
      </c>
      <c r="B30" s="734">
        <f t="shared" ref="B30:E30" si="1">B26*$G$26*$H$26</f>
        <v>52264.799999999996</v>
      </c>
      <c r="C30" s="734">
        <f t="shared" si="1"/>
        <v>43141.68</v>
      </c>
      <c r="D30" s="734">
        <f t="shared" si="1"/>
        <v>47640.24</v>
      </c>
      <c r="E30" s="734">
        <f t="shared" si="1"/>
        <v>41552.639999999999</v>
      </c>
    </row>
    <row r="31" spans="1:15" ht="15.75">
      <c r="A31" s="10"/>
    </row>
    <row r="32" spans="1:15" ht="18.75">
      <c r="A32" s="11" t="s">
        <v>4975</v>
      </c>
      <c r="B32" s="33"/>
      <c r="C32" s="33"/>
      <c r="D32" s="33"/>
      <c r="E32" s="33"/>
      <c r="F32" s="33"/>
      <c r="G32" s="33"/>
      <c r="H32" s="33"/>
      <c r="I32" s="33"/>
      <c r="J32" s="33"/>
      <c r="K32" s="33"/>
      <c r="L32" s="33"/>
      <c r="M32" s="33"/>
      <c r="N32" s="33"/>
      <c r="O32" s="33"/>
    </row>
    <row r="33" spans="1:1" ht="15.75">
      <c r="A33" s="10"/>
    </row>
    <row r="34" spans="1:1" ht="15.75">
      <c r="A34" s="10"/>
    </row>
    <row r="35" spans="1:1" ht="15.75">
      <c r="A35" s="10"/>
    </row>
    <row r="36" spans="1:1" ht="15.75">
      <c r="A36" s="10"/>
    </row>
    <row r="37" spans="1:1" ht="15.75">
      <c r="A37" s="10"/>
    </row>
    <row r="38" spans="1:1" ht="15.75">
      <c r="A38" s="10"/>
    </row>
    <row r="39" spans="1:1" ht="15.75">
      <c r="A39" s="10"/>
    </row>
    <row r="40" spans="1:1" ht="15.75">
      <c r="A40" s="10"/>
    </row>
    <row r="44" spans="1:1" ht="15.75">
      <c r="A44" s="10"/>
    </row>
    <row r="49" spans="1:15">
      <c r="A49" s="735"/>
    </row>
    <row r="50" spans="1:15" ht="15.75">
      <c r="A50" s="10"/>
    </row>
    <row r="51" spans="1:15" ht="18.75">
      <c r="A51" s="53" t="s">
        <v>4976</v>
      </c>
      <c r="B51" s="33"/>
      <c r="C51" s="33"/>
      <c r="D51" s="33"/>
      <c r="E51" s="33"/>
      <c r="F51" s="33"/>
      <c r="G51" s="33"/>
      <c r="H51" s="33"/>
      <c r="I51" s="33"/>
      <c r="J51" s="33"/>
      <c r="K51" s="33"/>
      <c r="L51" s="33"/>
    </row>
    <row r="52" spans="1:15" ht="18.75">
      <c r="A52" s="53"/>
      <c r="B52" s="33"/>
      <c r="C52" s="33"/>
      <c r="D52" s="33"/>
      <c r="E52" s="33"/>
      <c r="F52" s="33"/>
      <c r="G52" s="33"/>
      <c r="H52" s="33"/>
      <c r="I52" s="33"/>
      <c r="J52" s="33"/>
      <c r="K52" s="33"/>
      <c r="L52" s="33"/>
    </row>
    <row r="53" spans="1:15" ht="15.75">
      <c r="A53" s="10"/>
    </row>
    <row r="54" spans="1:15" ht="15.75">
      <c r="A54" s="10"/>
    </row>
    <row r="55" spans="1:15" ht="15.75">
      <c r="A55" s="10"/>
    </row>
    <row r="56" spans="1:15" ht="15.75">
      <c r="A56" s="10"/>
    </row>
    <row r="57" spans="1:15" ht="15.75">
      <c r="A57" s="10"/>
    </row>
    <row r="58" spans="1:15" ht="15.75">
      <c r="A58" s="10"/>
    </row>
    <row r="59" spans="1:15" ht="15.75">
      <c r="A59" s="10"/>
    </row>
    <row r="60" spans="1:15" ht="15.75">
      <c r="A60" s="10"/>
    </row>
    <row r="61" spans="1:15" ht="18.75">
      <c r="A61" s="53" t="s">
        <v>4977</v>
      </c>
      <c r="B61" s="33"/>
      <c r="C61" s="33"/>
      <c r="D61" s="33"/>
      <c r="E61" s="33"/>
      <c r="F61" s="33"/>
      <c r="G61" s="33"/>
      <c r="H61" s="33"/>
      <c r="I61" s="33"/>
      <c r="J61" s="33"/>
      <c r="K61" s="33"/>
      <c r="L61" s="33"/>
      <c r="M61" s="33"/>
      <c r="N61" s="33"/>
      <c r="O61" s="33"/>
    </row>
    <row r="62" spans="1:15" ht="18.75">
      <c r="A62" s="53"/>
      <c r="B62" s="33"/>
      <c r="C62" s="33"/>
      <c r="D62" s="33"/>
      <c r="E62" s="33"/>
      <c r="F62" s="33"/>
      <c r="G62" s="33"/>
      <c r="H62" s="33"/>
      <c r="I62" s="33"/>
      <c r="J62" s="33"/>
      <c r="K62" s="33"/>
      <c r="L62" s="33"/>
      <c r="M62" s="33"/>
      <c r="N62" s="33"/>
      <c r="O62" s="33"/>
    </row>
    <row r="63" spans="1:15" ht="15.75">
      <c r="A63" s="10"/>
    </row>
    <row r="67" spans="1:13" ht="15.75">
      <c r="A67" s="10"/>
    </row>
    <row r="70" spans="1:13" ht="18.75">
      <c r="A70" s="53" t="s">
        <v>4978</v>
      </c>
      <c r="B70" s="33"/>
      <c r="C70" s="33"/>
      <c r="D70" s="33"/>
      <c r="E70" s="33"/>
      <c r="F70" s="33"/>
      <c r="G70" s="33"/>
      <c r="H70" s="33"/>
      <c r="I70" s="33"/>
      <c r="J70" s="33"/>
      <c r="K70" s="33"/>
      <c r="L70" s="33"/>
      <c r="M70" s="33"/>
    </row>
    <row r="71" spans="1:13" ht="18.75">
      <c r="A71" s="11" t="s">
        <v>4979</v>
      </c>
    </row>
    <row r="72" spans="1:13" ht="15.75">
      <c r="A72" s="10"/>
    </row>
    <row r="73" spans="1:13" ht="15.75">
      <c r="A73" s="10"/>
    </row>
    <row r="74" spans="1:13" ht="15.75">
      <c r="A74" s="10"/>
    </row>
    <row r="75" spans="1:13" ht="15.75">
      <c r="A75" s="10"/>
    </row>
    <row r="76" spans="1:13" ht="15.75">
      <c r="A76" s="10"/>
    </row>
    <row r="77" spans="1:13" ht="15.75">
      <c r="A77" s="10"/>
    </row>
    <row r="78" spans="1:13" ht="15.75">
      <c r="A78" s="10"/>
    </row>
    <row r="79" spans="1:13" ht="15.75">
      <c r="A79" s="10"/>
    </row>
    <row r="80" spans="1:13" ht="15.75">
      <c r="A80" s="10"/>
    </row>
    <row r="81" spans="1:13" ht="15.75">
      <c r="A81" s="10"/>
    </row>
    <row r="82" spans="1:13" ht="15.75">
      <c r="A82" s="10"/>
    </row>
    <row r="83" spans="1:13" ht="15.75">
      <c r="A83" s="10"/>
    </row>
    <row r="84" spans="1:13" ht="18.75">
      <c r="A84" s="11"/>
      <c r="B84" s="33"/>
      <c r="C84" s="33"/>
      <c r="D84" s="33"/>
      <c r="E84" s="33"/>
      <c r="F84" s="33"/>
      <c r="G84" s="33"/>
      <c r="H84" s="33"/>
      <c r="I84" s="33"/>
      <c r="J84" s="33"/>
      <c r="K84" s="33"/>
      <c r="L84" s="33"/>
      <c r="M84" s="33"/>
    </row>
    <row r="85" spans="1:13" ht="18.75">
      <c r="A85" s="11" t="s">
        <v>4980</v>
      </c>
      <c r="B85" s="33"/>
      <c r="C85" s="33"/>
      <c r="D85" s="33"/>
      <c r="E85" s="33"/>
      <c r="F85" s="33"/>
      <c r="G85" s="33"/>
      <c r="H85" s="33"/>
      <c r="I85" s="33"/>
      <c r="J85" s="33"/>
      <c r="K85" s="33"/>
      <c r="L85" s="33"/>
      <c r="M85" s="33"/>
    </row>
    <row r="86" spans="1:13" ht="15.75">
      <c r="A86" s="10"/>
    </row>
    <row r="88" spans="1:13" ht="23.25">
      <c r="A88" s="9" t="s">
        <v>4981</v>
      </c>
      <c r="B88" s="21"/>
      <c r="C88" s="21"/>
      <c r="D88" s="21"/>
      <c r="E88" s="21"/>
      <c r="F88" s="21"/>
    </row>
    <row r="90" spans="1:13" ht="18.75">
      <c r="A90" s="11" t="s">
        <v>4982</v>
      </c>
    </row>
    <row r="91" spans="1:13" ht="18.75">
      <c r="A91" s="33" t="s">
        <v>4983</v>
      </c>
    </row>
    <row r="92" spans="1:13" ht="18.75">
      <c r="A92" s="33"/>
    </row>
    <row r="105" spans="1:14" ht="15.75">
      <c r="A105" s="10"/>
    </row>
    <row r="108" spans="1:14" ht="15.75">
      <c r="A108" s="10"/>
    </row>
    <row r="111" spans="1:14" ht="18.75">
      <c r="A111" s="33" t="s">
        <v>4984</v>
      </c>
      <c r="B111" s="33"/>
      <c r="C111" s="33"/>
      <c r="D111" s="33"/>
      <c r="E111" s="33"/>
      <c r="F111" s="33"/>
      <c r="G111" s="33"/>
      <c r="H111" s="33"/>
      <c r="I111" s="33"/>
      <c r="J111" s="33"/>
      <c r="K111" s="33"/>
      <c r="L111" s="33"/>
      <c r="M111" s="33"/>
      <c r="N111" s="33"/>
    </row>
    <row r="112" spans="1:14" ht="18.75">
      <c r="A112" s="33"/>
      <c r="B112" s="33"/>
      <c r="C112" s="33"/>
      <c r="D112" s="33"/>
      <c r="E112" s="33"/>
      <c r="F112" s="33"/>
      <c r="G112" s="33"/>
      <c r="H112" s="33"/>
      <c r="I112" s="33"/>
      <c r="J112" s="33"/>
      <c r="K112" s="33"/>
      <c r="L112" s="33"/>
      <c r="M112" s="33"/>
      <c r="N112" s="33"/>
    </row>
    <row r="113" spans="1:14" ht="18.75">
      <c r="A113" s="33"/>
      <c r="B113" s="33"/>
      <c r="C113" s="33"/>
      <c r="D113" s="33"/>
      <c r="E113" s="33"/>
      <c r="F113" s="33"/>
      <c r="G113" s="33"/>
      <c r="H113" s="33"/>
      <c r="I113" s="33"/>
      <c r="J113" s="33"/>
      <c r="K113" s="33"/>
      <c r="L113" s="33"/>
      <c r="M113" s="33"/>
      <c r="N113" s="33"/>
    </row>
    <row r="114" spans="1:14" ht="18.75">
      <c r="A114" s="33"/>
      <c r="B114" s="33"/>
      <c r="C114" s="33"/>
      <c r="D114" s="33"/>
      <c r="E114" s="33"/>
      <c r="F114" s="33"/>
      <c r="G114" s="33"/>
      <c r="H114" s="33"/>
      <c r="I114" s="33"/>
      <c r="J114" s="33"/>
      <c r="K114" s="33"/>
      <c r="L114" s="33"/>
      <c r="M114" s="33"/>
      <c r="N114" s="33"/>
    </row>
    <row r="115" spans="1:14" ht="18.75">
      <c r="A115" s="33"/>
      <c r="B115" s="33"/>
      <c r="C115" s="33"/>
      <c r="D115" s="33"/>
      <c r="E115" s="33"/>
      <c r="F115" s="33"/>
      <c r="G115" s="33"/>
      <c r="H115" s="33"/>
      <c r="I115" s="33"/>
      <c r="J115" s="33"/>
      <c r="K115" s="33"/>
      <c r="L115" s="33"/>
      <c r="M115" s="33"/>
      <c r="N115" s="33"/>
    </row>
    <row r="116" spans="1:14" ht="18.75">
      <c r="A116" s="33"/>
      <c r="B116" s="33"/>
      <c r="C116" s="33"/>
      <c r="D116" s="33"/>
      <c r="E116" s="33"/>
      <c r="F116" s="33"/>
      <c r="G116" s="33"/>
      <c r="H116" s="33"/>
      <c r="I116" s="33"/>
      <c r="J116" s="33"/>
      <c r="K116" s="33"/>
      <c r="L116" s="33"/>
      <c r="M116" s="33"/>
      <c r="N116" s="33"/>
    </row>
    <row r="117" spans="1:14" ht="18.75">
      <c r="A117" s="33"/>
      <c r="B117" s="33"/>
      <c r="C117" s="33"/>
      <c r="D117" s="33"/>
      <c r="E117" s="33"/>
      <c r="F117" s="33"/>
      <c r="G117" s="33"/>
      <c r="H117" s="33"/>
      <c r="I117" s="33"/>
      <c r="J117" s="33"/>
      <c r="K117" s="33"/>
      <c r="L117" s="33"/>
      <c r="M117" s="33"/>
      <c r="N117" s="33"/>
    </row>
    <row r="118" spans="1:14" ht="18.75">
      <c r="A118" s="33"/>
      <c r="B118" s="33"/>
      <c r="C118" s="33"/>
      <c r="D118" s="33"/>
      <c r="E118" s="33"/>
      <c r="F118" s="33"/>
      <c r="G118" s="33"/>
      <c r="H118" s="33"/>
      <c r="I118" s="33"/>
      <c r="J118" s="33"/>
      <c r="K118" s="33"/>
      <c r="L118" s="33"/>
      <c r="M118" s="33"/>
      <c r="N118" s="33"/>
    </row>
    <row r="119" spans="1:14" ht="18.75">
      <c r="A119" s="33"/>
      <c r="B119" s="33"/>
      <c r="C119" s="33"/>
      <c r="D119" s="33"/>
      <c r="E119" s="33"/>
      <c r="F119" s="33"/>
      <c r="G119" s="33"/>
      <c r="H119" s="33"/>
      <c r="I119" s="33"/>
      <c r="J119" s="33"/>
      <c r="K119" s="33"/>
      <c r="L119" s="33"/>
      <c r="M119" s="33"/>
      <c r="N119" s="33"/>
    </row>
    <row r="120" spans="1:14" ht="18.75">
      <c r="A120" s="33"/>
      <c r="B120" s="33"/>
      <c r="C120" s="33"/>
      <c r="D120" s="33"/>
      <c r="E120" s="33"/>
      <c r="F120" s="33"/>
      <c r="G120" s="33"/>
      <c r="H120" s="33"/>
      <c r="I120" s="33"/>
      <c r="J120" s="33"/>
      <c r="K120" s="33"/>
      <c r="L120" s="33"/>
      <c r="M120" s="33"/>
      <c r="N120" s="33"/>
    </row>
    <row r="121" spans="1:14" ht="18.75">
      <c r="A121" s="33"/>
      <c r="B121" s="33"/>
      <c r="C121" s="33"/>
      <c r="D121" s="33"/>
      <c r="E121" s="33"/>
      <c r="F121" s="33"/>
      <c r="G121" s="33"/>
      <c r="H121" s="33"/>
      <c r="I121" s="33"/>
      <c r="J121" s="33"/>
      <c r="K121" s="33"/>
      <c r="L121" s="33"/>
      <c r="M121" s="33"/>
      <c r="N121" s="33"/>
    </row>
    <row r="122" spans="1:14" ht="18.75">
      <c r="A122" s="33"/>
      <c r="B122" s="33"/>
      <c r="C122" s="33"/>
      <c r="D122" s="33"/>
      <c r="E122" s="33"/>
      <c r="F122" s="33"/>
      <c r="G122" s="33"/>
      <c r="H122" s="33"/>
      <c r="I122" s="33"/>
      <c r="J122" s="33"/>
      <c r="K122" s="33"/>
      <c r="L122" s="33"/>
      <c r="M122" s="33"/>
      <c r="N122" s="33"/>
    </row>
    <row r="123" spans="1:14" ht="18.75">
      <c r="A123" s="33" t="s">
        <v>4985</v>
      </c>
      <c r="B123" s="33"/>
      <c r="C123" s="33"/>
      <c r="D123" s="33"/>
      <c r="E123" s="33"/>
      <c r="F123" s="33"/>
      <c r="G123" s="33"/>
      <c r="H123" s="33"/>
      <c r="I123" s="33"/>
      <c r="J123" s="33"/>
      <c r="K123" s="33"/>
      <c r="L123" s="33"/>
      <c r="M123" s="33"/>
      <c r="N123" s="33"/>
    </row>
    <row r="124" spans="1:14" ht="18.75">
      <c r="A124" s="33" t="s">
        <v>4986</v>
      </c>
      <c r="B124" s="33"/>
      <c r="C124" s="33"/>
      <c r="D124" s="33"/>
      <c r="E124" s="33"/>
      <c r="F124" s="33"/>
      <c r="G124" s="33"/>
      <c r="H124" s="33"/>
      <c r="I124" s="33"/>
      <c r="J124" s="33"/>
      <c r="K124" s="33"/>
      <c r="L124" s="33"/>
      <c r="M124" s="33"/>
      <c r="N124" s="33"/>
    </row>
    <row r="125" spans="1:14" ht="18.75">
      <c r="A125" s="33"/>
      <c r="B125" s="33"/>
      <c r="C125" s="33"/>
      <c r="D125" s="33"/>
      <c r="E125" s="33"/>
      <c r="F125" s="33"/>
      <c r="G125" s="33"/>
      <c r="H125" s="33"/>
      <c r="I125" s="33"/>
      <c r="J125" s="33"/>
      <c r="K125" s="33"/>
      <c r="L125" s="33"/>
      <c r="M125" s="33"/>
      <c r="N125" s="33"/>
    </row>
    <row r="126" spans="1:14" ht="23.25">
      <c r="A126" s="9" t="s">
        <v>4987</v>
      </c>
      <c r="B126" s="21"/>
      <c r="C126" s="21"/>
      <c r="D126" s="21"/>
      <c r="E126" s="21"/>
      <c r="F126" s="21"/>
      <c r="G126" s="9"/>
      <c r="H126" s="9"/>
      <c r="I126" s="33"/>
      <c r="J126" s="33"/>
      <c r="K126" s="33"/>
      <c r="L126" s="33"/>
      <c r="M126" s="33"/>
      <c r="N126" s="33"/>
    </row>
    <row r="127" spans="1:14" ht="18.75">
      <c r="B127" s="33"/>
      <c r="C127" s="33"/>
      <c r="D127" s="33"/>
      <c r="E127" s="33"/>
      <c r="F127" s="33"/>
      <c r="G127" s="33"/>
      <c r="H127" s="33"/>
      <c r="I127" s="33"/>
      <c r="J127" s="33"/>
      <c r="K127" s="33"/>
      <c r="L127" s="33"/>
      <c r="M127" s="33"/>
      <c r="N127" s="33"/>
    </row>
    <row r="128" spans="1:14" ht="18.75">
      <c r="A128" s="33" t="s">
        <v>4988</v>
      </c>
    </row>
    <row r="129" spans="1:14" ht="18.75">
      <c r="A129" s="33" t="s">
        <v>4989</v>
      </c>
    </row>
    <row r="130" spans="1:14" ht="18.75">
      <c r="A130" s="33" t="s">
        <v>4990</v>
      </c>
    </row>
    <row r="132" spans="1:14" ht="18.75">
      <c r="A132" s="33" t="s">
        <v>4991</v>
      </c>
      <c r="B132" s="33"/>
      <c r="C132" s="33"/>
      <c r="D132" s="33"/>
      <c r="E132" s="33"/>
      <c r="F132" s="33"/>
      <c r="G132" s="33"/>
      <c r="H132" s="33"/>
    </row>
    <row r="133" spans="1:14" ht="15.75" thickBot="1"/>
    <row r="134" spans="1:14" ht="30.75" thickTop="1">
      <c r="A134" s="729" t="s">
        <v>4960</v>
      </c>
      <c r="B134" s="729" t="s">
        <v>4961</v>
      </c>
      <c r="C134" s="729" t="s">
        <v>4962</v>
      </c>
      <c r="D134" s="729" t="s">
        <v>4963</v>
      </c>
      <c r="E134" s="729" t="s">
        <v>4964</v>
      </c>
      <c r="G134" s="729" t="s">
        <v>3837</v>
      </c>
      <c r="H134" s="730" t="s">
        <v>4965</v>
      </c>
    </row>
    <row r="135" spans="1:14" ht="15.75">
      <c r="A135" s="731">
        <v>86756</v>
      </c>
      <c r="B135" s="731">
        <v>72590</v>
      </c>
      <c r="C135" s="731">
        <v>59919</v>
      </c>
      <c r="D135" s="731">
        <v>66167</v>
      </c>
      <c r="E135" s="731">
        <v>57712</v>
      </c>
      <c r="G135" s="732">
        <v>0.12</v>
      </c>
      <c r="H135" s="15">
        <v>6</v>
      </c>
    </row>
    <row r="136" spans="1:14" ht="15.75">
      <c r="A136" s="10"/>
    </row>
    <row r="137" spans="1:14" ht="16.5" thickBot="1">
      <c r="A137" s="10"/>
    </row>
    <row r="138" spans="1:14" ht="30.75" thickTop="1">
      <c r="A138" s="733" t="s">
        <v>4966</v>
      </c>
      <c r="B138" s="729" t="s">
        <v>4967</v>
      </c>
      <c r="C138" s="729" t="s">
        <v>4968</v>
      </c>
      <c r="D138" s="729" t="s">
        <v>4969</v>
      </c>
      <c r="E138" s="729" t="s">
        <v>4970</v>
      </c>
    </row>
    <row r="139" spans="1:14" ht="15.75">
      <c r="A139" s="734">
        <f>A135*$G$26*$H$26</f>
        <v>62464.319999999992</v>
      </c>
      <c r="B139" s="734">
        <f t="shared" ref="B139:E139" si="2">B135*$G$26*$H$26</f>
        <v>52264.799999999996</v>
      </c>
      <c r="C139" s="734">
        <f t="shared" si="2"/>
        <v>43141.68</v>
      </c>
      <c r="D139" s="734">
        <f t="shared" si="2"/>
        <v>47640.24</v>
      </c>
      <c r="E139" s="734">
        <f t="shared" si="2"/>
        <v>41552.639999999999</v>
      </c>
    </row>
    <row r="141" spans="1:14" ht="18.75">
      <c r="A141" s="33" t="s">
        <v>4992</v>
      </c>
      <c r="B141" s="33"/>
      <c r="C141" s="33"/>
      <c r="D141" s="33"/>
      <c r="E141" s="33"/>
      <c r="F141" s="33"/>
      <c r="G141" s="33"/>
      <c r="H141" s="33"/>
      <c r="I141" s="33"/>
      <c r="J141" s="33"/>
      <c r="K141" s="33"/>
      <c r="L141" s="33"/>
      <c r="M141" s="33"/>
      <c r="N141" s="33"/>
    </row>
    <row r="163" spans="1:19" ht="15.75">
      <c r="A163" s="10"/>
    </row>
    <row r="164" spans="1:19" ht="18.75">
      <c r="A164" s="33" t="s">
        <v>4993</v>
      </c>
    </row>
    <row r="167" spans="1:19" ht="23.25">
      <c r="A167" s="9" t="s">
        <v>4994</v>
      </c>
      <c r="B167" s="21"/>
      <c r="C167" s="21"/>
      <c r="D167" s="21"/>
      <c r="E167" s="21"/>
      <c r="F167" s="21"/>
    </row>
    <row r="169" spans="1:19" ht="18.75">
      <c r="A169" s="33" t="s">
        <v>4995</v>
      </c>
    </row>
    <row r="171" spans="1:19" ht="18.75">
      <c r="A171" s="33" t="s">
        <v>4996</v>
      </c>
      <c r="B171" s="33"/>
      <c r="C171" s="33"/>
      <c r="D171" s="33"/>
      <c r="E171" s="33"/>
      <c r="F171" s="33"/>
      <c r="G171" s="33"/>
      <c r="H171" s="33"/>
      <c r="I171" s="33"/>
      <c r="J171" s="33"/>
      <c r="K171" s="33"/>
      <c r="L171" s="33"/>
      <c r="M171" s="33"/>
      <c r="N171" s="33"/>
      <c r="O171" s="33"/>
      <c r="P171" s="33"/>
      <c r="Q171" s="33"/>
      <c r="R171" s="33"/>
      <c r="S171" s="33"/>
    </row>
    <row r="172" spans="1:19" ht="18.75">
      <c r="A172" s="11" t="s">
        <v>4997</v>
      </c>
      <c r="B172" s="33"/>
      <c r="C172" s="33"/>
      <c r="D172" s="33"/>
      <c r="E172" s="33"/>
      <c r="F172" s="33"/>
      <c r="G172" s="33"/>
      <c r="H172" s="33"/>
      <c r="I172" s="33"/>
      <c r="J172" s="33"/>
      <c r="K172" s="33"/>
      <c r="L172" s="33"/>
      <c r="M172" s="33"/>
      <c r="N172" s="33"/>
      <c r="O172" s="33"/>
      <c r="P172" s="33"/>
      <c r="Q172" s="33"/>
      <c r="R172" s="33"/>
      <c r="S172" s="33"/>
    </row>
    <row r="194" spans="1:5" ht="18.75">
      <c r="A194" s="33" t="s">
        <v>4998</v>
      </c>
    </row>
    <row r="202" spans="1:5" ht="23.25">
      <c r="A202" s="9" t="s">
        <v>4999</v>
      </c>
      <c r="B202" s="21"/>
      <c r="C202" s="21"/>
      <c r="D202" s="21"/>
      <c r="E202" s="21"/>
    </row>
    <row r="204" spans="1:5" ht="18.75">
      <c r="A204" s="11" t="s">
        <v>5000</v>
      </c>
    </row>
    <row r="206" spans="1:5">
      <c r="A206" s="211" t="s">
        <v>5001</v>
      </c>
      <c r="B206" s="15">
        <v>0</v>
      </c>
    </row>
    <row r="207" spans="1:5">
      <c r="A207" s="211" t="s">
        <v>5002</v>
      </c>
      <c r="B207" s="15">
        <v>120</v>
      </c>
    </row>
    <row r="209" spans="1:2" ht="18.75">
      <c r="A209" s="11" t="s">
        <v>5003</v>
      </c>
    </row>
    <row r="210" spans="1:2" ht="18.75">
      <c r="A210" s="11" t="s">
        <v>5004</v>
      </c>
    </row>
    <row r="212" spans="1:2" ht="15.75">
      <c r="A212" s="10"/>
    </row>
    <row r="213" spans="1:2">
      <c r="A213" s="211" t="s">
        <v>5001</v>
      </c>
      <c r="B213" s="15">
        <v>0</v>
      </c>
    </row>
    <row r="214" spans="1:2">
      <c r="A214" s="211" t="s">
        <v>5002</v>
      </c>
      <c r="B214" s="15">
        <v>120</v>
      </c>
    </row>
    <row r="215" spans="1:2" ht="30">
      <c r="A215" s="736" t="s">
        <v>5005</v>
      </c>
      <c r="B215" s="16">
        <f>B213/B214</f>
        <v>0</v>
      </c>
    </row>
    <row r="216" spans="1:2">
      <c r="A216" s="737"/>
    </row>
    <row r="218" spans="1:2" ht="15.75">
      <c r="A218" s="10"/>
    </row>
    <row r="221" spans="1:2" ht="18.75">
      <c r="A221" s="11" t="s">
        <v>5006</v>
      </c>
    </row>
    <row r="222" spans="1:2" ht="18.75">
      <c r="A222" s="11" t="s">
        <v>5007</v>
      </c>
    </row>
    <row r="224" spans="1:2">
      <c r="A224" s="211" t="s">
        <v>5001</v>
      </c>
      <c r="B224" s="15">
        <v>0</v>
      </c>
    </row>
    <row r="225" spans="1:2">
      <c r="A225" s="211" t="s">
        <v>5002</v>
      </c>
      <c r="B225" s="15">
        <v>120</v>
      </c>
    </row>
    <row r="226" spans="1:2" ht="30">
      <c r="A226" s="738" t="s">
        <v>5005</v>
      </c>
      <c r="B226" s="16"/>
    </row>
    <row r="229" spans="1:2" ht="15.75">
      <c r="A229" s="10"/>
    </row>
    <row r="230" spans="1:2">
      <c r="A230" s="468"/>
    </row>
    <row r="231" spans="1:2">
      <c r="A231" s="468"/>
    </row>
    <row r="232" spans="1:2">
      <c r="A232" s="468"/>
    </row>
    <row r="233" spans="1:2" ht="18.75">
      <c r="A233" s="50" t="s">
        <v>5008</v>
      </c>
    </row>
    <row r="234" spans="1:2">
      <c r="A234" s="468"/>
    </row>
    <row r="235" spans="1:2">
      <c r="A235" s="468"/>
    </row>
    <row r="237" spans="1:2" ht="15.75">
      <c r="A237" s="10"/>
    </row>
    <row r="240" spans="1:2" ht="18.75">
      <c r="A240" s="11" t="s">
        <v>5009</v>
      </c>
    </row>
    <row r="241" spans="1:1" ht="15.75">
      <c r="A241" s="10"/>
    </row>
    <row r="255" spans="1:1" ht="18.75">
      <c r="A255" s="11" t="s">
        <v>5010</v>
      </c>
    </row>
    <row r="256" spans="1:1" ht="18.75">
      <c r="A256" s="11" t="s">
        <v>5011</v>
      </c>
    </row>
    <row r="257" spans="1:1" ht="18.75">
      <c r="A257" s="11" t="s">
        <v>5012</v>
      </c>
    </row>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026F29-4951-4D1B-AB4C-E1FE0200432E}">
  <sheetPr>
    <tabColor rgb="FFFFFF00"/>
  </sheetPr>
  <dimension ref="A1:O320"/>
  <sheetViews>
    <sheetView workbookViewId="0">
      <selection activeCell="B315" sqref="B315"/>
    </sheetView>
  </sheetViews>
  <sheetFormatPr defaultRowHeight="15"/>
  <cols>
    <col min="1" max="1" width="18.7109375" style="12" customWidth="1"/>
    <col min="2" max="2" width="16.5703125" style="12" customWidth="1"/>
    <col min="3" max="3" width="14.28515625" style="12" customWidth="1"/>
    <col min="4" max="16384" width="9.140625" style="12"/>
  </cols>
  <sheetData>
    <row r="1" spans="1:8" ht="26.25">
      <c r="A1" s="34" t="s">
        <v>5013</v>
      </c>
      <c r="B1" s="35"/>
      <c r="C1" s="35"/>
      <c r="D1" s="35"/>
      <c r="E1" s="35"/>
      <c r="F1" s="35"/>
      <c r="G1" s="35"/>
      <c r="H1" s="35"/>
    </row>
    <row r="3" spans="1:8" ht="18.75">
      <c r="A3" s="33" t="s">
        <v>5014</v>
      </c>
    </row>
    <row r="4" spans="1:8" ht="18.75">
      <c r="A4" s="33" t="s">
        <v>5015</v>
      </c>
    </row>
    <row r="5" spans="1:8" ht="18.75">
      <c r="A5" s="33" t="s">
        <v>5016</v>
      </c>
    </row>
    <row r="7" spans="1:8" ht="18">
      <c r="A7" s="48" t="s">
        <v>5017</v>
      </c>
    </row>
    <row r="9" spans="1:8" ht="18.75">
      <c r="A9" s="33" t="s">
        <v>5018</v>
      </c>
    </row>
    <row r="16" spans="1:8" ht="15.75">
      <c r="A16" s="10"/>
    </row>
    <row r="21" spans="1:13" ht="18.75">
      <c r="A21" s="33" t="s">
        <v>5019</v>
      </c>
    </row>
    <row r="22" spans="1:13" ht="18.75">
      <c r="A22" s="33"/>
    </row>
    <row r="23" spans="1:13" ht="18.75">
      <c r="A23" s="33" t="s">
        <v>5020</v>
      </c>
      <c r="B23" s="33"/>
      <c r="C23" s="33"/>
      <c r="D23" s="33"/>
      <c r="E23" s="33"/>
      <c r="F23" s="33"/>
      <c r="G23" s="33"/>
      <c r="H23" s="33"/>
      <c r="I23" s="33"/>
      <c r="J23" s="33"/>
      <c r="K23" s="33"/>
      <c r="L23" s="33"/>
      <c r="M23" s="33"/>
    </row>
    <row r="24" spans="1:13" ht="18.75">
      <c r="A24" s="33" t="s">
        <v>5021</v>
      </c>
      <c r="B24" s="33"/>
      <c r="C24" s="33"/>
      <c r="D24" s="33"/>
      <c r="E24" s="33"/>
      <c r="F24" s="33"/>
      <c r="G24" s="33"/>
      <c r="H24" s="33"/>
      <c r="I24" s="33"/>
      <c r="J24" s="33"/>
      <c r="K24" s="33"/>
      <c r="L24" s="33"/>
      <c r="M24" s="33"/>
    </row>
    <row r="25" spans="1:13" ht="18.75">
      <c r="A25" s="33" t="s">
        <v>5022</v>
      </c>
      <c r="B25" s="33"/>
      <c r="C25" s="33"/>
      <c r="D25" s="33"/>
      <c r="E25" s="33"/>
      <c r="F25" s="33"/>
      <c r="G25" s="33"/>
      <c r="H25" s="33"/>
      <c r="I25" s="33"/>
      <c r="J25" s="33"/>
      <c r="K25" s="33"/>
      <c r="L25" s="33"/>
      <c r="M25" s="33"/>
    </row>
    <row r="27" spans="1:13">
      <c r="A27" s="739"/>
    </row>
    <row r="29" spans="1:13" ht="21">
      <c r="A29" s="5" t="s">
        <v>5023</v>
      </c>
      <c r="B29" s="6"/>
      <c r="C29" s="6"/>
      <c r="D29" s="6"/>
      <c r="E29" s="6"/>
    </row>
    <row r="31" spans="1:13" ht="18.75">
      <c r="A31" s="11" t="s">
        <v>5024</v>
      </c>
    </row>
    <row r="32" spans="1:13" ht="18.75">
      <c r="A32" s="11" t="s">
        <v>5025</v>
      </c>
    </row>
    <row r="35" spans="1:2">
      <c r="A35" s="460" t="s">
        <v>455</v>
      </c>
      <c r="B35" s="15">
        <v>9</v>
      </c>
    </row>
    <row r="36" spans="1:2">
      <c r="A36" s="460" t="s">
        <v>456</v>
      </c>
      <c r="B36" s="15">
        <v>6</v>
      </c>
    </row>
    <row r="37" spans="1:2">
      <c r="A37" s="480" t="s">
        <v>450</v>
      </c>
      <c r="B37" s="310">
        <f>PRODUCT(B35,B36)</f>
        <v>54</v>
      </c>
    </row>
    <row r="42" spans="1:2" ht="18.75">
      <c r="A42" s="11" t="s">
        <v>5026</v>
      </c>
    </row>
    <row r="43" spans="1:2" ht="18.75">
      <c r="A43" s="11" t="s">
        <v>5027</v>
      </c>
    </row>
    <row r="44" spans="1:2" ht="18.75">
      <c r="A44" s="11"/>
    </row>
    <row r="45" spans="1:2" ht="21">
      <c r="A45" s="6" t="s">
        <v>1630</v>
      </c>
    </row>
    <row r="46" spans="1:2" ht="18.75">
      <c r="A46" s="11" t="s">
        <v>5028</v>
      </c>
    </row>
    <row r="47" spans="1:2" ht="18.75">
      <c r="A47" s="33"/>
    </row>
    <row r="48" spans="1:2" ht="18.75">
      <c r="A48" s="11" t="s">
        <v>5029</v>
      </c>
    </row>
    <row r="49" spans="1:9" ht="18.75">
      <c r="A49" s="50"/>
    </row>
    <row r="50" spans="1:9" ht="18.75">
      <c r="A50" s="50" t="s">
        <v>5030</v>
      </c>
    </row>
    <row r="51" spans="1:9" ht="18.75">
      <c r="A51" s="50" t="s">
        <v>5031</v>
      </c>
    </row>
    <row r="52" spans="1:9" ht="18.75">
      <c r="A52" s="50" t="s">
        <v>5032</v>
      </c>
    </row>
    <row r="53" spans="1:9" ht="18.75">
      <c r="A53" s="50"/>
    </row>
    <row r="54" spans="1:9" ht="18.75">
      <c r="A54" s="50"/>
      <c r="H54" s="460" t="s">
        <v>455</v>
      </c>
      <c r="I54" s="15">
        <v>9</v>
      </c>
    </row>
    <row r="55" spans="1:9" ht="18.75">
      <c r="A55" s="50"/>
      <c r="H55" s="460" t="s">
        <v>456</v>
      </c>
      <c r="I55" s="15"/>
    </row>
    <row r="56" spans="1:9" ht="18.75">
      <c r="A56" s="50"/>
      <c r="H56" s="480" t="s">
        <v>450</v>
      </c>
      <c r="I56" s="310">
        <f>I54*I55</f>
        <v>0</v>
      </c>
    </row>
    <row r="57" spans="1:9" ht="18.75">
      <c r="A57" s="50"/>
    </row>
    <row r="58" spans="1:9" ht="18.75">
      <c r="A58" s="50"/>
    </row>
    <row r="59" spans="1:9" ht="18.75">
      <c r="A59" s="50"/>
    </row>
    <row r="61" spans="1:9" ht="18.75">
      <c r="A61" s="50" t="s">
        <v>5033</v>
      </c>
    </row>
    <row r="62" spans="1:9" ht="18.75">
      <c r="A62" s="50" t="s">
        <v>5034</v>
      </c>
    </row>
    <row r="63" spans="1:9" ht="18.75">
      <c r="A63" s="50" t="s">
        <v>5035</v>
      </c>
    </row>
    <row r="64" spans="1:9" ht="18.75">
      <c r="A64" s="469" t="s">
        <v>3469</v>
      </c>
      <c r="B64" s="270"/>
      <c r="C64" s="270"/>
      <c r="D64" s="270"/>
    </row>
    <row r="66" spans="1:2">
      <c r="A66" s="468"/>
    </row>
    <row r="67" spans="1:2">
      <c r="A67" s="460" t="s">
        <v>455</v>
      </c>
      <c r="B67" s="15">
        <v>9</v>
      </c>
    </row>
    <row r="68" spans="1:2">
      <c r="A68" s="460" t="s">
        <v>456</v>
      </c>
      <c r="B68" s="15">
        <v>8</v>
      </c>
    </row>
    <row r="69" spans="1:2">
      <c r="A69" s="480" t="s">
        <v>2</v>
      </c>
      <c r="B69" s="310">
        <f>B67*B68</f>
        <v>72</v>
      </c>
    </row>
    <row r="70" spans="1:2">
      <c r="A70" s="468"/>
    </row>
    <row r="71" spans="1:2" ht="18.75">
      <c r="A71" s="50" t="s">
        <v>5036</v>
      </c>
    </row>
    <row r="72" spans="1:2">
      <c r="A72" s="468"/>
    </row>
    <row r="73" spans="1:2" ht="15.75">
      <c r="A73" s="10"/>
    </row>
    <row r="74" spans="1:2" ht="18.75">
      <c r="A74" s="24" t="s">
        <v>5037</v>
      </c>
    </row>
    <row r="75" spans="1:2" ht="15.75">
      <c r="A75" s="10"/>
    </row>
    <row r="76" spans="1:2">
      <c r="A76" s="460" t="s">
        <v>455</v>
      </c>
      <c r="B76" s="15">
        <v>9</v>
      </c>
    </row>
    <row r="77" spans="1:2">
      <c r="A77" s="460" t="s">
        <v>456</v>
      </c>
      <c r="B77" s="15">
        <v>8</v>
      </c>
    </row>
    <row r="78" spans="1:2">
      <c r="A78" s="480" t="s">
        <v>450</v>
      </c>
      <c r="B78" s="310">
        <f>B76*B77</f>
        <v>72</v>
      </c>
    </row>
    <row r="79" spans="1:2" ht="15.75">
      <c r="A79" s="10"/>
    </row>
    <row r="80" spans="1:2" ht="15.75">
      <c r="A80" s="10"/>
    </row>
    <row r="81" spans="1:5" ht="15.75">
      <c r="A81" s="10"/>
    </row>
    <row r="84" spans="1:5" s="573" customFormat="1" ht="23.25">
      <c r="A84" s="9" t="s">
        <v>5038</v>
      </c>
      <c r="B84" s="21"/>
      <c r="C84" s="21"/>
      <c r="D84" s="21"/>
      <c r="E84" s="21"/>
    </row>
    <row r="85" spans="1:5" ht="18.75">
      <c r="A85" s="11" t="s">
        <v>5039</v>
      </c>
    </row>
    <row r="86" spans="1:5" ht="15.75">
      <c r="A86" s="10"/>
    </row>
    <row r="87" spans="1:5" ht="18.75">
      <c r="A87" s="11" t="s">
        <v>5040</v>
      </c>
    </row>
    <row r="88" spans="1:5" ht="18.75">
      <c r="A88" s="11"/>
    </row>
    <row r="89" spans="1:5" ht="21">
      <c r="A89" s="6" t="s">
        <v>1630</v>
      </c>
    </row>
    <row r="90" spans="1:5" ht="18.75">
      <c r="A90" s="11" t="s">
        <v>5041</v>
      </c>
    </row>
    <row r="92" spans="1:5" ht="15.75">
      <c r="A92" s="740" t="s">
        <v>5042</v>
      </c>
      <c r="B92" s="740" t="s">
        <v>5043</v>
      </c>
      <c r="C92" s="740" t="s">
        <v>5044</v>
      </c>
    </row>
    <row r="93" spans="1:5" ht="15.75">
      <c r="A93" s="741">
        <v>500</v>
      </c>
      <c r="B93" s="741"/>
      <c r="C93" s="741">
        <f>((B93/100)*A93)+A93</f>
        <v>500</v>
      </c>
    </row>
    <row r="95" spans="1:5" ht="15.75">
      <c r="A95" s="742" t="s">
        <v>5045</v>
      </c>
      <c r="B95" s="57"/>
      <c r="C95" s="310">
        <f>C93-A93</f>
        <v>0</v>
      </c>
    </row>
    <row r="97" spans="1:15" ht="15.75">
      <c r="A97" s="10"/>
    </row>
    <row r="99" spans="1:15">
      <c r="A99"/>
    </row>
    <row r="100" spans="1:15" ht="18.75">
      <c r="A100" s="33" t="s">
        <v>5046</v>
      </c>
    </row>
    <row r="101" spans="1:15" ht="18.75">
      <c r="A101" s="33" t="s">
        <v>5047</v>
      </c>
    </row>
    <row r="102" spans="1:15" ht="18.75">
      <c r="A102" s="469" t="s">
        <v>3469</v>
      </c>
      <c r="B102" s="270"/>
      <c r="C102" s="270"/>
      <c r="D102" s="270"/>
    </row>
    <row r="103" spans="1:15" ht="18.75">
      <c r="J103" s="860" t="s">
        <v>25</v>
      </c>
      <c r="K103" s="860"/>
      <c r="L103" s="860"/>
      <c r="M103" s="860"/>
      <c r="N103" s="860"/>
      <c r="O103" s="860"/>
    </row>
    <row r="104" spans="1:15" ht="15.75">
      <c r="A104" s="740" t="s">
        <v>5042</v>
      </c>
      <c r="B104" s="740" t="s">
        <v>5043</v>
      </c>
      <c r="C104" s="740" t="s">
        <v>5044</v>
      </c>
    </row>
    <row r="105" spans="1:15" ht="15.75">
      <c r="A105" s="741">
        <v>500</v>
      </c>
      <c r="B105" s="741"/>
      <c r="C105" s="741">
        <f>((B105/100)*A105)+A105</f>
        <v>500</v>
      </c>
    </row>
    <row r="108" spans="1:15">
      <c r="A108" s="57" t="s">
        <v>5045</v>
      </c>
      <c r="B108" s="57"/>
      <c r="C108" s="310">
        <f>C106-A106</f>
        <v>0</v>
      </c>
    </row>
    <row r="113" spans="1:1" ht="23.25">
      <c r="A113" s="62" t="s">
        <v>1847</v>
      </c>
    </row>
    <row r="114" spans="1:1" ht="18.75">
      <c r="A114" s="33" t="s">
        <v>5048</v>
      </c>
    </row>
    <row r="125" spans="1:1" ht="18.75">
      <c r="A125" s="11" t="s">
        <v>5049</v>
      </c>
    </row>
    <row r="126" spans="1:1" ht="18.75">
      <c r="A126" s="33" t="s">
        <v>5050</v>
      </c>
    </row>
    <row r="128" spans="1:1">
      <c r="A128" s="739"/>
    </row>
    <row r="129" spans="1:1" ht="15.75">
      <c r="A129" s="10"/>
    </row>
    <row r="132" spans="1:1">
      <c r="A132" s="739"/>
    </row>
    <row r="133" spans="1:1" ht="15.75">
      <c r="A133" s="10"/>
    </row>
    <row r="137" spans="1:1" ht="18.75">
      <c r="A137" s="11" t="s">
        <v>5051</v>
      </c>
    </row>
    <row r="138" spans="1:1" ht="18.75">
      <c r="A138" s="33" t="s">
        <v>5052</v>
      </c>
    </row>
    <row r="155" spans="1:1" ht="15.75">
      <c r="A155" s="10"/>
    </row>
    <row r="156" spans="1:1" ht="15.75">
      <c r="A156" s="10"/>
    </row>
    <row r="157" spans="1:1" ht="18.75">
      <c r="A157" s="11" t="s">
        <v>5053</v>
      </c>
    </row>
    <row r="158" spans="1:1" ht="15.75">
      <c r="A158" s="10"/>
    </row>
    <row r="161" spans="1:6" ht="23.25">
      <c r="A161" s="9" t="s">
        <v>5054</v>
      </c>
      <c r="B161" s="6"/>
      <c r="C161" s="6"/>
      <c r="D161" s="6"/>
      <c r="E161" s="6"/>
      <c r="F161" s="6"/>
    </row>
    <row r="164" spans="1:6" ht="15.75">
      <c r="A164" s="743" t="s">
        <v>2331</v>
      </c>
      <c r="B164" s="16"/>
      <c r="C164" s="744">
        <v>18000</v>
      </c>
    </row>
    <row r="165" spans="1:6" ht="15.75">
      <c r="A165" s="743" t="s">
        <v>2495</v>
      </c>
      <c r="B165" s="16"/>
      <c r="C165" s="236">
        <v>100</v>
      </c>
    </row>
    <row r="166" spans="1:6" ht="15.75">
      <c r="A166" s="743" t="s">
        <v>5055</v>
      </c>
      <c r="B166" s="16"/>
      <c r="C166" s="16">
        <f>C164*0.1</f>
        <v>1800</v>
      </c>
    </row>
    <row r="167" spans="1:6" ht="15.75">
      <c r="A167" s="743" t="s">
        <v>5056</v>
      </c>
      <c r="B167" s="16"/>
      <c r="C167" s="744">
        <v>3000000</v>
      </c>
    </row>
    <row r="168" spans="1:6" ht="15.75">
      <c r="A168" s="743" t="s">
        <v>5057</v>
      </c>
      <c r="B168" s="16"/>
      <c r="C168" s="744">
        <f>C164*C165</f>
        <v>1800000</v>
      </c>
    </row>
    <row r="169" spans="1:6" ht="15.75">
      <c r="A169" s="743" t="s">
        <v>5058</v>
      </c>
      <c r="B169" s="16"/>
      <c r="C169" s="744">
        <f>C167+(C166*C165)</f>
        <v>3180000</v>
      </c>
    </row>
    <row r="170" spans="1:6" ht="15.75">
      <c r="A170" s="745" t="s">
        <v>5059</v>
      </c>
      <c r="B170" s="16"/>
      <c r="C170" s="746">
        <f>C168-C169</f>
        <v>-1380000</v>
      </c>
    </row>
    <row r="172" spans="1:6" ht="21">
      <c r="A172" s="6" t="s">
        <v>1630</v>
      </c>
    </row>
    <row r="173" spans="1:6" ht="18.75">
      <c r="A173" s="11" t="s">
        <v>5060</v>
      </c>
    </row>
    <row r="174" spans="1:6" ht="18.75">
      <c r="A174" s="11" t="s">
        <v>5061</v>
      </c>
    </row>
    <row r="175" spans="1:6" ht="18.75">
      <c r="A175" s="11" t="s">
        <v>5062</v>
      </c>
    </row>
    <row r="176" spans="1:6" ht="18.75">
      <c r="A176" s="11" t="s">
        <v>5063</v>
      </c>
    </row>
    <row r="177" spans="1:10" ht="18.75">
      <c r="A177" s="11" t="s">
        <v>5064</v>
      </c>
    </row>
    <row r="178" spans="1:10" ht="18.75">
      <c r="A178" s="11"/>
    </row>
    <row r="179" spans="1:10" ht="23.25">
      <c r="A179" s="62" t="s">
        <v>1847</v>
      </c>
    </row>
    <row r="180" spans="1:10" ht="18.75">
      <c r="A180" s="50" t="s">
        <v>5030</v>
      </c>
    </row>
    <row r="181" spans="1:10" ht="18.75">
      <c r="A181" s="50" t="s">
        <v>5031</v>
      </c>
    </row>
    <row r="182" spans="1:10" ht="18.75">
      <c r="A182" s="50" t="s">
        <v>5032</v>
      </c>
    </row>
    <row r="183" spans="1:10" ht="18.75">
      <c r="J183" s="50"/>
    </row>
    <row r="184" spans="1:10" ht="18.75">
      <c r="A184" s="50" t="s">
        <v>5065</v>
      </c>
      <c r="J184" s="50"/>
    </row>
    <row r="185" spans="1:10" ht="18.75">
      <c r="A185" s="50" t="s">
        <v>5066</v>
      </c>
      <c r="J185" s="50"/>
    </row>
    <row r="186" spans="1:10" ht="18.75">
      <c r="A186" s="50" t="s">
        <v>5067</v>
      </c>
      <c r="J186" s="50"/>
    </row>
    <row r="187" spans="1:10" ht="18.75">
      <c r="A187" s="50"/>
      <c r="J187" s="50"/>
    </row>
    <row r="188" spans="1:10" ht="18.75">
      <c r="A188" s="469" t="s">
        <v>5068</v>
      </c>
      <c r="B188" s="270"/>
      <c r="C188" s="270"/>
      <c r="D188" s="270"/>
      <c r="J188" s="50"/>
    </row>
    <row r="189" spans="1:10" ht="18.75">
      <c r="J189" s="50"/>
    </row>
    <row r="190" spans="1:10" ht="15.75">
      <c r="A190" s="743" t="s">
        <v>2331</v>
      </c>
      <c r="B190" s="16"/>
      <c r="C190" s="744">
        <v>18000</v>
      </c>
    </row>
    <row r="191" spans="1:10" ht="15.75">
      <c r="A191" s="743" t="s">
        <v>2495</v>
      </c>
      <c r="B191" s="16"/>
      <c r="C191" s="193">
        <v>100</v>
      </c>
    </row>
    <row r="192" spans="1:10" ht="15.75">
      <c r="A192" s="743" t="s">
        <v>5055</v>
      </c>
      <c r="B192" s="16"/>
      <c r="C192" s="16">
        <f>C190*0.1</f>
        <v>1800</v>
      </c>
    </row>
    <row r="193" spans="1:11" ht="15.75">
      <c r="A193" s="743" t="s">
        <v>5056</v>
      </c>
      <c r="B193" s="16"/>
      <c r="C193" s="744">
        <v>3000000</v>
      </c>
      <c r="J193"/>
      <c r="K193"/>
    </row>
    <row r="194" spans="1:11" ht="15.75">
      <c r="A194" s="743" t="s">
        <v>5057</v>
      </c>
      <c r="B194" s="16"/>
      <c r="C194" s="744">
        <f>C190*C191</f>
        <v>1800000</v>
      </c>
      <c r="J194"/>
      <c r="K194"/>
    </row>
    <row r="195" spans="1:11" ht="15.75">
      <c r="A195" s="743" t="s">
        <v>5058</v>
      </c>
      <c r="B195" s="16"/>
      <c r="C195" s="744">
        <f>C193+(C192*C191)</f>
        <v>3180000</v>
      </c>
    </row>
    <row r="196" spans="1:11" ht="15.75">
      <c r="A196" s="745" t="s">
        <v>5059</v>
      </c>
      <c r="B196" s="16"/>
      <c r="C196" s="747">
        <f>C194-C195</f>
        <v>-1380000</v>
      </c>
    </row>
    <row r="197" spans="1:11" ht="15.75">
      <c r="A197" s="10"/>
    </row>
    <row r="198" spans="1:11" ht="18.75">
      <c r="A198" s="50"/>
    </row>
    <row r="199" spans="1:11" ht="18.75">
      <c r="A199" s="50" t="s">
        <v>5069</v>
      </c>
    </row>
    <row r="200" spans="1:11" ht="15.75">
      <c r="A200" s="10"/>
    </row>
    <row r="202" spans="1:11" ht="18.75">
      <c r="A202" s="24" t="s">
        <v>5037</v>
      </c>
    </row>
    <row r="203" spans="1:11" ht="15.75">
      <c r="A203" s="10"/>
    </row>
    <row r="204" spans="1:11" ht="15.75">
      <c r="A204" s="743" t="s">
        <v>2331</v>
      </c>
      <c r="B204" s="16"/>
      <c r="C204" s="744">
        <v>18000</v>
      </c>
    </row>
    <row r="205" spans="1:11" ht="15.75">
      <c r="A205" s="743" t="s">
        <v>2495</v>
      </c>
      <c r="B205" s="16"/>
      <c r="C205" s="193">
        <v>185.18518518518519</v>
      </c>
    </row>
    <row r="206" spans="1:11" ht="15.75">
      <c r="A206" s="743" t="s">
        <v>5055</v>
      </c>
      <c r="B206" s="16"/>
      <c r="C206" s="16">
        <f>C204*0.1</f>
        <v>1800</v>
      </c>
    </row>
    <row r="207" spans="1:11" ht="15.75">
      <c r="A207" s="743" t="s">
        <v>5056</v>
      </c>
      <c r="B207" s="16"/>
      <c r="C207" s="744">
        <v>3000000</v>
      </c>
    </row>
    <row r="208" spans="1:11" ht="15.75">
      <c r="A208" s="743" t="s">
        <v>5057</v>
      </c>
      <c r="B208" s="16"/>
      <c r="C208" s="744">
        <f>C204*C205</f>
        <v>3333333.3333333335</v>
      </c>
    </row>
    <row r="209" spans="1:4" ht="15.75">
      <c r="A209" s="743" t="s">
        <v>5058</v>
      </c>
      <c r="B209" s="16"/>
      <c r="C209" s="744">
        <f>C207+(C206*C205)</f>
        <v>3333333.3333333335</v>
      </c>
    </row>
    <row r="210" spans="1:4" ht="15.75">
      <c r="A210" s="745" t="s">
        <v>5059</v>
      </c>
      <c r="B210" s="16"/>
      <c r="C210" s="748">
        <f>C208-C209</f>
        <v>0</v>
      </c>
    </row>
    <row r="211" spans="1:4" ht="15.75">
      <c r="A211" s="10"/>
    </row>
    <row r="212" spans="1:4" ht="15.75">
      <c r="A212" s="10"/>
    </row>
    <row r="213" spans="1:4" ht="15.75">
      <c r="A213" s="10"/>
    </row>
    <row r="216" spans="1:4" ht="23.25">
      <c r="A216" s="749" t="s">
        <v>5070</v>
      </c>
      <c r="B216" s="59"/>
      <c r="C216" s="59"/>
      <c r="D216" s="59"/>
    </row>
    <row r="217" spans="1:4" ht="15.75">
      <c r="A217" s="10"/>
    </row>
    <row r="218" spans="1:4" ht="15.75">
      <c r="A218" s="10"/>
    </row>
    <row r="219" spans="1:4" ht="15.75">
      <c r="A219" s="750" t="s">
        <v>3835</v>
      </c>
      <c r="B219" s="16">
        <v>18000</v>
      </c>
    </row>
    <row r="220" spans="1:4" ht="15.75">
      <c r="A220" s="750" t="s">
        <v>3837</v>
      </c>
      <c r="B220" s="437">
        <v>0.1</v>
      </c>
    </row>
    <row r="221" spans="1:4" ht="15.75">
      <c r="A221" s="750" t="s">
        <v>4681</v>
      </c>
      <c r="B221" s="265">
        <v>45</v>
      </c>
    </row>
    <row r="222" spans="1:4" ht="15.75">
      <c r="A222" s="751" t="s">
        <v>5071</v>
      </c>
      <c r="B222" s="664">
        <v>481.32</v>
      </c>
    </row>
    <row r="223" spans="1:4" ht="15.75">
      <c r="A223" s="752" t="s">
        <v>5072</v>
      </c>
      <c r="B223" s="753">
        <f>B221*B222</f>
        <v>21659.4</v>
      </c>
    </row>
    <row r="224" spans="1:4" ht="15.75">
      <c r="A224" s="10"/>
    </row>
    <row r="225" spans="1:12" ht="15.75">
      <c r="A225" s="10"/>
    </row>
    <row r="226" spans="1:12" ht="18.75">
      <c r="A226" s="11" t="s">
        <v>5073</v>
      </c>
    </row>
    <row r="227" spans="1:12" ht="18.75">
      <c r="A227" s="11" t="s">
        <v>5074</v>
      </c>
    </row>
    <row r="228" spans="1:12" ht="18.75">
      <c r="A228" s="11" t="s">
        <v>5075</v>
      </c>
    </row>
    <row r="229" spans="1:12" ht="18.75">
      <c r="A229" s="11" t="s">
        <v>5076</v>
      </c>
    </row>
    <row r="230" spans="1:12" ht="18.75">
      <c r="A230" s="11"/>
    </row>
    <row r="231" spans="1:12" ht="21">
      <c r="A231" s="5" t="s">
        <v>1627</v>
      </c>
    </row>
    <row r="232" spans="1:12" ht="18.75">
      <c r="A232" s="11" t="s">
        <v>5077</v>
      </c>
    </row>
    <row r="233" spans="1:12" ht="18.75">
      <c r="A233" s="11" t="s">
        <v>5078</v>
      </c>
    </row>
    <row r="235" spans="1:12" ht="18.75">
      <c r="A235" s="11" t="s">
        <v>5079</v>
      </c>
    </row>
    <row r="236" spans="1:12" ht="18.75">
      <c r="A236" s="33"/>
    </row>
    <row r="237" spans="1:12" ht="18.75">
      <c r="A237" s="11" t="s">
        <v>5029</v>
      </c>
    </row>
    <row r="238" spans="1:12" ht="18.75">
      <c r="A238" s="50"/>
      <c r="L238"/>
    </row>
    <row r="239" spans="1:12" ht="18.75">
      <c r="A239" s="50" t="s">
        <v>5080</v>
      </c>
      <c r="L239"/>
    </row>
    <row r="240" spans="1:12" ht="18.75">
      <c r="A240" s="50" t="s">
        <v>5081</v>
      </c>
      <c r="L240"/>
    </row>
    <row r="241" spans="1:12" ht="18.75">
      <c r="A241" s="50" t="s">
        <v>5032</v>
      </c>
      <c r="L241"/>
    </row>
    <row r="242" spans="1:12" ht="18.75">
      <c r="A242" s="50"/>
      <c r="L242"/>
    </row>
    <row r="243" spans="1:12" ht="18.75">
      <c r="A243" s="50" t="s">
        <v>5082</v>
      </c>
      <c r="L243"/>
    </row>
    <row r="244" spans="1:12" ht="18.75">
      <c r="A244" s="50" t="s">
        <v>5083</v>
      </c>
      <c r="L244"/>
    </row>
    <row r="245" spans="1:12" ht="18.75">
      <c r="A245" s="50" t="s">
        <v>5084</v>
      </c>
      <c r="L245"/>
    </row>
    <row r="246" spans="1:12" ht="18.75">
      <c r="A246" s="50"/>
      <c r="L246"/>
    </row>
    <row r="247" spans="1:12" ht="18.75">
      <c r="A247" s="469" t="s">
        <v>3469</v>
      </c>
      <c r="B247" s="270"/>
      <c r="C247" s="270"/>
      <c r="D247" s="270"/>
    </row>
    <row r="249" spans="1:12" ht="15.75">
      <c r="A249" s="750" t="s">
        <v>3835</v>
      </c>
      <c r="B249" s="16">
        <v>18000</v>
      </c>
    </row>
    <row r="250" spans="1:12" ht="15.75">
      <c r="A250" s="750" t="s">
        <v>3837</v>
      </c>
      <c r="B250" s="437">
        <v>0.1</v>
      </c>
    </row>
    <row r="251" spans="1:12" ht="15.75">
      <c r="A251" s="750" t="s">
        <v>4681</v>
      </c>
      <c r="B251" s="193">
        <v>44.999966999999998</v>
      </c>
    </row>
    <row r="252" spans="1:12" ht="15.75">
      <c r="A252" s="751" t="s">
        <v>5071</v>
      </c>
      <c r="B252" s="664">
        <v>481.32</v>
      </c>
    </row>
    <row r="253" spans="1:12" ht="15.75">
      <c r="A253" s="752" t="s">
        <v>5072</v>
      </c>
      <c r="B253" s="754">
        <f>B251*B252</f>
        <v>21659.38411644</v>
      </c>
    </row>
    <row r="254" spans="1:12">
      <c r="A254" s="468"/>
    </row>
    <row r="256" spans="1:12" ht="18.75">
      <c r="A256" s="50" t="s">
        <v>5069</v>
      </c>
    </row>
    <row r="258" spans="1:4" ht="15.75">
      <c r="A258" s="10"/>
    </row>
    <row r="259" spans="1:4" ht="21">
      <c r="A259" s="26" t="s">
        <v>5037</v>
      </c>
    </row>
    <row r="261" spans="1:4" ht="15.75">
      <c r="A261" s="750" t="s">
        <v>3835</v>
      </c>
      <c r="B261" s="16">
        <v>18000</v>
      </c>
    </row>
    <row r="262" spans="1:4" ht="15.75">
      <c r="A262" s="750" t="s">
        <v>3837</v>
      </c>
      <c r="B262" s="437">
        <v>0.1</v>
      </c>
    </row>
    <row r="263" spans="1:4" ht="15.75">
      <c r="A263" s="750" t="s">
        <v>4681</v>
      </c>
      <c r="B263" s="193">
        <v>51.940496966674978</v>
      </c>
    </row>
    <row r="264" spans="1:4" ht="15.75">
      <c r="A264" s="751" t="s">
        <v>5071</v>
      </c>
      <c r="B264" s="664">
        <v>481.32</v>
      </c>
    </row>
    <row r="265" spans="1:4" ht="15.75">
      <c r="A265" s="752" t="s">
        <v>5072</v>
      </c>
      <c r="B265" s="754">
        <f>B263*B264</f>
        <v>25000</v>
      </c>
    </row>
    <row r="269" spans="1:4">
      <c r="A269" s="468"/>
    </row>
    <row r="270" spans="1:4">
      <c r="A270" s="468"/>
    </row>
    <row r="271" spans="1:4" ht="23.25">
      <c r="A271" s="749" t="s">
        <v>5085</v>
      </c>
      <c r="B271" s="59"/>
      <c r="C271" s="59"/>
      <c r="D271" s="59"/>
    </row>
    <row r="272" spans="1:4">
      <c r="A272" s="468"/>
    </row>
    <row r="273" spans="1:2" ht="15.75">
      <c r="A273" s="755" t="s">
        <v>5086</v>
      </c>
      <c r="B273" s="744">
        <v>600000</v>
      </c>
    </row>
    <row r="274" spans="1:2" ht="15.75">
      <c r="A274" s="755" t="s">
        <v>5087</v>
      </c>
      <c r="B274" s="756">
        <v>6.5000000000000002E-2</v>
      </c>
    </row>
    <row r="275" spans="1:2" ht="15.75">
      <c r="A275" s="755" t="s">
        <v>5088</v>
      </c>
      <c r="B275" s="16">
        <v>5</v>
      </c>
    </row>
    <row r="276" spans="1:2" ht="15.75">
      <c r="A276" s="757" t="s">
        <v>4598</v>
      </c>
      <c r="B276" s="758">
        <f>FV(B274,B275,0,B273)</f>
        <v>-822051.99804937479</v>
      </c>
    </row>
    <row r="277" spans="1:2">
      <c r="A277" s="468"/>
    </row>
    <row r="279" spans="1:2" ht="18.75">
      <c r="A279" s="11" t="s">
        <v>5089</v>
      </c>
    </row>
    <row r="280" spans="1:2" ht="18.75">
      <c r="A280" s="11" t="s">
        <v>5090</v>
      </c>
    </row>
    <row r="281" spans="1:2" ht="18.75">
      <c r="A281" s="11" t="s">
        <v>5091</v>
      </c>
    </row>
    <row r="282" spans="1:2" ht="18.75">
      <c r="A282" s="11" t="s">
        <v>5092</v>
      </c>
    </row>
    <row r="283" spans="1:2" ht="18.75">
      <c r="A283" s="11" t="s">
        <v>5093</v>
      </c>
    </row>
    <row r="284" spans="1:2" ht="18.75">
      <c r="A284" s="50"/>
    </row>
    <row r="285" spans="1:2" ht="18.75">
      <c r="A285" s="50" t="s">
        <v>5029</v>
      </c>
    </row>
    <row r="286" spans="1:2" ht="18.75">
      <c r="A286" s="50"/>
    </row>
    <row r="287" spans="1:2" ht="18.75">
      <c r="A287" s="50" t="s">
        <v>5030</v>
      </c>
    </row>
    <row r="288" spans="1:2" ht="18.75">
      <c r="A288" s="50" t="s">
        <v>5031</v>
      </c>
    </row>
    <row r="289" spans="1:7" ht="18.75">
      <c r="A289" s="50" t="s">
        <v>5032</v>
      </c>
      <c r="G289" s="50"/>
    </row>
    <row r="290" spans="1:7" ht="18.75">
      <c r="A290" s="50"/>
      <c r="G290" s="50"/>
    </row>
    <row r="291" spans="1:7" ht="18.75">
      <c r="A291" s="50" t="s">
        <v>5094</v>
      </c>
      <c r="G291" s="50"/>
    </row>
    <row r="292" spans="1:7" ht="18.75">
      <c r="A292" s="50" t="s">
        <v>5095</v>
      </c>
    </row>
    <row r="293" spans="1:7" ht="18.75">
      <c r="A293" s="50" t="s">
        <v>5096</v>
      </c>
    </row>
    <row r="294" spans="1:7" ht="18.75">
      <c r="A294" s="50"/>
    </row>
    <row r="295" spans="1:7" ht="18.75">
      <c r="A295" s="469" t="s">
        <v>3469</v>
      </c>
      <c r="B295" s="270"/>
      <c r="C295" s="270"/>
      <c r="D295" s="270"/>
    </row>
    <row r="296" spans="1:7" ht="18.75">
      <c r="A296" s="50"/>
    </row>
    <row r="297" spans="1:7" ht="15.75">
      <c r="A297" s="755" t="s">
        <v>5086</v>
      </c>
      <c r="B297" s="16">
        <v>600000</v>
      </c>
      <c r="C297" s="16"/>
    </row>
    <row r="298" spans="1:7" ht="15.75">
      <c r="A298" s="755" t="s">
        <v>5087</v>
      </c>
      <c r="B298" s="759">
        <v>6.5000000000000002E-2</v>
      </c>
      <c r="C298" s="16"/>
    </row>
    <row r="299" spans="1:7" ht="15.75">
      <c r="A299" s="755" t="s">
        <v>5088</v>
      </c>
      <c r="B299" s="16">
        <v>5</v>
      </c>
      <c r="C299" s="16"/>
    </row>
    <row r="300" spans="1:7" ht="15.75">
      <c r="A300" s="757" t="s">
        <v>4598</v>
      </c>
      <c r="B300" s="760">
        <f>FV(B298,B299,0,-B297,0)</f>
        <v>822051.99804937479</v>
      </c>
      <c r="C300" s="16"/>
    </row>
    <row r="301" spans="1:7">
      <c r="A301" s="468"/>
    </row>
    <row r="302" spans="1:7">
      <c r="A302" s="468"/>
    </row>
    <row r="303" spans="1:7" ht="18.75">
      <c r="A303" s="50" t="s">
        <v>5036</v>
      </c>
    </row>
    <row r="304" spans="1:7">
      <c r="A304" s="468"/>
    </row>
    <row r="305" spans="1:3" ht="18.75">
      <c r="A305" s="50" t="s">
        <v>5097</v>
      </c>
    </row>
    <row r="306" spans="1:3" ht="18.75">
      <c r="A306" s="50" t="s">
        <v>5098</v>
      </c>
    </row>
    <row r="307" spans="1:3">
      <c r="A307" s="468"/>
    </row>
    <row r="308" spans="1:3">
      <c r="A308" s="468"/>
    </row>
    <row r="309" spans="1:3" ht="18.75">
      <c r="A309" s="50" t="s">
        <v>5037</v>
      </c>
    </row>
    <row r="310" spans="1:3">
      <c r="A310" s="468"/>
    </row>
    <row r="311" spans="1:3">
      <c r="A311" s="468"/>
    </row>
    <row r="312" spans="1:3" ht="15.75">
      <c r="A312" s="755" t="s">
        <v>5086</v>
      </c>
      <c r="B312" s="16">
        <v>600000</v>
      </c>
      <c r="C312" s="16"/>
    </row>
    <row r="313" spans="1:3" ht="15.75">
      <c r="A313" s="755" t="s">
        <v>5087</v>
      </c>
      <c r="B313" s="759">
        <v>0.20112443398140986</v>
      </c>
      <c r="C313" s="16"/>
    </row>
    <row r="314" spans="1:3" ht="15.75">
      <c r="A314" s="755" t="s">
        <v>5088</v>
      </c>
      <c r="B314" s="16">
        <v>5</v>
      </c>
      <c r="C314" s="16"/>
    </row>
    <row r="315" spans="1:3" ht="15.75">
      <c r="A315" s="757" t="s">
        <v>4598</v>
      </c>
      <c r="B315" s="760">
        <f>FV(B313,B314,0,-B312,0)</f>
        <v>1499999.9999998657</v>
      </c>
      <c r="C315" s="16"/>
    </row>
    <row r="316" spans="1:3" ht="15.75">
      <c r="A316" s="10"/>
    </row>
    <row r="320" spans="1:3" ht="15.75">
      <c r="A320" s="10"/>
    </row>
  </sheetData>
  <mergeCells count="1">
    <mergeCell ref="J103:O103"/>
  </mergeCell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C9D2F-C034-41AF-900E-F2A8065A98A0}">
  <sheetPr>
    <tabColor rgb="FFFFFF00"/>
  </sheetPr>
  <dimension ref="A1:P325"/>
  <sheetViews>
    <sheetView topLeftCell="A7" workbookViewId="0">
      <selection activeCell="A133" sqref="A133"/>
    </sheetView>
  </sheetViews>
  <sheetFormatPr defaultRowHeight="15"/>
  <cols>
    <col min="1" max="1" width="21.28515625" customWidth="1"/>
    <col min="2" max="2" width="18.140625" customWidth="1"/>
    <col min="3" max="3" width="15.7109375" customWidth="1"/>
  </cols>
  <sheetData>
    <row r="1" spans="1:16" ht="28.5">
      <c r="A1" s="714" t="s">
        <v>4935</v>
      </c>
      <c r="B1" s="667"/>
      <c r="C1" s="12"/>
      <c r="D1" s="12"/>
      <c r="E1" s="12"/>
      <c r="F1" s="12"/>
      <c r="G1" s="12"/>
      <c r="H1" s="12"/>
      <c r="I1" s="12"/>
      <c r="J1" s="12"/>
      <c r="K1" s="12"/>
      <c r="L1" s="12"/>
      <c r="M1" s="12"/>
      <c r="N1" s="12"/>
      <c r="O1" s="12"/>
      <c r="P1" s="12"/>
    </row>
    <row r="2" spans="1:16">
      <c r="A2" s="12"/>
      <c r="B2" s="12"/>
      <c r="C2" s="12"/>
      <c r="D2" s="12"/>
      <c r="E2" s="12"/>
      <c r="F2" s="12"/>
      <c r="G2" s="12"/>
      <c r="H2" s="12"/>
      <c r="I2" s="12"/>
      <c r="J2" s="12"/>
      <c r="K2" s="12"/>
      <c r="L2" s="12"/>
      <c r="M2" s="12"/>
      <c r="N2" s="12"/>
      <c r="O2" s="12"/>
      <c r="P2" s="12"/>
    </row>
    <row r="3" spans="1:16">
      <c r="A3" s="12"/>
      <c r="B3" s="12"/>
      <c r="C3" s="12"/>
      <c r="D3" s="12"/>
      <c r="E3" s="12"/>
      <c r="F3" s="12"/>
      <c r="G3" s="12"/>
      <c r="H3" s="12"/>
      <c r="I3" s="12"/>
      <c r="J3" s="12"/>
      <c r="K3" s="12"/>
      <c r="L3" s="12"/>
      <c r="M3" s="12"/>
      <c r="N3" s="12"/>
      <c r="O3" s="12"/>
      <c r="P3" s="12"/>
    </row>
    <row r="4" spans="1:16" ht="23.25">
      <c r="A4" s="60" t="s">
        <v>5099</v>
      </c>
      <c r="B4" s="80"/>
      <c r="C4" s="12"/>
      <c r="D4" s="12"/>
      <c r="E4" s="12"/>
      <c r="F4" s="12"/>
      <c r="G4" s="12"/>
      <c r="H4" s="12"/>
      <c r="I4" s="12"/>
      <c r="J4" s="12"/>
      <c r="K4" s="12"/>
      <c r="L4" s="12"/>
      <c r="M4" s="12"/>
      <c r="N4" s="12"/>
      <c r="O4" s="12"/>
      <c r="P4" s="12"/>
    </row>
    <row r="5" spans="1:16">
      <c r="A5" s="12"/>
      <c r="B5" s="12"/>
      <c r="C5" s="12"/>
      <c r="D5" s="12"/>
      <c r="E5" s="12"/>
      <c r="F5" s="12"/>
      <c r="G5" s="12"/>
      <c r="H5" s="12"/>
      <c r="I5" s="12"/>
      <c r="J5" s="12"/>
      <c r="K5" s="12"/>
      <c r="L5" s="12"/>
      <c r="M5" s="12"/>
      <c r="N5" s="12"/>
      <c r="O5" s="12"/>
      <c r="P5" s="12"/>
    </row>
    <row r="6" spans="1:16" ht="21">
      <c r="A6" s="6" t="s">
        <v>1690</v>
      </c>
      <c r="B6" s="12"/>
      <c r="C6" s="12"/>
      <c r="D6" s="12"/>
      <c r="E6" s="12"/>
      <c r="F6" s="12"/>
      <c r="G6" s="12"/>
      <c r="H6" s="12"/>
      <c r="I6" s="12"/>
      <c r="J6" s="12"/>
      <c r="K6" s="12"/>
      <c r="L6" s="12"/>
      <c r="M6" s="12"/>
      <c r="N6" s="12"/>
      <c r="O6" s="12"/>
      <c r="P6" s="12"/>
    </row>
    <row r="7" spans="1:16" ht="18.75">
      <c r="A7" s="11" t="s">
        <v>5100</v>
      </c>
      <c r="B7" s="12"/>
      <c r="C7" s="12"/>
      <c r="D7" s="12"/>
      <c r="E7" s="12"/>
      <c r="F7" s="12"/>
      <c r="G7" s="12"/>
      <c r="H7" s="12"/>
      <c r="I7" s="12"/>
      <c r="J7" s="12"/>
      <c r="K7" s="12"/>
      <c r="L7" s="12"/>
      <c r="M7" s="12"/>
      <c r="N7" s="12"/>
      <c r="O7" s="12"/>
      <c r="P7" s="12"/>
    </row>
    <row r="8" spans="1:16">
      <c r="A8" s="12"/>
      <c r="B8" s="12"/>
      <c r="C8" s="12"/>
      <c r="D8" s="12"/>
      <c r="E8" s="12"/>
      <c r="F8" s="12"/>
      <c r="G8" s="12"/>
      <c r="H8" s="12"/>
      <c r="I8" s="12"/>
      <c r="J8" s="12"/>
      <c r="K8" s="12"/>
      <c r="L8" s="12"/>
      <c r="M8" s="12"/>
      <c r="N8" s="12"/>
      <c r="O8" s="12"/>
      <c r="P8" s="12"/>
    </row>
    <row r="9" spans="1:16" ht="18.75">
      <c r="A9" s="11" t="s">
        <v>5101</v>
      </c>
      <c r="B9" s="12"/>
      <c r="C9" s="12"/>
      <c r="D9" s="12"/>
      <c r="E9" s="12"/>
      <c r="F9" s="12"/>
      <c r="G9" s="12"/>
      <c r="H9" s="12"/>
      <c r="I9" s="12"/>
      <c r="J9" s="12"/>
      <c r="K9" s="12"/>
      <c r="L9" s="12"/>
      <c r="M9" s="12"/>
      <c r="N9" s="12"/>
      <c r="O9" s="12"/>
      <c r="P9" s="12"/>
    </row>
    <row r="10" spans="1:16" ht="18.75">
      <c r="A10" s="469" t="s">
        <v>3469</v>
      </c>
      <c r="B10" s="270"/>
      <c r="C10" s="270"/>
      <c r="D10" s="12"/>
      <c r="E10" s="12"/>
      <c r="F10" s="12"/>
      <c r="G10" s="12"/>
      <c r="H10" s="12"/>
      <c r="I10" s="12"/>
      <c r="J10" s="12"/>
      <c r="K10" s="12"/>
      <c r="L10" s="12"/>
      <c r="M10" s="12"/>
      <c r="N10" s="12"/>
      <c r="O10" s="12"/>
      <c r="P10" s="12"/>
    </row>
    <row r="11" spans="1:16" ht="15.75">
      <c r="A11" s="719" t="s">
        <v>5102</v>
      </c>
      <c r="B11" s="16">
        <v>5</v>
      </c>
      <c r="C11" s="12"/>
      <c r="D11" s="12"/>
      <c r="E11" s="12"/>
      <c r="F11" s="12"/>
      <c r="G11" s="12"/>
      <c r="H11" s="12"/>
      <c r="I11" s="12"/>
      <c r="J11" s="12"/>
      <c r="K11" s="12"/>
      <c r="L11" s="12"/>
      <c r="M11" s="12"/>
      <c r="N11" s="12"/>
      <c r="O11" s="12"/>
      <c r="P11" s="12"/>
    </row>
    <row r="12" spans="1:16" ht="15.75">
      <c r="A12" s="719" t="s">
        <v>5103</v>
      </c>
      <c r="B12" s="16">
        <v>8</v>
      </c>
      <c r="C12" s="12"/>
      <c r="D12" s="12"/>
      <c r="E12" s="12"/>
      <c r="F12" s="12"/>
      <c r="G12" s="12"/>
      <c r="H12" s="12"/>
      <c r="I12" s="12"/>
      <c r="J12" s="12"/>
      <c r="K12" s="12"/>
      <c r="L12" s="12"/>
      <c r="M12" s="12"/>
      <c r="N12" s="12"/>
      <c r="O12" s="12"/>
      <c r="P12" s="12"/>
    </row>
    <row r="13" spans="1:16" ht="15.75">
      <c r="A13" s="719" t="s">
        <v>5104</v>
      </c>
      <c r="B13" s="16">
        <v>6</v>
      </c>
      <c r="C13" s="12"/>
      <c r="D13" s="12"/>
      <c r="E13" s="12"/>
      <c r="F13" s="12"/>
      <c r="G13" s="12"/>
      <c r="H13" s="12"/>
      <c r="I13" s="12"/>
      <c r="J13" s="12"/>
      <c r="K13" s="12"/>
      <c r="L13" s="12"/>
      <c r="M13" s="12"/>
      <c r="N13" s="12"/>
      <c r="O13" s="12"/>
      <c r="P13" s="12"/>
    </row>
    <row r="14" spans="1:16" ht="15.75">
      <c r="A14" s="719" t="s">
        <v>5105</v>
      </c>
      <c r="B14" s="16"/>
      <c r="C14" s="12"/>
      <c r="D14" s="12"/>
      <c r="E14" s="12"/>
      <c r="F14" s="12"/>
      <c r="G14" s="12"/>
      <c r="H14" s="12"/>
      <c r="I14" s="12"/>
      <c r="J14" s="12"/>
      <c r="K14" s="12"/>
      <c r="L14" s="12"/>
      <c r="M14" s="12"/>
      <c r="N14" s="12"/>
      <c r="O14" s="12"/>
      <c r="P14" s="12"/>
    </row>
    <row r="15" spans="1:16" ht="15.75">
      <c r="A15" s="10"/>
      <c r="B15" s="12"/>
      <c r="C15" s="12"/>
      <c r="D15" s="12"/>
      <c r="E15" s="12"/>
      <c r="F15" s="12"/>
      <c r="G15" s="12"/>
      <c r="H15" s="12"/>
      <c r="I15" s="12"/>
      <c r="J15" s="12"/>
      <c r="K15" s="12"/>
      <c r="L15" s="12"/>
      <c r="M15" s="12"/>
      <c r="N15" s="12"/>
      <c r="O15" s="12"/>
      <c r="P15" s="12"/>
    </row>
    <row r="16" spans="1:16" ht="15.75">
      <c r="A16" s="761" t="s">
        <v>5106</v>
      </c>
      <c r="B16" s="240">
        <f>AVERAGE(B11:B15)</f>
        <v>6.333333333333333</v>
      </c>
      <c r="C16" s="12"/>
      <c r="D16" s="12"/>
      <c r="E16" s="12"/>
      <c r="F16" s="12"/>
      <c r="G16" s="12"/>
      <c r="H16" s="12"/>
      <c r="I16" s="12"/>
      <c r="J16" s="12"/>
      <c r="K16" s="12"/>
      <c r="L16" s="12"/>
      <c r="M16" s="12"/>
      <c r="N16" s="12"/>
      <c r="O16" s="12"/>
      <c r="P16" s="12"/>
    </row>
    <row r="17" spans="1:16" ht="15.75">
      <c r="A17" s="10"/>
      <c r="B17" s="12"/>
      <c r="C17" s="12"/>
      <c r="D17" s="12"/>
      <c r="E17" s="12"/>
      <c r="F17" s="12"/>
      <c r="G17" s="12"/>
      <c r="H17" s="12"/>
      <c r="I17" s="12"/>
      <c r="J17" s="12"/>
      <c r="K17" s="12"/>
      <c r="L17" s="12"/>
      <c r="M17" s="12"/>
      <c r="N17" s="12"/>
      <c r="O17" s="12"/>
      <c r="P17" s="12"/>
    </row>
    <row r="18" spans="1:16" ht="15.75">
      <c r="A18" s="10"/>
      <c r="B18" s="12"/>
      <c r="C18" s="12"/>
      <c r="D18" s="12"/>
      <c r="E18" s="12"/>
      <c r="F18" s="12"/>
      <c r="G18" s="12"/>
      <c r="H18" s="12"/>
      <c r="I18" s="12"/>
      <c r="J18" s="12"/>
      <c r="K18" s="12"/>
      <c r="L18" s="12"/>
      <c r="M18" s="12"/>
      <c r="N18" s="12"/>
      <c r="O18" s="12"/>
      <c r="P18" s="12"/>
    </row>
    <row r="19" spans="1:16">
      <c r="A19" s="12"/>
      <c r="B19" s="12"/>
      <c r="C19" s="12"/>
      <c r="D19" s="12"/>
      <c r="E19" s="12"/>
      <c r="F19" s="12"/>
      <c r="G19" s="12"/>
      <c r="H19" s="12"/>
      <c r="I19" s="12"/>
      <c r="J19" s="12"/>
      <c r="K19" s="12"/>
      <c r="L19" s="12"/>
      <c r="M19" s="12"/>
      <c r="N19" s="12"/>
      <c r="O19" s="12"/>
      <c r="P19" s="12"/>
    </row>
    <row r="20" spans="1:16" ht="18.75">
      <c r="A20" s="11" t="s">
        <v>5107</v>
      </c>
      <c r="B20" s="12"/>
      <c r="C20" s="12"/>
      <c r="D20" s="12"/>
      <c r="E20" s="12"/>
      <c r="F20" s="12"/>
      <c r="G20" s="12"/>
      <c r="H20" s="12"/>
      <c r="I20" s="12"/>
      <c r="J20" s="12"/>
      <c r="K20" s="12"/>
      <c r="L20" s="12"/>
      <c r="M20" s="12"/>
      <c r="N20" s="12"/>
      <c r="O20" s="12"/>
      <c r="P20" s="12"/>
    </row>
    <row r="21" spans="1:16" ht="15.75">
      <c r="A21" s="10"/>
      <c r="B21" s="12"/>
      <c r="C21" s="12"/>
      <c r="D21" s="12"/>
      <c r="E21" s="12"/>
      <c r="F21" s="12"/>
      <c r="G21" s="12"/>
      <c r="H21" s="12"/>
      <c r="I21" s="12"/>
      <c r="J21" s="12"/>
      <c r="K21" s="12"/>
      <c r="L21" s="12"/>
      <c r="M21" s="12"/>
      <c r="N21" s="12"/>
      <c r="O21" s="12"/>
      <c r="P21" s="12"/>
    </row>
    <row r="22" spans="1:16">
      <c r="A22" s="12"/>
      <c r="B22" s="12"/>
      <c r="C22" s="12"/>
      <c r="D22" s="12"/>
      <c r="E22" s="12"/>
      <c r="F22" s="12"/>
      <c r="G22" s="12"/>
      <c r="H22" s="12"/>
      <c r="I22" s="12"/>
      <c r="J22" s="12"/>
      <c r="K22" s="12"/>
      <c r="L22" s="12"/>
      <c r="M22" s="12"/>
      <c r="N22" s="12"/>
      <c r="O22" s="12"/>
      <c r="P22" s="12"/>
    </row>
    <row r="23" spans="1:16" ht="18.75">
      <c r="A23" s="11" t="s">
        <v>5108</v>
      </c>
      <c r="B23" s="12"/>
      <c r="C23" s="12"/>
      <c r="D23" s="12"/>
      <c r="E23" s="12"/>
      <c r="F23" s="12"/>
      <c r="G23" s="12"/>
      <c r="H23" s="12"/>
      <c r="I23" s="12"/>
      <c r="J23" s="12"/>
      <c r="K23" s="12"/>
      <c r="L23" s="12"/>
      <c r="M23" s="12"/>
      <c r="N23" s="12"/>
      <c r="O23" s="12"/>
      <c r="P23" s="12"/>
    </row>
    <row r="24" spans="1:16" ht="15.75">
      <c r="A24" s="10"/>
      <c r="B24" s="12"/>
      <c r="C24" s="12"/>
      <c r="D24" s="12"/>
      <c r="E24" s="12"/>
      <c r="F24" s="12"/>
      <c r="G24" s="12"/>
      <c r="H24" s="12"/>
      <c r="I24" s="12"/>
      <c r="J24" s="12"/>
      <c r="K24" s="12"/>
      <c r="L24" s="12"/>
      <c r="M24" s="12"/>
      <c r="N24" s="12"/>
      <c r="O24" s="12"/>
      <c r="P24" s="12"/>
    </row>
    <row r="25" spans="1:16" ht="15.75">
      <c r="A25" s="10"/>
      <c r="B25" s="12"/>
      <c r="C25" s="12"/>
      <c r="D25" s="12"/>
      <c r="E25" s="12"/>
      <c r="F25" s="12"/>
      <c r="G25" s="12"/>
      <c r="H25" s="12"/>
      <c r="I25" s="12"/>
      <c r="J25" s="12"/>
      <c r="K25" s="12"/>
      <c r="L25" s="12"/>
      <c r="M25" s="12"/>
      <c r="N25" s="12"/>
      <c r="O25" s="12"/>
      <c r="P25" s="12"/>
    </row>
    <row r="26" spans="1:16" ht="15.75">
      <c r="A26" s="10"/>
      <c r="B26" s="12"/>
      <c r="C26" s="12"/>
      <c r="D26" s="12"/>
      <c r="E26" s="12"/>
      <c r="F26" s="12"/>
      <c r="G26" s="12"/>
      <c r="H26" s="12"/>
      <c r="I26" s="12"/>
      <c r="J26" s="12"/>
      <c r="K26" s="12"/>
      <c r="L26" s="12"/>
      <c r="M26" s="12"/>
      <c r="N26" s="12"/>
      <c r="O26" s="12"/>
      <c r="P26" s="12"/>
    </row>
    <row r="27" spans="1:16" ht="15.75">
      <c r="A27" s="10"/>
      <c r="B27" s="12"/>
      <c r="C27" s="12"/>
      <c r="D27" s="12"/>
      <c r="E27" s="12"/>
      <c r="F27" s="12"/>
      <c r="G27" s="12"/>
      <c r="H27" s="12"/>
      <c r="I27" s="12"/>
      <c r="J27" s="12"/>
      <c r="K27" s="12"/>
      <c r="L27" s="12"/>
      <c r="M27" s="12"/>
      <c r="N27" s="12"/>
      <c r="O27" s="12"/>
      <c r="P27" s="12"/>
    </row>
    <row r="28" spans="1:16" ht="15.75">
      <c r="A28" s="10"/>
      <c r="B28" s="12"/>
      <c r="C28" s="12"/>
      <c r="D28" s="12"/>
      <c r="E28" s="12"/>
      <c r="F28" s="12"/>
      <c r="G28" s="12"/>
      <c r="H28" s="12"/>
      <c r="I28" s="12"/>
      <c r="J28" s="12"/>
      <c r="K28" s="12"/>
      <c r="L28" s="12"/>
      <c r="M28" s="12"/>
      <c r="N28" s="12"/>
      <c r="O28" s="12"/>
      <c r="P28" s="12"/>
    </row>
    <row r="29" spans="1:16">
      <c r="A29" s="12"/>
      <c r="B29" s="12"/>
      <c r="C29" s="12"/>
      <c r="D29" s="12"/>
      <c r="E29" s="12"/>
      <c r="F29" s="12"/>
      <c r="G29" s="12"/>
      <c r="H29" s="12"/>
      <c r="I29" s="12"/>
      <c r="J29" s="12"/>
      <c r="K29" s="12"/>
      <c r="L29" s="12"/>
      <c r="M29" s="12"/>
      <c r="N29" s="12"/>
      <c r="O29" s="12"/>
      <c r="P29" s="12"/>
    </row>
    <row r="30" spans="1:16">
      <c r="A30" s="12"/>
      <c r="B30" s="12"/>
      <c r="C30" s="12"/>
      <c r="D30" s="12"/>
      <c r="E30" s="12"/>
      <c r="F30" s="12"/>
      <c r="G30" s="12"/>
      <c r="H30" s="12"/>
      <c r="I30" s="12"/>
      <c r="J30" s="12"/>
      <c r="K30" s="12"/>
      <c r="L30" s="12"/>
      <c r="M30" s="12"/>
      <c r="N30" s="12"/>
      <c r="O30" s="12"/>
      <c r="P30" s="12"/>
    </row>
    <row r="31" spans="1:16" ht="18.75">
      <c r="A31" s="11" t="s">
        <v>5109</v>
      </c>
      <c r="B31" s="12"/>
      <c r="C31" s="12"/>
      <c r="D31" s="12"/>
      <c r="E31" s="12"/>
      <c r="F31" s="12"/>
      <c r="G31" s="12"/>
      <c r="H31" s="12"/>
      <c r="I31" s="12"/>
      <c r="J31" s="12"/>
      <c r="K31" s="12"/>
      <c r="L31" s="12"/>
      <c r="M31" s="12"/>
      <c r="N31" s="12"/>
      <c r="O31" s="12"/>
      <c r="P31" s="12"/>
    </row>
    <row r="32" spans="1:16" ht="15.75">
      <c r="A32" s="10"/>
      <c r="B32" s="12"/>
      <c r="C32" s="12"/>
      <c r="D32" s="12"/>
      <c r="E32" s="12"/>
      <c r="F32" s="12"/>
      <c r="G32" s="12"/>
      <c r="H32" s="12"/>
      <c r="I32" s="12"/>
      <c r="J32" s="12"/>
      <c r="K32" s="12"/>
      <c r="L32" s="12"/>
      <c r="M32" s="12"/>
      <c r="N32" s="12"/>
      <c r="O32" s="12"/>
      <c r="P32" s="12"/>
    </row>
    <row r="33" spans="1:16" ht="15.75">
      <c r="A33" s="10"/>
      <c r="B33" s="12"/>
      <c r="C33" s="12"/>
      <c r="D33" s="12"/>
      <c r="E33" s="12"/>
      <c r="F33" s="12"/>
      <c r="G33" s="12"/>
      <c r="H33" s="12"/>
      <c r="I33" s="12"/>
      <c r="J33" s="12"/>
      <c r="K33" s="12"/>
      <c r="L33" s="12"/>
      <c r="M33" s="12"/>
      <c r="N33" s="12"/>
      <c r="O33" s="12"/>
      <c r="P33" s="12"/>
    </row>
    <row r="34" spans="1:16" ht="15.75">
      <c r="A34" s="10"/>
      <c r="B34" s="12"/>
      <c r="C34" s="12"/>
      <c r="D34" s="12"/>
      <c r="E34" s="12"/>
      <c r="F34" s="12"/>
      <c r="G34" s="12"/>
      <c r="H34" s="12"/>
      <c r="I34" s="12"/>
      <c r="J34" s="12"/>
      <c r="K34" s="12"/>
      <c r="L34" s="12"/>
      <c r="M34" s="12"/>
      <c r="N34" s="12"/>
      <c r="O34" s="12"/>
      <c r="P34" s="12"/>
    </row>
    <row r="35" spans="1:16" ht="15.75">
      <c r="A35" s="10"/>
      <c r="B35" s="12"/>
      <c r="C35" s="12"/>
      <c r="D35" s="12"/>
      <c r="E35" s="12"/>
      <c r="F35" s="12"/>
      <c r="G35" s="12"/>
      <c r="H35" s="12"/>
      <c r="I35" s="12"/>
      <c r="J35" s="12"/>
      <c r="K35" s="12"/>
      <c r="L35" s="12"/>
      <c r="M35" s="12"/>
      <c r="N35" s="12"/>
      <c r="O35" s="12"/>
      <c r="P35" s="12"/>
    </row>
    <row r="36" spans="1:16">
      <c r="A36" s="12"/>
      <c r="B36" s="12"/>
      <c r="C36" s="12"/>
      <c r="D36" s="12"/>
      <c r="E36" s="12"/>
      <c r="F36" s="12"/>
      <c r="G36" s="12"/>
      <c r="H36" s="12"/>
      <c r="I36" s="12"/>
      <c r="J36" s="12"/>
      <c r="K36" s="12"/>
      <c r="L36" s="12"/>
      <c r="M36" s="12"/>
      <c r="N36" s="12"/>
      <c r="O36" s="12"/>
      <c r="P36" s="12"/>
    </row>
    <row r="37" spans="1:16">
      <c r="A37" s="12"/>
      <c r="B37" s="12"/>
      <c r="C37" s="12"/>
      <c r="D37" s="12"/>
      <c r="E37" s="12"/>
      <c r="F37" s="12"/>
      <c r="G37" s="12"/>
      <c r="H37" s="12"/>
      <c r="I37" s="12"/>
      <c r="J37" s="12"/>
      <c r="K37" s="12"/>
      <c r="L37" s="12"/>
      <c r="M37" s="12"/>
      <c r="N37" s="12"/>
      <c r="O37" s="12"/>
      <c r="P37" s="12"/>
    </row>
    <row r="38" spans="1:16" ht="18.75">
      <c r="A38" s="11" t="s">
        <v>5110</v>
      </c>
      <c r="B38" s="12"/>
      <c r="C38" s="12"/>
      <c r="D38" s="12"/>
      <c r="E38" s="12"/>
      <c r="F38" s="12"/>
      <c r="G38" s="12"/>
      <c r="H38" s="12"/>
      <c r="I38" s="12"/>
      <c r="J38" s="12"/>
      <c r="K38" s="12"/>
      <c r="L38" s="12"/>
      <c r="M38" s="12"/>
      <c r="N38" s="12"/>
      <c r="O38" s="12"/>
      <c r="P38" s="12"/>
    </row>
    <row r="39" spans="1:16">
      <c r="A39" s="12"/>
      <c r="B39" s="12"/>
      <c r="C39" s="12"/>
      <c r="D39" s="12"/>
      <c r="E39" s="12"/>
      <c r="F39" s="12"/>
      <c r="G39" s="12"/>
      <c r="H39" s="12"/>
      <c r="I39" s="12"/>
      <c r="J39" s="12"/>
      <c r="K39" s="12"/>
      <c r="L39" s="12"/>
      <c r="M39" s="12"/>
      <c r="N39" s="12"/>
      <c r="O39" s="12"/>
      <c r="P39" s="12"/>
    </row>
    <row r="40" spans="1:16" ht="18.75">
      <c r="A40" s="11" t="s">
        <v>5111</v>
      </c>
      <c r="B40" s="12"/>
      <c r="C40" s="12"/>
      <c r="D40" s="12"/>
      <c r="E40" s="12"/>
      <c r="F40" s="12"/>
      <c r="G40" s="12"/>
      <c r="H40" s="12"/>
      <c r="I40" s="12"/>
      <c r="J40" s="12"/>
      <c r="K40" s="12"/>
      <c r="L40" s="12"/>
      <c r="M40" s="12"/>
      <c r="N40" s="12"/>
      <c r="O40" s="12"/>
      <c r="P40" s="12"/>
    </row>
    <row r="41" spans="1:16" ht="18.75">
      <c r="A41" s="11" t="s">
        <v>5112</v>
      </c>
      <c r="B41" s="12"/>
      <c r="C41" s="12"/>
      <c r="D41" s="12"/>
      <c r="E41" s="12"/>
      <c r="F41" s="12"/>
      <c r="G41" s="12"/>
      <c r="H41" s="12"/>
      <c r="I41" s="12"/>
      <c r="J41" s="12"/>
      <c r="K41" s="12"/>
      <c r="L41" s="12"/>
      <c r="M41" s="12"/>
      <c r="N41" s="12"/>
      <c r="O41" s="12"/>
      <c r="P41" s="12"/>
    </row>
    <row r="42" spans="1:16" ht="18.75">
      <c r="A42" s="11" t="s">
        <v>5113</v>
      </c>
      <c r="B42" s="12"/>
      <c r="C42" s="12"/>
      <c r="D42" s="12"/>
      <c r="E42" s="12"/>
      <c r="F42" s="12"/>
      <c r="G42" s="12"/>
      <c r="H42" s="12"/>
      <c r="I42" s="12"/>
      <c r="J42" s="12"/>
      <c r="K42" s="12"/>
      <c r="L42" s="12"/>
      <c r="M42" s="12"/>
      <c r="N42" s="12"/>
      <c r="O42" s="12"/>
      <c r="P42" s="12"/>
    </row>
    <row r="43" spans="1:16" ht="18.75">
      <c r="A43" s="11" t="s">
        <v>5114</v>
      </c>
      <c r="B43" s="12"/>
      <c r="C43" s="12"/>
      <c r="D43" s="12"/>
      <c r="E43" s="12"/>
      <c r="F43" s="12"/>
      <c r="G43" s="12"/>
      <c r="H43" s="12"/>
      <c r="I43" s="12"/>
      <c r="J43" s="12"/>
      <c r="K43" s="12"/>
      <c r="L43" s="12"/>
      <c r="M43" s="12"/>
      <c r="N43" s="12"/>
      <c r="O43" s="12"/>
      <c r="P43" s="12"/>
    </row>
    <row r="44" spans="1:16" ht="15.75">
      <c r="A44" s="10"/>
      <c r="B44" s="12"/>
      <c r="C44" s="12"/>
      <c r="D44" s="12"/>
      <c r="E44" s="12"/>
      <c r="F44" s="12"/>
      <c r="G44" s="12"/>
      <c r="H44" s="12"/>
      <c r="I44" s="12"/>
      <c r="J44" s="12"/>
      <c r="K44" s="12"/>
      <c r="L44" s="12"/>
      <c r="M44" s="12"/>
      <c r="N44" s="12"/>
      <c r="O44" s="12"/>
      <c r="P44" s="12"/>
    </row>
    <row r="45" spans="1:16" ht="15.75">
      <c r="A45" s="10"/>
      <c r="B45" s="12"/>
      <c r="C45" s="12"/>
      <c r="D45" s="12"/>
      <c r="E45" s="12"/>
      <c r="F45" s="12"/>
      <c r="G45" s="12"/>
      <c r="H45" s="12"/>
      <c r="I45" s="12"/>
      <c r="J45" s="12"/>
      <c r="K45" s="12"/>
      <c r="L45" s="12"/>
      <c r="M45" s="12"/>
      <c r="N45" s="12"/>
      <c r="O45" s="12"/>
      <c r="P45" s="12"/>
    </row>
    <row r="46" spans="1:16" ht="15.75">
      <c r="A46" s="10"/>
      <c r="B46" s="12"/>
      <c r="C46" s="12"/>
      <c r="D46" s="12"/>
      <c r="E46" s="12"/>
      <c r="F46" s="12"/>
      <c r="G46" s="12"/>
      <c r="H46" s="12"/>
      <c r="I46" s="12"/>
      <c r="J46" s="12"/>
      <c r="K46" s="12"/>
      <c r="L46" s="12"/>
      <c r="M46" s="12"/>
      <c r="N46" s="12"/>
      <c r="O46" s="12"/>
      <c r="P46" s="12"/>
    </row>
    <row r="47" spans="1:16" ht="15.75">
      <c r="A47" s="10"/>
      <c r="B47" s="12"/>
      <c r="C47" s="12"/>
      <c r="D47" s="12"/>
      <c r="E47" s="12"/>
      <c r="F47" s="12"/>
      <c r="G47" s="12"/>
      <c r="H47" s="12"/>
      <c r="I47" s="12"/>
      <c r="J47" s="12"/>
      <c r="K47" s="12"/>
      <c r="L47" s="12"/>
      <c r="M47" s="12"/>
      <c r="N47" s="12"/>
      <c r="O47" s="12"/>
      <c r="P47" s="12"/>
    </row>
    <row r="48" spans="1:16" ht="15.75">
      <c r="A48" s="10"/>
      <c r="B48" s="12"/>
      <c r="C48" s="12"/>
      <c r="D48" s="12"/>
      <c r="E48" s="12"/>
      <c r="F48" s="12"/>
      <c r="G48" s="12"/>
      <c r="H48" s="12"/>
      <c r="I48" s="12"/>
      <c r="J48" s="12"/>
      <c r="K48" s="12"/>
      <c r="L48" s="12"/>
      <c r="M48" s="12"/>
      <c r="N48" s="12"/>
      <c r="O48" s="12"/>
      <c r="P48" s="12"/>
    </row>
    <row r="49" spans="1:16" ht="15.75">
      <c r="A49" s="10"/>
      <c r="B49" s="12"/>
      <c r="C49" s="12"/>
      <c r="D49" s="12"/>
      <c r="E49" s="12"/>
      <c r="F49" s="12"/>
      <c r="G49" s="12"/>
      <c r="H49" s="12"/>
      <c r="I49" s="12"/>
      <c r="J49" s="12"/>
      <c r="K49" s="12"/>
      <c r="L49" s="12"/>
      <c r="M49" s="12"/>
      <c r="N49" s="12"/>
      <c r="O49" s="12"/>
      <c r="P49" s="12"/>
    </row>
    <row r="50" spans="1:16" ht="15.75">
      <c r="A50" s="10"/>
      <c r="B50" s="12"/>
      <c r="C50" s="12"/>
      <c r="D50" s="12"/>
      <c r="E50" s="12"/>
      <c r="F50" s="12"/>
      <c r="G50" s="12"/>
      <c r="H50" s="12"/>
      <c r="I50" s="12"/>
      <c r="J50" s="12"/>
      <c r="K50" s="12"/>
      <c r="L50" s="12"/>
      <c r="M50" s="12"/>
      <c r="N50" s="12"/>
      <c r="O50" s="12"/>
      <c r="P50" s="12"/>
    </row>
    <row r="51" spans="1:16" ht="15.75">
      <c r="A51" s="10"/>
      <c r="B51" s="12"/>
      <c r="C51" s="12"/>
      <c r="D51" s="12"/>
      <c r="E51" s="12"/>
      <c r="F51" s="12"/>
      <c r="G51" s="12"/>
      <c r="H51" s="12"/>
      <c r="I51" s="12"/>
      <c r="J51" s="12"/>
      <c r="K51" s="12"/>
      <c r="L51" s="12"/>
      <c r="M51" s="12"/>
      <c r="N51" s="12"/>
      <c r="O51" s="12"/>
      <c r="P51" s="12"/>
    </row>
    <row r="52" spans="1:16">
      <c r="A52" s="12"/>
      <c r="B52" s="12"/>
      <c r="C52" s="12"/>
      <c r="D52" s="12"/>
      <c r="E52" s="12"/>
      <c r="F52" s="12"/>
      <c r="G52" s="12"/>
      <c r="H52" s="12"/>
      <c r="I52" s="12"/>
      <c r="J52" s="12"/>
      <c r="K52" s="12"/>
      <c r="L52" s="12"/>
      <c r="M52" s="12"/>
      <c r="N52" s="12"/>
      <c r="O52" s="12"/>
      <c r="P52" s="12"/>
    </row>
    <row r="53" spans="1:16">
      <c r="A53" s="12"/>
      <c r="B53" s="12"/>
      <c r="C53" s="12"/>
      <c r="D53" s="12"/>
      <c r="E53" s="12"/>
      <c r="F53" s="12"/>
      <c r="G53" s="12"/>
      <c r="H53" s="12"/>
      <c r="I53" s="12"/>
      <c r="J53" s="12"/>
      <c r="K53" s="12"/>
      <c r="L53" s="12"/>
      <c r="M53" s="12"/>
      <c r="N53" s="12"/>
      <c r="O53" s="12"/>
      <c r="P53" s="12"/>
    </row>
    <row r="54" spans="1:16" ht="18.75">
      <c r="A54" s="11" t="s">
        <v>5115</v>
      </c>
      <c r="B54" s="12"/>
      <c r="C54" s="12"/>
      <c r="D54" s="12"/>
      <c r="E54" s="12"/>
      <c r="F54" s="12"/>
      <c r="G54" s="12"/>
      <c r="H54" s="12"/>
      <c r="I54" s="12"/>
      <c r="J54" s="12"/>
      <c r="K54" s="12"/>
      <c r="L54" s="12"/>
      <c r="M54" s="12"/>
      <c r="N54" s="12"/>
      <c r="O54" s="12"/>
      <c r="P54" s="12"/>
    </row>
    <row r="55" spans="1:16" ht="15.75">
      <c r="A55" s="10"/>
      <c r="B55" s="12"/>
      <c r="C55" s="12"/>
      <c r="D55" s="12"/>
      <c r="E55" s="12"/>
      <c r="F55" s="12"/>
      <c r="G55" s="12"/>
      <c r="H55" s="12"/>
      <c r="I55" s="12"/>
      <c r="J55" s="12"/>
      <c r="K55" s="12"/>
      <c r="L55" s="12"/>
      <c r="M55" s="12"/>
      <c r="N55" s="12"/>
      <c r="O55" s="12"/>
      <c r="P55" s="12"/>
    </row>
    <row r="56" spans="1:16">
      <c r="A56" s="762" t="s">
        <v>25</v>
      </c>
      <c r="B56" s="763"/>
      <c r="C56" s="12"/>
      <c r="D56" s="12"/>
      <c r="E56" s="12"/>
      <c r="F56" s="12"/>
      <c r="G56" s="12"/>
      <c r="H56" s="12"/>
      <c r="I56" s="12"/>
      <c r="J56" s="12"/>
      <c r="K56" s="12"/>
      <c r="L56" s="12"/>
      <c r="M56" s="12"/>
      <c r="N56" s="12"/>
      <c r="O56" s="12"/>
      <c r="P56" s="12"/>
    </row>
    <row r="57" spans="1:16" ht="15.75">
      <c r="A57" s="719" t="s">
        <v>5102</v>
      </c>
      <c r="B57" s="16">
        <v>50</v>
      </c>
      <c r="C57" s="12"/>
      <c r="D57" s="12"/>
      <c r="E57" s="12"/>
      <c r="F57" s="12"/>
      <c r="G57" s="12"/>
      <c r="H57" s="12"/>
      <c r="I57" s="12"/>
      <c r="J57" s="12"/>
      <c r="K57" s="12"/>
      <c r="L57" s="12"/>
      <c r="M57" s="12"/>
      <c r="N57" s="12"/>
      <c r="O57" s="12"/>
      <c r="P57" s="12"/>
    </row>
    <row r="58" spans="1:16" ht="15.75">
      <c r="A58" s="719" t="s">
        <v>5103</v>
      </c>
      <c r="B58" s="16">
        <v>80</v>
      </c>
      <c r="C58" s="12"/>
      <c r="D58" s="12"/>
      <c r="E58" s="12"/>
      <c r="F58" s="12"/>
      <c r="G58" s="12"/>
      <c r="H58" s="12"/>
      <c r="I58" s="12"/>
      <c r="J58" s="12"/>
      <c r="K58" s="12"/>
      <c r="L58" s="12"/>
      <c r="M58" s="12"/>
      <c r="N58" s="12"/>
      <c r="O58" s="12"/>
      <c r="P58" s="12"/>
    </row>
    <row r="59" spans="1:16" ht="15.75">
      <c r="A59" s="719" t="s">
        <v>5104</v>
      </c>
      <c r="B59" s="16">
        <v>60</v>
      </c>
      <c r="C59" s="12"/>
      <c r="D59" s="12"/>
      <c r="E59" s="12"/>
      <c r="F59" s="12"/>
      <c r="G59" s="12"/>
      <c r="H59" s="12"/>
      <c r="I59" s="12"/>
      <c r="J59" s="12"/>
      <c r="K59" s="12"/>
      <c r="L59" s="12"/>
      <c r="M59" s="12"/>
      <c r="N59" s="12"/>
      <c r="O59" s="12"/>
      <c r="P59" s="12"/>
    </row>
    <row r="60" spans="1:16" ht="15.75">
      <c r="A60" s="719" t="s">
        <v>5105</v>
      </c>
      <c r="B60" s="764"/>
      <c r="C60" s="12"/>
      <c r="D60" s="12"/>
      <c r="E60" s="12"/>
      <c r="F60" s="12"/>
      <c r="G60" s="12"/>
      <c r="H60" s="12"/>
      <c r="I60" s="12"/>
      <c r="J60" s="12"/>
      <c r="K60" s="12"/>
      <c r="L60" s="12"/>
      <c r="M60" s="12"/>
      <c r="N60" s="12"/>
      <c r="O60" s="12"/>
      <c r="P60" s="12"/>
    </row>
    <row r="61" spans="1:16" ht="15.75">
      <c r="A61" s="10"/>
      <c r="B61" s="12"/>
      <c r="C61" s="12"/>
      <c r="D61" s="12"/>
      <c r="E61" s="12"/>
      <c r="F61" s="12"/>
      <c r="G61" s="12"/>
      <c r="H61" s="12"/>
      <c r="I61" s="12"/>
      <c r="J61" s="12"/>
      <c r="K61" s="12"/>
      <c r="L61" s="12"/>
      <c r="M61" s="12"/>
      <c r="N61" s="12"/>
      <c r="O61" s="12"/>
      <c r="P61" s="12"/>
    </row>
    <row r="62" spans="1:16" ht="15.75">
      <c r="A62" s="761" t="s">
        <v>5106</v>
      </c>
      <c r="B62" s="12">
        <f>AVERAGE(B57:B61)</f>
        <v>63.333333333333336</v>
      </c>
      <c r="C62" s="12"/>
      <c r="D62" s="12"/>
      <c r="E62" s="12"/>
      <c r="F62" s="12"/>
      <c r="G62" s="12"/>
      <c r="H62" s="12"/>
      <c r="I62" s="12"/>
      <c r="J62" s="12"/>
      <c r="K62" s="12"/>
      <c r="L62" s="12"/>
      <c r="M62" s="12"/>
      <c r="N62" s="12"/>
      <c r="O62" s="12"/>
      <c r="P62" s="12"/>
    </row>
    <row r="63" spans="1:16" ht="15.75">
      <c r="A63" s="10"/>
      <c r="B63" s="12"/>
      <c r="C63" s="12"/>
      <c r="D63" s="12"/>
      <c r="E63" s="12"/>
      <c r="F63" s="12"/>
      <c r="G63" s="12"/>
      <c r="H63" s="12"/>
      <c r="I63" s="12"/>
      <c r="J63" s="12"/>
      <c r="K63" s="12"/>
      <c r="L63" s="12"/>
      <c r="M63" s="12"/>
      <c r="N63" s="12"/>
      <c r="O63" s="12"/>
      <c r="P63" s="12"/>
    </row>
    <row r="64" spans="1:16" ht="15.75">
      <c r="A64" s="10"/>
      <c r="B64" s="12"/>
      <c r="C64" s="12"/>
      <c r="D64" s="12"/>
      <c r="E64" s="12"/>
      <c r="F64" s="12"/>
      <c r="G64" s="12"/>
      <c r="H64" s="12"/>
      <c r="I64" s="12"/>
      <c r="J64" s="12"/>
      <c r="K64" s="12"/>
      <c r="L64" s="12"/>
      <c r="M64" s="12"/>
      <c r="N64" s="12"/>
      <c r="O64" s="12"/>
      <c r="P64" s="12"/>
    </row>
    <row r="65" spans="1:16" ht="15.75">
      <c r="A65" s="10"/>
      <c r="B65" s="12"/>
      <c r="C65" s="12"/>
      <c r="D65" s="12"/>
      <c r="E65" s="12"/>
      <c r="F65" s="12"/>
      <c r="G65" s="12"/>
      <c r="H65" s="12"/>
      <c r="I65" s="12"/>
      <c r="J65" s="12"/>
      <c r="K65" s="12"/>
      <c r="L65" s="12"/>
      <c r="M65" s="12"/>
      <c r="N65" s="12"/>
      <c r="O65" s="12"/>
      <c r="P65" s="12"/>
    </row>
    <row r="66" spans="1:16" ht="15.75">
      <c r="A66" s="10"/>
      <c r="B66" s="12"/>
      <c r="C66" s="12"/>
      <c r="D66" s="12"/>
      <c r="E66" s="12"/>
      <c r="F66" s="12"/>
      <c r="G66" s="12"/>
      <c r="H66" s="12"/>
      <c r="I66" s="12"/>
      <c r="J66" s="12"/>
      <c r="K66" s="12"/>
      <c r="L66" s="12"/>
      <c r="M66" s="12"/>
      <c r="N66" s="12"/>
      <c r="O66" s="12"/>
      <c r="P66" s="12"/>
    </row>
    <row r="67" spans="1:16">
      <c r="A67" s="12"/>
      <c r="B67" s="12"/>
      <c r="C67" s="12"/>
      <c r="D67" s="12"/>
      <c r="E67" s="12"/>
      <c r="F67" s="12"/>
      <c r="G67" s="12"/>
      <c r="H67" s="12"/>
      <c r="I67" s="12"/>
      <c r="J67" s="12"/>
      <c r="K67" s="12"/>
      <c r="L67" s="12"/>
      <c r="M67" s="12"/>
      <c r="N67" s="12"/>
      <c r="O67" s="12"/>
      <c r="P67" s="12"/>
    </row>
    <row r="68" spans="1:16">
      <c r="A68" s="12"/>
      <c r="B68" s="12"/>
      <c r="C68" s="12"/>
      <c r="D68" s="12"/>
      <c r="E68" s="12"/>
      <c r="F68" s="12"/>
      <c r="G68" s="12"/>
      <c r="H68" s="12"/>
      <c r="I68" s="12"/>
      <c r="J68" s="12"/>
      <c r="K68" s="12"/>
      <c r="L68" s="12"/>
      <c r="M68" s="12"/>
      <c r="N68" s="12"/>
      <c r="O68" s="12"/>
      <c r="P68" s="12"/>
    </row>
    <row r="69" spans="1:16" ht="23.25">
      <c r="A69" s="60" t="s">
        <v>5116</v>
      </c>
      <c r="B69" s="62"/>
      <c r="C69" s="62"/>
      <c r="D69" s="62"/>
      <c r="E69" s="12"/>
      <c r="F69" s="12"/>
      <c r="G69" s="12"/>
      <c r="H69" s="12"/>
      <c r="I69" s="12"/>
      <c r="J69" s="12"/>
      <c r="K69" s="12"/>
      <c r="L69" s="12"/>
      <c r="M69" s="12"/>
      <c r="N69" s="12"/>
      <c r="O69" s="12"/>
      <c r="P69" s="12"/>
    </row>
    <row r="70" spans="1:16" ht="21">
      <c r="A70" s="6" t="s">
        <v>1690</v>
      </c>
      <c r="B70" s="12"/>
      <c r="C70" s="12"/>
      <c r="D70" s="12"/>
      <c r="E70" s="12"/>
      <c r="F70" s="12"/>
      <c r="G70" s="12"/>
      <c r="H70" s="12"/>
      <c r="I70" s="12"/>
      <c r="J70" s="12"/>
      <c r="K70" s="12"/>
      <c r="L70" s="12"/>
      <c r="M70" s="12"/>
      <c r="N70" s="12"/>
      <c r="O70" s="12"/>
      <c r="P70" s="12"/>
    </row>
    <row r="71" spans="1:16" ht="18.75">
      <c r="A71" s="11" t="s">
        <v>5117</v>
      </c>
      <c r="B71" s="12"/>
      <c r="C71" s="12"/>
      <c r="D71" s="12"/>
      <c r="E71" s="12"/>
      <c r="F71" s="12"/>
      <c r="G71" s="12"/>
      <c r="H71" s="12"/>
      <c r="I71" s="12"/>
      <c r="J71" s="12"/>
      <c r="K71" s="12"/>
      <c r="L71" s="12"/>
      <c r="M71" s="12"/>
      <c r="N71" s="12"/>
      <c r="O71" s="12"/>
      <c r="P71" s="12"/>
    </row>
    <row r="72" spans="1:16">
      <c r="A72" s="12"/>
      <c r="B72" s="12"/>
      <c r="C72" s="12"/>
      <c r="D72" s="12"/>
      <c r="E72" s="12"/>
      <c r="F72" s="12"/>
      <c r="G72" s="12"/>
      <c r="H72" s="12"/>
      <c r="I72" s="12"/>
      <c r="J72" s="12"/>
      <c r="K72" s="12"/>
      <c r="L72" s="12"/>
      <c r="M72" s="12"/>
      <c r="N72" s="12"/>
      <c r="O72" s="12"/>
      <c r="P72" s="12"/>
    </row>
    <row r="73" spans="1:16" ht="18.75">
      <c r="A73" s="11" t="s">
        <v>5118</v>
      </c>
      <c r="B73" s="12"/>
      <c r="C73" s="12"/>
      <c r="D73" s="12"/>
      <c r="E73" s="12"/>
      <c r="F73" s="12"/>
      <c r="G73" s="12"/>
      <c r="H73" s="12"/>
      <c r="I73" s="12"/>
      <c r="J73" s="12"/>
      <c r="K73" s="12"/>
      <c r="L73" s="12"/>
      <c r="M73" s="12"/>
      <c r="N73" s="12"/>
      <c r="O73" s="12"/>
      <c r="P73" s="12"/>
    </row>
    <row r="74" spans="1:16" ht="18.75">
      <c r="A74" s="469" t="s">
        <v>5068</v>
      </c>
      <c r="B74" s="270"/>
      <c r="C74" s="270"/>
      <c r="D74" s="270"/>
      <c r="E74" s="12"/>
      <c r="F74" s="12"/>
      <c r="G74" s="12"/>
      <c r="H74" s="12"/>
      <c r="I74" s="12"/>
      <c r="J74" s="12"/>
      <c r="K74" s="12"/>
      <c r="L74" s="12"/>
      <c r="M74" s="12"/>
      <c r="N74" s="12"/>
      <c r="O74" s="12"/>
      <c r="P74" s="12"/>
    </row>
    <row r="75" spans="1:16" ht="15.75">
      <c r="A75" s="10"/>
      <c r="B75" s="12"/>
      <c r="C75" s="12"/>
      <c r="D75" s="12"/>
      <c r="E75" s="12"/>
      <c r="F75" s="12"/>
      <c r="G75" s="12"/>
      <c r="H75" s="12"/>
      <c r="I75" s="12"/>
      <c r="J75" s="12"/>
      <c r="K75" s="12"/>
      <c r="L75" s="12"/>
      <c r="M75" s="12"/>
      <c r="N75" s="12"/>
      <c r="O75" s="12"/>
      <c r="P75" s="12"/>
    </row>
    <row r="76" spans="1:16" ht="18.75">
      <c r="A76" s="765" t="s">
        <v>5119</v>
      </c>
      <c r="B76" s="766">
        <v>0.06</v>
      </c>
      <c r="C76" s="12"/>
      <c r="D76" s="12"/>
      <c r="E76" s="12"/>
      <c r="F76" s="12"/>
      <c r="G76" s="12"/>
      <c r="H76" s="12"/>
      <c r="I76" s="12"/>
      <c r="J76" s="12"/>
      <c r="K76" s="12"/>
      <c r="L76" s="12"/>
      <c r="M76" s="12"/>
      <c r="N76" s="12"/>
      <c r="O76" s="12"/>
      <c r="P76" s="12"/>
    </row>
    <row r="77" spans="1:16" ht="18.75">
      <c r="A77" s="765" t="s">
        <v>1906</v>
      </c>
      <c r="B77" s="159">
        <v>30</v>
      </c>
      <c r="C77" s="12"/>
      <c r="D77" s="12"/>
      <c r="E77" s="12"/>
      <c r="F77" s="12"/>
      <c r="G77" s="12"/>
      <c r="H77" s="12"/>
      <c r="I77" s="12"/>
      <c r="J77" s="12"/>
      <c r="K77" s="12"/>
      <c r="L77" s="12"/>
      <c r="M77" s="12"/>
      <c r="N77" s="12"/>
      <c r="O77" s="12"/>
      <c r="P77" s="12"/>
    </row>
    <row r="78" spans="1:16" ht="18.75">
      <c r="A78" s="765" t="s">
        <v>5120</v>
      </c>
      <c r="B78" s="159">
        <v>300000</v>
      </c>
      <c r="C78" s="12"/>
      <c r="D78" s="12"/>
      <c r="E78" s="12"/>
      <c r="F78" s="12"/>
      <c r="G78" s="12"/>
      <c r="H78" s="12"/>
      <c r="I78" s="12"/>
      <c r="J78" s="12"/>
      <c r="K78" s="12"/>
      <c r="L78" s="12"/>
      <c r="M78" s="12"/>
      <c r="N78" s="12"/>
      <c r="O78" s="12"/>
      <c r="P78" s="12"/>
    </row>
    <row r="79" spans="1:16" ht="18.75">
      <c r="A79" s="11"/>
      <c r="B79" s="33"/>
      <c r="C79" s="12"/>
      <c r="D79" s="12"/>
      <c r="E79" s="12"/>
      <c r="F79" s="12"/>
      <c r="G79" s="12"/>
      <c r="H79" s="12"/>
      <c r="I79" s="12"/>
      <c r="J79" s="12"/>
      <c r="K79" s="12"/>
      <c r="L79" s="12"/>
      <c r="M79" s="12"/>
      <c r="N79" s="12"/>
      <c r="O79" s="12"/>
      <c r="P79" s="12"/>
    </row>
    <row r="80" spans="1:16" ht="18.75">
      <c r="A80" s="767" t="s">
        <v>5121</v>
      </c>
      <c r="B80" s="768">
        <f>PMT(B76/12,B77*12,B78)</f>
        <v>-1798.651575458257</v>
      </c>
      <c r="C80" s="12"/>
      <c r="D80" s="12"/>
      <c r="E80" s="12"/>
      <c r="F80" s="12"/>
      <c r="G80" s="12"/>
      <c r="H80" s="12"/>
      <c r="I80" s="12"/>
      <c r="J80" s="12"/>
      <c r="K80" s="12"/>
      <c r="L80" s="12"/>
      <c r="M80" s="12"/>
      <c r="N80" s="12"/>
      <c r="O80" s="12"/>
      <c r="P80" s="12"/>
    </row>
    <row r="81" spans="1:16" ht="15.75">
      <c r="A81" s="10"/>
      <c r="B81" s="12"/>
      <c r="C81" s="12"/>
      <c r="D81" s="12"/>
      <c r="E81" s="12"/>
      <c r="F81" s="12"/>
      <c r="G81" s="12"/>
      <c r="H81" s="12"/>
      <c r="I81" s="12"/>
      <c r="J81" s="12"/>
      <c r="K81" s="12"/>
      <c r="L81" s="12"/>
      <c r="M81" s="12"/>
      <c r="N81" s="12"/>
      <c r="O81" s="12"/>
      <c r="P81" s="12"/>
    </row>
    <row r="82" spans="1:16" ht="15.75">
      <c r="A82" s="10"/>
      <c r="B82" s="12"/>
      <c r="C82" s="12"/>
      <c r="D82" s="12"/>
      <c r="E82" s="12"/>
      <c r="F82" s="12"/>
      <c r="G82" s="12"/>
      <c r="H82" s="12"/>
      <c r="I82" s="12"/>
      <c r="J82" s="12"/>
      <c r="K82" s="12"/>
      <c r="L82" s="12"/>
      <c r="M82" s="12"/>
      <c r="N82" s="12"/>
      <c r="O82" s="12"/>
      <c r="P82" s="12"/>
    </row>
    <row r="83" spans="1:16" ht="15.75">
      <c r="A83" s="10"/>
      <c r="B83" s="12"/>
      <c r="C83" s="12"/>
      <c r="D83" s="12"/>
      <c r="E83" s="12"/>
      <c r="F83" s="12"/>
      <c r="G83" s="12"/>
      <c r="H83" s="12"/>
      <c r="I83" s="12"/>
      <c r="J83" s="12"/>
      <c r="K83" s="12"/>
      <c r="L83" s="12"/>
      <c r="M83" s="12"/>
      <c r="N83" s="12"/>
      <c r="O83" s="12"/>
      <c r="P83" s="12"/>
    </row>
    <row r="84" spans="1:16">
      <c r="A84" s="12"/>
      <c r="B84" s="12"/>
      <c r="C84" s="12"/>
      <c r="D84" s="12"/>
      <c r="E84" s="12"/>
      <c r="F84" s="12"/>
      <c r="G84" s="12"/>
      <c r="H84" s="12"/>
      <c r="I84" s="12"/>
      <c r="J84" s="12"/>
      <c r="K84" s="12"/>
      <c r="L84" s="12"/>
      <c r="M84" s="12"/>
      <c r="N84" s="12"/>
      <c r="O84" s="12"/>
      <c r="P84" s="12"/>
    </row>
    <row r="85" spans="1:16" ht="18.75">
      <c r="A85" s="11" t="s">
        <v>5122</v>
      </c>
      <c r="B85" s="12"/>
      <c r="C85" s="12"/>
      <c r="D85" s="12"/>
      <c r="E85" s="12"/>
      <c r="F85" s="12"/>
      <c r="G85" s="12"/>
      <c r="H85" s="12"/>
      <c r="I85" s="12"/>
      <c r="J85" s="12"/>
      <c r="K85" s="12"/>
      <c r="L85" s="12"/>
      <c r="M85" s="12"/>
      <c r="N85" s="12"/>
      <c r="O85" s="12"/>
      <c r="P85" s="12"/>
    </row>
    <row r="86" spans="1:16" ht="15.75">
      <c r="A86" s="10"/>
      <c r="B86" s="12"/>
      <c r="C86" s="12"/>
      <c r="D86" s="12"/>
      <c r="E86" s="12"/>
      <c r="F86" s="12"/>
      <c r="G86" s="12"/>
      <c r="H86" s="12"/>
      <c r="I86" s="12"/>
      <c r="J86" s="12"/>
      <c r="K86" s="12"/>
      <c r="L86" s="12"/>
      <c r="M86" s="12"/>
      <c r="N86" s="12"/>
      <c r="O86" s="12"/>
      <c r="P86" s="12"/>
    </row>
    <row r="87" spans="1:16" ht="18.75">
      <c r="A87" s="11" t="s">
        <v>5123</v>
      </c>
      <c r="B87" s="12"/>
      <c r="C87" s="12"/>
      <c r="D87" s="12"/>
      <c r="E87" s="12"/>
      <c r="F87" s="12"/>
      <c r="G87" s="12"/>
      <c r="H87" s="12"/>
      <c r="I87" s="12"/>
      <c r="J87" s="12"/>
      <c r="K87" s="12"/>
      <c r="L87" s="12"/>
      <c r="M87" s="12"/>
      <c r="N87" s="12"/>
      <c r="O87" s="12"/>
      <c r="P87" s="12"/>
    </row>
    <row r="88" spans="1:16" ht="15.75">
      <c r="A88" s="10"/>
      <c r="B88" s="12"/>
      <c r="C88" s="12"/>
      <c r="D88" s="12"/>
      <c r="E88" s="12"/>
      <c r="F88" s="12"/>
      <c r="G88" s="12"/>
      <c r="H88" s="12"/>
      <c r="I88" s="12"/>
      <c r="J88" s="12"/>
      <c r="K88" s="12"/>
      <c r="L88" s="12"/>
      <c r="M88" s="12"/>
      <c r="N88" s="12"/>
      <c r="O88" s="12"/>
      <c r="P88" s="12"/>
    </row>
    <row r="89" spans="1:16" ht="15.75">
      <c r="A89" s="10"/>
      <c r="B89" s="12"/>
      <c r="C89" s="12"/>
      <c r="D89" s="12"/>
      <c r="E89" s="12"/>
      <c r="F89" s="12"/>
      <c r="G89" s="12"/>
      <c r="H89" s="12"/>
      <c r="I89" s="12"/>
      <c r="J89" s="12"/>
      <c r="K89" s="12"/>
      <c r="L89" s="12"/>
      <c r="M89" s="12"/>
      <c r="N89" s="12"/>
      <c r="O89" s="12"/>
      <c r="P89" s="12"/>
    </row>
    <row r="90" spans="1:16" ht="15.75">
      <c r="A90" s="10"/>
      <c r="B90" s="12"/>
      <c r="C90" s="12"/>
      <c r="D90" s="12"/>
      <c r="E90" s="12"/>
      <c r="F90" s="12"/>
      <c r="G90" s="12"/>
      <c r="H90" s="12"/>
      <c r="I90" s="12"/>
      <c r="J90" s="12"/>
      <c r="K90" s="12"/>
      <c r="L90" s="12"/>
      <c r="M90" s="12"/>
      <c r="N90" s="12"/>
      <c r="O90" s="12"/>
      <c r="P90" s="12"/>
    </row>
    <row r="91" spans="1:16" ht="15.75">
      <c r="A91" s="10"/>
      <c r="B91" s="12"/>
      <c r="C91" s="12"/>
      <c r="D91" s="12"/>
      <c r="E91" s="12"/>
      <c r="F91" s="12"/>
      <c r="G91" s="12"/>
      <c r="H91" s="12"/>
      <c r="I91" s="12"/>
      <c r="J91" s="12"/>
      <c r="K91" s="12"/>
      <c r="L91" s="12"/>
      <c r="M91" s="12"/>
      <c r="N91" s="12"/>
      <c r="O91" s="12"/>
      <c r="P91" s="12"/>
    </row>
    <row r="92" spans="1:16" ht="15.75">
      <c r="A92" s="10"/>
      <c r="B92" s="12"/>
      <c r="C92" s="12"/>
      <c r="D92" s="12"/>
      <c r="E92" s="12"/>
      <c r="F92" s="12"/>
      <c r="G92" s="12"/>
      <c r="H92" s="12"/>
      <c r="I92" s="12"/>
      <c r="J92" s="12"/>
      <c r="K92" s="12"/>
      <c r="L92" s="12"/>
      <c r="M92" s="12"/>
      <c r="N92" s="12"/>
      <c r="O92" s="12"/>
      <c r="P92" s="12"/>
    </row>
    <row r="93" spans="1:16" ht="15.75">
      <c r="A93" s="10"/>
      <c r="B93" s="12"/>
      <c r="C93" s="12"/>
      <c r="D93" s="12"/>
      <c r="E93" s="12"/>
      <c r="F93" s="12"/>
      <c r="G93" s="12"/>
      <c r="H93" s="12"/>
      <c r="I93" s="12"/>
      <c r="J93" s="12"/>
      <c r="K93" s="12"/>
      <c r="L93" s="12"/>
      <c r="M93" s="12"/>
      <c r="N93" s="12"/>
      <c r="O93" s="12"/>
      <c r="P93" s="12"/>
    </row>
    <row r="94" spans="1:16" ht="15.75">
      <c r="A94" s="10"/>
      <c r="B94" s="12"/>
      <c r="C94" s="12"/>
      <c r="D94" s="12"/>
      <c r="E94" s="12"/>
      <c r="F94" s="12"/>
      <c r="G94" s="12"/>
      <c r="H94" s="12"/>
      <c r="I94" s="12"/>
      <c r="J94" s="12"/>
      <c r="K94" s="12"/>
      <c r="L94" s="12"/>
      <c r="M94" s="12"/>
      <c r="N94" s="12"/>
      <c r="O94" s="12"/>
      <c r="P94" s="12"/>
    </row>
    <row r="95" spans="1:16" ht="18.75">
      <c r="A95" s="11" t="s">
        <v>5124</v>
      </c>
      <c r="B95" s="12"/>
      <c r="C95" s="12"/>
      <c r="D95" s="12"/>
      <c r="E95" s="12"/>
      <c r="F95" s="12"/>
      <c r="G95" s="12"/>
      <c r="H95" s="12"/>
      <c r="I95" s="12"/>
      <c r="J95" s="12"/>
      <c r="K95" s="12"/>
      <c r="L95" s="12"/>
      <c r="M95" s="12"/>
      <c r="N95" s="12"/>
      <c r="O95" s="12"/>
      <c r="P95" s="12"/>
    </row>
    <row r="96" spans="1:16" ht="15.75">
      <c r="A96" s="10"/>
      <c r="B96" s="12"/>
      <c r="C96" s="12"/>
      <c r="D96" s="12"/>
      <c r="E96" s="12"/>
      <c r="F96" s="12"/>
      <c r="G96" s="12"/>
      <c r="H96" s="12"/>
      <c r="I96" s="12"/>
      <c r="J96" s="12"/>
      <c r="K96" s="12"/>
      <c r="L96" s="12"/>
      <c r="M96" s="12"/>
      <c r="N96" s="12"/>
      <c r="O96" s="12"/>
      <c r="P96" s="12"/>
    </row>
    <row r="97" spans="1:16" ht="15.75">
      <c r="A97" s="10"/>
      <c r="B97" s="12"/>
      <c r="C97" s="12"/>
      <c r="D97" s="12"/>
      <c r="E97" s="12"/>
      <c r="F97" s="12"/>
      <c r="G97" s="12"/>
      <c r="H97" s="12"/>
      <c r="I97" s="12"/>
      <c r="J97" s="12"/>
      <c r="K97" s="12"/>
      <c r="L97" s="12"/>
      <c r="M97" s="12"/>
      <c r="N97" s="12"/>
      <c r="O97" s="12"/>
      <c r="P97" s="12"/>
    </row>
    <row r="98" spans="1:16" ht="15.75">
      <c r="A98" s="10"/>
      <c r="B98" s="12"/>
      <c r="C98" s="12"/>
      <c r="D98" s="12"/>
      <c r="E98" s="12"/>
      <c r="F98" s="12"/>
      <c r="G98" s="12"/>
      <c r="H98" s="12"/>
      <c r="I98" s="12"/>
      <c r="J98" s="12"/>
      <c r="K98" s="12"/>
      <c r="L98" s="12"/>
      <c r="M98" s="12"/>
      <c r="N98" s="12"/>
      <c r="O98" s="12"/>
      <c r="P98" s="12"/>
    </row>
    <row r="99" spans="1:16" ht="15.75">
      <c r="A99" s="10"/>
      <c r="B99" s="12"/>
      <c r="C99" s="12"/>
      <c r="D99" s="12"/>
      <c r="E99" s="12"/>
      <c r="F99" s="12"/>
      <c r="G99" s="12"/>
      <c r="H99" s="12"/>
      <c r="I99" s="12"/>
      <c r="J99" s="12"/>
      <c r="K99" s="12"/>
      <c r="L99" s="12"/>
      <c r="M99" s="12"/>
      <c r="N99" s="12"/>
      <c r="O99" s="12"/>
      <c r="P99" s="12"/>
    </row>
    <row r="100" spans="1:16" ht="15.75">
      <c r="A100" s="10"/>
      <c r="B100" s="12"/>
      <c r="C100" s="12"/>
      <c r="D100" s="12"/>
      <c r="E100" s="12"/>
      <c r="F100" s="12"/>
      <c r="G100" s="12"/>
      <c r="H100" s="12"/>
      <c r="I100" s="12"/>
      <c r="J100" s="12"/>
      <c r="K100" s="12"/>
      <c r="L100" s="12"/>
      <c r="M100" s="12"/>
      <c r="N100" s="12"/>
      <c r="O100" s="12"/>
      <c r="P100" s="12"/>
    </row>
    <row r="101" spans="1:16" ht="15.75">
      <c r="A101" s="10"/>
      <c r="B101" s="12"/>
      <c r="C101" s="12"/>
      <c r="D101" s="12"/>
      <c r="E101" s="12"/>
      <c r="F101" s="12"/>
      <c r="G101" s="12"/>
      <c r="H101" s="12"/>
      <c r="I101" s="12"/>
      <c r="J101" s="12"/>
      <c r="K101" s="12"/>
      <c r="L101" s="12"/>
      <c r="M101" s="12"/>
      <c r="N101" s="12"/>
      <c r="O101" s="12"/>
      <c r="P101" s="12"/>
    </row>
    <row r="102" spans="1:16" ht="15.75">
      <c r="A102" s="10"/>
      <c r="B102" s="12"/>
      <c r="C102" s="12"/>
      <c r="D102" s="12"/>
      <c r="E102" s="12"/>
      <c r="F102" s="12"/>
      <c r="G102" s="12"/>
      <c r="H102" s="12"/>
      <c r="I102" s="12"/>
      <c r="J102" s="12"/>
      <c r="K102" s="12"/>
      <c r="L102" s="12"/>
      <c r="M102" s="12"/>
      <c r="N102" s="12"/>
      <c r="O102" s="12"/>
      <c r="P102" s="12"/>
    </row>
    <row r="103" spans="1:16" ht="18.75">
      <c r="A103" s="11" t="s">
        <v>5125</v>
      </c>
      <c r="B103" s="12"/>
      <c r="C103" s="12"/>
      <c r="D103" s="12"/>
      <c r="E103" s="12"/>
      <c r="F103" s="12"/>
      <c r="G103" s="12"/>
      <c r="H103" s="12"/>
      <c r="I103" s="12"/>
      <c r="J103" s="12"/>
      <c r="K103" s="12"/>
      <c r="L103" s="12"/>
      <c r="M103" s="12"/>
      <c r="N103" s="12"/>
      <c r="O103" s="12"/>
      <c r="P103" s="12"/>
    </row>
    <row r="104" spans="1:16" ht="15.75">
      <c r="A104" s="10"/>
      <c r="B104" s="12"/>
      <c r="C104" s="12"/>
      <c r="D104" s="12"/>
      <c r="E104" s="12"/>
      <c r="F104" s="12"/>
      <c r="G104" s="12"/>
      <c r="H104" s="12"/>
      <c r="I104" s="12"/>
      <c r="J104" s="12"/>
      <c r="K104" s="12"/>
      <c r="L104" s="12"/>
      <c r="M104" s="12"/>
      <c r="N104" s="12"/>
      <c r="O104" s="12"/>
      <c r="P104" s="12"/>
    </row>
    <row r="105" spans="1:16" ht="18.75">
      <c r="A105" s="11" t="s">
        <v>5126</v>
      </c>
      <c r="B105" s="12"/>
      <c r="C105" s="12"/>
      <c r="D105" s="12"/>
      <c r="E105" s="12"/>
      <c r="F105" s="12"/>
      <c r="G105" s="12"/>
      <c r="H105" s="12"/>
      <c r="I105" s="12"/>
      <c r="J105" s="12"/>
      <c r="K105" s="12"/>
      <c r="L105" s="12"/>
      <c r="M105" s="12"/>
      <c r="N105" s="12"/>
      <c r="O105" s="12"/>
      <c r="P105" s="12"/>
    </row>
    <row r="106" spans="1:16" ht="18.75">
      <c r="A106" s="11" t="s">
        <v>5127</v>
      </c>
      <c r="B106" s="12"/>
      <c r="C106" s="12"/>
      <c r="D106" s="12"/>
      <c r="E106" s="12"/>
      <c r="F106" s="12"/>
      <c r="G106" s="12"/>
      <c r="H106" s="12"/>
      <c r="I106" s="12"/>
      <c r="J106" s="12"/>
      <c r="K106" s="12"/>
      <c r="L106" s="12"/>
      <c r="M106" s="12"/>
      <c r="N106" s="12"/>
      <c r="O106" s="12"/>
      <c r="P106" s="12"/>
    </row>
    <row r="107" spans="1:16" ht="18.75">
      <c r="A107" s="11" t="s">
        <v>5128</v>
      </c>
      <c r="B107" s="12"/>
      <c r="C107" s="12"/>
      <c r="D107" s="12"/>
      <c r="E107" s="12"/>
      <c r="F107" s="12"/>
      <c r="G107" s="12"/>
      <c r="H107" s="12"/>
      <c r="I107" s="12"/>
      <c r="J107" s="12"/>
      <c r="K107" s="12"/>
      <c r="L107" s="12"/>
      <c r="M107" s="12"/>
      <c r="N107" s="12"/>
      <c r="O107" s="12"/>
      <c r="P107" s="12"/>
    </row>
    <row r="108" spans="1:16" ht="18.75">
      <c r="A108" s="11" t="s">
        <v>5114</v>
      </c>
      <c r="B108" s="12"/>
      <c r="C108" s="12"/>
      <c r="D108" s="12"/>
      <c r="E108" s="12"/>
      <c r="F108" s="12"/>
      <c r="G108" s="12"/>
      <c r="H108" s="12"/>
      <c r="I108" s="12"/>
      <c r="J108" s="12"/>
      <c r="K108" s="12"/>
      <c r="L108" s="12"/>
      <c r="M108" s="12"/>
      <c r="N108" s="12"/>
      <c r="O108" s="12"/>
      <c r="P108" s="12"/>
    </row>
    <row r="109" spans="1:16" ht="15.75">
      <c r="A109" s="10"/>
      <c r="B109" s="12"/>
      <c r="C109" s="12"/>
      <c r="D109" s="12"/>
      <c r="E109" s="12"/>
      <c r="F109" s="12"/>
      <c r="G109" s="12"/>
      <c r="H109" s="12"/>
      <c r="I109" s="12"/>
      <c r="J109" s="12"/>
      <c r="K109" s="12"/>
      <c r="L109" s="12"/>
      <c r="M109" s="12"/>
      <c r="N109" s="12"/>
      <c r="O109" s="12"/>
      <c r="P109" s="12"/>
    </row>
    <row r="110" spans="1:16" ht="15.75">
      <c r="A110" s="10"/>
      <c r="B110" s="12"/>
      <c r="C110" s="12"/>
      <c r="D110" s="12"/>
      <c r="E110" s="12"/>
      <c r="F110" s="12"/>
      <c r="G110" s="12"/>
      <c r="H110" s="12"/>
      <c r="I110" s="12"/>
      <c r="J110" s="12"/>
      <c r="K110" s="12"/>
      <c r="L110" s="12"/>
      <c r="M110" s="12"/>
      <c r="N110" s="12"/>
      <c r="O110" s="12"/>
      <c r="P110" s="12"/>
    </row>
    <row r="111" spans="1:16" ht="15.75">
      <c r="A111" s="10"/>
      <c r="B111" s="12"/>
      <c r="C111" s="12"/>
      <c r="D111" s="12"/>
      <c r="E111" s="12"/>
      <c r="F111" s="12"/>
      <c r="G111" s="12"/>
      <c r="H111" s="12"/>
      <c r="I111" s="12"/>
      <c r="J111" s="12"/>
      <c r="K111" s="12"/>
      <c r="L111" s="12"/>
      <c r="M111" s="12"/>
      <c r="N111" s="12"/>
      <c r="O111" s="12"/>
      <c r="P111" s="12"/>
    </row>
    <row r="112" spans="1:16" ht="15.75">
      <c r="A112" s="10"/>
      <c r="B112" s="12"/>
      <c r="C112" s="12"/>
      <c r="D112" s="12"/>
      <c r="E112" s="12"/>
      <c r="F112" s="12"/>
      <c r="G112" s="12"/>
      <c r="H112" s="12"/>
      <c r="I112" s="12"/>
      <c r="J112" s="12"/>
      <c r="K112" s="12"/>
      <c r="L112" s="12"/>
      <c r="M112" s="12"/>
      <c r="N112" s="12"/>
      <c r="O112" s="12"/>
      <c r="P112" s="12"/>
    </row>
    <row r="113" spans="1:16" ht="15.75">
      <c r="A113" s="10"/>
      <c r="B113" s="12"/>
      <c r="C113" s="12"/>
      <c r="D113" s="12"/>
      <c r="E113" s="12"/>
      <c r="F113" s="12"/>
      <c r="G113" s="12"/>
      <c r="H113" s="12"/>
      <c r="I113" s="12"/>
      <c r="J113" s="12"/>
      <c r="K113" s="12"/>
      <c r="L113" s="12"/>
      <c r="M113" s="12"/>
      <c r="N113" s="12"/>
      <c r="O113" s="12"/>
      <c r="P113" s="12"/>
    </row>
    <row r="114" spans="1:16" ht="15.75">
      <c r="A114" s="10"/>
      <c r="B114" s="12"/>
      <c r="C114" s="12"/>
      <c r="D114" s="12"/>
      <c r="E114" s="12"/>
      <c r="F114" s="12"/>
      <c r="G114" s="12"/>
      <c r="H114" s="12"/>
      <c r="I114" s="12"/>
      <c r="J114" s="12"/>
      <c r="K114" s="12"/>
      <c r="L114" s="12"/>
      <c r="M114" s="12"/>
      <c r="N114" s="12"/>
      <c r="O114" s="12"/>
      <c r="P114" s="12"/>
    </row>
    <row r="115" spans="1:16" ht="15.75">
      <c r="A115" s="10"/>
      <c r="B115" s="12"/>
      <c r="C115" s="12"/>
      <c r="D115" s="12"/>
      <c r="E115" s="12"/>
      <c r="F115" s="12"/>
      <c r="G115" s="12"/>
      <c r="H115" s="12"/>
      <c r="I115" s="12"/>
      <c r="J115" s="12"/>
      <c r="K115" s="12"/>
      <c r="L115" s="12"/>
      <c r="M115" s="12"/>
      <c r="N115" s="12"/>
      <c r="O115" s="12"/>
      <c r="P115" s="12"/>
    </row>
    <row r="116" spans="1:16" ht="15.75">
      <c r="A116" s="10"/>
      <c r="B116" s="12"/>
      <c r="C116" s="12"/>
      <c r="D116" s="12"/>
      <c r="E116" s="12"/>
      <c r="F116" s="12"/>
      <c r="G116" s="12"/>
      <c r="H116" s="12"/>
      <c r="I116" s="12"/>
      <c r="J116" s="12"/>
      <c r="K116" s="12"/>
      <c r="L116" s="12"/>
      <c r="M116" s="12"/>
      <c r="N116" s="12"/>
      <c r="O116" s="12"/>
      <c r="P116" s="12"/>
    </row>
    <row r="117" spans="1:16">
      <c r="A117" s="12"/>
      <c r="B117" s="12"/>
      <c r="C117" s="12"/>
      <c r="D117" s="12"/>
      <c r="E117" s="12"/>
      <c r="F117" s="12"/>
      <c r="G117" s="12"/>
      <c r="H117" s="12"/>
      <c r="I117" s="12"/>
      <c r="J117" s="12"/>
      <c r="K117" s="12"/>
      <c r="L117" s="12"/>
      <c r="M117" s="12"/>
      <c r="N117" s="12"/>
      <c r="O117" s="12"/>
      <c r="P117" s="12"/>
    </row>
    <row r="118" spans="1:16">
      <c r="A118" s="12"/>
      <c r="B118" s="12"/>
      <c r="C118" s="12"/>
      <c r="D118" s="12"/>
      <c r="E118" s="12"/>
      <c r="F118" s="12"/>
      <c r="G118" s="12"/>
      <c r="H118" s="12"/>
      <c r="I118" s="12"/>
      <c r="J118" s="12"/>
      <c r="K118" s="12"/>
      <c r="L118" s="12"/>
      <c r="M118" s="12"/>
      <c r="N118" s="12"/>
      <c r="O118" s="12"/>
      <c r="P118" s="12"/>
    </row>
    <row r="119" spans="1:16" ht="18.75">
      <c r="A119" s="105" t="s">
        <v>5613</v>
      </c>
      <c r="B119" s="8"/>
      <c r="C119" s="8"/>
      <c r="D119" s="8"/>
      <c r="E119" s="8"/>
      <c r="F119" s="8"/>
      <c r="G119" s="8"/>
      <c r="H119" s="8"/>
      <c r="I119" s="33"/>
      <c r="J119" s="12"/>
      <c r="K119" s="12"/>
      <c r="L119" s="12"/>
      <c r="M119" s="12"/>
      <c r="N119" s="12"/>
      <c r="O119" s="12"/>
      <c r="P119" s="12"/>
    </row>
    <row r="120" spans="1:16" ht="15.75">
      <c r="A120" s="10"/>
      <c r="B120" s="12"/>
      <c r="C120" s="12"/>
      <c r="D120" s="12"/>
      <c r="E120" s="12"/>
      <c r="F120" s="12"/>
      <c r="G120" s="12"/>
      <c r="H120" s="12"/>
      <c r="I120" s="12"/>
      <c r="J120" s="12"/>
      <c r="K120" s="12"/>
      <c r="L120" s="12"/>
      <c r="M120" s="12"/>
      <c r="N120" s="12"/>
      <c r="O120" s="12"/>
      <c r="P120" s="12"/>
    </row>
    <row r="121" spans="1:16" ht="18.75">
      <c r="A121" s="765" t="s">
        <v>5119</v>
      </c>
      <c r="B121" s="766">
        <v>0.06</v>
      </c>
      <c r="C121" s="12"/>
      <c r="D121" s="12"/>
      <c r="E121" s="12"/>
      <c r="F121" s="12"/>
      <c r="G121" s="12"/>
      <c r="H121" s="12"/>
      <c r="I121" s="12"/>
      <c r="J121" s="12"/>
      <c r="K121" s="12"/>
      <c r="L121" s="12"/>
      <c r="M121" s="12"/>
      <c r="N121" s="12"/>
      <c r="O121" s="12"/>
      <c r="P121" s="12"/>
    </row>
    <row r="122" spans="1:16" ht="18.75">
      <c r="A122" s="765" t="s">
        <v>1906</v>
      </c>
      <c r="B122" s="159">
        <v>30</v>
      </c>
      <c r="C122" s="12"/>
      <c r="D122" s="12"/>
      <c r="E122" s="12"/>
      <c r="F122" s="12"/>
      <c r="G122" s="12"/>
      <c r="H122" s="12"/>
      <c r="I122" s="12"/>
      <c r="J122" s="12"/>
      <c r="K122" s="12"/>
      <c r="L122" s="12"/>
      <c r="M122" s="12"/>
      <c r="N122" s="12"/>
      <c r="O122" s="12"/>
      <c r="P122" s="12"/>
    </row>
    <row r="123" spans="1:16" ht="18.75">
      <c r="A123" s="765" t="s">
        <v>5120</v>
      </c>
      <c r="B123" s="159">
        <v>300000</v>
      </c>
      <c r="C123" s="12"/>
      <c r="D123" s="12"/>
      <c r="E123" s="12"/>
      <c r="F123" s="12"/>
      <c r="G123" s="12"/>
      <c r="H123" s="12"/>
      <c r="I123" s="12"/>
      <c r="J123" s="12"/>
      <c r="K123" s="12"/>
      <c r="L123" s="12"/>
      <c r="M123" s="12"/>
      <c r="N123" s="12"/>
      <c r="O123" s="12"/>
      <c r="P123" s="12"/>
    </row>
    <row r="124" spans="1:16" ht="18.75">
      <c r="A124" s="11"/>
      <c r="B124" s="33"/>
      <c r="C124" s="12"/>
      <c r="D124" s="12"/>
      <c r="E124" s="12"/>
      <c r="F124" s="12"/>
      <c r="G124" s="12"/>
      <c r="H124" s="12"/>
      <c r="I124" s="12"/>
      <c r="J124" s="12"/>
      <c r="K124" s="12"/>
      <c r="L124" s="12"/>
      <c r="M124" s="12"/>
      <c r="N124" s="12"/>
      <c r="O124" s="12"/>
      <c r="P124" s="12"/>
    </row>
    <row r="125" spans="1:16" ht="18.75">
      <c r="A125" s="767" t="s">
        <v>5121</v>
      </c>
      <c r="B125" s="768">
        <f>PMT(B121/12,B122*12,B123)</f>
        <v>-1798.651575458257</v>
      </c>
      <c r="C125" s="12"/>
      <c r="D125" s="12"/>
      <c r="E125" s="12"/>
      <c r="F125" s="12"/>
      <c r="G125" s="12"/>
      <c r="H125" s="12"/>
      <c r="I125" s="12"/>
      <c r="J125" s="12"/>
      <c r="K125" s="12"/>
      <c r="L125" s="12"/>
      <c r="M125" s="12"/>
      <c r="N125" s="12"/>
      <c r="O125" s="12"/>
      <c r="P125" s="12"/>
    </row>
    <row r="126" spans="1:16" ht="15.75">
      <c r="A126" s="10"/>
      <c r="B126" s="12"/>
      <c r="C126" s="12"/>
      <c r="D126" s="12"/>
      <c r="E126" s="12"/>
      <c r="F126" s="12"/>
      <c r="G126" s="12"/>
      <c r="H126" s="12"/>
      <c r="I126" s="12"/>
      <c r="J126" s="12"/>
      <c r="K126" s="12"/>
      <c r="L126" s="12"/>
      <c r="M126" s="12"/>
      <c r="N126" s="12"/>
      <c r="O126" s="12"/>
      <c r="P126" s="12"/>
    </row>
    <row r="127" spans="1:16" ht="15.75">
      <c r="A127" s="10"/>
      <c r="B127" s="12"/>
      <c r="C127" s="12"/>
      <c r="D127" s="12"/>
      <c r="E127" s="12"/>
      <c r="F127" s="12"/>
      <c r="G127" s="12"/>
      <c r="H127" s="12"/>
      <c r="I127" s="12"/>
      <c r="J127" s="12"/>
      <c r="K127" s="12"/>
      <c r="L127" s="12"/>
      <c r="M127" s="12"/>
      <c r="N127" s="12"/>
      <c r="O127" s="12"/>
      <c r="P127" s="12"/>
    </row>
    <row r="128" spans="1:16" ht="15.75">
      <c r="A128" s="10"/>
      <c r="B128" s="12"/>
      <c r="C128" s="12"/>
      <c r="D128" s="12"/>
      <c r="E128" s="12"/>
      <c r="F128" s="12"/>
      <c r="G128" s="12"/>
      <c r="H128" s="12"/>
      <c r="I128" s="12"/>
      <c r="J128" s="12"/>
      <c r="K128" s="12"/>
      <c r="L128" s="12"/>
      <c r="M128" s="12"/>
      <c r="N128" s="12"/>
      <c r="O128" s="12"/>
      <c r="P128" s="12"/>
    </row>
    <row r="129" spans="1:16" ht="15.75">
      <c r="A129" s="10"/>
      <c r="B129" s="12"/>
      <c r="C129" s="12"/>
      <c r="D129" s="12"/>
      <c r="E129" s="12"/>
      <c r="F129" s="12"/>
      <c r="G129" s="12"/>
      <c r="H129" s="12"/>
      <c r="I129" s="12"/>
      <c r="J129" s="12"/>
      <c r="K129" s="12"/>
      <c r="L129" s="12"/>
      <c r="M129" s="12"/>
      <c r="N129" s="12"/>
      <c r="O129" s="12"/>
      <c r="P129" s="12"/>
    </row>
    <row r="130" spans="1:16" ht="15.75">
      <c r="A130" s="10"/>
      <c r="B130" s="12"/>
      <c r="C130" s="12"/>
      <c r="D130" s="12"/>
      <c r="E130" s="12"/>
      <c r="F130" s="12"/>
      <c r="G130" s="12"/>
      <c r="H130" s="12"/>
      <c r="I130" s="12"/>
      <c r="J130" s="12"/>
      <c r="K130" s="12"/>
      <c r="L130" s="12"/>
      <c r="M130" s="12"/>
      <c r="N130" s="12"/>
      <c r="O130" s="12"/>
      <c r="P130" s="12"/>
    </row>
    <row r="131" spans="1:16" ht="15.75">
      <c r="A131" s="10"/>
      <c r="B131" s="12"/>
      <c r="C131" s="12"/>
      <c r="D131" s="12"/>
      <c r="E131" s="12"/>
      <c r="F131" s="12"/>
      <c r="G131" s="12"/>
      <c r="H131" s="12"/>
      <c r="I131" s="12"/>
      <c r="J131" s="12"/>
      <c r="K131" s="12"/>
      <c r="L131" s="12"/>
      <c r="M131" s="12"/>
      <c r="N131" s="12"/>
      <c r="O131" s="12"/>
      <c r="P131" s="12"/>
    </row>
    <row r="132" spans="1:16">
      <c r="A132" s="12"/>
      <c r="B132" s="12"/>
      <c r="C132" s="12"/>
      <c r="D132" s="12"/>
      <c r="E132" s="12"/>
      <c r="F132" s="12"/>
      <c r="G132" s="12"/>
      <c r="H132" s="12"/>
      <c r="I132" s="12"/>
      <c r="J132" s="12"/>
      <c r="K132" s="12"/>
      <c r="L132" s="12"/>
      <c r="M132" s="12"/>
      <c r="N132" s="12"/>
      <c r="O132" s="12"/>
      <c r="P132" s="12"/>
    </row>
    <row r="133" spans="1:16" ht="26.25">
      <c r="A133" s="23" t="s">
        <v>5129</v>
      </c>
      <c r="B133" s="6"/>
      <c r="C133" s="6"/>
      <c r="D133" s="12"/>
      <c r="E133" s="12"/>
      <c r="F133" s="12"/>
      <c r="G133" s="12"/>
      <c r="H133" s="12"/>
      <c r="I133" s="12"/>
      <c r="J133" s="12"/>
      <c r="K133" s="12"/>
      <c r="L133" s="12"/>
      <c r="M133" s="12"/>
      <c r="N133" s="12"/>
      <c r="O133" s="12"/>
      <c r="P133" s="12"/>
    </row>
    <row r="134" spans="1:16" ht="26.25">
      <c r="A134" s="34" t="s">
        <v>5130</v>
      </c>
      <c r="B134" s="35"/>
      <c r="C134" s="35"/>
      <c r="D134" s="35"/>
      <c r="E134" s="35"/>
      <c r="F134" s="12"/>
      <c r="G134" s="12"/>
      <c r="H134" s="12"/>
      <c r="I134" s="12"/>
      <c r="J134" s="12"/>
      <c r="K134" s="12"/>
      <c r="L134" s="12"/>
      <c r="M134" s="12"/>
      <c r="N134" s="12"/>
      <c r="O134" s="12"/>
      <c r="P134" s="12"/>
    </row>
    <row r="135" spans="1:16">
      <c r="A135" s="12"/>
      <c r="B135" s="12"/>
      <c r="C135" s="12"/>
      <c r="D135" s="12"/>
      <c r="E135" s="12"/>
      <c r="F135" s="12"/>
      <c r="G135" s="12"/>
      <c r="H135" s="12"/>
      <c r="I135" s="12"/>
      <c r="J135" s="12"/>
      <c r="K135" s="12"/>
      <c r="L135" s="12"/>
      <c r="M135" s="12"/>
      <c r="N135" s="12"/>
      <c r="O135" s="12"/>
      <c r="P135" s="12"/>
    </row>
    <row r="136" spans="1:16" ht="18.75">
      <c r="A136" s="11" t="s">
        <v>5131</v>
      </c>
      <c r="B136" s="12"/>
      <c r="C136" s="12"/>
      <c r="D136" s="12"/>
      <c r="E136" s="12"/>
      <c r="F136" s="12"/>
      <c r="G136" s="12"/>
      <c r="H136" s="12"/>
      <c r="I136" s="12"/>
      <c r="J136" s="12"/>
      <c r="K136" s="12"/>
      <c r="L136" s="12"/>
      <c r="M136" s="12"/>
      <c r="N136" s="12"/>
      <c r="O136" s="12"/>
      <c r="P136" s="12"/>
    </row>
    <row r="137" spans="1:16" ht="21">
      <c r="A137" s="6" t="s">
        <v>1690</v>
      </c>
      <c r="B137" s="12"/>
      <c r="C137" s="12"/>
      <c r="D137" s="12"/>
      <c r="E137" s="12"/>
      <c r="F137" s="12"/>
      <c r="H137" s="12"/>
      <c r="I137" s="12"/>
      <c r="J137" s="12"/>
      <c r="K137" s="12"/>
      <c r="L137" s="12"/>
      <c r="M137" s="12"/>
      <c r="N137" s="12"/>
      <c r="O137" s="12"/>
      <c r="P137" s="12"/>
    </row>
    <row r="138" spans="1:16" ht="18.75">
      <c r="A138" s="11" t="s">
        <v>5132</v>
      </c>
      <c r="B138" s="12"/>
      <c r="C138" s="12"/>
      <c r="D138" s="12"/>
      <c r="E138" s="12"/>
      <c r="F138" s="12"/>
      <c r="G138" s="12"/>
      <c r="H138" s="12"/>
      <c r="I138" s="12"/>
      <c r="J138" s="12"/>
      <c r="K138" s="12"/>
      <c r="L138" s="12"/>
      <c r="M138" s="12"/>
      <c r="N138" s="12"/>
      <c r="O138" s="12"/>
      <c r="P138" s="12"/>
    </row>
    <row r="139" spans="1:16" ht="18.75">
      <c r="A139" s="469" t="s">
        <v>5068</v>
      </c>
      <c r="B139" s="270"/>
      <c r="C139" s="270"/>
      <c r="D139" s="270"/>
      <c r="E139" s="12"/>
      <c r="F139" s="12"/>
      <c r="G139" s="12"/>
      <c r="H139" s="12"/>
      <c r="I139" s="12"/>
      <c r="J139" s="12"/>
      <c r="K139" s="12"/>
      <c r="L139" s="12"/>
      <c r="M139" s="12"/>
      <c r="N139" s="12"/>
      <c r="O139" s="12"/>
      <c r="P139" s="12"/>
    </row>
    <row r="140" spans="1:16">
      <c r="A140" s="165">
        <v>2</v>
      </c>
      <c r="B140" s="57">
        <f>A140^2</f>
        <v>4</v>
      </c>
      <c r="C140" s="12"/>
      <c r="D140" s="12"/>
      <c r="E140" s="12"/>
      <c r="F140" s="12"/>
      <c r="G140" s="12"/>
      <c r="H140" s="12"/>
      <c r="I140" s="12"/>
      <c r="J140" s="12"/>
      <c r="K140" s="12"/>
      <c r="L140" s="12"/>
      <c r="M140" s="12"/>
      <c r="N140" s="12"/>
      <c r="O140" s="12"/>
      <c r="P140" s="12"/>
    </row>
    <row r="141" spans="1:16">
      <c r="A141" s="12"/>
      <c r="B141" s="12"/>
      <c r="C141" s="12"/>
      <c r="D141" s="12"/>
      <c r="E141" s="12"/>
      <c r="F141" s="12"/>
      <c r="G141" s="12"/>
      <c r="H141" s="12"/>
      <c r="I141" s="12"/>
      <c r="J141" s="12"/>
      <c r="K141" s="12"/>
      <c r="L141" s="12"/>
      <c r="M141" s="12"/>
      <c r="N141" s="12"/>
      <c r="O141" s="12"/>
      <c r="P141" s="12"/>
    </row>
    <row r="142" spans="1:16">
      <c r="A142" s="12"/>
      <c r="B142" s="12"/>
      <c r="C142" s="12"/>
      <c r="D142" s="12"/>
      <c r="E142" s="12"/>
      <c r="F142" s="12"/>
      <c r="G142" s="12"/>
      <c r="H142" s="12"/>
      <c r="I142" s="12"/>
      <c r="J142" s="12"/>
      <c r="K142" s="12"/>
      <c r="L142" s="12"/>
      <c r="M142" s="12"/>
      <c r="N142" s="12"/>
      <c r="O142" s="12"/>
      <c r="P142" s="12"/>
    </row>
    <row r="143" spans="1:16">
      <c r="A143" s="12"/>
      <c r="B143" s="12"/>
      <c r="C143" s="12"/>
      <c r="D143" s="12"/>
      <c r="E143" s="12"/>
      <c r="F143" s="12"/>
      <c r="G143" s="12"/>
      <c r="H143" s="12"/>
      <c r="I143" s="12"/>
      <c r="J143" s="12"/>
      <c r="K143" s="12"/>
      <c r="L143" s="12"/>
      <c r="M143" s="12"/>
      <c r="N143" s="12"/>
      <c r="O143" s="12"/>
      <c r="P143" s="12"/>
    </row>
    <row r="144" spans="1:16">
      <c r="A144" s="12"/>
      <c r="B144" s="12"/>
      <c r="C144" s="12"/>
      <c r="D144" s="12"/>
      <c r="E144" s="12"/>
      <c r="F144" s="12"/>
      <c r="G144" s="12"/>
      <c r="H144" s="12"/>
      <c r="I144" s="12"/>
      <c r="J144" s="12"/>
      <c r="K144" s="12"/>
      <c r="L144" s="12"/>
      <c r="M144" s="12"/>
      <c r="N144" s="12"/>
      <c r="O144" s="12"/>
      <c r="P144" s="12"/>
    </row>
    <row r="145" spans="1:16">
      <c r="A145" s="12"/>
      <c r="B145" s="12"/>
      <c r="C145" s="12"/>
      <c r="D145" s="12"/>
      <c r="E145" s="12"/>
      <c r="F145" s="12"/>
      <c r="G145" s="12"/>
      <c r="H145" s="12"/>
      <c r="I145" s="12"/>
      <c r="J145" s="12"/>
      <c r="K145" s="12"/>
      <c r="L145" s="12"/>
      <c r="M145" s="12"/>
      <c r="N145" s="12"/>
      <c r="O145" s="12"/>
      <c r="P145" s="12"/>
    </row>
    <row r="146" spans="1:16">
      <c r="A146" s="12"/>
      <c r="B146" s="12"/>
      <c r="C146" s="12"/>
      <c r="D146" s="12"/>
      <c r="E146" s="12"/>
      <c r="F146" s="12"/>
      <c r="G146" s="12"/>
      <c r="H146" s="12"/>
      <c r="I146" s="12"/>
      <c r="J146" s="12"/>
      <c r="K146" s="12"/>
      <c r="L146" s="12"/>
      <c r="M146" s="12"/>
      <c r="N146" s="12"/>
      <c r="O146" s="12"/>
      <c r="P146" s="12"/>
    </row>
    <row r="147" spans="1:16" ht="18.75">
      <c r="A147" s="11" t="s">
        <v>5133</v>
      </c>
      <c r="B147" s="12"/>
      <c r="C147" s="12"/>
      <c r="D147" s="12"/>
      <c r="E147" s="12"/>
      <c r="F147" s="12"/>
      <c r="G147" s="12"/>
      <c r="H147" s="12"/>
      <c r="I147" s="12"/>
      <c r="J147" s="12"/>
      <c r="K147" s="12"/>
      <c r="L147" s="12"/>
      <c r="M147" s="12"/>
      <c r="N147" s="12"/>
      <c r="O147" s="12"/>
      <c r="P147" s="12"/>
    </row>
    <row r="148" spans="1:16" ht="15.75">
      <c r="A148" s="10"/>
      <c r="B148" s="12"/>
      <c r="C148" s="12"/>
      <c r="D148" s="12"/>
      <c r="E148" s="12"/>
      <c r="F148" s="12"/>
      <c r="G148" s="12"/>
      <c r="H148" s="12"/>
      <c r="I148" s="12"/>
      <c r="J148" s="12"/>
      <c r="K148" s="12"/>
      <c r="L148" s="12"/>
      <c r="M148" s="12"/>
      <c r="N148" s="12"/>
      <c r="O148" s="12"/>
      <c r="P148" s="12"/>
    </row>
    <row r="149" spans="1:16">
      <c r="A149" s="165">
        <v>2</v>
      </c>
      <c r="B149" s="57"/>
      <c r="C149" s="12"/>
      <c r="D149" s="12"/>
      <c r="E149" s="12"/>
      <c r="F149" s="12"/>
      <c r="G149" s="12"/>
      <c r="H149" s="12"/>
      <c r="I149" s="12"/>
      <c r="J149" s="12"/>
      <c r="K149" s="12"/>
      <c r="L149" s="12"/>
      <c r="M149" s="12"/>
      <c r="N149" s="12"/>
      <c r="O149" s="12"/>
      <c r="P149" s="12"/>
    </row>
    <row r="150" spans="1:16">
      <c r="A150" s="12"/>
      <c r="B150" s="12"/>
      <c r="C150" s="12"/>
      <c r="D150" s="12"/>
      <c r="E150" s="12"/>
      <c r="F150" s="12"/>
      <c r="G150" s="12"/>
      <c r="H150" s="12"/>
      <c r="I150" s="12"/>
      <c r="J150" s="12"/>
      <c r="K150" s="12"/>
      <c r="L150" s="12"/>
      <c r="M150" s="12"/>
      <c r="N150" s="12"/>
      <c r="O150" s="12"/>
      <c r="P150" s="12"/>
    </row>
    <row r="151" spans="1:16">
      <c r="A151" s="12"/>
      <c r="B151" s="12"/>
      <c r="C151" s="12"/>
      <c r="D151" s="12"/>
      <c r="E151" s="12"/>
      <c r="F151" s="12"/>
      <c r="G151" s="12"/>
      <c r="H151" s="12"/>
      <c r="I151" s="12"/>
      <c r="J151" s="12"/>
      <c r="K151" s="12"/>
      <c r="L151" s="12"/>
      <c r="M151" s="12"/>
      <c r="N151" s="12"/>
      <c r="O151" s="12"/>
      <c r="P151" s="12"/>
    </row>
    <row r="152" spans="1:16">
      <c r="A152" s="12"/>
      <c r="B152" s="12"/>
      <c r="C152" s="12"/>
      <c r="D152" s="12"/>
      <c r="E152" s="12"/>
      <c r="F152" s="12"/>
      <c r="G152" s="12"/>
      <c r="H152" s="12"/>
      <c r="I152" s="12"/>
      <c r="J152" s="12"/>
      <c r="K152" s="12"/>
      <c r="L152" s="12"/>
      <c r="M152" s="12"/>
      <c r="N152" s="12"/>
      <c r="O152" s="12"/>
      <c r="P152" s="12"/>
    </row>
    <row r="153" spans="1:16">
      <c r="A153" s="12"/>
      <c r="B153" s="12"/>
      <c r="C153" s="12"/>
      <c r="D153" s="12"/>
      <c r="E153" s="12"/>
      <c r="F153" s="12"/>
      <c r="G153" s="12"/>
      <c r="H153" s="12"/>
      <c r="I153" s="12"/>
      <c r="J153" s="12"/>
      <c r="K153" s="12"/>
      <c r="L153" s="12"/>
      <c r="M153" s="12"/>
      <c r="N153" s="12"/>
      <c r="O153" s="12"/>
      <c r="P153" s="12"/>
    </row>
    <row r="154" spans="1:16">
      <c r="A154" s="12"/>
      <c r="B154" s="12"/>
      <c r="C154" s="12"/>
      <c r="D154" s="12"/>
      <c r="E154" s="12"/>
      <c r="F154" s="12"/>
      <c r="G154" s="12"/>
      <c r="H154" s="12"/>
      <c r="I154" s="12"/>
      <c r="J154" s="12"/>
      <c r="K154" s="12"/>
      <c r="L154" s="12"/>
      <c r="M154" s="12"/>
      <c r="N154" s="12"/>
      <c r="O154" s="12"/>
      <c r="P154" s="12"/>
    </row>
    <row r="155" spans="1:16">
      <c r="A155" s="12"/>
      <c r="B155" s="12"/>
      <c r="C155" s="12"/>
      <c r="D155" s="12"/>
      <c r="E155" s="12"/>
      <c r="F155" s="12"/>
      <c r="G155" s="12"/>
      <c r="H155" s="12"/>
      <c r="I155" s="12"/>
      <c r="J155" s="12"/>
      <c r="K155" s="12"/>
      <c r="L155" s="12"/>
      <c r="M155" s="12"/>
      <c r="N155" s="12"/>
      <c r="O155" s="12"/>
      <c r="P155" s="12"/>
    </row>
    <row r="156" spans="1:16">
      <c r="A156" s="12"/>
      <c r="B156" s="12"/>
      <c r="C156" s="12"/>
      <c r="D156" s="12"/>
      <c r="E156" s="12"/>
      <c r="F156" s="12"/>
      <c r="G156" s="12"/>
      <c r="H156" s="12"/>
      <c r="I156" s="12"/>
      <c r="J156" s="12"/>
      <c r="K156" s="12"/>
      <c r="L156" s="12"/>
      <c r="M156" s="12"/>
      <c r="N156" s="12"/>
      <c r="O156" s="12"/>
      <c r="P156" s="12"/>
    </row>
    <row r="157" spans="1:16" ht="18.75">
      <c r="A157" s="11" t="s">
        <v>5134</v>
      </c>
      <c r="B157" s="12"/>
      <c r="C157" s="12"/>
      <c r="D157" s="12"/>
      <c r="E157" s="12"/>
      <c r="F157" s="12"/>
      <c r="G157" s="12"/>
      <c r="H157" s="12"/>
      <c r="I157" s="12"/>
      <c r="J157" s="12"/>
      <c r="K157" s="12"/>
      <c r="L157" s="12"/>
      <c r="M157" s="12"/>
      <c r="N157" s="12"/>
      <c r="O157" s="12"/>
      <c r="P157" s="12"/>
    </row>
    <row r="158" spans="1:16" ht="15.75">
      <c r="A158" s="10"/>
      <c r="B158" s="12"/>
      <c r="C158" s="12"/>
      <c r="D158" s="12"/>
      <c r="E158" s="12"/>
      <c r="F158" s="12"/>
      <c r="G158" s="12"/>
      <c r="H158" s="12"/>
      <c r="I158" s="12"/>
      <c r="J158" s="12"/>
      <c r="K158" s="12"/>
      <c r="L158" s="12"/>
      <c r="M158" s="12"/>
      <c r="N158" s="12"/>
      <c r="O158" s="12"/>
      <c r="P158" s="12"/>
    </row>
    <row r="159" spans="1:16" ht="15.75">
      <c r="A159" s="10"/>
      <c r="B159" s="12"/>
      <c r="C159" s="12"/>
      <c r="D159" s="12"/>
      <c r="E159" s="12"/>
      <c r="F159" s="12"/>
      <c r="G159" s="12"/>
      <c r="H159" s="12"/>
      <c r="I159" s="12"/>
      <c r="J159" s="12"/>
      <c r="K159" s="12"/>
      <c r="L159" s="12"/>
      <c r="M159" s="12"/>
      <c r="N159" s="12"/>
      <c r="O159" s="12"/>
      <c r="P159" s="12"/>
    </row>
    <row r="160" spans="1:16" ht="15.75">
      <c r="A160" s="10"/>
      <c r="B160" s="12"/>
      <c r="C160" s="12"/>
      <c r="D160" s="12"/>
      <c r="E160" s="12"/>
      <c r="F160" s="12"/>
      <c r="G160" s="12"/>
      <c r="H160" s="12"/>
      <c r="I160" s="12"/>
      <c r="J160" s="12"/>
      <c r="K160" s="12"/>
      <c r="L160" s="12"/>
      <c r="M160" s="12"/>
      <c r="N160" s="12"/>
      <c r="O160" s="12"/>
      <c r="P160" s="12"/>
    </row>
    <row r="161" spans="1:16" ht="15.75">
      <c r="A161" s="10"/>
      <c r="B161" s="12"/>
      <c r="C161" s="12"/>
      <c r="D161" s="12"/>
      <c r="E161" s="12"/>
      <c r="F161" s="12"/>
      <c r="G161" s="12"/>
      <c r="H161" s="12"/>
      <c r="I161" s="12"/>
      <c r="J161" s="12"/>
      <c r="K161" s="12"/>
      <c r="L161" s="12"/>
      <c r="M161" s="12"/>
      <c r="N161" s="12"/>
      <c r="O161" s="12"/>
      <c r="P161" s="12"/>
    </row>
    <row r="162" spans="1:16" ht="15.75">
      <c r="A162" s="10"/>
      <c r="B162" s="12"/>
      <c r="C162" s="12"/>
      <c r="D162" s="12"/>
      <c r="E162" s="12"/>
      <c r="F162" s="12"/>
      <c r="G162" s="12"/>
      <c r="H162" s="12"/>
      <c r="I162" s="12"/>
      <c r="J162" s="12"/>
      <c r="K162" s="12"/>
      <c r="L162" s="12"/>
      <c r="M162" s="12"/>
      <c r="N162" s="12"/>
      <c r="O162" s="12"/>
      <c r="P162" s="12"/>
    </row>
    <row r="163" spans="1:16" ht="15.75">
      <c r="A163" s="10"/>
      <c r="B163" s="12"/>
      <c r="C163" s="12"/>
      <c r="D163" s="12"/>
      <c r="E163" s="12"/>
      <c r="F163" s="12"/>
      <c r="G163" s="12"/>
      <c r="H163" s="12"/>
      <c r="I163" s="12"/>
      <c r="J163" s="12"/>
      <c r="K163" s="12"/>
      <c r="L163" s="12"/>
      <c r="M163" s="12"/>
      <c r="N163" s="12"/>
      <c r="O163" s="12"/>
      <c r="P163" s="12"/>
    </row>
    <row r="164" spans="1:16" ht="15.75">
      <c r="A164" s="10"/>
      <c r="B164" s="12"/>
      <c r="C164" s="12"/>
      <c r="D164" s="12"/>
      <c r="E164" s="12"/>
      <c r="F164" s="12"/>
      <c r="G164" s="12"/>
      <c r="H164" s="12"/>
      <c r="I164" s="12"/>
      <c r="J164" s="12"/>
      <c r="K164" s="12"/>
      <c r="L164" s="12"/>
      <c r="M164" s="12"/>
      <c r="N164" s="12"/>
      <c r="O164" s="12"/>
      <c r="P164" s="12"/>
    </row>
    <row r="165" spans="1:16" ht="15.75">
      <c r="A165" s="10"/>
      <c r="B165" s="12"/>
      <c r="C165" s="12"/>
      <c r="D165" s="12"/>
      <c r="E165" s="12"/>
      <c r="F165" s="12"/>
      <c r="G165" s="12"/>
      <c r="H165" s="12"/>
      <c r="I165" s="12"/>
      <c r="J165" s="12"/>
      <c r="K165" s="12"/>
      <c r="L165" s="12"/>
      <c r="M165" s="12"/>
      <c r="N165" s="12"/>
      <c r="O165" s="12"/>
      <c r="P165" s="12"/>
    </row>
    <row r="166" spans="1:16">
      <c r="A166" s="12"/>
      <c r="B166" s="12"/>
      <c r="C166" s="12"/>
      <c r="D166" s="12"/>
      <c r="E166" s="12"/>
      <c r="F166" s="12"/>
      <c r="G166" s="12"/>
      <c r="H166" s="12"/>
      <c r="I166" s="12"/>
      <c r="J166" s="12"/>
      <c r="K166" s="12"/>
      <c r="L166" s="12"/>
      <c r="M166" s="12"/>
      <c r="N166" s="12"/>
      <c r="O166" s="12"/>
      <c r="P166" s="12"/>
    </row>
    <row r="167" spans="1:16">
      <c r="A167" s="12"/>
      <c r="B167" s="12"/>
      <c r="C167" s="12"/>
      <c r="D167" s="12"/>
      <c r="E167" s="12"/>
      <c r="F167" s="12"/>
      <c r="G167" s="12"/>
      <c r="H167" s="12"/>
      <c r="I167" s="12"/>
      <c r="J167" s="12"/>
      <c r="K167" s="12"/>
      <c r="L167" s="12"/>
      <c r="M167" s="12"/>
      <c r="N167" s="12"/>
      <c r="O167" s="12"/>
      <c r="P167" s="12"/>
    </row>
    <row r="168" spans="1:16" ht="18.75">
      <c r="A168" s="11" t="s">
        <v>5135</v>
      </c>
      <c r="B168" s="12"/>
      <c r="C168" s="12"/>
      <c r="D168" s="12"/>
      <c r="E168" s="12"/>
      <c r="F168" s="12"/>
      <c r="G168" s="12"/>
      <c r="H168" s="12"/>
      <c r="I168" s="12"/>
      <c r="J168" s="12"/>
      <c r="K168" s="12"/>
      <c r="L168" s="12"/>
      <c r="M168" s="12"/>
      <c r="N168" s="12"/>
      <c r="O168" s="12"/>
      <c r="P168" s="12"/>
    </row>
    <row r="169" spans="1:16" ht="18.75">
      <c r="A169" s="33"/>
      <c r="B169" s="12"/>
      <c r="C169" s="12"/>
      <c r="D169" s="12"/>
      <c r="E169" s="12"/>
      <c r="F169" s="12"/>
      <c r="G169" s="12"/>
      <c r="H169" s="12"/>
      <c r="I169" s="12"/>
      <c r="J169" s="12"/>
      <c r="K169" s="12"/>
      <c r="L169" s="12"/>
      <c r="M169" s="12"/>
      <c r="N169" s="12"/>
      <c r="O169" s="12"/>
      <c r="P169" s="12"/>
    </row>
    <row r="170" spans="1:16" ht="18.75">
      <c r="A170" s="11" t="s">
        <v>5136</v>
      </c>
      <c r="B170" s="12"/>
      <c r="C170" s="12"/>
      <c r="D170" s="12"/>
      <c r="E170" s="12"/>
      <c r="F170" s="12"/>
      <c r="G170" s="12"/>
      <c r="H170" s="12"/>
      <c r="I170" s="12"/>
      <c r="J170" s="12"/>
      <c r="K170" s="12"/>
      <c r="L170" s="12"/>
      <c r="M170" s="12"/>
      <c r="N170" s="12"/>
      <c r="O170" s="12"/>
      <c r="P170" s="12"/>
    </row>
    <row r="171" spans="1:16" ht="15.75">
      <c r="A171" s="10"/>
      <c r="B171" s="12"/>
      <c r="C171" s="12"/>
      <c r="D171" s="12"/>
      <c r="E171" s="12"/>
      <c r="F171" s="12"/>
      <c r="G171" s="12"/>
      <c r="H171" s="12"/>
      <c r="I171" s="12"/>
      <c r="J171" s="12"/>
      <c r="K171" s="12"/>
      <c r="L171" s="12"/>
      <c r="M171" s="12"/>
      <c r="N171" s="12"/>
      <c r="O171" s="12"/>
      <c r="P171" s="12"/>
    </row>
    <row r="172" spans="1:16" ht="15.75">
      <c r="A172" s="10"/>
      <c r="B172" s="12"/>
      <c r="C172" s="12"/>
      <c r="D172" s="12"/>
      <c r="E172" s="12"/>
      <c r="F172" s="12"/>
      <c r="G172" s="12"/>
      <c r="H172" s="12"/>
      <c r="I172" s="12"/>
      <c r="J172" s="12"/>
      <c r="K172" s="12"/>
      <c r="L172" s="12"/>
      <c r="M172" s="12"/>
      <c r="N172" s="12"/>
      <c r="O172" s="12"/>
      <c r="P172" s="12"/>
    </row>
    <row r="173" spans="1:16" ht="15.75">
      <c r="A173" s="10"/>
      <c r="B173" s="12"/>
      <c r="C173" s="12"/>
      <c r="D173" s="12"/>
      <c r="E173" s="12"/>
      <c r="F173" s="12"/>
      <c r="G173" s="12"/>
      <c r="H173" s="12"/>
      <c r="I173" s="12"/>
      <c r="J173" s="12"/>
      <c r="K173" s="12"/>
      <c r="L173" s="12"/>
      <c r="M173" s="12"/>
      <c r="N173" s="12"/>
      <c r="O173" s="12"/>
      <c r="P173" s="12"/>
    </row>
    <row r="174" spans="1:16" ht="15.75">
      <c r="A174" s="10"/>
      <c r="B174" s="12"/>
      <c r="C174" s="12"/>
      <c r="D174" s="12"/>
      <c r="E174" s="12"/>
      <c r="F174" s="12"/>
      <c r="G174" s="12"/>
      <c r="H174" s="12"/>
      <c r="I174" s="12"/>
      <c r="J174" s="12"/>
      <c r="K174" s="12"/>
      <c r="L174" s="12"/>
      <c r="M174" s="12"/>
      <c r="N174" s="12"/>
      <c r="O174" s="12"/>
      <c r="P174" s="12"/>
    </row>
    <row r="175" spans="1:16" ht="15.75">
      <c r="A175" s="10"/>
      <c r="B175" s="12"/>
      <c r="C175" s="12"/>
      <c r="D175" s="12"/>
      <c r="E175" s="12"/>
      <c r="F175" s="12"/>
      <c r="G175" s="12"/>
      <c r="H175" s="12"/>
      <c r="I175" s="12"/>
      <c r="J175" s="12"/>
      <c r="K175" s="12"/>
      <c r="L175" s="12"/>
      <c r="M175" s="12"/>
      <c r="N175" s="12"/>
      <c r="O175" s="12"/>
      <c r="P175" s="12"/>
    </row>
    <row r="176" spans="1:16" ht="15.75">
      <c r="A176" s="10"/>
      <c r="B176" s="12"/>
      <c r="C176" s="12"/>
      <c r="D176" s="12"/>
      <c r="E176" s="12"/>
      <c r="F176" s="12"/>
      <c r="G176" s="12"/>
      <c r="H176" s="12"/>
      <c r="I176" s="12"/>
      <c r="J176" s="12"/>
      <c r="K176" s="12"/>
      <c r="L176" s="12"/>
      <c r="M176" s="12"/>
      <c r="N176" s="12"/>
      <c r="O176" s="12"/>
      <c r="P176" s="12"/>
    </row>
    <row r="177" spans="1:16" ht="15.75">
      <c r="A177" s="10"/>
      <c r="B177" s="12"/>
      <c r="C177" s="12"/>
      <c r="D177" s="12"/>
      <c r="E177" s="12"/>
      <c r="F177" s="12"/>
      <c r="G177" s="12"/>
      <c r="H177" s="12"/>
      <c r="I177" s="12"/>
      <c r="J177" s="12"/>
      <c r="K177" s="12"/>
      <c r="L177" s="12"/>
      <c r="M177" s="12"/>
      <c r="N177" s="12"/>
      <c r="O177" s="12"/>
      <c r="P177" s="12"/>
    </row>
    <row r="178" spans="1:16" ht="15.75">
      <c r="A178" s="10"/>
      <c r="B178" s="12"/>
      <c r="C178" s="12"/>
      <c r="D178" s="12"/>
      <c r="E178" s="12"/>
      <c r="F178" s="12"/>
      <c r="G178" s="12"/>
      <c r="H178" s="12"/>
      <c r="I178" s="12"/>
      <c r="J178" s="12"/>
      <c r="K178" s="12"/>
      <c r="L178" s="12"/>
      <c r="M178" s="12"/>
      <c r="N178" s="12"/>
      <c r="O178" s="12"/>
      <c r="P178" s="12"/>
    </row>
    <row r="179" spans="1:16" ht="15.75">
      <c r="A179" s="10"/>
      <c r="B179" s="12"/>
      <c r="C179" s="12"/>
      <c r="D179" s="12"/>
      <c r="E179" s="12"/>
      <c r="F179" s="12"/>
      <c r="G179" s="12"/>
      <c r="H179" s="12"/>
      <c r="I179" s="12"/>
      <c r="J179" s="12"/>
      <c r="K179" s="12"/>
      <c r="L179" s="12"/>
      <c r="M179" s="12"/>
      <c r="N179" s="12"/>
      <c r="O179" s="12"/>
      <c r="P179" s="12"/>
    </row>
    <row r="180" spans="1:16" ht="15.75">
      <c r="A180" s="10"/>
      <c r="B180" s="12"/>
      <c r="C180" s="12"/>
      <c r="D180" s="12"/>
      <c r="E180" s="12"/>
      <c r="F180" s="12"/>
      <c r="G180" s="12"/>
      <c r="H180" s="12"/>
      <c r="I180" s="12"/>
      <c r="J180" s="12"/>
      <c r="K180" s="12"/>
      <c r="L180" s="12"/>
      <c r="M180" s="12"/>
      <c r="N180" s="12"/>
      <c r="O180" s="12"/>
      <c r="P180" s="12"/>
    </row>
    <row r="181" spans="1:16" ht="15.75">
      <c r="A181" s="10"/>
      <c r="B181" s="12"/>
      <c r="C181" s="12"/>
      <c r="D181" s="12"/>
      <c r="E181" s="12"/>
      <c r="F181" s="12"/>
      <c r="G181" s="12"/>
      <c r="H181" s="12"/>
      <c r="I181" s="12"/>
      <c r="J181" s="12"/>
      <c r="K181" s="12"/>
      <c r="L181" s="12"/>
      <c r="M181" s="12"/>
      <c r="N181" s="12"/>
      <c r="O181" s="12"/>
      <c r="P181" s="12"/>
    </row>
    <row r="182" spans="1:16" ht="15.75">
      <c r="A182" s="10"/>
      <c r="B182" s="12"/>
      <c r="C182" s="12"/>
      <c r="D182" s="12"/>
      <c r="E182" s="12"/>
      <c r="F182" s="12"/>
      <c r="G182" s="12"/>
      <c r="H182" s="12"/>
      <c r="I182" s="12"/>
      <c r="J182" s="12"/>
      <c r="K182" s="12"/>
      <c r="L182" s="12"/>
      <c r="M182" s="12"/>
      <c r="N182" s="12"/>
      <c r="O182" s="12"/>
      <c r="P182" s="12"/>
    </row>
    <row r="183" spans="1:16" ht="15.75">
      <c r="A183" s="10"/>
      <c r="B183" s="12"/>
      <c r="C183" s="12"/>
      <c r="D183" s="12"/>
      <c r="E183" s="12"/>
      <c r="F183" s="12"/>
      <c r="G183" s="12"/>
      <c r="H183" s="12"/>
      <c r="I183" s="12"/>
      <c r="J183" s="12"/>
      <c r="K183" s="12"/>
      <c r="L183" s="12"/>
      <c r="M183" s="12"/>
      <c r="N183" s="12"/>
      <c r="O183" s="12"/>
      <c r="P183" s="12"/>
    </row>
    <row r="184" spans="1:16" ht="15.75">
      <c r="A184" s="10"/>
      <c r="B184" s="12"/>
      <c r="C184" s="12"/>
      <c r="D184" s="12"/>
      <c r="E184" s="12"/>
      <c r="F184" s="12"/>
      <c r="G184" s="12"/>
      <c r="H184" s="12"/>
      <c r="I184" s="12"/>
      <c r="J184" s="12"/>
      <c r="K184" s="12"/>
      <c r="L184" s="12"/>
      <c r="M184" s="12"/>
      <c r="N184" s="12"/>
      <c r="O184" s="12"/>
      <c r="P184" s="12"/>
    </row>
    <row r="185" spans="1:16" ht="15.75">
      <c r="A185" s="10"/>
      <c r="B185" s="12"/>
      <c r="C185" s="12"/>
      <c r="D185" s="12"/>
      <c r="E185" s="12"/>
      <c r="F185" s="12"/>
      <c r="G185" s="12"/>
      <c r="H185" s="12"/>
      <c r="I185" s="12"/>
      <c r="J185" s="12"/>
      <c r="K185" s="12"/>
      <c r="L185" s="12"/>
      <c r="M185" s="12"/>
      <c r="N185" s="12"/>
      <c r="O185" s="12"/>
      <c r="P185" s="12"/>
    </row>
    <row r="186" spans="1:16" ht="15.75">
      <c r="A186" s="10"/>
      <c r="B186" s="12"/>
      <c r="C186" s="12"/>
      <c r="D186" s="12"/>
      <c r="E186" s="12"/>
      <c r="F186" s="12"/>
      <c r="G186" s="12"/>
      <c r="H186" s="12"/>
      <c r="I186" s="12"/>
      <c r="J186" s="12"/>
      <c r="K186" s="12"/>
      <c r="L186" s="12"/>
      <c r="M186" s="12"/>
      <c r="N186" s="12"/>
      <c r="O186" s="12"/>
      <c r="P186" s="12"/>
    </row>
    <row r="187" spans="1:16" ht="15.75">
      <c r="A187" s="10"/>
      <c r="B187" s="12"/>
      <c r="C187" s="12"/>
      <c r="D187" s="12"/>
      <c r="E187" s="12"/>
      <c r="F187" s="12"/>
      <c r="G187" s="12"/>
      <c r="H187" s="12"/>
      <c r="I187" s="12"/>
      <c r="J187" s="12"/>
      <c r="K187" s="12"/>
      <c r="L187" s="12"/>
      <c r="M187" s="12"/>
      <c r="N187" s="12"/>
      <c r="O187" s="12"/>
      <c r="P187" s="12"/>
    </row>
    <row r="188" spans="1:16" ht="15.75">
      <c r="A188" s="10"/>
      <c r="B188" s="12"/>
      <c r="C188" s="12"/>
      <c r="D188" s="12"/>
      <c r="E188" s="12"/>
      <c r="F188" s="12"/>
      <c r="G188" s="12"/>
      <c r="H188" s="12"/>
      <c r="I188" s="12"/>
      <c r="J188" s="12"/>
      <c r="K188" s="12"/>
      <c r="L188" s="12"/>
      <c r="M188" s="12"/>
      <c r="N188" s="12"/>
      <c r="O188" s="12"/>
      <c r="P188" s="12"/>
    </row>
    <row r="189" spans="1:16" ht="15.75">
      <c r="A189" s="10"/>
      <c r="B189" s="12"/>
      <c r="C189" s="12"/>
      <c r="D189" s="12"/>
      <c r="E189" s="12"/>
      <c r="F189" s="12"/>
      <c r="G189" s="12"/>
      <c r="H189" s="12"/>
      <c r="I189" s="12"/>
      <c r="J189" s="12"/>
      <c r="K189" s="12"/>
      <c r="L189" s="12"/>
      <c r="M189" s="12"/>
      <c r="N189" s="12"/>
      <c r="O189" s="12"/>
      <c r="P189" s="12"/>
    </row>
    <row r="190" spans="1:16" ht="15.75">
      <c r="A190" s="10"/>
      <c r="B190" s="12"/>
      <c r="C190" s="12"/>
      <c r="D190" s="12"/>
      <c r="E190" s="12"/>
      <c r="F190" s="12"/>
      <c r="G190" s="12"/>
      <c r="H190" s="12"/>
      <c r="I190" s="12"/>
      <c r="J190" s="12"/>
      <c r="K190" s="12"/>
      <c r="L190" s="12"/>
      <c r="M190" s="12"/>
      <c r="N190" s="12"/>
      <c r="O190" s="12"/>
      <c r="P190" s="12"/>
    </row>
    <row r="191" spans="1:16">
      <c r="A191" s="12"/>
      <c r="B191" s="12"/>
      <c r="C191" s="12"/>
      <c r="D191" s="12"/>
      <c r="E191" s="12"/>
      <c r="F191" s="12"/>
      <c r="G191" s="12"/>
      <c r="H191" s="12"/>
      <c r="I191" s="12"/>
      <c r="J191" s="12"/>
      <c r="K191" s="12"/>
      <c r="L191" s="12"/>
      <c r="M191" s="12"/>
      <c r="N191" s="12"/>
      <c r="O191" s="12"/>
      <c r="P191" s="12"/>
    </row>
    <row r="192" spans="1:16">
      <c r="A192" s="12"/>
      <c r="B192" s="12"/>
      <c r="C192" s="12"/>
      <c r="D192" s="12"/>
      <c r="E192" s="12"/>
      <c r="F192" s="12"/>
      <c r="G192" s="12"/>
      <c r="H192" s="12"/>
      <c r="I192" s="12"/>
      <c r="J192" s="12"/>
      <c r="K192" s="12"/>
      <c r="L192" s="12"/>
      <c r="M192" s="12"/>
      <c r="N192" s="12"/>
      <c r="O192" s="12"/>
      <c r="P192" s="12"/>
    </row>
    <row r="193" spans="1:16">
      <c r="A193" s="12"/>
      <c r="B193" s="12"/>
      <c r="C193" s="12"/>
      <c r="D193" s="12"/>
      <c r="E193" s="12"/>
      <c r="F193" s="12"/>
      <c r="G193" s="12"/>
      <c r="H193" s="12"/>
      <c r="I193" s="12"/>
      <c r="J193" s="12"/>
      <c r="K193" s="12"/>
      <c r="L193" s="12"/>
      <c r="M193" s="12"/>
      <c r="N193" s="12"/>
      <c r="O193" s="12"/>
      <c r="P193" s="12"/>
    </row>
    <row r="194" spans="1:16">
      <c r="A194" s="12"/>
      <c r="B194" s="12"/>
      <c r="C194" s="12"/>
      <c r="D194" s="12"/>
      <c r="E194" s="12"/>
      <c r="F194" s="12"/>
      <c r="G194" s="12"/>
      <c r="H194" s="12"/>
      <c r="I194" s="12"/>
      <c r="J194" s="12"/>
      <c r="K194" s="12"/>
      <c r="L194" s="12"/>
      <c r="M194" s="12"/>
      <c r="N194" s="12"/>
      <c r="O194" s="12"/>
      <c r="P194" s="12"/>
    </row>
    <row r="195" spans="1:16">
      <c r="A195" s="12"/>
      <c r="B195" s="12"/>
      <c r="C195" s="12"/>
      <c r="D195" s="12"/>
      <c r="E195" s="12"/>
      <c r="F195" s="12"/>
      <c r="G195" s="12"/>
      <c r="H195" s="12"/>
      <c r="I195" s="12"/>
      <c r="J195" s="12"/>
      <c r="K195" s="12"/>
      <c r="L195" s="12"/>
      <c r="M195" s="12"/>
      <c r="N195" s="12"/>
      <c r="O195" s="12"/>
      <c r="P195" s="12"/>
    </row>
    <row r="196" spans="1:16" ht="18.75">
      <c r="A196" s="11" t="s">
        <v>5137</v>
      </c>
      <c r="B196" s="12"/>
      <c r="C196" s="12"/>
      <c r="D196" s="12"/>
      <c r="E196" s="12"/>
      <c r="F196" s="12"/>
      <c r="G196" s="12"/>
      <c r="H196" s="12"/>
      <c r="I196" s="12"/>
      <c r="J196" s="12"/>
      <c r="K196" s="12"/>
      <c r="L196" s="12"/>
      <c r="M196" s="12"/>
      <c r="N196" s="12"/>
      <c r="O196" s="12"/>
      <c r="P196" s="12"/>
    </row>
    <row r="197" spans="1:16" ht="18.75">
      <c r="A197" s="33"/>
      <c r="B197" s="12"/>
      <c r="C197" s="12"/>
      <c r="D197" s="12"/>
      <c r="E197" s="12"/>
      <c r="F197" s="12"/>
      <c r="G197" s="12"/>
      <c r="H197" s="12"/>
      <c r="I197" s="12"/>
      <c r="J197" s="12"/>
      <c r="K197" s="12"/>
      <c r="L197" s="12"/>
      <c r="M197" s="12"/>
      <c r="N197" s="12"/>
      <c r="O197" s="12"/>
      <c r="P197" s="12"/>
    </row>
    <row r="198" spans="1:16" ht="18.75">
      <c r="A198" s="11" t="s">
        <v>5138</v>
      </c>
      <c r="B198" s="12"/>
      <c r="C198" s="12"/>
      <c r="D198" s="12"/>
      <c r="E198" s="12"/>
      <c r="F198" s="12"/>
      <c r="G198" s="12"/>
      <c r="H198" s="12"/>
      <c r="I198" s="12"/>
      <c r="J198" s="12"/>
      <c r="K198" s="12"/>
      <c r="L198" s="12"/>
      <c r="M198" s="12"/>
      <c r="N198" s="12"/>
      <c r="O198" s="12"/>
      <c r="P198" s="12"/>
    </row>
    <row r="199" spans="1:16" ht="15.75">
      <c r="A199" s="10"/>
      <c r="B199" s="12"/>
      <c r="C199" s="12"/>
      <c r="D199" s="12"/>
      <c r="E199" s="12"/>
      <c r="F199" s="12"/>
      <c r="G199" s="12"/>
      <c r="H199" s="12"/>
      <c r="I199" s="12"/>
      <c r="J199" s="12"/>
      <c r="K199" s="12"/>
      <c r="L199" s="12"/>
      <c r="M199" s="12"/>
      <c r="N199" s="12"/>
      <c r="O199" s="12"/>
      <c r="P199" s="12"/>
    </row>
    <row r="200" spans="1:16" ht="15.75">
      <c r="A200" s="10"/>
      <c r="B200" s="12"/>
      <c r="C200" s="12"/>
      <c r="D200" s="12"/>
      <c r="E200" s="12"/>
      <c r="F200" s="12"/>
      <c r="G200" s="12"/>
      <c r="H200" s="12"/>
      <c r="I200" s="12"/>
      <c r="J200" s="12"/>
      <c r="K200" s="12"/>
      <c r="L200" s="12"/>
      <c r="M200" s="12"/>
      <c r="N200" s="12"/>
      <c r="O200" s="12"/>
      <c r="P200" s="12"/>
    </row>
    <row r="201" spans="1:16" ht="15.75">
      <c r="A201" s="10"/>
      <c r="B201" s="12"/>
      <c r="C201" s="12"/>
      <c r="D201" s="12"/>
      <c r="E201" s="12"/>
      <c r="F201" s="12"/>
      <c r="G201" s="12"/>
      <c r="H201" s="12"/>
      <c r="I201" s="12"/>
      <c r="J201" s="12"/>
      <c r="K201" s="12"/>
      <c r="L201" s="12"/>
      <c r="M201" s="12"/>
      <c r="N201" s="12"/>
      <c r="O201" s="12"/>
      <c r="P201" s="12"/>
    </row>
    <row r="202" spans="1:16" ht="15.75">
      <c r="A202" s="10"/>
      <c r="B202" s="12"/>
      <c r="C202" s="12"/>
      <c r="D202" s="12"/>
      <c r="E202" s="12"/>
      <c r="F202" s="12"/>
      <c r="G202" s="12"/>
      <c r="H202" s="12"/>
      <c r="I202" s="12"/>
      <c r="J202" s="12"/>
      <c r="K202" s="12"/>
      <c r="L202" s="12"/>
      <c r="M202" s="12"/>
      <c r="N202" s="12"/>
      <c r="O202" s="12"/>
      <c r="P202" s="12"/>
    </row>
    <row r="203" spans="1:16" ht="15.75">
      <c r="A203" s="10"/>
      <c r="B203" s="12"/>
      <c r="C203" s="12"/>
      <c r="D203" s="12"/>
      <c r="E203" s="12"/>
      <c r="F203" s="12"/>
      <c r="G203" s="12"/>
      <c r="H203" s="12"/>
      <c r="I203" s="12"/>
      <c r="J203" s="12"/>
      <c r="K203" s="12"/>
      <c r="L203" s="12"/>
      <c r="M203" s="12"/>
      <c r="N203" s="12"/>
      <c r="O203" s="12"/>
      <c r="P203" s="12"/>
    </row>
    <row r="204" spans="1:16" ht="15.75">
      <c r="A204" s="10"/>
      <c r="B204" s="12"/>
      <c r="C204" s="12"/>
      <c r="D204" s="12"/>
      <c r="E204" s="12"/>
      <c r="F204" s="12"/>
      <c r="G204" s="12"/>
      <c r="H204" s="12"/>
      <c r="I204" s="12"/>
      <c r="J204" s="12"/>
      <c r="K204" s="12"/>
      <c r="L204" s="12"/>
      <c r="M204" s="12"/>
      <c r="N204" s="12"/>
      <c r="O204" s="12"/>
      <c r="P204" s="12"/>
    </row>
    <row r="205" spans="1:16" ht="15.75">
      <c r="A205" s="10"/>
      <c r="B205" s="12"/>
      <c r="C205" s="12"/>
      <c r="D205" s="12"/>
      <c r="E205" s="12"/>
      <c r="F205" s="12"/>
      <c r="G205" s="12"/>
      <c r="H205" s="12"/>
      <c r="I205" s="12"/>
      <c r="J205" s="12"/>
      <c r="K205" s="12"/>
      <c r="L205" s="12"/>
      <c r="M205" s="12"/>
      <c r="N205" s="12"/>
      <c r="O205" s="12"/>
      <c r="P205" s="12"/>
    </row>
    <row r="206" spans="1:16" ht="15.75">
      <c r="A206" s="10"/>
      <c r="B206" s="12"/>
      <c r="C206" s="12"/>
      <c r="D206" s="12"/>
      <c r="E206" s="12"/>
      <c r="F206" s="12"/>
      <c r="G206" s="12"/>
      <c r="H206" s="12"/>
      <c r="I206" s="12"/>
      <c r="J206" s="12"/>
      <c r="K206" s="12"/>
      <c r="L206" s="12"/>
      <c r="M206" s="12"/>
      <c r="N206" s="12"/>
      <c r="O206" s="12"/>
      <c r="P206" s="12"/>
    </row>
    <row r="207" spans="1:16" ht="21">
      <c r="A207" s="26" t="s">
        <v>5139</v>
      </c>
      <c r="B207" s="26"/>
      <c r="C207" s="12"/>
      <c r="D207" s="12"/>
      <c r="E207" s="12"/>
      <c r="F207" s="12"/>
      <c r="G207" s="12"/>
      <c r="H207" s="12"/>
      <c r="I207" s="12"/>
      <c r="J207" s="12"/>
      <c r="K207" s="12"/>
      <c r="L207" s="12"/>
      <c r="M207" s="12"/>
      <c r="N207" s="12"/>
      <c r="O207" s="12"/>
      <c r="P207" s="12"/>
    </row>
    <row r="208" spans="1:16">
      <c r="A208" s="12"/>
      <c r="B208" s="12"/>
      <c r="C208" s="12"/>
      <c r="D208" s="12"/>
      <c r="E208" s="12"/>
      <c r="F208" s="12"/>
      <c r="G208" s="12"/>
      <c r="H208" s="12"/>
      <c r="I208" s="12"/>
      <c r="J208" s="12"/>
      <c r="K208" s="12"/>
      <c r="L208" s="12"/>
      <c r="M208" s="12"/>
      <c r="N208" s="12"/>
      <c r="O208" s="12"/>
      <c r="P208" s="12"/>
    </row>
    <row r="209" spans="1:16" ht="18.75">
      <c r="A209" s="11" t="s">
        <v>5140</v>
      </c>
      <c r="B209" s="12"/>
      <c r="C209" s="12"/>
      <c r="D209" s="12"/>
      <c r="E209" s="12"/>
      <c r="F209" s="12"/>
      <c r="G209" s="12"/>
      <c r="H209" s="12"/>
      <c r="I209" s="12"/>
      <c r="J209" s="12"/>
      <c r="K209" s="12"/>
      <c r="L209" s="12"/>
      <c r="M209" s="12"/>
      <c r="N209" s="12"/>
      <c r="O209" s="12"/>
      <c r="P209" s="12"/>
    </row>
    <row r="210" spans="1:16" ht="18.75">
      <c r="A210" s="11" t="s">
        <v>5141</v>
      </c>
      <c r="B210" s="12"/>
      <c r="C210" s="12"/>
      <c r="D210" s="12"/>
      <c r="E210" s="12"/>
      <c r="F210" s="12"/>
      <c r="G210" s="12"/>
      <c r="H210" s="12"/>
      <c r="I210" s="12"/>
      <c r="J210" s="12"/>
      <c r="K210" s="12"/>
      <c r="L210" s="12"/>
      <c r="M210" s="12"/>
      <c r="N210" s="12"/>
      <c r="O210" s="12"/>
      <c r="P210" s="12"/>
    </row>
    <row r="211" spans="1:16" ht="18.75">
      <c r="A211" s="33" t="s">
        <v>5142</v>
      </c>
      <c r="C211" s="12"/>
      <c r="D211" s="12"/>
      <c r="E211" s="12"/>
      <c r="F211" s="12"/>
      <c r="G211" s="12"/>
      <c r="H211" s="12"/>
      <c r="I211" s="12"/>
      <c r="J211" s="12"/>
      <c r="K211" s="12"/>
      <c r="L211" s="12"/>
      <c r="M211" s="12"/>
      <c r="N211" s="12"/>
      <c r="O211" s="12"/>
      <c r="P211" s="12"/>
    </row>
    <row r="212" spans="1:16">
      <c r="C212" s="12"/>
      <c r="D212" s="12"/>
      <c r="E212" s="12"/>
      <c r="F212" s="12"/>
      <c r="G212" s="12"/>
      <c r="H212" s="12"/>
      <c r="I212" s="12"/>
      <c r="J212" s="12"/>
      <c r="K212" s="12"/>
      <c r="L212" s="12"/>
      <c r="M212" s="12"/>
      <c r="N212" s="12"/>
      <c r="O212" s="12"/>
      <c r="P212" s="12"/>
    </row>
    <row r="213" spans="1:16">
      <c r="C213" s="12"/>
      <c r="D213" s="12"/>
      <c r="E213" s="12"/>
      <c r="F213" s="12"/>
      <c r="G213" s="12"/>
      <c r="H213" s="12"/>
      <c r="I213" s="12"/>
      <c r="J213" s="12"/>
      <c r="K213" s="12"/>
      <c r="L213" s="12"/>
      <c r="M213" s="12"/>
      <c r="N213" s="12"/>
      <c r="O213" s="12"/>
      <c r="P213" s="12"/>
    </row>
    <row r="214" spans="1:16" ht="18.75">
      <c r="A214" s="11" t="s">
        <v>5143</v>
      </c>
      <c r="B214" s="12"/>
      <c r="C214" s="12"/>
      <c r="D214" s="12"/>
      <c r="E214" s="12"/>
      <c r="F214" s="12"/>
      <c r="G214" s="12"/>
      <c r="H214" s="12"/>
      <c r="I214" s="12"/>
      <c r="J214" s="12"/>
      <c r="K214" s="12"/>
      <c r="L214" s="12"/>
      <c r="M214" s="12"/>
      <c r="N214" s="12"/>
      <c r="O214" s="12"/>
      <c r="P214" s="12"/>
    </row>
    <row r="215" spans="1:16" ht="15.75">
      <c r="A215" s="10"/>
      <c r="B215" s="12"/>
      <c r="C215" s="12"/>
      <c r="D215" s="12"/>
      <c r="E215" s="12"/>
      <c r="F215" s="12"/>
      <c r="G215" s="12"/>
      <c r="H215" s="12"/>
      <c r="I215" s="12"/>
      <c r="J215" s="12"/>
      <c r="K215" s="12"/>
      <c r="L215" s="12"/>
      <c r="M215" s="12"/>
      <c r="N215" s="12"/>
      <c r="O215" s="12"/>
      <c r="P215" s="12"/>
    </row>
    <row r="216" spans="1:16">
      <c r="A216" s="12"/>
      <c r="B216" s="12"/>
      <c r="C216" s="12"/>
      <c r="D216" s="12"/>
      <c r="E216" s="12"/>
      <c r="F216" s="12"/>
      <c r="G216" s="12"/>
      <c r="H216" s="12"/>
      <c r="I216" s="12"/>
      <c r="J216" s="12"/>
      <c r="K216" s="12"/>
      <c r="L216" s="12"/>
      <c r="M216" s="12"/>
      <c r="N216" s="12"/>
      <c r="O216" s="12"/>
      <c r="P216" s="12"/>
    </row>
    <row r="217" spans="1:16">
      <c r="A217" s="12"/>
      <c r="B217" s="12"/>
      <c r="C217" s="12"/>
      <c r="D217" s="12"/>
      <c r="E217" s="12"/>
      <c r="F217" s="12"/>
      <c r="G217" s="12"/>
      <c r="H217" s="12"/>
      <c r="I217" s="12"/>
      <c r="J217" s="12"/>
      <c r="K217" s="12"/>
      <c r="L217" s="12"/>
      <c r="M217" s="12"/>
      <c r="N217" s="12"/>
      <c r="O217" s="12"/>
      <c r="P217" s="12"/>
    </row>
    <row r="218" spans="1:16" ht="18.75">
      <c r="A218" s="582">
        <v>4</v>
      </c>
      <c r="B218" s="58">
        <f>1/(A218-8)</f>
        <v>-0.25</v>
      </c>
      <c r="C218" s="12"/>
      <c r="D218" s="12"/>
      <c r="E218" s="12"/>
      <c r="F218" s="12"/>
      <c r="G218" s="12"/>
      <c r="H218" s="12"/>
      <c r="I218" s="12"/>
      <c r="J218" s="12"/>
      <c r="K218" s="12"/>
      <c r="L218" s="12"/>
      <c r="M218" s="12"/>
      <c r="N218" s="12"/>
      <c r="O218" s="12"/>
      <c r="P218" s="12"/>
    </row>
    <row r="219" spans="1:16" ht="15.75">
      <c r="A219" s="10"/>
      <c r="B219" s="12"/>
      <c r="C219" s="12"/>
      <c r="D219" s="12"/>
      <c r="E219" s="12"/>
      <c r="F219" s="12"/>
      <c r="G219" s="12"/>
      <c r="H219" s="12"/>
      <c r="I219" s="12"/>
      <c r="J219" s="12"/>
      <c r="K219" s="12"/>
      <c r="L219" s="12"/>
      <c r="M219" s="12"/>
      <c r="N219" s="12"/>
      <c r="O219" s="12"/>
      <c r="P219" s="12"/>
    </row>
    <row r="220" spans="1:16" ht="15.75">
      <c r="A220" s="10"/>
      <c r="B220" s="12"/>
      <c r="C220" s="12"/>
      <c r="D220" s="12"/>
      <c r="E220" s="12"/>
      <c r="F220" s="12"/>
      <c r="G220" s="12"/>
      <c r="H220" s="12"/>
      <c r="I220" s="12"/>
      <c r="J220" s="12"/>
      <c r="K220" s="12"/>
      <c r="L220" s="12"/>
      <c r="M220" s="12"/>
      <c r="N220" s="12"/>
      <c r="O220" s="12"/>
      <c r="P220" s="12"/>
    </row>
    <row r="221" spans="1:16" ht="15.75">
      <c r="A221" s="10"/>
      <c r="B221" s="12"/>
      <c r="C221" s="12"/>
      <c r="D221" s="12"/>
      <c r="E221" s="12"/>
      <c r="F221" s="12"/>
      <c r="G221" s="12"/>
      <c r="H221" s="12"/>
      <c r="I221" s="12"/>
      <c r="J221" s="12"/>
      <c r="K221" s="12"/>
      <c r="L221" s="12"/>
      <c r="M221" s="12"/>
      <c r="N221" s="12"/>
      <c r="O221" s="12"/>
      <c r="P221" s="12"/>
    </row>
    <row r="222" spans="1:16" ht="15.75">
      <c r="A222" s="10"/>
      <c r="B222" s="12"/>
      <c r="C222" s="12"/>
      <c r="D222" s="12"/>
      <c r="E222" s="12"/>
      <c r="F222" s="12"/>
      <c r="G222" s="12"/>
      <c r="H222" s="12"/>
      <c r="I222" s="12"/>
      <c r="J222" s="12"/>
      <c r="K222" s="12"/>
      <c r="L222" s="12"/>
      <c r="M222" s="12"/>
      <c r="N222" s="12"/>
      <c r="O222" s="12"/>
      <c r="P222" s="12"/>
    </row>
    <row r="223" spans="1:16" ht="15.75">
      <c r="A223" s="10"/>
      <c r="B223" s="12"/>
      <c r="C223" s="12"/>
      <c r="D223" s="12"/>
      <c r="E223" s="12"/>
      <c r="F223" s="12"/>
      <c r="G223" s="12"/>
      <c r="H223" s="12"/>
      <c r="I223" s="12"/>
      <c r="J223" s="12"/>
      <c r="K223" s="12"/>
      <c r="L223" s="12"/>
      <c r="M223" s="12"/>
      <c r="N223" s="12"/>
      <c r="O223" s="12"/>
      <c r="P223" s="12"/>
    </row>
    <row r="224" spans="1:16" ht="15.75">
      <c r="A224" s="10"/>
      <c r="B224" s="12"/>
      <c r="C224" s="12"/>
      <c r="D224" s="12"/>
      <c r="E224" s="12"/>
      <c r="F224" s="12"/>
      <c r="G224" s="12"/>
      <c r="H224" s="12"/>
      <c r="I224" s="12"/>
      <c r="J224" s="12"/>
      <c r="K224" s="12"/>
      <c r="L224" s="12"/>
      <c r="M224" s="12"/>
      <c r="N224" s="12"/>
      <c r="O224" s="12"/>
      <c r="P224" s="12"/>
    </row>
    <row r="225" spans="1:16" ht="15.75">
      <c r="A225" s="10"/>
      <c r="B225" s="12"/>
      <c r="C225" s="12"/>
      <c r="D225" s="12"/>
      <c r="E225" s="12"/>
      <c r="F225" s="12"/>
      <c r="G225" s="12"/>
      <c r="H225" s="12"/>
      <c r="I225" s="12"/>
      <c r="J225" s="12"/>
      <c r="K225" s="12"/>
      <c r="L225" s="12"/>
      <c r="M225" s="12"/>
      <c r="N225" s="12"/>
      <c r="O225" s="12"/>
      <c r="P225" s="12"/>
    </row>
    <row r="226" spans="1:16" ht="18.75">
      <c r="A226" s="11" t="s">
        <v>5144</v>
      </c>
      <c r="B226" s="12"/>
      <c r="C226" s="12"/>
      <c r="D226" s="12"/>
      <c r="E226" s="12"/>
      <c r="F226" s="12"/>
      <c r="G226" s="12"/>
      <c r="H226" s="12"/>
      <c r="I226" s="12"/>
      <c r="J226" s="12"/>
      <c r="K226" s="12"/>
      <c r="L226" s="12"/>
      <c r="M226" s="12"/>
      <c r="N226" s="12"/>
      <c r="O226" s="12"/>
      <c r="P226" s="12"/>
    </row>
    <row r="227" spans="1:16" ht="15.75">
      <c r="A227" s="10"/>
      <c r="B227" s="12"/>
      <c r="C227" s="12"/>
      <c r="D227" s="12"/>
      <c r="E227" s="12"/>
      <c r="F227" s="12"/>
      <c r="G227" s="12"/>
      <c r="H227" s="12"/>
      <c r="I227" s="12"/>
      <c r="J227" s="12"/>
      <c r="K227" s="12"/>
      <c r="L227" s="12"/>
      <c r="M227" s="12"/>
      <c r="N227" s="12"/>
      <c r="O227" s="12"/>
      <c r="P227" s="12"/>
    </row>
    <row r="228" spans="1:16" ht="15.75">
      <c r="A228" s="10"/>
      <c r="B228" s="12"/>
      <c r="C228" s="12"/>
      <c r="D228" s="12"/>
      <c r="E228" s="12"/>
      <c r="F228" s="12"/>
      <c r="G228" s="12"/>
      <c r="H228" s="12"/>
      <c r="I228" s="12"/>
      <c r="J228" s="12"/>
      <c r="K228" s="12"/>
      <c r="L228" s="12"/>
      <c r="M228" s="12"/>
      <c r="N228" s="12"/>
      <c r="O228" s="12"/>
      <c r="P228" s="12"/>
    </row>
    <row r="229" spans="1:16" ht="15.75">
      <c r="A229" s="10"/>
      <c r="B229" s="12"/>
      <c r="C229" s="12"/>
      <c r="D229" s="12"/>
      <c r="E229" s="12"/>
      <c r="F229" s="12"/>
      <c r="G229" s="12"/>
      <c r="H229" s="12"/>
      <c r="I229" s="12"/>
      <c r="J229" s="12"/>
      <c r="K229" s="12"/>
      <c r="L229" s="12"/>
      <c r="M229" s="12"/>
      <c r="N229" s="12"/>
      <c r="O229" s="12"/>
      <c r="P229" s="12"/>
    </row>
    <row r="230" spans="1:16" ht="15.75">
      <c r="A230" s="10"/>
      <c r="B230" s="12"/>
      <c r="C230" s="12"/>
      <c r="D230" s="12"/>
      <c r="E230" s="12"/>
      <c r="F230" s="12"/>
      <c r="G230" s="12"/>
      <c r="H230" s="12"/>
      <c r="I230" s="12"/>
      <c r="J230" s="12"/>
      <c r="K230" s="12"/>
      <c r="L230" s="12"/>
      <c r="M230" s="12"/>
      <c r="N230" s="12"/>
      <c r="O230" s="12"/>
      <c r="P230" s="12"/>
    </row>
    <row r="231" spans="1:16" ht="15.75">
      <c r="A231" s="10"/>
      <c r="B231" s="12"/>
      <c r="C231" s="12"/>
      <c r="D231" s="12"/>
      <c r="E231" s="12"/>
      <c r="F231" s="12"/>
      <c r="G231" s="12"/>
      <c r="H231" s="12"/>
      <c r="I231" s="12"/>
      <c r="J231" s="12"/>
      <c r="K231" s="12"/>
      <c r="L231" s="12"/>
      <c r="M231" s="12"/>
      <c r="N231" s="12"/>
      <c r="O231" s="12"/>
      <c r="P231" s="12"/>
    </row>
    <row r="232" spans="1:16" ht="15.75">
      <c r="A232" s="10"/>
      <c r="B232" s="12"/>
      <c r="C232" s="12"/>
      <c r="D232" s="12"/>
      <c r="E232" s="12"/>
      <c r="F232" s="12"/>
      <c r="G232" s="12"/>
      <c r="H232" s="12"/>
      <c r="I232" s="12"/>
      <c r="J232" s="12"/>
      <c r="K232" s="12"/>
      <c r="L232" s="12"/>
      <c r="M232" s="12"/>
      <c r="N232" s="12"/>
      <c r="O232" s="12"/>
      <c r="P232" s="12"/>
    </row>
    <row r="233" spans="1:16" ht="15.75">
      <c r="A233" s="10"/>
      <c r="B233" s="12"/>
      <c r="C233" s="12"/>
      <c r="D233" s="12"/>
      <c r="E233" s="12"/>
      <c r="F233" s="12"/>
      <c r="G233" s="12"/>
      <c r="H233" s="12"/>
      <c r="I233" s="12"/>
      <c r="J233" s="12"/>
      <c r="K233" s="12"/>
      <c r="L233" s="12"/>
      <c r="M233" s="12"/>
      <c r="N233" s="12"/>
      <c r="O233" s="12"/>
      <c r="P233" s="12"/>
    </row>
    <row r="234" spans="1:16" ht="15.75">
      <c r="A234" s="10"/>
      <c r="B234" s="12"/>
      <c r="C234" s="12"/>
      <c r="D234" s="12"/>
      <c r="E234" s="12"/>
      <c r="F234" s="12"/>
      <c r="G234" s="12"/>
      <c r="H234" s="12"/>
      <c r="I234" s="12"/>
      <c r="J234" s="12"/>
      <c r="K234" s="12"/>
      <c r="L234" s="12"/>
      <c r="M234" s="12"/>
      <c r="N234" s="12"/>
      <c r="O234" s="12"/>
      <c r="P234" s="12"/>
    </row>
    <row r="235" spans="1:16" ht="15.75">
      <c r="A235" s="10"/>
      <c r="B235" s="12"/>
      <c r="C235" s="12"/>
      <c r="D235" s="12"/>
      <c r="E235" s="12"/>
      <c r="F235" s="12"/>
      <c r="G235" s="12"/>
      <c r="H235" s="12"/>
      <c r="I235" s="12"/>
      <c r="J235" s="12"/>
      <c r="K235" s="12"/>
      <c r="L235" s="12"/>
      <c r="M235" s="12"/>
      <c r="N235" s="12"/>
      <c r="O235" s="12"/>
      <c r="P235" s="12"/>
    </row>
    <row r="236" spans="1:16">
      <c r="A236" s="12"/>
      <c r="B236" s="12"/>
      <c r="C236" s="12"/>
      <c r="D236" s="12"/>
      <c r="E236" s="12"/>
      <c r="F236" s="12"/>
      <c r="G236" s="12"/>
      <c r="H236" s="12"/>
      <c r="I236" s="12"/>
      <c r="J236" s="12"/>
      <c r="K236" s="12"/>
      <c r="L236" s="12"/>
      <c r="M236" s="12"/>
      <c r="N236" s="12"/>
      <c r="O236" s="12"/>
      <c r="P236" s="12"/>
    </row>
    <row r="237" spans="1:16" ht="18.75">
      <c r="A237" s="11" t="s">
        <v>5145</v>
      </c>
      <c r="B237" s="12"/>
      <c r="C237" s="12"/>
      <c r="D237" s="12"/>
      <c r="E237" s="12"/>
      <c r="F237" s="12"/>
      <c r="G237" s="12"/>
      <c r="H237" s="12"/>
      <c r="I237" s="12"/>
      <c r="J237" s="12"/>
      <c r="K237" s="12"/>
      <c r="L237" s="12"/>
      <c r="M237" s="12"/>
      <c r="N237" s="12"/>
      <c r="O237" s="12"/>
      <c r="P237" s="12"/>
    </row>
    <row r="238" spans="1:16" ht="15.75">
      <c r="A238" s="10"/>
      <c r="B238" s="12"/>
      <c r="C238" s="12"/>
      <c r="D238" s="12"/>
      <c r="E238" s="12"/>
      <c r="F238" s="12"/>
      <c r="G238" s="12"/>
      <c r="H238" s="12"/>
      <c r="I238" s="12"/>
      <c r="J238" s="12"/>
      <c r="K238" s="12"/>
      <c r="L238" s="12"/>
      <c r="M238" s="12"/>
      <c r="N238" s="12"/>
      <c r="O238" s="12"/>
      <c r="P238" s="12"/>
    </row>
    <row r="239" spans="1:16" ht="15.75">
      <c r="A239" s="10"/>
      <c r="B239" s="12"/>
      <c r="C239" s="12"/>
      <c r="D239" s="12"/>
      <c r="E239" s="12"/>
      <c r="F239" s="12"/>
      <c r="G239" s="12"/>
      <c r="H239" s="12"/>
      <c r="I239" s="12"/>
      <c r="J239" s="12"/>
      <c r="K239" s="12"/>
      <c r="L239" s="12"/>
      <c r="M239" s="12"/>
      <c r="N239" s="12"/>
      <c r="O239" s="12"/>
      <c r="P239" s="12"/>
    </row>
    <row r="240" spans="1:16" ht="15.75">
      <c r="A240" s="10"/>
      <c r="B240" s="12"/>
      <c r="C240" s="12"/>
      <c r="D240" s="12"/>
      <c r="E240" s="12"/>
      <c r="F240" s="12"/>
      <c r="G240" s="12"/>
      <c r="H240" s="12"/>
      <c r="I240" s="12"/>
      <c r="J240" s="12"/>
      <c r="K240" s="12"/>
      <c r="L240" s="12"/>
      <c r="M240" s="12"/>
      <c r="N240" s="12"/>
      <c r="O240" s="12"/>
      <c r="P240" s="12"/>
    </row>
    <row r="241" spans="1:16" ht="15.75">
      <c r="A241" s="10"/>
      <c r="B241" s="12"/>
      <c r="C241" s="12"/>
      <c r="D241" s="12"/>
      <c r="E241" s="12"/>
      <c r="F241" s="12"/>
      <c r="G241" s="12"/>
      <c r="H241" s="12"/>
      <c r="I241" s="12"/>
      <c r="J241" s="12"/>
      <c r="K241" s="12"/>
      <c r="L241" s="12"/>
      <c r="M241" s="12"/>
      <c r="N241" s="12"/>
      <c r="O241" s="12"/>
      <c r="P241" s="12"/>
    </row>
    <row r="242" spans="1:16" ht="15.75">
      <c r="A242" s="10"/>
      <c r="B242" s="12"/>
      <c r="C242" s="12"/>
      <c r="D242" s="12"/>
      <c r="E242" s="12"/>
      <c r="F242" s="12"/>
      <c r="G242" s="12"/>
      <c r="H242" s="12"/>
      <c r="I242" s="12"/>
      <c r="J242" s="12"/>
      <c r="K242" s="12"/>
      <c r="L242" s="12"/>
      <c r="M242" s="12"/>
      <c r="N242" s="12"/>
      <c r="O242" s="12"/>
      <c r="P242" s="12"/>
    </row>
    <row r="243" spans="1:16" ht="15.75">
      <c r="A243" s="10"/>
      <c r="B243" s="12"/>
      <c r="C243" s="12"/>
      <c r="D243" s="12"/>
      <c r="E243" s="12"/>
      <c r="F243" s="12"/>
      <c r="G243" s="12"/>
      <c r="H243" s="12"/>
      <c r="I243" s="12"/>
      <c r="J243" s="12"/>
      <c r="K243" s="12"/>
      <c r="L243" s="12"/>
      <c r="M243" s="12"/>
      <c r="N243" s="12"/>
      <c r="O243" s="12"/>
      <c r="P243" s="12"/>
    </row>
    <row r="244" spans="1:16" ht="15.75">
      <c r="A244" s="10"/>
      <c r="B244" s="12"/>
      <c r="C244" s="12"/>
      <c r="D244" s="12"/>
      <c r="E244" s="12"/>
      <c r="F244" s="12"/>
      <c r="G244" s="12"/>
      <c r="H244" s="12"/>
      <c r="I244" s="12"/>
      <c r="J244" s="12"/>
      <c r="K244" s="12"/>
      <c r="L244" s="12"/>
      <c r="M244" s="12"/>
      <c r="N244" s="12"/>
      <c r="O244" s="12"/>
      <c r="P244" s="12"/>
    </row>
    <row r="245" spans="1:16" ht="15.75">
      <c r="A245" s="10"/>
      <c r="B245" s="12"/>
      <c r="C245" s="12"/>
      <c r="D245" s="12"/>
      <c r="E245" s="12"/>
      <c r="F245" s="12"/>
      <c r="G245" s="12"/>
      <c r="H245" s="12"/>
      <c r="I245" s="12"/>
      <c r="J245" s="12"/>
      <c r="K245" s="12"/>
      <c r="L245" s="12"/>
      <c r="M245" s="12"/>
      <c r="N245" s="12"/>
      <c r="O245" s="12"/>
      <c r="P245" s="12"/>
    </row>
    <row r="246" spans="1:16">
      <c r="A246" s="12"/>
      <c r="B246" s="12"/>
      <c r="C246" s="12"/>
      <c r="D246" s="12"/>
      <c r="E246" s="12"/>
      <c r="F246" s="12"/>
      <c r="G246" s="12"/>
      <c r="H246" s="12"/>
      <c r="I246" s="12"/>
      <c r="J246" s="12"/>
      <c r="K246" s="12"/>
      <c r="L246" s="12"/>
      <c r="M246" s="12"/>
      <c r="N246" s="12"/>
      <c r="O246" s="12"/>
      <c r="P246" s="12"/>
    </row>
    <row r="247" spans="1:16">
      <c r="A247" s="12"/>
      <c r="B247" s="12"/>
      <c r="C247" s="12"/>
      <c r="D247" s="12"/>
      <c r="E247" s="12"/>
      <c r="F247" s="12"/>
      <c r="G247" s="12"/>
      <c r="H247" s="12"/>
      <c r="I247" s="12"/>
      <c r="J247" s="12"/>
      <c r="K247" s="12"/>
      <c r="L247" s="12"/>
      <c r="M247" s="12"/>
      <c r="N247" s="12"/>
      <c r="O247" s="12"/>
      <c r="P247" s="12"/>
    </row>
    <row r="248" spans="1:16" ht="18.75">
      <c r="A248" s="11" t="s">
        <v>5146</v>
      </c>
      <c r="B248" s="12"/>
      <c r="C248" s="12"/>
      <c r="D248" s="12"/>
      <c r="E248" s="12"/>
      <c r="F248" s="12"/>
      <c r="G248" s="12"/>
      <c r="H248" s="12"/>
      <c r="I248" s="12"/>
      <c r="J248" s="12"/>
      <c r="K248" s="12"/>
      <c r="L248" s="12"/>
      <c r="M248" s="12"/>
      <c r="N248" s="12"/>
      <c r="O248" s="12"/>
      <c r="P248" s="12"/>
    </row>
    <row r="249" spans="1:16">
      <c r="A249" s="12"/>
      <c r="B249" s="12"/>
      <c r="C249" s="12"/>
      <c r="D249" s="12"/>
      <c r="E249" s="12"/>
      <c r="F249" s="12"/>
      <c r="G249" s="12"/>
      <c r="H249" s="12"/>
      <c r="I249" s="12"/>
      <c r="J249" s="12"/>
      <c r="K249" s="12"/>
      <c r="L249" s="12"/>
      <c r="M249" s="12"/>
      <c r="N249" s="12"/>
      <c r="O249" s="12"/>
      <c r="P249" s="12"/>
    </row>
    <row r="250" spans="1:16" ht="18.75">
      <c r="A250" s="11" t="s">
        <v>5147</v>
      </c>
      <c r="B250" s="12"/>
      <c r="C250" s="12"/>
      <c r="D250" s="12"/>
      <c r="E250" s="12"/>
      <c r="F250" s="12"/>
      <c r="G250" s="12"/>
      <c r="H250" s="12"/>
      <c r="I250" s="12"/>
      <c r="J250" s="12"/>
      <c r="K250" s="12"/>
      <c r="L250" s="12"/>
      <c r="M250" s="12"/>
      <c r="N250" s="12"/>
      <c r="O250" s="12"/>
      <c r="P250" s="12"/>
    </row>
    <row r="251" spans="1:16" ht="15.75">
      <c r="A251" s="10"/>
      <c r="B251" s="12"/>
      <c r="C251" s="12"/>
      <c r="D251" s="12"/>
      <c r="E251" s="12"/>
      <c r="F251" s="12"/>
      <c r="G251" s="12"/>
      <c r="H251" s="12"/>
      <c r="I251" s="12"/>
      <c r="J251" s="12"/>
      <c r="K251" s="12"/>
      <c r="L251" s="12"/>
      <c r="M251" s="12"/>
      <c r="N251" s="12"/>
      <c r="O251" s="12"/>
      <c r="P251" s="12"/>
    </row>
    <row r="252" spans="1:16" ht="15.75">
      <c r="A252" s="10"/>
      <c r="B252" s="12"/>
      <c r="C252" s="12"/>
      <c r="D252" s="12"/>
      <c r="E252" s="12"/>
      <c r="F252" s="12"/>
      <c r="G252" s="12"/>
      <c r="H252" s="12"/>
      <c r="I252" s="12"/>
      <c r="J252" s="12"/>
      <c r="K252" s="12"/>
      <c r="L252" s="12"/>
      <c r="M252" s="12"/>
      <c r="N252" s="12"/>
      <c r="O252" s="12"/>
      <c r="P252" s="12"/>
    </row>
    <row r="253" spans="1:16" ht="15.75">
      <c r="A253" s="10"/>
      <c r="B253" s="12"/>
      <c r="C253" s="12"/>
      <c r="D253" s="12"/>
      <c r="E253" s="12"/>
      <c r="F253" s="12"/>
      <c r="G253" s="12"/>
      <c r="H253" s="12"/>
      <c r="I253" s="12"/>
      <c r="J253" s="12"/>
      <c r="K253" s="12"/>
      <c r="L253" s="12"/>
      <c r="M253" s="12"/>
      <c r="N253" s="12"/>
      <c r="O253" s="12"/>
      <c r="P253" s="12"/>
    </row>
    <row r="254" spans="1:16" ht="15.75">
      <c r="A254" s="10"/>
      <c r="B254" s="12"/>
      <c r="C254" s="12"/>
      <c r="D254" s="12"/>
      <c r="E254" s="12"/>
      <c r="F254" s="12"/>
      <c r="G254" s="12"/>
      <c r="H254" s="12"/>
      <c r="I254" s="12"/>
      <c r="J254" s="12"/>
      <c r="K254" s="12"/>
      <c r="L254" s="12"/>
      <c r="M254" s="12"/>
      <c r="N254" s="12"/>
      <c r="O254" s="12"/>
      <c r="P254" s="12"/>
    </row>
    <row r="255" spans="1:16" ht="15.75">
      <c r="A255" s="10"/>
      <c r="B255" s="12"/>
      <c r="C255" s="12"/>
      <c r="D255" s="12"/>
      <c r="E255" s="12"/>
      <c r="F255" s="12"/>
      <c r="G255" s="12"/>
      <c r="H255" s="12"/>
      <c r="I255" s="12"/>
      <c r="J255" s="12"/>
      <c r="K255" s="12"/>
      <c r="L255" s="12"/>
      <c r="M255" s="12"/>
      <c r="N255" s="12"/>
      <c r="O255" s="12"/>
      <c r="P255" s="12"/>
    </row>
    <row r="256" spans="1:16" ht="15.75">
      <c r="A256" s="10"/>
      <c r="B256" s="12"/>
      <c r="C256" s="12"/>
      <c r="D256" s="12"/>
      <c r="E256" s="12"/>
      <c r="F256" s="12"/>
      <c r="G256" s="12"/>
      <c r="H256" s="12"/>
      <c r="I256" s="12"/>
      <c r="J256" s="12"/>
      <c r="K256" s="12"/>
      <c r="L256" s="12"/>
      <c r="M256" s="12"/>
      <c r="N256" s="12"/>
      <c r="O256" s="12"/>
      <c r="P256" s="12"/>
    </row>
    <row r="257" spans="1:16">
      <c r="A257" s="12"/>
      <c r="B257" s="12"/>
      <c r="C257" s="12"/>
      <c r="D257" s="12"/>
      <c r="E257" s="12"/>
      <c r="F257" s="12"/>
      <c r="G257" s="12"/>
      <c r="H257" s="12"/>
      <c r="I257" s="12"/>
      <c r="J257" s="12"/>
      <c r="K257" s="12"/>
      <c r="L257" s="12"/>
      <c r="M257" s="12"/>
      <c r="N257" s="12"/>
      <c r="O257" s="12"/>
      <c r="P257" s="12"/>
    </row>
    <row r="258" spans="1:16">
      <c r="A258" s="12"/>
      <c r="B258" s="12"/>
      <c r="C258" s="12"/>
      <c r="D258" s="12"/>
      <c r="E258" s="12"/>
      <c r="F258" s="12"/>
      <c r="G258" s="12"/>
      <c r="H258" s="12"/>
      <c r="I258" s="12"/>
      <c r="J258" s="12"/>
      <c r="K258" s="12"/>
      <c r="L258" s="12"/>
      <c r="M258" s="12"/>
      <c r="N258" s="12"/>
      <c r="O258" s="12"/>
      <c r="P258" s="12"/>
    </row>
    <row r="259" spans="1:16">
      <c r="A259" s="12"/>
      <c r="B259" s="12"/>
      <c r="C259" s="12"/>
      <c r="D259" s="12"/>
      <c r="E259" s="12"/>
      <c r="F259" s="12"/>
      <c r="G259" s="12"/>
      <c r="H259" s="12"/>
      <c r="I259" s="12"/>
      <c r="J259" s="12"/>
      <c r="K259" s="12"/>
      <c r="L259" s="12"/>
      <c r="M259" s="12"/>
      <c r="N259" s="12"/>
      <c r="O259" s="12"/>
      <c r="P259" s="12"/>
    </row>
    <row r="260" spans="1:16" ht="18.75">
      <c r="A260" s="11" t="s">
        <v>5148</v>
      </c>
      <c r="B260" s="12"/>
      <c r="C260" s="12"/>
      <c r="D260" s="12"/>
      <c r="E260" s="12"/>
      <c r="F260" s="12"/>
      <c r="G260" s="12"/>
      <c r="H260" s="12"/>
      <c r="I260" s="12"/>
      <c r="J260" s="12"/>
      <c r="K260" s="12"/>
      <c r="L260" s="12"/>
      <c r="M260" s="12"/>
      <c r="N260" s="12"/>
      <c r="O260" s="12"/>
      <c r="P260" s="12"/>
    </row>
    <row r="261" spans="1:16" ht="15.75">
      <c r="A261" s="10"/>
      <c r="B261" s="12"/>
      <c r="C261" s="12"/>
      <c r="D261" s="12"/>
      <c r="E261" s="12"/>
      <c r="F261" s="12"/>
      <c r="G261" s="12"/>
      <c r="H261" s="12"/>
      <c r="I261" s="12"/>
      <c r="J261" s="12"/>
      <c r="K261" s="12"/>
      <c r="L261" s="12"/>
      <c r="M261" s="12"/>
      <c r="N261" s="12"/>
      <c r="O261" s="12"/>
      <c r="P261" s="12"/>
    </row>
    <row r="262" spans="1:16" ht="15.75">
      <c r="A262" s="10"/>
      <c r="B262" s="12"/>
      <c r="C262" s="12"/>
      <c r="D262" s="12"/>
      <c r="E262" s="12"/>
      <c r="F262" s="12"/>
      <c r="G262" s="12"/>
      <c r="H262" s="12"/>
      <c r="I262" s="12"/>
      <c r="J262" s="12"/>
      <c r="K262" s="12"/>
      <c r="L262" s="12"/>
      <c r="M262" s="12"/>
      <c r="N262" s="12"/>
      <c r="O262" s="12"/>
      <c r="P262" s="12"/>
    </row>
    <row r="263" spans="1:16" ht="15.75">
      <c r="A263" s="10"/>
      <c r="B263" s="12"/>
      <c r="C263" s="12"/>
      <c r="D263" s="12"/>
      <c r="E263" s="12"/>
      <c r="F263" s="12"/>
      <c r="G263" s="12"/>
      <c r="H263" s="12"/>
      <c r="I263" s="12"/>
      <c r="J263" s="12"/>
      <c r="K263" s="12"/>
      <c r="L263" s="12"/>
      <c r="M263" s="12"/>
      <c r="N263" s="12"/>
      <c r="O263" s="12"/>
      <c r="P263" s="12"/>
    </row>
    <row r="264" spans="1:16" ht="15.75">
      <c r="A264" s="10"/>
      <c r="B264" s="12"/>
      <c r="C264" s="12"/>
      <c r="D264" s="12"/>
      <c r="E264" s="12"/>
      <c r="F264" s="12"/>
      <c r="G264" s="12"/>
      <c r="H264" s="12"/>
      <c r="I264" s="12"/>
      <c r="J264" s="12"/>
      <c r="K264" s="12"/>
      <c r="L264" s="12"/>
      <c r="M264" s="12"/>
      <c r="N264" s="12"/>
      <c r="O264" s="12"/>
      <c r="P264" s="12"/>
    </row>
    <row r="265" spans="1:16">
      <c r="A265" s="12"/>
      <c r="B265" s="12"/>
      <c r="C265" s="12"/>
      <c r="D265" s="12"/>
      <c r="E265" s="12"/>
      <c r="F265" s="12"/>
      <c r="G265" s="12"/>
      <c r="H265" s="12"/>
      <c r="I265" s="12"/>
      <c r="J265" s="12"/>
      <c r="K265" s="12"/>
      <c r="L265" s="12"/>
      <c r="M265" s="12"/>
      <c r="N265" s="12"/>
      <c r="O265" s="12"/>
      <c r="P265" s="12"/>
    </row>
    <row r="266" spans="1:16">
      <c r="A266" s="12"/>
      <c r="B266" s="12"/>
      <c r="C266" s="12"/>
      <c r="D266" s="12"/>
      <c r="E266" s="12"/>
      <c r="F266" s="12"/>
      <c r="G266" s="12"/>
      <c r="H266" s="12"/>
      <c r="I266" s="12"/>
      <c r="J266" s="12"/>
      <c r="K266" s="12"/>
      <c r="L266" s="12"/>
      <c r="M266" s="12"/>
      <c r="N266" s="12"/>
      <c r="O266" s="12"/>
      <c r="P266" s="12"/>
    </row>
    <row r="267" spans="1:16">
      <c r="A267" s="12"/>
      <c r="B267" s="12"/>
      <c r="C267" s="12"/>
      <c r="D267" s="12"/>
      <c r="E267" s="12"/>
      <c r="F267" s="12"/>
      <c r="G267" s="12"/>
      <c r="H267" s="12"/>
      <c r="I267" s="12"/>
      <c r="J267" s="12"/>
      <c r="K267" s="12"/>
      <c r="L267" s="12"/>
      <c r="M267" s="12"/>
      <c r="N267" s="12"/>
      <c r="O267" s="12"/>
      <c r="P267" s="12"/>
    </row>
    <row r="268" spans="1:16" ht="18.75">
      <c r="A268" s="11" t="s">
        <v>5149</v>
      </c>
      <c r="B268" s="12"/>
      <c r="C268" s="12"/>
      <c r="D268" s="12"/>
      <c r="E268" s="12"/>
      <c r="F268" s="12"/>
      <c r="G268" s="12"/>
      <c r="H268" s="12"/>
      <c r="I268" s="12"/>
      <c r="J268" s="12"/>
      <c r="K268" s="12"/>
      <c r="L268" s="12"/>
      <c r="M268" s="12"/>
      <c r="N268" s="12"/>
      <c r="O268" s="12"/>
      <c r="P268" s="12"/>
    </row>
    <row r="269" spans="1:16" ht="18.75">
      <c r="A269" s="33" t="s">
        <v>5150</v>
      </c>
      <c r="B269" s="12"/>
      <c r="C269" s="12"/>
      <c r="D269" s="12"/>
      <c r="E269" s="12"/>
      <c r="F269" s="12"/>
      <c r="G269" s="12"/>
      <c r="H269" s="12"/>
      <c r="I269" s="12"/>
      <c r="J269" s="12"/>
      <c r="K269" s="12"/>
      <c r="L269" s="12"/>
      <c r="M269" s="12"/>
      <c r="N269" s="12"/>
      <c r="O269" s="12"/>
      <c r="P269" s="12"/>
    </row>
    <row r="270" spans="1:16" ht="18.75">
      <c r="A270" s="11" t="s">
        <v>5151</v>
      </c>
      <c r="B270" s="12"/>
      <c r="C270" s="12"/>
      <c r="D270" s="12"/>
      <c r="E270" s="12"/>
      <c r="F270" s="12"/>
      <c r="G270" s="12"/>
      <c r="H270" s="12"/>
      <c r="I270" s="12"/>
      <c r="J270" s="12"/>
      <c r="K270" s="12"/>
      <c r="L270" s="12"/>
      <c r="M270" s="12"/>
      <c r="N270" s="12"/>
      <c r="O270" s="12"/>
      <c r="P270" s="12"/>
    </row>
    <row r="271" spans="1:16">
      <c r="A271" s="12"/>
      <c r="B271" s="12"/>
      <c r="C271" s="12"/>
      <c r="D271" s="12"/>
      <c r="E271" s="12"/>
      <c r="F271" s="12"/>
      <c r="G271" s="12"/>
      <c r="H271" s="12"/>
      <c r="I271" s="12"/>
      <c r="J271" s="12"/>
      <c r="K271" s="12"/>
      <c r="L271" s="12"/>
      <c r="M271" s="12"/>
      <c r="N271" s="12"/>
      <c r="O271" s="12"/>
      <c r="P271" s="12"/>
    </row>
    <row r="272" spans="1:16">
      <c r="A272" s="12"/>
      <c r="B272" s="12"/>
      <c r="C272" s="12"/>
      <c r="D272" s="12"/>
      <c r="E272" s="12"/>
      <c r="F272" s="12"/>
      <c r="G272" s="12"/>
      <c r="H272" s="12"/>
      <c r="I272" s="12"/>
      <c r="J272" s="12"/>
      <c r="K272" s="12"/>
      <c r="L272" s="12"/>
      <c r="M272" s="12"/>
      <c r="N272" s="12"/>
      <c r="O272" s="12"/>
      <c r="P272" s="12"/>
    </row>
    <row r="273" spans="1:16">
      <c r="A273" s="12"/>
      <c r="B273" s="12"/>
      <c r="C273" s="12"/>
      <c r="D273" s="12"/>
      <c r="E273" s="12"/>
      <c r="F273" s="12"/>
      <c r="G273" s="12"/>
      <c r="H273" s="12"/>
      <c r="I273" s="12"/>
      <c r="J273" s="12"/>
      <c r="K273" s="12"/>
      <c r="L273" s="12"/>
      <c r="M273" s="12"/>
      <c r="N273" s="12"/>
      <c r="O273" s="12"/>
      <c r="P273" s="12"/>
    </row>
    <row r="274" spans="1:16">
      <c r="A274" s="12"/>
      <c r="B274" s="12"/>
      <c r="C274" s="12"/>
      <c r="D274" s="12"/>
      <c r="E274" s="12"/>
      <c r="F274" s="12"/>
      <c r="G274" s="12"/>
      <c r="H274" s="12"/>
      <c r="I274" s="12"/>
      <c r="J274" s="12"/>
      <c r="K274" s="12"/>
      <c r="L274" s="12"/>
      <c r="M274" s="12"/>
      <c r="N274" s="12"/>
      <c r="O274" s="12"/>
      <c r="P274" s="12"/>
    </row>
    <row r="275" spans="1:16">
      <c r="A275" s="12"/>
      <c r="B275" s="12"/>
      <c r="C275" s="12"/>
      <c r="D275" s="12"/>
      <c r="E275" s="12"/>
      <c r="F275" s="12"/>
      <c r="G275" s="12"/>
      <c r="H275" s="12"/>
      <c r="I275" s="12"/>
      <c r="J275" s="12"/>
      <c r="K275" s="12"/>
      <c r="L275" s="12"/>
      <c r="M275" s="12"/>
      <c r="N275" s="12"/>
      <c r="O275" s="12"/>
      <c r="P275" s="12"/>
    </row>
    <row r="276" spans="1:16">
      <c r="A276" s="12"/>
      <c r="B276" s="12"/>
      <c r="C276" s="12"/>
      <c r="D276" s="12"/>
      <c r="E276" s="12"/>
      <c r="F276" s="12"/>
      <c r="G276" s="12"/>
      <c r="H276" s="12"/>
      <c r="I276" s="12"/>
      <c r="J276" s="12"/>
      <c r="K276" s="12"/>
      <c r="L276" s="12"/>
      <c r="M276" s="12"/>
      <c r="N276" s="12"/>
      <c r="O276" s="12"/>
      <c r="P276" s="12"/>
    </row>
    <row r="277" spans="1:16">
      <c r="A277" s="12"/>
      <c r="B277" s="12"/>
      <c r="C277" s="12"/>
      <c r="D277" s="12"/>
      <c r="E277" s="12"/>
      <c r="F277" s="12"/>
      <c r="G277" s="12"/>
      <c r="H277" s="12"/>
      <c r="I277" s="12"/>
      <c r="J277" s="12"/>
      <c r="K277" s="12"/>
      <c r="L277" s="12"/>
      <c r="M277" s="12"/>
      <c r="N277" s="12"/>
      <c r="O277" s="12"/>
      <c r="P277" s="12"/>
    </row>
    <row r="278" spans="1:16">
      <c r="A278" s="12"/>
      <c r="B278" s="12"/>
      <c r="C278" s="12"/>
      <c r="D278" s="12"/>
      <c r="E278" s="12"/>
      <c r="F278" s="12"/>
      <c r="G278" s="12"/>
      <c r="H278" s="12"/>
      <c r="I278" s="12"/>
      <c r="J278" s="12"/>
      <c r="K278" s="12"/>
      <c r="L278" s="12"/>
      <c r="M278" s="12"/>
      <c r="N278" s="12"/>
      <c r="O278" s="12"/>
      <c r="P278" s="12"/>
    </row>
    <row r="279" spans="1:16">
      <c r="A279" s="12"/>
      <c r="B279" s="12"/>
      <c r="C279" s="12"/>
      <c r="D279" s="12"/>
      <c r="E279" s="12"/>
      <c r="F279" s="12"/>
      <c r="G279" s="12"/>
      <c r="H279" s="12"/>
      <c r="I279" s="12"/>
      <c r="J279" s="12"/>
      <c r="K279" s="12"/>
      <c r="L279" s="12"/>
      <c r="M279" s="12"/>
      <c r="N279" s="12"/>
      <c r="O279" s="12"/>
      <c r="P279" s="12"/>
    </row>
    <row r="280" spans="1:16" ht="26.25">
      <c r="A280" s="34" t="s">
        <v>4935</v>
      </c>
      <c r="B280" s="35"/>
      <c r="C280" s="12"/>
      <c r="D280" s="12"/>
      <c r="E280" s="12"/>
      <c r="F280" s="12"/>
      <c r="G280" s="12"/>
      <c r="H280" s="12"/>
      <c r="I280" s="12"/>
      <c r="J280" s="12"/>
      <c r="K280" s="12"/>
      <c r="L280" s="12"/>
      <c r="M280" s="12"/>
    </row>
    <row r="281" spans="1:16">
      <c r="A281" s="12"/>
      <c r="B281" s="12"/>
      <c r="C281" s="12"/>
      <c r="D281" s="12"/>
      <c r="E281" s="12"/>
      <c r="F281" s="12"/>
      <c r="G281" s="12"/>
      <c r="H281" s="12"/>
      <c r="I281" s="12"/>
      <c r="J281" s="12"/>
      <c r="K281" s="12"/>
      <c r="L281" s="12"/>
      <c r="M281" s="12"/>
    </row>
    <row r="282" spans="1:16" ht="18.75">
      <c r="A282" s="11" t="s">
        <v>4936</v>
      </c>
      <c r="B282" s="12"/>
      <c r="C282" s="12"/>
      <c r="D282" s="12"/>
      <c r="E282" s="12"/>
      <c r="F282" s="12"/>
      <c r="G282" s="12"/>
      <c r="H282" s="12"/>
      <c r="I282" s="12"/>
      <c r="J282" s="12"/>
      <c r="K282" s="12"/>
      <c r="L282" s="12"/>
      <c r="M282" s="12"/>
    </row>
    <row r="283" spans="1:16" ht="18.75">
      <c r="A283" s="11" t="s">
        <v>4937</v>
      </c>
      <c r="B283" s="12"/>
      <c r="C283" s="12"/>
      <c r="D283" s="12"/>
      <c r="E283" s="12"/>
      <c r="F283" s="12"/>
      <c r="G283" s="12"/>
      <c r="H283" s="12"/>
      <c r="I283" s="12"/>
      <c r="J283" s="12"/>
      <c r="K283" s="12"/>
      <c r="L283" s="12"/>
      <c r="M283" s="12"/>
    </row>
    <row r="284" spans="1:16" ht="18.75">
      <c r="A284" s="11"/>
      <c r="B284" s="12"/>
      <c r="C284" s="12"/>
      <c r="D284" s="12"/>
      <c r="E284" s="12"/>
      <c r="F284" s="12"/>
      <c r="G284" s="12"/>
      <c r="H284" s="12"/>
      <c r="I284" s="12"/>
      <c r="J284" s="12"/>
      <c r="K284" s="12"/>
      <c r="L284" s="12"/>
      <c r="M284" s="12"/>
    </row>
    <row r="285" spans="1:16" ht="18.75">
      <c r="A285" s="11" t="s">
        <v>4938</v>
      </c>
      <c r="B285" s="12"/>
      <c r="C285" s="12"/>
      <c r="D285" s="12"/>
      <c r="E285" s="12"/>
      <c r="F285" s="12"/>
      <c r="G285" s="12"/>
      <c r="H285" s="12"/>
      <c r="I285" s="12"/>
      <c r="J285" s="12"/>
      <c r="K285" s="12"/>
      <c r="L285" s="12"/>
      <c r="M285" s="12"/>
    </row>
    <row r="286" spans="1:16">
      <c r="A286" s="12"/>
      <c r="B286" s="12"/>
      <c r="C286" s="12"/>
      <c r="D286" s="12"/>
      <c r="E286" s="12"/>
      <c r="F286" s="12"/>
      <c r="G286" s="12"/>
      <c r="H286" s="12"/>
      <c r="I286" s="12"/>
      <c r="J286" s="12"/>
      <c r="K286" s="12"/>
      <c r="L286" s="12"/>
      <c r="M286" s="12"/>
    </row>
    <row r="287" spans="1:16">
      <c r="A287" s="12"/>
      <c r="B287" s="12"/>
      <c r="C287" s="12"/>
      <c r="D287" s="12"/>
      <c r="E287" s="12"/>
      <c r="F287" s="12"/>
      <c r="G287" s="12"/>
      <c r="H287" s="12"/>
      <c r="I287" s="12"/>
      <c r="J287" s="12"/>
      <c r="K287" s="12"/>
      <c r="L287" s="12"/>
      <c r="M287" s="12"/>
    </row>
    <row r="288" spans="1:16" ht="18.75">
      <c r="A288" s="11"/>
      <c r="B288" s="12"/>
      <c r="C288" s="12"/>
      <c r="D288" s="12"/>
      <c r="E288" s="12"/>
      <c r="F288" s="12"/>
      <c r="G288" s="12"/>
      <c r="H288" s="12"/>
      <c r="I288" s="12"/>
      <c r="J288" s="12"/>
      <c r="K288" s="12"/>
      <c r="L288" s="12"/>
      <c r="M288" s="12"/>
    </row>
    <row r="289" spans="1:13" ht="18.75">
      <c r="A289" s="11"/>
      <c r="B289" s="12"/>
      <c r="C289" s="12"/>
      <c r="D289" s="12"/>
      <c r="E289" s="12"/>
      <c r="F289" s="12"/>
      <c r="G289" s="12"/>
      <c r="H289" s="12"/>
      <c r="I289" s="12"/>
      <c r="J289" s="12"/>
      <c r="K289" s="12"/>
      <c r="L289" s="12"/>
      <c r="M289" s="12"/>
    </row>
    <row r="290" spans="1:13" ht="18.75">
      <c r="A290" s="11"/>
      <c r="B290" s="12"/>
      <c r="C290" s="12"/>
      <c r="D290" s="12"/>
      <c r="E290" s="12"/>
      <c r="F290" s="12"/>
      <c r="G290" s="12"/>
      <c r="H290" s="12"/>
      <c r="I290" s="12"/>
      <c r="J290" s="12"/>
      <c r="K290" s="12"/>
      <c r="L290" s="12"/>
      <c r="M290" s="12"/>
    </row>
    <row r="291" spans="1:13" ht="18.75">
      <c r="A291" s="11"/>
      <c r="B291" s="12"/>
      <c r="C291" s="12"/>
      <c r="D291" s="12"/>
      <c r="E291" s="12"/>
      <c r="F291" s="12"/>
      <c r="G291" s="12"/>
      <c r="H291" s="12"/>
      <c r="I291" s="12"/>
      <c r="J291" s="12"/>
      <c r="K291" s="12"/>
      <c r="L291" s="12"/>
      <c r="M291" s="12"/>
    </row>
    <row r="292" spans="1:13" ht="18.75">
      <c r="A292" s="11"/>
      <c r="B292" s="12"/>
      <c r="C292" s="12"/>
      <c r="D292" s="12"/>
      <c r="E292" s="12"/>
      <c r="F292" s="12"/>
      <c r="G292" s="12"/>
      <c r="H292" s="12"/>
      <c r="I292" s="12"/>
      <c r="J292" s="12"/>
      <c r="K292" s="12"/>
      <c r="L292" s="12"/>
      <c r="M292" s="12"/>
    </row>
    <row r="293" spans="1:13" ht="18.75">
      <c r="A293" s="11" t="s">
        <v>4939</v>
      </c>
      <c r="B293" s="12"/>
      <c r="C293" s="12"/>
      <c r="D293" s="12"/>
      <c r="E293" s="12"/>
      <c r="F293" s="12"/>
      <c r="G293" s="12"/>
      <c r="H293" s="12"/>
      <c r="I293" s="12"/>
      <c r="J293" s="12"/>
      <c r="K293" s="12"/>
      <c r="L293" s="12"/>
      <c r="M293" s="12"/>
    </row>
    <row r="294" spans="1:13" ht="18.75">
      <c r="A294" s="11"/>
      <c r="B294" s="12"/>
      <c r="C294" s="12"/>
      <c r="D294" s="12"/>
      <c r="F294" s="12"/>
      <c r="G294" s="12"/>
      <c r="H294" s="12"/>
      <c r="I294" s="12"/>
      <c r="J294" s="12"/>
      <c r="K294" s="12"/>
      <c r="L294" s="12"/>
      <c r="M294" s="12"/>
    </row>
    <row r="295" spans="1:13" ht="18.75">
      <c r="A295" s="11"/>
      <c r="B295" s="12"/>
      <c r="C295" s="12"/>
      <c r="D295" s="12"/>
      <c r="E295" s="12"/>
      <c r="F295" s="12"/>
      <c r="G295" s="12"/>
      <c r="H295" s="12"/>
      <c r="I295" s="12"/>
      <c r="J295" s="12"/>
      <c r="K295" s="12"/>
      <c r="L295" s="12"/>
      <c r="M295" s="12"/>
    </row>
    <row r="296" spans="1:13" ht="18.75">
      <c r="A296" s="11"/>
      <c r="B296" s="12"/>
      <c r="C296" s="12"/>
      <c r="D296" s="12"/>
      <c r="E296" s="12"/>
      <c r="F296" s="12"/>
      <c r="G296" s="12"/>
      <c r="H296" s="12"/>
      <c r="I296" s="12"/>
      <c r="J296" s="12"/>
      <c r="K296" s="12"/>
      <c r="L296" s="12"/>
      <c r="M296" s="12"/>
    </row>
    <row r="297" spans="1:13" ht="18.75">
      <c r="A297" s="11"/>
      <c r="B297" s="12"/>
      <c r="C297" s="12"/>
      <c r="D297" s="12"/>
      <c r="E297" s="12"/>
      <c r="F297" s="12"/>
      <c r="G297" s="12"/>
      <c r="H297" s="12"/>
      <c r="I297" s="12"/>
      <c r="J297" s="12"/>
      <c r="K297" s="12"/>
      <c r="L297" s="12"/>
      <c r="M297" s="12"/>
    </row>
    <row r="298" spans="1:13">
      <c r="A298" s="12"/>
      <c r="B298" s="12"/>
      <c r="C298" s="12"/>
      <c r="D298" s="12"/>
      <c r="E298" s="12"/>
      <c r="F298" s="12"/>
      <c r="G298" s="12"/>
      <c r="H298" s="12"/>
      <c r="I298" s="12"/>
      <c r="J298" s="12"/>
      <c r="K298" s="12"/>
      <c r="L298" s="12"/>
      <c r="M298" s="12"/>
    </row>
    <row r="299" spans="1:13" ht="18.75">
      <c r="A299" s="11" t="s">
        <v>4940</v>
      </c>
      <c r="B299" s="12"/>
      <c r="C299" s="12"/>
      <c r="D299" s="12"/>
      <c r="E299" s="12"/>
      <c r="F299" s="12"/>
      <c r="G299" s="12"/>
      <c r="H299" s="12"/>
      <c r="I299" s="12"/>
      <c r="J299" s="12"/>
      <c r="K299" s="12"/>
      <c r="L299" s="12"/>
      <c r="M299" s="12"/>
    </row>
    <row r="300" spans="1:13" ht="18.75">
      <c r="A300" s="11" t="s">
        <v>4941</v>
      </c>
      <c r="B300" s="12"/>
      <c r="C300" s="12"/>
      <c r="D300" s="12"/>
      <c r="E300" s="12"/>
      <c r="F300" s="12"/>
      <c r="G300" s="12"/>
      <c r="H300" s="12"/>
      <c r="I300" s="12"/>
      <c r="J300" s="12"/>
      <c r="K300" s="12"/>
      <c r="L300" s="12"/>
      <c r="M300" s="12"/>
    </row>
    <row r="301" spans="1:13" ht="18.75">
      <c r="A301" s="11" t="s">
        <v>4942</v>
      </c>
      <c r="B301" s="12"/>
      <c r="C301" s="12"/>
      <c r="D301" s="12"/>
      <c r="E301" s="12"/>
      <c r="F301" s="12"/>
      <c r="G301" s="12"/>
      <c r="H301" s="12"/>
      <c r="I301" s="12"/>
      <c r="J301" s="12"/>
      <c r="K301" s="12"/>
      <c r="L301" s="12"/>
      <c r="M301" s="12"/>
    </row>
    <row r="302" spans="1:13" ht="18.75">
      <c r="A302" s="11" t="s">
        <v>4943</v>
      </c>
      <c r="B302" s="12"/>
      <c r="C302" s="12"/>
      <c r="D302" s="12"/>
      <c r="E302" s="12"/>
      <c r="F302" s="12"/>
      <c r="G302" s="12"/>
      <c r="H302" s="12"/>
      <c r="I302" s="12"/>
      <c r="J302" s="12"/>
      <c r="K302" s="12"/>
      <c r="L302" s="12"/>
      <c r="M302" s="12"/>
    </row>
    <row r="303" spans="1:13" ht="18.75">
      <c r="A303" s="11" t="s">
        <v>4944</v>
      </c>
      <c r="B303" s="12"/>
      <c r="C303" s="12"/>
      <c r="D303" s="12"/>
      <c r="E303" s="12"/>
      <c r="F303" s="12"/>
      <c r="G303" s="12"/>
      <c r="H303" s="12"/>
      <c r="I303" s="12"/>
      <c r="J303" s="12"/>
      <c r="K303" s="12"/>
      <c r="L303" s="12"/>
      <c r="M303" s="12"/>
    </row>
    <row r="304" spans="1:13">
      <c r="A304" s="12"/>
      <c r="B304" s="12"/>
      <c r="C304" s="12"/>
      <c r="D304" s="12"/>
      <c r="E304" s="12"/>
      <c r="F304" s="12"/>
      <c r="G304" s="12"/>
      <c r="H304" s="12"/>
      <c r="I304" s="12"/>
      <c r="J304" s="12"/>
      <c r="K304" s="12"/>
      <c r="L304" s="12"/>
      <c r="M304" s="12"/>
    </row>
    <row r="305" spans="1:13">
      <c r="A305" s="12"/>
      <c r="B305" s="12"/>
      <c r="C305" s="12"/>
      <c r="D305" s="12"/>
      <c r="E305" s="12"/>
      <c r="F305" s="12"/>
      <c r="G305" s="12"/>
      <c r="H305" s="12"/>
      <c r="I305" s="12"/>
      <c r="J305" s="12"/>
      <c r="K305" s="12"/>
      <c r="L305" s="12"/>
      <c r="M305" s="12"/>
    </row>
    <row r="306" spans="1:13">
      <c r="A306" s="12"/>
      <c r="B306" s="12"/>
      <c r="C306" s="12"/>
      <c r="D306" s="12"/>
      <c r="E306" s="12"/>
      <c r="F306" s="12"/>
      <c r="G306" s="12"/>
      <c r="H306" s="12"/>
      <c r="I306" s="12"/>
      <c r="J306" s="12"/>
      <c r="K306" s="12"/>
      <c r="L306" s="12"/>
      <c r="M306" s="12"/>
    </row>
    <row r="307" spans="1:13">
      <c r="A307" s="12"/>
      <c r="B307" s="12"/>
      <c r="C307" s="12"/>
      <c r="D307" s="12"/>
      <c r="E307" s="12"/>
      <c r="F307" s="12"/>
      <c r="G307" s="12"/>
      <c r="H307" s="12"/>
      <c r="I307" s="12"/>
      <c r="J307" s="12"/>
      <c r="K307" s="12"/>
      <c r="L307" s="12"/>
      <c r="M307" s="12"/>
    </row>
    <row r="308" spans="1:13">
      <c r="A308" s="12"/>
      <c r="B308" s="12"/>
      <c r="C308" s="12"/>
      <c r="D308" s="12"/>
      <c r="E308" s="12"/>
      <c r="F308" s="12"/>
      <c r="G308" s="12"/>
      <c r="H308" s="12"/>
      <c r="I308" s="12"/>
      <c r="J308" s="12"/>
      <c r="K308" s="12"/>
      <c r="L308" s="12"/>
      <c r="M308" s="12"/>
    </row>
    <row r="309" spans="1:13">
      <c r="A309" s="12"/>
      <c r="B309" s="12"/>
      <c r="C309" s="12"/>
      <c r="D309" s="12"/>
      <c r="E309" s="12"/>
      <c r="F309" s="12"/>
      <c r="G309" s="12"/>
      <c r="H309" s="12"/>
      <c r="I309" s="12"/>
      <c r="J309" s="12"/>
      <c r="K309" s="12"/>
      <c r="L309" s="12"/>
      <c r="M309" s="12"/>
    </row>
    <row r="310" spans="1:13">
      <c r="A310" s="12"/>
      <c r="B310" s="12"/>
      <c r="C310" s="12"/>
      <c r="D310" s="12"/>
      <c r="E310" s="12"/>
      <c r="F310" s="12"/>
      <c r="G310" s="12"/>
      <c r="H310" s="12"/>
      <c r="I310" s="12"/>
      <c r="J310" s="12"/>
      <c r="K310" s="12"/>
      <c r="L310" s="12"/>
      <c r="M310" s="12"/>
    </row>
    <row r="311" spans="1:13">
      <c r="A311" s="12"/>
      <c r="B311" s="12"/>
      <c r="C311" s="12"/>
      <c r="D311" s="12"/>
      <c r="E311" s="12"/>
      <c r="F311" s="12"/>
      <c r="G311" s="12"/>
      <c r="H311" s="12"/>
      <c r="I311" s="12"/>
      <c r="J311" s="12"/>
      <c r="K311" s="12"/>
      <c r="L311" s="12"/>
      <c r="M311" s="12"/>
    </row>
    <row r="312" spans="1:13">
      <c r="A312" s="12"/>
      <c r="B312" s="12"/>
      <c r="C312" s="12"/>
      <c r="D312" s="12"/>
      <c r="E312" s="12"/>
      <c r="F312" s="12"/>
      <c r="G312" s="12"/>
      <c r="H312" s="12"/>
      <c r="I312" s="12"/>
      <c r="J312" s="12"/>
      <c r="K312" s="12"/>
      <c r="L312" s="12"/>
      <c r="M312" s="12"/>
    </row>
    <row r="313" spans="1:13">
      <c r="A313" s="12"/>
      <c r="B313" s="12"/>
      <c r="C313" s="12"/>
      <c r="D313" s="12"/>
      <c r="E313" s="12"/>
      <c r="F313" s="12"/>
      <c r="G313" s="12"/>
      <c r="H313" s="12"/>
      <c r="I313" s="12"/>
      <c r="J313" s="12"/>
      <c r="K313" s="12"/>
      <c r="L313" s="12"/>
      <c r="M313" s="12"/>
    </row>
    <row r="314" spans="1:13" ht="18.75">
      <c r="A314" s="11" t="s">
        <v>4945</v>
      </c>
      <c r="B314" s="12"/>
      <c r="C314" s="12"/>
      <c r="D314" s="12"/>
      <c r="E314" s="12"/>
      <c r="F314" s="12"/>
      <c r="G314" s="12"/>
      <c r="H314" s="12"/>
      <c r="I314" s="12"/>
      <c r="J314" s="12"/>
      <c r="K314" s="12"/>
      <c r="L314" s="12"/>
      <c r="M314" s="12"/>
    </row>
    <row r="315" spans="1:13">
      <c r="A315" s="12"/>
      <c r="B315" s="12"/>
      <c r="C315" s="12"/>
      <c r="D315" s="12"/>
      <c r="E315" s="12"/>
      <c r="F315" s="12"/>
      <c r="G315" s="12"/>
      <c r="H315" s="12"/>
      <c r="I315" s="12"/>
      <c r="J315" s="12"/>
      <c r="K315" s="12"/>
      <c r="L315" s="12"/>
      <c r="M315" s="12"/>
    </row>
    <row r="316" spans="1:13">
      <c r="A316" s="12"/>
      <c r="B316" s="12"/>
      <c r="C316" s="12"/>
      <c r="D316" s="12"/>
      <c r="E316" s="12"/>
      <c r="F316" s="12"/>
      <c r="G316" s="12"/>
      <c r="H316" s="12"/>
      <c r="I316" s="12"/>
      <c r="J316" s="12"/>
      <c r="K316" s="12"/>
      <c r="L316" s="12"/>
      <c r="M316" s="12"/>
    </row>
    <row r="317" spans="1:13">
      <c r="A317" s="56" t="s">
        <v>4905</v>
      </c>
      <c r="B317" s="56" t="s">
        <v>4906</v>
      </c>
      <c r="C317" s="16"/>
      <c r="D317" s="12"/>
      <c r="E317" s="12"/>
      <c r="F317" s="12"/>
      <c r="G317" s="12"/>
      <c r="H317" s="12"/>
      <c r="I317" s="12"/>
      <c r="J317" s="12"/>
      <c r="K317" s="12"/>
      <c r="L317" s="12"/>
      <c r="M317" s="12"/>
    </row>
    <row r="318" spans="1:13">
      <c r="A318" s="16">
        <v>100</v>
      </c>
      <c r="B318" s="726">
        <v>0.9</v>
      </c>
      <c r="C318" s="16"/>
      <c r="D318" s="12"/>
      <c r="E318" s="12"/>
      <c r="F318" s="12"/>
      <c r="G318" s="12"/>
      <c r="H318" s="12"/>
      <c r="I318" s="12"/>
      <c r="J318" s="12"/>
      <c r="K318" s="12"/>
      <c r="L318" s="12"/>
      <c r="M318" s="12"/>
    </row>
    <row r="319" spans="1:13">
      <c r="A319" s="12"/>
      <c r="B319" s="12"/>
      <c r="C319" s="12"/>
      <c r="D319" s="12"/>
      <c r="E319" s="12"/>
      <c r="F319" s="12"/>
      <c r="G319" s="12"/>
      <c r="H319" s="12"/>
      <c r="I319" s="12"/>
      <c r="J319" s="12"/>
      <c r="K319" s="12"/>
      <c r="L319" s="12"/>
      <c r="M319" s="12"/>
    </row>
    <row r="320" spans="1:13">
      <c r="A320" s="12"/>
      <c r="B320" s="12"/>
      <c r="C320" s="12"/>
      <c r="D320" s="12"/>
      <c r="E320" s="12"/>
      <c r="F320" s="12"/>
      <c r="G320" s="12"/>
      <c r="H320" s="12"/>
      <c r="I320" s="12"/>
      <c r="J320" s="12"/>
      <c r="K320" s="12"/>
      <c r="L320" s="12"/>
      <c r="M320" s="12"/>
    </row>
    <row r="321" spans="1:13">
      <c r="A321" s="16"/>
      <c r="B321" s="69" t="s">
        <v>4907</v>
      </c>
      <c r="C321" s="69" t="s">
        <v>4908</v>
      </c>
      <c r="D321" s="12"/>
      <c r="E321" s="12"/>
      <c r="F321" s="12"/>
      <c r="G321" s="12"/>
      <c r="H321" s="12"/>
      <c r="I321" s="12"/>
      <c r="J321" s="12"/>
      <c r="K321" s="12"/>
      <c r="L321" s="12"/>
      <c r="M321" s="12"/>
    </row>
    <row r="322" spans="1:13">
      <c r="A322" s="56" t="s">
        <v>4909</v>
      </c>
      <c r="B322" s="16">
        <v>90</v>
      </c>
      <c r="C322" s="17">
        <v>50</v>
      </c>
      <c r="D322" s="12"/>
      <c r="E322" s="12"/>
      <c r="F322" s="12"/>
      <c r="G322" s="12"/>
      <c r="H322" s="12"/>
      <c r="I322" s="12"/>
      <c r="J322" s="12"/>
      <c r="K322" s="12"/>
      <c r="L322" s="12"/>
      <c r="M322" s="12"/>
    </row>
    <row r="323" spans="1:13">
      <c r="A323" s="56" t="s">
        <v>4910</v>
      </c>
      <c r="B323" s="16">
        <v>10</v>
      </c>
      <c r="C323" s="17">
        <v>20</v>
      </c>
      <c r="D323" s="12"/>
      <c r="E323" s="12"/>
      <c r="F323" s="12"/>
      <c r="G323" s="12"/>
      <c r="H323" s="12"/>
      <c r="I323" s="12"/>
      <c r="J323" s="12"/>
      <c r="K323" s="12"/>
      <c r="L323" s="12"/>
      <c r="M323" s="12"/>
    </row>
    <row r="324" spans="1:13">
      <c r="A324" s="12"/>
      <c r="B324" s="12"/>
      <c r="C324" s="12"/>
      <c r="D324" s="12"/>
      <c r="E324" s="12"/>
      <c r="F324" s="12"/>
      <c r="G324" s="12"/>
      <c r="H324" s="12"/>
      <c r="I324" s="12"/>
      <c r="J324" s="12"/>
      <c r="K324" s="12"/>
      <c r="L324" s="12"/>
      <c r="M324" s="12"/>
    </row>
    <row r="325" spans="1:13" ht="18.75">
      <c r="A325" s="12"/>
      <c r="B325" s="210" t="s">
        <v>4911</v>
      </c>
      <c r="C325" s="728">
        <f>(B322*C322)+(B323*C323)</f>
        <v>4700</v>
      </c>
      <c r="D325" s="12"/>
      <c r="E325" s="12"/>
      <c r="F325" s="12"/>
      <c r="G325" s="12"/>
      <c r="H325" s="12"/>
      <c r="I325" s="12"/>
      <c r="J325" s="12"/>
      <c r="K325" s="12"/>
      <c r="L325" s="12"/>
      <c r="M325" s="12"/>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A5AAF-C6A0-4C51-9BAE-8FA55E57F67D}">
  <sheetPr>
    <tabColor rgb="FFFFFF00"/>
  </sheetPr>
  <dimension ref="A1:AD781"/>
  <sheetViews>
    <sheetView topLeftCell="A98" workbookViewId="0">
      <selection activeCell="D5" sqref="D5"/>
    </sheetView>
  </sheetViews>
  <sheetFormatPr defaultRowHeight="15"/>
  <cols>
    <col min="1" max="1" width="18.140625" style="12" customWidth="1"/>
    <col min="2" max="2" width="15.7109375" style="12" customWidth="1"/>
    <col min="3" max="3" width="19.85546875" style="12" customWidth="1"/>
    <col min="4" max="4" width="12.140625" style="12" customWidth="1"/>
    <col min="5" max="6" width="9.140625" style="12"/>
    <col min="7" max="7" width="15.140625" style="12" customWidth="1"/>
    <col min="8" max="16384" width="9.140625" style="12"/>
  </cols>
  <sheetData>
    <row r="1" spans="1:8" ht="28.5">
      <c r="A1" s="714" t="s">
        <v>5152</v>
      </c>
      <c r="B1" s="34"/>
    </row>
    <row r="2" spans="1:8" ht="18.75">
      <c r="A2" s="11" t="s">
        <v>4901</v>
      </c>
    </row>
    <row r="3" spans="1:8" ht="18.75">
      <c r="A3" s="11" t="s">
        <v>5614</v>
      </c>
    </row>
    <row r="4" spans="1:8" ht="18.75">
      <c r="A4" s="33" t="s">
        <v>5615</v>
      </c>
    </row>
    <row r="5" spans="1:8" ht="21">
      <c r="A5" s="6" t="s">
        <v>1627</v>
      </c>
    </row>
    <row r="6" spans="1:8" ht="18.75">
      <c r="A6" s="11" t="s">
        <v>5153</v>
      </c>
    </row>
    <row r="7" spans="1:8" ht="18.75">
      <c r="A7" s="11" t="s">
        <v>5154</v>
      </c>
    </row>
    <row r="9" spans="1:8" ht="15.75">
      <c r="A9" s="193"/>
      <c r="B9" s="194" t="s">
        <v>2049</v>
      </c>
      <c r="C9" s="194" t="s">
        <v>2050</v>
      </c>
      <c r="D9" s="194" t="s">
        <v>2051</v>
      </c>
      <c r="E9" s="194" t="s">
        <v>2052</v>
      </c>
      <c r="F9" s="194" t="s">
        <v>2053</v>
      </c>
      <c r="G9" s="769" t="s">
        <v>5155</v>
      </c>
    </row>
    <row r="10" spans="1:8" ht="15.75">
      <c r="A10" s="194" t="s">
        <v>1527</v>
      </c>
      <c r="B10" s="56">
        <v>202</v>
      </c>
      <c r="C10" s="56">
        <v>812</v>
      </c>
      <c r="D10" s="56">
        <v>407</v>
      </c>
      <c r="E10" s="56">
        <v>591</v>
      </c>
      <c r="F10" s="56"/>
      <c r="G10" s="770">
        <f>SUM(B10:F10)</f>
        <v>2012</v>
      </c>
      <c r="H10" s="12">
        <f t="shared" ref="H10:H14" si="0">AVERAGE(B10:F10)</f>
        <v>503</v>
      </c>
    </row>
    <row r="11" spans="1:8" ht="15.75">
      <c r="A11" s="194" t="s">
        <v>1526</v>
      </c>
      <c r="B11" s="56">
        <v>342</v>
      </c>
      <c r="C11" s="56">
        <v>492</v>
      </c>
      <c r="D11" s="56">
        <v>301</v>
      </c>
      <c r="E11" s="56">
        <v>570</v>
      </c>
      <c r="F11" s="56"/>
      <c r="G11" s="770">
        <f t="shared" ref="G11:G14" si="1">SUM(B11:F11)</f>
        <v>1705</v>
      </c>
      <c r="H11" s="12">
        <f t="shared" si="0"/>
        <v>426.25</v>
      </c>
    </row>
    <row r="12" spans="1:8" ht="15.75">
      <c r="A12" s="194" t="s">
        <v>2058</v>
      </c>
      <c r="B12" s="56">
        <v>976</v>
      </c>
      <c r="C12" s="56">
        <v>956</v>
      </c>
      <c r="D12" s="56">
        <v>592</v>
      </c>
      <c r="E12" s="56">
        <v>420</v>
      </c>
      <c r="F12" s="56"/>
      <c r="G12" s="770">
        <f t="shared" si="1"/>
        <v>2944</v>
      </c>
      <c r="H12" s="12">
        <f t="shared" si="0"/>
        <v>736</v>
      </c>
    </row>
    <row r="13" spans="1:8" ht="15.75">
      <c r="A13" s="194" t="s">
        <v>2059</v>
      </c>
      <c r="B13" s="56">
        <v>916</v>
      </c>
      <c r="C13" s="56">
        <v>380</v>
      </c>
      <c r="D13" s="56">
        <v>666</v>
      </c>
      <c r="E13" s="56">
        <v>593</v>
      </c>
      <c r="F13" s="56"/>
      <c r="G13" s="770">
        <f t="shared" si="1"/>
        <v>2555</v>
      </c>
      <c r="H13" s="12">
        <f t="shared" si="0"/>
        <v>638.75</v>
      </c>
    </row>
    <row r="14" spans="1:8" ht="15.75">
      <c r="A14" s="194" t="s">
        <v>2060</v>
      </c>
      <c r="B14" s="56">
        <v>473</v>
      </c>
      <c r="C14" s="56">
        <v>692</v>
      </c>
      <c r="D14" s="56">
        <v>319</v>
      </c>
      <c r="E14" s="56">
        <v>761</v>
      </c>
      <c r="F14" s="56"/>
      <c r="G14" s="770">
        <f t="shared" si="1"/>
        <v>2245</v>
      </c>
      <c r="H14" s="12">
        <f t="shared" si="0"/>
        <v>561.25</v>
      </c>
    </row>
    <row r="15" spans="1:8">
      <c r="B15" s="770">
        <f t="shared" ref="B15:F15" si="2">SUM(B10:B14)</f>
        <v>2909</v>
      </c>
      <c r="C15" s="770">
        <f t="shared" si="2"/>
        <v>3332</v>
      </c>
      <c r="D15" s="770">
        <f t="shared" si="2"/>
        <v>2285</v>
      </c>
      <c r="E15" s="770">
        <f t="shared" si="2"/>
        <v>2935</v>
      </c>
      <c r="F15" s="770">
        <f t="shared" si="2"/>
        <v>0</v>
      </c>
      <c r="G15" s="770">
        <f>SUM(G10:G14)</f>
        <v>11461</v>
      </c>
    </row>
    <row r="24" spans="1:9" ht="26.25">
      <c r="A24" s="34" t="s">
        <v>5156</v>
      </c>
      <c r="B24" s="35"/>
      <c r="C24" s="35"/>
      <c r="D24" s="35"/>
      <c r="E24" s="11"/>
      <c r="F24" s="11"/>
      <c r="G24" s="11"/>
      <c r="H24" s="11"/>
      <c r="I24" s="11"/>
    </row>
    <row r="25" spans="1:9" ht="18.75">
      <c r="B25" s="11"/>
      <c r="C25" s="11"/>
      <c r="D25" s="11"/>
      <c r="E25" s="11"/>
      <c r="F25" s="11"/>
      <c r="G25" s="11"/>
      <c r="H25" s="11"/>
      <c r="I25" s="11"/>
    </row>
    <row r="26" spans="1:9" ht="18.75">
      <c r="A26" s="11" t="s">
        <v>4903</v>
      </c>
    </row>
    <row r="27" spans="1:9" ht="18.75">
      <c r="A27" s="33" t="s">
        <v>4904</v>
      </c>
    </row>
    <row r="30" spans="1:9">
      <c r="A30" s="56" t="s">
        <v>4905</v>
      </c>
      <c r="B30" s="56" t="s">
        <v>4906</v>
      </c>
      <c r="C30" s="16"/>
    </row>
    <row r="31" spans="1:9">
      <c r="A31" s="16">
        <v>100</v>
      </c>
      <c r="B31" s="726">
        <v>0.7</v>
      </c>
      <c r="C31" s="16"/>
    </row>
    <row r="34" spans="1:30">
      <c r="A34" s="16"/>
      <c r="B34" s="56" t="s">
        <v>4907</v>
      </c>
      <c r="C34" s="56" t="s">
        <v>4908</v>
      </c>
    </row>
    <row r="35" spans="1:30">
      <c r="A35" s="56" t="s">
        <v>4909</v>
      </c>
      <c r="B35" s="17">
        <f>A31*B31</f>
        <v>70</v>
      </c>
      <c r="C35" s="17">
        <v>50</v>
      </c>
    </row>
    <row r="36" spans="1:30">
      <c r="A36" s="56" t="s">
        <v>4910</v>
      </c>
      <c r="B36" s="17">
        <f>A31*(1-B31)</f>
        <v>30.000000000000004</v>
      </c>
      <c r="C36" s="17">
        <v>20</v>
      </c>
    </row>
    <row r="38" spans="1:30" ht="15.75">
      <c r="B38" s="210" t="s">
        <v>4911</v>
      </c>
      <c r="C38" s="727">
        <f>B35*C35+B36*C36</f>
        <v>4100</v>
      </c>
    </row>
    <row r="40" spans="1:30" ht="18.75">
      <c r="A40" s="11" t="s">
        <v>5157</v>
      </c>
    </row>
    <row r="41" spans="1:30" ht="18.75">
      <c r="A41" s="11" t="s">
        <v>5158</v>
      </c>
    </row>
    <row r="42" spans="1:30" ht="21">
      <c r="A42" s="771"/>
      <c r="B42" s="54"/>
    </row>
    <row r="43" spans="1:30" ht="26.25">
      <c r="A43" s="34" t="s">
        <v>4913</v>
      </c>
      <c r="B43" s="35"/>
      <c r="C43" s="35"/>
      <c r="D43" s="35"/>
      <c r="E43" s="35"/>
      <c r="O43"/>
      <c r="P43"/>
      <c r="Q43"/>
      <c r="R43"/>
      <c r="S43"/>
      <c r="T43"/>
      <c r="U43"/>
      <c r="V43"/>
      <c r="W43"/>
      <c r="X43"/>
      <c r="Y43"/>
      <c r="Z43"/>
      <c r="AA43"/>
      <c r="AB43"/>
      <c r="AC43"/>
      <c r="AD43"/>
    </row>
    <row r="44" spans="1:30">
      <c r="O44"/>
      <c r="P44"/>
      <c r="Q44"/>
      <c r="R44"/>
      <c r="S44"/>
      <c r="T44"/>
      <c r="U44"/>
      <c r="V44"/>
      <c r="W44"/>
      <c r="X44"/>
      <c r="Y44"/>
      <c r="Z44"/>
      <c r="AA44"/>
      <c r="AB44"/>
      <c r="AC44"/>
      <c r="AD44"/>
    </row>
    <row r="45" spans="1:30" ht="21">
      <c r="A45" s="6" t="s">
        <v>1627</v>
      </c>
      <c r="O45"/>
      <c r="P45"/>
      <c r="Q45"/>
      <c r="R45"/>
      <c r="S45"/>
      <c r="T45"/>
      <c r="U45"/>
      <c r="V45"/>
      <c r="W45"/>
      <c r="X45"/>
      <c r="Y45"/>
      <c r="Z45"/>
      <c r="AA45"/>
      <c r="AB45"/>
      <c r="AC45"/>
      <c r="AD45"/>
    </row>
    <row r="46" spans="1:30" ht="21">
      <c r="A46" s="11" t="s">
        <v>5159</v>
      </c>
      <c r="B46" s="54"/>
      <c r="O46"/>
      <c r="P46"/>
      <c r="Q46"/>
      <c r="R46"/>
      <c r="S46"/>
      <c r="T46"/>
      <c r="U46"/>
      <c r="V46"/>
      <c r="W46"/>
      <c r="X46"/>
      <c r="Y46"/>
      <c r="Z46"/>
      <c r="AA46"/>
      <c r="AB46"/>
      <c r="AC46"/>
      <c r="AD46"/>
    </row>
    <row r="47" spans="1:30" ht="18.75">
      <c r="A47" s="11" t="s">
        <v>5160</v>
      </c>
      <c r="O47"/>
      <c r="P47"/>
      <c r="Q47"/>
      <c r="R47"/>
      <c r="S47"/>
      <c r="T47"/>
      <c r="U47"/>
      <c r="V47"/>
      <c r="W47"/>
      <c r="X47"/>
      <c r="Y47"/>
      <c r="Z47"/>
      <c r="AA47"/>
      <c r="AB47"/>
      <c r="AC47"/>
      <c r="AD47"/>
    </row>
    <row r="48" spans="1:30" ht="18.75">
      <c r="A48" s="11" t="s">
        <v>5161</v>
      </c>
      <c r="O48"/>
      <c r="P48"/>
      <c r="Q48"/>
      <c r="R48"/>
      <c r="S48"/>
      <c r="T48"/>
      <c r="U48"/>
      <c r="V48"/>
      <c r="W48"/>
      <c r="X48"/>
      <c r="Y48"/>
      <c r="Z48"/>
      <c r="AA48"/>
      <c r="AB48"/>
      <c r="AC48"/>
      <c r="AD48"/>
    </row>
    <row r="49" spans="1:30" ht="18.75">
      <c r="A49" s="11"/>
      <c r="O49"/>
      <c r="P49"/>
      <c r="Q49"/>
      <c r="R49"/>
      <c r="S49"/>
      <c r="T49"/>
      <c r="U49"/>
      <c r="V49"/>
      <c r="W49"/>
      <c r="X49"/>
      <c r="Y49"/>
      <c r="Z49"/>
      <c r="AA49"/>
      <c r="AB49"/>
      <c r="AC49"/>
      <c r="AD49"/>
    </row>
    <row r="50" spans="1:30" ht="21">
      <c r="A50" s="11" t="s">
        <v>5162</v>
      </c>
      <c r="O50"/>
      <c r="P50"/>
      <c r="Q50"/>
      <c r="R50"/>
      <c r="S50"/>
      <c r="T50"/>
      <c r="U50"/>
      <c r="V50"/>
      <c r="W50"/>
      <c r="X50"/>
      <c r="Y50"/>
      <c r="Z50"/>
      <c r="AA50"/>
      <c r="AB50"/>
      <c r="AC50"/>
      <c r="AD50"/>
    </row>
    <row r="51" spans="1:30" ht="21">
      <c r="A51" s="54"/>
      <c r="B51" s="54"/>
      <c r="O51"/>
      <c r="P51"/>
      <c r="Q51"/>
      <c r="R51"/>
      <c r="S51"/>
      <c r="T51"/>
      <c r="U51"/>
      <c r="V51"/>
      <c r="W51"/>
      <c r="X51"/>
      <c r="Y51"/>
      <c r="Z51"/>
      <c r="AA51"/>
      <c r="AB51"/>
      <c r="AC51"/>
      <c r="AD51"/>
    </row>
    <row r="52" spans="1:30" ht="21">
      <c r="B52" s="54"/>
      <c r="O52"/>
      <c r="P52"/>
      <c r="Q52"/>
      <c r="R52"/>
      <c r="S52"/>
      <c r="T52"/>
      <c r="U52"/>
      <c r="V52"/>
      <c r="W52"/>
      <c r="X52"/>
      <c r="Y52"/>
      <c r="Z52"/>
      <c r="AA52"/>
      <c r="AB52"/>
      <c r="AC52"/>
      <c r="AD52"/>
    </row>
    <row r="53" spans="1:30" ht="21">
      <c r="A53" s="771"/>
      <c r="B53" s="54"/>
      <c r="O53"/>
      <c r="P53"/>
      <c r="Q53"/>
      <c r="R53"/>
      <c r="S53"/>
      <c r="T53"/>
      <c r="U53"/>
      <c r="V53"/>
      <c r="W53"/>
      <c r="X53"/>
      <c r="Y53"/>
      <c r="Z53"/>
      <c r="AA53"/>
      <c r="AB53"/>
      <c r="AC53"/>
      <c r="AD53"/>
    </row>
    <row r="54" spans="1:30" ht="21">
      <c r="B54" s="54"/>
      <c r="O54"/>
      <c r="P54"/>
      <c r="Q54"/>
      <c r="R54"/>
      <c r="S54"/>
      <c r="T54"/>
      <c r="U54"/>
      <c r="V54"/>
      <c r="W54"/>
      <c r="X54"/>
      <c r="Y54"/>
      <c r="Z54"/>
      <c r="AA54"/>
      <c r="AB54"/>
      <c r="AC54"/>
      <c r="AD54"/>
    </row>
    <row r="55" spans="1:30" ht="21">
      <c r="B55" s="54"/>
      <c r="O55"/>
      <c r="P55"/>
      <c r="Q55"/>
      <c r="R55"/>
      <c r="S55"/>
      <c r="T55"/>
      <c r="U55"/>
      <c r="V55"/>
      <c r="W55"/>
      <c r="X55"/>
      <c r="Y55"/>
      <c r="Z55"/>
      <c r="AA55"/>
      <c r="AB55"/>
      <c r="AC55"/>
      <c r="AD55"/>
    </row>
    <row r="56" spans="1:30" ht="21">
      <c r="A56" s="11" t="s">
        <v>5163</v>
      </c>
      <c r="O56"/>
      <c r="P56"/>
      <c r="Q56"/>
      <c r="R56"/>
      <c r="S56"/>
      <c r="T56"/>
      <c r="U56"/>
      <c r="V56"/>
      <c r="W56"/>
      <c r="X56"/>
      <c r="Y56"/>
      <c r="Z56"/>
      <c r="AA56"/>
      <c r="AB56"/>
      <c r="AC56"/>
      <c r="AD56"/>
    </row>
    <row r="57" spans="1:30" ht="21">
      <c r="B57" s="54"/>
      <c r="O57"/>
      <c r="P57"/>
      <c r="Q57"/>
      <c r="R57"/>
      <c r="S57"/>
      <c r="T57"/>
      <c r="U57"/>
      <c r="V57"/>
      <c r="W57"/>
      <c r="X57"/>
      <c r="Y57"/>
      <c r="Z57"/>
      <c r="AA57"/>
      <c r="AB57"/>
      <c r="AC57"/>
      <c r="AD57"/>
    </row>
    <row r="58" spans="1:30" ht="21">
      <c r="A58" s="54"/>
      <c r="B58" s="54"/>
      <c r="O58"/>
      <c r="P58"/>
      <c r="Q58"/>
      <c r="R58"/>
      <c r="S58"/>
      <c r="T58"/>
      <c r="U58"/>
      <c r="V58"/>
      <c r="W58"/>
      <c r="X58"/>
      <c r="Y58"/>
      <c r="Z58"/>
      <c r="AA58"/>
      <c r="AB58"/>
      <c r="AC58"/>
      <c r="AD58"/>
    </row>
    <row r="59" spans="1:30" ht="21">
      <c r="B59" s="54"/>
      <c r="O59"/>
      <c r="P59"/>
      <c r="Q59"/>
      <c r="R59"/>
      <c r="S59"/>
      <c r="T59"/>
      <c r="U59"/>
      <c r="V59"/>
      <c r="W59"/>
      <c r="X59"/>
      <c r="Y59"/>
      <c r="Z59"/>
      <c r="AA59"/>
      <c r="AB59"/>
      <c r="AC59"/>
      <c r="AD59"/>
    </row>
    <row r="60" spans="1:30" ht="21">
      <c r="A60" s="54"/>
      <c r="B60" s="54"/>
      <c r="O60"/>
      <c r="P60"/>
      <c r="Q60"/>
      <c r="R60"/>
      <c r="S60"/>
      <c r="T60"/>
      <c r="U60"/>
      <c r="V60"/>
      <c r="W60"/>
      <c r="X60"/>
      <c r="Y60"/>
      <c r="Z60"/>
      <c r="AA60"/>
      <c r="AB60"/>
      <c r="AC60"/>
      <c r="AD60"/>
    </row>
    <row r="61" spans="1:30" ht="21">
      <c r="A61" s="54"/>
      <c r="B61" s="54"/>
      <c r="O61"/>
      <c r="P61"/>
      <c r="Q61"/>
      <c r="R61"/>
      <c r="S61"/>
      <c r="T61"/>
      <c r="U61"/>
      <c r="V61"/>
      <c r="W61"/>
      <c r="X61"/>
      <c r="Y61"/>
      <c r="Z61"/>
      <c r="AA61"/>
      <c r="AB61"/>
      <c r="AC61"/>
      <c r="AD61"/>
    </row>
    <row r="62" spans="1:30" ht="21">
      <c r="A62" s="11" t="s">
        <v>5164</v>
      </c>
      <c r="O62"/>
      <c r="P62"/>
      <c r="Q62"/>
      <c r="R62"/>
      <c r="S62"/>
      <c r="T62"/>
      <c r="U62"/>
      <c r="V62"/>
      <c r="W62"/>
      <c r="X62"/>
      <c r="Y62"/>
      <c r="Z62"/>
      <c r="AA62"/>
      <c r="AB62"/>
      <c r="AC62"/>
      <c r="AD62"/>
    </row>
    <row r="63" spans="1:30" ht="21">
      <c r="A63" s="11" t="s">
        <v>5165</v>
      </c>
      <c r="O63"/>
      <c r="P63"/>
      <c r="Q63"/>
      <c r="R63"/>
      <c r="S63"/>
      <c r="T63"/>
      <c r="U63"/>
      <c r="V63"/>
      <c r="W63"/>
      <c r="X63"/>
      <c r="Y63"/>
      <c r="Z63"/>
      <c r="AA63"/>
      <c r="AB63"/>
      <c r="AC63"/>
      <c r="AD63"/>
    </row>
    <row r="64" spans="1:30" ht="21">
      <c r="A64" s="771"/>
      <c r="B64" s="54"/>
      <c r="O64"/>
      <c r="P64"/>
      <c r="Q64"/>
      <c r="R64"/>
      <c r="S64"/>
      <c r="T64"/>
      <c r="U64"/>
      <c r="V64"/>
      <c r="W64"/>
      <c r="X64"/>
      <c r="Y64"/>
      <c r="Z64"/>
      <c r="AA64"/>
      <c r="AB64"/>
      <c r="AC64"/>
      <c r="AD64"/>
    </row>
    <row r="65" spans="1:30" ht="21">
      <c r="A65" s="771"/>
      <c r="B65" s="54"/>
      <c r="O65"/>
      <c r="P65"/>
      <c r="Q65"/>
      <c r="R65"/>
      <c r="S65"/>
      <c r="T65"/>
      <c r="U65"/>
      <c r="V65"/>
      <c r="W65"/>
      <c r="X65"/>
      <c r="Y65"/>
      <c r="Z65"/>
      <c r="AA65"/>
      <c r="AB65"/>
      <c r="AC65"/>
      <c r="AD65"/>
    </row>
    <row r="66" spans="1:30" ht="21">
      <c r="A66" s="771"/>
      <c r="B66" s="54"/>
      <c r="O66"/>
      <c r="P66"/>
      <c r="Q66"/>
      <c r="R66"/>
      <c r="S66"/>
      <c r="T66"/>
      <c r="U66"/>
      <c r="V66"/>
      <c r="W66"/>
      <c r="X66"/>
      <c r="Y66"/>
      <c r="Z66"/>
      <c r="AA66"/>
      <c r="AB66"/>
      <c r="AC66"/>
      <c r="AD66"/>
    </row>
    <row r="67" spans="1:30" ht="21">
      <c r="A67" s="771"/>
      <c r="B67" s="54"/>
      <c r="O67"/>
      <c r="P67"/>
      <c r="Q67"/>
      <c r="R67"/>
      <c r="S67"/>
      <c r="T67"/>
      <c r="U67"/>
      <c r="V67"/>
      <c r="W67"/>
      <c r="X67"/>
      <c r="Y67"/>
      <c r="Z67"/>
      <c r="AA67"/>
      <c r="AB67"/>
      <c r="AC67"/>
      <c r="AD67"/>
    </row>
    <row r="68" spans="1:30" ht="21">
      <c r="A68" s="771"/>
      <c r="B68" s="54"/>
      <c r="O68"/>
      <c r="P68"/>
      <c r="Q68"/>
      <c r="R68"/>
      <c r="S68"/>
      <c r="T68"/>
      <c r="U68"/>
      <c r="V68"/>
      <c r="W68"/>
      <c r="X68"/>
      <c r="Y68"/>
      <c r="Z68"/>
      <c r="AA68"/>
      <c r="AB68"/>
      <c r="AC68"/>
      <c r="AD68"/>
    </row>
    <row r="69" spans="1:30" ht="21">
      <c r="A69" s="771"/>
      <c r="B69" s="54"/>
      <c r="O69"/>
      <c r="P69"/>
      <c r="Q69"/>
      <c r="R69"/>
      <c r="S69"/>
      <c r="T69"/>
      <c r="U69"/>
      <c r="V69"/>
      <c r="W69"/>
      <c r="X69"/>
      <c r="Y69"/>
      <c r="Z69"/>
      <c r="AA69"/>
      <c r="AB69"/>
      <c r="AC69"/>
      <c r="AD69"/>
    </row>
    <row r="70" spans="1:30" ht="21">
      <c r="A70" s="771"/>
      <c r="B70" s="54"/>
      <c r="O70"/>
      <c r="P70"/>
      <c r="Q70"/>
      <c r="R70"/>
      <c r="S70"/>
      <c r="T70"/>
      <c r="U70"/>
      <c r="V70"/>
      <c r="W70"/>
      <c r="X70"/>
      <c r="Y70"/>
      <c r="Z70"/>
      <c r="AA70"/>
      <c r="AB70"/>
      <c r="AC70"/>
      <c r="AD70"/>
    </row>
    <row r="71" spans="1:30" ht="21">
      <c r="A71" s="771"/>
      <c r="B71" s="54"/>
      <c r="O71"/>
      <c r="P71"/>
      <c r="Q71"/>
      <c r="R71"/>
      <c r="S71"/>
      <c r="T71"/>
      <c r="U71"/>
      <c r="V71"/>
      <c r="W71"/>
      <c r="X71"/>
      <c r="Y71"/>
      <c r="Z71"/>
      <c r="AA71"/>
      <c r="AB71"/>
      <c r="AC71"/>
      <c r="AD71"/>
    </row>
    <row r="72" spans="1:30" ht="21">
      <c r="A72" s="771"/>
      <c r="B72" s="54"/>
      <c r="O72"/>
      <c r="P72"/>
      <c r="Q72"/>
      <c r="R72"/>
      <c r="S72"/>
      <c r="T72"/>
      <c r="U72"/>
      <c r="V72"/>
      <c r="W72"/>
      <c r="X72"/>
      <c r="Y72"/>
      <c r="Z72"/>
      <c r="AA72"/>
      <c r="AB72"/>
      <c r="AC72"/>
      <c r="AD72"/>
    </row>
    <row r="73" spans="1:30" ht="21">
      <c r="A73" s="771"/>
      <c r="B73" s="54"/>
      <c r="O73"/>
      <c r="P73"/>
      <c r="Q73"/>
      <c r="R73"/>
      <c r="S73"/>
      <c r="T73"/>
      <c r="U73"/>
      <c r="V73"/>
      <c r="W73"/>
      <c r="X73"/>
      <c r="Y73"/>
      <c r="Z73"/>
      <c r="AA73"/>
      <c r="AB73"/>
      <c r="AC73"/>
      <c r="AD73"/>
    </row>
    <row r="74" spans="1:30" ht="21">
      <c r="A74" s="771"/>
      <c r="B74" s="54"/>
      <c r="O74"/>
      <c r="P74"/>
      <c r="Q74"/>
      <c r="R74"/>
      <c r="S74"/>
      <c r="T74"/>
      <c r="U74"/>
      <c r="V74"/>
      <c r="W74"/>
      <c r="X74"/>
      <c r="Y74"/>
      <c r="Z74"/>
      <c r="AA74"/>
      <c r="AB74"/>
      <c r="AC74"/>
      <c r="AD74"/>
    </row>
    <row r="75" spans="1:30" ht="21">
      <c r="A75" s="771"/>
      <c r="B75" s="54"/>
      <c r="O75"/>
      <c r="P75"/>
      <c r="Q75"/>
      <c r="R75"/>
      <c r="S75"/>
      <c r="T75"/>
      <c r="U75"/>
      <c r="V75"/>
      <c r="W75"/>
      <c r="X75"/>
      <c r="Y75"/>
      <c r="Z75"/>
      <c r="AA75"/>
      <c r="AB75"/>
      <c r="AC75"/>
      <c r="AD75"/>
    </row>
    <row r="76" spans="1:30" ht="21">
      <c r="A76" s="54"/>
      <c r="B76" s="54"/>
      <c r="O76"/>
      <c r="P76"/>
      <c r="Q76"/>
      <c r="R76"/>
      <c r="S76"/>
      <c r="T76"/>
      <c r="U76"/>
      <c r="V76"/>
      <c r="W76"/>
      <c r="X76"/>
      <c r="Y76"/>
      <c r="Z76"/>
      <c r="AA76"/>
      <c r="AB76"/>
      <c r="AC76"/>
      <c r="AD76"/>
    </row>
    <row r="77" spans="1:30" ht="21">
      <c r="B77" s="54"/>
      <c r="O77"/>
      <c r="P77"/>
      <c r="Q77"/>
      <c r="R77"/>
      <c r="S77"/>
      <c r="T77"/>
      <c r="U77"/>
      <c r="V77"/>
      <c r="W77"/>
      <c r="X77"/>
      <c r="Y77"/>
      <c r="Z77"/>
      <c r="AA77"/>
      <c r="AB77"/>
      <c r="AC77"/>
      <c r="AD77"/>
    </row>
    <row r="78" spans="1:30" ht="21">
      <c r="A78" s="771"/>
      <c r="B78" s="54"/>
      <c r="O78"/>
      <c r="P78"/>
      <c r="Q78"/>
      <c r="R78"/>
      <c r="S78"/>
      <c r="T78"/>
      <c r="U78"/>
      <c r="V78"/>
      <c r="W78"/>
      <c r="X78"/>
      <c r="Y78"/>
      <c r="Z78"/>
      <c r="AA78"/>
      <c r="AB78"/>
      <c r="AC78"/>
      <c r="AD78"/>
    </row>
    <row r="79" spans="1:30" ht="21">
      <c r="A79" s="11" t="s">
        <v>5166</v>
      </c>
      <c r="O79"/>
      <c r="P79"/>
      <c r="Q79"/>
      <c r="R79"/>
      <c r="S79"/>
      <c r="T79"/>
      <c r="U79"/>
      <c r="V79"/>
      <c r="W79"/>
      <c r="X79"/>
      <c r="Y79"/>
      <c r="Z79"/>
      <c r="AA79"/>
      <c r="AB79"/>
      <c r="AC79"/>
      <c r="AD79"/>
    </row>
    <row r="80" spans="1:30" ht="18.75">
      <c r="A80" s="469" t="s">
        <v>3469</v>
      </c>
      <c r="B80" s="270"/>
      <c r="C80" s="270"/>
      <c r="D80" s="270"/>
      <c r="E80" s="270"/>
      <c r="O80"/>
      <c r="P80"/>
      <c r="Q80"/>
      <c r="R80"/>
      <c r="S80"/>
      <c r="T80"/>
      <c r="U80"/>
      <c r="V80"/>
      <c r="W80"/>
      <c r="X80"/>
      <c r="Y80"/>
      <c r="Z80"/>
      <c r="AA80"/>
      <c r="AB80"/>
      <c r="AC80"/>
      <c r="AD80"/>
    </row>
    <row r="81" spans="1:30" ht="21">
      <c r="A81" s="771"/>
      <c r="B81" s="54"/>
      <c r="O81"/>
      <c r="P81"/>
      <c r="Q81"/>
      <c r="R81"/>
      <c r="S81"/>
      <c r="T81"/>
      <c r="U81"/>
      <c r="V81"/>
      <c r="W81"/>
      <c r="X81"/>
      <c r="Y81"/>
      <c r="Z81"/>
      <c r="AA81"/>
      <c r="AB81"/>
      <c r="AC81"/>
      <c r="AD81"/>
    </row>
    <row r="82" spans="1:30" ht="21">
      <c r="A82" s="771"/>
      <c r="B82" s="54"/>
      <c r="O82"/>
      <c r="P82"/>
      <c r="Q82"/>
      <c r="R82"/>
      <c r="S82"/>
      <c r="T82"/>
      <c r="U82"/>
      <c r="V82"/>
      <c r="W82"/>
      <c r="X82"/>
      <c r="Y82"/>
      <c r="Z82"/>
      <c r="AA82"/>
      <c r="AB82"/>
      <c r="AC82"/>
      <c r="AD82"/>
    </row>
    <row r="83" spans="1:30" ht="21">
      <c r="A83" s="771"/>
      <c r="B83" s="54"/>
      <c r="O83"/>
      <c r="P83"/>
      <c r="Q83"/>
      <c r="R83"/>
      <c r="S83"/>
      <c r="T83"/>
      <c r="U83"/>
      <c r="V83"/>
      <c r="W83"/>
      <c r="X83"/>
      <c r="Y83"/>
      <c r="Z83"/>
      <c r="AA83"/>
      <c r="AB83"/>
      <c r="AC83"/>
      <c r="AD83"/>
    </row>
    <row r="84" spans="1:30" ht="21">
      <c r="A84" s="771"/>
      <c r="B84" s="54"/>
      <c r="O84"/>
      <c r="P84"/>
      <c r="Q84"/>
      <c r="R84"/>
      <c r="S84"/>
      <c r="T84"/>
      <c r="U84"/>
      <c r="V84"/>
      <c r="W84"/>
      <c r="X84"/>
      <c r="Y84"/>
      <c r="Z84"/>
      <c r="AA84"/>
      <c r="AB84"/>
      <c r="AC84"/>
      <c r="AD84"/>
    </row>
    <row r="85" spans="1:30" ht="21">
      <c r="A85" s="771"/>
      <c r="B85" s="54"/>
      <c r="O85"/>
      <c r="P85"/>
      <c r="Q85"/>
      <c r="R85"/>
      <c r="S85"/>
      <c r="T85"/>
      <c r="U85"/>
      <c r="V85"/>
      <c r="W85"/>
      <c r="X85"/>
      <c r="Y85"/>
      <c r="Z85"/>
      <c r="AA85"/>
      <c r="AB85"/>
      <c r="AC85"/>
      <c r="AD85"/>
    </row>
    <row r="86" spans="1:30" ht="21">
      <c r="A86" s="771"/>
      <c r="B86" s="54"/>
      <c r="O86"/>
      <c r="P86"/>
      <c r="Q86"/>
      <c r="R86"/>
      <c r="S86"/>
      <c r="T86"/>
      <c r="U86"/>
      <c r="V86"/>
      <c r="W86"/>
      <c r="X86"/>
      <c r="Y86"/>
      <c r="Z86"/>
      <c r="AA86"/>
      <c r="AB86"/>
      <c r="AC86"/>
      <c r="AD86"/>
    </row>
    <row r="87" spans="1:30" ht="21">
      <c r="A87" s="771"/>
      <c r="B87" s="54"/>
      <c r="O87"/>
      <c r="P87"/>
      <c r="Q87"/>
      <c r="R87"/>
      <c r="S87"/>
      <c r="T87"/>
      <c r="U87"/>
      <c r="V87"/>
      <c r="W87"/>
      <c r="X87"/>
      <c r="Y87"/>
      <c r="Z87"/>
      <c r="AA87"/>
      <c r="AB87"/>
      <c r="AC87"/>
      <c r="AD87"/>
    </row>
    <row r="88" spans="1:30" ht="21">
      <c r="A88" s="771"/>
      <c r="B88" s="54"/>
      <c r="O88"/>
      <c r="P88"/>
      <c r="Q88"/>
      <c r="R88"/>
      <c r="S88"/>
      <c r="T88"/>
      <c r="U88"/>
      <c r="V88"/>
      <c r="W88"/>
      <c r="X88"/>
      <c r="Y88"/>
      <c r="Z88"/>
      <c r="AA88"/>
      <c r="AB88"/>
      <c r="AC88"/>
      <c r="AD88"/>
    </row>
    <row r="89" spans="1:30" ht="21">
      <c r="A89" s="771"/>
      <c r="B89" s="54"/>
      <c r="O89"/>
      <c r="P89"/>
      <c r="Q89"/>
      <c r="R89"/>
      <c r="S89"/>
      <c r="T89"/>
      <c r="U89"/>
      <c r="V89"/>
      <c r="W89"/>
      <c r="X89"/>
      <c r="Y89"/>
      <c r="Z89"/>
      <c r="AA89"/>
      <c r="AB89"/>
      <c r="AC89"/>
      <c r="AD89"/>
    </row>
    <row r="90" spans="1:30" ht="21">
      <c r="A90" s="771"/>
      <c r="B90" s="54"/>
      <c r="O90"/>
      <c r="P90"/>
      <c r="Q90"/>
      <c r="R90"/>
      <c r="S90"/>
      <c r="T90"/>
      <c r="U90"/>
      <c r="V90"/>
      <c r="W90"/>
      <c r="X90"/>
      <c r="Y90"/>
      <c r="Z90"/>
      <c r="AA90"/>
      <c r="AB90"/>
      <c r="AC90"/>
      <c r="AD90"/>
    </row>
    <row r="91" spans="1:30" ht="21">
      <c r="A91" s="771"/>
      <c r="B91" s="54"/>
      <c r="O91"/>
      <c r="P91"/>
      <c r="Q91"/>
      <c r="R91"/>
      <c r="S91"/>
      <c r="T91"/>
      <c r="U91"/>
      <c r="V91"/>
      <c r="W91"/>
      <c r="X91"/>
      <c r="Y91"/>
      <c r="Z91"/>
      <c r="AA91"/>
      <c r="AB91"/>
      <c r="AC91"/>
      <c r="AD91"/>
    </row>
    <row r="92" spans="1:30" ht="21">
      <c r="A92" s="771"/>
      <c r="B92" s="54"/>
      <c r="O92"/>
      <c r="P92"/>
      <c r="Q92"/>
      <c r="R92"/>
      <c r="S92"/>
      <c r="T92"/>
      <c r="U92"/>
      <c r="V92"/>
      <c r="W92"/>
      <c r="X92"/>
      <c r="Y92"/>
      <c r="Z92"/>
      <c r="AA92"/>
      <c r="AB92"/>
      <c r="AC92"/>
      <c r="AD92"/>
    </row>
    <row r="93" spans="1:30" ht="21">
      <c r="A93" s="54"/>
      <c r="B93" s="54"/>
      <c r="O93"/>
      <c r="P93"/>
      <c r="Q93"/>
      <c r="R93"/>
      <c r="S93"/>
      <c r="T93"/>
      <c r="U93"/>
      <c r="V93"/>
      <c r="W93"/>
      <c r="X93"/>
      <c r="Y93"/>
      <c r="Z93"/>
      <c r="AA93"/>
      <c r="AB93"/>
      <c r="AC93"/>
      <c r="AD93"/>
    </row>
    <row r="94" spans="1:30" ht="21">
      <c r="A94" s="54"/>
      <c r="B94" s="54"/>
      <c r="O94"/>
      <c r="P94"/>
      <c r="Q94"/>
      <c r="R94"/>
      <c r="S94"/>
      <c r="T94"/>
      <c r="U94"/>
      <c r="V94"/>
      <c r="W94"/>
      <c r="X94"/>
      <c r="Y94"/>
      <c r="Z94"/>
      <c r="AA94"/>
      <c r="AB94"/>
      <c r="AC94"/>
      <c r="AD94"/>
    </row>
    <row r="95" spans="1:30" ht="21">
      <c r="A95" s="54" t="s">
        <v>5167</v>
      </c>
      <c r="B95" s="54"/>
      <c r="O95"/>
      <c r="P95"/>
      <c r="Q95"/>
      <c r="R95"/>
      <c r="S95"/>
      <c r="T95"/>
      <c r="U95"/>
      <c r="V95"/>
      <c r="W95"/>
      <c r="X95"/>
      <c r="Y95"/>
      <c r="Z95"/>
      <c r="AA95"/>
      <c r="AB95"/>
      <c r="AC95"/>
      <c r="AD95"/>
    </row>
    <row r="96" spans="1:30" ht="21">
      <c r="A96" s="11" t="s">
        <v>5168</v>
      </c>
      <c r="O96"/>
      <c r="P96"/>
      <c r="Q96"/>
      <c r="R96"/>
      <c r="S96"/>
      <c r="T96"/>
      <c r="U96"/>
      <c r="V96"/>
      <c r="W96"/>
      <c r="X96"/>
      <c r="Y96"/>
      <c r="Z96"/>
      <c r="AA96"/>
      <c r="AB96"/>
      <c r="AC96"/>
      <c r="AD96"/>
    </row>
    <row r="97" spans="1:30" ht="21">
      <c r="A97" s="54"/>
      <c r="B97" s="54"/>
      <c r="O97"/>
      <c r="P97"/>
      <c r="Q97"/>
      <c r="R97"/>
      <c r="S97"/>
      <c r="T97"/>
      <c r="U97"/>
      <c r="V97"/>
      <c r="W97"/>
      <c r="X97"/>
      <c r="Y97"/>
      <c r="Z97"/>
      <c r="AA97"/>
      <c r="AB97"/>
      <c r="AC97"/>
      <c r="AD97"/>
    </row>
    <row r="98" spans="1:30" ht="21">
      <c r="A98" s="54"/>
      <c r="B98" s="54"/>
      <c r="O98"/>
      <c r="P98"/>
      <c r="Q98"/>
      <c r="R98"/>
      <c r="S98"/>
      <c r="T98"/>
      <c r="U98"/>
      <c r="V98"/>
      <c r="W98"/>
      <c r="X98"/>
      <c r="Y98"/>
      <c r="Z98"/>
      <c r="AA98"/>
      <c r="AB98"/>
      <c r="AC98"/>
      <c r="AD98"/>
    </row>
    <row r="99" spans="1:30" ht="21">
      <c r="A99" s="54"/>
      <c r="B99" s="54"/>
      <c r="O99"/>
      <c r="P99"/>
      <c r="Q99"/>
      <c r="R99"/>
      <c r="S99"/>
      <c r="T99"/>
      <c r="U99"/>
      <c r="V99"/>
      <c r="W99"/>
      <c r="X99"/>
      <c r="Y99"/>
      <c r="Z99"/>
      <c r="AA99"/>
      <c r="AB99"/>
      <c r="AC99"/>
      <c r="AD99"/>
    </row>
    <row r="100" spans="1:30" ht="21">
      <c r="A100" s="54"/>
      <c r="B100" s="54"/>
      <c r="O100"/>
      <c r="P100"/>
      <c r="Q100"/>
      <c r="R100"/>
      <c r="S100"/>
      <c r="T100"/>
      <c r="U100"/>
      <c r="V100"/>
      <c r="W100"/>
      <c r="X100"/>
      <c r="Y100"/>
      <c r="Z100"/>
      <c r="AA100"/>
      <c r="AB100"/>
      <c r="AC100"/>
      <c r="AD100"/>
    </row>
    <row r="101" spans="1:30" ht="21">
      <c r="A101" s="54"/>
      <c r="B101" s="54"/>
      <c r="O101"/>
      <c r="P101"/>
      <c r="Q101"/>
      <c r="R101"/>
      <c r="S101"/>
      <c r="T101"/>
      <c r="U101"/>
      <c r="V101"/>
      <c r="W101"/>
      <c r="X101"/>
      <c r="Y101"/>
      <c r="Z101"/>
      <c r="AA101"/>
      <c r="AB101"/>
      <c r="AC101"/>
      <c r="AD101"/>
    </row>
    <row r="102" spans="1:30" ht="21">
      <c r="A102" s="54"/>
      <c r="B102" s="54"/>
      <c r="O102"/>
      <c r="P102"/>
      <c r="Q102"/>
      <c r="R102"/>
      <c r="S102"/>
      <c r="T102"/>
      <c r="U102"/>
      <c r="V102"/>
      <c r="W102"/>
      <c r="X102"/>
      <c r="Y102"/>
      <c r="Z102"/>
      <c r="AA102"/>
      <c r="AB102"/>
      <c r="AC102"/>
      <c r="AD102"/>
    </row>
    <row r="103" spans="1:30" ht="21">
      <c r="A103" s="54"/>
      <c r="B103" s="54"/>
      <c r="O103"/>
      <c r="P103"/>
      <c r="Q103"/>
      <c r="R103"/>
      <c r="S103"/>
      <c r="T103"/>
      <c r="U103"/>
      <c r="V103"/>
      <c r="W103"/>
      <c r="X103"/>
      <c r="Y103"/>
      <c r="Z103"/>
      <c r="AA103"/>
      <c r="AB103"/>
      <c r="AC103"/>
      <c r="AD103"/>
    </row>
    <row r="104" spans="1:30" ht="21">
      <c r="A104" s="54"/>
      <c r="B104" s="54"/>
      <c r="O104"/>
      <c r="P104"/>
      <c r="Q104"/>
      <c r="R104"/>
      <c r="S104"/>
      <c r="T104"/>
      <c r="U104"/>
      <c r="V104"/>
      <c r="W104"/>
      <c r="X104"/>
      <c r="Y104"/>
      <c r="Z104"/>
      <c r="AA104"/>
      <c r="AB104"/>
      <c r="AC104"/>
      <c r="AD104"/>
    </row>
    <row r="105" spans="1:30" ht="18.75">
      <c r="A105" s="11" t="s">
        <v>5169</v>
      </c>
      <c r="O105"/>
      <c r="P105"/>
      <c r="Q105"/>
      <c r="R105"/>
      <c r="S105"/>
      <c r="T105"/>
      <c r="U105"/>
      <c r="V105"/>
      <c r="W105"/>
      <c r="X105"/>
      <c r="Y105"/>
      <c r="Z105"/>
      <c r="AA105"/>
      <c r="AB105"/>
      <c r="AC105"/>
      <c r="AD105"/>
    </row>
    <row r="106" spans="1:30" ht="18.75">
      <c r="A106" s="11" t="s">
        <v>5170</v>
      </c>
      <c r="O106"/>
      <c r="P106"/>
      <c r="Q106"/>
      <c r="R106"/>
      <c r="S106"/>
      <c r="T106"/>
      <c r="U106"/>
      <c r="V106"/>
      <c r="W106"/>
      <c r="X106"/>
      <c r="Y106"/>
      <c r="Z106"/>
      <c r="AA106"/>
      <c r="AB106"/>
      <c r="AC106"/>
      <c r="AD106"/>
    </row>
    <row r="107" spans="1:30" ht="21">
      <c r="A107" s="54"/>
      <c r="B107" s="54"/>
      <c r="O107"/>
      <c r="P107"/>
      <c r="Q107"/>
      <c r="R107"/>
      <c r="S107"/>
      <c r="T107"/>
      <c r="U107"/>
      <c r="V107"/>
      <c r="W107"/>
      <c r="X107"/>
      <c r="Y107"/>
      <c r="Z107"/>
      <c r="AA107"/>
      <c r="AB107"/>
      <c r="AC107"/>
      <c r="AD107"/>
    </row>
    <row r="108" spans="1:30" ht="21">
      <c r="A108" s="54"/>
      <c r="B108" s="54"/>
      <c r="O108"/>
      <c r="P108"/>
      <c r="Q108"/>
      <c r="R108"/>
      <c r="S108"/>
      <c r="T108"/>
      <c r="U108"/>
      <c r="V108"/>
      <c r="W108"/>
      <c r="X108"/>
      <c r="Y108"/>
      <c r="Z108"/>
      <c r="AA108"/>
      <c r="AB108"/>
      <c r="AC108"/>
      <c r="AD108"/>
    </row>
    <row r="109" spans="1:30" ht="21">
      <c r="A109" s="54"/>
      <c r="B109" s="54"/>
      <c r="O109"/>
      <c r="P109"/>
      <c r="Q109"/>
      <c r="R109"/>
      <c r="S109"/>
      <c r="T109"/>
      <c r="U109"/>
      <c r="V109"/>
      <c r="W109"/>
      <c r="X109"/>
      <c r="Y109"/>
      <c r="Z109"/>
      <c r="AA109"/>
      <c r="AB109"/>
      <c r="AC109"/>
      <c r="AD109"/>
    </row>
    <row r="110" spans="1:30" ht="21">
      <c r="A110" s="54"/>
      <c r="B110" s="54"/>
      <c r="O110"/>
      <c r="P110"/>
      <c r="Q110"/>
      <c r="R110"/>
      <c r="S110"/>
      <c r="T110"/>
      <c r="U110"/>
      <c r="V110"/>
      <c r="W110"/>
      <c r="X110"/>
      <c r="Y110"/>
      <c r="Z110"/>
      <c r="AA110"/>
      <c r="AB110"/>
      <c r="AC110"/>
      <c r="AD110"/>
    </row>
    <row r="111" spans="1:30" ht="21">
      <c r="A111" s="54"/>
      <c r="B111" s="54"/>
      <c r="O111"/>
      <c r="P111"/>
      <c r="Q111"/>
      <c r="R111"/>
      <c r="S111"/>
      <c r="T111"/>
      <c r="U111"/>
      <c r="V111"/>
      <c r="W111"/>
      <c r="X111"/>
      <c r="Y111"/>
      <c r="Z111"/>
      <c r="AA111"/>
      <c r="AB111"/>
      <c r="AC111"/>
      <c r="AD111"/>
    </row>
    <row r="112" spans="1:30" ht="21">
      <c r="A112" s="54"/>
      <c r="B112" s="54"/>
      <c r="O112"/>
      <c r="P112"/>
      <c r="Q112"/>
      <c r="R112"/>
      <c r="S112"/>
      <c r="T112"/>
      <c r="U112"/>
      <c r="V112"/>
      <c r="W112"/>
      <c r="X112"/>
      <c r="Y112"/>
      <c r="Z112"/>
      <c r="AA112"/>
      <c r="AB112"/>
      <c r="AC112"/>
      <c r="AD112"/>
    </row>
    <row r="113" spans="1:30" ht="21">
      <c r="A113" s="54"/>
      <c r="B113" s="54"/>
      <c r="O113"/>
      <c r="P113"/>
      <c r="Q113"/>
      <c r="R113"/>
      <c r="S113"/>
      <c r="T113"/>
      <c r="U113"/>
      <c r="V113"/>
      <c r="W113"/>
      <c r="X113"/>
      <c r="Y113"/>
      <c r="Z113"/>
      <c r="AA113"/>
      <c r="AB113"/>
      <c r="AC113"/>
      <c r="AD113"/>
    </row>
    <row r="114" spans="1:30" ht="21">
      <c r="A114" s="54"/>
      <c r="B114" s="54"/>
      <c r="O114"/>
      <c r="P114"/>
      <c r="Q114"/>
      <c r="R114"/>
      <c r="S114"/>
      <c r="T114"/>
      <c r="U114"/>
      <c r="V114"/>
      <c r="W114"/>
      <c r="X114"/>
      <c r="Y114"/>
      <c r="Z114"/>
      <c r="AA114"/>
      <c r="AB114"/>
      <c r="AC114"/>
      <c r="AD114"/>
    </row>
    <row r="115" spans="1:30" ht="21">
      <c r="A115" s="54"/>
      <c r="B115" s="54"/>
      <c r="O115"/>
      <c r="P115"/>
      <c r="Q115"/>
      <c r="R115"/>
      <c r="S115"/>
      <c r="T115"/>
      <c r="U115"/>
      <c r="V115"/>
      <c r="W115"/>
      <c r="X115"/>
      <c r="Y115"/>
      <c r="Z115"/>
      <c r="AA115"/>
      <c r="AB115"/>
      <c r="AC115"/>
      <c r="AD115"/>
    </row>
    <row r="116" spans="1:30" ht="21">
      <c r="B116" s="54"/>
      <c r="O116"/>
      <c r="P116"/>
      <c r="Q116"/>
      <c r="R116"/>
      <c r="S116"/>
      <c r="T116"/>
      <c r="U116"/>
      <c r="V116"/>
      <c r="W116"/>
      <c r="X116"/>
      <c r="Y116"/>
      <c r="Z116"/>
      <c r="AA116"/>
      <c r="AB116"/>
      <c r="AC116"/>
      <c r="AD116"/>
    </row>
    <row r="117" spans="1:30" ht="21">
      <c r="B117" s="54"/>
      <c r="O117"/>
      <c r="P117"/>
      <c r="Q117"/>
      <c r="R117"/>
      <c r="S117"/>
      <c r="T117"/>
      <c r="U117"/>
      <c r="V117"/>
      <c r="W117"/>
      <c r="X117"/>
      <c r="Y117"/>
      <c r="Z117"/>
      <c r="AA117"/>
      <c r="AB117"/>
      <c r="AC117"/>
      <c r="AD117"/>
    </row>
    <row r="118" spans="1:30" ht="21">
      <c r="A118" s="54"/>
      <c r="B118" s="54"/>
      <c r="O118"/>
      <c r="P118"/>
      <c r="Q118"/>
      <c r="R118"/>
      <c r="S118"/>
      <c r="T118"/>
      <c r="U118"/>
      <c r="V118"/>
      <c r="W118"/>
      <c r="X118"/>
      <c r="Y118"/>
      <c r="Z118"/>
      <c r="AA118"/>
      <c r="AB118"/>
      <c r="AC118"/>
      <c r="AD118"/>
    </row>
    <row r="119" spans="1:30" ht="21">
      <c r="B119" s="54"/>
      <c r="O119"/>
      <c r="P119"/>
      <c r="Q119"/>
      <c r="R119"/>
      <c r="S119"/>
      <c r="T119"/>
      <c r="U119"/>
      <c r="V119"/>
      <c r="W119"/>
      <c r="X119"/>
      <c r="Y119"/>
      <c r="Z119"/>
      <c r="AA119"/>
      <c r="AB119"/>
      <c r="AC119"/>
      <c r="AD119"/>
    </row>
    <row r="120" spans="1:30" ht="21">
      <c r="B120" s="54"/>
      <c r="O120"/>
      <c r="P120"/>
      <c r="Q120"/>
      <c r="R120"/>
      <c r="S120"/>
      <c r="T120"/>
      <c r="U120"/>
      <c r="V120"/>
      <c r="W120"/>
      <c r="X120"/>
      <c r="Y120"/>
      <c r="Z120"/>
      <c r="AA120"/>
      <c r="AB120"/>
      <c r="AC120"/>
      <c r="AD120"/>
    </row>
    <row r="121" spans="1:30" ht="21">
      <c r="B121" s="54"/>
      <c r="O121"/>
      <c r="P121"/>
      <c r="Q121"/>
      <c r="R121"/>
      <c r="S121"/>
      <c r="T121"/>
      <c r="U121"/>
      <c r="V121"/>
      <c r="W121"/>
      <c r="X121"/>
      <c r="Y121"/>
      <c r="Z121"/>
      <c r="AA121"/>
      <c r="AB121"/>
      <c r="AC121"/>
      <c r="AD121"/>
    </row>
    <row r="122" spans="1:30" ht="21">
      <c r="A122" s="771" t="s">
        <v>5171</v>
      </c>
      <c r="O122"/>
      <c r="P122"/>
      <c r="Q122"/>
      <c r="R122"/>
      <c r="S122"/>
      <c r="T122"/>
      <c r="U122"/>
      <c r="V122"/>
      <c r="W122"/>
      <c r="X122"/>
      <c r="Y122"/>
      <c r="Z122"/>
      <c r="AA122"/>
      <c r="AB122"/>
      <c r="AC122"/>
      <c r="AD122"/>
    </row>
    <row r="123" spans="1:30" ht="18.75">
      <c r="A123" s="11" t="s">
        <v>5172</v>
      </c>
      <c r="O123"/>
      <c r="P123"/>
      <c r="Q123"/>
      <c r="R123"/>
      <c r="S123"/>
      <c r="T123"/>
      <c r="U123"/>
      <c r="V123"/>
      <c r="W123"/>
      <c r="X123"/>
      <c r="Y123"/>
      <c r="Z123"/>
      <c r="AA123"/>
      <c r="AB123"/>
      <c r="AC123"/>
      <c r="AD123"/>
    </row>
    <row r="124" spans="1:30" ht="21">
      <c r="A124" s="771"/>
      <c r="B124" s="54"/>
      <c r="O124"/>
      <c r="P124"/>
      <c r="Q124"/>
      <c r="R124"/>
      <c r="S124"/>
      <c r="T124"/>
      <c r="U124"/>
      <c r="V124"/>
      <c r="W124"/>
      <c r="X124"/>
      <c r="Y124"/>
      <c r="Z124"/>
      <c r="AA124"/>
      <c r="AB124"/>
      <c r="AC124"/>
      <c r="AD124"/>
    </row>
    <row r="125" spans="1:30" ht="23.25">
      <c r="A125" s="9" t="s">
        <v>4929</v>
      </c>
      <c r="B125" s="21"/>
      <c r="C125" s="21"/>
      <c r="D125" s="21"/>
      <c r="O125"/>
      <c r="P125"/>
      <c r="Q125"/>
      <c r="R125"/>
      <c r="S125"/>
      <c r="T125"/>
      <c r="U125"/>
      <c r="V125"/>
      <c r="W125"/>
      <c r="X125"/>
      <c r="Y125"/>
      <c r="Z125"/>
      <c r="AA125"/>
      <c r="AB125"/>
      <c r="AC125"/>
      <c r="AD125"/>
    </row>
    <row r="126" spans="1:30">
      <c r="O126"/>
      <c r="P126"/>
      <c r="Q126"/>
      <c r="R126"/>
      <c r="S126"/>
      <c r="T126"/>
      <c r="U126"/>
      <c r="V126"/>
      <c r="W126"/>
      <c r="X126"/>
      <c r="Y126"/>
      <c r="Z126"/>
      <c r="AA126"/>
      <c r="AB126"/>
      <c r="AC126"/>
      <c r="AD126"/>
    </row>
    <row r="127" spans="1:30" ht="18.75">
      <c r="A127" s="11" t="s">
        <v>5173</v>
      </c>
      <c r="O127"/>
      <c r="P127"/>
      <c r="Q127"/>
      <c r="R127"/>
      <c r="S127"/>
      <c r="T127"/>
      <c r="U127"/>
      <c r="V127"/>
      <c r="W127"/>
      <c r="X127"/>
      <c r="Y127"/>
      <c r="Z127"/>
      <c r="AA127"/>
      <c r="AB127"/>
      <c r="AC127"/>
      <c r="AD127"/>
    </row>
    <row r="128" spans="1:30" ht="18.75">
      <c r="A128" s="11"/>
      <c r="O128"/>
      <c r="P128"/>
      <c r="Q128"/>
      <c r="R128"/>
      <c r="S128"/>
      <c r="T128"/>
      <c r="U128"/>
      <c r="V128"/>
      <c r="W128"/>
      <c r="X128"/>
      <c r="Y128"/>
      <c r="Z128"/>
      <c r="AA128"/>
      <c r="AB128"/>
      <c r="AC128"/>
      <c r="AD128"/>
    </row>
    <row r="129" spans="1:30" ht="18.75">
      <c r="A129" s="11" t="s">
        <v>5174</v>
      </c>
      <c r="O129"/>
      <c r="P129"/>
      <c r="Q129"/>
      <c r="R129"/>
      <c r="S129"/>
      <c r="T129"/>
      <c r="U129"/>
      <c r="V129"/>
      <c r="W129"/>
      <c r="X129"/>
      <c r="Y129"/>
      <c r="Z129"/>
      <c r="AA129"/>
      <c r="AB129"/>
      <c r="AC129"/>
      <c r="AD129"/>
    </row>
    <row r="130" spans="1:30" ht="18.75">
      <c r="A130" s="11" t="s">
        <v>5175</v>
      </c>
      <c r="O130"/>
      <c r="P130"/>
      <c r="Q130"/>
      <c r="R130"/>
      <c r="S130"/>
      <c r="T130"/>
      <c r="U130"/>
      <c r="V130"/>
      <c r="W130"/>
      <c r="X130"/>
      <c r="Y130"/>
      <c r="Z130"/>
      <c r="AA130"/>
      <c r="AB130"/>
      <c r="AC130"/>
      <c r="AD130"/>
    </row>
    <row r="131" spans="1:30" ht="21">
      <c r="A131" s="771"/>
      <c r="O131"/>
      <c r="P131"/>
      <c r="Q131"/>
      <c r="R131"/>
      <c r="S131"/>
      <c r="T131"/>
      <c r="U131"/>
      <c r="V131"/>
      <c r="W131"/>
      <c r="X131"/>
      <c r="Y131"/>
      <c r="Z131"/>
      <c r="AA131"/>
      <c r="AB131"/>
      <c r="AC131"/>
      <c r="AD131"/>
    </row>
    <row r="132" spans="1:30" ht="21">
      <c r="A132" s="771"/>
      <c r="O132"/>
      <c r="P132"/>
      <c r="Q132"/>
      <c r="R132"/>
      <c r="S132"/>
      <c r="T132"/>
      <c r="U132"/>
      <c r="V132"/>
      <c r="W132"/>
      <c r="X132"/>
      <c r="Y132"/>
      <c r="Z132"/>
      <c r="AA132"/>
      <c r="AB132"/>
      <c r="AC132"/>
      <c r="AD132"/>
    </row>
    <row r="133" spans="1:30" ht="21">
      <c r="A133" s="771"/>
      <c r="O133"/>
      <c r="P133"/>
      <c r="Q133"/>
      <c r="R133"/>
      <c r="S133"/>
      <c r="T133"/>
      <c r="U133"/>
      <c r="V133"/>
      <c r="W133"/>
      <c r="X133"/>
      <c r="Y133"/>
      <c r="Z133"/>
      <c r="AA133"/>
      <c r="AB133"/>
      <c r="AC133"/>
      <c r="AD133"/>
    </row>
    <row r="134" spans="1:30" ht="21">
      <c r="A134" s="771"/>
      <c r="O134"/>
      <c r="P134"/>
      <c r="Q134"/>
      <c r="R134"/>
      <c r="S134"/>
      <c r="T134"/>
      <c r="U134"/>
      <c r="V134"/>
      <c r="W134"/>
      <c r="X134"/>
      <c r="Y134"/>
      <c r="Z134"/>
      <c r="AA134"/>
      <c r="AB134"/>
      <c r="AC134"/>
      <c r="AD134"/>
    </row>
    <row r="135" spans="1:30" ht="21">
      <c r="A135" s="771"/>
      <c r="O135"/>
      <c r="P135"/>
      <c r="Q135"/>
      <c r="R135"/>
      <c r="S135"/>
      <c r="T135"/>
      <c r="U135"/>
      <c r="V135"/>
      <c r="W135"/>
      <c r="X135"/>
      <c r="Y135"/>
      <c r="Z135"/>
      <c r="AA135"/>
      <c r="AB135"/>
      <c r="AC135"/>
      <c r="AD135"/>
    </row>
    <row r="136" spans="1:30" ht="21">
      <c r="A136" s="771"/>
      <c r="O136"/>
      <c r="P136"/>
      <c r="Q136"/>
      <c r="R136"/>
      <c r="S136"/>
      <c r="T136"/>
      <c r="U136"/>
      <c r="V136"/>
      <c r="W136"/>
      <c r="X136"/>
      <c r="Y136"/>
      <c r="Z136"/>
      <c r="AA136"/>
      <c r="AB136"/>
      <c r="AC136"/>
      <c r="AD136"/>
    </row>
    <row r="137" spans="1:30" ht="21">
      <c r="A137" s="771"/>
      <c r="O137"/>
      <c r="P137"/>
      <c r="Q137"/>
      <c r="R137"/>
      <c r="S137"/>
      <c r="T137"/>
      <c r="U137"/>
      <c r="V137"/>
      <c r="W137"/>
      <c r="X137"/>
      <c r="Y137"/>
      <c r="Z137"/>
      <c r="AA137"/>
      <c r="AB137"/>
      <c r="AC137"/>
      <c r="AD137"/>
    </row>
    <row r="138" spans="1:30" ht="21">
      <c r="A138" s="771"/>
      <c r="O138"/>
      <c r="P138"/>
      <c r="Q138"/>
      <c r="R138"/>
      <c r="S138"/>
      <c r="T138"/>
      <c r="U138"/>
      <c r="V138"/>
      <c r="W138"/>
      <c r="X138"/>
      <c r="Y138"/>
      <c r="Z138"/>
      <c r="AA138"/>
      <c r="AB138"/>
      <c r="AC138"/>
      <c r="AD138"/>
    </row>
    <row r="139" spans="1:30" ht="21">
      <c r="A139" s="771"/>
      <c r="O139"/>
      <c r="P139"/>
      <c r="Q139"/>
      <c r="R139"/>
      <c r="S139"/>
      <c r="T139"/>
      <c r="U139"/>
      <c r="V139"/>
      <c r="W139"/>
      <c r="X139"/>
      <c r="Y139"/>
      <c r="Z139"/>
      <c r="AA139"/>
      <c r="AB139"/>
      <c r="AC139"/>
      <c r="AD139"/>
    </row>
    <row r="140" spans="1:30" ht="21">
      <c r="A140" s="771"/>
      <c r="O140"/>
      <c r="P140"/>
      <c r="Q140"/>
      <c r="R140"/>
      <c r="S140"/>
      <c r="T140"/>
      <c r="U140"/>
      <c r="V140"/>
      <c r="W140"/>
      <c r="X140"/>
      <c r="Y140"/>
      <c r="Z140"/>
      <c r="AA140"/>
      <c r="AB140"/>
      <c r="AC140"/>
      <c r="AD140"/>
    </row>
    <row r="141" spans="1:30" ht="21">
      <c r="A141" s="26" t="s">
        <v>38</v>
      </c>
      <c r="O141"/>
      <c r="P141"/>
      <c r="Q141"/>
      <c r="R141"/>
      <c r="S141"/>
      <c r="T141"/>
      <c r="U141"/>
      <c r="V141"/>
      <c r="W141"/>
      <c r="X141"/>
      <c r="Y141"/>
      <c r="Z141"/>
      <c r="AA141"/>
      <c r="AB141"/>
      <c r="AC141"/>
      <c r="AD141"/>
    </row>
    <row r="142" spans="1:30" ht="21">
      <c r="A142" s="54"/>
      <c r="O142"/>
      <c r="P142"/>
      <c r="Q142"/>
      <c r="R142"/>
      <c r="S142"/>
      <c r="T142"/>
      <c r="U142"/>
      <c r="V142"/>
      <c r="W142"/>
      <c r="X142"/>
      <c r="Y142"/>
      <c r="Z142"/>
      <c r="AA142"/>
      <c r="AB142"/>
      <c r="AC142"/>
      <c r="AD142"/>
    </row>
    <row r="143" spans="1:30">
      <c r="O143"/>
      <c r="P143"/>
      <c r="Q143"/>
      <c r="R143"/>
      <c r="S143"/>
      <c r="T143"/>
      <c r="U143"/>
      <c r="V143"/>
      <c r="W143"/>
      <c r="X143"/>
      <c r="Y143"/>
      <c r="Z143"/>
      <c r="AA143"/>
      <c r="AB143"/>
      <c r="AC143"/>
      <c r="AD143"/>
    </row>
    <row r="144" spans="1:30" ht="21">
      <c r="A144" s="771"/>
      <c r="O144"/>
      <c r="P144"/>
      <c r="Q144"/>
      <c r="R144"/>
      <c r="S144"/>
      <c r="T144"/>
      <c r="U144"/>
      <c r="V144"/>
      <c r="W144"/>
      <c r="X144"/>
      <c r="Y144"/>
      <c r="Z144"/>
      <c r="AA144"/>
      <c r="AB144"/>
      <c r="AC144"/>
      <c r="AD144"/>
    </row>
    <row r="145" spans="1:30" ht="21">
      <c r="A145" s="771"/>
      <c r="O145"/>
      <c r="P145"/>
      <c r="Q145"/>
      <c r="R145"/>
      <c r="S145"/>
      <c r="T145"/>
      <c r="U145"/>
      <c r="V145"/>
      <c r="W145"/>
      <c r="X145"/>
      <c r="Y145"/>
      <c r="Z145"/>
      <c r="AA145"/>
      <c r="AB145"/>
      <c r="AC145"/>
      <c r="AD145"/>
    </row>
    <row r="146" spans="1:30" ht="21">
      <c r="A146" s="771"/>
      <c r="O146"/>
      <c r="P146"/>
      <c r="Q146"/>
      <c r="R146"/>
      <c r="S146"/>
      <c r="T146"/>
      <c r="U146"/>
      <c r="V146"/>
      <c r="W146"/>
      <c r="X146"/>
      <c r="Y146"/>
      <c r="Z146"/>
      <c r="AA146"/>
      <c r="AB146"/>
      <c r="AC146"/>
      <c r="AD146"/>
    </row>
    <row r="147" spans="1:30" ht="21">
      <c r="A147" s="771"/>
      <c r="O147"/>
      <c r="P147"/>
      <c r="Q147"/>
      <c r="R147"/>
      <c r="S147"/>
      <c r="T147"/>
      <c r="U147"/>
      <c r="V147"/>
      <c r="W147"/>
      <c r="X147"/>
      <c r="Y147"/>
      <c r="Z147"/>
      <c r="AA147"/>
      <c r="AB147"/>
      <c r="AC147"/>
      <c r="AD147"/>
    </row>
    <row r="148" spans="1:30" ht="21">
      <c r="A148" s="771"/>
      <c r="O148"/>
      <c r="P148"/>
      <c r="Q148"/>
      <c r="R148"/>
      <c r="S148"/>
      <c r="T148"/>
      <c r="U148"/>
      <c r="V148"/>
      <c r="W148"/>
      <c r="X148"/>
      <c r="Y148"/>
      <c r="Z148"/>
      <c r="AA148"/>
      <c r="AB148"/>
      <c r="AC148"/>
      <c r="AD148"/>
    </row>
    <row r="149" spans="1:30" ht="21">
      <c r="A149" s="771"/>
      <c r="O149"/>
      <c r="P149"/>
      <c r="Q149"/>
      <c r="R149"/>
      <c r="S149"/>
      <c r="T149"/>
      <c r="U149"/>
      <c r="V149"/>
      <c r="W149"/>
      <c r="X149"/>
      <c r="Y149"/>
      <c r="Z149"/>
      <c r="AA149"/>
      <c r="AB149"/>
      <c r="AC149"/>
      <c r="AD149"/>
    </row>
    <row r="150" spans="1:30" ht="21">
      <c r="A150" s="771"/>
      <c r="O150"/>
      <c r="P150"/>
      <c r="Q150"/>
      <c r="R150"/>
      <c r="S150"/>
      <c r="T150"/>
      <c r="U150"/>
      <c r="V150"/>
      <c r="W150"/>
      <c r="X150"/>
      <c r="Y150"/>
      <c r="Z150"/>
      <c r="AA150"/>
      <c r="AB150"/>
      <c r="AC150"/>
      <c r="AD150"/>
    </row>
    <row r="151" spans="1:30" ht="21">
      <c r="A151" s="771"/>
      <c r="O151"/>
      <c r="P151"/>
      <c r="Q151"/>
      <c r="R151"/>
      <c r="S151"/>
      <c r="T151"/>
      <c r="U151"/>
      <c r="V151"/>
      <c r="W151"/>
      <c r="X151"/>
      <c r="Y151"/>
      <c r="Z151"/>
      <c r="AA151"/>
      <c r="AB151"/>
      <c r="AC151"/>
      <c r="AD151"/>
    </row>
    <row r="152" spans="1:30" ht="21">
      <c r="A152" s="771"/>
      <c r="O152"/>
      <c r="P152"/>
      <c r="Q152"/>
      <c r="R152"/>
      <c r="S152"/>
      <c r="T152"/>
      <c r="U152"/>
      <c r="V152"/>
      <c r="W152"/>
      <c r="X152"/>
      <c r="Y152"/>
      <c r="Z152"/>
      <c r="AA152"/>
      <c r="AB152"/>
      <c r="AC152"/>
      <c r="AD152"/>
    </row>
    <row r="153" spans="1:30" ht="18.75">
      <c r="A153" s="11" t="s">
        <v>5176</v>
      </c>
      <c r="O153"/>
      <c r="P153"/>
      <c r="Q153"/>
      <c r="R153"/>
      <c r="S153"/>
      <c r="T153"/>
      <c r="U153"/>
      <c r="V153"/>
      <c r="W153"/>
      <c r="X153"/>
      <c r="Y153"/>
      <c r="Z153"/>
      <c r="AA153"/>
      <c r="AB153"/>
      <c r="AC153"/>
      <c r="AD153"/>
    </row>
    <row r="154" spans="1:30" ht="18.75">
      <c r="A154" s="11" t="s">
        <v>5177</v>
      </c>
      <c r="O154"/>
      <c r="P154"/>
      <c r="Q154"/>
      <c r="R154"/>
      <c r="S154"/>
      <c r="T154"/>
      <c r="U154"/>
      <c r="V154"/>
      <c r="W154"/>
      <c r="X154"/>
      <c r="Y154"/>
      <c r="Z154"/>
      <c r="AA154"/>
      <c r="AB154"/>
      <c r="AC154"/>
      <c r="AD154"/>
    </row>
    <row r="155" spans="1:30" ht="18.75">
      <c r="A155" s="11"/>
      <c r="O155"/>
      <c r="P155"/>
      <c r="Q155"/>
      <c r="R155"/>
      <c r="S155"/>
      <c r="T155"/>
      <c r="U155"/>
      <c r="V155"/>
      <c r="W155"/>
      <c r="X155"/>
      <c r="Y155"/>
      <c r="Z155"/>
      <c r="AA155"/>
      <c r="AB155"/>
      <c r="AC155"/>
      <c r="AD155"/>
    </row>
    <row r="156" spans="1:30" ht="18.75">
      <c r="A156" s="11"/>
      <c r="O156"/>
      <c r="P156"/>
      <c r="Q156"/>
      <c r="R156"/>
      <c r="S156"/>
      <c r="T156"/>
      <c r="U156"/>
      <c r="V156"/>
      <c r="W156"/>
      <c r="X156"/>
      <c r="Y156"/>
      <c r="Z156"/>
      <c r="AA156"/>
      <c r="AB156"/>
      <c r="AC156"/>
      <c r="AD156"/>
    </row>
    <row r="157" spans="1:30" ht="18.75">
      <c r="A157" s="11"/>
      <c r="O157"/>
      <c r="P157"/>
      <c r="Q157"/>
      <c r="R157"/>
      <c r="S157"/>
      <c r="T157"/>
      <c r="U157"/>
      <c r="V157"/>
      <c r="W157"/>
      <c r="X157"/>
      <c r="Y157"/>
      <c r="Z157"/>
      <c r="AA157"/>
      <c r="AB157"/>
      <c r="AC157"/>
      <c r="AD157"/>
    </row>
    <row r="158" spans="1:30" ht="18.75">
      <c r="A158" s="11"/>
      <c r="O158"/>
      <c r="P158"/>
      <c r="Q158"/>
      <c r="R158"/>
      <c r="S158"/>
      <c r="T158"/>
      <c r="U158"/>
      <c r="V158"/>
      <c r="W158"/>
      <c r="X158"/>
      <c r="Y158"/>
      <c r="Z158"/>
      <c r="AA158"/>
      <c r="AB158"/>
      <c r="AC158"/>
      <c r="AD158"/>
    </row>
    <row r="159" spans="1:30" ht="18.75">
      <c r="A159" s="11"/>
      <c r="O159"/>
      <c r="P159"/>
      <c r="Q159"/>
      <c r="R159"/>
      <c r="S159"/>
      <c r="T159"/>
      <c r="U159"/>
      <c r="V159"/>
      <c r="W159"/>
      <c r="X159"/>
      <c r="Y159"/>
      <c r="Z159"/>
      <c r="AA159"/>
      <c r="AB159"/>
      <c r="AC159"/>
      <c r="AD159"/>
    </row>
    <row r="160" spans="1:30">
      <c r="O160"/>
      <c r="P160"/>
      <c r="Q160"/>
      <c r="R160"/>
      <c r="S160"/>
      <c r="T160"/>
      <c r="U160"/>
      <c r="V160"/>
      <c r="W160"/>
      <c r="X160"/>
      <c r="Y160"/>
      <c r="Z160"/>
      <c r="AA160"/>
      <c r="AB160"/>
      <c r="AC160"/>
      <c r="AD160"/>
    </row>
    <row r="161" spans="1:30" ht="26.25">
      <c r="A161" s="254" t="s">
        <v>5178</v>
      </c>
      <c r="B161" s="254"/>
      <c r="C161" s="254"/>
      <c r="O161"/>
      <c r="P161"/>
      <c r="Q161"/>
      <c r="R161"/>
      <c r="S161"/>
      <c r="T161"/>
      <c r="U161"/>
      <c r="V161"/>
      <c r="W161"/>
      <c r="X161"/>
      <c r="Y161"/>
      <c r="Z161"/>
      <c r="AA161"/>
      <c r="AB161"/>
      <c r="AC161"/>
      <c r="AD161"/>
    </row>
    <row r="162" spans="1:30" ht="23.25">
      <c r="A162" s="60" t="s">
        <v>5179</v>
      </c>
      <c r="B162" s="59"/>
      <c r="C162" s="59"/>
      <c r="O162"/>
      <c r="P162"/>
      <c r="Q162"/>
      <c r="R162"/>
      <c r="S162"/>
      <c r="T162"/>
      <c r="U162"/>
      <c r="V162"/>
      <c r="W162"/>
      <c r="X162"/>
      <c r="Y162"/>
      <c r="Z162"/>
      <c r="AA162"/>
      <c r="AB162"/>
      <c r="AC162"/>
      <c r="AD162"/>
    </row>
    <row r="163" spans="1:30">
      <c r="A163"/>
      <c r="O163"/>
      <c r="P163"/>
      <c r="Q163"/>
      <c r="R163"/>
      <c r="S163"/>
      <c r="T163"/>
      <c r="U163"/>
      <c r="V163"/>
      <c r="W163"/>
      <c r="X163"/>
      <c r="Y163"/>
      <c r="Z163"/>
      <c r="AA163"/>
      <c r="AB163"/>
      <c r="AC163"/>
      <c r="AD163"/>
    </row>
    <row r="165" spans="1:30" ht="18.75">
      <c r="A165" s="33" t="s">
        <v>5180</v>
      </c>
    </row>
    <row r="166" spans="1:30" ht="18.75">
      <c r="A166" s="33" t="s">
        <v>5181</v>
      </c>
    </row>
    <row r="167" spans="1:30" ht="18.75">
      <c r="A167" s="33" t="s">
        <v>5182</v>
      </c>
    </row>
    <row r="168" spans="1:30" ht="18.75">
      <c r="A168" s="33" t="s">
        <v>5183</v>
      </c>
    </row>
    <row r="169" spans="1:30" ht="18.75">
      <c r="A169" s="33"/>
    </row>
    <row r="170" spans="1:30" ht="18.75">
      <c r="A170" s="33" t="s">
        <v>5184</v>
      </c>
    </row>
    <row r="171" spans="1:30" ht="18.75">
      <c r="A171" s="33" t="s">
        <v>5185</v>
      </c>
    </row>
    <row r="172" spans="1:30" ht="18.75">
      <c r="A172" s="469" t="s">
        <v>3469</v>
      </c>
      <c r="B172" s="270"/>
      <c r="C172" s="270"/>
      <c r="D172" s="270"/>
      <c r="E172" s="270"/>
    </row>
    <row r="173" spans="1:30" ht="18.75">
      <c r="A173" s="33" t="s">
        <v>5186</v>
      </c>
    </row>
    <row r="174" spans="1:30" ht="18.75">
      <c r="A174" s="33"/>
    </row>
    <row r="175" spans="1:30" ht="18.75">
      <c r="A175" s="51" t="s">
        <v>5187</v>
      </c>
    </row>
    <row r="176" spans="1:30" ht="18.75">
      <c r="A176" s="51" t="s">
        <v>5188</v>
      </c>
    </row>
    <row r="177" spans="1:3" ht="18.75">
      <c r="A177" s="51" t="s">
        <v>5189</v>
      </c>
    </row>
    <row r="178" spans="1:3" ht="18.75">
      <c r="A178" s="51" t="s">
        <v>5190</v>
      </c>
    </row>
    <row r="179" spans="1:3" ht="15.75" thickBot="1">
      <c r="A179"/>
    </row>
    <row r="180" spans="1:3" ht="15.75" thickBot="1">
      <c r="A180" s="772" t="s">
        <v>5191</v>
      </c>
      <c r="B180" s="773"/>
      <c r="C180" s="129">
        <v>40000</v>
      </c>
    </row>
    <row r="181" spans="1:3" ht="15.75" thickBot="1">
      <c r="A181" s="772" t="s">
        <v>5192</v>
      </c>
      <c r="B181" s="773"/>
      <c r="C181" s="12">
        <v>0.9</v>
      </c>
    </row>
    <row r="182" spans="1:3" ht="15.75" thickBot="1">
      <c r="A182" s="772" t="s">
        <v>5193</v>
      </c>
      <c r="B182" s="773"/>
      <c r="C182" s="12">
        <v>24</v>
      </c>
    </row>
    <row r="183" spans="1:3" ht="15.75" thickBot="1">
      <c r="A183"/>
    </row>
    <row r="184" spans="1:3" ht="15.75" thickBot="1">
      <c r="A184" s="772" t="s">
        <v>5194</v>
      </c>
      <c r="B184" s="773"/>
      <c r="C184" s="145">
        <f>C180*1.09</f>
        <v>43600</v>
      </c>
    </row>
    <row r="185" spans="1:3" ht="15.75" thickBot="1">
      <c r="A185" s="772" t="s">
        <v>5195</v>
      </c>
      <c r="B185" s="773"/>
      <c r="C185" s="145">
        <f>C184/C182</f>
        <v>1816.6666666666667</v>
      </c>
    </row>
    <row r="186" spans="1:3">
      <c r="A186"/>
    </row>
    <row r="187" spans="1:3">
      <c r="A187"/>
    </row>
    <row r="188" spans="1:3">
      <c r="A188"/>
    </row>
    <row r="189" spans="1:3">
      <c r="A189"/>
    </row>
    <row r="190" spans="1:3">
      <c r="A190"/>
    </row>
    <row r="191" spans="1:3">
      <c r="A191"/>
    </row>
    <row r="192" spans="1:3">
      <c r="A192"/>
    </row>
    <row r="193" spans="1:1">
      <c r="A193"/>
    </row>
    <row r="194" spans="1:1">
      <c r="A194"/>
    </row>
    <row r="195" spans="1:1">
      <c r="A195"/>
    </row>
    <row r="196" spans="1:1">
      <c r="A196"/>
    </row>
    <row r="197" spans="1:1">
      <c r="A197"/>
    </row>
    <row r="198" spans="1:1">
      <c r="A198"/>
    </row>
    <row r="199" spans="1:1">
      <c r="A199"/>
    </row>
    <row r="200" spans="1:1">
      <c r="A200"/>
    </row>
    <row r="201" spans="1:1">
      <c r="A201"/>
    </row>
    <row r="202" spans="1:1">
      <c r="A202"/>
    </row>
    <row r="203" spans="1:1">
      <c r="A203"/>
    </row>
    <row r="204" spans="1:1" ht="18.75">
      <c r="A204" s="51" t="s">
        <v>5196</v>
      </c>
    </row>
    <row r="205" spans="1:1">
      <c r="A205"/>
    </row>
    <row r="206" spans="1:1">
      <c r="A206"/>
    </row>
    <row r="207" spans="1:1">
      <c r="A207"/>
    </row>
    <row r="208" spans="1:1">
      <c r="A208"/>
    </row>
    <row r="209" spans="1:1">
      <c r="A209"/>
    </row>
    <row r="210" spans="1:1">
      <c r="A210"/>
    </row>
    <row r="211" spans="1:1">
      <c r="A211"/>
    </row>
    <row r="212" spans="1:1">
      <c r="A212"/>
    </row>
    <row r="213" spans="1:1">
      <c r="A213"/>
    </row>
    <row r="214" spans="1:1">
      <c r="A214"/>
    </row>
    <row r="215" spans="1:1">
      <c r="A215"/>
    </row>
    <row r="216" spans="1:1">
      <c r="A216"/>
    </row>
    <row r="217" spans="1:1">
      <c r="A217"/>
    </row>
    <row r="218" spans="1:1">
      <c r="A218"/>
    </row>
    <row r="219" spans="1:1">
      <c r="A219"/>
    </row>
    <row r="220" spans="1:1">
      <c r="A220"/>
    </row>
    <row r="221" spans="1:1">
      <c r="A221"/>
    </row>
    <row r="222" spans="1:1">
      <c r="A222"/>
    </row>
    <row r="223" spans="1:1">
      <c r="A223"/>
    </row>
    <row r="224" spans="1:1">
      <c r="A224"/>
    </row>
    <row r="225" spans="1:7" ht="23.25">
      <c r="A225" s="60" t="s">
        <v>5197</v>
      </c>
      <c r="B225" s="27"/>
      <c r="C225" s="27"/>
      <c r="D225" s="27"/>
      <c r="E225" s="27"/>
      <c r="F225" s="27"/>
      <c r="G225" s="27"/>
    </row>
    <row r="226" spans="1:7">
      <c r="A226"/>
    </row>
    <row r="227" spans="1:7" ht="18.75">
      <c r="A227" s="33" t="s">
        <v>5198</v>
      </c>
    </row>
    <row r="228" spans="1:7" ht="18.75">
      <c r="A228" s="33" t="s">
        <v>5199</v>
      </c>
    </row>
    <row r="229" spans="1:7" ht="18.75">
      <c r="A229" s="33" t="s">
        <v>5200</v>
      </c>
    </row>
    <row r="230" spans="1:7">
      <c r="A230"/>
    </row>
    <row r="231" spans="1:7" ht="18.75">
      <c r="A231" s="33" t="s">
        <v>5201</v>
      </c>
    </row>
    <row r="232" spans="1:7" ht="18.75">
      <c r="A232" s="33" t="s">
        <v>5202</v>
      </c>
    </row>
    <row r="233" spans="1:7">
      <c r="A233"/>
    </row>
    <row r="234" spans="1:7" ht="15.75" thickBot="1">
      <c r="A234"/>
    </row>
    <row r="235" spans="1:7" ht="15.75" thickBot="1">
      <c r="A235" s="772" t="s">
        <v>5191</v>
      </c>
      <c r="B235" s="773"/>
      <c r="C235" s="129">
        <v>40000</v>
      </c>
    </row>
    <row r="236" spans="1:7" ht="15.75" thickBot="1">
      <c r="A236" s="772" t="s">
        <v>5192</v>
      </c>
      <c r="B236" s="773"/>
      <c r="C236" s="12">
        <v>0.9</v>
      </c>
    </row>
    <row r="237" spans="1:7" ht="15.75" thickBot="1">
      <c r="A237" s="772" t="s">
        <v>5193</v>
      </c>
      <c r="B237" s="773"/>
      <c r="C237" s="12">
        <v>24</v>
      </c>
    </row>
    <row r="238" spans="1:7" ht="15.75" thickBot="1">
      <c r="A238"/>
    </row>
    <row r="239" spans="1:7" ht="15.75" thickBot="1">
      <c r="A239" s="772" t="s">
        <v>5194</v>
      </c>
      <c r="B239" s="773"/>
      <c r="C239" s="145">
        <v>47200</v>
      </c>
    </row>
    <row r="240" spans="1:7" ht="15.75" thickBot="1">
      <c r="A240" s="772" t="s">
        <v>5195</v>
      </c>
      <c r="B240" s="773"/>
      <c r="C240" s="145">
        <v>1966.67</v>
      </c>
    </row>
    <row r="241" spans="1:1">
      <c r="A241"/>
    </row>
    <row r="242" spans="1:1">
      <c r="A242"/>
    </row>
    <row r="243" spans="1:1">
      <c r="A243"/>
    </row>
    <row r="244" spans="1:1">
      <c r="A244"/>
    </row>
    <row r="245" spans="1:1">
      <c r="A245"/>
    </row>
    <row r="246" spans="1:1">
      <c r="A246"/>
    </row>
    <row r="247" spans="1:1">
      <c r="A247"/>
    </row>
    <row r="248" spans="1:1">
      <c r="A248"/>
    </row>
    <row r="249" spans="1:1">
      <c r="A249"/>
    </row>
    <row r="250" spans="1:1">
      <c r="A250"/>
    </row>
    <row r="251" spans="1:1">
      <c r="A251"/>
    </row>
    <row r="252" spans="1:1">
      <c r="A252"/>
    </row>
    <row r="253" spans="1:1">
      <c r="A253"/>
    </row>
    <row r="254" spans="1:1" ht="18.75">
      <c r="A254" s="33" t="s">
        <v>5203</v>
      </c>
    </row>
    <row r="255" spans="1:1" ht="18.75">
      <c r="A255" s="33" t="s">
        <v>5204</v>
      </c>
    </row>
    <row r="256" spans="1:1" ht="18.75">
      <c r="A256" s="33" t="s">
        <v>5205</v>
      </c>
    </row>
    <row r="257" spans="1:5" ht="18.75">
      <c r="A257" s="33" t="s">
        <v>5206</v>
      </c>
    </row>
    <row r="258" spans="1:5" ht="18.75">
      <c r="A258" s="469" t="s">
        <v>3469</v>
      </c>
      <c r="B258" s="270"/>
      <c r="C258" s="270"/>
      <c r="D258" s="270"/>
      <c r="E258" s="270"/>
    </row>
    <row r="259" spans="1:5" ht="15.75" thickBot="1">
      <c r="A259"/>
    </row>
    <row r="260" spans="1:5" ht="15.75" thickBot="1">
      <c r="A260" s="772" t="s">
        <v>5191</v>
      </c>
      <c r="B260" s="773"/>
      <c r="C260" s="129">
        <v>40000</v>
      </c>
    </row>
    <row r="261" spans="1:5" ht="15.75" thickBot="1">
      <c r="A261" s="772" t="s">
        <v>5192</v>
      </c>
      <c r="B261" s="773"/>
      <c r="C261" s="12">
        <v>0.9</v>
      </c>
    </row>
    <row r="262" spans="1:5" ht="15.75" thickBot="1">
      <c r="A262" s="772" t="s">
        <v>5193</v>
      </c>
      <c r="B262" s="773"/>
      <c r="C262" s="12">
        <v>24</v>
      </c>
    </row>
    <row r="263" spans="1:5" ht="15.75" thickBot="1">
      <c r="A263"/>
    </row>
    <row r="264" spans="1:5" ht="15.75" thickBot="1">
      <c r="A264" s="772" t="s">
        <v>5194</v>
      </c>
      <c r="B264" s="773"/>
      <c r="C264" s="145">
        <v>47200</v>
      </c>
    </row>
    <row r="265" spans="1:5" ht="15.75" thickBot="1">
      <c r="A265" s="772" t="s">
        <v>5195</v>
      </c>
      <c r="B265" s="773"/>
      <c r="C265" s="145">
        <v>1966.67</v>
      </c>
    </row>
    <row r="266" spans="1:5">
      <c r="A266"/>
    </row>
    <row r="267" spans="1:5">
      <c r="A267"/>
    </row>
    <row r="268" spans="1:5">
      <c r="A268"/>
    </row>
    <row r="269" spans="1:5">
      <c r="A269"/>
    </row>
    <row r="270" spans="1:5">
      <c r="A270"/>
    </row>
    <row r="271" spans="1:5">
      <c r="A271"/>
    </row>
    <row r="272" spans="1:5">
      <c r="A272"/>
    </row>
    <row r="273" spans="1:4">
      <c r="A273"/>
    </row>
    <row r="274" spans="1:4">
      <c r="A274"/>
    </row>
    <row r="275" spans="1:4" ht="23.25">
      <c r="A275" s="60" t="s">
        <v>5207</v>
      </c>
      <c r="B275" s="25"/>
      <c r="C275" s="25"/>
      <c r="D275" s="25"/>
    </row>
    <row r="276" spans="1:4">
      <c r="A276"/>
    </row>
    <row r="277" spans="1:4" ht="18.75">
      <c r="A277" s="33" t="s">
        <v>5208</v>
      </c>
    </row>
    <row r="278" spans="1:4" ht="18.75">
      <c r="A278" s="33" t="s">
        <v>5209</v>
      </c>
    </row>
    <row r="279" spans="1:4" ht="18.75">
      <c r="A279" s="33" t="s">
        <v>5210</v>
      </c>
    </row>
    <row r="280" spans="1:4" ht="18.75">
      <c r="A280" s="33" t="s">
        <v>5211</v>
      </c>
    </row>
    <row r="281" spans="1:4" ht="18.75">
      <c r="A281" s="33" t="s">
        <v>5212</v>
      </c>
    </row>
    <row r="282" spans="1:4">
      <c r="A282"/>
    </row>
    <row r="283" spans="1:4" ht="18.75">
      <c r="A283" s="33" t="s">
        <v>5213</v>
      </c>
    </row>
    <row r="284" spans="1:4">
      <c r="A284"/>
    </row>
    <row r="285" spans="1:4" ht="15.75" thickBot="1">
      <c r="A285"/>
    </row>
    <row r="286" spans="1:4" ht="15.75" thickBot="1">
      <c r="A286" s="772" t="s">
        <v>5191</v>
      </c>
      <c r="B286" s="773"/>
      <c r="C286" s="129">
        <v>40000</v>
      </c>
    </row>
    <row r="287" spans="1:4" ht="15.75" thickBot="1">
      <c r="A287" s="772" t="s">
        <v>5192</v>
      </c>
      <c r="B287" s="773"/>
      <c r="C287" s="12">
        <v>0.9</v>
      </c>
    </row>
    <row r="288" spans="1:4" ht="15.75" thickBot="1">
      <c r="A288" s="772" t="s">
        <v>5193</v>
      </c>
      <c r="B288" s="773"/>
      <c r="C288" s="12">
        <v>24</v>
      </c>
    </row>
    <row r="289" spans="1:3" ht="15.75" thickBot="1">
      <c r="A289"/>
    </row>
    <row r="290" spans="1:3" ht="15.75" thickBot="1">
      <c r="A290" s="772" t="s">
        <v>5194</v>
      </c>
      <c r="B290" s="773"/>
      <c r="C290" s="145">
        <v>47200</v>
      </c>
    </row>
    <row r="291" spans="1:3" ht="15.75" thickBot="1">
      <c r="A291" s="772" t="s">
        <v>5195</v>
      </c>
      <c r="B291" s="773"/>
      <c r="C291" s="145">
        <v>1966.67</v>
      </c>
    </row>
    <row r="292" spans="1:3">
      <c r="A292"/>
    </row>
    <row r="293" spans="1:3">
      <c r="A293"/>
    </row>
    <row r="294" spans="1:3">
      <c r="A294"/>
    </row>
    <row r="295" spans="1:3">
      <c r="A295"/>
    </row>
    <row r="296" spans="1:3">
      <c r="A296"/>
    </row>
    <row r="297" spans="1:3">
      <c r="A297"/>
    </row>
    <row r="298" spans="1:3">
      <c r="A298"/>
    </row>
    <row r="299" spans="1:3">
      <c r="A299"/>
    </row>
    <row r="300" spans="1:3">
      <c r="A300"/>
    </row>
    <row r="301" spans="1:3">
      <c r="A301"/>
    </row>
    <row r="302" spans="1:3">
      <c r="A302"/>
    </row>
    <row r="303" spans="1:3">
      <c r="A303"/>
    </row>
    <row r="304" spans="1:3">
      <c r="A304"/>
    </row>
    <row r="305" spans="1:1">
      <c r="A305"/>
    </row>
    <row r="306" spans="1:1">
      <c r="A306"/>
    </row>
    <row r="307" spans="1:1">
      <c r="A307"/>
    </row>
    <row r="308" spans="1:1">
      <c r="A308"/>
    </row>
    <row r="309" spans="1:1">
      <c r="A309"/>
    </row>
    <row r="310" spans="1:1">
      <c r="A310"/>
    </row>
    <row r="311" spans="1:1">
      <c r="A311"/>
    </row>
    <row r="312" spans="1:1">
      <c r="A312"/>
    </row>
    <row r="313" spans="1:1">
      <c r="A313"/>
    </row>
    <row r="314" spans="1:1">
      <c r="A314"/>
    </row>
    <row r="315" spans="1:1">
      <c r="A315"/>
    </row>
    <row r="316" spans="1:1">
      <c r="A316"/>
    </row>
    <row r="317" spans="1:1">
      <c r="A317"/>
    </row>
    <row r="318" spans="1:1">
      <c r="A318"/>
    </row>
    <row r="319" spans="1:1">
      <c r="A319"/>
    </row>
    <row r="320" spans="1:1">
      <c r="A320"/>
    </row>
    <row r="321" spans="1:1">
      <c r="A321"/>
    </row>
    <row r="322" spans="1:1">
      <c r="A322"/>
    </row>
    <row r="323" spans="1:1">
      <c r="A323"/>
    </row>
    <row r="324" spans="1:1">
      <c r="A324"/>
    </row>
    <row r="325" spans="1:1">
      <c r="A325"/>
    </row>
    <row r="326" spans="1:1">
      <c r="A326"/>
    </row>
    <row r="327" spans="1:1">
      <c r="A327"/>
    </row>
    <row r="328" spans="1:1">
      <c r="A328"/>
    </row>
    <row r="329" spans="1:1">
      <c r="A329"/>
    </row>
    <row r="330" spans="1:1">
      <c r="A330"/>
    </row>
    <row r="331" spans="1:1">
      <c r="A331"/>
    </row>
    <row r="332" spans="1:1">
      <c r="A332"/>
    </row>
    <row r="333" spans="1:1">
      <c r="A333"/>
    </row>
    <row r="334" spans="1:1">
      <c r="A334"/>
    </row>
    <row r="335" spans="1:1">
      <c r="A335"/>
    </row>
    <row r="336" spans="1:1">
      <c r="A336"/>
    </row>
    <row r="337" spans="1:3">
      <c r="A337"/>
    </row>
    <row r="338" spans="1:3">
      <c r="A338"/>
    </row>
    <row r="339" spans="1:3">
      <c r="A339"/>
    </row>
    <row r="340" spans="1:3">
      <c r="A340"/>
    </row>
    <row r="341" spans="1:3">
      <c r="A341"/>
    </row>
    <row r="342" spans="1:3">
      <c r="A342"/>
    </row>
    <row r="343" spans="1:3">
      <c r="A343"/>
    </row>
    <row r="344" spans="1:3">
      <c r="A344"/>
    </row>
    <row r="345" spans="1:3">
      <c r="A345"/>
    </row>
    <row r="346" spans="1:3">
      <c r="A346"/>
    </row>
    <row r="347" spans="1:3">
      <c r="A347"/>
    </row>
    <row r="348" spans="1:3">
      <c r="A348"/>
    </row>
    <row r="349" spans="1:3">
      <c r="A349"/>
    </row>
    <row r="350" spans="1:3" ht="23.25">
      <c r="A350" s="60" t="s">
        <v>4929</v>
      </c>
      <c r="B350" s="62"/>
      <c r="C350" s="62"/>
    </row>
    <row r="351" spans="1:3">
      <c r="A351"/>
    </row>
    <row r="352" spans="1:3" ht="18.75">
      <c r="A352" s="33" t="s">
        <v>5214</v>
      </c>
    </row>
    <row r="353" spans="1:3" ht="18.75">
      <c r="A353" s="33" t="s">
        <v>5215</v>
      </c>
    </row>
    <row r="354" spans="1:3" ht="18.75">
      <c r="A354" s="33" t="s">
        <v>5216</v>
      </c>
    </row>
    <row r="355" spans="1:3" ht="18.75">
      <c r="A355" s="33" t="s">
        <v>5217</v>
      </c>
    </row>
    <row r="356" spans="1:3" ht="18.75">
      <c r="A356" s="33" t="s">
        <v>5218</v>
      </c>
    </row>
    <row r="357" spans="1:3" ht="18.75">
      <c r="A357" s="33" t="s">
        <v>5219</v>
      </c>
    </row>
    <row r="358" spans="1:3" ht="18.75">
      <c r="A358" s="33"/>
    </row>
    <row r="359" spans="1:3" ht="18.75">
      <c r="A359" s="33" t="s">
        <v>5220</v>
      </c>
    </row>
    <row r="360" spans="1:3" ht="18.75">
      <c r="A360" s="33" t="s">
        <v>5221</v>
      </c>
    </row>
    <row r="361" spans="1:3">
      <c r="A361"/>
    </row>
    <row r="362" spans="1:3" ht="15.75" thickBot="1">
      <c r="A362"/>
    </row>
    <row r="363" spans="1:3" ht="15.75" thickBot="1">
      <c r="A363" s="772" t="s">
        <v>5191</v>
      </c>
      <c r="B363" s="773"/>
      <c r="C363" s="129">
        <v>40000</v>
      </c>
    </row>
    <row r="364" spans="1:3" ht="15.75" thickBot="1">
      <c r="A364" s="772" t="s">
        <v>5192</v>
      </c>
      <c r="B364" s="773"/>
      <c r="C364" s="12">
        <v>0.9</v>
      </c>
    </row>
    <row r="365" spans="1:3" ht="15.75" thickBot="1">
      <c r="A365" s="772" t="s">
        <v>5193</v>
      </c>
      <c r="B365" s="773"/>
      <c r="C365" s="12">
        <v>24</v>
      </c>
    </row>
    <row r="366" spans="1:3" ht="15.75" thickBot="1">
      <c r="A366"/>
    </row>
    <row r="367" spans="1:3" ht="15.75" thickBot="1">
      <c r="A367" s="772" t="s">
        <v>5194</v>
      </c>
      <c r="B367" s="773"/>
      <c r="C367" s="145">
        <v>47200</v>
      </c>
    </row>
    <row r="368" spans="1:3" ht="15.75" thickBot="1">
      <c r="A368" s="772" t="s">
        <v>5195</v>
      </c>
      <c r="B368" s="773"/>
      <c r="C368" s="145">
        <v>1966.67</v>
      </c>
    </row>
    <row r="369" spans="1:1">
      <c r="A369"/>
    </row>
    <row r="370" spans="1:1">
      <c r="A370"/>
    </row>
    <row r="371" spans="1:1">
      <c r="A371"/>
    </row>
    <row r="372" spans="1:1">
      <c r="A372"/>
    </row>
    <row r="373" spans="1:1">
      <c r="A373"/>
    </row>
    <row r="374" spans="1:1">
      <c r="A374"/>
    </row>
    <row r="375" spans="1:1">
      <c r="A375"/>
    </row>
    <row r="376" spans="1:1">
      <c r="A376"/>
    </row>
    <row r="377" spans="1:1" ht="18.75">
      <c r="A377" s="33" t="s">
        <v>5222</v>
      </c>
    </row>
    <row r="378" spans="1:1" ht="18.75">
      <c r="A378" s="33" t="s">
        <v>5223</v>
      </c>
    </row>
    <row r="379" spans="1:1">
      <c r="A379"/>
    </row>
    <row r="380" spans="1:1">
      <c r="A380"/>
    </row>
    <row r="381" spans="1:1">
      <c r="A381"/>
    </row>
    <row r="382" spans="1:1">
      <c r="A382"/>
    </row>
    <row r="383" spans="1:1">
      <c r="A383"/>
    </row>
    <row r="384" spans="1:1">
      <c r="A384"/>
    </row>
    <row r="385" spans="1:1">
      <c r="A385"/>
    </row>
    <row r="386" spans="1:1">
      <c r="A386"/>
    </row>
    <row r="387" spans="1:1">
      <c r="A387"/>
    </row>
    <row r="388" spans="1:1">
      <c r="A388"/>
    </row>
    <row r="389" spans="1:1">
      <c r="A389"/>
    </row>
    <row r="390" spans="1:1">
      <c r="A390"/>
    </row>
    <row r="391" spans="1:1">
      <c r="A391"/>
    </row>
    <row r="392" spans="1:1">
      <c r="A392"/>
    </row>
    <row r="393" spans="1:1">
      <c r="A393"/>
    </row>
    <row r="394" spans="1:1">
      <c r="A394"/>
    </row>
    <row r="395" spans="1:1">
      <c r="A395"/>
    </row>
    <row r="396" spans="1:1">
      <c r="A396"/>
    </row>
    <row r="397" spans="1:1">
      <c r="A397"/>
    </row>
    <row r="398" spans="1:1">
      <c r="A398"/>
    </row>
    <row r="399" spans="1:1">
      <c r="A399"/>
    </row>
    <row r="400" spans="1:1">
      <c r="A400"/>
    </row>
    <row r="401" spans="1:7">
      <c r="A401"/>
    </row>
    <row r="402" spans="1:7">
      <c r="A402"/>
    </row>
    <row r="403" spans="1:7" ht="21">
      <c r="A403" s="26" t="s">
        <v>5224</v>
      </c>
      <c r="B403" s="27"/>
      <c r="C403" s="27"/>
      <c r="D403" s="27"/>
      <c r="E403" s="27"/>
      <c r="F403" s="27"/>
      <c r="G403" s="27"/>
    </row>
    <row r="404" spans="1:7">
      <c r="A404"/>
    </row>
    <row r="405" spans="1:7" ht="18.75">
      <c r="A405" s="33" t="s">
        <v>5225</v>
      </c>
    </row>
    <row r="406" spans="1:7" ht="18.75">
      <c r="A406" s="33"/>
    </row>
    <row r="407" spans="1:7" ht="18.75">
      <c r="A407" s="51" t="s">
        <v>5226</v>
      </c>
    </row>
    <row r="408" spans="1:7" ht="18.75">
      <c r="A408" s="33" t="s">
        <v>5227</v>
      </c>
    </row>
    <row r="409" spans="1:7" ht="18.75">
      <c r="A409" s="51" t="s">
        <v>5228</v>
      </c>
    </row>
    <row r="410" spans="1:7" ht="18.75">
      <c r="A410" s="33" t="s">
        <v>5229</v>
      </c>
    </row>
    <row r="411" spans="1:7" ht="18.75">
      <c r="A411" s="469" t="s">
        <v>3469</v>
      </c>
      <c r="B411" s="270"/>
      <c r="C411" s="270"/>
      <c r="D411" s="270"/>
      <c r="E411" s="270"/>
    </row>
    <row r="412" spans="1:7" ht="15.75" thickBot="1">
      <c r="A412" s="96"/>
    </row>
    <row r="413" spans="1:7" ht="15.75" thickBot="1">
      <c r="A413" s="772" t="s">
        <v>5191</v>
      </c>
      <c r="B413" s="773"/>
      <c r="C413" s="129">
        <v>40000</v>
      </c>
    </row>
    <row r="414" spans="1:7" ht="15.75" thickBot="1">
      <c r="A414" s="772" t="s">
        <v>5192</v>
      </c>
      <c r="B414" s="773"/>
      <c r="C414" s="12">
        <v>0.9</v>
      </c>
    </row>
    <row r="415" spans="1:7" ht="15.75" thickBot="1">
      <c r="A415" s="772" t="s">
        <v>5193</v>
      </c>
      <c r="B415" s="773"/>
      <c r="C415" s="12">
        <v>24</v>
      </c>
    </row>
    <row r="416" spans="1:7" ht="15.75" thickBot="1">
      <c r="A416"/>
    </row>
    <row r="417" spans="1:4" ht="15.75" thickBot="1">
      <c r="A417" s="772" t="s">
        <v>5194</v>
      </c>
      <c r="B417" s="773"/>
      <c r="C417" s="145">
        <v>47200</v>
      </c>
    </row>
    <row r="418" spans="1:4" ht="15.75" thickBot="1">
      <c r="A418" s="772" t="s">
        <v>5195</v>
      </c>
      <c r="B418" s="773"/>
      <c r="C418" s="145">
        <v>1966.67</v>
      </c>
    </row>
    <row r="419" spans="1:4">
      <c r="A419"/>
    </row>
    <row r="420" spans="1:4">
      <c r="A420"/>
      <c r="D420" s="145">
        <v>35000</v>
      </c>
    </row>
    <row r="421" spans="1:4">
      <c r="A421"/>
      <c r="D421" s="145">
        <v>40000</v>
      </c>
    </row>
    <row r="422" spans="1:4">
      <c r="A422"/>
      <c r="D422" s="145">
        <v>45000</v>
      </c>
    </row>
    <row r="423" spans="1:4">
      <c r="A423"/>
      <c r="D423" s="145">
        <v>50000</v>
      </c>
    </row>
    <row r="424" spans="1:4">
      <c r="A424"/>
    </row>
    <row r="425" spans="1:4">
      <c r="A425"/>
    </row>
    <row r="426" spans="1:4">
      <c r="A426"/>
    </row>
    <row r="427" spans="1:4">
      <c r="A427"/>
    </row>
    <row r="428" spans="1:4">
      <c r="A428"/>
    </row>
    <row r="429" spans="1:4" ht="18.75">
      <c r="A429" s="51" t="s">
        <v>5230</v>
      </c>
    </row>
    <row r="430" spans="1:4">
      <c r="A430" s="96"/>
    </row>
    <row r="431" spans="1:4" ht="15.75" thickBot="1">
      <c r="A431" s="96"/>
    </row>
    <row r="432" spans="1:4" ht="15.75" thickBot="1">
      <c r="A432" s="772" t="s">
        <v>5191</v>
      </c>
      <c r="B432" s="773"/>
      <c r="C432" s="129">
        <v>40000</v>
      </c>
    </row>
    <row r="433" spans="1:5" ht="15.75" thickBot="1">
      <c r="A433" s="772" t="s">
        <v>5192</v>
      </c>
      <c r="B433" s="773"/>
      <c r="C433" s="12">
        <v>0.9</v>
      </c>
    </row>
    <row r="434" spans="1:5" ht="15.75" thickBot="1">
      <c r="A434" s="772" t="s">
        <v>5193</v>
      </c>
      <c r="B434" s="773"/>
      <c r="C434" s="12">
        <v>24</v>
      </c>
    </row>
    <row r="435" spans="1:5" ht="15.75" thickBot="1">
      <c r="A435"/>
    </row>
    <row r="436" spans="1:5" ht="15.75" thickBot="1">
      <c r="A436" s="772" t="s">
        <v>5194</v>
      </c>
      <c r="B436" s="773"/>
      <c r="C436" s="145">
        <v>47200</v>
      </c>
    </row>
    <row r="437" spans="1:5" ht="15.75" thickBot="1">
      <c r="A437" s="772" t="s">
        <v>5195</v>
      </c>
      <c r="B437" s="773"/>
      <c r="C437" s="145">
        <v>1966.67</v>
      </c>
    </row>
    <row r="438" spans="1:5">
      <c r="A438"/>
      <c r="E438" t="s">
        <v>5231</v>
      </c>
    </row>
    <row r="439" spans="1:5">
      <c r="A439"/>
      <c r="D439" s="145">
        <v>35000</v>
      </c>
    </row>
    <row r="440" spans="1:5">
      <c r="A440"/>
      <c r="D440" s="145">
        <v>40000</v>
      </c>
    </row>
    <row r="441" spans="1:5">
      <c r="A441"/>
      <c r="D441" s="145">
        <v>45000</v>
      </c>
    </row>
    <row r="442" spans="1:5">
      <c r="A442"/>
      <c r="D442" s="145">
        <v>50000</v>
      </c>
    </row>
    <row r="443" spans="1:5">
      <c r="A443"/>
    </row>
    <row r="444" spans="1:5">
      <c r="A444"/>
    </row>
    <row r="445" spans="1:5">
      <c r="A445"/>
    </row>
    <row r="446" spans="1:5">
      <c r="A446"/>
    </row>
    <row r="447" spans="1:5">
      <c r="A447"/>
    </row>
    <row r="448" spans="1:5" ht="18.75">
      <c r="A448" s="51" t="s">
        <v>5232</v>
      </c>
    </row>
    <row r="449" spans="1:1" ht="18.75">
      <c r="A449" s="51" t="s">
        <v>5233</v>
      </c>
    </row>
    <row r="450" spans="1:1" ht="18.75">
      <c r="A450" s="33" t="s">
        <v>5234</v>
      </c>
    </row>
    <row r="451" spans="1:1" ht="18.75">
      <c r="A451" s="33" t="s">
        <v>5235</v>
      </c>
    </row>
    <row r="452" spans="1:1" ht="18.75">
      <c r="A452" s="51" t="s">
        <v>5236</v>
      </c>
    </row>
    <row r="453" spans="1:1">
      <c r="A453" s="96"/>
    </row>
    <row r="454" spans="1:1">
      <c r="A454" s="96"/>
    </row>
    <row r="455" spans="1:1">
      <c r="A455" s="96"/>
    </row>
    <row r="456" spans="1:1">
      <c r="A456" s="96"/>
    </row>
    <row r="457" spans="1:1">
      <c r="A457" s="96"/>
    </row>
    <row r="458" spans="1:1">
      <c r="A458"/>
    </row>
    <row r="459" spans="1:1">
      <c r="A459"/>
    </row>
    <row r="460" spans="1:1">
      <c r="A460"/>
    </row>
    <row r="461" spans="1:1">
      <c r="A461"/>
    </row>
    <row r="462" spans="1:1">
      <c r="A462"/>
    </row>
    <row r="463" spans="1:1">
      <c r="A463"/>
    </row>
    <row r="464" spans="1:1">
      <c r="A464"/>
    </row>
    <row r="465" spans="1:1">
      <c r="A465"/>
    </row>
    <row r="466" spans="1:1">
      <c r="A466"/>
    </row>
    <row r="467" spans="1:1">
      <c r="A467"/>
    </row>
    <row r="468" spans="1:1">
      <c r="A468"/>
    </row>
    <row r="469" spans="1:1">
      <c r="A469"/>
    </row>
    <row r="470" spans="1:1">
      <c r="A470"/>
    </row>
    <row r="471" spans="1:1">
      <c r="A471"/>
    </row>
    <row r="472" spans="1:1" ht="18.75">
      <c r="A472" s="33" t="s">
        <v>5237</v>
      </c>
    </row>
    <row r="473" spans="1:1" ht="18.75">
      <c r="A473" s="33" t="s">
        <v>5238</v>
      </c>
    </row>
    <row r="474" spans="1:1" ht="18.75">
      <c r="A474" s="33"/>
    </row>
    <row r="475" spans="1:1">
      <c r="A475"/>
    </row>
    <row r="476" spans="1:1">
      <c r="A476"/>
    </row>
    <row r="477" spans="1:1">
      <c r="A477"/>
    </row>
    <row r="478" spans="1:1">
      <c r="A478"/>
    </row>
    <row r="479" spans="1:1">
      <c r="A479"/>
    </row>
    <row r="480" spans="1:1">
      <c r="A480"/>
    </row>
    <row r="481" spans="1:6">
      <c r="A481"/>
    </row>
    <row r="482" spans="1:6">
      <c r="A482"/>
    </row>
    <row r="483" spans="1:6">
      <c r="A483"/>
    </row>
    <row r="484" spans="1:6">
      <c r="A484"/>
    </row>
    <row r="485" spans="1:6">
      <c r="A485"/>
    </row>
    <row r="486" spans="1:6">
      <c r="A486"/>
    </row>
    <row r="487" spans="1:6">
      <c r="A487"/>
    </row>
    <row r="488" spans="1:6">
      <c r="A488"/>
    </row>
    <row r="489" spans="1:6">
      <c r="A489"/>
    </row>
    <row r="490" spans="1:6">
      <c r="A490"/>
    </row>
    <row r="491" spans="1:6">
      <c r="A491"/>
    </row>
    <row r="492" spans="1:6" ht="21">
      <c r="A492" s="26" t="s">
        <v>5239</v>
      </c>
      <c r="B492" s="27"/>
      <c r="C492" s="27"/>
      <c r="D492" s="27"/>
      <c r="E492" s="27"/>
      <c r="F492" s="57"/>
    </row>
    <row r="493" spans="1:6">
      <c r="A493"/>
    </row>
    <row r="494" spans="1:6" ht="18.75">
      <c r="A494" s="33" t="s">
        <v>5240</v>
      </c>
    </row>
    <row r="495" spans="1:6" ht="18.75">
      <c r="A495" s="33" t="s">
        <v>5241</v>
      </c>
    </row>
    <row r="496" spans="1:6" ht="18.75">
      <c r="A496" s="33" t="s">
        <v>5242</v>
      </c>
    </row>
    <row r="497" spans="1:7" ht="18.75">
      <c r="A497" s="33" t="s">
        <v>5243</v>
      </c>
    </row>
    <row r="498" spans="1:7" ht="18.75">
      <c r="A498" s="33" t="s">
        <v>5244</v>
      </c>
    </row>
    <row r="499" spans="1:7" ht="18.75">
      <c r="A499" s="33" t="s">
        <v>5245</v>
      </c>
    </row>
    <row r="500" spans="1:7" ht="18.75">
      <c r="A500" s="33" t="s">
        <v>5246</v>
      </c>
    </row>
    <row r="501" spans="1:7" ht="18.75">
      <c r="A501" s="33" t="s">
        <v>5247</v>
      </c>
    </row>
    <row r="502" spans="1:7" ht="19.5" thickBot="1">
      <c r="A502" s="469" t="s">
        <v>3469</v>
      </c>
      <c r="B502" s="270"/>
      <c r="C502" s="270"/>
      <c r="D502" s="270"/>
      <c r="E502" s="270"/>
    </row>
    <row r="503" spans="1:7" ht="15.75" thickBot="1">
      <c r="A503" s="772" t="s">
        <v>5191</v>
      </c>
      <c r="B503" s="773"/>
      <c r="C503" s="129">
        <v>40000</v>
      </c>
    </row>
    <row r="504" spans="1:7" ht="15.75" thickBot="1">
      <c r="A504" s="772" t="s">
        <v>5192</v>
      </c>
      <c r="B504" s="773"/>
      <c r="C504" s="12">
        <v>0.9</v>
      </c>
    </row>
    <row r="505" spans="1:7" ht="15.75" thickBot="1">
      <c r="A505" s="772" t="s">
        <v>5193</v>
      </c>
      <c r="B505" s="773"/>
      <c r="C505" s="12">
        <v>24</v>
      </c>
    </row>
    <row r="506" spans="1:7" ht="15.75" thickBot="1">
      <c r="A506"/>
    </row>
    <row r="507" spans="1:7" ht="15.75" thickBot="1">
      <c r="A507" s="772" t="s">
        <v>5194</v>
      </c>
      <c r="B507" s="773"/>
      <c r="C507" s="145">
        <v>47200</v>
      </c>
    </row>
    <row r="508" spans="1:7" ht="15.75" thickBot="1">
      <c r="A508" s="772" t="s">
        <v>5195</v>
      </c>
      <c r="B508" s="773"/>
      <c r="C508" s="145">
        <v>1966.67</v>
      </c>
    </row>
    <row r="509" spans="1:7">
      <c r="A509"/>
      <c r="E509"/>
    </row>
    <row r="510" spans="1:7">
      <c r="A510"/>
      <c r="D510" s="774">
        <v>1966.67</v>
      </c>
      <c r="E510" s="16">
        <v>18</v>
      </c>
      <c r="F510" s="16">
        <v>24</v>
      </c>
      <c r="G510" s="56">
        <v>36</v>
      </c>
    </row>
    <row r="511" spans="1:7">
      <c r="A511"/>
      <c r="D511" s="664">
        <v>35000</v>
      </c>
      <c r="E511" s="16"/>
      <c r="F511" s="16"/>
      <c r="G511" s="16"/>
    </row>
    <row r="512" spans="1:7">
      <c r="A512"/>
      <c r="D512" s="664">
        <v>40000</v>
      </c>
      <c r="E512" s="16"/>
      <c r="F512" s="16"/>
      <c r="G512" s="16"/>
    </row>
    <row r="513" spans="1:7">
      <c r="A513"/>
      <c r="D513" s="664">
        <v>45000</v>
      </c>
      <c r="E513" s="16"/>
      <c r="F513" s="16"/>
      <c r="G513" s="16"/>
    </row>
    <row r="514" spans="1:7">
      <c r="A514"/>
      <c r="D514" s="664">
        <v>50000</v>
      </c>
      <c r="E514" s="16"/>
      <c r="F514" s="16"/>
      <c r="G514" s="16"/>
    </row>
    <row r="515" spans="1:7">
      <c r="A515"/>
    </row>
    <row r="516" spans="1:7">
      <c r="A516"/>
    </row>
    <row r="517" spans="1:7">
      <c r="A517"/>
    </row>
    <row r="518" spans="1:7">
      <c r="A518"/>
    </row>
    <row r="519" spans="1:7">
      <c r="A519"/>
    </row>
    <row r="520" spans="1:7">
      <c r="A520"/>
    </row>
    <row r="521" spans="1:7">
      <c r="A521"/>
    </row>
    <row r="522" spans="1:7" ht="18.75">
      <c r="A522" s="33" t="s">
        <v>5248</v>
      </c>
    </row>
    <row r="523" spans="1:7" ht="18.75">
      <c r="A523" s="33" t="s">
        <v>5249</v>
      </c>
    </row>
    <row r="524" spans="1:7">
      <c r="A524"/>
    </row>
    <row r="525" spans="1:7">
      <c r="A525"/>
    </row>
    <row r="526" spans="1:7" ht="15.75" thickBot="1">
      <c r="A526"/>
    </row>
    <row r="527" spans="1:7" ht="15.75" thickBot="1">
      <c r="A527" s="772" t="s">
        <v>5191</v>
      </c>
      <c r="B527" s="773"/>
      <c r="C527" s="129">
        <v>40000</v>
      </c>
    </row>
    <row r="528" spans="1:7" ht="15.75" thickBot="1">
      <c r="A528" s="772" t="s">
        <v>5192</v>
      </c>
      <c r="B528" s="773"/>
      <c r="C528" s="12">
        <v>0.9</v>
      </c>
    </row>
    <row r="529" spans="1:7" ht="15.75" thickBot="1">
      <c r="A529" s="772" t="s">
        <v>5193</v>
      </c>
      <c r="B529" s="773"/>
      <c r="C529" s="12">
        <v>24</v>
      </c>
    </row>
    <row r="530" spans="1:7" ht="15.75" thickBot="1">
      <c r="A530"/>
    </row>
    <row r="531" spans="1:7" ht="15.75" thickBot="1">
      <c r="A531" s="772" t="s">
        <v>5194</v>
      </c>
      <c r="B531" s="773"/>
      <c r="C531" s="145">
        <v>47200</v>
      </c>
    </row>
    <row r="532" spans="1:7" ht="15.75" thickBot="1">
      <c r="A532" s="772" t="s">
        <v>5195</v>
      </c>
      <c r="B532" s="773"/>
      <c r="C532" s="145">
        <v>1966.67</v>
      </c>
    </row>
    <row r="533" spans="1:7">
      <c r="A533"/>
      <c r="E533"/>
    </row>
    <row r="534" spans="1:7">
      <c r="A534"/>
      <c r="D534" s="774">
        <v>1966.67</v>
      </c>
      <c r="E534" s="16">
        <v>18</v>
      </c>
      <c r="F534" s="16">
        <v>24</v>
      </c>
      <c r="G534" s="56">
        <v>36</v>
      </c>
    </row>
    <row r="535" spans="1:7">
      <c r="A535"/>
      <c r="D535" s="664">
        <v>35000</v>
      </c>
      <c r="E535" s="16"/>
      <c r="F535" s="16"/>
      <c r="G535" s="16"/>
    </row>
    <row r="536" spans="1:7">
      <c r="A536"/>
      <c r="D536" s="664">
        <v>40000</v>
      </c>
      <c r="E536" s="16"/>
      <c r="F536" s="16"/>
      <c r="G536" s="16"/>
    </row>
    <row r="537" spans="1:7">
      <c r="A537"/>
      <c r="D537" s="664">
        <v>45000</v>
      </c>
      <c r="E537" s="16"/>
      <c r="F537" s="16"/>
      <c r="G537" s="16"/>
    </row>
    <row r="538" spans="1:7">
      <c r="A538"/>
      <c r="D538" s="664">
        <v>50000</v>
      </c>
      <c r="E538" s="16"/>
      <c r="F538" s="16"/>
      <c r="G538" s="16"/>
    </row>
    <row r="539" spans="1:7">
      <c r="A539"/>
    </row>
    <row r="540" spans="1:7">
      <c r="A540"/>
    </row>
    <row r="541" spans="1:7" ht="23.25">
      <c r="A541" s="539"/>
    </row>
    <row r="544" spans="1:7" ht="26.25">
      <c r="A544" s="34" t="s">
        <v>5250</v>
      </c>
      <c r="B544" s="35"/>
      <c r="C544" s="35"/>
      <c r="D544" s="35"/>
      <c r="E544" s="35"/>
      <c r="F544" s="35"/>
      <c r="G544" s="35"/>
    </row>
    <row r="546" spans="1:1" ht="18.75">
      <c r="A546" s="11" t="s">
        <v>5251</v>
      </c>
    </row>
    <row r="547" spans="1:1" ht="18.75">
      <c r="A547" s="11" t="s">
        <v>5252</v>
      </c>
    </row>
    <row r="548" spans="1:1" ht="18.75">
      <c r="A548" s="11" t="s">
        <v>5253</v>
      </c>
    </row>
    <row r="549" spans="1:1" ht="18.75">
      <c r="A549" s="11" t="s">
        <v>5254</v>
      </c>
    </row>
    <row r="550" spans="1:1" ht="18.75">
      <c r="A550" s="11" t="s">
        <v>5255</v>
      </c>
    </row>
    <row r="551" spans="1:1" ht="18.75">
      <c r="A551" s="11" t="s">
        <v>5256</v>
      </c>
    </row>
    <row r="552" spans="1:1" ht="18.75">
      <c r="A552" s="11" t="s">
        <v>5257</v>
      </c>
    </row>
    <row r="553" spans="1:1" ht="15.75">
      <c r="A553" s="10"/>
    </row>
    <row r="554" spans="1:1" ht="15.75">
      <c r="A554" s="10"/>
    </row>
    <row r="557" spans="1:1" ht="15.75">
      <c r="A557" s="10"/>
    </row>
    <row r="567" spans="1:5" ht="18.75">
      <c r="A567" s="11" t="s">
        <v>5258</v>
      </c>
    </row>
    <row r="568" spans="1:5" ht="18.75">
      <c r="A568" s="33"/>
    </row>
    <row r="569" spans="1:5" ht="18.75">
      <c r="A569" s="11" t="s">
        <v>5259</v>
      </c>
    </row>
    <row r="570" spans="1:5" ht="18.75">
      <c r="A570" s="11" t="s">
        <v>5260</v>
      </c>
    </row>
    <row r="571" spans="1:5" ht="18.75">
      <c r="A571" s="11" t="s">
        <v>5261</v>
      </c>
    </row>
    <row r="573" spans="1:5" ht="23.25">
      <c r="A573" s="9" t="s">
        <v>5262</v>
      </c>
      <c r="B573" s="6"/>
      <c r="C573" s="6"/>
      <c r="D573" s="6"/>
      <c r="E573" s="6"/>
    </row>
    <row r="575" spans="1:5" ht="18.75">
      <c r="A575" s="53" t="s">
        <v>5263</v>
      </c>
    </row>
    <row r="577" spans="1:2" ht="18.75">
      <c r="A577" s="11" t="s">
        <v>5264</v>
      </c>
    </row>
    <row r="578" spans="1:2" ht="18.75">
      <c r="A578" s="33" t="s">
        <v>5265</v>
      </c>
    </row>
    <row r="579" spans="1:2" ht="18.75">
      <c r="A579" s="33" t="s">
        <v>5266</v>
      </c>
    </row>
    <row r="580" spans="1:2" ht="15.75">
      <c r="A580" s="10"/>
    </row>
    <row r="581" spans="1:2" ht="18.75">
      <c r="A581" s="33" t="s">
        <v>5267</v>
      </c>
    </row>
    <row r="582" spans="1:2" ht="18.75">
      <c r="A582" s="33" t="s">
        <v>5268</v>
      </c>
    </row>
    <row r="583" spans="1:2" ht="18.75">
      <c r="A583" s="33" t="s">
        <v>5269</v>
      </c>
    </row>
    <row r="585" spans="1:2" ht="18.75">
      <c r="A585" s="158" t="s">
        <v>5270</v>
      </c>
      <c r="B585" s="158" t="s">
        <v>2331</v>
      </c>
    </row>
    <row r="586" spans="1:2" ht="18.75">
      <c r="A586" s="159" t="s">
        <v>5271</v>
      </c>
      <c r="B586" s="251">
        <v>1000</v>
      </c>
    </row>
    <row r="587" spans="1:2" ht="18.75">
      <c r="A587" s="159" t="s">
        <v>5272</v>
      </c>
      <c r="B587" s="251">
        <v>1200</v>
      </c>
    </row>
    <row r="588" spans="1:2" ht="18.75">
      <c r="A588" s="159" t="s">
        <v>5273</v>
      </c>
      <c r="B588" s="251">
        <v>1400</v>
      </c>
    </row>
    <row r="591" spans="1:2" ht="18.75">
      <c r="A591" s="11" t="s">
        <v>5274</v>
      </c>
    </row>
    <row r="592" spans="1:2" ht="18.75">
      <c r="A592" s="11" t="s">
        <v>5275</v>
      </c>
    </row>
    <row r="606" spans="1:1" ht="18.75">
      <c r="A606" s="11" t="s">
        <v>5276</v>
      </c>
    </row>
    <row r="616" spans="1:1" ht="15.75">
      <c r="A616" s="10"/>
    </row>
    <row r="620" spans="1:1" ht="15.75">
      <c r="A620" s="10"/>
    </row>
    <row r="624" spans="1:1" ht="15.75">
      <c r="A624" s="10"/>
    </row>
    <row r="627" spans="1:1" ht="18.75">
      <c r="A627" s="11" t="s">
        <v>5277</v>
      </c>
    </row>
    <row r="628" spans="1:1" ht="18.75">
      <c r="A628" s="11" t="s">
        <v>5278</v>
      </c>
    </row>
    <row r="629" spans="1:1" ht="15.75">
      <c r="A629" s="10"/>
    </row>
    <row r="630" spans="1:1" ht="15.75">
      <c r="A630" s="10"/>
    </row>
    <row r="631" spans="1:1" ht="15.75">
      <c r="A631" s="10"/>
    </row>
    <row r="632" spans="1:1" ht="15.75">
      <c r="A632" s="10"/>
    </row>
    <row r="633" spans="1:1" ht="15.75">
      <c r="A633" s="10"/>
    </row>
    <row r="634" spans="1:1" ht="15.75">
      <c r="A634" s="10"/>
    </row>
    <row r="635" spans="1:1" ht="15.75">
      <c r="A635" s="10"/>
    </row>
    <row r="636" spans="1:1" ht="15.75">
      <c r="A636" s="10"/>
    </row>
    <row r="637" spans="1:1" ht="15.75">
      <c r="A637" s="10"/>
    </row>
    <row r="638" spans="1:1" ht="18.75">
      <c r="A638" s="11" t="s">
        <v>5279</v>
      </c>
    </row>
    <row r="639" spans="1:1" ht="18.75">
      <c r="A639" s="11" t="s">
        <v>5280</v>
      </c>
    </row>
    <row r="640" spans="1:1" ht="15.75">
      <c r="A640" s="10"/>
    </row>
    <row r="641" spans="1:4" ht="15.75">
      <c r="A641" s="10"/>
    </row>
    <row r="642" spans="1:4" ht="15.75">
      <c r="A642" s="10"/>
    </row>
    <row r="643" spans="1:4" ht="15.75">
      <c r="A643" s="10"/>
    </row>
    <row r="644" spans="1:4" ht="15.75">
      <c r="A644" s="10"/>
    </row>
    <row r="648" spans="1:4" ht="15.75">
      <c r="A648" s="10"/>
    </row>
    <row r="651" spans="1:4" ht="18.75">
      <c r="A651" s="11" t="s">
        <v>5281</v>
      </c>
    </row>
    <row r="652" spans="1:4" ht="18.75">
      <c r="A652" s="11"/>
    </row>
    <row r="653" spans="1:4" ht="18.75">
      <c r="A653" s="11" t="s">
        <v>5282</v>
      </c>
    </row>
    <row r="654" spans="1:4" ht="15.75">
      <c r="A654" s="10"/>
    </row>
    <row r="655" spans="1:4" ht="15.75">
      <c r="A655" s="10"/>
    </row>
    <row r="656" spans="1:4" ht="56.25">
      <c r="A656" s="158" t="s">
        <v>5270</v>
      </c>
      <c r="B656" s="158" t="s">
        <v>2331</v>
      </c>
      <c r="C656" s="775" t="s">
        <v>5283</v>
      </c>
      <c r="D656" s="775" t="s">
        <v>5284</v>
      </c>
    </row>
    <row r="657" spans="1:4" ht="18.75">
      <c r="A657" s="159" t="s">
        <v>5271</v>
      </c>
      <c r="B657" s="251">
        <v>1000</v>
      </c>
      <c r="C657" s="159">
        <v>20</v>
      </c>
      <c r="D657" s="159">
        <v>20000</v>
      </c>
    </row>
    <row r="658" spans="1:4" ht="18.75">
      <c r="A658" s="159" t="s">
        <v>5272</v>
      </c>
      <c r="B658" s="251">
        <v>1200</v>
      </c>
      <c r="C658" s="159">
        <v>18</v>
      </c>
      <c r="D658" s="159">
        <v>21600</v>
      </c>
    </row>
    <row r="659" spans="1:4" ht="18.75">
      <c r="A659" s="159" t="s">
        <v>5273</v>
      </c>
      <c r="B659" s="251">
        <v>1400</v>
      </c>
      <c r="C659" s="159">
        <v>16</v>
      </c>
      <c r="D659" s="159">
        <v>22400</v>
      </c>
    </row>
    <row r="660" spans="1:4" ht="18.75">
      <c r="A660" s="876" t="s">
        <v>5058</v>
      </c>
      <c r="B660" s="876"/>
      <c r="C660" s="876"/>
      <c r="D660" s="776">
        <f>SUM(D657:D659)</f>
        <v>64000</v>
      </c>
    </row>
    <row r="661" spans="1:4" ht="15.75">
      <c r="A661" s="10"/>
    </row>
    <row r="662" spans="1:4" ht="15.75">
      <c r="A662" s="10"/>
    </row>
    <row r="664" spans="1:4" ht="18.75">
      <c r="A664" s="11" t="s">
        <v>5285</v>
      </c>
    </row>
    <row r="665" spans="1:4" ht="18.75">
      <c r="A665" s="11" t="s">
        <v>5286</v>
      </c>
    </row>
    <row r="666" spans="1:4" ht="15.75">
      <c r="A666" s="10"/>
    </row>
    <row r="667" spans="1:4" ht="15.75">
      <c r="A667" s="10"/>
    </row>
    <row r="668" spans="1:4" ht="15.75">
      <c r="A668" s="10"/>
    </row>
    <row r="669" spans="1:4" ht="15.75">
      <c r="A669" s="10"/>
    </row>
    <row r="670" spans="1:4" ht="15.75">
      <c r="A670" s="10"/>
    </row>
    <row r="671" spans="1:4" ht="15.75">
      <c r="A671" s="10"/>
    </row>
    <row r="672" spans="1:4" ht="15.75">
      <c r="A672" s="10"/>
    </row>
    <row r="673" spans="1:1" ht="15.75">
      <c r="A673" s="10"/>
    </row>
    <row r="674" spans="1:1" ht="15.75">
      <c r="A674" s="10"/>
    </row>
    <row r="675" spans="1:1" ht="15.75">
      <c r="A675" s="10"/>
    </row>
    <row r="676" spans="1:1" ht="18.75">
      <c r="A676" s="11" t="s">
        <v>5287</v>
      </c>
    </row>
    <row r="688" spans="1:1" ht="18.75">
      <c r="A688" s="11" t="s">
        <v>5288</v>
      </c>
    </row>
    <row r="689" spans="1:1" ht="15.75">
      <c r="A689" s="10"/>
    </row>
    <row r="690" spans="1:1" ht="15.75">
      <c r="A690" s="10"/>
    </row>
    <row r="691" spans="1:1" ht="15.75">
      <c r="A691" s="10"/>
    </row>
    <row r="692" spans="1:1" ht="15.75">
      <c r="A692" s="10"/>
    </row>
    <row r="693" spans="1:1" ht="15.75">
      <c r="A693" s="10"/>
    </row>
    <row r="694" spans="1:1" ht="15.75">
      <c r="A694" s="10"/>
    </row>
    <row r="695" spans="1:1" ht="15.75">
      <c r="A695" s="10"/>
    </row>
    <row r="696" spans="1:1" ht="15.75">
      <c r="A696" s="10"/>
    </row>
    <row r="697" spans="1:1" ht="15.75">
      <c r="A697" s="10"/>
    </row>
    <row r="698" spans="1:1" ht="15.75">
      <c r="A698" s="10"/>
    </row>
    <row r="699" spans="1:1" ht="18.75">
      <c r="A699" s="11" t="s">
        <v>5289</v>
      </c>
    </row>
    <row r="712" spans="1:1" ht="15.75">
      <c r="A712" s="10"/>
    </row>
    <row r="716" spans="1:1" ht="15.75">
      <c r="A716" s="10"/>
    </row>
    <row r="720" spans="1:1" ht="18.75">
      <c r="A720" s="11" t="s">
        <v>5290</v>
      </c>
    </row>
    <row r="721" spans="1:1" ht="18.75">
      <c r="A721" s="33" t="s">
        <v>5291</v>
      </c>
    </row>
    <row r="722" spans="1:1" ht="18.75">
      <c r="A722" s="33" t="s">
        <v>5292</v>
      </c>
    </row>
    <row r="723" spans="1:1" ht="15.75">
      <c r="A723" s="10"/>
    </row>
    <row r="724" spans="1:1" ht="18.75">
      <c r="A724" s="11" t="s">
        <v>5293</v>
      </c>
    </row>
    <row r="725" spans="1:1" ht="15.75">
      <c r="A725" s="10"/>
    </row>
    <row r="726" spans="1:1" ht="15.75">
      <c r="A726" s="10"/>
    </row>
    <row r="727" spans="1:1" ht="15.75">
      <c r="A727" s="10"/>
    </row>
    <row r="728" spans="1:1" ht="15.75">
      <c r="A728" s="10"/>
    </row>
    <row r="729" spans="1:1" ht="15.75">
      <c r="A729" s="10"/>
    </row>
    <row r="730" spans="1:1" ht="15.75">
      <c r="A730" s="10"/>
    </row>
    <row r="731" spans="1:1" ht="15.75">
      <c r="A731" s="10"/>
    </row>
    <row r="732" spans="1:1" ht="15.75">
      <c r="A732" s="10"/>
    </row>
    <row r="733" spans="1:1" ht="15.75">
      <c r="A733" s="10"/>
    </row>
    <row r="734" spans="1:1" ht="15.75">
      <c r="A734" s="10"/>
    </row>
    <row r="735" spans="1:1" ht="15.75">
      <c r="A735" s="10"/>
    </row>
    <row r="736" spans="1:1" ht="15.75">
      <c r="A736" s="10"/>
    </row>
    <row r="737" spans="1:1" ht="15.75">
      <c r="A737" s="10"/>
    </row>
    <row r="738" spans="1:1" ht="15.75">
      <c r="A738" s="10"/>
    </row>
    <row r="739" spans="1:1" ht="15.75">
      <c r="A739" s="10"/>
    </row>
    <row r="740" spans="1:1" ht="15.75">
      <c r="A740" s="10"/>
    </row>
    <row r="741" spans="1:1" ht="15.75">
      <c r="A741" s="10"/>
    </row>
    <row r="742" spans="1:1" ht="15.75">
      <c r="A742" s="10"/>
    </row>
    <row r="743" spans="1:1" ht="15.75">
      <c r="A743" s="10"/>
    </row>
    <row r="744" spans="1:1" ht="15.75">
      <c r="A744" s="10"/>
    </row>
    <row r="745" spans="1:1" ht="18.75">
      <c r="A745" s="11" t="s">
        <v>5294</v>
      </c>
    </row>
    <row r="746" spans="1:1" ht="18.75">
      <c r="A746" s="11" t="s">
        <v>5295</v>
      </c>
    </row>
    <row r="747" spans="1:1" ht="15.75">
      <c r="A747" s="10"/>
    </row>
    <row r="748" spans="1:1" ht="15.75">
      <c r="A748" s="10"/>
    </row>
    <row r="749" spans="1:1" ht="15.75">
      <c r="A749" s="10"/>
    </row>
    <row r="750" spans="1:1" ht="15.75">
      <c r="A750" s="10"/>
    </row>
    <row r="751" spans="1:1" ht="15.75">
      <c r="A751" s="10"/>
    </row>
    <row r="752" spans="1:1" ht="15.75">
      <c r="A752" s="10"/>
    </row>
    <row r="753" spans="1:1" ht="15.75">
      <c r="A753" s="10"/>
    </row>
    <row r="754" spans="1:1" ht="15.75">
      <c r="A754" s="10"/>
    </row>
    <row r="755" spans="1:1" ht="15.75">
      <c r="A755" s="10"/>
    </row>
    <row r="756" spans="1:1" ht="15.75">
      <c r="A756" s="10"/>
    </row>
    <row r="759" spans="1:1" ht="18.75">
      <c r="A759" s="11" t="s">
        <v>5296</v>
      </c>
    </row>
    <row r="760" spans="1:1" ht="18.75">
      <c r="A760" s="33" t="s">
        <v>5297</v>
      </c>
    </row>
    <row r="761" spans="1:1" ht="18.75">
      <c r="A761" s="33" t="s">
        <v>5298</v>
      </c>
    </row>
    <row r="780" spans="1:1" ht="18.75">
      <c r="A780" s="11" t="s">
        <v>5299</v>
      </c>
    </row>
    <row r="781" spans="1:1" ht="18.75">
      <c r="A781" s="33" t="s">
        <v>5300</v>
      </c>
    </row>
  </sheetData>
  <mergeCells count="1">
    <mergeCell ref="A660:C660"/>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479007-430D-4CA3-9E6D-FAB23065A5EF}">
  <sheetPr>
    <tabColor rgb="FFFFFF00"/>
  </sheetPr>
  <dimension ref="A1:R309"/>
  <sheetViews>
    <sheetView topLeftCell="A235" workbookViewId="0">
      <selection activeCell="A190" sqref="A190"/>
    </sheetView>
  </sheetViews>
  <sheetFormatPr defaultRowHeight="15"/>
  <cols>
    <col min="1" max="1" width="20.7109375" customWidth="1"/>
    <col min="2" max="2" width="19" customWidth="1"/>
    <col min="3" max="3" width="14.28515625" customWidth="1"/>
  </cols>
  <sheetData>
    <row r="1" spans="1:18" ht="28.5">
      <c r="A1" s="714" t="s">
        <v>5301</v>
      </c>
      <c r="B1" s="667"/>
      <c r="C1" s="667"/>
      <c r="D1" s="667"/>
      <c r="E1" s="667"/>
      <c r="F1" s="12"/>
      <c r="G1" s="12"/>
      <c r="H1" s="12"/>
      <c r="I1" s="12"/>
      <c r="J1" s="12"/>
      <c r="K1" s="12"/>
      <c r="L1" s="12"/>
      <c r="M1" s="12"/>
      <c r="N1" s="12"/>
      <c r="O1" s="12"/>
      <c r="P1" s="12"/>
      <c r="Q1" s="12"/>
      <c r="R1" s="12"/>
    </row>
    <row r="2" spans="1:18">
      <c r="A2" s="12"/>
      <c r="B2" s="12"/>
      <c r="C2" s="12"/>
      <c r="D2" s="12"/>
      <c r="E2" s="12"/>
      <c r="F2" s="12"/>
      <c r="G2" s="12"/>
      <c r="H2" s="12"/>
      <c r="I2" s="12"/>
      <c r="J2" s="12"/>
      <c r="K2" s="12"/>
      <c r="L2" s="12"/>
      <c r="M2" s="12"/>
      <c r="N2" s="12"/>
      <c r="O2" s="12"/>
      <c r="P2" s="12"/>
      <c r="Q2" s="12"/>
      <c r="R2" s="12"/>
    </row>
    <row r="3" spans="1:18" ht="18.75">
      <c r="A3" s="33" t="s">
        <v>5302</v>
      </c>
      <c r="B3" s="12"/>
      <c r="C3" s="12"/>
      <c r="D3" s="12"/>
      <c r="E3" s="12"/>
      <c r="F3" s="12"/>
      <c r="G3" s="12"/>
      <c r="H3" s="12"/>
      <c r="I3" s="12"/>
      <c r="J3" s="12"/>
      <c r="K3" s="12"/>
      <c r="L3" s="12"/>
      <c r="M3" s="12"/>
      <c r="N3" s="12"/>
      <c r="O3" s="12"/>
      <c r="P3" s="12"/>
    </row>
    <row r="4" spans="1:18" ht="18.75">
      <c r="A4" s="33" t="s">
        <v>5303</v>
      </c>
      <c r="B4" s="12"/>
      <c r="C4" s="12"/>
      <c r="D4" s="12"/>
      <c r="E4" s="12"/>
      <c r="F4" s="12"/>
      <c r="G4" s="12"/>
      <c r="H4" s="12"/>
      <c r="I4" s="12"/>
      <c r="J4" s="12"/>
      <c r="K4" s="12"/>
      <c r="L4" s="12"/>
      <c r="M4" s="12"/>
      <c r="N4" s="12"/>
      <c r="O4" s="12"/>
      <c r="P4" s="12"/>
    </row>
    <row r="5" spans="1:18" ht="18.75">
      <c r="A5" s="33"/>
      <c r="B5" s="12"/>
      <c r="C5" s="12"/>
      <c r="D5" s="12"/>
      <c r="E5" s="12"/>
      <c r="F5" s="12"/>
      <c r="G5" s="12"/>
      <c r="H5" s="12"/>
      <c r="I5" s="12"/>
      <c r="J5" s="12"/>
      <c r="K5" s="12"/>
      <c r="L5" s="12"/>
      <c r="M5" s="12"/>
      <c r="N5" s="12"/>
      <c r="O5" s="12"/>
      <c r="P5" s="12"/>
    </row>
    <row r="6" spans="1:18" ht="21">
      <c r="A6" s="26" t="s">
        <v>5304</v>
      </c>
      <c r="B6" s="27"/>
      <c r="C6" s="27"/>
      <c r="D6" s="27"/>
      <c r="E6" s="26"/>
      <c r="F6" s="12"/>
      <c r="G6" s="12"/>
      <c r="H6" s="12"/>
      <c r="I6" s="12"/>
      <c r="J6" s="12"/>
      <c r="K6" s="12"/>
      <c r="L6" s="12"/>
      <c r="M6" s="12"/>
      <c r="N6" s="12"/>
      <c r="O6" s="12"/>
      <c r="P6" s="12"/>
    </row>
    <row r="7" spans="1:18">
      <c r="B7" s="12"/>
      <c r="C7" s="12"/>
      <c r="D7" s="12"/>
      <c r="E7" s="12"/>
      <c r="F7" s="12"/>
      <c r="G7" s="12"/>
      <c r="H7" s="12"/>
      <c r="I7" s="12"/>
      <c r="J7" s="12"/>
      <c r="K7" s="12"/>
      <c r="L7" s="12"/>
      <c r="M7" s="12"/>
      <c r="N7" s="12"/>
      <c r="O7" s="12"/>
      <c r="P7" s="12"/>
    </row>
    <row r="8" spans="1:18" ht="18.75">
      <c r="A8" s="11" t="s">
        <v>4903</v>
      </c>
      <c r="B8" s="12"/>
      <c r="C8" s="12"/>
      <c r="D8" s="12"/>
      <c r="E8" s="12"/>
      <c r="F8" s="12"/>
      <c r="G8" s="12"/>
      <c r="H8" s="12"/>
      <c r="I8" s="12"/>
      <c r="J8" s="12"/>
      <c r="K8" s="12"/>
      <c r="L8" s="12"/>
      <c r="M8" s="12"/>
      <c r="N8" s="12"/>
      <c r="O8" s="12"/>
      <c r="P8" s="12"/>
    </row>
    <row r="9" spans="1:18" ht="18.75">
      <c r="A9" s="33" t="s">
        <v>5305</v>
      </c>
      <c r="B9" s="12"/>
      <c r="C9" s="12"/>
      <c r="D9" s="12"/>
      <c r="E9" s="12"/>
      <c r="F9" s="12"/>
      <c r="G9" s="12"/>
      <c r="H9" s="12"/>
      <c r="I9" s="12"/>
      <c r="J9" s="12"/>
      <c r="K9" s="12"/>
      <c r="L9" s="12"/>
      <c r="M9" s="12"/>
      <c r="N9" s="12"/>
      <c r="O9" s="12"/>
      <c r="P9" s="12"/>
    </row>
    <row r="10" spans="1:18" ht="18.75">
      <c r="A10" s="33" t="s">
        <v>5306</v>
      </c>
      <c r="B10" s="12"/>
      <c r="C10" s="12"/>
      <c r="D10" s="12"/>
      <c r="E10" s="12"/>
      <c r="F10" s="12"/>
      <c r="G10" s="12"/>
      <c r="H10" s="12"/>
      <c r="I10" s="12"/>
      <c r="J10" s="12"/>
      <c r="K10" s="12"/>
      <c r="L10" s="12"/>
      <c r="M10" s="12"/>
      <c r="N10" s="12"/>
      <c r="O10" s="12"/>
      <c r="P10" s="12"/>
    </row>
    <row r="11" spans="1:18">
      <c r="A11" s="12"/>
      <c r="B11" s="12"/>
      <c r="C11" s="12"/>
      <c r="D11" s="12"/>
      <c r="E11" s="12"/>
      <c r="F11" s="12"/>
      <c r="G11" s="12"/>
      <c r="H11" s="12"/>
      <c r="I11" s="12"/>
      <c r="J11" s="12"/>
      <c r="K11" s="12"/>
      <c r="L11" s="12"/>
      <c r="M11" s="12"/>
      <c r="N11" s="12"/>
      <c r="O11" s="12"/>
      <c r="P11" s="12"/>
    </row>
    <row r="12" spans="1:18" ht="18.75">
      <c r="A12" s="11" t="s">
        <v>5307</v>
      </c>
      <c r="B12" s="12"/>
      <c r="C12" s="12"/>
      <c r="D12" s="12"/>
      <c r="E12" s="12"/>
      <c r="F12" s="12"/>
      <c r="G12" s="12"/>
      <c r="H12" s="12"/>
      <c r="I12" s="12"/>
      <c r="J12" s="12"/>
      <c r="K12" s="12"/>
      <c r="L12" s="12"/>
      <c r="M12" s="12"/>
      <c r="N12" s="12"/>
      <c r="O12" s="12"/>
      <c r="P12" s="12"/>
    </row>
    <row r="13" spans="1:18">
      <c r="A13" s="12"/>
      <c r="B13" s="12"/>
      <c r="C13" s="12"/>
      <c r="D13" s="12"/>
      <c r="E13" s="12"/>
      <c r="F13" s="12"/>
      <c r="G13" s="12"/>
      <c r="H13" s="12"/>
      <c r="I13" s="12"/>
      <c r="J13" s="12"/>
      <c r="K13" s="12"/>
      <c r="L13" s="12"/>
      <c r="M13" s="12"/>
      <c r="N13" s="12"/>
      <c r="O13" s="12"/>
      <c r="P13" s="12"/>
    </row>
    <row r="14" spans="1:18" ht="18.75">
      <c r="A14" s="11" t="s">
        <v>5308</v>
      </c>
      <c r="B14" s="12"/>
      <c r="C14" s="12"/>
      <c r="D14" s="12"/>
      <c r="E14" s="12"/>
      <c r="F14" s="12"/>
      <c r="G14" s="12"/>
      <c r="H14" s="12"/>
      <c r="I14" s="12"/>
      <c r="J14" s="12"/>
      <c r="K14" s="12"/>
      <c r="L14" s="12"/>
      <c r="M14" s="12"/>
      <c r="N14" s="12"/>
      <c r="O14" s="12"/>
      <c r="P14" s="12"/>
    </row>
    <row r="15" spans="1:18" ht="18.75">
      <c r="A15" s="11" t="s">
        <v>5309</v>
      </c>
      <c r="B15" s="12"/>
      <c r="C15" s="12"/>
      <c r="D15" s="12"/>
      <c r="E15" s="12"/>
      <c r="F15" s="12"/>
      <c r="G15" s="12"/>
      <c r="H15" s="12"/>
      <c r="I15" s="12"/>
      <c r="J15" s="12"/>
      <c r="K15" s="12"/>
      <c r="L15" s="12"/>
      <c r="M15" s="12"/>
      <c r="N15" s="12"/>
      <c r="O15" s="12"/>
      <c r="P15" s="12"/>
    </row>
    <row r="16" spans="1:18" ht="18.75">
      <c r="A16" s="11" t="s">
        <v>5310</v>
      </c>
      <c r="B16" s="12"/>
      <c r="C16" s="12"/>
      <c r="D16" s="12"/>
      <c r="E16" s="12"/>
      <c r="F16" s="12"/>
      <c r="G16" s="12"/>
      <c r="H16" s="12"/>
      <c r="I16" s="12"/>
      <c r="J16" s="12"/>
      <c r="K16" s="12"/>
      <c r="L16" s="12"/>
      <c r="M16" s="12"/>
      <c r="N16" s="12"/>
      <c r="O16" s="12"/>
      <c r="P16" s="12"/>
    </row>
    <row r="17" spans="1:16">
      <c r="A17" s="12"/>
      <c r="B17" s="12"/>
      <c r="C17" s="12"/>
      <c r="D17" s="12"/>
      <c r="E17" s="12"/>
      <c r="F17" s="12"/>
      <c r="G17" s="12"/>
      <c r="H17" s="12"/>
      <c r="I17" s="12"/>
      <c r="J17" s="12"/>
      <c r="K17" s="12"/>
      <c r="L17" s="12"/>
      <c r="M17" s="12"/>
      <c r="N17" s="12"/>
      <c r="O17" s="12"/>
      <c r="P17" s="12"/>
    </row>
    <row r="18" spans="1:16" ht="18.75">
      <c r="A18" s="11" t="s">
        <v>5311</v>
      </c>
      <c r="B18" s="12"/>
      <c r="C18" s="12"/>
      <c r="D18" s="12"/>
      <c r="E18" s="12"/>
      <c r="F18" s="12"/>
      <c r="G18" s="12"/>
      <c r="H18" s="12"/>
      <c r="I18" s="12"/>
      <c r="J18" s="12"/>
      <c r="K18" s="12"/>
      <c r="L18" s="12"/>
      <c r="M18" s="12"/>
      <c r="N18" s="12"/>
      <c r="O18" s="12"/>
      <c r="P18" s="12"/>
    </row>
    <row r="19" spans="1:16" ht="18.75">
      <c r="A19" s="469" t="s">
        <v>3469</v>
      </c>
      <c r="B19" s="270"/>
      <c r="C19" s="270"/>
      <c r="D19" s="12"/>
      <c r="E19" s="12"/>
      <c r="F19" s="12"/>
      <c r="G19" s="12"/>
      <c r="H19" s="12"/>
      <c r="I19" s="12"/>
      <c r="J19" s="12"/>
      <c r="K19" s="12"/>
      <c r="L19" s="12"/>
      <c r="M19" s="12"/>
      <c r="N19" s="12"/>
      <c r="O19" s="12"/>
      <c r="P19" s="12"/>
    </row>
    <row r="20" spans="1:16" ht="15.75">
      <c r="A20" s="10"/>
      <c r="B20" s="12"/>
      <c r="C20" s="12"/>
      <c r="D20" s="12"/>
      <c r="E20" s="12"/>
      <c r="F20" s="12"/>
      <c r="G20" s="12"/>
      <c r="H20" s="12"/>
      <c r="I20" s="12"/>
      <c r="J20" s="12"/>
      <c r="K20" s="12"/>
      <c r="L20" s="12"/>
      <c r="M20" s="12"/>
      <c r="N20" s="12"/>
      <c r="O20" s="12"/>
      <c r="P20" s="12"/>
    </row>
    <row r="21" spans="1:16" ht="15.75">
      <c r="A21" s="10"/>
      <c r="B21" s="12"/>
      <c r="C21" s="12"/>
      <c r="D21" s="12"/>
      <c r="E21" s="12"/>
      <c r="F21" s="12"/>
      <c r="G21" s="12"/>
      <c r="H21" s="12"/>
      <c r="I21" s="12"/>
      <c r="J21" s="12"/>
      <c r="K21" s="12"/>
      <c r="L21" s="12"/>
      <c r="M21" s="12"/>
      <c r="N21" s="12"/>
      <c r="O21" s="12"/>
      <c r="P21" s="12"/>
    </row>
    <row r="22" spans="1:16">
      <c r="A22" s="56" t="s">
        <v>4905</v>
      </c>
      <c r="B22" s="56" t="s">
        <v>4906</v>
      </c>
      <c r="C22" s="16"/>
      <c r="D22" s="12"/>
      <c r="E22" s="12"/>
      <c r="I22" s="12"/>
      <c r="J22" s="12"/>
      <c r="K22" s="12"/>
      <c r="L22" s="12"/>
      <c r="M22" s="12"/>
      <c r="N22" s="12"/>
      <c r="O22" s="12"/>
      <c r="P22" s="12"/>
    </row>
    <row r="23" spans="1:16">
      <c r="A23" s="16">
        <v>100</v>
      </c>
      <c r="B23" s="726">
        <v>0.6</v>
      </c>
      <c r="C23" s="16"/>
      <c r="D23" s="12"/>
      <c r="E23" s="12" t="s">
        <v>5617</v>
      </c>
      <c r="I23" s="12"/>
      <c r="J23" s="12"/>
      <c r="K23" s="12"/>
      <c r="L23" s="12"/>
      <c r="M23" s="12"/>
      <c r="N23" s="12"/>
      <c r="O23" s="12"/>
      <c r="P23" s="12"/>
    </row>
    <row r="24" spans="1:16">
      <c r="A24" s="12"/>
      <c r="B24" s="12"/>
      <c r="C24" s="12"/>
      <c r="D24" s="12"/>
      <c r="E24" s="12"/>
      <c r="I24" s="12"/>
      <c r="J24" s="12"/>
      <c r="K24" s="12"/>
      <c r="L24" s="12"/>
      <c r="M24" s="12"/>
      <c r="N24" s="12"/>
      <c r="O24" s="12"/>
      <c r="P24" s="12"/>
    </row>
    <row r="25" spans="1:16">
      <c r="A25" s="12"/>
      <c r="B25" s="12"/>
      <c r="C25" s="12"/>
      <c r="D25" s="12"/>
      <c r="E25" s="12"/>
      <c r="I25" s="12"/>
      <c r="J25" s="12"/>
      <c r="K25" s="12"/>
      <c r="L25" s="12"/>
      <c r="M25" s="12"/>
      <c r="N25" s="12"/>
      <c r="O25" s="12"/>
      <c r="P25" s="12"/>
    </row>
    <row r="26" spans="1:16">
      <c r="A26" s="16"/>
      <c r="B26" s="56" t="s">
        <v>4907</v>
      </c>
      <c r="C26" s="56" t="s">
        <v>4908</v>
      </c>
      <c r="D26" s="12"/>
      <c r="E26" s="12"/>
      <c r="I26" s="12"/>
      <c r="J26" s="12"/>
      <c r="K26" s="12"/>
      <c r="L26" s="12"/>
      <c r="M26" s="12"/>
      <c r="N26" s="12"/>
      <c r="O26" s="12"/>
      <c r="P26" s="12"/>
    </row>
    <row r="27" spans="1:16">
      <c r="A27" s="56" t="s">
        <v>4909</v>
      </c>
      <c r="B27" s="578">
        <f>A23*B23</f>
        <v>60</v>
      </c>
      <c r="C27" s="17">
        <v>50</v>
      </c>
      <c r="D27" s="12"/>
      <c r="E27" s="12" t="s">
        <v>5616</v>
      </c>
      <c r="I27" s="12"/>
      <c r="J27" s="12"/>
      <c r="K27" s="12"/>
      <c r="L27" s="12"/>
      <c r="M27" s="12"/>
      <c r="N27" s="12"/>
      <c r="O27" s="12"/>
      <c r="P27" s="12"/>
    </row>
    <row r="28" spans="1:16">
      <c r="A28" s="56" t="s">
        <v>4910</v>
      </c>
      <c r="B28" s="16">
        <f>A23*(1-B23)</f>
        <v>40</v>
      </c>
      <c r="C28" s="17">
        <v>20</v>
      </c>
      <c r="D28" s="12"/>
      <c r="E28" s="12"/>
      <c r="I28" s="12"/>
      <c r="J28" s="12"/>
      <c r="K28" s="12"/>
      <c r="L28" s="12"/>
      <c r="M28" s="12"/>
      <c r="N28" s="12"/>
      <c r="O28" s="12"/>
      <c r="P28" s="12"/>
    </row>
    <row r="29" spans="1:16">
      <c r="A29" s="12"/>
      <c r="B29" s="12"/>
      <c r="C29" s="12"/>
      <c r="D29" s="12"/>
      <c r="E29" s="12"/>
      <c r="I29" s="12"/>
      <c r="J29" s="12"/>
      <c r="K29" s="12"/>
      <c r="L29" s="12"/>
      <c r="M29" s="12"/>
      <c r="N29" s="12"/>
      <c r="O29" s="12"/>
      <c r="P29" s="12"/>
    </row>
    <row r="30" spans="1:16" ht="15.75">
      <c r="A30" s="12"/>
      <c r="B30" s="210" t="s">
        <v>4911</v>
      </c>
      <c r="C30" s="777">
        <f>B27*C27+B28*C28</f>
        <v>3800</v>
      </c>
      <c r="D30" s="69">
        <v>40</v>
      </c>
      <c r="E30" s="15">
        <v>60</v>
      </c>
      <c r="F30" s="15">
        <v>80</v>
      </c>
      <c r="G30" s="69">
        <v>100</v>
      </c>
      <c r="I30" s="12"/>
      <c r="J30" s="12"/>
      <c r="K30" s="12"/>
      <c r="L30" s="12"/>
      <c r="M30" s="12"/>
      <c r="N30" s="12"/>
      <c r="O30" s="12"/>
      <c r="P30" s="12"/>
    </row>
    <row r="31" spans="1:16" ht="15.75">
      <c r="A31" s="12"/>
      <c r="B31" s="12"/>
      <c r="C31" s="778">
        <v>0.6</v>
      </c>
      <c r="D31" s="16"/>
      <c r="E31" s="16"/>
      <c r="F31" s="16"/>
      <c r="G31" s="16"/>
      <c r="H31" s="12"/>
      <c r="I31" s="12"/>
      <c r="J31" s="12"/>
      <c r="K31" s="12"/>
      <c r="L31" s="12"/>
      <c r="M31" s="12"/>
      <c r="N31" s="12"/>
      <c r="O31" s="12"/>
      <c r="P31" s="12"/>
    </row>
    <row r="32" spans="1:16" ht="15.75">
      <c r="A32" s="12"/>
      <c r="C32" s="778">
        <v>0.7</v>
      </c>
      <c r="D32" s="56"/>
      <c r="E32" s="56"/>
      <c r="F32" s="16"/>
      <c r="G32" s="16"/>
      <c r="H32" s="12"/>
      <c r="I32" s="12"/>
      <c r="J32" s="12"/>
      <c r="K32" s="12"/>
      <c r="L32" s="12"/>
      <c r="M32" s="12"/>
      <c r="N32" s="12"/>
      <c r="O32" s="12"/>
      <c r="P32" s="12"/>
    </row>
    <row r="33" spans="1:16" ht="15.75">
      <c r="B33" s="12"/>
      <c r="C33" s="778">
        <v>0.8</v>
      </c>
      <c r="D33" s="16"/>
      <c r="E33" s="16"/>
      <c r="F33" s="16"/>
      <c r="G33" s="16"/>
      <c r="H33" s="12"/>
      <c r="I33" s="12"/>
      <c r="J33" s="12"/>
      <c r="K33" s="12"/>
      <c r="L33" s="12"/>
      <c r="M33" s="12"/>
      <c r="N33" s="12"/>
      <c r="O33" s="12"/>
      <c r="P33" s="12"/>
    </row>
    <row r="34" spans="1:16" ht="15.75">
      <c r="B34" s="12"/>
      <c r="C34" s="778">
        <v>0.9</v>
      </c>
      <c r="D34" s="16"/>
      <c r="E34" s="16"/>
      <c r="F34" s="16"/>
      <c r="G34" s="16"/>
      <c r="H34" s="12"/>
      <c r="I34" s="12"/>
      <c r="J34" s="12"/>
      <c r="K34" s="12"/>
      <c r="L34" s="12"/>
      <c r="M34" s="12"/>
      <c r="N34" s="12"/>
      <c r="O34" s="12"/>
      <c r="P34" s="12"/>
    </row>
    <row r="35" spans="1:16" ht="15.75">
      <c r="B35" s="12"/>
      <c r="C35" s="778">
        <v>1</v>
      </c>
      <c r="D35" s="16"/>
      <c r="E35" s="16"/>
      <c r="F35" s="16"/>
      <c r="G35" s="16"/>
      <c r="H35" s="12"/>
      <c r="I35" s="12"/>
      <c r="J35" s="12"/>
      <c r="K35" s="12"/>
      <c r="L35" s="12"/>
      <c r="M35" s="12"/>
      <c r="N35" s="12"/>
      <c r="O35" s="12"/>
      <c r="P35" s="12"/>
    </row>
    <row r="36" spans="1:16">
      <c r="B36" s="12"/>
      <c r="C36" s="12"/>
      <c r="D36" s="12"/>
      <c r="E36" s="12"/>
      <c r="F36" s="12"/>
      <c r="G36" s="12"/>
      <c r="H36" s="12"/>
      <c r="I36" s="12"/>
      <c r="J36" s="12"/>
      <c r="K36" s="12"/>
      <c r="L36" s="12"/>
      <c r="M36" s="12"/>
      <c r="N36" s="12"/>
      <c r="O36" s="12"/>
      <c r="P36" s="12"/>
    </row>
    <row r="37" spans="1:16">
      <c r="B37" s="12"/>
      <c r="C37" s="12"/>
      <c r="D37" s="12"/>
      <c r="E37" s="12"/>
      <c r="F37" s="12"/>
      <c r="G37" s="12"/>
      <c r="H37" s="12"/>
      <c r="I37" s="12"/>
      <c r="J37" s="12"/>
      <c r="K37" s="12"/>
      <c r="L37" s="12"/>
      <c r="M37" s="12"/>
      <c r="N37" s="12"/>
      <c r="O37" s="12"/>
      <c r="P37" s="12"/>
    </row>
    <row r="38" spans="1:16" ht="15.75">
      <c r="A38" s="10"/>
      <c r="B38" s="12"/>
      <c r="C38" s="12"/>
      <c r="D38" s="12"/>
      <c r="E38" s="12"/>
      <c r="F38" s="12"/>
      <c r="G38" s="12"/>
      <c r="H38" s="12"/>
      <c r="I38" s="12"/>
      <c r="J38" s="12"/>
      <c r="K38" s="12"/>
      <c r="L38" s="12"/>
      <c r="M38" s="12"/>
      <c r="N38" s="12"/>
      <c r="O38" s="12"/>
      <c r="P38" s="12"/>
    </row>
    <row r="39" spans="1:16" ht="15.75">
      <c r="A39" s="10"/>
      <c r="B39" s="12"/>
      <c r="C39" s="12"/>
      <c r="D39" s="12"/>
      <c r="E39" s="12"/>
      <c r="F39" s="12"/>
      <c r="G39" s="12"/>
      <c r="H39" s="12"/>
      <c r="I39" s="12"/>
      <c r="J39" s="12"/>
      <c r="K39" s="12"/>
      <c r="L39" s="12"/>
      <c r="M39" s="12"/>
      <c r="N39" s="12"/>
      <c r="O39" s="12"/>
      <c r="P39" s="12"/>
    </row>
    <row r="40" spans="1:16" ht="15.75">
      <c r="A40" s="10"/>
      <c r="B40" s="12"/>
      <c r="C40" s="12"/>
      <c r="D40" s="12"/>
      <c r="E40" s="12"/>
      <c r="F40" s="12"/>
      <c r="G40" s="12"/>
      <c r="H40" s="12"/>
      <c r="I40" s="12"/>
      <c r="J40" s="12"/>
      <c r="K40" s="12"/>
      <c r="L40" s="12"/>
      <c r="M40" s="12"/>
      <c r="N40" s="12"/>
      <c r="O40" s="12"/>
      <c r="P40" s="12"/>
    </row>
    <row r="41" spans="1:16" ht="15.75">
      <c r="A41" s="10"/>
      <c r="B41" s="12"/>
      <c r="C41" s="12"/>
      <c r="D41" s="12"/>
      <c r="E41" s="12"/>
      <c r="F41" s="12"/>
      <c r="G41" s="12"/>
      <c r="H41" s="12"/>
      <c r="I41" s="12"/>
      <c r="J41" s="12"/>
      <c r="K41" s="12"/>
      <c r="L41" s="12"/>
      <c r="M41" s="12"/>
      <c r="N41" s="12"/>
      <c r="O41" s="12"/>
      <c r="P41" s="12"/>
    </row>
    <row r="42" spans="1:16">
      <c r="A42" s="12"/>
      <c r="B42" s="12"/>
      <c r="C42" s="12"/>
      <c r="D42" s="12"/>
      <c r="E42" s="12"/>
      <c r="F42" s="12"/>
      <c r="G42" s="12"/>
      <c r="H42" s="12"/>
      <c r="I42" s="12"/>
      <c r="J42" s="12"/>
      <c r="K42" s="12"/>
      <c r="L42" s="12"/>
      <c r="M42" s="12"/>
      <c r="N42" s="12"/>
      <c r="O42" s="12"/>
      <c r="P42" s="12"/>
    </row>
    <row r="43" spans="1:16" ht="18.75">
      <c r="A43" s="11" t="s">
        <v>5312</v>
      </c>
      <c r="B43" s="12"/>
      <c r="C43" s="12"/>
      <c r="D43" s="12"/>
      <c r="E43" s="12"/>
      <c r="F43" s="12"/>
      <c r="G43" s="12"/>
      <c r="H43" s="12"/>
      <c r="I43" s="12"/>
      <c r="J43" s="12"/>
      <c r="K43" s="12"/>
      <c r="L43" s="12"/>
      <c r="M43" s="12"/>
      <c r="N43" s="12"/>
      <c r="O43" s="12"/>
      <c r="P43" s="12"/>
    </row>
    <row r="44" spans="1:16" ht="15.75">
      <c r="A44" s="10"/>
      <c r="B44" s="12"/>
      <c r="C44" s="12"/>
      <c r="D44" s="12"/>
      <c r="E44" s="12"/>
      <c r="F44" s="12"/>
      <c r="G44" s="12"/>
      <c r="H44" s="12"/>
      <c r="I44" s="12"/>
      <c r="J44" s="12"/>
      <c r="K44" s="12"/>
      <c r="L44" s="12"/>
      <c r="M44" s="12"/>
      <c r="N44" s="12"/>
      <c r="O44" s="12"/>
      <c r="P44" s="12"/>
    </row>
    <row r="45" spans="1:16" ht="15.75">
      <c r="A45" s="10"/>
      <c r="B45" s="12"/>
      <c r="C45" s="12"/>
      <c r="D45" s="12"/>
      <c r="E45" s="12"/>
      <c r="F45" s="12"/>
      <c r="G45" s="12"/>
      <c r="H45" s="12"/>
      <c r="I45" s="12"/>
      <c r="J45" s="12"/>
      <c r="K45" s="12"/>
      <c r="L45" s="12"/>
      <c r="M45" s="12"/>
      <c r="N45" s="12"/>
      <c r="O45" s="12"/>
      <c r="P45" s="12"/>
    </row>
    <row r="46" spans="1:16" ht="15.75">
      <c r="A46" s="10"/>
      <c r="B46" s="12"/>
      <c r="C46" s="12"/>
      <c r="D46" s="12"/>
      <c r="E46" s="12"/>
      <c r="F46" s="12"/>
      <c r="G46" s="12"/>
      <c r="H46" s="12"/>
      <c r="I46" s="12"/>
      <c r="J46" s="12"/>
      <c r="K46" s="12"/>
      <c r="L46" s="12"/>
      <c r="M46" s="12"/>
      <c r="N46" s="12"/>
      <c r="O46" s="12"/>
      <c r="P46" s="12"/>
    </row>
    <row r="47" spans="1:16" ht="15.75">
      <c r="A47" s="10"/>
      <c r="B47" s="12"/>
      <c r="C47" s="12"/>
      <c r="D47" s="12"/>
      <c r="E47" s="12"/>
      <c r="F47" s="12"/>
      <c r="G47" s="12"/>
      <c r="H47" s="12"/>
      <c r="I47" s="12"/>
      <c r="J47" s="12"/>
      <c r="K47" s="12"/>
      <c r="L47" s="12"/>
      <c r="M47" s="12"/>
      <c r="N47" s="12"/>
      <c r="O47" s="12"/>
      <c r="P47" s="12"/>
    </row>
    <row r="48" spans="1:16">
      <c r="A48" s="12"/>
      <c r="B48" s="12"/>
      <c r="C48" s="12"/>
      <c r="D48" s="12"/>
      <c r="E48" s="12"/>
      <c r="F48" s="12"/>
      <c r="G48" s="12"/>
      <c r="H48" s="12"/>
      <c r="I48" s="12"/>
      <c r="J48" s="12"/>
      <c r="K48" s="12"/>
      <c r="L48" s="12"/>
      <c r="M48" s="12"/>
      <c r="N48" s="12"/>
      <c r="O48" s="12"/>
      <c r="P48" s="12"/>
    </row>
    <row r="49" spans="1:16">
      <c r="A49" s="12"/>
      <c r="B49" s="12"/>
      <c r="C49" s="12"/>
      <c r="D49" s="12"/>
      <c r="E49" s="12"/>
      <c r="F49" s="12"/>
      <c r="G49" s="12"/>
      <c r="H49" s="12"/>
      <c r="I49" s="12"/>
      <c r="J49" s="12"/>
      <c r="K49" s="12"/>
      <c r="L49" s="12"/>
      <c r="M49" s="12"/>
      <c r="N49" s="12"/>
      <c r="O49" s="12"/>
      <c r="P49" s="12"/>
    </row>
    <row r="50" spans="1:16">
      <c r="A50" s="12"/>
      <c r="B50" s="12"/>
      <c r="C50" s="12"/>
      <c r="D50" s="12"/>
      <c r="E50" s="12"/>
      <c r="F50" s="12"/>
      <c r="G50" s="12"/>
      <c r="H50" s="12"/>
      <c r="I50" s="12"/>
      <c r="J50" s="12"/>
      <c r="K50" s="12"/>
      <c r="L50" s="12"/>
      <c r="M50" s="12"/>
      <c r="N50" s="12"/>
      <c r="O50" s="12"/>
      <c r="P50" s="12"/>
    </row>
    <row r="51" spans="1:16" ht="18.75">
      <c r="A51" s="11" t="s">
        <v>5313</v>
      </c>
      <c r="B51" s="12"/>
      <c r="C51" s="12"/>
      <c r="D51" s="12"/>
      <c r="E51" s="12"/>
      <c r="F51" s="12"/>
      <c r="G51" s="12"/>
      <c r="H51" s="12"/>
      <c r="I51" s="12"/>
      <c r="J51" s="12"/>
      <c r="K51" s="12"/>
      <c r="L51" s="12"/>
      <c r="M51" s="12"/>
      <c r="N51" s="12"/>
      <c r="O51" s="12"/>
      <c r="P51" s="12"/>
    </row>
    <row r="52" spans="1:16" ht="15.75">
      <c r="A52" s="10"/>
      <c r="B52" s="12"/>
      <c r="C52" s="12"/>
      <c r="D52" s="12"/>
      <c r="E52" s="12"/>
      <c r="F52" s="12"/>
      <c r="G52" s="12"/>
      <c r="H52" s="12"/>
      <c r="I52" s="12"/>
      <c r="J52" s="12"/>
      <c r="K52" s="12"/>
      <c r="L52" s="12"/>
      <c r="M52" s="12"/>
      <c r="N52" s="12"/>
      <c r="O52" s="12"/>
      <c r="P52" s="12"/>
    </row>
    <row r="53" spans="1:16" ht="15.75">
      <c r="A53" s="10"/>
      <c r="B53" s="12"/>
      <c r="C53" s="12"/>
      <c r="D53" s="12"/>
      <c r="E53" s="12"/>
      <c r="F53" s="12"/>
      <c r="G53" s="12"/>
      <c r="H53" s="12"/>
      <c r="I53" s="12"/>
      <c r="J53" s="12"/>
      <c r="K53" s="12"/>
      <c r="L53" s="12"/>
      <c r="M53" s="12"/>
      <c r="N53" s="12"/>
      <c r="O53" s="12"/>
      <c r="P53" s="12"/>
    </row>
    <row r="54" spans="1:16" ht="15.75">
      <c r="A54" s="10"/>
      <c r="B54" s="12"/>
      <c r="C54" s="12"/>
      <c r="D54" s="12"/>
      <c r="E54" s="12"/>
      <c r="F54" s="12"/>
      <c r="G54" s="12"/>
      <c r="H54" s="12"/>
      <c r="I54" s="12"/>
      <c r="J54" s="12"/>
      <c r="K54" s="12"/>
      <c r="L54" s="12"/>
      <c r="M54" s="12"/>
      <c r="N54" s="12"/>
      <c r="O54" s="12"/>
      <c r="P54" s="12"/>
    </row>
    <row r="55" spans="1:16" ht="15.75">
      <c r="A55" s="10"/>
      <c r="B55" s="12"/>
      <c r="C55" s="12"/>
      <c r="D55" s="12"/>
      <c r="E55" s="12"/>
      <c r="F55" s="12"/>
      <c r="G55" s="12"/>
      <c r="H55" s="12"/>
      <c r="I55" s="12"/>
      <c r="J55" s="12"/>
      <c r="K55" s="12"/>
      <c r="L55" s="12"/>
      <c r="M55" s="12"/>
      <c r="N55" s="12"/>
      <c r="O55" s="12"/>
      <c r="P55" s="12"/>
    </row>
    <row r="56" spans="1:16">
      <c r="A56" s="12"/>
      <c r="B56" s="12"/>
      <c r="C56" s="12"/>
      <c r="D56" s="12"/>
      <c r="E56" s="12"/>
      <c r="F56" s="12"/>
      <c r="G56" s="12"/>
      <c r="H56" s="12"/>
      <c r="I56" s="12"/>
      <c r="J56" s="12"/>
      <c r="K56" s="12"/>
      <c r="L56" s="12"/>
      <c r="M56" s="12"/>
      <c r="N56" s="12"/>
      <c r="O56" s="12"/>
      <c r="P56" s="12"/>
    </row>
    <row r="57" spans="1:16">
      <c r="A57" s="12"/>
      <c r="B57" s="12"/>
      <c r="C57" s="12"/>
      <c r="D57" s="12"/>
      <c r="E57" s="12"/>
      <c r="F57" s="12"/>
      <c r="G57" s="12"/>
      <c r="H57" s="12"/>
      <c r="I57" s="12"/>
      <c r="J57" s="12"/>
      <c r="K57" s="12"/>
      <c r="L57" s="12"/>
      <c r="M57" s="12"/>
      <c r="N57" s="12"/>
      <c r="O57" s="12"/>
      <c r="P57" s="12"/>
    </row>
    <row r="58" spans="1:16" ht="18.75">
      <c r="A58" s="11" t="s">
        <v>5314</v>
      </c>
      <c r="B58" s="12"/>
      <c r="C58" s="12"/>
      <c r="D58" s="12"/>
      <c r="E58" s="12"/>
      <c r="F58" s="12"/>
      <c r="G58" s="12"/>
      <c r="H58" s="12"/>
      <c r="I58" s="12"/>
      <c r="J58" s="12"/>
      <c r="K58" s="12"/>
      <c r="L58" s="12"/>
      <c r="M58" s="12"/>
      <c r="N58" s="12"/>
      <c r="O58" s="12"/>
      <c r="P58" s="12"/>
    </row>
    <row r="59" spans="1:16">
      <c r="A59" s="12"/>
      <c r="B59" s="12"/>
      <c r="C59" s="12"/>
      <c r="D59" s="12"/>
      <c r="E59" s="12"/>
      <c r="F59" s="12"/>
      <c r="G59" s="12"/>
      <c r="H59" s="12"/>
      <c r="I59" s="12"/>
      <c r="J59" s="12"/>
      <c r="K59" s="12"/>
      <c r="L59" s="12"/>
      <c r="M59" s="12"/>
      <c r="N59" s="12"/>
      <c r="O59" s="12"/>
      <c r="P59" s="12"/>
    </row>
    <row r="60" spans="1:16" ht="18.75">
      <c r="A60" s="11" t="s">
        <v>5315</v>
      </c>
      <c r="B60" s="12"/>
      <c r="C60" s="12"/>
      <c r="D60" s="12"/>
      <c r="E60" s="12"/>
      <c r="F60" s="12"/>
      <c r="G60" s="12"/>
      <c r="H60" s="12"/>
      <c r="I60" s="12"/>
      <c r="J60" s="12"/>
      <c r="K60" s="12"/>
      <c r="L60" s="12"/>
      <c r="M60" s="12"/>
      <c r="N60" s="12"/>
      <c r="O60" s="12"/>
      <c r="P60" s="12"/>
    </row>
    <row r="61" spans="1:16" ht="18.75">
      <c r="A61" s="11" t="s">
        <v>5316</v>
      </c>
      <c r="B61" s="12"/>
      <c r="C61" s="12"/>
      <c r="D61" s="12"/>
      <c r="E61" s="12"/>
      <c r="F61" s="12"/>
      <c r="G61" s="12"/>
      <c r="H61" s="12"/>
      <c r="I61" s="12"/>
      <c r="J61" s="12"/>
      <c r="K61" s="12"/>
      <c r="L61" s="12"/>
      <c r="M61" s="12"/>
      <c r="N61" s="12"/>
      <c r="O61" s="12"/>
      <c r="P61" s="12"/>
    </row>
    <row r="62" spans="1:16" ht="18.75">
      <c r="A62" s="11" t="s">
        <v>5317</v>
      </c>
      <c r="B62" s="12"/>
      <c r="C62" s="12"/>
      <c r="D62" s="12"/>
      <c r="E62" s="12"/>
      <c r="F62" s="12"/>
      <c r="G62" s="12"/>
      <c r="H62" s="12"/>
      <c r="I62" s="12"/>
      <c r="J62" s="12"/>
      <c r="K62" s="12"/>
      <c r="L62" s="12"/>
      <c r="M62" s="12"/>
      <c r="N62" s="12"/>
      <c r="O62" s="12"/>
      <c r="P62" s="12"/>
    </row>
    <row r="63" spans="1:16" ht="15.75">
      <c r="A63" s="10"/>
      <c r="B63" s="12"/>
      <c r="C63" s="12"/>
      <c r="D63" s="12"/>
      <c r="E63" s="12"/>
      <c r="F63" s="12"/>
      <c r="G63" s="12"/>
      <c r="H63" s="12"/>
      <c r="I63" s="12"/>
      <c r="J63" s="12"/>
      <c r="K63" s="12"/>
      <c r="L63" s="12"/>
      <c r="M63" s="12"/>
      <c r="N63" s="12"/>
      <c r="O63" s="12"/>
      <c r="P63" s="12"/>
    </row>
    <row r="64" spans="1:16" ht="15.75">
      <c r="A64" s="10"/>
      <c r="B64" s="12"/>
      <c r="C64" s="12"/>
      <c r="D64" s="12"/>
      <c r="E64" s="12"/>
      <c r="F64" s="12"/>
      <c r="G64" s="12"/>
      <c r="H64" s="12"/>
      <c r="I64" s="12"/>
      <c r="J64" s="12"/>
      <c r="K64" s="12"/>
      <c r="L64" s="12"/>
      <c r="M64" s="12"/>
      <c r="N64" s="12"/>
      <c r="O64" s="12"/>
      <c r="P64" s="12"/>
    </row>
    <row r="65" spans="1:16" ht="15.75">
      <c r="A65" s="10"/>
      <c r="B65" s="12"/>
      <c r="C65" s="12"/>
      <c r="D65" s="12"/>
      <c r="E65" s="12"/>
      <c r="F65" s="12"/>
      <c r="G65" s="12"/>
      <c r="H65" s="12"/>
      <c r="I65" s="12"/>
      <c r="J65" s="12"/>
      <c r="K65" s="12"/>
      <c r="L65" s="12"/>
      <c r="M65" s="12"/>
      <c r="N65" s="12"/>
      <c r="O65" s="12"/>
      <c r="P65" s="12"/>
    </row>
    <row r="66" spans="1:16">
      <c r="A66" s="12"/>
      <c r="B66" s="12"/>
      <c r="C66" s="12"/>
      <c r="D66" s="12"/>
      <c r="E66" s="12"/>
      <c r="F66" s="12"/>
      <c r="G66" s="12"/>
      <c r="H66" s="12"/>
      <c r="I66" s="12"/>
      <c r="J66" s="12"/>
      <c r="K66" s="12"/>
      <c r="L66" s="12"/>
      <c r="M66" s="12"/>
      <c r="N66" s="12"/>
      <c r="O66" s="12"/>
      <c r="P66" s="12"/>
    </row>
    <row r="67" spans="1:16">
      <c r="A67" s="12"/>
      <c r="B67" s="12"/>
      <c r="C67" s="12"/>
      <c r="D67" s="12"/>
      <c r="E67" s="12"/>
      <c r="F67" s="12"/>
      <c r="G67" s="12"/>
      <c r="H67" s="12"/>
      <c r="I67" s="12"/>
      <c r="J67" s="12"/>
      <c r="K67" s="12"/>
      <c r="L67" s="12"/>
      <c r="M67" s="12"/>
      <c r="N67" s="12"/>
      <c r="O67" s="12"/>
      <c r="P67" s="12"/>
    </row>
    <row r="68" spans="1:16">
      <c r="A68" s="12"/>
      <c r="B68" s="12"/>
      <c r="C68" s="12"/>
      <c r="D68" s="12"/>
      <c r="E68" s="12"/>
      <c r="F68" s="12"/>
      <c r="G68" s="12"/>
      <c r="H68" s="12"/>
      <c r="I68" s="12"/>
      <c r="J68" s="12"/>
      <c r="K68" s="12"/>
      <c r="L68" s="12"/>
      <c r="M68" s="12"/>
      <c r="N68" s="12"/>
      <c r="O68" s="12"/>
      <c r="P68" s="12"/>
    </row>
    <row r="69" spans="1:16">
      <c r="A69" s="12"/>
      <c r="B69" s="12"/>
      <c r="C69" s="12"/>
      <c r="D69" s="12"/>
      <c r="E69" s="12"/>
      <c r="F69" s="12"/>
      <c r="G69" s="12"/>
      <c r="H69" s="12"/>
      <c r="I69" s="12"/>
      <c r="J69" s="12"/>
      <c r="K69" s="12"/>
      <c r="L69" s="12"/>
      <c r="M69" s="12"/>
      <c r="N69" s="12"/>
      <c r="O69" s="12"/>
      <c r="P69" s="12"/>
    </row>
    <row r="70" spans="1:16">
      <c r="A70" s="12"/>
      <c r="B70" s="12"/>
      <c r="C70" s="12"/>
      <c r="D70" s="12"/>
      <c r="E70" s="12"/>
      <c r="F70" s="12"/>
      <c r="G70" s="12"/>
      <c r="H70" s="12"/>
      <c r="I70" s="12"/>
      <c r="J70" s="12"/>
      <c r="K70" s="12"/>
      <c r="L70" s="12"/>
      <c r="M70" s="12"/>
      <c r="N70" s="12"/>
      <c r="O70" s="12"/>
      <c r="P70" s="12"/>
    </row>
    <row r="71" spans="1:16" ht="18.75">
      <c r="A71" s="105" t="s">
        <v>5318</v>
      </c>
      <c r="B71" s="8"/>
      <c r="C71" s="8"/>
      <c r="D71" s="8"/>
      <c r="E71" s="8"/>
      <c r="F71" s="8"/>
      <c r="G71" s="8"/>
      <c r="H71" s="8"/>
      <c r="I71" s="8"/>
      <c r="J71" s="8"/>
      <c r="K71" s="12"/>
      <c r="L71" s="12"/>
      <c r="M71" s="12"/>
      <c r="N71" s="12"/>
      <c r="O71" s="12"/>
      <c r="P71" s="12"/>
    </row>
    <row r="72" spans="1:16">
      <c r="A72" s="12"/>
      <c r="B72" s="12"/>
      <c r="C72" s="12"/>
      <c r="D72" s="12"/>
      <c r="E72" s="12"/>
      <c r="F72" s="12"/>
      <c r="G72" s="12"/>
      <c r="H72" s="12"/>
      <c r="I72" s="12"/>
      <c r="J72" s="12"/>
      <c r="K72" s="12"/>
      <c r="L72" s="12"/>
      <c r="M72" s="12"/>
      <c r="N72" s="12"/>
      <c r="O72" s="12"/>
      <c r="P72" s="12"/>
    </row>
    <row r="73" spans="1:16" ht="18.75">
      <c r="A73" s="11" t="s">
        <v>4555</v>
      </c>
      <c r="B73" s="12"/>
      <c r="C73" s="12"/>
      <c r="D73" s="12"/>
      <c r="E73" s="12"/>
      <c r="F73" s="12"/>
      <c r="G73" s="12"/>
      <c r="H73" s="12"/>
      <c r="I73" s="12"/>
      <c r="J73" s="12"/>
      <c r="K73" s="12"/>
      <c r="L73" s="12"/>
      <c r="M73" s="12"/>
      <c r="N73" s="12"/>
      <c r="O73" s="12"/>
      <c r="P73" s="12"/>
    </row>
    <row r="74" spans="1:16">
      <c r="A74" s="12"/>
      <c r="B74" s="12"/>
      <c r="C74" s="12"/>
      <c r="D74" s="12"/>
      <c r="E74" s="12"/>
      <c r="F74" s="12"/>
      <c r="G74" s="12"/>
      <c r="H74" s="12"/>
      <c r="I74" s="12"/>
      <c r="J74" s="12"/>
      <c r="K74" s="12"/>
      <c r="L74" s="12"/>
      <c r="M74" s="12"/>
      <c r="N74" s="12"/>
      <c r="O74" s="12"/>
      <c r="P74" s="12"/>
    </row>
    <row r="75" spans="1:16" ht="18.75">
      <c r="A75" s="11" t="s">
        <v>4088</v>
      </c>
      <c r="B75" s="12"/>
      <c r="C75" s="12"/>
      <c r="D75" s="12"/>
      <c r="E75" s="12"/>
      <c r="F75" s="12"/>
      <c r="G75" s="12"/>
      <c r="H75" s="12"/>
      <c r="I75" s="12"/>
      <c r="J75" s="12"/>
      <c r="K75" s="12"/>
      <c r="L75" s="12"/>
      <c r="M75" s="12"/>
      <c r="N75" s="12"/>
      <c r="O75" s="12"/>
      <c r="P75" s="12"/>
    </row>
    <row r="76" spans="1:16" ht="15.75">
      <c r="A76" s="10"/>
      <c r="B76" s="12"/>
      <c r="C76" s="12"/>
      <c r="D76" s="12"/>
      <c r="E76" s="12"/>
      <c r="F76" s="12"/>
      <c r="G76" s="12"/>
      <c r="H76" s="12"/>
      <c r="I76" s="12"/>
      <c r="J76" s="12"/>
      <c r="K76" s="12"/>
      <c r="L76" s="12"/>
      <c r="M76" s="12"/>
      <c r="N76" s="12"/>
      <c r="O76" s="12"/>
      <c r="P76" s="12"/>
    </row>
    <row r="77" spans="1:16">
      <c r="A77" s="56" t="s">
        <v>4905</v>
      </c>
      <c r="B77" s="56" t="s">
        <v>4906</v>
      </c>
      <c r="C77" s="16"/>
      <c r="D77" s="12"/>
      <c r="E77" s="12"/>
      <c r="F77" s="12"/>
      <c r="G77" s="12"/>
      <c r="H77" s="12"/>
      <c r="I77" s="12"/>
      <c r="J77" s="12"/>
      <c r="K77" s="12"/>
      <c r="L77" s="12"/>
      <c r="M77" s="12"/>
      <c r="N77" s="12"/>
      <c r="O77" s="12"/>
      <c r="P77" s="12"/>
    </row>
    <row r="78" spans="1:16">
      <c r="A78" s="16">
        <v>100</v>
      </c>
      <c r="B78" s="726">
        <v>0.6</v>
      </c>
      <c r="C78" s="16"/>
      <c r="D78" s="12"/>
      <c r="E78" s="12"/>
      <c r="F78" s="12"/>
      <c r="G78" s="12"/>
      <c r="H78" s="12"/>
      <c r="I78" s="12"/>
      <c r="J78" s="12"/>
      <c r="K78" s="12"/>
      <c r="L78" s="12"/>
      <c r="M78" s="12"/>
      <c r="N78" s="12"/>
      <c r="O78" s="12"/>
      <c r="P78" s="12"/>
    </row>
    <row r="79" spans="1:16">
      <c r="A79" s="12"/>
      <c r="B79" s="12"/>
      <c r="C79" s="12"/>
      <c r="D79" s="12"/>
      <c r="E79" s="12"/>
      <c r="F79" s="12"/>
      <c r="G79" s="12"/>
      <c r="H79" s="12"/>
      <c r="I79" s="12"/>
      <c r="J79" s="12"/>
      <c r="K79" s="12"/>
      <c r="L79" s="12"/>
      <c r="M79" s="12"/>
      <c r="N79" s="12"/>
      <c r="O79" s="12"/>
      <c r="P79" s="12"/>
    </row>
    <row r="80" spans="1:16">
      <c r="A80" s="12"/>
      <c r="B80" s="12"/>
      <c r="C80" s="12"/>
      <c r="D80" s="12"/>
      <c r="E80" s="12"/>
      <c r="F80" s="12"/>
      <c r="G80" s="12"/>
      <c r="H80" s="12"/>
      <c r="I80" s="12"/>
      <c r="J80" s="12"/>
      <c r="K80" s="12"/>
      <c r="L80" s="12"/>
      <c r="M80" s="12"/>
      <c r="N80" s="12"/>
      <c r="O80" s="12"/>
      <c r="P80" s="12"/>
    </row>
    <row r="81" spans="1:16">
      <c r="A81" s="16"/>
      <c r="B81" s="56" t="s">
        <v>4907</v>
      </c>
      <c r="C81" s="56" t="s">
        <v>4908</v>
      </c>
      <c r="D81" s="12"/>
      <c r="E81" s="12"/>
      <c r="F81" s="12"/>
      <c r="G81" s="12"/>
      <c r="H81" s="12"/>
      <c r="I81" s="12"/>
      <c r="J81" s="12"/>
      <c r="K81" s="12"/>
      <c r="L81" s="12"/>
      <c r="M81" s="12"/>
      <c r="N81" s="12"/>
      <c r="O81" s="12"/>
      <c r="P81" s="12"/>
    </row>
    <row r="82" spans="1:16">
      <c r="A82" s="56" t="s">
        <v>4909</v>
      </c>
      <c r="B82" s="16">
        <v>60</v>
      </c>
      <c r="C82" s="779">
        <v>50</v>
      </c>
      <c r="D82" s="12"/>
      <c r="E82" s="12"/>
      <c r="F82" s="12"/>
      <c r="G82" s="12"/>
      <c r="H82" s="12"/>
      <c r="I82" s="12"/>
      <c r="J82" s="12"/>
      <c r="K82" s="12"/>
      <c r="L82" s="12"/>
      <c r="M82" s="12"/>
      <c r="N82" s="12"/>
      <c r="O82" s="12"/>
      <c r="P82" s="12"/>
    </row>
    <row r="83" spans="1:16">
      <c r="A83" s="56" t="s">
        <v>4910</v>
      </c>
      <c r="B83" s="16">
        <v>40</v>
      </c>
      <c r="C83" s="779">
        <v>20</v>
      </c>
      <c r="D83" s="12"/>
      <c r="E83" s="12"/>
      <c r="F83" s="12"/>
      <c r="G83" s="12"/>
      <c r="H83" s="12"/>
      <c r="I83" s="12"/>
      <c r="J83" s="12"/>
      <c r="K83" s="12"/>
      <c r="L83" s="12"/>
      <c r="M83" s="12"/>
      <c r="N83" s="12"/>
      <c r="O83" s="12"/>
      <c r="P83" s="12"/>
    </row>
    <row r="84" spans="1:16">
      <c r="A84" s="12"/>
      <c r="B84" s="12"/>
      <c r="C84" s="780"/>
      <c r="D84" s="12"/>
      <c r="E84" s="12"/>
      <c r="F84" s="12"/>
      <c r="G84" s="12"/>
      <c r="H84" s="12"/>
      <c r="I84" s="12"/>
      <c r="J84" s="12"/>
      <c r="K84" s="12"/>
      <c r="L84" s="12"/>
      <c r="M84" s="12"/>
      <c r="N84" s="12"/>
      <c r="O84" s="12"/>
      <c r="P84" s="12"/>
    </row>
    <row r="85" spans="1:16">
      <c r="A85" s="12"/>
      <c r="B85" s="210" t="s">
        <v>4911</v>
      </c>
      <c r="C85" s="781">
        <f>(B82*C82)+(B83*C83)</f>
        <v>3800</v>
      </c>
      <c r="D85" s="12"/>
      <c r="E85" s="12"/>
      <c r="F85" s="12"/>
      <c r="G85" s="12"/>
      <c r="H85" s="12"/>
      <c r="I85" s="12"/>
      <c r="J85" s="12"/>
      <c r="K85" s="12"/>
      <c r="L85" s="12"/>
      <c r="M85" s="12"/>
      <c r="N85" s="12"/>
      <c r="O85" s="12"/>
      <c r="P85" s="12"/>
    </row>
    <row r="86" spans="1:16" ht="15.75">
      <c r="A86" s="12"/>
      <c r="B86" s="782"/>
      <c r="C86" s="12"/>
      <c r="D86" s="12"/>
      <c r="E86" s="12"/>
      <c r="F86" s="12"/>
      <c r="G86" s="12"/>
      <c r="H86" s="12"/>
      <c r="I86" s="12"/>
      <c r="J86" s="12"/>
      <c r="K86" s="12"/>
      <c r="L86" s="12"/>
      <c r="M86" s="12"/>
      <c r="N86" s="12"/>
      <c r="O86" s="12"/>
      <c r="P86" s="12"/>
    </row>
    <row r="87" spans="1:16" ht="15.75">
      <c r="A87" s="719"/>
      <c r="B87" s="783">
        <f>C85</f>
        <v>3800</v>
      </c>
      <c r="C87" s="12"/>
      <c r="D87" s="12"/>
      <c r="E87" s="12"/>
      <c r="F87" s="12"/>
      <c r="G87" s="12"/>
      <c r="H87" s="12"/>
      <c r="I87" s="12"/>
      <c r="J87" s="12"/>
      <c r="K87" s="12"/>
      <c r="L87" s="12"/>
      <c r="M87" s="12"/>
      <c r="N87" s="12"/>
      <c r="O87" s="12"/>
      <c r="P87" s="12"/>
    </row>
    <row r="88" spans="1:16" ht="15.75">
      <c r="A88" s="784">
        <v>0.6</v>
      </c>
      <c r="B88" s="784"/>
      <c r="C88" s="12"/>
      <c r="D88" s="12"/>
      <c r="E88" s="12"/>
      <c r="F88" s="12"/>
      <c r="G88" s="12"/>
      <c r="H88" s="12"/>
      <c r="I88" s="12"/>
      <c r="J88" s="12"/>
      <c r="K88" s="12"/>
      <c r="L88" s="12"/>
      <c r="M88" s="12"/>
      <c r="N88" s="12"/>
      <c r="O88" s="12"/>
      <c r="P88" s="12"/>
    </row>
    <row r="89" spans="1:16" ht="15.75">
      <c r="A89" s="784">
        <v>0.7</v>
      </c>
      <c r="B89" s="784"/>
      <c r="C89" s="12"/>
      <c r="D89" s="12"/>
      <c r="E89" s="12"/>
      <c r="F89" s="12"/>
      <c r="G89" s="12"/>
      <c r="H89" s="12"/>
      <c r="I89" s="12"/>
      <c r="J89" s="12"/>
      <c r="K89" s="12"/>
      <c r="L89" s="12"/>
      <c r="M89" s="12"/>
      <c r="N89" s="12"/>
      <c r="O89" s="12"/>
      <c r="P89" s="12"/>
    </row>
    <row r="90" spans="1:16" ht="15.75">
      <c r="A90" s="784">
        <v>0.8</v>
      </c>
      <c r="B90" s="784"/>
      <c r="C90" s="12"/>
      <c r="D90" s="12"/>
      <c r="E90" s="12"/>
      <c r="F90" s="12"/>
      <c r="G90" s="12"/>
      <c r="H90" s="12"/>
      <c r="I90" s="12"/>
      <c r="J90" s="12"/>
      <c r="K90" s="12"/>
      <c r="L90" s="12"/>
      <c r="M90" s="12"/>
      <c r="N90" s="12"/>
      <c r="O90" s="12"/>
      <c r="P90" s="12"/>
    </row>
    <row r="91" spans="1:16" ht="15.75">
      <c r="A91" s="784">
        <v>0.9</v>
      </c>
      <c r="B91" s="16"/>
      <c r="C91" s="12"/>
      <c r="D91" s="12"/>
      <c r="E91" s="12"/>
      <c r="F91" s="12"/>
      <c r="G91" s="12"/>
      <c r="H91" s="12"/>
      <c r="I91" s="12"/>
      <c r="J91" s="12"/>
      <c r="K91" s="12"/>
      <c r="L91" s="12"/>
      <c r="M91" s="12"/>
      <c r="N91" s="12"/>
      <c r="O91" s="12"/>
      <c r="P91" s="12"/>
    </row>
    <row r="92" spans="1:16" ht="15.75">
      <c r="A92" s="784">
        <v>1</v>
      </c>
      <c r="B92" s="16"/>
      <c r="C92" s="12"/>
      <c r="D92" s="12"/>
      <c r="E92" s="12"/>
      <c r="F92" s="12"/>
      <c r="G92" s="12"/>
      <c r="H92" s="12"/>
      <c r="I92" s="12"/>
      <c r="J92" s="12"/>
      <c r="K92" s="12"/>
      <c r="L92" s="12"/>
      <c r="M92" s="12"/>
      <c r="N92" s="12"/>
      <c r="O92" s="12"/>
      <c r="P92" s="12"/>
    </row>
    <row r="93" spans="1:16" ht="15.75">
      <c r="A93" s="10"/>
      <c r="B93" s="12"/>
      <c r="C93" s="12"/>
      <c r="D93" s="12"/>
      <c r="E93" s="12"/>
      <c r="F93" s="12"/>
      <c r="G93" s="12"/>
      <c r="H93" s="12"/>
      <c r="I93" s="12"/>
      <c r="J93" s="12"/>
      <c r="K93" s="12"/>
      <c r="L93" s="12"/>
      <c r="M93" s="12"/>
      <c r="N93" s="12"/>
      <c r="O93" s="12"/>
      <c r="P93" s="12"/>
    </row>
    <row r="94" spans="1:16" ht="15.75">
      <c r="A94" s="10"/>
      <c r="C94" s="12"/>
      <c r="D94" s="12"/>
      <c r="E94" s="12"/>
      <c r="F94" s="12"/>
      <c r="G94" s="12"/>
      <c r="H94" s="12"/>
      <c r="I94" s="12"/>
      <c r="J94" s="12"/>
      <c r="K94" s="12"/>
      <c r="L94" s="12"/>
      <c r="M94" s="12"/>
      <c r="N94" s="12"/>
      <c r="O94" s="12"/>
      <c r="P94" s="12"/>
    </row>
    <row r="95" spans="1:16" ht="15.75">
      <c r="A95" s="10"/>
      <c r="B95" s="12"/>
      <c r="C95" s="12"/>
      <c r="D95" s="12"/>
      <c r="E95" s="12"/>
      <c r="F95" s="12"/>
      <c r="G95" s="12"/>
      <c r="H95" s="12"/>
      <c r="I95" s="12"/>
      <c r="J95" s="12"/>
      <c r="K95" s="12"/>
      <c r="L95" s="12"/>
      <c r="M95" s="12"/>
      <c r="N95" s="12"/>
      <c r="O95" s="12"/>
      <c r="P95" s="12"/>
    </row>
    <row r="96" spans="1:16" ht="15.75">
      <c r="A96" s="10"/>
      <c r="B96" s="12"/>
      <c r="C96" s="12"/>
      <c r="D96" s="12"/>
      <c r="E96" s="12"/>
      <c r="F96" s="12"/>
      <c r="G96" s="12"/>
      <c r="H96" s="12"/>
      <c r="I96" s="12"/>
      <c r="J96" s="12"/>
      <c r="K96" s="12"/>
      <c r="L96" s="12"/>
      <c r="M96" s="12"/>
      <c r="N96" s="12"/>
      <c r="O96" s="12"/>
      <c r="P96" s="12"/>
    </row>
    <row r="97" spans="1:16" ht="15.75">
      <c r="A97" s="10"/>
      <c r="B97" s="12"/>
      <c r="C97" s="12"/>
      <c r="D97" s="12"/>
      <c r="E97" s="12"/>
      <c r="F97" s="12"/>
      <c r="G97" s="12"/>
      <c r="H97" s="12"/>
      <c r="I97" s="12"/>
      <c r="J97" s="12"/>
      <c r="K97" s="12"/>
      <c r="L97" s="12"/>
      <c r="M97" s="12"/>
      <c r="N97" s="12"/>
      <c r="O97" s="12"/>
      <c r="P97" s="12"/>
    </row>
    <row r="98" spans="1:16" ht="15.75">
      <c r="A98" s="10"/>
      <c r="B98" s="12"/>
      <c r="C98" s="12"/>
      <c r="D98" s="12"/>
      <c r="E98" s="12"/>
      <c r="F98" s="12"/>
      <c r="G98" s="12"/>
      <c r="H98" s="12"/>
      <c r="I98" s="12"/>
      <c r="J98" s="12"/>
      <c r="K98" s="12"/>
      <c r="L98" s="12"/>
      <c r="M98" s="12"/>
      <c r="N98" s="12"/>
      <c r="O98" s="12"/>
      <c r="P98" s="12"/>
    </row>
    <row r="99" spans="1:16" ht="15.75">
      <c r="A99" s="10"/>
      <c r="B99" s="12"/>
      <c r="C99" s="12"/>
      <c r="D99" s="12"/>
      <c r="E99" s="12"/>
      <c r="F99" s="12"/>
      <c r="G99" s="12"/>
      <c r="H99" s="12"/>
      <c r="I99" s="12"/>
      <c r="J99" s="12"/>
      <c r="K99" s="12"/>
      <c r="L99" s="12"/>
      <c r="M99" s="12"/>
      <c r="N99" s="12"/>
      <c r="O99" s="12"/>
      <c r="P99" s="12"/>
    </row>
    <row r="100" spans="1:16" ht="18.75">
      <c r="A100" s="11" t="s">
        <v>5319</v>
      </c>
      <c r="B100" s="12"/>
      <c r="C100" s="12"/>
      <c r="D100" s="12"/>
      <c r="E100" s="12"/>
      <c r="F100" s="12"/>
      <c r="G100" s="12"/>
      <c r="H100" s="11"/>
      <c r="I100" s="12"/>
      <c r="J100" s="12"/>
      <c r="K100" s="12"/>
      <c r="L100" s="12"/>
      <c r="M100" s="12"/>
      <c r="N100" s="12"/>
      <c r="O100" s="12"/>
      <c r="P100" s="12"/>
    </row>
    <row r="101" spans="1:16" ht="18.75">
      <c r="A101" s="11" t="s">
        <v>5320</v>
      </c>
      <c r="B101" s="12"/>
      <c r="C101" s="12"/>
      <c r="D101" s="12"/>
      <c r="E101" s="12"/>
      <c r="F101" s="12"/>
      <c r="G101" s="12"/>
      <c r="H101" s="11"/>
      <c r="I101" s="12"/>
      <c r="J101" s="12"/>
      <c r="K101" s="12"/>
      <c r="L101" s="12"/>
      <c r="M101" s="12"/>
      <c r="N101" s="12"/>
      <c r="O101" s="12"/>
      <c r="P101" s="12"/>
    </row>
    <row r="102" spans="1:16" ht="18.75">
      <c r="A102" s="11"/>
      <c r="B102" s="12"/>
      <c r="C102" s="12"/>
      <c r="D102" s="12"/>
      <c r="E102" s="12"/>
      <c r="F102" s="12"/>
      <c r="G102" s="12"/>
      <c r="H102" s="12"/>
      <c r="I102" s="12"/>
      <c r="J102" s="12"/>
      <c r="K102" s="12"/>
      <c r="L102" s="12"/>
      <c r="M102" s="12"/>
      <c r="N102" s="12"/>
      <c r="O102" s="12"/>
      <c r="P102" s="12"/>
    </row>
    <row r="103" spans="1:16" ht="18.75">
      <c r="A103" s="11" t="s">
        <v>5321</v>
      </c>
      <c r="B103" s="12"/>
      <c r="C103" s="12"/>
      <c r="D103" s="12"/>
      <c r="E103" s="12"/>
      <c r="F103" s="12"/>
      <c r="G103" s="12"/>
      <c r="H103" s="12"/>
      <c r="I103" s="12"/>
      <c r="J103" s="12"/>
      <c r="K103" s="12"/>
      <c r="L103" s="12"/>
      <c r="M103" s="12"/>
      <c r="N103" s="12"/>
      <c r="O103" s="12"/>
      <c r="P103" s="12"/>
    </row>
    <row r="104" spans="1:16" ht="18.75">
      <c r="A104" s="11" t="s">
        <v>5322</v>
      </c>
      <c r="B104" s="12"/>
      <c r="C104" s="12"/>
      <c r="D104" s="12"/>
      <c r="E104" s="12"/>
      <c r="F104" s="12"/>
      <c r="G104" s="12"/>
      <c r="H104" s="12"/>
      <c r="I104" s="12"/>
      <c r="J104" s="12"/>
      <c r="K104" s="12"/>
      <c r="L104" s="12"/>
      <c r="M104" s="12"/>
      <c r="N104" s="12"/>
      <c r="O104" s="12"/>
      <c r="P104" s="12"/>
    </row>
    <row r="105" spans="1:16" ht="18.75">
      <c r="A105" s="11" t="s">
        <v>5323</v>
      </c>
      <c r="B105" s="12"/>
      <c r="C105" s="12"/>
      <c r="D105" s="12"/>
      <c r="E105" s="12"/>
      <c r="F105" s="12"/>
      <c r="G105" s="12"/>
      <c r="H105" s="12"/>
      <c r="I105" s="12"/>
      <c r="J105" s="12"/>
      <c r="K105" s="12"/>
      <c r="L105" s="12"/>
      <c r="M105" s="12"/>
      <c r="N105" s="12"/>
      <c r="O105" s="12"/>
      <c r="P105" s="12"/>
    </row>
    <row r="106" spans="1:16">
      <c r="A106" s="12"/>
      <c r="B106" s="12"/>
      <c r="C106" s="12"/>
      <c r="D106" s="12"/>
      <c r="E106" s="12"/>
      <c r="F106" s="12"/>
      <c r="G106" s="12"/>
      <c r="H106" s="12"/>
      <c r="I106" s="12"/>
      <c r="J106" s="12"/>
      <c r="K106" s="12"/>
      <c r="L106" s="12"/>
      <c r="M106" s="12"/>
      <c r="N106" s="12"/>
      <c r="O106" s="12"/>
      <c r="P106" s="12"/>
    </row>
    <row r="107" spans="1:16">
      <c r="A107" s="12"/>
      <c r="B107" s="12"/>
      <c r="C107" s="12"/>
      <c r="D107" s="12"/>
      <c r="E107" s="12"/>
      <c r="F107" s="12"/>
      <c r="G107" s="12"/>
      <c r="H107" s="12"/>
      <c r="I107" s="12"/>
      <c r="J107" s="12"/>
      <c r="K107" s="12"/>
      <c r="L107" s="12"/>
      <c r="M107" s="12"/>
      <c r="N107" s="12"/>
      <c r="O107" s="12"/>
      <c r="P107" s="12"/>
    </row>
    <row r="108" spans="1:16" ht="21">
      <c r="A108" s="26" t="s">
        <v>5324</v>
      </c>
      <c r="B108" s="26"/>
      <c r="C108" s="26"/>
      <c r="D108" s="26"/>
      <c r="E108" s="26"/>
      <c r="F108" s="26"/>
      <c r="G108" s="12"/>
      <c r="H108" s="12"/>
      <c r="I108" s="12"/>
      <c r="J108" s="12"/>
      <c r="K108" s="12"/>
      <c r="L108" s="12"/>
      <c r="M108" s="12"/>
      <c r="N108" s="12"/>
      <c r="O108" s="12"/>
      <c r="P108" s="12"/>
    </row>
    <row r="109" spans="1:16">
      <c r="A109" s="12"/>
      <c r="B109" s="12"/>
      <c r="C109" s="12"/>
      <c r="D109" s="12"/>
      <c r="E109" s="12"/>
      <c r="F109" s="12"/>
      <c r="G109" s="12"/>
      <c r="H109" s="12"/>
      <c r="I109" s="12"/>
      <c r="J109" s="12"/>
      <c r="K109" s="12"/>
      <c r="L109" s="12"/>
      <c r="M109" s="12"/>
      <c r="N109" s="12"/>
      <c r="O109" s="12"/>
      <c r="P109" s="12"/>
    </row>
    <row r="110" spans="1:16" ht="18.75">
      <c r="A110" s="11" t="s">
        <v>5325</v>
      </c>
      <c r="B110" s="12"/>
      <c r="C110" s="12"/>
      <c r="D110" s="12"/>
      <c r="E110" s="12"/>
      <c r="F110" s="12"/>
      <c r="G110" s="12"/>
      <c r="H110" s="12"/>
      <c r="I110" s="12"/>
      <c r="J110" s="12"/>
      <c r="K110" s="12"/>
      <c r="L110" s="12"/>
      <c r="M110" s="12"/>
      <c r="N110" s="12"/>
      <c r="O110" s="12"/>
      <c r="P110" s="12"/>
    </row>
    <row r="111" spans="1:16">
      <c r="A111" s="12"/>
      <c r="B111" s="12"/>
      <c r="C111" s="12"/>
      <c r="D111" s="12"/>
      <c r="E111" s="12"/>
      <c r="F111" s="12"/>
      <c r="G111" s="12"/>
      <c r="H111" s="12"/>
      <c r="I111" s="12"/>
      <c r="J111" s="12"/>
      <c r="K111" s="12"/>
      <c r="L111" s="12"/>
      <c r="M111" s="12"/>
      <c r="N111" s="12"/>
      <c r="O111" s="12"/>
      <c r="P111" s="12"/>
    </row>
    <row r="112" spans="1:16" ht="18.75">
      <c r="A112" s="11" t="s">
        <v>5326</v>
      </c>
      <c r="B112" s="12"/>
      <c r="C112" s="12"/>
      <c r="D112" s="12"/>
      <c r="E112" s="12"/>
      <c r="F112" s="12"/>
      <c r="G112" s="12"/>
      <c r="H112" s="12"/>
      <c r="I112" s="12"/>
      <c r="J112" s="12"/>
      <c r="K112" s="12"/>
      <c r="L112" s="12"/>
      <c r="M112" s="12"/>
      <c r="N112" s="12"/>
      <c r="O112" s="12"/>
      <c r="P112" s="12"/>
    </row>
    <row r="113" spans="1:16">
      <c r="A113" s="12"/>
      <c r="B113" s="12"/>
      <c r="C113" s="12"/>
      <c r="D113" s="12"/>
      <c r="E113" s="12"/>
      <c r="F113" s="12"/>
      <c r="G113" s="12"/>
      <c r="H113" s="12"/>
      <c r="I113" s="12"/>
      <c r="J113" s="12"/>
      <c r="K113" s="12"/>
      <c r="L113" s="12"/>
      <c r="M113" s="12"/>
      <c r="N113" s="12"/>
      <c r="O113" s="12"/>
      <c r="P113" s="12"/>
    </row>
    <row r="114" spans="1:16" ht="18.75">
      <c r="A114" s="11" t="s">
        <v>5327</v>
      </c>
      <c r="B114" s="12"/>
      <c r="C114" s="12"/>
      <c r="D114" s="12"/>
      <c r="E114" s="12"/>
      <c r="F114" s="12"/>
      <c r="G114" s="12"/>
      <c r="H114" s="12"/>
      <c r="I114" s="12"/>
      <c r="J114" s="12"/>
      <c r="K114" s="12"/>
      <c r="L114" s="12"/>
      <c r="M114" s="12"/>
      <c r="N114" s="12"/>
      <c r="O114" s="12"/>
      <c r="P114" s="12"/>
    </row>
    <row r="115" spans="1:16">
      <c r="A115" s="12"/>
      <c r="B115" s="12"/>
      <c r="C115" s="12"/>
      <c r="D115" s="12"/>
      <c r="E115" s="12"/>
      <c r="F115" s="12"/>
      <c r="G115" s="12"/>
      <c r="H115" s="12"/>
      <c r="I115" s="12"/>
      <c r="J115" s="12"/>
      <c r="K115" s="12"/>
      <c r="L115" s="12"/>
      <c r="M115" s="12"/>
      <c r="N115" s="12"/>
      <c r="O115" s="12"/>
      <c r="P115" s="12"/>
    </row>
    <row r="116" spans="1:16" ht="18.75">
      <c r="A116" s="11" t="s">
        <v>5328</v>
      </c>
      <c r="B116" s="12"/>
      <c r="C116" s="12"/>
      <c r="D116" s="12"/>
      <c r="E116" s="12"/>
      <c r="F116" s="12"/>
      <c r="G116" s="12"/>
      <c r="H116" s="12"/>
      <c r="I116" s="12"/>
      <c r="J116" s="12"/>
      <c r="K116" s="12"/>
      <c r="L116" s="12"/>
      <c r="M116" s="12"/>
      <c r="N116" s="12"/>
      <c r="O116" s="12"/>
      <c r="P116" s="12"/>
    </row>
    <row r="117" spans="1:16">
      <c r="A117" s="12"/>
      <c r="B117" s="12"/>
      <c r="C117" s="12"/>
      <c r="D117" s="12"/>
      <c r="E117" s="12"/>
      <c r="F117" s="12"/>
      <c r="G117" s="12"/>
      <c r="H117" s="12"/>
      <c r="I117" s="12"/>
      <c r="J117" s="12"/>
      <c r="K117" s="12"/>
      <c r="L117" s="12"/>
      <c r="M117" s="12"/>
      <c r="N117" s="12"/>
      <c r="O117" s="12"/>
      <c r="P117" s="12"/>
    </row>
    <row r="118" spans="1:16" ht="18.75">
      <c r="A118" s="11" t="s">
        <v>5329</v>
      </c>
      <c r="B118" s="12"/>
      <c r="C118" s="12"/>
      <c r="D118" s="12"/>
      <c r="E118" s="12"/>
      <c r="F118" s="12"/>
      <c r="G118" s="12"/>
      <c r="H118" s="12"/>
      <c r="I118" s="12"/>
      <c r="J118" s="12"/>
      <c r="K118" s="12"/>
      <c r="L118" s="12"/>
      <c r="M118" s="12"/>
      <c r="N118" s="12"/>
      <c r="O118" s="12"/>
      <c r="P118" s="12"/>
    </row>
    <row r="119" spans="1:16">
      <c r="A119" s="12"/>
      <c r="B119" s="12"/>
      <c r="C119" s="12"/>
      <c r="D119" s="12"/>
      <c r="E119" s="12"/>
      <c r="F119" s="12"/>
      <c r="G119" s="12"/>
      <c r="H119" s="12"/>
      <c r="I119" s="12"/>
      <c r="J119" s="12"/>
      <c r="K119" s="12"/>
      <c r="L119" s="12"/>
      <c r="M119" s="12"/>
      <c r="N119" s="12"/>
      <c r="O119" s="12"/>
      <c r="P119" s="12"/>
    </row>
    <row r="120" spans="1:16" ht="18.75">
      <c r="A120" s="11" t="s">
        <v>5330</v>
      </c>
      <c r="B120" s="12"/>
      <c r="C120" s="12"/>
      <c r="D120" s="12"/>
      <c r="E120" s="12"/>
      <c r="F120" s="12"/>
      <c r="G120" s="12"/>
      <c r="H120" s="12"/>
      <c r="I120" s="12"/>
      <c r="J120" s="12"/>
      <c r="K120" s="12"/>
      <c r="L120" s="12"/>
      <c r="M120" s="12"/>
      <c r="N120" s="12"/>
      <c r="O120" s="12"/>
      <c r="P120" s="12"/>
    </row>
    <row r="121" spans="1:16" ht="18.75">
      <c r="A121" s="469" t="s">
        <v>3469</v>
      </c>
      <c r="B121" s="270"/>
      <c r="C121" s="270"/>
      <c r="D121" s="12"/>
      <c r="E121" s="12"/>
      <c r="F121" s="12"/>
      <c r="G121" s="12"/>
      <c r="H121" s="12"/>
      <c r="I121" s="12"/>
      <c r="J121" s="12"/>
      <c r="K121" s="12"/>
      <c r="L121" s="12"/>
      <c r="M121" s="12"/>
      <c r="N121" s="12"/>
      <c r="O121" s="12"/>
      <c r="P121" s="12"/>
    </row>
    <row r="122" spans="1:16" ht="15.75">
      <c r="A122" s="10"/>
      <c r="B122" s="12"/>
      <c r="C122" s="12"/>
      <c r="D122" s="12"/>
      <c r="E122" s="12"/>
      <c r="F122" s="12"/>
      <c r="G122" s="12"/>
      <c r="H122" s="12"/>
      <c r="I122" s="12"/>
      <c r="J122" s="12"/>
      <c r="K122" s="12"/>
      <c r="L122" s="12"/>
      <c r="M122" s="12"/>
      <c r="N122" s="12"/>
      <c r="O122" s="12"/>
      <c r="P122" s="12"/>
    </row>
    <row r="123" spans="1:16">
      <c r="A123" s="56" t="s">
        <v>4905</v>
      </c>
      <c r="B123" s="56" t="s">
        <v>4906</v>
      </c>
      <c r="C123" s="16"/>
      <c r="D123" s="12"/>
      <c r="E123" s="12"/>
      <c r="F123" s="12"/>
      <c r="G123" s="12"/>
      <c r="H123" s="12"/>
      <c r="I123" s="12"/>
      <c r="J123" s="12"/>
      <c r="K123" s="12"/>
      <c r="L123" s="12"/>
      <c r="M123" s="12"/>
      <c r="N123" s="12"/>
      <c r="O123" s="12"/>
      <c r="P123" s="12"/>
    </row>
    <row r="124" spans="1:16">
      <c r="A124" s="16">
        <v>100</v>
      </c>
      <c r="B124" s="726">
        <v>0.6</v>
      </c>
      <c r="C124" s="16"/>
      <c r="D124" s="12"/>
      <c r="E124" s="12"/>
      <c r="F124" s="12"/>
      <c r="G124" s="12"/>
      <c r="H124" s="12"/>
      <c r="I124" s="12"/>
      <c r="J124" s="12"/>
      <c r="K124" s="12"/>
      <c r="L124" s="12"/>
      <c r="M124" s="12"/>
      <c r="N124" s="12"/>
      <c r="O124" s="12"/>
      <c r="P124" s="12"/>
    </row>
    <row r="125" spans="1:16">
      <c r="A125" s="12"/>
      <c r="B125" s="12"/>
      <c r="C125" s="12"/>
      <c r="D125" s="12"/>
      <c r="E125" s="12"/>
      <c r="F125" s="12"/>
      <c r="G125" s="12"/>
      <c r="H125" s="12"/>
      <c r="I125" s="12"/>
      <c r="J125" s="12"/>
      <c r="K125" s="12"/>
      <c r="L125" s="12"/>
      <c r="M125" s="12"/>
      <c r="N125" s="12"/>
      <c r="O125" s="12"/>
      <c r="P125" s="12"/>
    </row>
    <row r="126" spans="1:16">
      <c r="A126" s="12"/>
      <c r="B126" s="12"/>
      <c r="C126" s="12"/>
      <c r="D126" s="12"/>
      <c r="E126" s="12"/>
      <c r="F126" s="12"/>
      <c r="G126" s="12"/>
      <c r="H126" s="12"/>
      <c r="I126" s="12"/>
      <c r="J126" s="12"/>
      <c r="K126" s="12"/>
      <c r="L126" s="12"/>
      <c r="M126" s="12"/>
      <c r="N126" s="12"/>
      <c r="O126" s="12"/>
      <c r="P126" s="12"/>
    </row>
    <row r="127" spans="1:16">
      <c r="A127" s="16"/>
      <c r="B127" s="56" t="s">
        <v>4907</v>
      </c>
      <c r="C127" s="56" t="s">
        <v>4908</v>
      </c>
      <c r="D127" s="12"/>
      <c r="E127" s="12"/>
      <c r="F127" s="12"/>
      <c r="G127" s="12"/>
      <c r="H127" s="12"/>
      <c r="I127" s="12"/>
      <c r="J127" s="12"/>
      <c r="K127" s="12"/>
      <c r="L127" s="12"/>
      <c r="M127" s="12"/>
      <c r="N127" s="12"/>
      <c r="O127" s="12"/>
      <c r="P127" s="12"/>
    </row>
    <row r="128" spans="1:16">
      <c r="A128" s="56" t="s">
        <v>4909</v>
      </c>
      <c r="B128" s="16">
        <v>60</v>
      </c>
      <c r="C128" s="779">
        <v>50</v>
      </c>
      <c r="D128" s="12"/>
      <c r="E128" s="12"/>
      <c r="F128" s="12"/>
      <c r="G128" s="12"/>
      <c r="H128" s="12"/>
      <c r="I128" s="12"/>
      <c r="J128" s="12"/>
      <c r="K128" s="12"/>
      <c r="L128" s="12"/>
      <c r="M128" s="12"/>
      <c r="N128" s="12"/>
      <c r="O128" s="12"/>
      <c r="P128" s="12"/>
    </row>
    <row r="129" spans="1:16">
      <c r="A129" s="56" t="s">
        <v>4910</v>
      </c>
      <c r="B129" s="16">
        <v>40</v>
      </c>
      <c r="C129" s="779">
        <v>20</v>
      </c>
      <c r="D129" s="12"/>
      <c r="E129" s="12"/>
      <c r="F129" s="12"/>
      <c r="G129" s="12"/>
      <c r="H129" s="12"/>
      <c r="I129" s="12"/>
      <c r="J129" s="12"/>
      <c r="K129" s="12"/>
      <c r="L129" s="12"/>
      <c r="M129" s="12"/>
      <c r="N129" s="12"/>
      <c r="O129" s="12"/>
      <c r="P129" s="12"/>
    </row>
    <row r="130" spans="1:16">
      <c r="A130" s="12"/>
      <c r="B130" s="12"/>
      <c r="C130" s="780"/>
      <c r="D130" s="12"/>
      <c r="E130" s="12"/>
      <c r="F130" s="12"/>
      <c r="G130" s="12"/>
      <c r="H130" s="12"/>
      <c r="I130" s="12"/>
      <c r="J130" s="12"/>
      <c r="K130" s="12"/>
      <c r="L130" s="12"/>
      <c r="M130" s="12"/>
      <c r="N130" s="12"/>
      <c r="O130" s="12"/>
      <c r="P130" s="12"/>
    </row>
    <row r="131" spans="1:16">
      <c r="A131" s="12"/>
      <c r="B131" s="210" t="s">
        <v>4911</v>
      </c>
      <c r="C131" s="781">
        <f>(B128*C128)+(B129*C129)</f>
        <v>3800</v>
      </c>
      <c r="D131" s="12"/>
      <c r="E131" s="12"/>
      <c r="F131" s="12"/>
      <c r="G131" s="12"/>
      <c r="H131" s="12"/>
      <c r="I131" s="12"/>
      <c r="J131" s="12"/>
      <c r="K131" s="12"/>
      <c r="L131" s="12"/>
      <c r="M131" s="12"/>
      <c r="N131" s="12"/>
      <c r="O131" s="12"/>
      <c r="P131" s="12"/>
    </row>
    <row r="132" spans="1:16">
      <c r="A132" s="12"/>
      <c r="B132" s="12"/>
      <c r="C132" s="12"/>
      <c r="D132" s="12"/>
      <c r="E132" s="12"/>
      <c r="F132" s="12"/>
      <c r="G132" s="12"/>
      <c r="H132" s="12"/>
      <c r="I132" s="12"/>
      <c r="J132" s="12"/>
      <c r="K132" s="12"/>
      <c r="L132" s="12"/>
      <c r="M132" s="12"/>
      <c r="N132" s="12"/>
      <c r="O132" s="12"/>
      <c r="P132" s="12"/>
    </row>
    <row r="133" spans="1:16" ht="15.75">
      <c r="A133" s="777">
        <f>B128*C128+B129*C129</f>
        <v>3800</v>
      </c>
      <c r="B133" s="785">
        <v>50</v>
      </c>
      <c r="C133" s="785">
        <v>60</v>
      </c>
      <c r="D133" s="785">
        <v>70</v>
      </c>
      <c r="E133" s="12"/>
      <c r="F133" s="12"/>
      <c r="G133" s="12"/>
      <c r="H133" s="12"/>
      <c r="I133" s="12"/>
      <c r="J133" s="12"/>
      <c r="K133" s="12"/>
      <c r="L133" s="12"/>
      <c r="M133" s="12"/>
      <c r="N133" s="12"/>
      <c r="O133" s="12"/>
      <c r="P133" s="12"/>
    </row>
    <row r="134" spans="1:16" ht="15.75">
      <c r="A134" s="784">
        <v>0.6</v>
      </c>
      <c r="B134" s="16"/>
      <c r="C134" s="16"/>
      <c r="D134" s="16"/>
      <c r="E134" s="12"/>
      <c r="F134" s="12"/>
      <c r="G134" s="12"/>
      <c r="H134" s="12"/>
      <c r="I134" s="12"/>
      <c r="J134" s="12"/>
      <c r="K134" s="12"/>
      <c r="L134" s="12"/>
      <c r="M134" s="12"/>
      <c r="N134" s="12"/>
      <c r="O134" s="12"/>
      <c r="P134" s="12"/>
    </row>
    <row r="135" spans="1:16" ht="15.75">
      <c r="A135" s="784">
        <v>0.7</v>
      </c>
      <c r="B135" s="16"/>
      <c r="C135" s="16"/>
      <c r="D135" s="16"/>
      <c r="E135" s="12"/>
      <c r="F135" s="12"/>
      <c r="G135" s="12"/>
      <c r="H135" s="12"/>
      <c r="I135" s="12"/>
      <c r="J135" s="12"/>
      <c r="K135" s="12"/>
      <c r="L135" s="12"/>
      <c r="M135" s="12"/>
      <c r="N135" s="12"/>
      <c r="O135" s="12"/>
      <c r="P135" s="12"/>
    </row>
    <row r="136" spans="1:16" ht="15.75">
      <c r="A136" s="784">
        <v>0.8</v>
      </c>
      <c r="B136" s="16"/>
      <c r="C136" s="16"/>
      <c r="D136" s="16"/>
      <c r="E136" s="12"/>
      <c r="F136" s="12"/>
      <c r="G136" s="12"/>
      <c r="H136" s="12"/>
      <c r="I136" s="12"/>
      <c r="J136" s="12"/>
      <c r="K136" s="12"/>
      <c r="L136" s="12"/>
      <c r="M136" s="12"/>
      <c r="N136" s="12"/>
      <c r="O136" s="12"/>
      <c r="P136" s="12"/>
    </row>
    <row r="137" spans="1:16" ht="15.75">
      <c r="A137" s="784">
        <v>0.9</v>
      </c>
      <c r="B137" s="16"/>
      <c r="C137" s="16"/>
      <c r="D137" s="16"/>
      <c r="E137" s="12"/>
      <c r="F137" s="12"/>
      <c r="G137" s="12"/>
      <c r="H137" s="12"/>
      <c r="I137" s="12"/>
      <c r="J137" s="12"/>
      <c r="K137" s="12"/>
      <c r="L137" s="12"/>
      <c r="M137" s="12"/>
      <c r="N137" s="12"/>
      <c r="O137" s="12"/>
      <c r="P137" s="12"/>
    </row>
    <row r="138" spans="1:16" ht="15.75">
      <c r="A138" s="784">
        <v>1</v>
      </c>
      <c r="B138" s="16"/>
      <c r="C138" s="16"/>
      <c r="D138" s="16"/>
      <c r="E138" s="12"/>
      <c r="F138" s="12"/>
      <c r="G138" s="12"/>
      <c r="H138" s="12"/>
      <c r="I138" s="12"/>
      <c r="J138" s="12"/>
      <c r="K138" s="12"/>
      <c r="L138" s="12"/>
      <c r="M138" s="12"/>
      <c r="N138" s="12"/>
      <c r="O138" s="12"/>
      <c r="P138" s="12"/>
    </row>
    <row r="139" spans="1:16" ht="15.75">
      <c r="A139" s="10"/>
      <c r="B139" s="12"/>
      <c r="C139" s="12"/>
      <c r="D139" s="12"/>
      <c r="E139" s="12"/>
      <c r="F139" s="12"/>
      <c r="G139" s="12"/>
      <c r="H139" s="12"/>
      <c r="I139" s="12"/>
      <c r="J139" s="12"/>
      <c r="K139" s="12"/>
      <c r="L139" s="12"/>
      <c r="M139" s="12"/>
      <c r="N139" s="12"/>
      <c r="O139" s="12"/>
      <c r="P139" s="12"/>
    </row>
    <row r="140" spans="1:16" ht="15.75">
      <c r="A140" s="10"/>
      <c r="B140" s="12"/>
      <c r="C140" s="12"/>
      <c r="D140" s="12"/>
      <c r="E140" s="12"/>
      <c r="F140" s="12"/>
      <c r="G140" s="12"/>
      <c r="H140" s="12"/>
      <c r="I140" s="12"/>
      <c r="J140" s="12"/>
      <c r="K140" s="12"/>
      <c r="L140" s="12"/>
      <c r="M140" s="12"/>
      <c r="N140" s="12"/>
      <c r="O140" s="12"/>
      <c r="P140" s="12"/>
    </row>
    <row r="141" spans="1:16" ht="15.75">
      <c r="A141" s="10"/>
      <c r="B141" s="12"/>
      <c r="C141" s="12"/>
      <c r="D141" s="12"/>
      <c r="E141" s="12"/>
      <c r="F141" s="12"/>
      <c r="G141" s="12"/>
      <c r="H141" s="12"/>
      <c r="I141" s="12"/>
      <c r="J141" s="12"/>
      <c r="K141" s="12"/>
      <c r="L141" s="12"/>
      <c r="M141" s="12"/>
      <c r="N141" s="12"/>
      <c r="O141" s="12"/>
      <c r="P141" s="12"/>
    </row>
    <row r="142" spans="1:16" ht="15.75">
      <c r="A142" s="10"/>
      <c r="B142" s="12"/>
      <c r="C142" s="12"/>
      <c r="D142" s="12"/>
      <c r="E142" s="12"/>
      <c r="F142" s="12"/>
      <c r="G142" s="12"/>
      <c r="H142" s="12"/>
      <c r="I142" s="12"/>
      <c r="J142" s="12"/>
      <c r="K142" s="12"/>
      <c r="L142" s="12"/>
      <c r="M142" s="12"/>
      <c r="N142" s="12"/>
      <c r="O142" s="12"/>
      <c r="P142" s="12"/>
    </row>
    <row r="143" spans="1:16" ht="15.75">
      <c r="A143" s="10"/>
      <c r="B143" s="12"/>
      <c r="C143" s="12"/>
      <c r="D143" s="12"/>
      <c r="E143" s="12"/>
      <c r="F143" s="12"/>
      <c r="G143" s="12"/>
      <c r="H143" s="12"/>
      <c r="I143" s="12"/>
      <c r="J143" s="12"/>
      <c r="K143" s="12"/>
      <c r="L143" s="12"/>
      <c r="M143" s="12"/>
      <c r="N143" s="12"/>
      <c r="O143" s="12"/>
      <c r="P143" s="12"/>
    </row>
    <row r="144" spans="1:16">
      <c r="A144" s="12"/>
      <c r="B144" s="12"/>
      <c r="C144" s="12"/>
      <c r="D144" s="12"/>
      <c r="E144" s="12"/>
      <c r="F144" s="12"/>
      <c r="G144" s="12"/>
      <c r="H144" s="12"/>
      <c r="I144" s="12"/>
      <c r="J144" s="12"/>
      <c r="K144" s="12"/>
      <c r="L144" s="12"/>
      <c r="M144" s="12"/>
      <c r="N144" s="12"/>
      <c r="O144" s="12"/>
      <c r="P144" s="12"/>
    </row>
    <row r="145" spans="1:16" ht="18.75">
      <c r="A145" s="11" t="s">
        <v>5331</v>
      </c>
      <c r="B145" s="12"/>
      <c r="C145" s="12"/>
      <c r="D145" s="12"/>
      <c r="E145" s="12"/>
      <c r="F145" s="12"/>
      <c r="G145" s="12"/>
      <c r="H145" s="12"/>
      <c r="I145" s="12"/>
      <c r="J145" s="12"/>
      <c r="K145" s="12"/>
      <c r="L145" s="12"/>
      <c r="M145" s="12"/>
      <c r="N145" s="12"/>
      <c r="O145" s="12"/>
      <c r="P145" s="12"/>
    </row>
    <row r="146" spans="1:16" ht="15.75">
      <c r="A146" s="10"/>
      <c r="B146" s="12"/>
      <c r="C146" s="12"/>
      <c r="D146" s="12"/>
      <c r="E146" s="12"/>
      <c r="F146" s="12"/>
      <c r="G146" s="12"/>
      <c r="H146" s="12"/>
      <c r="I146" s="12"/>
      <c r="J146" s="12"/>
      <c r="K146" s="12"/>
      <c r="L146" s="12"/>
      <c r="M146" s="12"/>
      <c r="N146" s="12"/>
      <c r="O146" s="12"/>
      <c r="P146" s="12"/>
    </row>
    <row r="147" spans="1:16" ht="15.75">
      <c r="A147" s="10"/>
      <c r="B147" s="12"/>
      <c r="C147" s="12"/>
      <c r="D147" s="12"/>
      <c r="E147" s="12"/>
      <c r="F147" s="12"/>
      <c r="G147" s="12"/>
      <c r="H147" s="12"/>
      <c r="I147" s="12"/>
      <c r="J147" s="12"/>
      <c r="K147" s="12"/>
      <c r="L147" s="12"/>
      <c r="M147" s="12"/>
      <c r="N147" s="12"/>
      <c r="O147" s="12"/>
      <c r="P147" s="12"/>
    </row>
    <row r="148" spans="1:16" ht="15.75">
      <c r="A148" s="10"/>
      <c r="B148" s="12"/>
      <c r="C148" s="12"/>
      <c r="D148" s="12"/>
      <c r="E148" s="12"/>
      <c r="F148" s="12"/>
      <c r="G148" s="12"/>
      <c r="H148" s="12"/>
      <c r="I148" s="12"/>
      <c r="J148" s="12"/>
      <c r="K148" s="12"/>
      <c r="L148" s="12"/>
      <c r="M148" s="12"/>
      <c r="N148" s="12"/>
      <c r="O148" s="12"/>
      <c r="P148" s="12"/>
    </row>
    <row r="149" spans="1:16" ht="15.75">
      <c r="A149" s="10"/>
      <c r="B149" s="12"/>
      <c r="C149" s="12"/>
      <c r="D149" s="12"/>
      <c r="E149" s="12"/>
      <c r="F149" s="12"/>
      <c r="G149" s="12"/>
      <c r="H149" s="12"/>
      <c r="I149" s="12"/>
      <c r="J149" s="12"/>
      <c r="K149" s="12"/>
      <c r="L149" s="12"/>
      <c r="M149" s="12"/>
      <c r="N149" s="12"/>
      <c r="O149" s="12"/>
      <c r="P149" s="12"/>
    </row>
    <row r="150" spans="1:16">
      <c r="A150" s="12"/>
      <c r="B150" s="12"/>
      <c r="C150" s="12"/>
      <c r="D150" s="12"/>
      <c r="E150" s="12"/>
      <c r="F150" s="12"/>
      <c r="G150" s="12"/>
      <c r="H150" s="12"/>
      <c r="I150" s="12"/>
      <c r="J150" s="12"/>
      <c r="K150" s="12"/>
      <c r="L150" s="12"/>
      <c r="M150" s="12"/>
      <c r="N150" s="12"/>
      <c r="O150" s="12"/>
      <c r="P150" s="12"/>
    </row>
    <row r="151" spans="1:16">
      <c r="A151" s="12"/>
      <c r="B151" s="12"/>
      <c r="C151" s="12"/>
      <c r="D151" s="12"/>
      <c r="E151" s="12"/>
      <c r="F151" s="12"/>
      <c r="G151" s="12"/>
      <c r="H151" s="12"/>
      <c r="I151" s="12"/>
      <c r="J151" s="12"/>
      <c r="K151" s="12"/>
      <c r="L151" s="12"/>
      <c r="M151" s="12"/>
      <c r="N151" s="12"/>
      <c r="O151" s="12"/>
      <c r="P151" s="12"/>
    </row>
    <row r="152" spans="1:16">
      <c r="A152" s="12"/>
      <c r="B152" s="12"/>
      <c r="C152" s="12"/>
      <c r="D152" s="12"/>
      <c r="E152" s="12"/>
      <c r="F152" s="12"/>
      <c r="G152" s="12"/>
      <c r="H152" s="12"/>
      <c r="I152" s="12"/>
      <c r="J152" s="12"/>
      <c r="K152" s="12"/>
      <c r="L152" s="12"/>
      <c r="M152" s="12"/>
      <c r="N152" s="12"/>
      <c r="O152" s="12"/>
      <c r="P152" s="12"/>
    </row>
    <row r="153" spans="1:16" ht="18.75">
      <c r="A153" s="11" t="s">
        <v>5332</v>
      </c>
      <c r="B153" s="12"/>
      <c r="C153" s="12"/>
      <c r="D153" s="12"/>
      <c r="E153" s="12"/>
      <c r="F153" s="12"/>
      <c r="G153" s="12"/>
      <c r="H153" s="12"/>
      <c r="I153" s="12"/>
      <c r="J153" s="12"/>
      <c r="K153" s="12"/>
      <c r="L153" s="12"/>
      <c r="M153" s="12"/>
      <c r="N153" s="12"/>
      <c r="O153" s="12"/>
      <c r="P153" s="12"/>
    </row>
    <row r="154" spans="1:16" ht="15.75">
      <c r="A154" s="10"/>
      <c r="B154" s="12"/>
      <c r="C154" s="12"/>
      <c r="D154" s="12"/>
      <c r="E154" s="12"/>
      <c r="F154" s="12"/>
      <c r="G154" s="12"/>
      <c r="H154" s="12"/>
      <c r="I154" s="12"/>
      <c r="J154" s="12"/>
      <c r="K154" s="12"/>
      <c r="L154" s="12"/>
      <c r="M154" s="12"/>
      <c r="N154" s="12"/>
      <c r="O154" s="12"/>
      <c r="P154" s="12"/>
    </row>
    <row r="155" spans="1:16" ht="15.75">
      <c r="A155" s="10"/>
      <c r="B155" s="12"/>
      <c r="C155" s="12"/>
      <c r="D155" s="12"/>
      <c r="E155" s="12"/>
      <c r="F155" s="12"/>
      <c r="G155" s="12"/>
      <c r="H155" s="12"/>
      <c r="I155" s="12"/>
      <c r="J155" s="12"/>
      <c r="K155" s="12"/>
      <c r="L155" s="12"/>
      <c r="M155" s="12"/>
      <c r="N155" s="12"/>
      <c r="O155" s="12"/>
      <c r="P155" s="12"/>
    </row>
    <row r="156" spans="1:16" ht="15.75">
      <c r="A156" s="10"/>
      <c r="B156" s="12"/>
      <c r="C156" s="12"/>
      <c r="D156" s="12"/>
      <c r="E156" s="12"/>
      <c r="F156" s="12"/>
      <c r="G156" s="12"/>
      <c r="H156" s="12"/>
      <c r="I156" s="12"/>
      <c r="J156" s="12"/>
      <c r="K156" s="12"/>
      <c r="L156" s="12"/>
      <c r="M156" s="12"/>
      <c r="N156" s="12"/>
      <c r="O156" s="12"/>
      <c r="P156" s="12"/>
    </row>
    <row r="157" spans="1:16" ht="15.75">
      <c r="A157" s="10"/>
      <c r="B157" s="12"/>
      <c r="C157" s="12"/>
      <c r="D157" s="12"/>
      <c r="E157" s="12"/>
      <c r="F157" s="12"/>
      <c r="G157" s="12"/>
      <c r="H157" s="12"/>
      <c r="I157" s="12"/>
      <c r="J157" s="12"/>
      <c r="K157" s="12"/>
      <c r="L157" s="12"/>
      <c r="M157" s="12"/>
      <c r="N157" s="12"/>
      <c r="O157" s="12"/>
      <c r="P157" s="12"/>
    </row>
    <row r="158" spans="1:16">
      <c r="A158" s="12"/>
      <c r="B158" s="12"/>
      <c r="C158" s="12"/>
      <c r="D158" s="12"/>
      <c r="E158" s="12"/>
      <c r="F158" s="12"/>
      <c r="G158" s="12"/>
      <c r="H158" s="12"/>
      <c r="I158" s="12"/>
      <c r="J158" s="12"/>
      <c r="K158" s="12"/>
      <c r="L158" s="12"/>
      <c r="M158" s="12"/>
      <c r="N158" s="12"/>
      <c r="O158" s="12"/>
      <c r="P158" s="12"/>
    </row>
    <row r="159" spans="1:16">
      <c r="A159" s="12"/>
      <c r="B159" s="12"/>
      <c r="C159" s="12"/>
      <c r="D159" s="12"/>
      <c r="E159" s="12"/>
      <c r="F159" s="12"/>
      <c r="G159" s="12"/>
      <c r="H159" s="12"/>
      <c r="I159" s="12"/>
      <c r="J159" s="12"/>
      <c r="K159" s="12"/>
      <c r="L159" s="12"/>
      <c r="M159" s="12"/>
      <c r="N159" s="12"/>
      <c r="O159" s="12"/>
      <c r="P159" s="12"/>
    </row>
    <row r="160" spans="1:16" ht="18.75">
      <c r="A160" s="11" t="s">
        <v>5333</v>
      </c>
      <c r="B160" s="12"/>
      <c r="C160" s="12"/>
      <c r="D160" s="12"/>
      <c r="E160" s="12"/>
      <c r="F160" s="12"/>
      <c r="G160" s="12"/>
      <c r="H160" s="12"/>
      <c r="I160" s="12"/>
      <c r="J160" s="12"/>
      <c r="K160" s="12"/>
      <c r="L160" s="12"/>
      <c r="M160" s="12"/>
      <c r="N160" s="12"/>
      <c r="O160" s="12"/>
      <c r="P160" s="12"/>
    </row>
    <row r="161" spans="1:16">
      <c r="A161" s="12"/>
      <c r="B161" s="12"/>
      <c r="C161" s="12"/>
      <c r="D161" s="12"/>
      <c r="E161" s="12"/>
      <c r="F161" s="12"/>
      <c r="G161" s="12"/>
      <c r="H161" s="12"/>
      <c r="I161" s="12"/>
      <c r="J161" s="12"/>
      <c r="K161" s="12"/>
      <c r="L161" s="12"/>
      <c r="M161" s="12"/>
      <c r="N161" s="12"/>
      <c r="O161" s="12"/>
      <c r="P161" s="12"/>
    </row>
    <row r="162" spans="1:16" ht="18.75">
      <c r="A162" s="11" t="s">
        <v>5334</v>
      </c>
      <c r="B162" s="12"/>
      <c r="C162" s="12"/>
      <c r="D162" s="12"/>
      <c r="E162" s="12"/>
      <c r="F162" s="12"/>
      <c r="G162" s="12"/>
      <c r="H162" s="12"/>
      <c r="I162" s="12"/>
      <c r="J162" s="12"/>
      <c r="K162" s="12"/>
      <c r="L162" s="12"/>
      <c r="M162" s="12"/>
      <c r="N162" s="12"/>
      <c r="O162" s="12"/>
      <c r="P162" s="12"/>
    </row>
    <row r="163" spans="1:16">
      <c r="A163" s="12"/>
      <c r="B163" s="12"/>
      <c r="C163" s="12"/>
      <c r="D163" s="12"/>
      <c r="E163" s="12"/>
      <c r="F163" s="12"/>
      <c r="G163" s="12"/>
      <c r="H163" s="12"/>
      <c r="I163" s="12"/>
      <c r="J163" s="12"/>
      <c r="K163" s="12"/>
      <c r="L163" s="12"/>
      <c r="M163" s="12"/>
      <c r="N163" s="12"/>
      <c r="O163" s="12"/>
      <c r="P163" s="12"/>
    </row>
    <row r="164" spans="1:16" ht="18.75">
      <c r="A164" s="11" t="s">
        <v>5335</v>
      </c>
      <c r="B164" s="12"/>
      <c r="C164" s="12"/>
      <c r="D164" s="12"/>
      <c r="E164" s="12"/>
      <c r="F164" s="12"/>
      <c r="G164" s="12"/>
      <c r="H164" s="12"/>
      <c r="I164" s="12"/>
      <c r="J164" s="12"/>
      <c r="K164" s="12"/>
      <c r="L164" s="12"/>
      <c r="M164" s="12"/>
      <c r="N164" s="12"/>
      <c r="O164" s="12"/>
      <c r="P164" s="12"/>
    </row>
    <row r="165" spans="1:16" ht="18.75">
      <c r="A165" s="11" t="s">
        <v>5336</v>
      </c>
      <c r="B165" s="12"/>
      <c r="C165" s="12"/>
      <c r="D165" s="12"/>
      <c r="E165" s="12"/>
      <c r="F165" s="12"/>
      <c r="G165" s="12"/>
      <c r="H165" s="12"/>
      <c r="I165" s="12"/>
      <c r="J165" s="12"/>
      <c r="K165" s="12"/>
      <c r="L165" s="12"/>
      <c r="M165" s="12"/>
      <c r="N165" s="12"/>
      <c r="O165" s="12"/>
      <c r="P165" s="12"/>
    </row>
    <row r="166" spans="1:16" ht="18.75">
      <c r="A166" s="11" t="s">
        <v>5337</v>
      </c>
      <c r="B166" s="12"/>
      <c r="C166" s="12"/>
      <c r="D166" s="12"/>
      <c r="E166" s="12"/>
      <c r="F166" s="12"/>
      <c r="G166" s="12"/>
      <c r="H166" s="12"/>
      <c r="I166" s="12"/>
      <c r="J166" s="12"/>
      <c r="K166" s="12"/>
      <c r="L166" s="12"/>
      <c r="M166" s="12"/>
      <c r="N166" s="12"/>
      <c r="O166" s="12"/>
      <c r="P166" s="12"/>
    </row>
    <row r="167" spans="1:16" ht="18.75">
      <c r="A167" s="11" t="s">
        <v>5338</v>
      </c>
      <c r="B167" s="12"/>
      <c r="C167" s="12"/>
      <c r="D167" s="12"/>
      <c r="E167" s="12"/>
      <c r="F167" s="12"/>
      <c r="G167" s="12"/>
      <c r="H167" s="12"/>
      <c r="I167" s="12"/>
      <c r="J167" s="12"/>
      <c r="K167" s="12"/>
      <c r="L167" s="12"/>
      <c r="M167" s="12"/>
      <c r="N167" s="12"/>
      <c r="O167" s="12"/>
      <c r="P167" s="12"/>
    </row>
    <row r="168" spans="1:16" ht="15.75">
      <c r="A168" s="10"/>
      <c r="B168" s="12"/>
      <c r="C168" s="12"/>
      <c r="D168" s="12"/>
      <c r="E168" s="12"/>
      <c r="F168" s="12"/>
      <c r="G168" s="12"/>
      <c r="H168" s="12"/>
      <c r="I168" s="12"/>
      <c r="J168" s="12"/>
      <c r="K168" s="12"/>
      <c r="L168" s="12"/>
      <c r="M168" s="12"/>
      <c r="N168" s="12"/>
      <c r="O168" s="12"/>
      <c r="P168" s="12"/>
    </row>
    <row r="169" spans="1:16" ht="15.75">
      <c r="A169" s="10"/>
      <c r="B169" s="12"/>
      <c r="C169" s="12"/>
      <c r="D169" s="12"/>
      <c r="E169" s="12"/>
      <c r="F169" s="12"/>
      <c r="G169" s="12"/>
      <c r="H169" s="12"/>
      <c r="I169" s="12"/>
      <c r="J169" s="12"/>
      <c r="K169" s="12"/>
      <c r="L169" s="12"/>
      <c r="M169" s="12"/>
      <c r="N169" s="12"/>
      <c r="O169" s="12"/>
      <c r="P169" s="12"/>
    </row>
    <row r="170" spans="1:16" ht="15.75">
      <c r="A170" s="10"/>
      <c r="B170" s="12"/>
      <c r="C170" s="12"/>
      <c r="D170" s="12"/>
      <c r="E170" s="12"/>
      <c r="F170" s="12"/>
      <c r="G170" s="12"/>
      <c r="H170" s="12"/>
      <c r="I170" s="12"/>
      <c r="J170" s="12"/>
      <c r="K170" s="12"/>
      <c r="L170" s="12"/>
      <c r="M170" s="12"/>
      <c r="N170" s="12"/>
      <c r="O170" s="12"/>
      <c r="P170" s="12"/>
    </row>
    <row r="171" spans="1:16" ht="15.75">
      <c r="A171" s="10"/>
      <c r="B171" s="12"/>
      <c r="C171" s="12"/>
      <c r="D171" s="12"/>
      <c r="E171" s="12"/>
      <c r="F171" s="12"/>
      <c r="G171" s="12"/>
      <c r="H171" s="12"/>
      <c r="I171" s="12"/>
      <c r="J171" s="12"/>
      <c r="K171" s="12"/>
      <c r="L171" s="12"/>
      <c r="M171" s="12"/>
      <c r="N171" s="12"/>
      <c r="O171" s="12"/>
      <c r="P171" s="12"/>
    </row>
    <row r="172" spans="1:16" ht="15.75">
      <c r="A172" s="10"/>
      <c r="B172" s="12"/>
      <c r="C172" s="12"/>
      <c r="D172" s="12"/>
      <c r="E172" s="12"/>
      <c r="F172" s="12"/>
      <c r="G172" s="12"/>
      <c r="H172" s="12"/>
      <c r="I172" s="12"/>
      <c r="J172" s="12"/>
      <c r="K172" s="12"/>
      <c r="L172" s="12"/>
      <c r="M172" s="12"/>
      <c r="N172" s="12"/>
      <c r="O172" s="12"/>
      <c r="P172" s="12"/>
    </row>
    <row r="173" spans="1:16" ht="15.75">
      <c r="A173" s="10"/>
      <c r="B173" s="12"/>
      <c r="C173" s="12"/>
      <c r="D173" s="12"/>
      <c r="E173" s="12"/>
      <c r="F173" s="12"/>
      <c r="G173" s="12"/>
      <c r="H173" s="12"/>
      <c r="I173" s="12"/>
      <c r="J173" s="12"/>
      <c r="K173" s="12"/>
      <c r="L173" s="12"/>
      <c r="M173" s="12"/>
      <c r="N173" s="12"/>
      <c r="O173" s="12"/>
      <c r="P173" s="12"/>
    </row>
    <row r="174" spans="1:16" ht="15.75">
      <c r="A174" s="10"/>
      <c r="B174" s="12"/>
      <c r="C174" s="12"/>
      <c r="D174" s="12"/>
      <c r="E174" s="12"/>
      <c r="F174" s="12"/>
      <c r="G174" s="12"/>
      <c r="H174" s="12"/>
      <c r="I174" s="12"/>
      <c r="J174" s="12"/>
      <c r="K174" s="12"/>
      <c r="L174" s="12"/>
      <c r="M174" s="12"/>
      <c r="N174" s="12"/>
      <c r="O174" s="12"/>
      <c r="P174" s="12"/>
    </row>
    <row r="175" spans="1:16">
      <c r="A175" s="12"/>
      <c r="B175" s="12"/>
      <c r="C175" s="12"/>
      <c r="D175" s="12"/>
      <c r="E175" s="12"/>
      <c r="F175" s="12"/>
      <c r="G175" s="12"/>
      <c r="H175" s="12"/>
      <c r="I175" s="12"/>
      <c r="J175" s="12"/>
      <c r="K175" s="12"/>
      <c r="L175" s="12"/>
      <c r="M175" s="12"/>
      <c r="N175" s="12"/>
      <c r="O175" s="12"/>
      <c r="P175" s="12"/>
    </row>
    <row r="176" spans="1:16" ht="18.75">
      <c r="A176" s="11" t="s">
        <v>5339</v>
      </c>
      <c r="B176" s="12"/>
      <c r="C176" s="12"/>
      <c r="D176" s="12"/>
      <c r="E176" s="12"/>
      <c r="F176" s="12"/>
      <c r="G176" s="12"/>
      <c r="H176" s="12"/>
      <c r="I176" s="12"/>
      <c r="J176" s="12"/>
      <c r="K176" s="12"/>
      <c r="L176" s="12"/>
      <c r="M176" s="12"/>
      <c r="N176" s="12"/>
      <c r="O176" s="12"/>
      <c r="P176" s="12"/>
    </row>
    <row r="177" spans="1:16">
      <c r="A177" s="12"/>
      <c r="B177" s="12"/>
      <c r="C177" s="12"/>
      <c r="D177" s="12"/>
      <c r="E177" s="12"/>
      <c r="F177" s="12"/>
      <c r="G177" s="12"/>
      <c r="H177" s="12"/>
      <c r="I177" s="12"/>
      <c r="J177" s="12"/>
      <c r="K177" s="12"/>
      <c r="L177" s="12"/>
      <c r="M177" s="12"/>
      <c r="N177" s="12"/>
      <c r="O177" s="12"/>
      <c r="P177" s="12"/>
    </row>
    <row r="178" spans="1:16" ht="18.75">
      <c r="A178" s="3" t="s">
        <v>4088</v>
      </c>
      <c r="B178" s="12"/>
      <c r="C178" s="12"/>
      <c r="D178" s="12"/>
      <c r="E178" s="12"/>
      <c r="F178" s="12"/>
      <c r="G178" s="12"/>
      <c r="H178" s="12"/>
      <c r="I178" s="12"/>
      <c r="J178" s="12"/>
      <c r="K178" s="12"/>
      <c r="L178" s="12"/>
      <c r="M178" s="12"/>
      <c r="N178" s="12"/>
      <c r="O178" s="12"/>
      <c r="P178" s="12"/>
    </row>
    <row r="179" spans="1:16" ht="18.75">
      <c r="A179" s="11"/>
      <c r="B179" s="12"/>
      <c r="C179" s="12"/>
      <c r="D179" s="12"/>
      <c r="E179" s="12"/>
      <c r="F179" s="12"/>
      <c r="G179" s="12"/>
      <c r="H179" s="12"/>
      <c r="I179" s="12"/>
      <c r="J179" s="12"/>
      <c r="K179" s="12"/>
      <c r="L179" s="12"/>
      <c r="M179" s="12"/>
      <c r="N179" s="12"/>
      <c r="O179" s="12"/>
      <c r="P179" s="12"/>
    </row>
    <row r="180" spans="1:16">
      <c r="A180" s="56" t="s">
        <v>4905</v>
      </c>
      <c r="B180" s="56" t="s">
        <v>4906</v>
      </c>
      <c r="C180" s="16"/>
      <c r="D180" s="12"/>
      <c r="E180" s="12"/>
      <c r="F180" s="12"/>
      <c r="G180" s="12"/>
      <c r="H180" s="12"/>
      <c r="I180" s="12"/>
      <c r="J180" s="12"/>
      <c r="K180" s="12"/>
      <c r="L180" s="12"/>
      <c r="M180" s="12"/>
      <c r="N180" s="12"/>
      <c r="O180" s="12"/>
      <c r="P180" s="12"/>
    </row>
    <row r="181" spans="1:16">
      <c r="A181" s="16">
        <v>100</v>
      </c>
      <c r="B181" s="726">
        <v>0.6</v>
      </c>
      <c r="C181" s="16"/>
      <c r="D181" s="12"/>
      <c r="E181" s="12" t="s">
        <v>5617</v>
      </c>
      <c r="F181" s="12"/>
      <c r="G181" s="12"/>
      <c r="H181" s="12"/>
      <c r="I181" s="12"/>
      <c r="J181" s="12"/>
      <c r="K181" s="12"/>
      <c r="L181" s="12"/>
      <c r="M181" s="12"/>
      <c r="N181" s="12"/>
      <c r="O181" s="12"/>
      <c r="P181" s="12"/>
    </row>
    <row r="182" spans="1:16">
      <c r="A182" s="12"/>
      <c r="B182" s="12"/>
      <c r="C182" s="12"/>
      <c r="D182" s="12"/>
      <c r="E182" s="12"/>
      <c r="F182" s="12"/>
      <c r="G182" s="12"/>
      <c r="H182" s="12"/>
      <c r="I182" s="12"/>
      <c r="J182" s="12"/>
      <c r="K182" s="12"/>
      <c r="L182" s="12"/>
      <c r="M182" s="12"/>
      <c r="N182" s="12"/>
      <c r="O182" s="12"/>
      <c r="P182" s="12"/>
    </row>
    <row r="183" spans="1:16">
      <c r="A183" s="12"/>
      <c r="B183" s="12"/>
      <c r="C183" s="12"/>
      <c r="D183" s="12"/>
      <c r="E183" s="12"/>
      <c r="F183" s="12"/>
      <c r="G183" s="12"/>
      <c r="H183" s="12"/>
      <c r="I183" s="12"/>
      <c r="J183" s="12"/>
      <c r="K183" s="12"/>
      <c r="L183" s="12"/>
      <c r="M183" s="12"/>
      <c r="N183" s="12"/>
      <c r="O183" s="12"/>
      <c r="P183" s="12"/>
    </row>
    <row r="184" spans="1:16">
      <c r="A184" s="16"/>
      <c r="B184" s="56" t="s">
        <v>4907</v>
      </c>
      <c r="C184" s="56" t="s">
        <v>4908</v>
      </c>
      <c r="D184" s="12"/>
      <c r="E184" s="12"/>
      <c r="F184" s="12"/>
      <c r="G184" s="12"/>
      <c r="H184" s="12"/>
      <c r="I184" s="12"/>
      <c r="J184" s="12"/>
      <c r="K184" s="12"/>
      <c r="L184" s="12"/>
      <c r="M184" s="12"/>
      <c r="N184" s="12"/>
      <c r="O184" s="12"/>
      <c r="P184" s="12"/>
    </row>
    <row r="185" spans="1:16">
      <c r="A185" s="56" t="s">
        <v>4909</v>
      </c>
      <c r="B185" s="16">
        <v>60</v>
      </c>
      <c r="C185" s="786">
        <v>50</v>
      </c>
      <c r="D185" s="12"/>
      <c r="E185" s="12" t="s">
        <v>5616</v>
      </c>
      <c r="F185" s="12"/>
      <c r="G185" s="12"/>
      <c r="H185" s="12"/>
      <c r="I185" s="12"/>
      <c r="J185" s="12"/>
      <c r="K185" s="12"/>
      <c r="L185" s="12"/>
      <c r="M185" s="12"/>
      <c r="N185" s="12"/>
      <c r="O185" s="12"/>
      <c r="P185" s="12"/>
    </row>
    <row r="186" spans="1:16">
      <c r="A186" s="56" t="s">
        <v>4910</v>
      </c>
      <c r="B186" s="16">
        <v>40</v>
      </c>
      <c r="C186" s="779">
        <v>20</v>
      </c>
      <c r="D186" s="12"/>
      <c r="E186" s="12"/>
      <c r="F186" s="12"/>
      <c r="G186" s="12"/>
      <c r="H186" s="12"/>
      <c r="I186" s="12"/>
      <c r="J186" s="12"/>
      <c r="K186" s="12"/>
      <c r="L186" s="12"/>
      <c r="M186" s="12"/>
      <c r="N186" s="12"/>
      <c r="O186" s="12"/>
      <c r="P186" s="12"/>
    </row>
    <row r="187" spans="1:16">
      <c r="A187" s="12"/>
      <c r="B187" s="12"/>
      <c r="C187" s="780"/>
      <c r="D187" s="12"/>
      <c r="E187" s="12"/>
      <c r="F187" s="12"/>
      <c r="G187" s="12"/>
      <c r="H187" s="12"/>
      <c r="I187" s="12"/>
      <c r="J187" s="12"/>
      <c r="K187" s="12"/>
      <c r="L187" s="12"/>
      <c r="M187" s="12"/>
      <c r="N187" s="12"/>
      <c r="O187" s="12"/>
      <c r="P187" s="12"/>
    </row>
    <row r="188" spans="1:16" ht="18.75">
      <c r="A188" s="12"/>
      <c r="B188" s="210" t="s">
        <v>4911</v>
      </c>
      <c r="C188" s="781">
        <f>(B185*C185)+(B186*C186)</f>
        <v>3800</v>
      </c>
      <c r="D188" s="12"/>
      <c r="E188" s="12"/>
      <c r="F188" s="12"/>
      <c r="G188" s="12"/>
      <c r="H188" s="12"/>
      <c r="I188" s="12"/>
      <c r="J188" s="12"/>
      <c r="K188" s="877" t="s">
        <v>25</v>
      </c>
      <c r="L188" s="877"/>
      <c r="M188" s="877"/>
      <c r="N188" s="877"/>
      <c r="O188" s="877"/>
      <c r="P188" s="877"/>
    </row>
    <row r="189" spans="1:16">
      <c r="A189" s="12"/>
      <c r="B189" s="12"/>
      <c r="C189" s="12"/>
      <c r="D189" s="12"/>
      <c r="E189" s="12"/>
      <c r="F189" s="12"/>
      <c r="G189" s="12"/>
      <c r="H189" s="12"/>
      <c r="I189" s="12"/>
      <c r="J189" s="12"/>
      <c r="K189" s="12"/>
      <c r="L189" s="12"/>
      <c r="M189" s="12"/>
      <c r="N189" s="12"/>
      <c r="O189" s="12"/>
      <c r="P189" s="12"/>
    </row>
    <row r="190" spans="1:16" ht="15.75">
      <c r="A190" s="777">
        <f>B185*C185+B186*C186</f>
        <v>3800</v>
      </c>
      <c r="B190" s="785">
        <v>50</v>
      </c>
      <c r="C190" s="785">
        <v>60</v>
      </c>
      <c r="D190" s="785">
        <v>70</v>
      </c>
      <c r="E190" s="12"/>
      <c r="F190" s="12"/>
      <c r="G190" s="12"/>
      <c r="H190" s="12"/>
      <c r="I190" s="12"/>
      <c r="J190" s="12"/>
      <c r="K190" s="12"/>
      <c r="L190" s="12"/>
      <c r="M190" s="12"/>
      <c r="N190" s="12"/>
      <c r="O190" s="12"/>
      <c r="P190" s="12"/>
    </row>
    <row r="191" spans="1:16" ht="15.75">
      <c r="A191" s="784">
        <v>0.6</v>
      </c>
      <c r="B191" s="16"/>
      <c r="C191" s="16"/>
      <c r="D191" s="16"/>
      <c r="E191" s="12"/>
      <c r="F191" s="12"/>
      <c r="G191" s="12"/>
      <c r="H191" s="12"/>
      <c r="I191" s="12"/>
      <c r="J191" s="12"/>
      <c r="K191" s="12"/>
      <c r="L191" s="12"/>
      <c r="M191" s="12"/>
      <c r="N191" s="12"/>
      <c r="O191" s="12"/>
      <c r="P191" s="12"/>
    </row>
    <row r="192" spans="1:16" ht="15.75">
      <c r="A192" s="784">
        <v>0.7</v>
      </c>
      <c r="B192" s="16"/>
      <c r="C192" s="16"/>
      <c r="D192" s="16"/>
      <c r="E192" s="12"/>
      <c r="F192" s="12"/>
      <c r="G192" s="12"/>
      <c r="H192" s="12"/>
      <c r="I192" s="12"/>
      <c r="J192" s="12"/>
      <c r="K192" s="12"/>
      <c r="L192" s="12"/>
      <c r="M192" s="12"/>
      <c r="N192" s="12"/>
      <c r="O192" s="12"/>
      <c r="P192" s="12"/>
    </row>
    <row r="193" spans="1:18" ht="15.75">
      <c r="A193" s="784">
        <v>0.8</v>
      </c>
      <c r="B193" s="16"/>
      <c r="C193" s="16"/>
      <c r="D193" s="16"/>
      <c r="E193" s="12"/>
      <c r="F193" s="12"/>
      <c r="G193" s="12"/>
      <c r="H193" s="12"/>
      <c r="I193" s="12"/>
      <c r="J193" s="12"/>
      <c r="K193" s="12"/>
      <c r="L193" s="12"/>
      <c r="M193" s="12"/>
      <c r="N193" s="12"/>
      <c r="O193" s="12"/>
      <c r="P193" s="12"/>
    </row>
    <row r="194" spans="1:18" ht="15.75">
      <c r="A194" s="784">
        <v>0.9</v>
      </c>
      <c r="B194" s="16"/>
      <c r="C194" s="16"/>
      <c r="D194" s="16"/>
      <c r="E194" s="12"/>
      <c r="F194" s="12"/>
      <c r="G194" s="12"/>
      <c r="H194" s="12"/>
      <c r="I194" s="12"/>
      <c r="J194" s="12"/>
      <c r="K194" s="12"/>
      <c r="L194" s="12"/>
      <c r="M194" s="12"/>
      <c r="N194" s="12"/>
      <c r="O194" s="12"/>
      <c r="P194" s="12"/>
    </row>
    <row r="195" spans="1:18" ht="15.75">
      <c r="A195" s="784">
        <v>1</v>
      </c>
      <c r="B195" s="16"/>
      <c r="C195" s="16"/>
      <c r="D195" s="16"/>
      <c r="E195" s="12"/>
      <c r="F195" s="12"/>
      <c r="G195" s="12"/>
      <c r="H195" s="12"/>
      <c r="I195" s="12"/>
      <c r="J195" s="12"/>
      <c r="K195" s="12"/>
      <c r="L195" s="12"/>
      <c r="M195" s="12"/>
      <c r="N195" s="12"/>
      <c r="O195" s="12"/>
      <c r="P195" s="12"/>
    </row>
    <row r="196" spans="1:18" ht="18.75">
      <c r="A196" s="11"/>
      <c r="B196" s="12"/>
      <c r="C196" s="12"/>
      <c r="D196" s="12"/>
      <c r="E196" s="12"/>
      <c r="F196" s="12"/>
      <c r="G196" s="12"/>
      <c r="H196" s="12"/>
      <c r="I196" s="12"/>
      <c r="J196" s="12"/>
      <c r="K196" s="12"/>
      <c r="L196" s="12"/>
      <c r="M196" s="12"/>
      <c r="N196" s="12"/>
      <c r="O196" s="12"/>
      <c r="P196" s="12"/>
    </row>
    <row r="197" spans="1:18" ht="18.75">
      <c r="A197" s="11"/>
      <c r="B197" s="12"/>
      <c r="C197" s="12"/>
      <c r="D197" s="12"/>
      <c r="E197" s="12"/>
      <c r="F197" s="12"/>
      <c r="G197" s="12"/>
      <c r="H197" s="12"/>
      <c r="I197" s="12"/>
      <c r="J197" s="12"/>
      <c r="K197" s="12"/>
      <c r="L197" s="12"/>
      <c r="M197" s="12"/>
      <c r="N197" s="12"/>
      <c r="O197" s="12"/>
      <c r="P197" s="12"/>
    </row>
    <row r="198" spans="1:18" ht="18.75">
      <c r="A198" s="11"/>
      <c r="B198" s="12"/>
      <c r="C198" s="12"/>
      <c r="D198" s="12"/>
      <c r="E198" s="12"/>
      <c r="F198" s="12"/>
      <c r="G198" s="12"/>
      <c r="H198" s="12"/>
      <c r="I198" s="12"/>
      <c r="J198" s="12"/>
      <c r="K198" s="12"/>
      <c r="L198" s="12"/>
      <c r="M198" s="12"/>
      <c r="N198" s="12"/>
      <c r="O198" s="12"/>
      <c r="P198" s="12"/>
    </row>
    <row r="199" spans="1:18" ht="15.75">
      <c r="A199" s="10"/>
      <c r="B199" s="12"/>
      <c r="C199" s="12"/>
      <c r="D199" s="12"/>
      <c r="E199" s="12"/>
      <c r="F199" s="12"/>
      <c r="G199" s="12"/>
      <c r="H199" s="12"/>
      <c r="I199" s="12"/>
      <c r="J199" s="12"/>
      <c r="K199" s="12"/>
      <c r="L199" s="12"/>
      <c r="M199" s="12"/>
      <c r="N199" s="12"/>
      <c r="O199" s="12"/>
      <c r="P199" s="12"/>
    </row>
    <row r="200" spans="1:18" ht="18.75">
      <c r="A200" s="11" t="s">
        <v>5340</v>
      </c>
      <c r="B200" s="12"/>
      <c r="C200" s="12"/>
      <c r="D200" s="12"/>
      <c r="E200" s="12"/>
      <c r="F200" s="12"/>
      <c r="G200" s="12"/>
      <c r="H200" s="12"/>
      <c r="I200" s="12"/>
      <c r="J200" s="12"/>
      <c r="K200" s="12"/>
      <c r="L200" s="12"/>
      <c r="M200" s="12"/>
      <c r="N200" s="12"/>
      <c r="O200" s="12"/>
      <c r="P200" s="12"/>
    </row>
    <row r="201" spans="1:18" ht="18.75">
      <c r="A201" s="11" t="s">
        <v>5341</v>
      </c>
      <c r="B201" s="12"/>
      <c r="C201" s="12"/>
      <c r="D201" s="12"/>
      <c r="E201" s="12"/>
      <c r="F201" s="12"/>
      <c r="G201" s="12"/>
      <c r="H201" s="12"/>
      <c r="I201" s="12"/>
      <c r="J201" s="12"/>
      <c r="K201" s="12"/>
      <c r="L201" s="12"/>
      <c r="M201" s="12"/>
      <c r="N201" s="12"/>
      <c r="O201" s="12"/>
      <c r="P201" s="12"/>
    </row>
    <row r="202" spans="1:18">
      <c r="A202" s="12"/>
      <c r="B202" s="12"/>
      <c r="C202" s="12"/>
      <c r="D202" s="12"/>
      <c r="E202" s="12"/>
      <c r="F202" s="12"/>
      <c r="G202" s="12"/>
      <c r="H202" s="12"/>
      <c r="I202" s="12"/>
      <c r="J202" s="12"/>
      <c r="K202" s="12"/>
      <c r="L202" s="12"/>
      <c r="M202" s="12"/>
      <c r="N202" s="12"/>
      <c r="O202" s="12"/>
      <c r="P202" s="12"/>
    </row>
    <row r="203" spans="1:18" ht="18.75">
      <c r="A203" s="11" t="s">
        <v>5342</v>
      </c>
      <c r="B203" s="12"/>
      <c r="C203" s="12"/>
      <c r="D203" s="12"/>
      <c r="E203" s="12"/>
      <c r="F203" s="12"/>
      <c r="G203" s="12"/>
      <c r="H203" s="12"/>
      <c r="I203" s="12"/>
      <c r="J203" s="12"/>
      <c r="K203" s="12"/>
      <c r="L203" s="12"/>
      <c r="M203" s="12"/>
      <c r="N203" s="12"/>
      <c r="O203" s="12"/>
      <c r="P203" s="12"/>
    </row>
    <row r="204" spans="1:18" ht="18.75">
      <c r="A204" s="11" t="s">
        <v>5322</v>
      </c>
      <c r="B204" s="12"/>
      <c r="C204" s="12"/>
      <c r="D204" s="12"/>
      <c r="E204" s="12"/>
      <c r="F204" s="12"/>
      <c r="G204" s="12"/>
      <c r="H204" s="12"/>
      <c r="I204" s="12"/>
      <c r="J204" s="12"/>
      <c r="K204" s="12"/>
      <c r="L204" s="12"/>
      <c r="M204" s="12"/>
      <c r="N204" s="12"/>
      <c r="O204" s="12"/>
      <c r="P204" s="12"/>
    </row>
    <row r="205" spans="1:18" ht="18.75">
      <c r="A205" s="11" t="s">
        <v>5343</v>
      </c>
      <c r="B205" s="12"/>
      <c r="C205" s="12"/>
      <c r="D205" s="12"/>
      <c r="E205" s="12"/>
      <c r="F205" s="12"/>
      <c r="G205" s="12"/>
      <c r="H205" s="12"/>
      <c r="I205" s="12"/>
      <c r="J205" s="12"/>
      <c r="K205" s="12"/>
      <c r="L205" s="12"/>
      <c r="M205" s="12"/>
      <c r="N205" s="12"/>
      <c r="O205" s="12"/>
      <c r="P205" s="12"/>
    </row>
    <row r="206" spans="1:18">
      <c r="A206" s="12"/>
      <c r="B206" s="12"/>
      <c r="C206" s="12"/>
      <c r="D206" s="12"/>
      <c r="E206" s="12"/>
      <c r="F206" s="12"/>
      <c r="G206" s="12"/>
      <c r="H206" s="12"/>
      <c r="I206" s="12"/>
      <c r="J206" s="12"/>
      <c r="K206" s="12"/>
      <c r="L206" s="12"/>
      <c r="M206" s="12"/>
      <c r="N206" s="12"/>
      <c r="O206" s="12"/>
      <c r="P206" s="12"/>
    </row>
    <row r="207" spans="1:18">
      <c r="A207" s="12"/>
      <c r="B207" s="12"/>
      <c r="C207" s="12"/>
      <c r="D207" s="12"/>
      <c r="E207" s="12"/>
      <c r="F207" s="12"/>
      <c r="G207" s="12"/>
      <c r="H207" s="12"/>
      <c r="I207" s="12"/>
      <c r="J207" s="12"/>
      <c r="K207" s="12"/>
      <c r="L207" s="12"/>
      <c r="M207" s="12"/>
      <c r="N207" s="12"/>
      <c r="O207" s="12"/>
      <c r="P207" s="12"/>
    </row>
    <row r="208" spans="1:18" ht="23.25">
      <c r="A208" s="60" t="s">
        <v>5344</v>
      </c>
      <c r="B208" s="62"/>
      <c r="C208" s="62"/>
      <c r="D208" s="62"/>
      <c r="E208" s="62"/>
      <c r="F208" s="62"/>
      <c r="G208" s="62"/>
      <c r="H208" s="62"/>
      <c r="I208" s="62"/>
      <c r="J208" s="12"/>
      <c r="K208" s="12"/>
      <c r="L208" s="12"/>
      <c r="M208" s="12"/>
      <c r="N208" s="12"/>
      <c r="O208" s="12"/>
      <c r="P208" s="12"/>
      <c r="Q208" s="12"/>
      <c r="R208" s="12"/>
    </row>
    <row r="209" spans="1:18">
      <c r="A209" s="12"/>
      <c r="B209" s="12"/>
      <c r="C209" s="12"/>
      <c r="D209" s="12"/>
      <c r="E209" s="12"/>
      <c r="F209" s="12"/>
      <c r="G209" s="12"/>
      <c r="H209" s="12"/>
      <c r="I209" s="12"/>
      <c r="J209" s="12"/>
      <c r="K209" s="12"/>
      <c r="L209" s="12"/>
      <c r="M209" s="12"/>
      <c r="N209" s="12"/>
      <c r="O209" s="12"/>
      <c r="P209" s="12"/>
      <c r="Q209" s="12"/>
      <c r="R209" s="12"/>
    </row>
    <row r="210" spans="1:18" ht="18.75">
      <c r="A210" s="105" t="s">
        <v>5345</v>
      </c>
      <c r="B210" s="8"/>
      <c r="C210" s="8"/>
      <c r="D210" s="8"/>
      <c r="E210" s="8"/>
      <c r="F210" s="8"/>
      <c r="G210" s="12"/>
      <c r="H210" s="12"/>
      <c r="I210" s="12"/>
      <c r="J210" s="12"/>
      <c r="K210" s="12"/>
      <c r="L210" s="12"/>
      <c r="M210" s="12"/>
      <c r="N210" s="12"/>
      <c r="O210" s="12"/>
      <c r="P210" s="12"/>
      <c r="Q210" s="12"/>
      <c r="R210" s="12"/>
    </row>
    <row r="211" spans="1:18" ht="15.75">
      <c r="A211" s="10"/>
      <c r="B211" s="12"/>
      <c r="C211" s="12"/>
      <c r="D211" s="12"/>
      <c r="E211" s="12"/>
      <c r="F211" s="12"/>
      <c r="G211" s="12"/>
      <c r="H211" s="12"/>
      <c r="I211" s="12"/>
      <c r="J211" s="12"/>
      <c r="K211" s="12"/>
      <c r="L211" s="12"/>
      <c r="M211" s="12"/>
      <c r="N211" s="12"/>
      <c r="O211" s="12"/>
      <c r="P211" s="12"/>
      <c r="Q211" s="12"/>
      <c r="R211" s="12"/>
    </row>
    <row r="212" spans="1:18" ht="15.75">
      <c r="A212" s="10"/>
      <c r="B212" s="15"/>
      <c r="C212" s="15">
        <v>10</v>
      </c>
      <c r="D212" s="15">
        <v>20</v>
      </c>
      <c r="E212" s="15">
        <v>30</v>
      </c>
      <c r="F212" s="15">
        <v>40</v>
      </c>
      <c r="G212" s="15">
        <v>50</v>
      </c>
      <c r="H212" s="12"/>
      <c r="I212" s="12"/>
      <c r="J212" s="12"/>
      <c r="K212" s="12"/>
      <c r="L212" s="12"/>
      <c r="M212" s="12"/>
      <c r="N212" s="12"/>
      <c r="O212" s="12"/>
      <c r="P212" s="12"/>
      <c r="Q212" s="12"/>
      <c r="R212" s="12"/>
    </row>
    <row r="213" spans="1:18" ht="15.75">
      <c r="A213" s="10"/>
      <c r="B213" s="15">
        <v>6000</v>
      </c>
      <c r="C213" s="15"/>
      <c r="D213" s="15"/>
      <c r="E213" s="15"/>
      <c r="F213" s="15"/>
      <c r="G213" s="15"/>
      <c r="H213" s="12"/>
      <c r="I213" s="12"/>
      <c r="J213" s="12"/>
      <c r="K213" s="12"/>
      <c r="L213" s="12"/>
      <c r="M213" s="12"/>
      <c r="N213" s="12"/>
      <c r="O213" s="12"/>
      <c r="P213" s="12"/>
      <c r="Q213" s="12"/>
      <c r="R213" s="12"/>
    </row>
    <row r="214" spans="1:18" ht="15.75">
      <c r="A214" s="10"/>
      <c r="B214" s="15">
        <v>7000</v>
      </c>
      <c r="C214" s="15"/>
      <c r="D214" s="15"/>
      <c r="E214" s="15"/>
      <c r="F214" s="15"/>
      <c r="G214" s="15"/>
      <c r="H214" s="12"/>
      <c r="I214" s="12"/>
      <c r="J214" s="12"/>
      <c r="K214" s="12"/>
      <c r="L214" s="12"/>
      <c r="M214" s="12"/>
      <c r="N214" s="12"/>
      <c r="O214" s="12"/>
      <c r="P214" s="12"/>
      <c r="Q214" s="12"/>
      <c r="R214" s="12"/>
    </row>
    <row r="215" spans="1:18" ht="15.75">
      <c r="A215" s="10"/>
      <c r="B215" s="15">
        <v>8000</v>
      </c>
      <c r="C215" s="15"/>
      <c r="D215" s="15"/>
      <c r="E215" s="15"/>
      <c r="F215" s="15"/>
      <c r="G215" s="15"/>
      <c r="H215" s="12"/>
      <c r="I215" s="12"/>
      <c r="J215" s="12"/>
      <c r="K215" s="12"/>
      <c r="L215" s="12"/>
      <c r="M215" s="12"/>
      <c r="N215" s="12"/>
      <c r="O215" s="12"/>
      <c r="P215" s="12"/>
      <c r="Q215" s="12"/>
      <c r="R215" s="12"/>
    </row>
    <row r="216" spans="1:18" ht="15.75">
      <c r="A216" s="10"/>
      <c r="B216" s="15">
        <v>9000</v>
      </c>
      <c r="C216" s="15"/>
      <c r="D216" s="15"/>
      <c r="E216" s="15"/>
      <c r="F216" s="15"/>
      <c r="G216" s="15"/>
      <c r="H216" s="12"/>
      <c r="I216" s="12"/>
      <c r="J216" s="12"/>
      <c r="K216" s="12"/>
      <c r="L216" s="12"/>
      <c r="M216" s="12"/>
      <c r="N216" s="12"/>
      <c r="O216" s="12"/>
      <c r="P216" s="12"/>
      <c r="Q216" s="12"/>
      <c r="R216" s="12"/>
    </row>
    <row r="217" spans="1:18" ht="15.75">
      <c r="A217" s="10"/>
      <c r="B217" s="15">
        <v>10000</v>
      </c>
      <c r="C217" s="15"/>
      <c r="D217" s="15"/>
      <c r="E217" s="15"/>
      <c r="F217" s="15"/>
      <c r="G217" s="15"/>
      <c r="H217" s="12"/>
      <c r="I217" s="12"/>
      <c r="J217" s="12"/>
      <c r="K217" s="12"/>
      <c r="L217" s="12"/>
      <c r="M217" s="12"/>
      <c r="N217" s="12"/>
      <c r="O217" s="12"/>
      <c r="P217" s="12"/>
      <c r="Q217" s="12"/>
      <c r="R217" s="12"/>
    </row>
    <row r="218" spans="1:18" ht="15.75">
      <c r="A218" s="10"/>
      <c r="B218" s="12"/>
      <c r="C218" s="12"/>
      <c r="D218" s="12"/>
      <c r="E218" s="12"/>
      <c r="F218" s="12"/>
      <c r="G218" s="12"/>
      <c r="H218" s="12"/>
      <c r="I218" s="12"/>
      <c r="J218" s="12"/>
      <c r="K218" s="12"/>
      <c r="L218" s="12"/>
      <c r="M218" s="12"/>
      <c r="N218" s="12"/>
      <c r="O218" s="12"/>
      <c r="P218" s="12"/>
      <c r="Q218" s="12"/>
      <c r="R218" s="12"/>
    </row>
    <row r="219" spans="1:18" ht="15.75">
      <c r="A219" s="10"/>
      <c r="B219" s="12"/>
      <c r="C219" s="12"/>
      <c r="D219" s="12"/>
      <c r="E219" s="12"/>
      <c r="F219" s="12"/>
      <c r="G219" s="12"/>
      <c r="H219" s="12"/>
      <c r="I219" s="12"/>
      <c r="J219" s="12"/>
      <c r="K219" s="12"/>
      <c r="L219" s="12"/>
      <c r="M219" s="12"/>
      <c r="N219" s="12"/>
      <c r="O219" s="12"/>
      <c r="P219" s="12"/>
      <c r="Q219" s="12"/>
      <c r="R219" s="12"/>
    </row>
    <row r="220" spans="1:18" ht="15.75">
      <c r="A220" s="10"/>
      <c r="B220" s="12"/>
      <c r="C220" s="12"/>
      <c r="D220" s="12"/>
      <c r="E220" s="12"/>
      <c r="F220" s="12"/>
      <c r="G220" s="12"/>
      <c r="H220" s="12"/>
      <c r="I220" s="12"/>
      <c r="J220" s="12"/>
      <c r="K220" s="12"/>
      <c r="L220" s="12"/>
      <c r="M220" s="12"/>
      <c r="N220" s="12"/>
      <c r="O220" s="12"/>
      <c r="P220" s="12"/>
      <c r="Q220" s="12"/>
      <c r="R220" s="12"/>
    </row>
    <row r="221" spans="1:18" ht="15.75">
      <c r="A221" s="10"/>
      <c r="B221" s="12"/>
      <c r="C221" s="12"/>
      <c r="D221" s="12"/>
      <c r="E221" s="12"/>
      <c r="F221" s="12"/>
      <c r="G221" s="12"/>
      <c r="H221" s="12"/>
      <c r="I221" s="12"/>
      <c r="J221" s="12"/>
      <c r="K221" s="12"/>
      <c r="L221" s="12"/>
      <c r="M221" s="12"/>
      <c r="N221" s="12"/>
      <c r="O221" s="12"/>
      <c r="P221" s="12"/>
      <c r="Q221" s="12"/>
      <c r="R221" s="12"/>
    </row>
    <row r="222" spans="1:18" ht="18.75">
      <c r="A222" s="11" t="s">
        <v>5346</v>
      </c>
      <c r="B222" s="12"/>
      <c r="C222" s="12"/>
      <c r="D222" s="12"/>
      <c r="E222" s="12"/>
      <c r="F222" s="12"/>
      <c r="G222" s="12"/>
      <c r="H222" s="12"/>
      <c r="I222" s="12"/>
      <c r="J222" s="12"/>
      <c r="K222" s="12"/>
      <c r="L222" s="12"/>
      <c r="M222" s="12"/>
      <c r="N222" s="12"/>
      <c r="O222" s="12"/>
      <c r="P222" s="12"/>
      <c r="Q222" s="12"/>
      <c r="R222" s="12"/>
    </row>
    <row r="223" spans="1:18" ht="18.75">
      <c r="A223" s="11" t="s">
        <v>5347</v>
      </c>
      <c r="B223" s="12"/>
      <c r="C223" s="12"/>
      <c r="D223" s="12"/>
      <c r="E223" s="12"/>
      <c r="F223" s="12"/>
      <c r="G223" s="12"/>
      <c r="H223" s="12"/>
      <c r="I223" s="12"/>
      <c r="J223" s="12"/>
      <c r="K223" s="12"/>
      <c r="L223" s="12"/>
      <c r="M223" s="12"/>
      <c r="N223" s="12"/>
      <c r="O223" s="12"/>
      <c r="P223" s="12"/>
      <c r="Q223" s="12"/>
      <c r="R223" s="12"/>
    </row>
    <row r="224" spans="1:18" ht="18.75">
      <c r="A224" s="11" t="s">
        <v>5348</v>
      </c>
      <c r="B224" s="12"/>
      <c r="C224" s="12"/>
      <c r="D224" s="12"/>
      <c r="E224" s="12"/>
      <c r="F224" s="12"/>
      <c r="G224" s="12"/>
      <c r="H224" s="12"/>
      <c r="I224" s="12"/>
      <c r="J224" s="12"/>
      <c r="K224" s="12"/>
      <c r="L224" s="12"/>
      <c r="M224" s="12"/>
      <c r="N224" s="12"/>
      <c r="O224" s="12"/>
      <c r="P224" s="12"/>
      <c r="Q224" s="12"/>
      <c r="R224" s="12"/>
    </row>
    <row r="225" spans="1:18" ht="15.75">
      <c r="A225" s="10"/>
      <c r="B225" s="12"/>
      <c r="C225" s="12"/>
      <c r="D225" s="12"/>
      <c r="E225" s="12"/>
      <c r="F225" s="12"/>
      <c r="G225" s="12"/>
      <c r="H225" s="12"/>
      <c r="I225" s="12"/>
      <c r="J225" s="12"/>
      <c r="K225" s="12"/>
      <c r="L225" s="12"/>
      <c r="M225" s="12"/>
      <c r="N225" s="12"/>
      <c r="O225" s="12"/>
      <c r="P225" s="12"/>
      <c r="Q225" s="12"/>
      <c r="R225" s="12"/>
    </row>
    <row r="226" spans="1:18" ht="15.75">
      <c r="A226" s="10"/>
      <c r="B226" s="12"/>
      <c r="C226" s="12"/>
      <c r="D226" s="12"/>
      <c r="E226" s="12"/>
      <c r="F226" s="12"/>
      <c r="G226" s="12"/>
      <c r="H226" s="12"/>
      <c r="I226" s="12"/>
      <c r="J226" s="12"/>
      <c r="K226" s="12"/>
      <c r="L226" s="12"/>
      <c r="M226" s="12"/>
      <c r="N226" s="12"/>
      <c r="O226" s="12"/>
      <c r="P226" s="12"/>
      <c r="Q226" s="12"/>
      <c r="R226" s="12"/>
    </row>
    <row r="227" spans="1:18" ht="15.75">
      <c r="A227" s="719">
        <v>10</v>
      </c>
      <c r="C227" s="15">
        <v>10</v>
      </c>
      <c r="D227" s="15">
        <v>20</v>
      </c>
      <c r="E227" s="15">
        <v>30</v>
      </c>
      <c r="F227" s="15">
        <v>40</v>
      </c>
      <c r="G227" s="15">
        <v>50</v>
      </c>
      <c r="H227" s="12"/>
      <c r="I227" s="12"/>
      <c r="J227" s="12"/>
      <c r="K227" s="12"/>
      <c r="L227" s="12"/>
      <c r="M227" s="12"/>
      <c r="N227" s="12"/>
      <c r="O227" s="12"/>
      <c r="P227" s="12"/>
      <c r="Q227" s="12"/>
      <c r="R227" s="12"/>
    </row>
    <row r="228" spans="1:18" ht="15.75">
      <c r="A228" s="719">
        <v>5000</v>
      </c>
      <c r="B228" s="15">
        <v>6000</v>
      </c>
      <c r="C228" s="15"/>
      <c r="D228" s="15"/>
      <c r="E228" s="15"/>
      <c r="F228" s="15"/>
      <c r="G228" s="15"/>
      <c r="H228" s="12"/>
      <c r="I228" s="12"/>
      <c r="J228" s="12"/>
      <c r="K228" s="12"/>
      <c r="L228" s="12"/>
      <c r="M228" s="12"/>
      <c r="N228" s="12"/>
      <c r="O228" s="12"/>
      <c r="P228" s="12"/>
      <c r="Q228" s="12"/>
      <c r="R228" s="12"/>
    </row>
    <row r="229" spans="1:18">
      <c r="A229" s="15">
        <f>(A227/100)*A228</f>
        <v>500</v>
      </c>
      <c r="B229" s="15">
        <v>7000</v>
      </c>
      <c r="C229" s="15"/>
      <c r="D229" s="15"/>
      <c r="E229" s="15"/>
      <c r="F229" s="15"/>
      <c r="G229" s="15"/>
      <c r="H229" s="12"/>
      <c r="I229" s="12"/>
      <c r="J229" s="12"/>
      <c r="K229" s="12"/>
      <c r="L229" s="12"/>
      <c r="M229" s="12"/>
      <c r="N229" s="12"/>
      <c r="O229" s="12"/>
      <c r="P229" s="12"/>
      <c r="Q229" s="12"/>
      <c r="R229" s="12"/>
    </row>
    <row r="230" spans="1:18" ht="15.75">
      <c r="A230" s="719"/>
      <c r="B230" s="15">
        <v>8000</v>
      </c>
      <c r="C230" s="15"/>
      <c r="D230" s="15"/>
      <c r="E230" s="15"/>
      <c r="F230" s="15"/>
      <c r="G230" s="15"/>
      <c r="H230" s="12"/>
      <c r="I230" s="12"/>
      <c r="J230" s="12"/>
      <c r="K230" s="12"/>
      <c r="L230" s="12"/>
      <c r="M230" s="12"/>
      <c r="N230" s="12"/>
      <c r="O230" s="12"/>
      <c r="P230" s="12"/>
      <c r="Q230" s="12"/>
      <c r="R230" s="12"/>
    </row>
    <row r="231" spans="1:18" ht="15.75">
      <c r="A231" s="719"/>
      <c r="B231" s="15">
        <v>9000</v>
      </c>
      <c r="C231" s="15"/>
      <c r="D231" s="15"/>
      <c r="E231" s="15"/>
      <c r="F231" s="15"/>
      <c r="G231" s="15"/>
      <c r="H231" s="12"/>
      <c r="I231" s="12"/>
      <c r="J231" s="12"/>
      <c r="K231" s="12"/>
      <c r="L231" s="12"/>
      <c r="M231" s="12"/>
      <c r="N231" s="12"/>
      <c r="O231" s="12"/>
      <c r="P231" s="12"/>
      <c r="Q231" s="12"/>
      <c r="R231" s="12"/>
    </row>
    <row r="232" spans="1:18" ht="15.75">
      <c r="A232" s="719"/>
      <c r="B232" s="15">
        <v>10000</v>
      </c>
      <c r="C232" s="15"/>
      <c r="D232" s="15"/>
      <c r="E232" s="15"/>
      <c r="F232" s="15"/>
      <c r="G232" s="15"/>
      <c r="H232" s="12"/>
      <c r="I232" s="12"/>
      <c r="J232" s="12"/>
      <c r="K232" s="12"/>
      <c r="L232" s="12"/>
      <c r="M232" s="12"/>
      <c r="N232" s="12"/>
      <c r="O232" s="12"/>
      <c r="P232" s="12"/>
      <c r="Q232" s="12"/>
      <c r="R232" s="12"/>
    </row>
    <row r="233" spans="1:18" ht="15.75">
      <c r="A233" s="10"/>
      <c r="B233" s="12"/>
      <c r="C233" s="12"/>
      <c r="D233" s="12"/>
      <c r="E233" s="12"/>
      <c r="F233" s="12"/>
      <c r="G233" s="12"/>
      <c r="H233" s="12"/>
      <c r="I233" s="12"/>
      <c r="J233" s="12"/>
      <c r="K233" s="12"/>
      <c r="L233" s="12"/>
      <c r="M233" s="12"/>
      <c r="N233" s="12"/>
      <c r="O233" s="12"/>
      <c r="P233" s="12"/>
      <c r="Q233" s="12"/>
      <c r="R233" s="12"/>
    </row>
    <row r="234" spans="1:18" ht="15.75">
      <c r="A234" s="10"/>
      <c r="B234" s="12"/>
      <c r="C234" s="12"/>
      <c r="D234" s="12"/>
      <c r="E234" s="12"/>
      <c r="F234" s="12"/>
      <c r="G234" s="12"/>
      <c r="H234" s="12"/>
      <c r="I234" s="12"/>
      <c r="J234" s="12"/>
      <c r="K234" s="12"/>
      <c r="L234" s="12"/>
      <c r="M234" s="12"/>
      <c r="N234" s="12"/>
      <c r="O234" s="12"/>
      <c r="P234" s="12"/>
      <c r="Q234" s="12"/>
      <c r="R234" s="12"/>
    </row>
    <row r="235" spans="1:18" ht="15.75">
      <c r="A235" s="10"/>
      <c r="B235" s="12"/>
      <c r="C235" s="12"/>
      <c r="D235" s="12"/>
      <c r="E235" s="12"/>
      <c r="F235" s="12"/>
      <c r="G235" s="12"/>
      <c r="H235" s="12"/>
      <c r="I235" s="12"/>
      <c r="J235" s="12"/>
      <c r="K235" s="12"/>
      <c r="L235" s="12"/>
      <c r="M235" s="12"/>
      <c r="N235" s="12"/>
      <c r="O235" s="12"/>
      <c r="P235" s="12"/>
      <c r="Q235" s="12"/>
      <c r="R235" s="12"/>
    </row>
    <row r="236" spans="1:18" ht="15.75">
      <c r="A236" s="10"/>
      <c r="B236" s="12"/>
      <c r="C236" s="12"/>
      <c r="D236" s="12"/>
      <c r="E236" s="12"/>
      <c r="F236" s="12"/>
      <c r="G236" s="12"/>
      <c r="H236" s="12"/>
      <c r="I236" s="12"/>
      <c r="J236" s="12"/>
      <c r="K236" s="12"/>
      <c r="L236" s="12"/>
      <c r="M236" s="12"/>
      <c r="N236" s="12"/>
      <c r="O236" s="12"/>
      <c r="P236" s="12"/>
      <c r="Q236" s="12"/>
      <c r="R236" s="12"/>
    </row>
    <row r="237" spans="1:18">
      <c r="A237" s="12"/>
      <c r="B237" s="12"/>
      <c r="C237" s="12"/>
      <c r="D237" s="12"/>
      <c r="E237" s="12"/>
      <c r="F237" s="12"/>
      <c r="G237" s="12"/>
      <c r="H237" s="12"/>
      <c r="I237" s="12"/>
      <c r="J237" s="12"/>
      <c r="K237" s="12"/>
      <c r="L237" s="12"/>
      <c r="M237" s="12"/>
      <c r="N237" s="12"/>
      <c r="O237" s="12"/>
      <c r="P237" s="12"/>
      <c r="Q237" s="12"/>
      <c r="R237" s="12"/>
    </row>
    <row r="238" spans="1:18" ht="18.75">
      <c r="A238" s="11" t="s">
        <v>5349</v>
      </c>
      <c r="B238" s="12"/>
      <c r="C238" s="12"/>
      <c r="D238" s="12"/>
      <c r="E238" s="12"/>
      <c r="F238" s="12"/>
      <c r="G238" s="12"/>
      <c r="H238" s="12"/>
      <c r="I238" s="12"/>
      <c r="J238" s="12"/>
      <c r="K238" s="12"/>
      <c r="L238" s="12"/>
      <c r="M238" s="12"/>
      <c r="N238" s="12"/>
      <c r="O238" s="12"/>
      <c r="P238" s="12"/>
      <c r="Q238" s="12"/>
      <c r="R238" s="12"/>
    </row>
    <row r="239" spans="1:18" ht="18.75">
      <c r="A239" s="11" t="s">
        <v>5350</v>
      </c>
      <c r="B239" s="12"/>
      <c r="C239" s="12"/>
      <c r="D239" s="12"/>
      <c r="E239" s="12"/>
      <c r="F239" s="12"/>
      <c r="G239" s="12"/>
      <c r="H239" s="12"/>
      <c r="I239" s="12"/>
      <c r="J239" s="12"/>
      <c r="K239" s="12"/>
      <c r="L239" s="12"/>
      <c r="M239" s="12"/>
      <c r="N239" s="12"/>
      <c r="O239" s="12"/>
      <c r="P239" s="12"/>
      <c r="Q239" s="12"/>
      <c r="R239" s="12"/>
    </row>
    <row r="240" spans="1:18" ht="18.75">
      <c r="A240" s="11" t="s">
        <v>5351</v>
      </c>
      <c r="B240" s="12"/>
      <c r="C240" s="12"/>
      <c r="D240" s="12"/>
      <c r="E240" s="12"/>
      <c r="F240" s="12"/>
      <c r="G240" s="12"/>
      <c r="H240" s="12"/>
      <c r="I240" s="12"/>
      <c r="J240" s="12"/>
      <c r="K240" s="12"/>
      <c r="L240" s="12"/>
      <c r="M240" s="12"/>
      <c r="N240" s="12"/>
      <c r="O240" s="12"/>
      <c r="P240" s="12"/>
      <c r="Q240" s="12"/>
      <c r="R240" s="12"/>
    </row>
    <row r="241" spans="1:18" ht="18.75">
      <c r="A241" s="469" t="s">
        <v>3469</v>
      </c>
      <c r="B241" s="270"/>
      <c r="C241" s="270"/>
      <c r="D241" s="12"/>
      <c r="E241" s="12"/>
      <c r="F241" s="12"/>
      <c r="G241" s="12"/>
      <c r="H241" s="12"/>
      <c r="I241" s="12"/>
      <c r="J241" s="12"/>
      <c r="K241" s="12"/>
      <c r="L241" s="12"/>
      <c r="M241" s="12"/>
      <c r="N241" s="12"/>
      <c r="O241" s="12"/>
      <c r="P241" s="12"/>
      <c r="Q241" s="12"/>
      <c r="R241" s="12"/>
    </row>
    <row r="242" spans="1:18">
      <c r="A242" s="12"/>
      <c r="B242" s="12"/>
      <c r="C242" s="12"/>
      <c r="D242" s="12"/>
      <c r="E242" s="12"/>
      <c r="F242" s="12"/>
      <c r="G242" s="12"/>
      <c r="H242" s="12"/>
      <c r="I242" s="12"/>
      <c r="J242" s="12"/>
      <c r="K242" s="12"/>
      <c r="L242" s="12"/>
      <c r="M242" s="12"/>
      <c r="N242" s="12"/>
      <c r="O242" s="12"/>
      <c r="P242" s="12"/>
      <c r="Q242" s="12"/>
      <c r="R242" s="12"/>
    </row>
    <row r="243" spans="1:18" ht="15.75">
      <c r="A243" s="719">
        <v>10</v>
      </c>
      <c r="B243" s="15">
        <f>A245</f>
        <v>500</v>
      </c>
      <c r="C243" s="15">
        <v>10</v>
      </c>
      <c r="D243" s="15">
        <v>20</v>
      </c>
      <c r="E243" s="15">
        <v>30</v>
      </c>
      <c r="F243" s="15">
        <v>40</v>
      </c>
      <c r="G243" s="15">
        <v>50</v>
      </c>
      <c r="H243" s="12"/>
      <c r="I243" s="12"/>
      <c r="J243" s="12"/>
      <c r="K243" s="12"/>
      <c r="L243" s="12"/>
      <c r="M243" s="12"/>
      <c r="N243" s="12"/>
      <c r="O243" s="12"/>
      <c r="P243" s="12"/>
      <c r="Q243" s="12"/>
      <c r="R243" s="12"/>
    </row>
    <row r="244" spans="1:18" ht="15.75">
      <c r="A244" s="719">
        <v>5000</v>
      </c>
      <c r="B244" s="15">
        <v>6000</v>
      </c>
      <c r="C244" s="15"/>
      <c r="D244" s="15"/>
      <c r="E244" s="15"/>
      <c r="F244" s="15"/>
      <c r="G244" s="15"/>
      <c r="H244" s="12"/>
      <c r="I244" s="12"/>
      <c r="J244" s="12"/>
      <c r="K244" s="12"/>
      <c r="L244" s="12"/>
      <c r="M244" s="12"/>
      <c r="N244" s="12"/>
      <c r="O244" s="12"/>
      <c r="P244" s="12"/>
      <c r="Q244" s="12"/>
      <c r="R244" s="12"/>
    </row>
    <row r="245" spans="1:18">
      <c r="A245" s="15">
        <f>(A243/100)*A244</f>
        <v>500</v>
      </c>
      <c r="B245" s="15">
        <v>7000</v>
      </c>
      <c r="C245" s="15"/>
      <c r="D245" s="15"/>
      <c r="E245" s="15"/>
      <c r="F245" s="15"/>
      <c r="G245" s="15"/>
      <c r="H245" s="12"/>
      <c r="I245" s="12"/>
      <c r="J245" s="12"/>
      <c r="K245" s="12"/>
      <c r="L245" s="12"/>
      <c r="M245" s="12"/>
      <c r="N245" s="12"/>
      <c r="O245" s="12"/>
      <c r="P245" s="12"/>
      <c r="Q245" s="12"/>
      <c r="R245" s="12"/>
    </row>
    <row r="246" spans="1:18" ht="15.75">
      <c r="A246" s="719"/>
      <c r="B246" s="15">
        <v>8000</v>
      </c>
      <c r="C246" s="15"/>
      <c r="D246" s="15"/>
      <c r="E246" s="15"/>
      <c r="F246" s="15"/>
      <c r="G246" s="15"/>
      <c r="H246" s="12"/>
      <c r="I246" s="12"/>
      <c r="J246" s="12"/>
      <c r="K246" s="12"/>
      <c r="L246" s="12"/>
      <c r="M246" s="12"/>
      <c r="N246" s="12"/>
      <c r="O246" s="12"/>
      <c r="P246" s="12"/>
      <c r="Q246" s="12"/>
      <c r="R246" s="12"/>
    </row>
    <row r="247" spans="1:18" ht="15.75">
      <c r="A247" s="719"/>
      <c r="B247" s="15">
        <v>9000</v>
      </c>
      <c r="C247" s="15"/>
      <c r="D247" s="15"/>
      <c r="E247" s="15"/>
      <c r="F247" s="15"/>
      <c r="G247" s="15"/>
      <c r="H247" s="12"/>
      <c r="I247" s="12"/>
      <c r="J247" s="12"/>
      <c r="K247" s="12"/>
      <c r="L247" s="12"/>
      <c r="M247" s="12"/>
      <c r="N247" s="12"/>
      <c r="O247" s="12"/>
      <c r="P247" s="12"/>
      <c r="Q247" s="12"/>
      <c r="R247" s="12"/>
    </row>
    <row r="248" spans="1:18" ht="15.75">
      <c r="A248" s="719"/>
      <c r="B248" s="15">
        <v>10000</v>
      </c>
      <c r="C248" s="15"/>
      <c r="D248" s="15"/>
      <c r="E248" s="15"/>
      <c r="F248" s="15"/>
      <c r="G248" s="15"/>
      <c r="H248" s="12"/>
      <c r="I248" s="12"/>
      <c r="J248" s="12"/>
      <c r="K248" s="12"/>
      <c r="L248" s="12"/>
      <c r="M248" s="12"/>
      <c r="N248" s="12"/>
      <c r="O248" s="12"/>
      <c r="P248" s="12"/>
      <c r="Q248" s="12"/>
      <c r="R248" s="12"/>
    </row>
    <row r="249" spans="1:18">
      <c r="A249" s="12"/>
      <c r="B249" s="12"/>
      <c r="C249" s="12"/>
      <c r="D249" s="12"/>
      <c r="E249" s="12"/>
      <c r="F249" s="12"/>
      <c r="G249" s="12"/>
      <c r="H249" s="12"/>
      <c r="I249" s="12"/>
      <c r="J249" s="12"/>
      <c r="K249" s="12"/>
      <c r="L249" s="12"/>
      <c r="M249" s="12"/>
      <c r="N249" s="12"/>
      <c r="O249" s="12"/>
      <c r="P249" s="12"/>
      <c r="Q249" s="12"/>
      <c r="R249" s="12"/>
    </row>
    <row r="250" spans="1:18">
      <c r="A250" s="12"/>
      <c r="B250" s="12"/>
      <c r="C250" s="12"/>
      <c r="D250" s="12"/>
      <c r="E250" s="12"/>
      <c r="F250" s="12"/>
      <c r="G250" s="12"/>
      <c r="H250" s="12"/>
      <c r="I250" s="12"/>
      <c r="J250" s="12"/>
      <c r="K250" s="12"/>
      <c r="L250" s="12"/>
      <c r="M250" s="12"/>
      <c r="N250" s="12"/>
      <c r="O250" s="12"/>
      <c r="P250" s="12"/>
      <c r="Q250" s="12"/>
      <c r="R250" s="12"/>
    </row>
    <row r="251" spans="1:18">
      <c r="A251" s="12"/>
      <c r="B251" s="12"/>
      <c r="C251" s="12"/>
      <c r="D251" s="12"/>
      <c r="E251" s="12"/>
      <c r="F251" s="12"/>
      <c r="G251" s="12"/>
      <c r="H251" s="12"/>
      <c r="I251" s="12"/>
      <c r="J251" s="12"/>
      <c r="K251" s="12"/>
      <c r="L251" s="12"/>
      <c r="M251" s="12"/>
      <c r="N251" s="12"/>
      <c r="O251" s="12"/>
      <c r="P251" s="12"/>
      <c r="Q251" s="12"/>
      <c r="R251" s="12"/>
    </row>
    <row r="252" spans="1:18">
      <c r="B252" s="12"/>
      <c r="C252" s="12"/>
      <c r="D252" s="12"/>
      <c r="E252" s="12"/>
      <c r="F252" s="12"/>
      <c r="G252" s="12"/>
      <c r="H252" s="12"/>
      <c r="I252" s="12"/>
      <c r="J252" s="12"/>
      <c r="K252" s="12"/>
      <c r="L252" s="12"/>
      <c r="M252" s="12"/>
      <c r="N252" s="12"/>
      <c r="O252" s="12"/>
      <c r="P252" s="12"/>
      <c r="Q252" s="12"/>
      <c r="R252" s="12"/>
    </row>
    <row r="253" spans="1:18" ht="15.75">
      <c r="A253" s="10"/>
      <c r="B253" s="12"/>
      <c r="C253" s="12"/>
      <c r="D253" s="12"/>
      <c r="E253" s="12"/>
      <c r="F253" s="12"/>
      <c r="G253" s="12"/>
      <c r="H253" s="12"/>
      <c r="I253" s="12"/>
      <c r="J253" s="12"/>
      <c r="K253" s="12"/>
      <c r="L253" s="12"/>
      <c r="M253" s="12"/>
      <c r="N253" s="12"/>
      <c r="O253" s="12"/>
      <c r="P253" s="12"/>
      <c r="Q253" s="12"/>
      <c r="R253" s="12"/>
    </row>
    <row r="254" spans="1:18">
      <c r="A254" s="12"/>
      <c r="B254" s="12"/>
      <c r="C254" s="12"/>
      <c r="D254" s="12"/>
      <c r="E254" s="12"/>
      <c r="F254" s="12"/>
      <c r="G254" s="12"/>
      <c r="H254" s="12"/>
      <c r="I254" s="12"/>
      <c r="J254" s="12"/>
      <c r="K254" s="12"/>
      <c r="L254" s="12"/>
      <c r="M254" s="12"/>
      <c r="N254" s="12"/>
      <c r="O254" s="12"/>
      <c r="P254" s="12"/>
      <c r="Q254" s="12"/>
      <c r="R254" s="12"/>
    </row>
    <row r="255" spans="1:18">
      <c r="A255" s="12"/>
      <c r="B255" s="12"/>
      <c r="C255" s="12"/>
      <c r="D255" s="12"/>
      <c r="E255" s="12"/>
      <c r="F255" s="12"/>
      <c r="G255" s="12"/>
      <c r="H255" s="12"/>
      <c r="I255" s="12"/>
      <c r="J255" s="12"/>
      <c r="K255" s="12"/>
      <c r="L255" s="12"/>
      <c r="M255" s="12"/>
      <c r="N255" s="12"/>
      <c r="O255" s="12"/>
      <c r="P255" s="12"/>
      <c r="Q255" s="12"/>
      <c r="R255" s="12"/>
    </row>
    <row r="256" spans="1:18" ht="18.75">
      <c r="A256" s="11" t="s">
        <v>5352</v>
      </c>
      <c r="B256" s="12"/>
      <c r="C256" s="12"/>
      <c r="D256" s="12"/>
      <c r="E256" s="12"/>
      <c r="F256" s="12"/>
      <c r="G256" s="12"/>
      <c r="H256" s="12"/>
      <c r="I256" s="12"/>
      <c r="J256" s="12"/>
      <c r="K256" s="12"/>
      <c r="L256" s="12"/>
      <c r="M256" s="12"/>
      <c r="N256" s="12"/>
      <c r="O256" s="12"/>
      <c r="P256" s="12"/>
      <c r="Q256" s="12"/>
      <c r="R256" s="12"/>
    </row>
    <row r="257" spans="1:18" ht="15.75">
      <c r="A257" s="10"/>
      <c r="B257" s="12"/>
      <c r="C257" s="12"/>
      <c r="D257" s="12"/>
      <c r="E257" s="12"/>
      <c r="F257" s="12"/>
      <c r="G257" s="12"/>
      <c r="H257" s="12"/>
      <c r="I257" s="12"/>
      <c r="J257" s="12"/>
      <c r="K257" s="12"/>
      <c r="L257" s="12"/>
      <c r="M257" s="12"/>
      <c r="N257" s="12"/>
      <c r="O257" s="12"/>
      <c r="P257" s="12"/>
      <c r="Q257" s="12"/>
      <c r="R257" s="12"/>
    </row>
    <row r="258" spans="1:18" ht="15.75">
      <c r="A258" s="10"/>
      <c r="B258" s="12"/>
      <c r="C258" s="12"/>
      <c r="D258" s="12"/>
      <c r="E258" s="12"/>
      <c r="F258" s="12"/>
      <c r="G258" s="12"/>
      <c r="H258" s="12"/>
      <c r="I258" s="12"/>
      <c r="J258" s="12"/>
      <c r="K258" s="12"/>
      <c r="L258" s="12"/>
      <c r="M258" s="12"/>
      <c r="N258" s="12"/>
      <c r="O258" s="12"/>
      <c r="P258" s="12"/>
      <c r="Q258" s="12"/>
      <c r="R258" s="12"/>
    </row>
    <row r="259" spans="1:18" ht="15.75">
      <c r="A259" s="10"/>
      <c r="B259" s="12"/>
      <c r="C259" s="12"/>
      <c r="D259" s="12"/>
      <c r="E259" s="12"/>
      <c r="F259" s="12"/>
      <c r="G259" s="12"/>
      <c r="H259" s="12"/>
      <c r="I259" s="12"/>
      <c r="J259" s="12"/>
      <c r="K259" s="12"/>
      <c r="L259" s="12"/>
      <c r="M259" s="12"/>
      <c r="N259" s="12"/>
      <c r="O259" s="12"/>
      <c r="P259" s="12"/>
      <c r="Q259" s="12"/>
      <c r="R259" s="12"/>
    </row>
    <row r="260" spans="1:18" ht="15.75">
      <c r="A260" s="10"/>
      <c r="B260" s="12"/>
      <c r="C260" s="12"/>
      <c r="D260" s="12"/>
      <c r="E260" s="12"/>
      <c r="F260" s="12"/>
      <c r="G260" s="12"/>
      <c r="H260" s="12"/>
      <c r="I260" s="12"/>
      <c r="J260" s="12"/>
      <c r="K260" s="12"/>
      <c r="L260" s="12"/>
      <c r="M260" s="12"/>
      <c r="N260" s="12"/>
      <c r="O260" s="12"/>
      <c r="P260" s="12"/>
      <c r="Q260" s="12"/>
      <c r="R260" s="12"/>
    </row>
    <row r="261" spans="1:18" ht="15.75">
      <c r="A261" s="10"/>
      <c r="B261" s="12"/>
      <c r="C261" s="12"/>
      <c r="D261" s="12"/>
      <c r="E261" s="12"/>
      <c r="F261" s="12"/>
      <c r="G261" s="12"/>
      <c r="H261" s="12"/>
      <c r="I261" s="12"/>
      <c r="J261" s="12"/>
      <c r="K261" s="12"/>
      <c r="L261" s="12"/>
      <c r="M261" s="12"/>
      <c r="N261" s="12"/>
      <c r="O261" s="12"/>
      <c r="P261" s="12"/>
      <c r="Q261" s="12"/>
      <c r="R261" s="12"/>
    </row>
    <row r="262" spans="1:18" ht="15.75">
      <c r="A262" s="10"/>
      <c r="B262" s="12"/>
      <c r="C262" s="12"/>
      <c r="D262" s="12"/>
      <c r="E262" s="12"/>
      <c r="F262" s="12"/>
      <c r="G262" s="12"/>
      <c r="H262" s="12"/>
      <c r="I262" s="12"/>
      <c r="J262" s="12"/>
      <c r="K262" s="12"/>
      <c r="L262" s="12"/>
      <c r="M262" s="12"/>
      <c r="N262" s="12"/>
      <c r="O262" s="12"/>
      <c r="P262" s="12"/>
      <c r="Q262" s="12"/>
      <c r="R262" s="12"/>
    </row>
    <row r="263" spans="1:18" ht="15.75">
      <c r="A263" s="10"/>
      <c r="B263" s="12"/>
      <c r="C263" s="12"/>
      <c r="D263" s="12"/>
      <c r="E263" s="12"/>
      <c r="F263" s="12"/>
      <c r="G263" s="12"/>
      <c r="H263" s="12"/>
      <c r="I263" s="12"/>
      <c r="J263" s="12"/>
      <c r="K263" s="12"/>
      <c r="L263" s="12"/>
      <c r="M263" s="12"/>
      <c r="N263" s="12"/>
      <c r="O263" s="12"/>
      <c r="P263" s="12"/>
      <c r="Q263" s="12"/>
      <c r="R263" s="12"/>
    </row>
    <row r="264" spans="1:18" ht="15.75">
      <c r="A264" s="10"/>
      <c r="B264" s="12"/>
      <c r="C264" s="12"/>
      <c r="D264" s="12"/>
      <c r="E264" s="12"/>
      <c r="F264" s="12"/>
      <c r="G264" s="12"/>
      <c r="H264" s="12"/>
      <c r="I264" s="12"/>
      <c r="J264" s="12"/>
      <c r="K264" s="12"/>
      <c r="L264" s="12"/>
      <c r="M264" s="12"/>
      <c r="N264" s="12"/>
      <c r="O264" s="12"/>
      <c r="P264" s="12"/>
      <c r="Q264" s="12"/>
      <c r="R264" s="12"/>
    </row>
    <row r="265" spans="1:18" ht="15.75">
      <c r="A265" s="10"/>
      <c r="B265" s="12"/>
      <c r="C265" s="12"/>
      <c r="D265" s="12"/>
      <c r="E265" s="12"/>
      <c r="F265" s="12"/>
      <c r="G265" s="12"/>
      <c r="H265" s="12"/>
      <c r="I265" s="12"/>
      <c r="J265" s="12"/>
      <c r="K265" s="12"/>
      <c r="L265" s="12"/>
      <c r="M265" s="12"/>
      <c r="N265" s="12"/>
      <c r="O265" s="12"/>
      <c r="P265" s="12"/>
      <c r="Q265" s="12"/>
      <c r="R265" s="12"/>
    </row>
    <row r="266" spans="1:18" ht="15.75">
      <c r="A266" s="10"/>
      <c r="B266" s="12"/>
      <c r="C266" s="12"/>
      <c r="D266" s="12"/>
      <c r="E266" s="12"/>
      <c r="F266" s="12"/>
      <c r="G266" s="12"/>
      <c r="H266" s="12"/>
      <c r="I266" s="12"/>
      <c r="J266" s="12"/>
      <c r="K266" s="12"/>
      <c r="L266" s="12"/>
      <c r="M266" s="12"/>
      <c r="N266" s="12"/>
      <c r="O266" s="12"/>
      <c r="P266" s="12"/>
      <c r="Q266" s="12"/>
      <c r="R266" s="12"/>
    </row>
    <row r="267" spans="1:18" ht="15.75">
      <c r="A267" s="10"/>
      <c r="B267" s="12"/>
      <c r="C267" s="12"/>
      <c r="D267" s="12"/>
      <c r="E267" s="12"/>
      <c r="F267" s="12"/>
      <c r="G267" s="12"/>
      <c r="H267" s="12"/>
      <c r="I267" s="12"/>
      <c r="J267" s="12"/>
      <c r="K267" s="12"/>
      <c r="L267" s="12"/>
      <c r="M267" s="12"/>
      <c r="N267" s="12"/>
      <c r="O267" s="12"/>
      <c r="P267" s="12"/>
      <c r="Q267" s="12"/>
      <c r="R267" s="12"/>
    </row>
    <row r="268" spans="1:18" ht="15.75">
      <c r="A268" s="10"/>
      <c r="B268" s="12"/>
      <c r="C268" s="12"/>
      <c r="D268" s="12"/>
      <c r="E268" s="12"/>
      <c r="F268" s="12"/>
      <c r="G268" s="12"/>
      <c r="H268" s="12"/>
      <c r="I268" s="12"/>
      <c r="J268" s="12"/>
      <c r="K268" s="12"/>
      <c r="L268" s="12"/>
      <c r="M268" s="12"/>
      <c r="N268" s="12"/>
      <c r="O268" s="12"/>
      <c r="P268" s="12"/>
      <c r="Q268" s="12"/>
      <c r="R268" s="12"/>
    </row>
    <row r="269" spans="1:18" ht="15.75">
      <c r="A269" s="10"/>
      <c r="B269" s="12"/>
      <c r="C269" s="12"/>
      <c r="D269" s="12"/>
      <c r="E269" s="12"/>
      <c r="F269" s="12"/>
      <c r="G269" s="12"/>
      <c r="H269" s="12"/>
      <c r="I269" s="12"/>
      <c r="J269" s="12"/>
      <c r="K269" s="12"/>
      <c r="L269" s="12"/>
      <c r="M269" s="12"/>
      <c r="N269" s="12"/>
      <c r="O269" s="12"/>
      <c r="P269" s="12"/>
      <c r="Q269" s="12"/>
      <c r="R269" s="12"/>
    </row>
    <row r="270" spans="1:18">
      <c r="A270" s="12"/>
      <c r="B270" s="12"/>
      <c r="C270" s="12"/>
      <c r="D270" s="12"/>
      <c r="E270" s="12"/>
      <c r="F270" s="12"/>
      <c r="G270" s="12"/>
      <c r="H270" s="12"/>
      <c r="I270" s="12"/>
      <c r="J270" s="12"/>
      <c r="K270" s="12"/>
      <c r="L270" s="12"/>
      <c r="M270" s="12"/>
      <c r="N270" s="12"/>
      <c r="O270" s="12"/>
      <c r="P270" s="12"/>
      <c r="Q270" s="12"/>
      <c r="R270" s="12"/>
    </row>
    <row r="271" spans="1:18">
      <c r="A271" s="12"/>
      <c r="B271" s="12"/>
      <c r="C271" s="12"/>
      <c r="D271" s="12"/>
      <c r="E271" s="12"/>
      <c r="F271" s="12"/>
      <c r="G271" s="12"/>
      <c r="H271" s="12"/>
      <c r="I271" s="12"/>
      <c r="J271" s="12"/>
      <c r="K271" s="12"/>
      <c r="L271" s="12"/>
      <c r="M271" s="12"/>
      <c r="N271" s="12"/>
      <c r="O271" s="12"/>
      <c r="P271" s="12"/>
      <c r="Q271" s="12"/>
      <c r="R271" s="12"/>
    </row>
    <row r="272" spans="1:18" ht="18.75">
      <c r="A272" s="11" t="s">
        <v>5353</v>
      </c>
      <c r="B272" s="12"/>
      <c r="C272" s="12"/>
      <c r="D272" s="12"/>
      <c r="E272" s="12"/>
      <c r="F272" s="12"/>
      <c r="G272" s="12"/>
      <c r="H272" s="12"/>
      <c r="I272" s="12"/>
      <c r="J272" s="12"/>
      <c r="K272" s="12"/>
      <c r="L272" s="12"/>
      <c r="M272" s="12"/>
      <c r="N272" s="12"/>
      <c r="O272" s="12"/>
      <c r="P272" s="12"/>
      <c r="Q272" s="12"/>
      <c r="R272" s="12"/>
    </row>
    <row r="273" spans="1:18" ht="15.75">
      <c r="A273" s="10"/>
      <c r="B273" s="12"/>
      <c r="C273" s="12"/>
      <c r="D273" s="12"/>
      <c r="E273" s="12"/>
      <c r="F273" s="12"/>
      <c r="G273" s="12"/>
      <c r="H273" s="12"/>
      <c r="I273" s="12"/>
      <c r="J273" s="12"/>
      <c r="K273" s="12"/>
      <c r="L273" s="12"/>
      <c r="M273" s="12"/>
      <c r="N273" s="12"/>
      <c r="O273" s="12"/>
      <c r="P273" s="12"/>
      <c r="Q273" s="12"/>
      <c r="R273" s="12"/>
    </row>
    <row r="274" spans="1:18" ht="15.75">
      <c r="A274" s="10"/>
      <c r="B274" s="12"/>
      <c r="C274" s="12"/>
      <c r="D274" s="12"/>
      <c r="E274" s="12"/>
      <c r="F274" s="12"/>
      <c r="G274" s="12"/>
      <c r="H274" s="12"/>
      <c r="I274" s="12"/>
      <c r="J274" s="12"/>
      <c r="K274" s="12"/>
      <c r="L274" s="12"/>
      <c r="M274" s="12"/>
      <c r="N274" s="12"/>
      <c r="O274" s="12"/>
      <c r="P274" s="12"/>
      <c r="Q274" s="12"/>
      <c r="R274" s="12"/>
    </row>
    <row r="275" spans="1:18" ht="15.75">
      <c r="A275" s="10"/>
      <c r="B275" s="12"/>
      <c r="C275" s="12"/>
      <c r="D275" s="12"/>
      <c r="E275" s="12"/>
      <c r="F275" s="12"/>
      <c r="G275" s="12"/>
      <c r="H275" s="12"/>
      <c r="I275" s="12"/>
      <c r="J275" s="12"/>
      <c r="K275" s="12"/>
      <c r="L275" s="12"/>
      <c r="M275" s="12"/>
      <c r="N275" s="12"/>
      <c r="O275" s="12"/>
      <c r="P275" s="12"/>
      <c r="Q275" s="12"/>
      <c r="R275" s="12"/>
    </row>
    <row r="276" spans="1:18" ht="15.75">
      <c r="A276" s="10"/>
      <c r="B276" s="12"/>
      <c r="C276" s="12"/>
      <c r="D276" s="12"/>
      <c r="E276" s="12"/>
      <c r="F276" s="12"/>
      <c r="G276" s="12"/>
      <c r="H276" s="12"/>
      <c r="I276" s="12"/>
      <c r="J276" s="12"/>
      <c r="K276" s="12"/>
      <c r="L276" s="12"/>
      <c r="M276" s="12"/>
      <c r="N276" s="12"/>
      <c r="O276" s="12"/>
      <c r="P276" s="12"/>
      <c r="Q276" s="12"/>
      <c r="R276" s="12"/>
    </row>
    <row r="277" spans="1:18" ht="15.75">
      <c r="A277" s="10"/>
      <c r="B277" s="12"/>
      <c r="C277" s="12"/>
      <c r="D277" s="12"/>
      <c r="E277" s="12"/>
      <c r="F277" s="12"/>
      <c r="G277" s="12"/>
      <c r="H277" s="12"/>
      <c r="I277" s="12"/>
      <c r="J277" s="12"/>
      <c r="K277" s="12"/>
      <c r="L277" s="12"/>
      <c r="M277" s="12"/>
      <c r="N277" s="12"/>
      <c r="O277" s="12"/>
      <c r="P277" s="12"/>
      <c r="Q277" s="12"/>
      <c r="R277" s="12"/>
    </row>
    <row r="278" spans="1:18" ht="15.75">
      <c r="A278" s="10"/>
      <c r="B278" s="12"/>
      <c r="C278" s="12"/>
      <c r="D278" s="12"/>
      <c r="E278" s="12"/>
      <c r="F278" s="12"/>
      <c r="G278" s="12"/>
      <c r="H278" s="12"/>
      <c r="I278" s="12"/>
      <c r="J278" s="12"/>
      <c r="K278" s="12"/>
      <c r="L278" s="12"/>
      <c r="M278" s="12"/>
      <c r="N278" s="12"/>
      <c r="O278" s="12"/>
      <c r="P278" s="12"/>
      <c r="Q278" s="12"/>
      <c r="R278" s="12"/>
    </row>
    <row r="279" spans="1:18" ht="15.75">
      <c r="A279" s="10"/>
      <c r="B279" s="12"/>
      <c r="C279" s="12"/>
      <c r="D279" s="12"/>
      <c r="E279" s="12"/>
      <c r="F279" s="12"/>
      <c r="G279" s="12"/>
      <c r="H279" s="12"/>
      <c r="I279" s="12"/>
      <c r="J279" s="12"/>
      <c r="K279" s="12"/>
      <c r="L279" s="12"/>
      <c r="M279" s="12"/>
      <c r="N279" s="12"/>
      <c r="O279" s="12"/>
      <c r="P279" s="12"/>
      <c r="Q279" s="12"/>
      <c r="R279" s="12"/>
    </row>
    <row r="280" spans="1:18" ht="15.75">
      <c r="A280" s="10"/>
      <c r="B280" s="12"/>
      <c r="C280" s="12"/>
      <c r="D280" s="12"/>
      <c r="E280" s="12"/>
      <c r="F280" s="12"/>
      <c r="G280" s="12"/>
      <c r="H280" s="12"/>
      <c r="I280" s="12"/>
      <c r="J280" s="12"/>
      <c r="K280" s="12"/>
      <c r="L280" s="12"/>
      <c r="M280" s="12"/>
      <c r="N280" s="12"/>
      <c r="O280" s="12"/>
      <c r="P280" s="12"/>
      <c r="Q280" s="12"/>
      <c r="R280" s="12"/>
    </row>
    <row r="281" spans="1:18" ht="15.75">
      <c r="A281" s="10"/>
      <c r="B281" s="12"/>
      <c r="C281" s="12"/>
      <c r="D281" s="12"/>
      <c r="E281" s="12"/>
      <c r="F281" s="12"/>
      <c r="G281" s="12"/>
      <c r="H281" s="12"/>
      <c r="I281" s="12"/>
      <c r="J281" s="12"/>
      <c r="K281" s="12"/>
      <c r="L281" s="12"/>
      <c r="M281" s="12"/>
      <c r="N281" s="12"/>
      <c r="O281" s="12"/>
      <c r="P281" s="12"/>
      <c r="Q281" s="12"/>
      <c r="R281" s="12"/>
    </row>
    <row r="282" spans="1:18" ht="15.75">
      <c r="A282" s="10"/>
      <c r="B282" s="12"/>
      <c r="C282" s="12"/>
      <c r="D282" s="12"/>
      <c r="E282" s="12"/>
      <c r="F282" s="12"/>
      <c r="G282" s="12"/>
      <c r="H282" s="12"/>
      <c r="I282" s="12"/>
      <c r="J282" s="12"/>
      <c r="K282" s="12"/>
      <c r="L282" s="12"/>
      <c r="M282" s="12"/>
      <c r="N282" s="12"/>
      <c r="O282" s="12"/>
      <c r="P282" s="12"/>
      <c r="Q282" s="12"/>
      <c r="R282" s="12"/>
    </row>
    <row r="283" spans="1:18" ht="15.75">
      <c r="A283" s="10"/>
      <c r="B283" s="12"/>
      <c r="C283" s="12"/>
      <c r="D283" s="12"/>
      <c r="E283" s="12"/>
      <c r="F283" s="12"/>
      <c r="G283" s="12"/>
      <c r="H283" s="12"/>
      <c r="I283" s="12"/>
      <c r="J283" s="12"/>
      <c r="K283" s="12"/>
      <c r="L283" s="12"/>
      <c r="M283" s="12"/>
      <c r="N283" s="12"/>
      <c r="O283" s="12"/>
      <c r="P283" s="12"/>
      <c r="Q283" s="12"/>
      <c r="R283" s="12"/>
    </row>
    <row r="284" spans="1:18" ht="15.75">
      <c r="A284" s="10"/>
      <c r="B284" s="12"/>
      <c r="C284" s="12"/>
      <c r="D284" s="12"/>
      <c r="E284" s="12"/>
      <c r="F284" s="12"/>
      <c r="G284" s="12"/>
      <c r="H284" s="12"/>
      <c r="I284" s="12"/>
      <c r="J284" s="12"/>
      <c r="K284" s="12"/>
      <c r="L284" s="12"/>
      <c r="M284" s="12"/>
      <c r="N284" s="12"/>
      <c r="O284" s="12"/>
      <c r="P284" s="12"/>
      <c r="Q284" s="12"/>
      <c r="R284" s="12"/>
    </row>
    <row r="285" spans="1:18" ht="18.75">
      <c r="A285" s="11" t="s">
        <v>5354</v>
      </c>
      <c r="B285" s="12"/>
      <c r="C285" s="12"/>
      <c r="D285" s="12"/>
      <c r="E285" s="12"/>
      <c r="F285" s="12"/>
      <c r="G285" s="12"/>
      <c r="H285" s="12"/>
      <c r="I285" s="12"/>
      <c r="J285" s="12"/>
      <c r="K285" s="12"/>
      <c r="L285" s="12"/>
      <c r="M285" s="12"/>
      <c r="N285" s="12"/>
      <c r="O285" s="12"/>
      <c r="P285" s="12"/>
      <c r="Q285" s="12"/>
      <c r="R285" s="12"/>
    </row>
    <row r="286" spans="1:18" ht="15.75">
      <c r="A286" s="10"/>
      <c r="B286" s="12"/>
      <c r="C286" s="12"/>
      <c r="D286" s="12"/>
      <c r="E286" s="12"/>
      <c r="F286" s="12"/>
      <c r="G286" s="12"/>
      <c r="H286" s="12"/>
      <c r="I286" s="12"/>
      <c r="J286" s="12"/>
      <c r="K286" s="12"/>
      <c r="L286" s="12"/>
      <c r="M286" s="12"/>
      <c r="N286" s="12"/>
      <c r="O286" s="12"/>
      <c r="P286" s="12"/>
      <c r="Q286" s="12"/>
      <c r="R286" s="12"/>
    </row>
    <row r="287" spans="1:18" ht="15.75">
      <c r="A287" s="10"/>
      <c r="B287" s="12"/>
      <c r="C287" s="12"/>
      <c r="D287" s="12"/>
      <c r="E287" s="12"/>
      <c r="F287" s="12"/>
      <c r="G287" s="12"/>
      <c r="H287" s="12"/>
      <c r="I287" s="12"/>
      <c r="J287" s="12"/>
      <c r="K287" s="12"/>
      <c r="L287" s="12"/>
      <c r="M287" s="12"/>
      <c r="N287" s="12"/>
      <c r="O287" s="12"/>
      <c r="P287" s="12"/>
      <c r="Q287" s="12"/>
      <c r="R287" s="12"/>
    </row>
    <row r="288" spans="1:18">
      <c r="A288" s="12"/>
      <c r="B288" s="12"/>
      <c r="C288" s="12"/>
      <c r="D288" s="12"/>
      <c r="E288" s="12"/>
      <c r="F288" s="12"/>
      <c r="G288" s="12"/>
      <c r="H288" s="12"/>
      <c r="I288" s="12"/>
      <c r="J288" s="12"/>
      <c r="K288" s="12"/>
      <c r="L288" s="12"/>
      <c r="M288" s="12"/>
      <c r="N288" s="12"/>
      <c r="O288" s="12"/>
      <c r="P288" s="12"/>
      <c r="Q288" s="12"/>
      <c r="R288" s="12"/>
    </row>
    <row r="289" spans="1:18">
      <c r="A289" s="12"/>
      <c r="B289" s="12"/>
      <c r="C289" s="12"/>
      <c r="D289" s="12"/>
      <c r="E289" s="12"/>
      <c r="F289" s="12"/>
      <c r="G289" s="12"/>
      <c r="H289" s="12"/>
      <c r="I289" s="12"/>
      <c r="J289" s="12"/>
      <c r="K289" s="12"/>
      <c r="L289" s="12"/>
      <c r="M289" s="12"/>
      <c r="N289" s="12"/>
      <c r="O289" s="12"/>
      <c r="P289" s="12"/>
      <c r="Q289" s="12"/>
      <c r="R289" s="12"/>
    </row>
    <row r="290" spans="1:18">
      <c r="B290" s="12"/>
      <c r="C290" s="12"/>
      <c r="D290" s="12"/>
      <c r="E290" s="12"/>
      <c r="F290" s="12"/>
      <c r="G290" s="12"/>
      <c r="H290" s="12"/>
      <c r="I290" s="12"/>
      <c r="J290" s="12"/>
      <c r="K290" s="12"/>
      <c r="L290" s="12"/>
      <c r="M290" s="12"/>
      <c r="N290" s="12"/>
      <c r="O290" s="12"/>
      <c r="P290" s="12"/>
      <c r="Q290" s="12"/>
      <c r="R290" s="12"/>
    </row>
    <row r="291" spans="1:18" ht="15.75">
      <c r="A291" s="10"/>
      <c r="B291" s="12"/>
      <c r="C291" s="12"/>
      <c r="D291" s="12"/>
      <c r="E291" s="12"/>
      <c r="F291" s="12"/>
      <c r="G291" s="12"/>
      <c r="H291" s="12"/>
      <c r="I291" s="12"/>
      <c r="J291" s="12"/>
      <c r="K291" s="12"/>
      <c r="L291" s="12"/>
      <c r="M291" s="12"/>
      <c r="N291" s="12"/>
      <c r="O291" s="12"/>
      <c r="P291" s="12"/>
      <c r="Q291" s="12"/>
      <c r="R291" s="12"/>
    </row>
    <row r="292" spans="1:18">
      <c r="A292" s="12"/>
      <c r="B292" s="12"/>
      <c r="C292" s="12"/>
      <c r="D292" s="12"/>
      <c r="E292" s="12"/>
      <c r="F292" s="12"/>
      <c r="G292" s="12"/>
      <c r="H292" s="12"/>
      <c r="I292" s="12"/>
      <c r="J292" s="12"/>
      <c r="K292" s="12"/>
      <c r="L292" s="12"/>
      <c r="M292" s="12"/>
      <c r="N292" s="12"/>
      <c r="O292" s="12"/>
      <c r="P292" s="12"/>
      <c r="Q292" s="12"/>
      <c r="R292" s="12"/>
    </row>
    <row r="293" spans="1:18">
      <c r="A293" s="12"/>
      <c r="B293" s="12"/>
      <c r="C293" s="12"/>
      <c r="D293" s="12"/>
      <c r="E293" s="12"/>
      <c r="F293" s="12"/>
      <c r="G293" s="12"/>
      <c r="H293" s="12"/>
      <c r="I293" s="12"/>
      <c r="J293" s="12"/>
      <c r="K293" s="12"/>
      <c r="L293" s="12"/>
      <c r="M293" s="12"/>
      <c r="N293" s="12"/>
      <c r="O293" s="12"/>
      <c r="P293" s="12"/>
      <c r="Q293" s="12"/>
      <c r="R293" s="12"/>
    </row>
    <row r="294" spans="1:18" ht="18.75">
      <c r="A294" s="11" t="s">
        <v>5355</v>
      </c>
      <c r="B294" s="12"/>
      <c r="C294" s="12"/>
      <c r="D294" s="12"/>
      <c r="E294" s="12"/>
      <c r="F294" s="12"/>
      <c r="G294" s="12"/>
      <c r="H294" s="12"/>
      <c r="I294" s="12"/>
      <c r="J294" s="12"/>
      <c r="K294" s="12"/>
      <c r="L294" s="12"/>
      <c r="M294" s="12"/>
      <c r="N294" s="12"/>
      <c r="O294" s="12"/>
      <c r="P294" s="12"/>
      <c r="Q294" s="12"/>
      <c r="R294" s="12"/>
    </row>
    <row r="295" spans="1:18" ht="18.75">
      <c r="A295" s="11" t="s">
        <v>5356</v>
      </c>
      <c r="B295" s="12"/>
      <c r="C295" s="12"/>
      <c r="D295" s="12"/>
      <c r="E295" s="12"/>
      <c r="F295" s="12"/>
      <c r="G295" s="12"/>
      <c r="H295" s="12"/>
      <c r="I295" s="12"/>
      <c r="J295" s="12"/>
      <c r="K295" s="12"/>
      <c r="L295" s="12"/>
      <c r="M295" s="12"/>
      <c r="N295" s="12"/>
      <c r="O295" s="12"/>
      <c r="P295" s="12"/>
      <c r="Q295" s="12"/>
      <c r="R295" s="12"/>
    </row>
    <row r="296" spans="1:18" ht="18.75">
      <c r="A296" s="11" t="s">
        <v>5357</v>
      </c>
      <c r="B296" s="12"/>
      <c r="C296" s="12"/>
      <c r="D296" s="12"/>
      <c r="E296" s="12"/>
      <c r="F296" s="12"/>
      <c r="G296" s="12"/>
      <c r="H296" s="12"/>
      <c r="I296" s="12"/>
      <c r="J296" s="12"/>
      <c r="K296" s="12"/>
      <c r="L296" s="12"/>
      <c r="M296" s="12"/>
      <c r="N296" s="12"/>
      <c r="O296" s="12"/>
      <c r="P296" s="12"/>
      <c r="Q296" s="12"/>
      <c r="R296" s="12"/>
    </row>
    <row r="297" spans="1:18" ht="15.75">
      <c r="A297" s="10"/>
      <c r="B297" s="12"/>
      <c r="C297" s="12"/>
      <c r="D297" s="12"/>
      <c r="E297" s="12"/>
      <c r="F297" s="12"/>
      <c r="G297" s="12"/>
      <c r="H297" s="12"/>
      <c r="I297" s="12"/>
      <c r="J297" s="12"/>
      <c r="K297" s="12"/>
      <c r="L297" s="12"/>
      <c r="M297" s="12"/>
      <c r="N297" s="12"/>
      <c r="O297" s="12"/>
      <c r="P297" s="12"/>
      <c r="Q297" s="12"/>
      <c r="R297" s="12"/>
    </row>
    <row r="298" spans="1:18" ht="18.75">
      <c r="A298" s="10"/>
      <c r="B298" s="877" t="s">
        <v>25</v>
      </c>
      <c r="C298" s="877"/>
      <c r="D298" s="877"/>
      <c r="E298" s="877"/>
      <c r="F298" s="877"/>
      <c r="G298" s="877"/>
      <c r="H298" s="877"/>
      <c r="I298" s="12"/>
      <c r="J298" s="12"/>
      <c r="K298" s="12"/>
      <c r="L298" s="12"/>
      <c r="M298" s="12"/>
      <c r="N298" s="12"/>
      <c r="O298" s="12"/>
      <c r="P298" s="12"/>
      <c r="Q298" s="12"/>
      <c r="R298" s="12"/>
    </row>
    <row r="299" spans="1:18" ht="15.75">
      <c r="A299" s="10"/>
      <c r="B299" s="12"/>
      <c r="C299" s="12"/>
      <c r="D299" s="12"/>
      <c r="E299" s="12"/>
      <c r="F299" s="12"/>
      <c r="G299" s="12"/>
      <c r="H299" s="12"/>
      <c r="I299" s="12"/>
      <c r="J299" s="12"/>
      <c r="K299" s="12"/>
      <c r="L299" s="12"/>
      <c r="M299" s="12"/>
      <c r="N299" s="12"/>
      <c r="O299" s="12"/>
      <c r="P299" s="12"/>
      <c r="Q299" s="12"/>
      <c r="R299" s="12"/>
    </row>
    <row r="300" spans="1:18" ht="15.75">
      <c r="A300" s="10"/>
      <c r="B300" s="12"/>
      <c r="C300" s="12"/>
      <c r="D300" s="12"/>
      <c r="E300" s="12"/>
      <c r="F300" s="12"/>
      <c r="G300" s="12"/>
      <c r="H300" s="12"/>
      <c r="I300" s="12"/>
      <c r="J300" s="12"/>
      <c r="K300" s="12"/>
      <c r="L300" s="12"/>
      <c r="M300" s="12"/>
      <c r="N300" s="12"/>
      <c r="O300" s="12"/>
      <c r="P300" s="12"/>
      <c r="Q300" s="12"/>
      <c r="R300" s="12"/>
    </row>
    <row r="301" spans="1:18" ht="15.75">
      <c r="A301" s="10"/>
      <c r="B301" s="12"/>
      <c r="C301" s="12"/>
      <c r="D301" s="12"/>
      <c r="E301" s="12"/>
      <c r="F301" s="12"/>
      <c r="G301" s="12"/>
      <c r="H301" s="12"/>
      <c r="I301" s="12"/>
      <c r="J301" s="12"/>
      <c r="K301" s="12"/>
      <c r="L301" s="12"/>
      <c r="M301" s="12"/>
      <c r="N301" s="12"/>
      <c r="O301" s="12"/>
      <c r="P301" s="12"/>
      <c r="Q301" s="12"/>
      <c r="R301" s="12"/>
    </row>
    <row r="302" spans="1:18" ht="15.75">
      <c r="A302" s="10"/>
      <c r="B302" s="12"/>
      <c r="C302" s="12"/>
      <c r="D302" s="12"/>
      <c r="E302" s="12"/>
      <c r="F302" s="12"/>
      <c r="G302" s="12"/>
      <c r="H302" s="12"/>
      <c r="I302" s="12"/>
      <c r="J302" s="12"/>
      <c r="K302" s="12"/>
      <c r="L302" s="12"/>
      <c r="M302" s="12"/>
      <c r="N302" s="12"/>
      <c r="O302" s="12"/>
      <c r="P302" s="12"/>
      <c r="Q302" s="12"/>
      <c r="R302" s="12"/>
    </row>
    <row r="303" spans="1:18" ht="15.75">
      <c r="A303" s="10"/>
      <c r="B303" s="12"/>
      <c r="C303" s="12"/>
      <c r="D303" s="12"/>
      <c r="E303" s="12"/>
      <c r="F303" s="12"/>
      <c r="G303" s="12"/>
      <c r="H303" s="12"/>
      <c r="I303" s="12"/>
      <c r="J303" s="12"/>
      <c r="K303" s="12"/>
      <c r="L303" s="12"/>
      <c r="M303" s="12"/>
      <c r="N303" s="12"/>
      <c r="O303" s="12"/>
      <c r="P303" s="12"/>
      <c r="Q303" s="12"/>
      <c r="R303" s="12"/>
    </row>
    <row r="304" spans="1:18" ht="15.75">
      <c r="A304" s="10"/>
      <c r="B304" s="12"/>
      <c r="C304" s="12"/>
      <c r="D304" s="12"/>
      <c r="E304" s="12"/>
      <c r="F304" s="12"/>
      <c r="G304" s="12"/>
      <c r="H304" s="12"/>
      <c r="I304" s="12"/>
      <c r="J304" s="12"/>
      <c r="K304" s="12"/>
      <c r="L304" s="12"/>
      <c r="M304" s="12"/>
      <c r="N304" s="12"/>
      <c r="O304" s="12"/>
      <c r="P304" s="12"/>
      <c r="Q304" s="12"/>
      <c r="R304" s="12"/>
    </row>
    <row r="305" spans="1:18" ht="15.75">
      <c r="A305" s="10"/>
      <c r="B305" s="12"/>
      <c r="C305" s="12"/>
      <c r="D305" s="12"/>
      <c r="E305" s="12"/>
      <c r="F305" s="12"/>
      <c r="G305" s="12"/>
      <c r="H305" s="12"/>
      <c r="I305" s="12"/>
      <c r="J305" s="12"/>
      <c r="K305" s="12"/>
      <c r="L305" s="12"/>
      <c r="M305" s="12"/>
      <c r="N305" s="12"/>
      <c r="O305" s="12"/>
      <c r="P305" s="12"/>
      <c r="Q305" s="12"/>
      <c r="R305" s="12"/>
    </row>
    <row r="306" spans="1:18" ht="15.75">
      <c r="A306" s="10"/>
      <c r="B306" s="12"/>
      <c r="C306" s="12"/>
      <c r="D306" s="12"/>
      <c r="E306" s="12"/>
      <c r="F306" s="12"/>
      <c r="G306" s="12"/>
      <c r="H306" s="12"/>
      <c r="I306" s="12"/>
      <c r="J306" s="12"/>
      <c r="K306" s="12"/>
      <c r="L306" s="12"/>
      <c r="M306" s="12"/>
      <c r="N306" s="12"/>
      <c r="O306" s="12"/>
      <c r="P306" s="12"/>
      <c r="Q306" s="12"/>
      <c r="R306" s="12"/>
    </row>
    <row r="307" spans="1:18" ht="15.75">
      <c r="A307" s="10"/>
      <c r="B307" s="12"/>
      <c r="C307" s="12"/>
      <c r="D307" s="12"/>
      <c r="E307" s="12"/>
      <c r="F307" s="12"/>
      <c r="G307" s="12"/>
      <c r="H307" s="12"/>
      <c r="I307" s="12"/>
      <c r="J307" s="12"/>
      <c r="K307" s="12"/>
      <c r="L307" s="12"/>
      <c r="M307" s="12"/>
      <c r="N307" s="12"/>
      <c r="O307" s="12"/>
      <c r="P307" s="12"/>
      <c r="Q307" s="12"/>
      <c r="R307" s="12"/>
    </row>
    <row r="308" spans="1:18" ht="15.75">
      <c r="A308" s="10"/>
      <c r="B308" s="12"/>
      <c r="C308" s="12"/>
      <c r="D308" s="12"/>
      <c r="E308" s="12"/>
      <c r="F308" s="12"/>
      <c r="G308" s="12"/>
      <c r="H308" s="12"/>
      <c r="I308" s="12"/>
      <c r="J308" s="12"/>
      <c r="K308" s="12"/>
      <c r="L308" s="12"/>
      <c r="M308" s="12"/>
      <c r="N308" s="12"/>
      <c r="O308" s="12"/>
      <c r="P308" s="12"/>
      <c r="Q308" s="12"/>
      <c r="R308" s="12"/>
    </row>
    <row r="309" spans="1:18">
      <c r="A309" s="12"/>
      <c r="B309" s="12"/>
      <c r="C309" s="12"/>
      <c r="D309" s="12"/>
      <c r="E309" s="12"/>
      <c r="F309" s="12"/>
      <c r="G309" s="12"/>
      <c r="H309" s="12"/>
      <c r="I309" s="12"/>
      <c r="J309" s="12"/>
      <c r="K309" s="12"/>
      <c r="L309" s="12"/>
      <c r="M309" s="12"/>
      <c r="N309" s="12"/>
      <c r="O309" s="12"/>
      <c r="P309" s="12"/>
      <c r="Q309" s="12"/>
      <c r="R309" s="12"/>
    </row>
  </sheetData>
  <mergeCells count="2">
    <mergeCell ref="K188:P188"/>
    <mergeCell ref="B298:H298"/>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809D3-E8FB-4A9E-9D1F-B672C425D6EC}">
  <sheetPr>
    <tabColor rgb="FF0070C0"/>
  </sheetPr>
  <dimension ref="A1:N782"/>
  <sheetViews>
    <sheetView workbookViewId="0">
      <selection activeCell="Q192" sqref="Q192"/>
    </sheetView>
  </sheetViews>
  <sheetFormatPr defaultRowHeight="15"/>
  <cols>
    <col min="1" max="1" width="17.42578125" customWidth="1"/>
    <col min="2" max="2" width="10.7109375" bestFit="1" customWidth="1"/>
    <col min="3" max="3" width="13" customWidth="1"/>
  </cols>
  <sheetData>
    <row r="1" spans="1:8" ht="31.5">
      <c r="A1" s="537" t="s">
        <v>3849</v>
      </c>
      <c r="B1" s="538"/>
      <c r="C1" s="538"/>
      <c r="D1" s="538"/>
      <c r="E1" s="538"/>
      <c r="F1" s="538"/>
      <c r="G1" s="538"/>
      <c r="H1" s="538"/>
    </row>
    <row r="3" spans="1:8" ht="18.75">
      <c r="A3" s="51" t="s">
        <v>3850</v>
      </c>
    </row>
    <row r="4" spans="1:8" ht="18.75">
      <c r="A4" s="51" t="s">
        <v>3851</v>
      </c>
    </row>
    <row r="5" spans="1:8" ht="18.75">
      <c r="A5" s="33"/>
    </row>
    <row r="6" spans="1:8" ht="18.75">
      <c r="A6" s="33" t="s">
        <v>3852</v>
      </c>
    </row>
    <row r="7" spans="1:8" ht="18.75">
      <c r="A7" s="50"/>
    </row>
    <row r="8" spans="1:8" ht="18.75">
      <c r="A8" s="50" t="s">
        <v>3853</v>
      </c>
    </row>
    <row r="9" spans="1:8" ht="18.75">
      <c r="A9" s="50" t="s">
        <v>3854</v>
      </c>
    </row>
    <row r="10" spans="1:8" ht="18.75">
      <c r="A10" s="50" t="s">
        <v>3855</v>
      </c>
    </row>
    <row r="11" spans="1:8" ht="18.75">
      <c r="A11" s="50" t="s">
        <v>3856</v>
      </c>
    </row>
    <row r="12" spans="1:8" ht="18.75">
      <c r="A12" s="50" t="s">
        <v>3857</v>
      </c>
    </row>
    <row r="13" spans="1:8" ht="18.75">
      <c r="A13" s="50" t="s">
        <v>3858</v>
      </c>
    </row>
    <row r="14" spans="1:8" ht="18.75">
      <c r="A14" s="50" t="s">
        <v>3859</v>
      </c>
    </row>
    <row r="15" spans="1:8" ht="18.75">
      <c r="A15" s="50" t="s">
        <v>3860</v>
      </c>
    </row>
    <row r="16" spans="1:8" ht="18.75">
      <c r="A16" s="50" t="s">
        <v>3861</v>
      </c>
    </row>
    <row r="17" spans="1:4" ht="18.75">
      <c r="A17" s="33"/>
    </row>
    <row r="18" spans="1:4" ht="21">
      <c r="A18" s="423" t="s">
        <v>1627</v>
      </c>
    </row>
    <row r="19" spans="1:4" ht="18.75">
      <c r="A19" s="33" t="s">
        <v>3862</v>
      </c>
    </row>
    <row r="20" spans="1:4" ht="18.75">
      <c r="A20" s="33" t="s">
        <v>3863</v>
      </c>
    </row>
    <row r="22" spans="1:4">
      <c r="A22" s="110" t="s">
        <v>1</v>
      </c>
      <c r="B22" s="110" t="s">
        <v>450</v>
      </c>
      <c r="C22" s="110" t="s">
        <v>3864</v>
      </c>
      <c r="D22" s="110" t="s">
        <v>2495</v>
      </c>
    </row>
    <row r="23" spans="1:4">
      <c r="A23" s="56">
        <v>1001</v>
      </c>
      <c r="B23" s="56" t="s">
        <v>10</v>
      </c>
      <c r="C23" s="112">
        <v>42936</v>
      </c>
      <c r="D23" s="56">
        <v>30</v>
      </c>
    </row>
    <row r="24" spans="1:4">
      <c r="A24" s="56">
        <v>1002</v>
      </c>
      <c r="B24" s="56" t="s">
        <v>3865</v>
      </c>
      <c r="C24" s="112">
        <v>42936</v>
      </c>
      <c r="D24" s="56">
        <v>20</v>
      </c>
    </row>
    <row r="25" spans="1:4">
      <c r="A25" s="56">
        <v>1003</v>
      </c>
      <c r="B25" s="56" t="s">
        <v>3866</v>
      </c>
      <c r="C25" s="112">
        <v>42936</v>
      </c>
      <c r="D25" s="56">
        <v>10</v>
      </c>
    </row>
    <row r="26" spans="1:4">
      <c r="A26" s="56">
        <v>1004</v>
      </c>
      <c r="B26" s="56" t="s">
        <v>3867</v>
      </c>
      <c r="C26" s="112">
        <v>42936</v>
      </c>
      <c r="D26" s="56">
        <v>15</v>
      </c>
    </row>
    <row r="27" spans="1:4">
      <c r="A27" s="56">
        <v>1005</v>
      </c>
      <c r="B27" s="56" t="s">
        <v>11</v>
      </c>
      <c r="C27" s="112">
        <v>42936</v>
      </c>
      <c r="D27" s="56">
        <v>25</v>
      </c>
    </row>
    <row r="28" spans="1:4">
      <c r="A28" s="56">
        <v>106</v>
      </c>
      <c r="B28" s="56"/>
      <c r="C28" s="56"/>
      <c r="D28" s="56"/>
    </row>
    <row r="29" spans="1:4">
      <c r="A29" s="56"/>
      <c r="B29" s="56"/>
      <c r="C29" s="56"/>
      <c r="D29" s="56"/>
    </row>
    <row r="30" spans="1:4">
      <c r="A30" s="56"/>
      <c r="B30" s="56"/>
      <c r="C30" s="56"/>
      <c r="D30" s="56"/>
    </row>
    <row r="40" spans="1:7" ht="23.25">
      <c r="A40" s="539" t="s">
        <v>3868</v>
      </c>
    </row>
    <row r="43" spans="1:7" ht="21">
      <c r="A43" s="5" t="s">
        <v>3869</v>
      </c>
      <c r="B43" s="8"/>
      <c r="C43" s="8"/>
      <c r="D43" s="8"/>
      <c r="E43" s="8"/>
      <c r="F43" s="8"/>
      <c r="G43" s="8"/>
    </row>
    <row r="44" spans="1:7" ht="18.75">
      <c r="A44" s="33"/>
    </row>
    <row r="45" spans="1:7" ht="18.75">
      <c r="A45" s="540" t="s">
        <v>3870</v>
      </c>
    </row>
    <row r="46" spans="1:7" ht="18.75">
      <c r="A46" s="540"/>
    </row>
    <row r="47" spans="1:7" ht="18.75">
      <c r="A47" s="540" t="s">
        <v>3871</v>
      </c>
    </row>
    <row r="56" spans="1:8" ht="21">
      <c r="A56" s="5" t="s">
        <v>3872</v>
      </c>
      <c r="B56" s="5"/>
      <c r="C56" s="5"/>
      <c r="D56" s="5"/>
      <c r="E56" s="5"/>
      <c r="F56" s="5"/>
      <c r="G56" s="5"/>
      <c r="H56" s="5"/>
    </row>
    <row r="58" spans="1:8" ht="18.75">
      <c r="A58" s="33" t="s">
        <v>3873</v>
      </c>
    </row>
    <row r="59" spans="1:8" ht="18.75">
      <c r="A59" s="50"/>
    </row>
    <row r="60" spans="1:8" ht="18.75">
      <c r="A60" s="33" t="s">
        <v>3874</v>
      </c>
    </row>
    <row r="61" spans="1:8" ht="18.75">
      <c r="A61" s="33" t="s">
        <v>3875</v>
      </c>
    </row>
    <row r="62" spans="1:8" ht="18.75">
      <c r="A62" s="33" t="s">
        <v>3876</v>
      </c>
    </row>
    <row r="63" spans="1:8" ht="18.75">
      <c r="A63" s="33"/>
    </row>
    <row r="64" spans="1:8" ht="18.75">
      <c r="A64" s="33" t="s">
        <v>3877</v>
      </c>
    </row>
    <row r="83" spans="1:8" ht="18.75">
      <c r="A83" s="33" t="s">
        <v>3878</v>
      </c>
    </row>
    <row r="84" spans="1:8" ht="18.75">
      <c r="A84" s="33" t="s">
        <v>3879</v>
      </c>
    </row>
    <row r="86" spans="1:8" ht="21">
      <c r="A86" s="5" t="s">
        <v>3880</v>
      </c>
      <c r="B86" s="5"/>
      <c r="C86" s="5"/>
      <c r="D86" s="5"/>
      <c r="E86" s="5"/>
      <c r="F86" s="5"/>
      <c r="G86" s="5"/>
      <c r="H86" s="5"/>
    </row>
    <row r="87" spans="1:8" ht="18.75">
      <c r="A87" s="33"/>
    </row>
    <row r="88" spans="1:8" ht="18.75">
      <c r="A88" s="33" t="s">
        <v>3881</v>
      </c>
    </row>
    <row r="89" spans="1:8" ht="18.75">
      <c r="A89" s="50"/>
    </row>
    <row r="90" spans="1:8" ht="18.75">
      <c r="A90" s="50" t="s">
        <v>3882</v>
      </c>
    </row>
    <row r="91" spans="1:8" ht="18.75">
      <c r="A91" s="50" t="s">
        <v>3883</v>
      </c>
    </row>
    <row r="92" spans="1:8" ht="18.75">
      <c r="A92" s="50" t="s">
        <v>3884</v>
      </c>
    </row>
    <row r="112" spans="1:1" ht="18.75">
      <c r="A112" s="33" t="s">
        <v>3885</v>
      </c>
    </row>
    <row r="130" spans="1:14" ht="21">
      <c r="A130" s="5" t="s">
        <v>3886</v>
      </c>
      <c r="B130" s="5"/>
      <c r="C130" s="5"/>
      <c r="D130" s="5"/>
      <c r="E130" s="5"/>
      <c r="F130" s="5"/>
      <c r="G130" s="5"/>
      <c r="H130" s="5"/>
    </row>
    <row r="131" spans="1:14" ht="18.75">
      <c r="A131" s="33"/>
    </row>
    <row r="132" spans="1:14" ht="18.75">
      <c r="A132" s="33" t="s">
        <v>3887</v>
      </c>
    </row>
    <row r="133" spans="1:14" ht="18.75">
      <c r="A133" s="33"/>
    </row>
    <row r="134" spans="1:14" ht="42">
      <c r="A134" s="541" t="s">
        <v>3888</v>
      </c>
      <c r="B134" s="883" t="s">
        <v>2870</v>
      </c>
      <c r="C134" s="883"/>
      <c r="D134" s="883"/>
      <c r="E134" s="883"/>
      <c r="F134" s="883"/>
      <c r="G134" s="883"/>
      <c r="H134" s="883"/>
      <c r="I134" s="883"/>
      <c r="J134" s="883"/>
      <c r="K134" s="883"/>
    </row>
    <row r="135" spans="1:14" ht="18.75" customHeight="1">
      <c r="A135" s="880" t="s">
        <v>3889</v>
      </c>
      <c r="B135" s="885" t="s">
        <v>3890</v>
      </c>
      <c r="C135" s="886"/>
      <c r="D135" s="886"/>
      <c r="E135" s="886"/>
      <c r="F135" s="886"/>
      <c r="G135" s="886"/>
      <c r="H135" s="886"/>
      <c r="I135" s="886"/>
      <c r="J135" s="886"/>
      <c r="K135" s="887"/>
      <c r="L135" s="542"/>
      <c r="M135" s="542"/>
      <c r="N135" s="542"/>
    </row>
    <row r="136" spans="1:14" ht="18.75" customHeight="1">
      <c r="A136" s="884"/>
      <c r="B136" s="881" t="s">
        <v>3891</v>
      </c>
      <c r="C136" s="814"/>
      <c r="D136" s="814"/>
      <c r="E136" s="814"/>
      <c r="F136" s="814"/>
      <c r="G136" s="814"/>
      <c r="H136" s="814"/>
      <c r="I136" s="814"/>
      <c r="J136" s="814"/>
      <c r="K136" s="882"/>
      <c r="L136" s="286"/>
      <c r="M136" s="286"/>
      <c r="N136" s="286"/>
    </row>
    <row r="137" spans="1:14" ht="18.75">
      <c r="A137" s="884"/>
      <c r="B137" s="881"/>
      <c r="C137" s="814"/>
      <c r="D137" s="814"/>
      <c r="E137" s="814"/>
      <c r="F137" s="814"/>
      <c r="G137" s="814"/>
      <c r="H137" s="814"/>
      <c r="I137" s="814"/>
      <c r="J137" s="814"/>
      <c r="K137" s="882"/>
      <c r="L137" s="286"/>
      <c r="M137" s="286"/>
      <c r="N137" s="286"/>
    </row>
    <row r="138" spans="1:14" ht="18.75">
      <c r="A138" s="884"/>
      <c r="B138" s="543"/>
      <c r="C138" s="286"/>
      <c r="D138" s="286"/>
      <c r="E138" s="286"/>
      <c r="F138" s="286"/>
      <c r="G138" s="286"/>
      <c r="H138" s="286"/>
      <c r="I138" s="286"/>
      <c r="J138" s="286"/>
      <c r="K138" s="544"/>
      <c r="L138" s="286"/>
      <c r="M138" s="286"/>
      <c r="N138" s="286"/>
    </row>
    <row r="139" spans="1:14" ht="18.75">
      <c r="A139" s="884"/>
      <c r="B139" s="543"/>
      <c r="C139" s="286"/>
      <c r="D139" s="286"/>
      <c r="E139" s="286"/>
      <c r="F139" s="286"/>
      <c r="G139" s="286"/>
      <c r="H139" s="286"/>
      <c r="I139" s="286"/>
      <c r="J139" s="286"/>
      <c r="K139" s="544"/>
      <c r="L139" s="286"/>
      <c r="M139" s="286"/>
      <c r="N139" s="286"/>
    </row>
    <row r="140" spans="1:14" ht="18.75">
      <c r="A140" s="884"/>
      <c r="B140" s="543"/>
      <c r="C140" s="286"/>
      <c r="D140" s="286"/>
      <c r="E140" s="286"/>
      <c r="F140" s="286"/>
      <c r="G140" s="286"/>
      <c r="H140" s="286"/>
      <c r="I140" s="286"/>
      <c r="J140" s="286"/>
      <c r="K140" s="544"/>
      <c r="L140" s="286"/>
      <c r="M140" s="286"/>
      <c r="N140" s="286"/>
    </row>
    <row r="141" spans="1:14" ht="18.75">
      <c r="A141" s="884"/>
      <c r="B141" s="543"/>
      <c r="C141" s="286"/>
      <c r="D141" s="286"/>
      <c r="E141" s="286"/>
      <c r="F141" s="286"/>
      <c r="G141" s="286"/>
      <c r="H141" s="286"/>
      <c r="I141" s="286"/>
      <c r="J141" s="286"/>
      <c r="K141" s="544"/>
      <c r="L141" s="286"/>
      <c r="M141" s="286"/>
      <c r="N141" s="286"/>
    </row>
    <row r="142" spans="1:14">
      <c r="A142" s="884"/>
      <c r="B142" s="545"/>
      <c r="K142" s="546"/>
    </row>
    <row r="143" spans="1:14" ht="18.75" customHeight="1">
      <c r="A143" s="884"/>
      <c r="B143" s="547"/>
      <c r="C143" s="548"/>
      <c r="D143" s="548"/>
      <c r="E143" s="548"/>
      <c r="F143" s="548"/>
      <c r="G143" s="548"/>
      <c r="H143" s="548"/>
      <c r="I143" s="548"/>
      <c r="J143" s="548"/>
      <c r="K143" s="549"/>
    </row>
    <row r="144" spans="1:14">
      <c r="A144" s="884" t="s">
        <v>3892</v>
      </c>
    </row>
    <row r="145" spans="1:11">
      <c r="A145" s="884"/>
      <c r="B145" s="881" t="s">
        <v>3893</v>
      </c>
      <c r="C145" s="814"/>
      <c r="D145" s="814"/>
      <c r="E145" s="814"/>
      <c r="F145" s="814"/>
      <c r="G145" s="814"/>
      <c r="H145" s="814"/>
      <c r="I145" s="814"/>
      <c r="J145" s="814"/>
      <c r="K145" s="882"/>
    </row>
    <row r="146" spans="1:11">
      <c r="A146" s="884"/>
      <c r="B146" s="881"/>
      <c r="C146" s="814"/>
      <c r="D146" s="814"/>
      <c r="E146" s="814"/>
      <c r="F146" s="814"/>
      <c r="G146" s="814"/>
      <c r="H146" s="814"/>
      <c r="I146" s="814"/>
      <c r="J146" s="814"/>
      <c r="K146" s="882"/>
    </row>
    <row r="147" spans="1:11">
      <c r="A147" s="884"/>
      <c r="B147" s="545"/>
      <c r="K147" s="546"/>
    </row>
    <row r="148" spans="1:11" ht="15" customHeight="1">
      <c r="A148" s="884"/>
      <c r="B148" s="881" t="s">
        <v>3894</v>
      </c>
      <c r="C148" s="814"/>
      <c r="D148" s="814"/>
      <c r="E148" s="814"/>
      <c r="F148" s="814"/>
      <c r="G148" s="814"/>
      <c r="H148" s="814"/>
      <c r="I148" s="814"/>
      <c r="J148" s="814"/>
      <c r="K148" s="882"/>
    </row>
    <row r="149" spans="1:11" ht="15" customHeight="1">
      <c r="A149" s="884"/>
      <c r="B149" s="881"/>
      <c r="C149" s="814"/>
      <c r="D149" s="814"/>
      <c r="E149" s="814"/>
      <c r="F149" s="814"/>
      <c r="G149" s="814"/>
      <c r="H149" s="814"/>
      <c r="I149" s="814"/>
      <c r="J149" s="814"/>
      <c r="K149" s="882"/>
    </row>
    <row r="150" spans="1:11" ht="15" customHeight="1">
      <c r="A150" s="884"/>
      <c r="B150" s="881"/>
      <c r="C150" s="814"/>
      <c r="D150" s="814"/>
      <c r="E150" s="814"/>
      <c r="F150" s="814"/>
      <c r="G150" s="814"/>
      <c r="H150" s="814"/>
      <c r="I150" s="814"/>
      <c r="J150" s="814"/>
      <c r="K150" s="882"/>
    </row>
    <row r="151" spans="1:11" ht="18.75" customHeight="1">
      <c r="A151" s="884"/>
      <c r="B151" s="334"/>
      <c r="K151" s="546"/>
    </row>
    <row r="152" spans="1:11" ht="18.75" customHeight="1">
      <c r="A152" s="884"/>
      <c r="B152" s="334"/>
      <c r="K152" s="546"/>
    </row>
    <row r="153" spans="1:11" ht="18.75" customHeight="1">
      <c r="A153" s="884"/>
      <c r="B153" s="334"/>
      <c r="K153" s="546"/>
    </row>
    <row r="154" spans="1:11" ht="18.75" customHeight="1">
      <c r="A154" s="884"/>
      <c r="B154" s="334"/>
      <c r="K154" s="546"/>
    </row>
    <row r="155" spans="1:11" ht="18.75" customHeight="1">
      <c r="A155" s="884"/>
      <c r="B155" s="334"/>
      <c r="K155" s="546"/>
    </row>
    <row r="156" spans="1:11" ht="18.75" customHeight="1">
      <c r="A156" s="884"/>
      <c r="B156" s="334"/>
      <c r="K156" s="546"/>
    </row>
    <row r="157" spans="1:11" ht="18.75">
      <c r="A157" s="884"/>
      <c r="B157" s="543"/>
      <c r="C157" s="286"/>
      <c r="D157" s="286"/>
      <c r="E157" s="286"/>
      <c r="F157" s="286"/>
      <c r="G157" s="286"/>
      <c r="H157" s="286"/>
      <c r="I157" s="286"/>
      <c r="J157" s="286"/>
      <c r="K157" s="544"/>
    </row>
    <row r="158" spans="1:11">
      <c r="A158" s="884"/>
      <c r="B158" s="545"/>
      <c r="K158" s="546"/>
    </row>
    <row r="159" spans="1:11" ht="18.75" customHeight="1">
      <c r="A159" s="884"/>
      <c r="B159" s="547"/>
      <c r="C159" s="548"/>
      <c r="D159" s="548"/>
      <c r="E159" s="548"/>
      <c r="F159" s="548"/>
      <c r="G159" s="548"/>
      <c r="H159" s="548"/>
      <c r="I159" s="548"/>
      <c r="J159" s="548"/>
      <c r="K159" s="549"/>
    </row>
    <row r="160" spans="1:11">
      <c r="A160" s="878" t="s">
        <v>3895</v>
      </c>
      <c r="B160" s="550"/>
      <c r="C160" s="551"/>
      <c r="D160" s="551"/>
      <c r="E160" s="551"/>
      <c r="F160" s="551"/>
      <c r="G160" s="551"/>
      <c r="H160" s="551"/>
      <c r="I160" s="551"/>
      <c r="J160" s="551"/>
      <c r="K160" s="552"/>
    </row>
    <row r="161" spans="1:11">
      <c r="A161" s="879"/>
      <c r="B161" s="881" t="s">
        <v>3896</v>
      </c>
      <c r="C161" s="814"/>
      <c r="D161" s="814"/>
      <c r="E161" s="814"/>
      <c r="F161" s="814"/>
      <c r="G161" s="814"/>
      <c r="H161" s="814"/>
      <c r="I161" s="814"/>
      <c r="J161" s="814"/>
      <c r="K161" s="882"/>
    </row>
    <row r="162" spans="1:11">
      <c r="A162" s="879"/>
      <c r="B162" s="881"/>
      <c r="C162" s="814"/>
      <c r="D162" s="814"/>
      <c r="E162" s="814"/>
      <c r="F162" s="814"/>
      <c r="G162" s="814"/>
      <c r="H162" s="814"/>
      <c r="I162" s="814"/>
      <c r="J162" s="814"/>
      <c r="K162" s="882"/>
    </row>
    <row r="163" spans="1:11">
      <c r="A163" s="879"/>
      <c r="B163" s="545"/>
      <c r="K163" s="546"/>
    </row>
    <row r="164" spans="1:11" ht="18.75">
      <c r="A164" s="879"/>
      <c r="B164" s="881" t="s">
        <v>3897</v>
      </c>
      <c r="C164" s="814"/>
      <c r="D164" s="814"/>
      <c r="E164" s="814"/>
      <c r="F164" s="814"/>
      <c r="G164" s="814"/>
      <c r="H164" s="814"/>
      <c r="I164" s="814"/>
      <c r="J164" s="814"/>
      <c r="K164" s="882"/>
    </row>
    <row r="165" spans="1:11">
      <c r="A165" s="879"/>
      <c r="B165" s="545"/>
      <c r="K165" s="546"/>
    </row>
    <row r="166" spans="1:11">
      <c r="A166" s="879"/>
      <c r="B166" s="545"/>
      <c r="K166" s="546"/>
    </row>
    <row r="167" spans="1:11">
      <c r="A167" s="879"/>
      <c r="B167" s="545"/>
      <c r="K167" s="546"/>
    </row>
    <row r="168" spans="1:11">
      <c r="A168" s="879"/>
      <c r="B168" s="545"/>
      <c r="K168" s="546"/>
    </row>
    <row r="169" spans="1:11">
      <c r="A169" s="879"/>
      <c r="B169" s="545"/>
      <c r="K169" s="546"/>
    </row>
    <row r="170" spans="1:11">
      <c r="A170" s="879"/>
      <c r="B170" s="545"/>
      <c r="K170" s="546"/>
    </row>
    <row r="171" spans="1:11" ht="18.75" customHeight="1">
      <c r="A171" s="879"/>
      <c r="B171" s="334"/>
      <c r="K171" s="546"/>
    </row>
    <row r="172" spans="1:11">
      <c r="A172" s="879"/>
      <c r="B172" s="334"/>
      <c r="K172" s="546"/>
    </row>
    <row r="173" spans="1:11">
      <c r="A173" s="880"/>
      <c r="B173" s="547"/>
      <c r="C173" s="548"/>
      <c r="D173" s="548"/>
      <c r="E173" s="548"/>
      <c r="F173" s="548"/>
      <c r="G173" s="548"/>
      <c r="H173" s="548"/>
      <c r="I173" s="548"/>
      <c r="J173" s="548"/>
      <c r="K173" s="549"/>
    </row>
    <row r="178" spans="1:1" ht="18.75">
      <c r="A178" s="33" t="s">
        <v>3898</v>
      </c>
    </row>
    <row r="179" spans="1:1" ht="18.75">
      <c r="A179" s="50"/>
    </row>
    <row r="180" spans="1:1" ht="18.75">
      <c r="A180" s="50" t="s">
        <v>3899</v>
      </c>
    </row>
    <row r="181" spans="1:1" ht="18.75">
      <c r="A181" s="50" t="s">
        <v>3900</v>
      </c>
    </row>
    <row r="182" spans="1:1" ht="18.75">
      <c r="A182" s="50" t="s">
        <v>3901</v>
      </c>
    </row>
    <row r="183" spans="1:1" ht="18.75">
      <c r="A183" s="50" t="s">
        <v>3902</v>
      </c>
    </row>
    <row r="204" spans="1:12" ht="18.75">
      <c r="A204" s="33" t="s">
        <v>3903</v>
      </c>
    </row>
    <row r="205" spans="1:12" ht="18.75">
      <c r="A205" s="33"/>
    </row>
    <row r="206" spans="1:12" ht="18.75">
      <c r="A206" s="234" t="s">
        <v>3904</v>
      </c>
      <c r="B206" s="234"/>
      <c r="C206" s="234"/>
      <c r="D206" s="234"/>
      <c r="E206" s="234"/>
      <c r="F206" s="234"/>
      <c r="G206" s="234"/>
      <c r="H206" s="234"/>
      <c r="I206" s="234"/>
      <c r="J206" s="234"/>
      <c r="K206" s="234"/>
      <c r="L206" s="234"/>
    </row>
    <row r="207" spans="1:12" ht="18.75">
      <c r="A207" s="234" t="s">
        <v>3905</v>
      </c>
      <c r="B207" s="234"/>
      <c r="C207" s="234"/>
      <c r="D207" s="234"/>
      <c r="E207" s="234"/>
      <c r="F207" s="234"/>
      <c r="G207" s="234"/>
      <c r="H207" s="234"/>
      <c r="I207" s="234"/>
      <c r="J207" s="234"/>
      <c r="K207" s="234"/>
      <c r="L207" s="234"/>
    </row>
    <row r="208" spans="1:12" ht="18.75">
      <c r="A208" s="33"/>
    </row>
    <row r="209" spans="1:9" ht="21">
      <c r="A209" s="5" t="s">
        <v>3906</v>
      </c>
      <c r="B209" s="5"/>
      <c r="C209" s="5"/>
      <c r="D209" s="5"/>
      <c r="E209" s="5"/>
      <c r="F209" s="5"/>
      <c r="G209" s="5"/>
      <c r="H209" s="5"/>
      <c r="I209" s="5"/>
    </row>
    <row r="211" spans="1:9" ht="18.75">
      <c r="A211" s="33" t="s">
        <v>3907</v>
      </c>
    </row>
    <row r="212" spans="1:9" ht="18.75">
      <c r="A212" s="33" t="s">
        <v>3908</v>
      </c>
    </row>
    <row r="214" spans="1:9" ht="18.75">
      <c r="A214" s="33" t="s">
        <v>3909</v>
      </c>
    </row>
    <row r="216" spans="1:9" ht="18.75">
      <c r="A216" s="3" t="s">
        <v>3910</v>
      </c>
      <c r="B216" s="8"/>
      <c r="C216" s="8"/>
    </row>
    <row r="217" spans="1:9" ht="18.75">
      <c r="A217" s="33"/>
    </row>
    <row r="218" spans="1:9" ht="18.75">
      <c r="A218" s="33" t="s">
        <v>3911</v>
      </c>
    </row>
    <row r="219" spans="1:9" ht="18.75">
      <c r="A219" s="50"/>
    </row>
    <row r="220" spans="1:9" ht="18.75">
      <c r="A220" s="553" t="s">
        <v>3912</v>
      </c>
    </row>
    <row r="221" spans="1:9" ht="18.75">
      <c r="A221" s="553" t="s">
        <v>3913</v>
      </c>
    </row>
    <row r="222" spans="1:9" ht="18.75">
      <c r="A222" s="553" t="s">
        <v>3914</v>
      </c>
    </row>
    <row r="223" spans="1:9" ht="18.75">
      <c r="A223" s="33"/>
    </row>
    <row r="224" spans="1:9" ht="18.75">
      <c r="A224" s="33" t="s">
        <v>3915</v>
      </c>
    </row>
    <row r="225" spans="1:1" ht="18.75">
      <c r="A225" s="33"/>
    </row>
    <row r="243" spans="1:4" ht="18.75">
      <c r="A243" s="3" t="s">
        <v>3916</v>
      </c>
      <c r="B243" s="8"/>
      <c r="C243" s="8"/>
      <c r="D243" s="105"/>
    </row>
    <row r="245" spans="1:4" ht="18.75">
      <c r="A245" s="33" t="s">
        <v>3917</v>
      </c>
    </row>
    <row r="246" spans="1:4" ht="18.75">
      <c r="A246" s="33" t="s">
        <v>3918</v>
      </c>
    </row>
    <row r="247" spans="1:4" ht="18.75">
      <c r="A247" s="33"/>
    </row>
    <row r="248" spans="1:4" ht="18.75">
      <c r="A248" s="33" t="s">
        <v>3919</v>
      </c>
    </row>
    <row r="249" spans="1:4" ht="18.75">
      <c r="A249" s="33"/>
    </row>
    <row r="250" spans="1:4" ht="18.75">
      <c r="A250" s="33" t="s">
        <v>3920</v>
      </c>
    </row>
    <row r="276" spans="1:3" ht="18.75">
      <c r="A276" s="3" t="s">
        <v>3921</v>
      </c>
      <c r="B276" s="105"/>
      <c r="C276" s="105"/>
    </row>
    <row r="277" spans="1:3" ht="18.75">
      <c r="A277" s="33"/>
    </row>
    <row r="278" spans="1:3" ht="18.75">
      <c r="A278" s="33" t="s">
        <v>3922</v>
      </c>
    </row>
    <row r="279" spans="1:3" ht="18.75">
      <c r="A279" s="33" t="s">
        <v>3923</v>
      </c>
    </row>
    <row r="280" spans="1:3" ht="18.75">
      <c r="A280" s="33" t="s">
        <v>3924</v>
      </c>
    </row>
    <row r="300" spans="1:8" ht="18.75">
      <c r="A300" s="51" t="s">
        <v>3925</v>
      </c>
    </row>
    <row r="301" spans="1:8" ht="18.75">
      <c r="A301" s="33" t="s">
        <v>3926</v>
      </c>
    </row>
    <row r="302" spans="1:8" ht="18.75">
      <c r="A302" s="33"/>
    </row>
    <row r="303" spans="1:8" ht="18.75">
      <c r="A303" s="3" t="s">
        <v>3927</v>
      </c>
      <c r="B303" s="3"/>
      <c r="C303" s="3"/>
      <c r="D303" s="3"/>
      <c r="E303" s="3"/>
      <c r="F303" s="3"/>
      <c r="G303" s="3"/>
      <c r="H303" s="3"/>
    </row>
    <row r="304" spans="1:8" ht="18.75">
      <c r="A304" s="33"/>
    </row>
    <row r="305" spans="1:1" ht="18.75">
      <c r="A305" s="33" t="s">
        <v>3928</v>
      </c>
    </row>
    <row r="306" spans="1:1" ht="18.75">
      <c r="A306" s="50"/>
    </row>
    <row r="307" spans="1:1" ht="18.75">
      <c r="A307" s="50" t="s">
        <v>3929</v>
      </c>
    </row>
    <row r="308" spans="1:1" ht="18.75">
      <c r="A308" s="50" t="s">
        <v>3930</v>
      </c>
    </row>
    <row r="309" spans="1:1" ht="18.75">
      <c r="A309" s="50" t="s">
        <v>3931</v>
      </c>
    </row>
    <row r="310" spans="1:1" ht="18.75">
      <c r="A310" s="50" t="s">
        <v>3932</v>
      </c>
    </row>
    <row r="311" spans="1:1" ht="18.75">
      <c r="A311" s="50" t="s">
        <v>3933</v>
      </c>
    </row>
    <row r="333" spans="1:1" ht="18.75">
      <c r="A333" s="51" t="s">
        <v>3934</v>
      </c>
    </row>
    <row r="334" spans="1:1" ht="18.75">
      <c r="A334" s="33" t="s">
        <v>3935</v>
      </c>
    </row>
    <row r="335" spans="1:1" ht="18.75">
      <c r="A335" s="33" t="s">
        <v>3936</v>
      </c>
    </row>
    <row r="337" spans="1:9" ht="18.75">
      <c r="A337" s="53" t="s">
        <v>3937</v>
      </c>
    </row>
    <row r="338" spans="1:9" ht="18.75">
      <c r="A338" s="33"/>
    </row>
    <row r="339" spans="1:9" ht="18.75">
      <c r="A339" s="33" t="s">
        <v>3938</v>
      </c>
    </row>
    <row r="341" spans="1:9">
      <c r="A341" s="61"/>
    </row>
    <row r="343" spans="1:9" ht="21">
      <c r="A343" s="5" t="s">
        <v>3939</v>
      </c>
      <c r="B343" s="5"/>
      <c r="C343" s="5"/>
      <c r="D343" s="5"/>
      <c r="E343" s="5"/>
      <c r="F343" s="5"/>
      <c r="G343" s="5"/>
      <c r="H343" s="5"/>
      <c r="I343" s="5"/>
    </row>
    <row r="345" spans="1:9" ht="18.75">
      <c r="A345" s="33" t="s">
        <v>3940</v>
      </c>
    </row>
    <row r="346" spans="1:9" ht="18.75">
      <c r="A346" s="50"/>
    </row>
    <row r="347" spans="1:9" ht="18.75">
      <c r="A347" s="50" t="s">
        <v>3941</v>
      </c>
    </row>
    <row r="348" spans="1:9" ht="18.75">
      <c r="A348" s="50" t="s">
        <v>3942</v>
      </c>
    </row>
    <row r="349" spans="1:9" ht="18.75">
      <c r="A349" s="50" t="s">
        <v>3943</v>
      </c>
    </row>
    <row r="350" spans="1:9" ht="18.75">
      <c r="A350" s="50" t="s">
        <v>3944</v>
      </c>
    </row>
    <row r="351" spans="1:9" ht="18.75">
      <c r="A351" s="50" t="s">
        <v>3945</v>
      </c>
    </row>
    <row r="352" spans="1:9" ht="18.75">
      <c r="A352" s="50" t="s">
        <v>3946</v>
      </c>
    </row>
    <row r="353" spans="1:1" ht="18.75">
      <c r="A353" s="33"/>
    </row>
    <row r="354" spans="1:1" ht="18.75">
      <c r="A354" s="33" t="s">
        <v>3947</v>
      </c>
    </row>
    <row r="355" spans="1:1" ht="18.75">
      <c r="A355" s="33" t="s">
        <v>3948</v>
      </c>
    </row>
    <row r="377" spans="1:12" ht="21">
      <c r="A377" s="5" t="s">
        <v>3949</v>
      </c>
      <c r="B377" s="5"/>
      <c r="C377" s="5"/>
      <c r="D377" s="5"/>
      <c r="E377" s="5"/>
      <c r="F377" s="5"/>
      <c r="G377" s="5"/>
      <c r="H377" s="5"/>
      <c r="I377" s="5"/>
      <c r="J377" s="5"/>
      <c r="K377" s="5"/>
      <c r="L377" s="5"/>
    </row>
    <row r="379" spans="1:12" ht="18.75">
      <c r="A379" s="33" t="s">
        <v>3950</v>
      </c>
    </row>
    <row r="380" spans="1:12" ht="18.75">
      <c r="A380" s="33"/>
    </row>
    <row r="381" spans="1:12" ht="18.75">
      <c r="A381" s="33" t="s">
        <v>3951</v>
      </c>
    </row>
    <row r="382" spans="1:12" ht="18.75">
      <c r="A382" s="50"/>
    </row>
    <row r="383" spans="1:12" ht="18.75">
      <c r="A383" s="50" t="s">
        <v>3952</v>
      </c>
    </row>
    <row r="384" spans="1:12" ht="18.75">
      <c r="A384" s="50" t="s">
        <v>3953</v>
      </c>
    </row>
    <row r="385" spans="1:1" ht="18.75">
      <c r="A385" s="50" t="s">
        <v>3954</v>
      </c>
    </row>
    <row r="386" spans="1:1" ht="18.75">
      <c r="A386" s="50"/>
    </row>
    <row r="387" spans="1:1" ht="18.75">
      <c r="A387" s="50" t="s">
        <v>3955</v>
      </c>
    </row>
    <row r="388" spans="1:1" ht="18.75">
      <c r="A388" s="50"/>
    </row>
    <row r="389" spans="1:1" ht="18.75">
      <c r="A389" s="50" t="s">
        <v>3956</v>
      </c>
    </row>
    <row r="409" spans="1:9" ht="21">
      <c r="A409" s="5" t="s">
        <v>3957</v>
      </c>
      <c r="B409" s="5"/>
      <c r="C409" s="5"/>
      <c r="D409" s="5"/>
      <c r="E409" s="5"/>
      <c r="F409" s="5"/>
      <c r="G409" s="5"/>
      <c r="H409" s="5"/>
      <c r="I409" s="5"/>
    </row>
    <row r="411" spans="1:9" ht="18.75">
      <c r="A411" s="33" t="s">
        <v>3958</v>
      </c>
    </row>
    <row r="412" spans="1:9" ht="18.75">
      <c r="A412" s="33" t="s">
        <v>3959</v>
      </c>
    </row>
    <row r="432" spans="1:1" ht="18.75">
      <c r="A432" s="33" t="s">
        <v>3960</v>
      </c>
    </row>
    <row r="443" spans="1:9" ht="21">
      <c r="A443" s="5" t="s">
        <v>3961</v>
      </c>
      <c r="B443" s="5"/>
      <c r="C443" s="5"/>
      <c r="D443" s="5"/>
      <c r="E443" s="5"/>
      <c r="F443" s="5"/>
      <c r="G443" s="5"/>
      <c r="H443" s="5"/>
      <c r="I443" s="5"/>
    </row>
    <row r="445" spans="1:9" ht="18.75">
      <c r="A445" s="53" t="s">
        <v>3962</v>
      </c>
    </row>
    <row r="446" spans="1:9" ht="18.75">
      <c r="A446" s="33"/>
    </row>
    <row r="447" spans="1:9" ht="18.75">
      <c r="A447" s="33" t="s">
        <v>3963</v>
      </c>
    </row>
    <row r="448" spans="1:9" ht="18.75">
      <c r="A448" s="50"/>
    </row>
    <row r="449" spans="1:1" ht="18.75">
      <c r="A449" s="50" t="s">
        <v>3964</v>
      </c>
    </row>
    <row r="450" spans="1:1" ht="18.75">
      <c r="A450" s="50" t="s">
        <v>3965</v>
      </c>
    </row>
    <row r="451" spans="1:1" ht="18.75">
      <c r="A451" s="50" t="s">
        <v>3966</v>
      </c>
    </row>
    <row r="472" spans="1:8" ht="21">
      <c r="A472" s="5" t="s">
        <v>3967</v>
      </c>
      <c r="B472" s="5"/>
      <c r="C472" s="5"/>
      <c r="D472" s="5"/>
      <c r="E472" s="5"/>
      <c r="F472" s="5"/>
      <c r="G472" s="5"/>
      <c r="H472" s="5"/>
    </row>
    <row r="474" spans="1:8" ht="18.75">
      <c r="A474" s="33" t="s">
        <v>3968</v>
      </c>
    </row>
    <row r="475" spans="1:8" ht="18.75">
      <c r="A475" s="33" t="s">
        <v>3969</v>
      </c>
    </row>
    <row r="489" spans="1:2">
      <c r="A489" s="554" t="s">
        <v>3970</v>
      </c>
    </row>
    <row r="490" spans="1:2" ht="18.75">
      <c r="A490" s="33" t="s">
        <v>3971</v>
      </c>
    </row>
    <row r="491" spans="1:2" ht="18">
      <c r="A491" s="555"/>
    </row>
    <row r="492" spans="1:2">
      <c r="A492" s="556"/>
    </row>
    <row r="493" spans="1:2">
      <c r="A493" s="110" t="s">
        <v>3231</v>
      </c>
      <c r="B493" s="110" t="s">
        <v>450</v>
      </c>
    </row>
    <row r="494" spans="1:2">
      <c r="A494" s="56" t="s">
        <v>3972</v>
      </c>
      <c r="B494" s="56" t="s">
        <v>3973</v>
      </c>
    </row>
    <row r="495" spans="1:2">
      <c r="A495" s="56" t="s">
        <v>3974</v>
      </c>
      <c r="B495" s="56" t="s">
        <v>3975</v>
      </c>
    </row>
    <row r="496" spans="1:2">
      <c r="A496" s="56" t="s">
        <v>3976</v>
      </c>
      <c r="B496" s="56" t="s">
        <v>3977</v>
      </c>
    </row>
    <row r="497" spans="1:6">
      <c r="A497" s="56" t="s">
        <v>3978</v>
      </c>
      <c r="B497" s="56" t="s">
        <v>3979</v>
      </c>
    </row>
    <row r="498" spans="1:6">
      <c r="A498" s="56" t="s">
        <v>3980</v>
      </c>
      <c r="B498" s="56" t="s">
        <v>3981</v>
      </c>
    </row>
    <row r="505" spans="1:6" ht="18.75">
      <c r="A505" s="33" t="s">
        <v>3982</v>
      </c>
    </row>
    <row r="506" spans="1:6" ht="18.75">
      <c r="A506" s="33" t="s">
        <v>3983</v>
      </c>
    </row>
    <row r="508" spans="1:6" ht="23.25">
      <c r="A508" s="9" t="s">
        <v>3984</v>
      </c>
      <c r="B508" s="5"/>
      <c r="C508" s="5"/>
      <c r="D508" s="5"/>
      <c r="E508" s="5"/>
      <c r="F508" s="5"/>
    </row>
    <row r="510" spans="1:6" ht="18.75">
      <c r="A510" s="33" t="s">
        <v>3985</v>
      </c>
    </row>
    <row r="511" spans="1:6" ht="18.75">
      <c r="A511" s="33" t="s">
        <v>3986</v>
      </c>
    </row>
    <row r="512" spans="1:6" ht="18.75">
      <c r="A512" s="33" t="s">
        <v>3987</v>
      </c>
    </row>
    <row r="514" spans="1:1">
      <c r="A514" s="435">
        <v>1001</v>
      </c>
    </row>
    <row r="515" spans="1:1">
      <c r="A515" s="435">
        <v>1002</v>
      </c>
    </row>
    <row r="516" spans="1:1">
      <c r="A516" s="435">
        <v>1003</v>
      </c>
    </row>
    <row r="517" spans="1:1">
      <c r="A517" s="435">
        <v>1004</v>
      </c>
    </row>
    <row r="518" spans="1:1">
      <c r="A518" s="435">
        <v>1005</v>
      </c>
    </row>
    <row r="519" spans="1:1">
      <c r="A519" s="435">
        <v>106</v>
      </c>
    </row>
    <row r="520" spans="1:1">
      <c r="A520" s="435"/>
    </row>
    <row r="521" spans="1:1">
      <c r="A521" s="435"/>
    </row>
    <row r="535" spans="1:8" ht="21">
      <c r="A535" s="5" t="s">
        <v>3988</v>
      </c>
      <c r="B535" s="5"/>
      <c r="C535" s="5"/>
      <c r="D535" s="5"/>
      <c r="E535" s="5"/>
      <c r="F535" s="5"/>
      <c r="G535" s="5"/>
      <c r="H535" s="5"/>
    </row>
    <row r="537" spans="1:8" ht="18.75">
      <c r="A537" s="33" t="s">
        <v>3989</v>
      </c>
    </row>
    <row r="538" spans="1:8" ht="18.75">
      <c r="A538" s="33" t="s">
        <v>3990</v>
      </c>
    </row>
    <row r="539" spans="1:8" ht="18.75">
      <c r="A539" s="33" t="s">
        <v>3991</v>
      </c>
    </row>
    <row r="542" spans="1:8">
      <c r="A542" s="435">
        <v>1001</v>
      </c>
    </row>
    <row r="543" spans="1:8">
      <c r="A543" s="435">
        <v>1002</v>
      </c>
    </row>
    <row r="544" spans="1:8">
      <c r="A544" s="435">
        <v>1003</v>
      </c>
    </row>
    <row r="545" spans="1:7">
      <c r="A545" s="435">
        <v>1004</v>
      </c>
    </row>
    <row r="546" spans="1:7">
      <c r="A546" s="435">
        <v>1005</v>
      </c>
    </row>
    <row r="547" spans="1:7">
      <c r="A547" s="435">
        <v>106</v>
      </c>
    </row>
    <row r="548" spans="1:7">
      <c r="A548" s="435"/>
    </row>
    <row r="549" spans="1:7">
      <c r="A549" s="435"/>
    </row>
    <row r="558" spans="1:7" ht="18.75">
      <c r="A558" s="55" t="s">
        <v>3992</v>
      </c>
    </row>
    <row r="560" spans="1:7" ht="21">
      <c r="A560" s="5" t="s">
        <v>3993</v>
      </c>
      <c r="B560" s="5"/>
      <c r="C560" s="5"/>
      <c r="D560" s="5"/>
      <c r="E560" s="5"/>
      <c r="F560" s="5"/>
      <c r="G560" s="5"/>
    </row>
    <row r="562" spans="1:1" ht="18.75">
      <c r="A562" s="33" t="s">
        <v>3994</v>
      </c>
    </row>
    <row r="563" spans="1:1" ht="18.75">
      <c r="A563" s="33" t="s">
        <v>3995</v>
      </c>
    </row>
    <row r="586" spans="1:8" ht="21">
      <c r="A586" s="5" t="s">
        <v>3996</v>
      </c>
      <c r="B586" s="5"/>
      <c r="C586" s="5"/>
      <c r="D586" s="5"/>
      <c r="E586" s="5"/>
      <c r="F586" s="5"/>
      <c r="G586" s="5"/>
      <c r="H586" s="5"/>
    </row>
    <row r="587" spans="1:8" ht="18.75">
      <c r="A587" s="33"/>
    </row>
    <row r="588" spans="1:8" ht="18.75">
      <c r="A588" s="33" t="s">
        <v>3997</v>
      </c>
    </row>
    <row r="589" spans="1:8" ht="18.75">
      <c r="A589" s="33"/>
    </row>
    <row r="590" spans="1:8" ht="18.75">
      <c r="A590" s="51" t="s">
        <v>3998</v>
      </c>
    </row>
    <row r="591" spans="1:8" ht="18.75">
      <c r="A591" s="33" t="s">
        <v>3999</v>
      </c>
    </row>
    <row r="592" spans="1:8" ht="18.75">
      <c r="A592" s="33"/>
    </row>
    <row r="593" spans="1:1" ht="18.75">
      <c r="A593" s="51" t="s">
        <v>4000</v>
      </c>
    </row>
    <row r="594" spans="1:1" ht="18.75">
      <c r="A594" s="33" t="s">
        <v>4001</v>
      </c>
    </row>
    <row r="595" spans="1:1" ht="18.75">
      <c r="A595" s="33"/>
    </row>
    <row r="596" spans="1:1" ht="18.75">
      <c r="A596" s="51" t="s">
        <v>4002</v>
      </c>
    </row>
    <row r="597" spans="1:1" ht="18.75">
      <c r="A597" s="33" t="s">
        <v>4003</v>
      </c>
    </row>
    <row r="598" spans="1:1" ht="18.75">
      <c r="A598" s="33"/>
    </row>
    <row r="599" spans="1:1" ht="18.75">
      <c r="A599" s="51" t="s">
        <v>4004</v>
      </c>
    </row>
    <row r="600" spans="1:1" ht="18.75">
      <c r="A600" s="33" t="s">
        <v>4005</v>
      </c>
    </row>
    <row r="601" spans="1:1" ht="18.75">
      <c r="A601" s="33"/>
    </row>
    <row r="602" spans="1:1" ht="18.75">
      <c r="A602" s="51" t="s">
        <v>4006</v>
      </c>
    </row>
    <row r="603" spans="1:1" ht="18.75">
      <c r="A603" s="33"/>
    </row>
    <row r="604" spans="1:1" ht="18.75">
      <c r="A604" s="51" t="s">
        <v>4007</v>
      </c>
    </row>
    <row r="605" spans="1:1" ht="18.75">
      <c r="A605" s="33"/>
    </row>
    <row r="606" spans="1:1" ht="18.75">
      <c r="A606" s="51" t="s">
        <v>4008</v>
      </c>
    </row>
    <row r="607" spans="1:1" ht="18.75">
      <c r="A607" s="33"/>
    </row>
    <row r="608" spans="1:1" ht="18.75">
      <c r="A608" s="51" t="s">
        <v>4009</v>
      </c>
    </row>
    <row r="609" spans="1:1" ht="18.75">
      <c r="A609" s="33" t="s">
        <v>4010</v>
      </c>
    </row>
    <row r="610" spans="1:1" ht="18.75">
      <c r="A610" s="33" t="s">
        <v>4011</v>
      </c>
    </row>
    <row r="611" spans="1:1" ht="18.75">
      <c r="A611" s="33"/>
    </row>
    <row r="612" spans="1:1" ht="18.75">
      <c r="A612" s="33" t="s">
        <v>4012</v>
      </c>
    </row>
    <row r="613" spans="1:1" ht="18.75">
      <c r="A613" s="33"/>
    </row>
    <row r="614" spans="1:1" ht="18.75">
      <c r="A614" s="33"/>
    </row>
    <row r="615" spans="1:1" ht="18.75">
      <c r="A615" s="33"/>
    </row>
    <row r="616" spans="1:1" ht="18.75">
      <c r="A616" s="33"/>
    </row>
    <row r="617" spans="1:1" ht="18.75">
      <c r="A617" s="33"/>
    </row>
    <row r="618" spans="1:1" ht="18.75">
      <c r="A618" s="33"/>
    </row>
    <row r="619" spans="1:1" ht="18.75">
      <c r="A619" s="33"/>
    </row>
    <row r="620" spans="1:1" ht="18.75">
      <c r="A620" s="33"/>
    </row>
    <row r="621" spans="1:1" ht="18.75">
      <c r="A621" s="33"/>
    </row>
    <row r="622" spans="1:1" ht="18.75">
      <c r="A622" s="51" t="s">
        <v>4013</v>
      </c>
    </row>
    <row r="623" spans="1:1" ht="18.75">
      <c r="A623" s="33" t="s">
        <v>4014</v>
      </c>
    </row>
    <row r="624" spans="1:1">
      <c r="A624" t="s">
        <v>4015</v>
      </c>
    </row>
    <row r="625" spans="1:1" ht="18.75">
      <c r="A625" s="33"/>
    </row>
    <row r="626" spans="1:1" ht="18.75">
      <c r="A626" s="51" t="s">
        <v>4016</v>
      </c>
    </row>
    <row r="627" spans="1:1" ht="18.75">
      <c r="A627" s="33" t="s">
        <v>4017</v>
      </c>
    </row>
    <row r="631" spans="1:1" ht="21">
      <c r="A631" s="5" t="s">
        <v>4018</v>
      </c>
    </row>
    <row r="632" spans="1:1" ht="18.75">
      <c r="A632" s="33" t="s">
        <v>4019</v>
      </c>
    </row>
    <row r="633" spans="1:1" ht="18.75">
      <c r="A633" s="33" t="s">
        <v>4020</v>
      </c>
    </row>
    <row r="634" spans="1:1" ht="18.75">
      <c r="A634" s="33" t="s">
        <v>4021</v>
      </c>
    </row>
    <row r="635" spans="1:1" ht="18.75">
      <c r="A635" s="33"/>
    </row>
    <row r="636" spans="1:1" ht="18.75">
      <c r="A636" s="53" t="s">
        <v>4022</v>
      </c>
    </row>
    <row r="637" spans="1:1" ht="18.75">
      <c r="A637" s="33"/>
    </row>
    <row r="638" spans="1:1" ht="18.75">
      <c r="A638" s="33" t="s">
        <v>4023</v>
      </c>
    </row>
    <row r="639" spans="1:1" ht="18.75">
      <c r="A639" s="33" t="s">
        <v>4024</v>
      </c>
    </row>
    <row r="640" spans="1:1" ht="18.75">
      <c r="A640" s="33" t="s">
        <v>4025</v>
      </c>
    </row>
    <row r="641" spans="1:8" ht="18.75">
      <c r="A641" s="33" t="s">
        <v>4026</v>
      </c>
    </row>
    <row r="642" spans="1:8" ht="18.75">
      <c r="A642" s="33"/>
    </row>
    <row r="643" spans="1:8" ht="21">
      <c r="A643" s="5" t="s">
        <v>4027</v>
      </c>
      <c r="B643" s="5"/>
      <c r="C643" s="5"/>
      <c r="D643" s="5"/>
      <c r="E643" s="5"/>
      <c r="F643" s="5"/>
      <c r="G643" s="5"/>
      <c r="H643" s="5"/>
    </row>
    <row r="644" spans="1:8" ht="18.75">
      <c r="A644" s="33"/>
    </row>
    <row r="645" spans="1:8" ht="18.75">
      <c r="A645" s="33" t="s">
        <v>4028</v>
      </c>
    </row>
    <row r="646" spans="1:8" ht="18.75">
      <c r="A646" s="33"/>
    </row>
    <row r="647" spans="1:8" ht="18.75">
      <c r="A647" s="53" t="s">
        <v>4029</v>
      </c>
    </row>
    <row r="648" spans="1:8" ht="18.75">
      <c r="A648" s="33"/>
    </row>
    <row r="649" spans="1:8" ht="18.75">
      <c r="A649" s="33" t="s">
        <v>4030</v>
      </c>
    </row>
    <row r="650" spans="1:8" ht="18.75">
      <c r="A650" s="33" t="s">
        <v>4031</v>
      </c>
    </row>
    <row r="651" spans="1:8" ht="18.75">
      <c r="A651" s="33" t="s">
        <v>4032</v>
      </c>
    </row>
    <row r="652" spans="1:8" ht="18.75">
      <c r="A652" s="33" t="s">
        <v>4033</v>
      </c>
    </row>
    <row r="653" spans="1:8" ht="18.75">
      <c r="A653" s="33" t="s">
        <v>4034</v>
      </c>
    </row>
    <row r="674" spans="1:1" s="33" customFormat="1" ht="18.75">
      <c r="A674" s="33" t="s">
        <v>4035</v>
      </c>
    </row>
    <row r="675" spans="1:1" s="33" customFormat="1" ht="18.75"/>
    <row r="676" spans="1:1" s="33" customFormat="1" ht="18.75">
      <c r="A676" s="33" t="s">
        <v>4036</v>
      </c>
    </row>
    <row r="677" spans="1:1" ht="18.75">
      <c r="A677" s="33" t="s">
        <v>4037</v>
      </c>
    </row>
    <row r="698" spans="1:7" ht="18.75">
      <c r="A698" s="33" t="s">
        <v>4038</v>
      </c>
    </row>
    <row r="700" spans="1:7" ht="21">
      <c r="A700" s="5" t="s">
        <v>4039</v>
      </c>
      <c r="B700" s="5"/>
      <c r="C700" s="5"/>
      <c r="D700" s="5"/>
      <c r="E700" s="5"/>
      <c r="F700" s="5"/>
      <c r="G700" s="5"/>
    </row>
    <row r="701" spans="1:7" ht="18.75">
      <c r="A701" s="33"/>
    </row>
    <row r="702" spans="1:7" ht="18.75">
      <c r="A702" s="33" t="s">
        <v>4040</v>
      </c>
    </row>
    <row r="703" spans="1:7" ht="18.75">
      <c r="A703" s="33"/>
    </row>
    <row r="704" spans="1:7" ht="18.75">
      <c r="A704" s="33" t="s">
        <v>4041</v>
      </c>
    </row>
    <row r="706" spans="1:1">
      <c r="A706" s="557"/>
    </row>
    <row r="708" spans="1:1">
      <c r="A708" s="557"/>
    </row>
    <row r="728" spans="1:7" ht="21">
      <c r="A728" s="5" t="s">
        <v>4042</v>
      </c>
      <c r="B728" s="5"/>
      <c r="C728" s="5"/>
      <c r="D728" s="5"/>
      <c r="E728" s="5"/>
      <c r="F728" s="5"/>
      <c r="G728" s="5"/>
    </row>
    <row r="729" spans="1:7" ht="18.75">
      <c r="A729" s="33"/>
    </row>
    <row r="730" spans="1:7" ht="18.75">
      <c r="A730" s="33" t="s">
        <v>4043</v>
      </c>
    </row>
    <row r="731" spans="1:7" ht="18.75">
      <c r="A731" s="33" t="s">
        <v>4044</v>
      </c>
    </row>
    <row r="732" spans="1:7" ht="18.75">
      <c r="A732" s="33" t="s">
        <v>4045</v>
      </c>
    </row>
    <row r="734" spans="1:7" ht="21">
      <c r="A734" s="5" t="s">
        <v>4046</v>
      </c>
      <c r="B734" s="5"/>
      <c r="C734" s="5"/>
      <c r="D734" s="5"/>
      <c r="E734" s="5"/>
      <c r="F734" s="5"/>
      <c r="G734" s="5"/>
    </row>
    <row r="736" spans="1:7" ht="18.75">
      <c r="A736" s="33" t="s">
        <v>4047</v>
      </c>
    </row>
    <row r="738" spans="1:1" ht="18">
      <c r="A738" s="48" t="s">
        <v>4048</v>
      </c>
    </row>
    <row r="740" spans="1:1" ht="21">
      <c r="A740" s="54" t="s">
        <v>4049</v>
      </c>
    </row>
    <row r="741" spans="1:1" ht="21">
      <c r="A741" s="54" t="s">
        <v>4050</v>
      </c>
    </row>
    <row r="742" spans="1:1" ht="21">
      <c r="A742" s="54" t="s">
        <v>4051</v>
      </c>
    </row>
    <row r="743" spans="1:1" ht="21">
      <c r="A743" s="54" t="s">
        <v>4052</v>
      </c>
    </row>
    <row r="766" spans="1:1" ht="18">
      <c r="A766" s="48" t="s">
        <v>4053</v>
      </c>
    </row>
    <row r="768" spans="1:1" ht="18.75">
      <c r="A768" s="33" t="s">
        <v>4054</v>
      </c>
    </row>
    <row r="769" spans="1:1" ht="18.75">
      <c r="A769" s="33" t="s">
        <v>4055</v>
      </c>
    </row>
    <row r="770" spans="1:1" ht="18.75">
      <c r="A770" s="33"/>
    </row>
    <row r="771" spans="1:1" ht="18">
      <c r="A771" s="48" t="s">
        <v>4056</v>
      </c>
    </row>
    <row r="773" spans="1:1" ht="18.75">
      <c r="A773" s="33" t="s">
        <v>4057</v>
      </c>
    </row>
    <row r="774" spans="1:1" ht="18.75">
      <c r="A774" s="33" t="s">
        <v>4058</v>
      </c>
    </row>
    <row r="775" spans="1:1" ht="18.75">
      <c r="A775" s="33"/>
    </row>
    <row r="776" spans="1:1" ht="18">
      <c r="A776" s="48" t="s">
        <v>4059</v>
      </c>
    </row>
    <row r="778" spans="1:1" ht="18.75">
      <c r="A778" s="33" t="s">
        <v>4060</v>
      </c>
    </row>
    <row r="779" spans="1:1" ht="21">
      <c r="A779" s="558"/>
    </row>
    <row r="780" spans="1:1" ht="18.75">
      <c r="A780" s="33" t="s">
        <v>4061</v>
      </c>
    </row>
    <row r="781" spans="1:1" ht="18.75">
      <c r="A781" s="33" t="s">
        <v>4062</v>
      </c>
    </row>
    <row r="782" spans="1:1" ht="18.75">
      <c r="A782" s="33" t="s">
        <v>4063</v>
      </c>
    </row>
  </sheetData>
  <mergeCells count="10">
    <mergeCell ref="A160:A173"/>
    <mergeCell ref="B161:K162"/>
    <mergeCell ref="B164:K164"/>
    <mergeCell ref="B134:K134"/>
    <mergeCell ref="A135:A143"/>
    <mergeCell ref="B135:K135"/>
    <mergeCell ref="B136:K137"/>
    <mergeCell ref="A144:A159"/>
    <mergeCell ref="B145:K146"/>
    <mergeCell ref="B148:K150"/>
  </mergeCells>
  <dataValidations count="1">
    <dataValidation type="whole" allowBlank="1" showInputMessage="1" showErrorMessage="1" sqref="A23:A30 A514:A521 A542:A549" xr:uid="{6B89E7E9-F6F5-45C5-A72E-CCB87A1E50AE}">
      <formula1>1000</formula1>
      <formula2>9999</formula2>
    </dataValidation>
  </dataValidation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DDE6C8-6452-4656-B7C0-D0ADB130E3B1}">
  <sheetPr>
    <tabColor rgb="FFFF0000"/>
  </sheetPr>
  <dimension ref="A1:I172"/>
  <sheetViews>
    <sheetView workbookViewId="0">
      <selection activeCell="O11" sqref="O11"/>
    </sheetView>
  </sheetViews>
  <sheetFormatPr defaultRowHeight="15"/>
  <cols>
    <col min="2" max="2" width="15.85546875" customWidth="1"/>
    <col min="3" max="3" width="15.140625" customWidth="1"/>
    <col min="4" max="4" width="13.7109375" customWidth="1"/>
    <col min="5" max="5" width="13.28515625" customWidth="1"/>
    <col min="9" max="9" width="11.85546875" customWidth="1"/>
    <col min="10" max="10" width="13.42578125" customWidth="1"/>
    <col min="11" max="11" width="10.85546875" customWidth="1"/>
    <col min="12" max="12" width="11.140625" customWidth="1"/>
  </cols>
  <sheetData>
    <row r="1" spans="1:9" ht="26.25">
      <c r="A1" s="22" t="s">
        <v>4064</v>
      </c>
      <c r="B1" s="23"/>
      <c r="C1" s="23"/>
      <c r="D1" s="23"/>
    </row>
    <row r="2" spans="1:9" ht="18.75">
      <c r="A2" s="53" t="s">
        <v>4065</v>
      </c>
    </row>
    <row r="3" spans="1:9" ht="18.75">
      <c r="A3" s="53"/>
    </row>
    <row r="4" spans="1:9" ht="23.25">
      <c r="A4" s="559" t="s">
        <v>4066</v>
      </c>
      <c r="B4" s="412"/>
      <c r="C4" s="412"/>
    </row>
    <row r="5" spans="1:9" ht="18.75">
      <c r="A5" s="11" t="s">
        <v>4067</v>
      </c>
    </row>
    <row r="6" spans="1:9" ht="18.75">
      <c r="A6" s="11" t="s">
        <v>4068</v>
      </c>
    </row>
    <row r="7" spans="1:9" ht="26.25">
      <c r="H7" s="23" t="s">
        <v>4069</v>
      </c>
      <c r="I7" s="23"/>
    </row>
    <row r="8" spans="1:9" ht="18.75">
      <c r="B8" s="317" t="s">
        <v>2477</v>
      </c>
      <c r="C8" s="317" t="s">
        <v>452</v>
      </c>
      <c r="D8" s="317" t="s">
        <v>6</v>
      </c>
      <c r="E8" s="317" t="s">
        <v>3845</v>
      </c>
      <c r="H8" s="11" t="s">
        <v>4070</v>
      </c>
    </row>
    <row r="9" spans="1:9" ht="18.75">
      <c r="B9" s="56" t="s">
        <v>2479</v>
      </c>
      <c r="C9" s="426">
        <v>16753</v>
      </c>
      <c r="D9" s="69" t="s">
        <v>15</v>
      </c>
      <c r="E9" s="69" t="s">
        <v>4071</v>
      </c>
      <c r="H9" s="11" t="s">
        <v>4072</v>
      </c>
      <c r="I9" s="11"/>
    </row>
    <row r="10" spans="1:9" ht="18.75">
      <c r="B10" s="56" t="s">
        <v>4073</v>
      </c>
      <c r="C10" s="426">
        <v>14808</v>
      </c>
      <c r="D10" s="69" t="s">
        <v>14</v>
      </c>
      <c r="E10" s="69" t="s">
        <v>4074</v>
      </c>
      <c r="H10" s="11" t="s">
        <v>4075</v>
      </c>
      <c r="I10" s="11"/>
    </row>
    <row r="11" spans="1:9" ht="18.75">
      <c r="B11" s="56" t="s">
        <v>4076</v>
      </c>
      <c r="C11" s="426">
        <v>10664</v>
      </c>
      <c r="D11" s="69" t="s">
        <v>15</v>
      </c>
      <c r="E11" s="69" t="s">
        <v>4077</v>
      </c>
      <c r="H11" s="11" t="s">
        <v>4078</v>
      </c>
      <c r="I11" s="11"/>
    </row>
    <row r="12" spans="1:9" ht="18.75">
      <c r="B12" s="56" t="s">
        <v>3491</v>
      </c>
      <c r="C12" s="426">
        <v>1390</v>
      </c>
      <c r="D12" s="69" t="s">
        <v>14</v>
      </c>
      <c r="E12" s="69" t="s">
        <v>4071</v>
      </c>
      <c r="H12" s="11" t="s">
        <v>4079</v>
      </c>
    </row>
    <row r="13" spans="1:9">
      <c r="B13" s="56" t="s">
        <v>2981</v>
      </c>
      <c r="C13" s="426">
        <v>4865</v>
      </c>
      <c r="D13" s="69" t="s">
        <v>14</v>
      </c>
      <c r="E13" s="69" t="s">
        <v>4074</v>
      </c>
    </row>
    <row r="14" spans="1:9">
      <c r="B14" s="56" t="s">
        <v>4076</v>
      </c>
      <c r="C14" s="426">
        <v>12438</v>
      </c>
      <c r="D14" s="69" t="s">
        <v>15</v>
      </c>
      <c r="E14" s="69" t="s">
        <v>4080</v>
      </c>
    </row>
    <row r="15" spans="1:9">
      <c r="B15" s="56" t="s">
        <v>4073</v>
      </c>
      <c r="C15" s="426">
        <v>9339</v>
      </c>
      <c r="D15" s="69" t="s">
        <v>15</v>
      </c>
      <c r="E15" s="69" t="s">
        <v>4077</v>
      </c>
    </row>
    <row r="16" spans="1:9">
      <c r="B16" s="56" t="s">
        <v>2479</v>
      </c>
      <c r="C16" s="426">
        <v>18919</v>
      </c>
      <c r="D16" s="69" t="s">
        <v>14</v>
      </c>
      <c r="E16" s="69" t="s">
        <v>4071</v>
      </c>
    </row>
    <row r="17" spans="1:5">
      <c r="B17" s="56" t="s">
        <v>3491</v>
      </c>
      <c r="C17" s="426">
        <v>9213</v>
      </c>
      <c r="D17" s="69" t="s">
        <v>15</v>
      </c>
      <c r="E17" s="69" t="s">
        <v>4074</v>
      </c>
    </row>
    <row r="18" spans="1:5">
      <c r="B18" s="56" t="s">
        <v>3491</v>
      </c>
      <c r="C18" s="426">
        <v>7433</v>
      </c>
      <c r="D18" s="69" t="s">
        <v>15</v>
      </c>
      <c r="E18" s="69" t="s">
        <v>4080</v>
      </c>
    </row>
    <row r="19" spans="1:5">
      <c r="B19" s="56" t="s">
        <v>2981</v>
      </c>
      <c r="C19" s="426">
        <v>3255</v>
      </c>
      <c r="D19" s="69" t="s">
        <v>14</v>
      </c>
      <c r="E19" s="69" t="s">
        <v>4077</v>
      </c>
    </row>
    <row r="20" spans="1:5">
      <c r="B20" s="56" t="s">
        <v>4076</v>
      </c>
      <c r="C20" s="426">
        <v>14867</v>
      </c>
      <c r="D20" s="69" t="s">
        <v>14</v>
      </c>
      <c r="E20" s="69" t="s">
        <v>4071</v>
      </c>
    </row>
    <row r="21" spans="1:5">
      <c r="B21" s="56" t="s">
        <v>4076</v>
      </c>
      <c r="C21" s="426">
        <v>19302</v>
      </c>
      <c r="D21" s="69" t="s">
        <v>15</v>
      </c>
      <c r="E21" s="69" t="s">
        <v>4074</v>
      </c>
    </row>
    <row r="22" spans="1:5">
      <c r="B22" s="56" t="s">
        <v>2479</v>
      </c>
      <c r="C22" s="426">
        <v>9698</v>
      </c>
      <c r="D22" s="69" t="s">
        <v>14</v>
      </c>
      <c r="E22" s="69" t="s">
        <v>4080</v>
      </c>
    </row>
    <row r="27" spans="1:5" ht="18.75">
      <c r="A27" s="11" t="s">
        <v>4081</v>
      </c>
    </row>
    <row r="28" spans="1:5" ht="15.75">
      <c r="A28" s="85"/>
    </row>
    <row r="29" spans="1:5" ht="15.75">
      <c r="A29" s="85"/>
    </row>
    <row r="30" spans="1:5" ht="15.75">
      <c r="A30" s="85"/>
    </row>
    <row r="31" spans="1:5" ht="15.75">
      <c r="A31" s="85"/>
    </row>
    <row r="32" spans="1:5" ht="15.75">
      <c r="A32" s="85"/>
    </row>
    <row r="33" spans="1:1" ht="15.75">
      <c r="A33" s="85"/>
    </row>
    <row r="34" spans="1:1" ht="15.75">
      <c r="A34" s="85"/>
    </row>
    <row r="35" spans="1:1" ht="15.75">
      <c r="A35" s="85"/>
    </row>
    <row r="37" spans="1:1" ht="18.75">
      <c r="A37" s="11" t="s">
        <v>4082</v>
      </c>
    </row>
    <row r="38" spans="1:1" ht="15.75">
      <c r="A38" s="85"/>
    </row>
    <row r="39" spans="1:1" ht="15.75">
      <c r="A39" s="85"/>
    </row>
    <row r="40" spans="1:1" ht="15.75">
      <c r="A40" s="85"/>
    </row>
    <row r="41" spans="1:1" ht="15.75">
      <c r="A41" s="85"/>
    </row>
    <row r="42" spans="1:1" ht="15.75">
      <c r="A42" s="85"/>
    </row>
    <row r="43" spans="1:1" ht="15.75">
      <c r="A43" s="85"/>
    </row>
    <row r="44" spans="1:1" ht="15.75">
      <c r="A44" s="85"/>
    </row>
    <row r="45" spans="1:1" ht="15.75">
      <c r="A45" s="85"/>
    </row>
    <row r="46" spans="1:1" ht="15.75">
      <c r="A46" s="85"/>
    </row>
    <row r="47" spans="1:1" ht="15.75">
      <c r="A47" s="85"/>
    </row>
    <row r="49" spans="1:5" ht="18.75">
      <c r="A49" s="11" t="s">
        <v>4083</v>
      </c>
    </row>
    <row r="50" spans="1:5" ht="18.75">
      <c r="A50" s="11"/>
    </row>
    <row r="51" spans="1:5" ht="18.75">
      <c r="A51" s="11"/>
      <c r="B51" s="317" t="s">
        <v>2477</v>
      </c>
      <c r="C51" s="317" t="s">
        <v>452</v>
      </c>
      <c r="D51" s="317" t="s">
        <v>6</v>
      </c>
      <c r="E51" s="317" t="s">
        <v>3845</v>
      </c>
    </row>
    <row r="52" spans="1:5" ht="15" customHeight="1">
      <c r="A52" s="11"/>
      <c r="B52" s="56" t="s">
        <v>2479</v>
      </c>
      <c r="C52" s="426">
        <v>16753</v>
      </c>
      <c r="D52" s="69" t="s">
        <v>15</v>
      </c>
      <c r="E52" s="69" t="s">
        <v>4071</v>
      </c>
    </row>
    <row r="53" spans="1:5" ht="15" customHeight="1">
      <c r="B53" s="56" t="s">
        <v>4073</v>
      </c>
      <c r="C53" s="426">
        <v>14808</v>
      </c>
      <c r="D53" s="69" t="s">
        <v>14</v>
      </c>
      <c r="E53" s="69" t="s">
        <v>4074</v>
      </c>
    </row>
    <row r="54" spans="1:5" ht="15" customHeight="1">
      <c r="A54" s="11"/>
      <c r="B54" s="56" t="s">
        <v>4076</v>
      </c>
      <c r="C54" s="426">
        <v>10664</v>
      </c>
      <c r="D54" s="69" t="s">
        <v>15</v>
      </c>
      <c r="E54" s="69" t="s">
        <v>4077</v>
      </c>
    </row>
    <row r="55" spans="1:5" ht="15" customHeight="1">
      <c r="A55" s="11"/>
      <c r="B55" s="56" t="s">
        <v>3491</v>
      </c>
      <c r="C55" s="426">
        <v>1390</v>
      </c>
      <c r="D55" s="69" t="s">
        <v>14</v>
      </c>
      <c r="E55" s="69" t="s">
        <v>4071</v>
      </c>
    </row>
    <row r="56" spans="1:5" ht="15" customHeight="1">
      <c r="A56" s="11"/>
      <c r="B56" s="56" t="s">
        <v>2981</v>
      </c>
      <c r="C56" s="426">
        <v>4865</v>
      </c>
      <c r="D56" s="69" t="s">
        <v>14</v>
      </c>
      <c r="E56" s="69" t="s">
        <v>4074</v>
      </c>
    </row>
    <row r="57" spans="1:5" ht="15" customHeight="1">
      <c r="A57" s="11"/>
      <c r="B57" s="56" t="s">
        <v>4076</v>
      </c>
      <c r="C57" s="426">
        <v>12438</v>
      </c>
      <c r="D57" s="69" t="s">
        <v>15</v>
      </c>
      <c r="E57" s="69" t="s">
        <v>4080</v>
      </c>
    </row>
    <row r="58" spans="1:5" ht="15" customHeight="1">
      <c r="A58" s="11"/>
      <c r="B58" s="56" t="s">
        <v>4073</v>
      </c>
      <c r="C58" s="426">
        <v>9339</v>
      </c>
      <c r="D58" s="69" t="s">
        <v>15</v>
      </c>
      <c r="E58" s="69" t="s">
        <v>4077</v>
      </c>
    </row>
    <row r="59" spans="1:5" ht="15" customHeight="1">
      <c r="A59" s="11"/>
      <c r="B59" s="56" t="s">
        <v>2479</v>
      </c>
      <c r="C59" s="426">
        <v>18919</v>
      </c>
      <c r="D59" s="69" t="s">
        <v>14</v>
      </c>
      <c r="E59" s="69" t="s">
        <v>4071</v>
      </c>
    </row>
    <row r="60" spans="1:5" ht="15" customHeight="1">
      <c r="A60" s="11"/>
      <c r="B60" s="56" t="s">
        <v>3491</v>
      </c>
      <c r="C60" s="426">
        <v>9213</v>
      </c>
      <c r="D60" s="69" t="s">
        <v>15</v>
      </c>
      <c r="E60" s="69" t="s">
        <v>4074</v>
      </c>
    </row>
    <row r="61" spans="1:5" ht="15" customHeight="1">
      <c r="A61" s="11"/>
      <c r="B61" s="56" t="s">
        <v>3491</v>
      </c>
      <c r="C61" s="426">
        <v>7433</v>
      </c>
      <c r="D61" s="69" t="s">
        <v>15</v>
      </c>
      <c r="E61" s="69" t="s">
        <v>4080</v>
      </c>
    </row>
    <row r="62" spans="1:5" ht="15" customHeight="1">
      <c r="A62" s="11"/>
      <c r="B62" s="56" t="s">
        <v>2981</v>
      </c>
      <c r="C62" s="426">
        <v>3255</v>
      </c>
      <c r="D62" s="69" t="s">
        <v>14</v>
      </c>
      <c r="E62" s="69" t="s">
        <v>4077</v>
      </c>
    </row>
    <row r="63" spans="1:5" ht="15" customHeight="1">
      <c r="A63" s="11"/>
      <c r="B63" s="56" t="s">
        <v>4076</v>
      </c>
      <c r="C63" s="426">
        <v>14867</v>
      </c>
      <c r="D63" s="69" t="s">
        <v>14</v>
      </c>
      <c r="E63" s="69" t="s">
        <v>4071</v>
      </c>
    </row>
    <row r="64" spans="1:5" ht="15" customHeight="1">
      <c r="A64" s="11"/>
      <c r="B64" s="56" t="s">
        <v>4076</v>
      </c>
      <c r="C64" s="426">
        <v>19302</v>
      </c>
      <c r="D64" s="69" t="s">
        <v>15</v>
      </c>
      <c r="E64" s="69" t="s">
        <v>4074</v>
      </c>
    </row>
    <row r="65" spans="1:5" ht="15" customHeight="1">
      <c r="A65" s="11"/>
      <c r="B65" s="560" t="s">
        <v>2479</v>
      </c>
      <c r="C65" s="561">
        <v>9698</v>
      </c>
      <c r="D65" s="562" t="s">
        <v>14</v>
      </c>
      <c r="E65" s="562" t="s">
        <v>4080</v>
      </c>
    </row>
    <row r="67" spans="1:5" ht="23.25">
      <c r="A67" s="559" t="s">
        <v>4084</v>
      </c>
      <c r="B67" s="412"/>
      <c r="C67" s="412"/>
    </row>
    <row r="68" spans="1:5" ht="18.75">
      <c r="A68" s="11" t="s">
        <v>4085</v>
      </c>
    </row>
    <row r="69" spans="1:5" ht="18.75">
      <c r="A69" s="11" t="s">
        <v>4086</v>
      </c>
    </row>
    <row r="70" spans="1:5" ht="18.75">
      <c r="A70" s="11" t="s">
        <v>4087</v>
      </c>
    </row>
    <row r="71" spans="1:5" ht="18.75">
      <c r="A71" s="11"/>
    </row>
    <row r="72" spans="1:5" ht="23.25">
      <c r="A72" s="559" t="s">
        <v>4088</v>
      </c>
      <c r="B72" s="559"/>
    </row>
    <row r="73" spans="1:5" ht="18.75">
      <c r="A73" s="11"/>
    </row>
    <row r="74" spans="1:5" ht="18.75">
      <c r="A74" s="11"/>
      <c r="B74" s="317" t="s">
        <v>2477</v>
      </c>
      <c r="C74" s="317" t="s">
        <v>452</v>
      </c>
      <c r="D74" s="317" t="s">
        <v>6</v>
      </c>
      <c r="E74" s="317" t="s">
        <v>3845</v>
      </c>
    </row>
    <row r="75" spans="1:5" ht="15" customHeight="1">
      <c r="A75" s="11"/>
      <c r="B75" s="56" t="s">
        <v>2981</v>
      </c>
      <c r="C75" s="426">
        <v>3255</v>
      </c>
      <c r="D75" s="69" t="s">
        <v>14</v>
      </c>
      <c r="E75" s="69" t="s">
        <v>4077</v>
      </c>
    </row>
    <row r="76" spans="1:5" ht="15" customHeight="1">
      <c r="A76" s="11"/>
      <c r="B76" s="56" t="s">
        <v>2981</v>
      </c>
      <c r="C76" s="426">
        <v>4865</v>
      </c>
      <c r="D76" s="69" t="s">
        <v>14</v>
      </c>
      <c r="E76" s="69" t="s">
        <v>4074</v>
      </c>
    </row>
    <row r="77" spans="1:5" ht="15" customHeight="1">
      <c r="A77" s="11"/>
      <c r="B77" s="56" t="s">
        <v>4073</v>
      </c>
      <c r="C77" s="426">
        <v>9339</v>
      </c>
      <c r="D77" s="69" t="s">
        <v>15</v>
      </c>
      <c r="E77" s="69" t="s">
        <v>4077</v>
      </c>
    </row>
    <row r="78" spans="1:5" ht="15" customHeight="1">
      <c r="A78" s="11"/>
      <c r="B78" s="56" t="s">
        <v>4073</v>
      </c>
      <c r="C78" s="426">
        <v>14808</v>
      </c>
      <c r="D78" s="69" t="s">
        <v>14</v>
      </c>
      <c r="E78" s="69" t="s">
        <v>4074</v>
      </c>
    </row>
    <row r="79" spans="1:5" ht="15" customHeight="1">
      <c r="A79" s="11"/>
      <c r="B79" s="56" t="s">
        <v>3491</v>
      </c>
      <c r="C79" s="426">
        <v>1390</v>
      </c>
      <c r="D79" s="69" t="s">
        <v>14</v>
      </c>
      <c r="E79" s="69" t="s">
        <v>4071</v>
      </c>
    </row>
    <row r="80" spans="1:5" ht="15" customHeight="1">
      <c r="A80" s="11"/>
      <c r="B80" s="56" t="s">
        <v>3491</v>
      </c>
      <c r="C80" s="426">
        <v>7433</v>
      </c>
      <c r="D80" s="69" t="s">
        <v>15</v>
      </c>
      <c r="E80" s="69" t="s">
        <v>4080</v>
      </c>
    </row>
    <row r="81" spans="1:5" ht="15" customHeight="1">
      <c r="A81" s="11"/>
      <c r="B81" s="56" t="s">
        <v>3491</v>
      </c>
      <c r="C81" s="426">
        <v>9213</v>
      </c>
      <c r="D81" s="69" t="s">
        <v>15</v>
      </c>
      <c r="E81" s="69" t="s">
        <v>4074</v>
      </c>
    </row>
    <row r="82" spans="1:5" ht="15" customHeight="1">
      <c r="A82" s="11"/>
      <c r="B82" s="56" t="s">
        <v>2479</v>
      </c>
      <c r="C82" s="426">
        <v>9698</v>
      </c>
      <c r="D82" s="69" t="s">
        <v>14</v>
      </c>
      <c r="E82" s="69" t="s">
        <v>4080</v>
      </c>
    </row>
    <row r="83" spans="1:5" ht="15" customHeight="1">
      <c r="A83" s="11"/>
      <c r="B83" s="56" t="s">
        <v>2479</v>
      </c>
      <c r="C83" s="426">
        <v>16753</v>
      </c>
      <c r="D83" s="69" t="s">
        <v>15</v>
      </c>
      <c r="E83" s="69" t="s">
        <v>4071</v>
      </c>
    </row>
    <row r="84" spans="1:5" ht="15" customHeight="1">
      <c r="A84" s="11"/>
      <c r="B84" s="56" t="s">
        <v>2479</v>
      </c>
      <c r="C84" s="426">
        <v>18919</v>
      </c>
      <c r="D84" s="69" t="s">
        <v>14</v>
      </c>
      <c r="E84" s="69" t="s">
        <v>4071</v>
      </c>
    </row>
    <row r="85" spans="1:5" ht="15" customHeight="1">
      <c r="A85" s="11"/>
      <c r="B85" s="56" t="s">
        <v>4076</v>
      </c>
      <c r="C85" s="426">
        <v>10664</v>
      </c>
      <c r="D85" s="69" t="s">
        <v>15</v>
      </c>
      <c r="E85" s="69" t="s">
        <v>4077</v>
      </c>
    </row>
    <row r="86" spans="1:5" ht="15" customHeight="1">
      <c r="A86" s="11"/>
      <c r="B86" s="56" t="s">
        <v>4076</v>
      </c>
      <c r="C86" s="426">
        <v>12438</v>
      </c>
      <c r="D86" s="69" t="s">
        <v>15</v>
      </c>
      <c r="E86" s="69" t="s">
        <v>4080</v>
      </c>
    </row>
    <row r="87" spans="1:5" ht="15" customHeight="1">
      <c r="A87" s="11"/>
      <c r="B87" s="56" t="s">
        <v>4076</v>
      </c>
      <c r="C87" s="426">
        <v>14867</v>
      </c>
      <c r="D87" s="69" t="s">
        <v>14</v>
      </c>
      <c r="E87" s="69" t="s">
        <v>4071</v>
      </c>
    </row>
    <row r="88" spans="1:5" ht="15" customHeight="1">
      <c r="A88" s="11"/>
      <c r="B88" s="560" t="s">
        <v>4076</v>
      </c>
      <c r="C88" s="561">
        <v>19302</v>
      </c>
      <c r="D88" s="562" t="s">
        <v>15</v>
      </c>
      <c r="E88" s="562" t="s">
        <v>4074</v>
      </c>
    </row>
    <row r="89" spans="1:5" ht="18.75">
      <c r="A89" s="11"/>
    </row>
    <row r="91" spans="1:5" ht="23.25">
      <c r="A91" s="559" t="s">
        <v>4089</v>
      </c>
      <c r="B91" s="559"/>
      <c r="C91" s="559"/>
    </row>
    <row r="92" spans="1:5" ht="18.75">
      <c r="A92" s="11" t="s">
        <v>4090</v>
      </c>
    </row>
    <row r="93" spans="1:5" ht="18.75">
      <c r="A93" s="11" t="s">
        <v>4091</v>
      </c>
    </row>
    <row r="94" spans="1:5" ht="23.25">
      <c r="A94" s="559" t="s">
        <v>4088</v>
      </c>
      <c r="B94" s="559"/>
    </row>
    <row r="95" spans="1:5" ht="18.75">
      <c r="A95" s="11"/>
    </row>
    <row r="96" spans="1:5" ht="18.75">
      <c r="A96" s="11"/>
      <c r="B96" s="563" t="s">
        <v>2477</v>
      </c>
      <c r="C96" s="564" t="s">
        <v>452</v>
      </c>
      <c r="D96" s="564" t="s">
        <v>6</v>
      </c>
      <c r="E96" s="565" t="s">
        <v>3845</v>
      </c>
    </row>
    <row r="97" spans="1:5" ht="15" customHeight="1">
      <c r="A97" s="11"/>
      <c r="B97" s="566" t="s">
        <v>2981</v>
      </c>
      <c r="C97" s="567">
        <v>3255</v>
      </c>
      <c r="D97" s="568" t="s">
        <v>14</v>
      </c>
      <c r="E97" s="568" t="s">
        <v>4077</v>
      </c>
    </row>
    <row r="98" spans="1:5" ht="15" customHeight="1">
      <c r="A98" s="11"/>
      <c r="B98" s="56" t="s">
        <v>2981</v>
      </c>
      <c r="C98" s="426">
        <v>4865</v>
      </c>
      <c r="D98" s="69" t="s">
        <v>14</v>
      </c>
      <c r="E98" s="69" t="s">
        <v>4074</v>
      </c>
    </row>
    <row r="99" spans="1:5" ht="15" customHeight="1">
      <c r="A99" s="11"/>
      <c r="B99" s="566" t="s">
        <v>4073</v>
      </c>
      <c r="C99" s="567">
        <v>14808</v>
      </c>
      <c r="D99" s="568" t="s">
        <v>14</v>
      </c>
      <c r="E99" s="568" t="s">
        <v>4074</v>
      </c>
    </row>
    <row r="100" spans="1:5" ht="15" customHeight="1">
      <c r="A100" s="11"/>
      <c r="B100" s="56" t="s">
        <v>3491</v>
      </c>
      <c r="C100" s="426">
        <v>1390</v>
      </c>
      <c r="D100" s="69" t="s">
        <v>14</v>
      </c>
      <c r="E100" s="69" t="s">
        <v>4071</v>
      </c>
    </row>
    <row r="101" spans="1:5" ht="15" customHeight="1">
      <c r="A101" s="11"/>
      <c r="B101" s="566" t="s">
        <v>2479</v>
      </c>
      <c r="C101" s="567">
        <v>9698</v>
      </c>
      <c r="D101" s="568" t="s">
        <v>14</v>
      </c>
      <c r="E101" s="568" t="s">
        <v>4080</v>
      </c>
    </row>
    <row r="102" spans="1:5" ht="15" customHeight="1">
      <c r="A102" s="11"/>
      <c r="B102" s="56" t="s">
        <v>2479</v>
      </c>
      <c r="C102" s="426">
        <v>18919</v>
      </c>
      <c r="D102" s="69" t="s">
        <v>14</v>
      </c>
      <c r="E102" s="69" t="s">
        <v>4071</v>
      </c>
    </row>
    <row r="103" spans="1:5" ht="15" customHeight="1">
      <c r="A103" s="11"/>
      <c r="B103" s="566" t="s">
        <v>4076</v>
      </c>
      <c r="C103" s="567">
        <v>14867</v>
      </c>
      <c r="D103" s="568" t="s">
        <v>14</v>
      </c>
      <c r="E103" s="568" t="s">
        <v>4071</v>
      </c>
    </row>
    <row r="104" spans="1:5" ht="18.75">
      <c r="A104" s="11"/>
    </row>
    <row r="106" spans="1:5" ht="23.25">
      <c r="A106" s="559" t="s">
        <v>4092</v>
      </c>
      <c r="B106" s="559"/>
    </row>
    <row r="107" spans="1:5" ht="18.75">
      <c r="A107" s="11" t="s">
        <v>4093</v>
      </c>
    </row>
    <row r="108" spans="1:5" ht="18.75">
      <c r="A108" s="11" t="s">
        <v>4094</v>
      </c>
    </row>
    <row r="109" spans="1:5" ht="18.75">
      <c r="A109" s="11"/>
    </row>
    <row r="110" spans="1:5" ht="18.75">
      <c r="A110" s="11"/>
    </row>
    <row r="111" spans="1:5" ht="18.75">
      <c r="A111" s="11"/>
    </row>
    <row r="112" spans="1:5" ht="18.75">
      <c r="A112" s="11"/>
    </row>
    <row r="113" spans="1:5" ht="18.75">
      <c r="A113" s="11"/>
    </row>
    <row r="114" spans="1:5" ht="23.25">
      <c r="A114" s="559" t="s">
        <v>4088</v>
      </c>
      <c r="B114" s="559"/>
    </row>
    <row r="115" spans="1:5" ht="18.75">
      <c r="A115" s="11"/>
    </row>
    <row r="116" spans="1:5" ht="18.75">
      <c r="A116" s="11"/>
      <c r="B116" s="563" t="s">
        <v>2477</v>
      </c>
      <c r="C116" s="564" t="s">
        <v>452</v>
      </c>
      <c r="D116" s="564" t="s">
        <v>6</v>
      </c>
      <c r="E116" s="565" t="s">
        <v>3845</v>
      </c>
    </row>
    <row r="117" spans="1:5" ht="15" customHeight="1">
      <c r="A117" s="11"/>
      <c r="B117" s="566" t="s">
        <v>2981</v>
      </c>
      <c r="C117" s="567">
        <v>3255</v>
      </c>
      <c r="D117" s="568" t="s">
        <v>14</v>
      </c>
      <c r="E117" s="568" t="s">
        <v>4077</v>
      </c>
    </row>
    <row r="118" spans="1:5" ht="15" customHeight="1">
      <c r="A118" s="11"/>
      <c r="B118" s="56" t="s">
        <v>2981</v>
      </c>
      <c r="C118" s="426">
        <v>4865</v>
      </c>
      <c r="D118" s="69" t="s">
        <v>14</v>
      </c>
      <c r="E118" s="69" t="s">
        <v>4074</v>
      </c>
    </row>
    <row r="119" spans="1:5" ht="15" customHeight="1">
      <c r="A119" s="11"/>
      <c r="B119" s="566" t="s">
        <v>4073</v>
      </c>
      <c r="C119" s="567">
        <v>14808</v>
      </c>
      <c r="D119" s="568" t="s">
        <v>14</v>
      </c>
      <c r="E119" s="568" t="s">
        <v>4074</v>
      </c>
    </row>
    <row r="120" spans="1:5" ht="15" customHeight="1">
      <c r="A120" s="11"/>
      <c r="B120" s="56" t="s">
        <v>3491</v>
      </c>
      <c r="C120" s="426">
        <v>1390</v>
      </c>
      <c r="D120" s="69" t="s">
        <v>14</v>
      </c>
      <c r="E120" s="69" t="s">
        <v>4071</v>
      </c>
    </row>
    <row r="121" spans="1:5" ht="15" customHeight="1">
      <c r="A121" s="11"/>
      <c r="B121" s="566" t="s">
        <v>2479</v>
      </c>
      <c r="C121" s="567">
        <v>9698</v>
      </c>
      <c r="D121" s="568" t="s">
        <v>14</v>
      </c>
      <c r="E121" s="568" t="s">
        <v>4080</v>
      </c>
    </row>
    <row r="122" spans="1:5" ht="15" customHeight="1">
      <c r="A122" s="11"/>
      <c r="B122" s="56" t="s">
        <v>2479</v>
      </c>
      <c r="C122" s="426">
        <v>18919</v>
      </c>
      <c r="D122" s="69" t="s">
        <v>14</v>
      </c>
      <c r="E122" s="69" t="s">
        <v>4071</v>
      </c>
    </row>
    <row r="123" spans="1:5" ht="15" customHeight="1" thickBot="1">
      <c r="A123" s="11"/>
      <c r="B123" s="566" t="s">
        <v>4076</v>
      </c>
      <c r="C123" s="567">
        <v>14867</v>
      </c>
      <c r="D123" s="568" t="s">
        <v>14</v>
      </c>
      <c r="E123" s="568" t="s">
        <v>4071</v>
      </c>
    </row>
    <row r="124" spans="1:5" ht="15" customHeight="1" thickTop="1">
      <c r="A124" s="11"/>
      <c r="B124" s="569" t="s">
        <v>4095</v>
      </c>
      <c r="C124" s="569"/>
      <c r="D124" s="570"/>
      <c r="E124" s="570">
        <v>7</v>
      </c>
    </row>
    <row r="125" spans="1:5" ht="18.75">
      <c r="A125" s="11"/>
    </row>
    <row r="126" spans="1:5" ht="18.75">
      <c r="A126" s="11"/>
    </row>
    <row r="127" spans="1:5" ht="18.75">
      <c r="A127" s="11" t="s">
        <v>4096</v>
      </c>
    </row>
    <row r="128" spans="1:5" ht="18.75">
      <c r="A128" s="11" t="s">
        <v>4097</v>
      </c>
    </row>
    <row r="129" spans="1:5" ht="18.75">
      <c r="A129" s="11"/>
    </row>
    <row r="130" spans="1:5" ht="18.75">
      <c r="B130" s="317" t="s">
        <v>2477</v>
      </c>
      <c r="C130" s="317" t="s">
        <v>452</v>
      </c>
      <c r="D130" s="317" t="s">
        <v>6</v>
      </c>
      <c r="E130" s="317" t="s">
        <v>3845</v>
      </c>
    </row>
    <row r="131" spans="1:5">
      <c r="B131" s="56" t="s">
        <v>2981</v>
      </c>
      <c r="C131" s="426">
        <v>3255</v>
      </c>
      <c r="D131" s="69" t="s">
        <v>14</v>
      </c>
      <c r="E131" s="69" t="s">
        <v>4077</v>
      </c>
    </row>
    <row r="132" spans="1:5">
      <c r="B132" s="56" t="s">
        <v>2981</v>
      </c>
      <c r="C132" s="426">
        <v>4865</v>
      </c>
      <c r="D132" s="69" t="s">
        <v>14</v>
      </c>
      <c r="E132" s="69" t="s">
        <v>4074</v>
      </c>
    </row>
    <row r="133" spans="1:5">
      <c r="B133" s="56" t="s">
        <v>4073</v>
      </c>
      <c r="C133" s="426">
        <v>9339</v>
      </c>
      <c r="D133" s="69" t="s">
        <v>15</v>
      </c>
      <c r="E133" s="69" t="s">
        <v>4077</v>
      </c>
    </row>
    <row r="134" spans="1:5">
      <c r="B134" s="56" t="s">
        <v>4073</v>
      </c>
      <c r="C134" s="426">
        <v>14808</v>
      </c>
      <c r="D134" s="69" t="s">
        <v>14</v>
      </c>
      <c r="E134" s="69" t="s">
        <v>4074</v>
      </c>
    </row>
    <row r="135" spans="1:5">
      <c r="B135" s="56" t="s">
        <v>3491</v>
      </c>
      <c r="C135" s="426">
        <v>1390</v>
      </c>
      <c r="D135" s="69" t="s">
        <v>14</v>
      </c>
      <c r="E135" s="69" t="s">
        <v>4071</v>
      </c>
    </row>
    <row r="136" spans="1:5">
      <c r="B136" s="56" t="s">
        <v>3491</v>
      </c>
      <c r="C136" s="426">
        <v>7433</v>
      </c>
      <c r="D136" s="69" t="s">
        <v>15</v>
      </c>
      <c r="E136" s="69" t="s">
        <v>4080</v>
      </c>
    </row>
    <row r="137" spans="1:5">
      <c r="B137" s="56" t="s">
        <v>3491</v>
      </c>
      <c r="C137" s="426">
        <v>9213</v>
      </c>
      <c r="D137" s="69" t="s">
        <v>15</v>
      </c>
      <c r="E137" s="69" t="s">
        <v>4074</v>
      </c>
    </row>
    <row r="138" spans="1:5">
      <c r="B138" s="56" t="s">
        <v>2479</v>
      </c>
      <c r="C138" s="426">
        <v>9698</v>
      </c>
      <c r="D138" s="69" t="s">
        <v>14</v>
      </c>
      <c r="E138" s="69" t="s">
        <v>4080</v>
      </c>
    </row>
    <row r="139" spans="1:5">
      <c r="B139" s="56" t="s">
        <v>2479</v>
      </c>
      <c r="C139" s="426">
        <v>16753</v>
      </c>
      <c r="D139" s="69" t="s">
        <v>15</v>
      </c>
      <c r="E139" s="69" t="s">
        <v>4071</v>
      </c>
    </row>
    <row r="140" spans="1:5">
      <c r="B140" s="56" t="s">
        <v>2479</v>
      </c>
      <c r="C140" s="426">
        <v>18919</v>
      </c>
      <c r="D140" s="69" t="s">
        <v>14</v>
      </c>
      <c r="E140" s="69" t="s">
        <v>4071</v>
      </c>
    </row>
    <row r="141" spans="1:5">
      <c r="B141" s="56" t="s">
        <v>4076</v>
      </c>
      <c r="C141" s="426">
        <v>10664</v>
      </c>
      <c r="D141" s="69" t="s">
        <v>15</v>
      </c>
      <c r="E141" s="69" t="s">
        <v>4077</v>
      </c>
    </row>
    <row r="142" spans="1:5">
      <c r="B142" s="56" t="s">
        <v>4076</v>
      </c>
      <c r="C142" s="426">
        <v>12438</v>
      </c>
      <c r="D142" s="69" t="s">
        <v>15</v>
      </c>
      <c r="E142" s="69" t="s">
        <v>4080</v>
      </c>
    </row>
    <row r="143" spans="1:5">
      <c r="B143" s="56" t="s">
        <v>4076</v>
      </c>
      <c r="C143" s="426">
        <v>14867</v>
      </c>
      <c r="D143" s="69" t="s">
        <v>14</v>
      </c>
      <c r="E143" s="69" t="s">
        <v>4071</v>
      </c>
    </row>
    <row r="144" spans="1:5">
      <c r="B144" s="560" t="s">
        <v>4076</v>
      </c>
      <c r="C144" s="561">
        <v>19302</v>
      </c>
      <c r="D144" s="562" t="s">
        <v>15</v>
      </c>
      <c r="E144" s="562" t="s">
        <v>4074</v>
      </c>
    </row>
    <row r="145" spans="1:5">
      <c r="B145" s="398" t="s">
        <v>4095</v>
      </c>
      <c r="C145" s="571">
        <f>SUBTOTAL(109,Tabela13[Prodaja])</f>
        <v>152944</v>
      </c>
      <c r="D145" s="572"/>
      <c r="E145" s="572">
        <f>SUBTOTAL(103,Tabela13[Kvartal])</f>
        <v>14</v>
      </c>
    </row>
    <row r="149" spans="1:5" ht="23.25">
      <c r="A149" s="559" t="s">
        <v>4098</v>
      </c>
      <c r="B149" s="559"/>
      <c r="C149" s="559"/>
      <c r="D149" s="559"/>
    </row>
    <row r="150" spans="1:5" ht="18.75">
      <c r="A150" s="33" t="s">
        <v>4099</v>
      </c>
    </row>
    <row r="151" spans="1:5" ht="18.75">
      <c r="A151" s="33" t="s">
        <v>4100</v>
      </c>
    </row>
    <row r="152" spans="1:5" ht="18.75">
      <c r="A152" s="33" t="s">
        <v>4101</v>
      </c>
    </row>
    <row r="153" spans="1:5" ht="18.75">
      <c r="A153" s="33"/>
    </row>
    <row r="154" spans="1:5" ht="23.25">
      <c r="A154" s="559" t="s">
        <v>4088</v>
      </c>
      <c r="B154" s="559"/>
    </row>
    <row r="157" spans="1:5" ht="18.75">
      <c r="B157" s="317" t="s">
        <v>2477</v>
      </c>
      <c r="C157" s="317" t="s">
        <v>452</v>
      </c>
      <c r="D157" s="317" t="s">
        <v>6</v>
      </c>
      <c r="E157" s="317" t="s">
        <v>3845</v>
      </c>
    </row>
    <row r="158" spans="1:5">
      <c r="B158" s="56" t="s">
        <v>2981</v>
      </c>
      <c r="C158" s="426">
        <v>4865</v>
      </c>
      <c r="D158" s="69" t="s">
        <v>14</v>
      </c>
      <c r="E158" s="69" t="s">
        <v>4074</v>
      </c>
    </row>
    <row r="159" spans="1:5">
      <c r="B159" s="56" t="s">
        <v>2981</v>
      </c>
      <c r="C159" s="426">
        <v>3255</v>
      </c>
      <c r="D159" s="69" t="s">
        <v>14</v>
      </c>
      <c r="E159" s="69" t="s">
        <v>4077</v>
      </c>
    </row>
    <row r="160" spans="1:5">
      <c r="B160" s="56" t="s">
        <v>4073</v>
      </c>
      <c r="C160" s="426">
        <v>14808</v>
      </c>
      <c r="D160" s="69" t="s">
        <v>14</v>
      </c>
      <c r="E160" s="69" t="s">
        <v>4074</v>
      </c>
    </row>
    <row r="161" spans="2:5">
      <c r="B161" s="56" t="s">
        <v>4073</v>
      </c>
      <c r="C161" s="426">
        <v>9339</v>
      </c>
      <c r="D161" s="69" t="s">
        <v>15</v>
      </c>
      <c r="E161" s="69" t="s">
        <v>4077</v>
      </c>
    </row>
    <row r="162" spans="2:5">
      <c r="B162" s="56" t="s">
        <v>3491</v>
      </c>
      <c r="C162" s="426">
        <v>1390</v>
      </c>
      <c r="D162" s="69" t="s">
        <v>14</v>
      </c>
      <c r="E162" s="69" t="s">
        <v>4071</v>
      </c>
    </row>
    <row r="163" spans="2:5">
      <c r="B163" s="56" t="s">
        <v>3491</v>
      </c>
      <c r="C163" s="426">
        <v>9213</v>
      </c>
      <c r="D163" s="69" t="s">
        <v>15</v>
      </c>
      <c r="E163" s="69" t="s">
        <v>4074</v>
      </c>
    </row>
    <row r="164" spans="2:5">
      <c r="B164" s="56" t="s">
        <v>3491</v>
      </c>
      <c r="C164" s="426">
        <v>7433</v>
      </c>
      <c r="D164" s="69" t="s">
        <v>15</v>
      </c>
      <c r="E164" s="69" t="s">
        <v>4080</v>
      </c>
    </row>
    <row r="165" spans="2:5">
      <c r="B165" s="56" t="s">
        <v>2479</v>
      </c>
      <c r="C165" s="426">
        <v>16753</v>
      </c>
      <c r="D165" s="69" t="s">
        <v>15</v>
      </c>
      <c r="E165" s="69" t="s">
        <v>4071</v>
      </c>
    </row>
    <row r="166" spans="2:5">
      <c r="B166" s="56" t="s">
        <v>2479</v>
      </c>
      <c r="C166" s="426">
        <v>18919</v>
      </c>
      <c r="D166" s="69" t="s">
        <v>14</v>
      </c>
      <c r="E166" s="69" t="s">
        <v>4071</v>
      </c>
    </row>
    <row r="167" spans="2:5">
      <c r="B167" s="56" t="s">
        <v>2479</v>
      </c>
      <c r="C167" s="426">
        <v>9698</v>
      </c>
      <c r="D167" s="69" t="s">
        <v>14</v>
      </c>
      <c r="E167" s="69" t="s">
        <v>4080</v>
      </c>
    </row>
    <row r="168" spans="2:5">
      <c r="B168" s="56" t="s">
        <v>4076</v>
      </c>
      <c r="C168" s="426">
        <v>10664</v>
      </c>
      <c r="D168" s="69" t="s">
        <v>15</v>
      </c>
      <c r="E168" s="69" t="s">
        <v>4077</v>
      </c>
    </row>
    <row r="169" spans="2:5">
      <c r="B169" s="56" t="s">
        <v>4076</v>
      </c>
      <c r="C169" s="426">
        <v>12438</v>
      </c>
      <c r="D169" s="69" t="s">
        <v>15</v>
      </c>
      <c r="E169" s="69" t="s">
        <v>4080</v>
      </c>
    </row>
    <row r="170" spans="2:5">
      <c r="B170" s="56" t="s">
        <v>4076</v>
      </c>
      <c r="C170" s="426">
        <v>14867</v>
      </c>
      <c r="D170" s="69" t="s">
        <v>14</v>
      </c>
      <c r="E170" s="69" t="s">
        <v>4071</v>
      </c>
    </row>
    <row r="171" spans="2:5">
      <c r="B171" s="560" t="s">
        <v>4076</v>
      </c>
      <c r="C171" s="561">
        <v>19302</v>
      </c>
      <c r="D171" s="562" t="s">
        <v>15</v>
      </c>
      <c r="E171" s="562" t="s">
        <v>4074</v>
      </c>
    </row>
    <row r="172" spans="2:5">
      <c r="B172" s="398" t="s">
        <v>4095</v>
      </c>
      <c r="C172" s="571">
        <f>SUBTOTAL(109,Tabela1315[Prodaja])</f>
        <v>152944</v>
      </c>
      <c r="D172" s="572"/>
      <c r="E172" s="572"/>
    </row>
  </sheetData>
  <pageMargins left="0.7" right="0.7" top="0.75" bottom="0.75" header="0.3" footer="0.3"/>
  <drawing r:id="rId1"/>
  <tableParts count="4">
    <tablePart r:id="rId2"/>
    <tablePart r:id="rId3"/>
    <tablePart r:id="rId4"/>
    <tablePart r:id="rId5"/>
  </tableParts>
  <extLst>
    <ext xmlns:x15="http://schemas.microsoft.com/office/spreadsheetml/2010/11/main" uri="{3A4CF648-6AED-40f4-86FF-DC5316D8AED3}">
      <x14:slicerList xmlns:x14="http://schemas.microsoft.com/office/spreadsheetml/2009/9/main">
        <x14:slicer r:id="rId6"/>
      </x14:slicerList>
    </ext>
  </extLst>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67A204-F92A-4F0A-8266-F16B8E31B8BA}">
  <sheetPr>
    <tabColor rgb="FF00B050"/>
  </sheetPr>
  <dimension ref="A1:S511"/>
  <sheetViews>
    <sheetView workbookViewId="0">
      <selection activeCell="L13" sqref="L13"/>
    </sheetView>
  </sheetViews>
  <sheetFormatPr defaultRowHeight="15"/>
  <cols>
    <col min="1" max="1" width="10.5703125" customWidth="1"/>
    <col min="2" max="2" width="16.140625" customWidth="1"/>
    <col min="10" max="10" width="15.28515625" customWidth="1"/>
  </cols>
  <sheetData>
    <row r="1" spans="1:17" ht="26.25">
      <c r="A1" s="69">
        <v>14</v>
      </c>
      <c r="E1" s="34" t="s">
        <v>5358</v>
      </c>
      <c r="F1" s="35"/>
      <c r="G1" s="35"/>
      <c r="H1" s="35"/>
    </row>
    <row r="2" spans="1:17">
      <c r="A2" s="69">
        <v>6</v>
      </c>
    </row>
    <row r="3" spans="1:17" ht="18.75">
      <c r="A3" s="69">
        <v>39</v>
      </c>
      <c r="E3" s="105" t="s">
        <v>5359</v>
      </c>
      <c r="F3" s="8"/>
      <c r="G3" s="8"/>
      <c r="H3" s="8"/>
      <c r="I3" s="8"/>
      <c r="J3" s="8"/>
      <c r="K3" s="8"/>
      <c r="L3" s="8"/>
      <c r="M3" s="8"/>
      <c r="N3" s="8"/>
      <c r="O3" s="8"/>
      <c r="P3" s="8"/>
      <c r="Q3" s="8"/>
    </row>
    <row r="4" spans="1:17" ht="18.75">
      <c r="A4" s="69">
        <v>43</v>
      </c>
      <c r="E4" s="105" t="s">
        <v>5360</v>
      </c>
      <c r="F4" s="8"/>
      <c r="G4" s="8"/>
      <c r="H4" s="8"/>
      <c r="I4" s="8"/>
      <c r="J4" s="8"/>
      <c r="K4" s="8"/>
      <c r="L4" s="8"/>
      <c r="M4" s="8"/>
      <c r="N4" s="8"/>
      <c r="O4" s="8"/>
      <c r="P4" s="8"/>
      <c r="Q4" s="8"/>
    </row>
    <row r="5" spans="1:17" ht="18.75">
      <c r="A5" s="69">
        <v>2</v>
      </c>
      <c r="E5" s="105" t="s">
        <v>5361</v>
      </c>
      <c r="F5" s="8"/>
      <c r="G5" s="8"/>
      <c r="H5" s="8"/>
      <c r="I5" s="8"/>
      <c r="J5" s="8"/>
      <c r="K5" s="8"/>
      <c r="L5" s="8"/>
      <c r="M5" s="8"/>
      <c r="N5" s="8"/>
      <c r="O5" s="8"/>
      <c r="P5" s="8"/>
      <c r="Q5" s="8"/>
    </row>
    <row r="6" spans="1:17" ht="18.75">
      <c r="A6" s="69">
        <v>95</v>
      </c>
      <c r="E6" s="105" t="s">
        <v>5362</v>
      </c>
      <c r="F6" s="8"/>
      <c r="G6" s="8"/>
      <c r="H6" s="8"/>
      <c r="I6" s="8"/>
      <c r="J6" s="8"/>
      <c r="K6" s="8"/>
      <c r="L6" s="8"/>
      <c r="M6" s="8"/>
      <c r="N6" s="8"/>
      <c r="O6" s="8"/>
      <c r="P6" s="8"/>
      <c r="Q6" s="8"/>
    </row>
    <row r="7" spans="1:17">
      <c r="A7" s="69">
        <v>5</v>
      </c>
    </row>
    <row r="8" spans="1:17" ht="18.75">
      <c r="A8" s="69">
        <v>11</v>
      </c>
      <c r="E8" s="105" t="s">
        <v>1627</v>
      </c>
    </row>
    <row r="9" spans="1:17" ht="18.75">
      <c r="A9" s="69">
        <v>86</v>
      </c>
      <c r="E9" s="33" t="s">
        <v>5363</v>
      </c>
      <c r="F9" s="33"/>
      <c r="G9" s="33"/>
      <c r="H9" s="33"/>
    </row>
    <row r="10" spans="1:17" ht="18.75">
      <c r="A10" s="69">
        <v>57</v>
      </c>
      <c r="E10" s="33" t="s">
        <v>5364</v>
      </c>
    </row>
    <row r="11" spans="1:17" ht="18.75">
      <c r="E11" s="33" t="s">
        <v>5365</v>
      </c>
    </row>
    <row r="13" spans="1:17" ht="18.75">
      <c r="A13" s="105" t="s">
        <v>5366</v>
      </c>
      <c r="B13" s="105"/>
      <c r="C13" s="105"/>
      <c r="D13" s="105"/>
      <c r="E13" s="105"/>
      <c r="F13" s="105"/>
      <c r="G13" s="105"/>
    </row>
    <row r="22" spans="1:10" ht="18.75">
      <c r="A22" s="105" t="s">
        <v>5367</v>
      </c>
      <c r="B22" s="105"/>
      <c r="C22" s="105"/>
      <c r="D22" s="105"/>
      <c r="E22" s="105"/>
      <c r="F22" s="105"/>
    </row>
    <row r="25" spans="1:10">
      <c r="J25" s="69">
        <v>80</v>
      </c>
    </row>
    <row r="26" spans="1:10">
      <c r="J26" s="69">
        <v>6</v>
      </c>
    </row>
    <row r="27" spans="1:10">
      <c r="J27" s="69">
        <v>150</v>
      </c>
    </row>
    <row r="28" spans="1:10">
      <c r="J28" s="69">
        <v>43</v>
      </c>
    </row>
    <row r="29" spans="1:10">
      <c r="J29" s="69">
        <v>2</v>
      </c>
    </row>
    <row r="30" spans="1:10">
      <c r="J30" s="69">
        <v>95</v>
      </c>
    </row>
    <row r="31" spans="1:10">
      <c r="J31" s="69">
        <v>5</v>
      </c>
    </row>
    <row r="32" spans="1:10">
      <c r="J32" s="69">
        <v>11</v>
      </c>
    </row>
    <row r="33" spans="1:10">
      <c r="J33" s="69">
        <v>86</v>
      </c>
    </row>
    <row r="34" spans="1:10">
      <c r="J34" s="69">
        <v>57</v>
      </c>
    </row>
    <row r="43" spans="1:10" ht="18.75">
      <c r="A43" s="105" t="s">
        <v>5368</v>
      </c>
      <c r="B43" s="105"/>
      <c r="C43" s="105"/>
      <c r="D43" s="105"/>
      <c r="E43" s="105"/>
      <c r="F43" s="105"/>
    </row>
    <row r="44" spans="1:10" ht="18.75">
      <c r="A44" s="105"/>
      <c r="B44" s="105"/>
      <c r="C44" s="105"/>
      <c r="D44" s="105"/>
      <c r="E44" s="105"/>
      <c r="F44" s="105"/>
    </row>
    <row r="45" spans="1:10" ht="18.75">
      <c r="A45" s="105" t="s">
        <v>5369</v>
      </c>
      <c r="B45" s="105"/>
      <c r="C45" s="105"/>
      <c r="D45" s="105"/>
      <c r="E45" s="105"/>
      <c r="F45" s="105"/>
    </row>
    <row r="46" spans="1:10" ht="18.75">
      <c r="A46" s="105" t="s">
        <v>5370</v>
      </c>
      <c r="B46" s="105"/>
      <c r="C46" s="105"/>
      <c r="D46" s="105"/>
      <c r="E46" s="105"/>
      <c r="F46" s="105"/>
    </row>
    <row r="61" spans="1:6" ht="18.75">
      <c r="A61" s="105" t="s">
        <v>5371</v>
      </c>
      <c r="B61" s="105"/>
      <c r="C61" s="105"/>
      <c r="D61" s="105"/>
      <c r="E61" s="105"/>
      <c r="F61" s="105"/>
    </row>
    <row r="62" spans="1:6" ht="18.75">
      <c r="A62" s="105" t="s">
        <v>5372</v>
      </c>
      <c r="B62" s="105"/>
      <c r="C62" s="105"/>
      <c r="D62" s="105"/>
      <c r="E62" s="105"/>
      <c r="F62" s="105"/>
    </row>
    <row r="78" spans="1:8" ht="26.25">
      <c r="A78" s="34" t="s">
        <v>5373</v>
      </c>
      <c r="B78" s="35"/>
      <c r="C78" s="35"/>
    </row>
    <row r="79" spans="1:8" ht="18.75">
      <c r="A79" s="105" t="s">
        <v>5374</v>
      </c>
      <c r="B79" s="105"/>
      <c r="C79" s="105"/>
      <c r="D79" s="105"/>
      <c r="E79" s="105"/>
      <c r="F79" s="105"/>
      <c r="G79" s="105"/>
      <c r="H79" s="105"/>
    </row>
    <row r="81" spans="1:8">
      <c r="A81" s="69">
        <v>81</v>
      </c>
    </row>
    <row r="82" spans="1:8">
      <c r="A82" s="69">
        <v>6</v>
      </c>
    </row>
    <row r="83" spans="1:8">
      <c r="A83" s="69">
        <v>39</v>
      </c>
    </row>
    <row r="84" spans="1:8">
      <c r="A84" s="69">
        <v>43</v>
      </c>
    </row>
    <row r="85" spans="1:8">
      <c r="A85" s="69">
        <v>2</v>
      </c>
    </row>
    <row r="86" spans="1:8">
      <c r="A86" s="69">
        <v>95</v>
      </c>
    </row>
    <row r="87" spans="1:8">
      <c r="A87" s="69">
        <v>5</v>
      </c>
    </row>
    <row r="88" spans="1:8">
      <c r="A88" s="69">
        <v>11</v>
      </c>
    </row>
    <row r="89" spans="1:8">
      <c r="A89" s="69">
        <v>86</v>
      </c>
    </row>
    <row r="90" spans="1:8">
      <c r="A90" s="69">
        <v>57</v>
      </c>
    </row>
    <row r="92" spans="1:8" ht="18.75">
      <c r="A92" s="105" t="s">
        <v>5375</v>
      </c>
      <c r="B92" s="105"/>
      <c r="C92" s="105"/>
      <c r="D92" s="105"/>
      <c r="E92" s="105"/>
      <c r="F92" s="105"/>
      <c r="G92" s="105"/>
      <c r="H92" s="105"/>
    </row>
    <row r="100" spans="1:8" ht="18.75">
      <c r="A100" s="105" t="s">
        <v>5376</v>
      </c>
      <c r="B100" s="105"/>
      <c r="C100" s="105"/>
      <c r="D100" s="105"/>
      <c r="E100" s="105"/>
      <c r="F100" s="105"/>
      <c r="G100" s="105"/>
      <c r="H100" s="105"/>
    </row>
    <row r="122" spans="1:8" ht="26.25">
      <c r="A122" s="34" t="s">
        <v>5377</v>
      </c>
      <c r="B122" s="35"/>
      <c r="C122" s="35"/>
      <c r="D122" s="34"/>
      <c r="E122" s="35"/>
    </row>
    <row r="123" spans="1:8" ht="18.75">
      <c r="A123" s="105" t="s">
        <v>5378</v>
      </c>
      <c r="B123" s="105"/>
      <c r="C123" s="105"/>
      <c r="D123" s="105"/>
      <c r="E123" s="105"/>
      <c r="F123" s="105"/>
      <c r="G123" s="105"/>
      <c r="H123" s="105"/>
    </row>
    <row r="124" spans="1:8" ht="18.75">
      <c r="A124" s="105" t="s">
        <v>5379</v>
      </c>
      <c r="B124" s="105"/>
      <c r="C124" s="105"/>
      <c r="D124" s="105"/>
      <c r="E124" s="105"/>
      <c r="F124" s="105"/>
      <c r="G124" s="105"/>
      <c r="H124" s="105"/>
    </row>
    <row r="126" spans="1:8">
      <c r="A126" s="69">
        <v>14</v>
      </c>
    </row>
    <row r="127" spans="1:8">
      <c r="A127" s="69">
        <v>6</v>
      </c>
    </row>
    <row r="128" spans="1:8">
      <c r="A128" s="69">
        <v>39</v>
      </c>
    </row>
    <row r="129" spans="1:8">
      <c r="A129" s="69">
        <v>43</v>
      </c>
    </row>
    <row r="130" spans="1:8">
      <c r="A130" s="69">
        <v>2</v>
      </c>
    </row>
    <row r="131" spans="1:8">
      <c r="A131" s="69">
        <v>95</v>
      </c>
    </row>
    <row r="132" spans="1:8">
      <c r="A132" s="69">
        <v>5</v>
      </c>
    </row>
    <row r="133" spans="1:8">
      <c r="A133" s="69">
        <v>11</v>
      </c>
    </row>
    <row r="134" spans="1:8">
      <c r="A134" s="69">
        <v>86</v>
      </c>
    </row>
    <row r="135" spans="1:8">
      <c r="A135" s="69">
        <v>57</v>
      </c>
    </row>
    <row r="137" spans="1:8" ht="18.75">
      <c r="A137" s="105" t="s">
        <v>5380</v>
      </c>
      <c r="B137" s="105"/>
      <c r="C137" s="105"/>
      <c r="D137" s="105"/>
      <c r="E137" s="105"/>
      <c r="F137" s="105"/>
      <c r="G137" s="105"/>
      <c r="H137" s="105"/>
    </row>
    <row r="145" spans="1:8" ht="18.75">
      <c r="A145" s="105" t="s">
        <v>5381</v>
      </c>
      <c r="B145" s="105"/>
      <c r="C145" s="105"/>
      <c r="D145" s="105"/>
      <c r="E145" s="105"/>
      <c r="F145" s="105"/>
      <c r="G145" s="105"/>
      <c r="H145" s="105"/>
    </row>
    <row r="166" spans="1:5" ht="18.75">
      <c r="A166" s="105" t="s">
        <v>5382</v>
      </c>
      <c r="B166" s="105"/>
      <c r="C166" s="105"/>
      <c r="D166" s="105"/>
      <c r="E166" s="105"/>
    </row>
    <row r="176" spans="1:5" ht="18.75">
      <c r="A176" s="105" t="s">
        <v>5383</v>
      </c>
      <c r="B176" s="105"/>
    </row>
    <row r="177" spans="1:10" ht="18.75">
      <c r="A177" s="105" t="s">
        <v>5384</v>
      </c>
      <c r="B177" s="8"/>
      <c r="C177" s="8"/>
      <c r="D177" s="8"/>
      <c r="E177" s="8"/>
      <c r="F177" s="8"/>
      <c r="G177" s="8"/>
      <c r="H177" s="8"/>
      <c r="I177" s="8"/>
      <c r="J177" s="20"/>
    </row>
    <row r="193" spans="1:10" ht="26.25">
      <c r="A193" s="34" t="s">
        <v>5385</v>
      </c>
      <c r="B193" s="35"/>
      <c r="C193" s="35"/>
      <c r="D193" s="34"/>
      <c r="E193" s="35"/>
    </row>
    <row r="194" spans="1:10" ht="18.75">
      <c r="A194" s="105" t="s">
        <v>5386</v>
      </c>
      <c r="B194" s="105"/>
      <c r="C194" s="105"/>
      <c r="D194" s="105"/>
      <c r="E194" s="105"/>
      <c r="F194" s="105"/>
      <c r="G194" s="105"/>
      <c r="H194" s="105"/>
      <c r="I194" s="105"/>
    </row>
    <row r="195" spans="1:10" ht="18.75">
      <c r="A195" s="105" t="s">
        <v>5387</v>
      </c>
      <c r="B195" s="105"/>
      <c r="C195" s="105"/>
      <c r="D195" s="105"/>
      <c r="E195" s="105"/>
      <c r="F195" s="105"/>
      <c r="G195" s="105"/>
      <c r="H195" s="105"/>
      <c r="I195" s="105"/>
    </row>
    <row r="198" spans="1:10" ht="18.75">
      <c r="A198" s="654" t="s">
        <v>5388</v>
      </c>
    </row>
    <row r="200" spans="1:10">
      <c r="A200" s="69">
        <v>90</v>
      </c>
      <c r="B200" s="69">
        <v>77</v>
      </c>
      <c r="C200" s="69">
        <v>33</v>
      </c>
      <c r="D200" s="69">
        <v>20</v>
      </c>
      <c r="E200" s="69">
        <v>96</v>
      </c>
    </row>
    <row r="201" spans="1:10">
      <c r="A201" s="69">
        <v>59</v>
      </c>
      <c r="B201" s="69">
        <v>66</v>
      </c>
      <c r="C201" s="69">
        <v>20</v>
      </c>
      <c r="D201" s="69">
        <v>61</v>
      </c>
      <c r="E201" s="69">
        <v>44</v>
      </c>
    </row>
    <row r="202" spans="1:10">
      <c r="A202" s="69">
        <v>94</v>
      </c>
      <c r="B202" s="69">
        <v>99</v>
      </c>
      <c r="C202" s="69">
        <v>97</v>
      </c>
      <c r="D202" s="69">
        <v>41</v>
      </c>
      <c r="E202" s="69">
        <v>52</v>
      </c>
    </row>
    <row r="203" spans="1:10">
      <c r="A203" s="69">
        <v>36</v>
      </c>
      <c r="B203" s="69">
        <v>43</v>
      </c>
      <c r="C203" s="69">
        <v>70</v>
      </c>
      <c r="D203" s="69">
        <v>13</v>
      </c>
      <c r="E203" s="69">
        <v>54</v>
      </c>
    </row>
    <row r="204" spans="1:10">
      <c r="A204" s="69">
        <v>15</v>
      </c>
      <c r="B204" s="69">
        <v>6</v>
      </c>
      <c r="C204" s="69">
        <v>28</v>
      </c>
      <c r="D204" s="69">
        <v>28</v>
      </c>
      <c r="E204" s="69">
        <v>15</v>
      </c>
    </row>
    <row r="208" spans="1:10" ht="18.75">
      <c r="A208" s="105" t="s">
        <v>5380</v>
      </c>
      <c r="B208" s="105"/>
      <c r="C208" s="105"/>
      <c r="D208" s="105"/>
      <c r="E208" s="105"/>
      <c r="F208" s="105"/>
      <c r="G208" s="105"/>
      <c r="H208" s="105"/>
      <c r="I208" s="105"/>
      <c r="J208" s="105"/>
    </row>
    <row r="217" spans="1:10" ht="18.75">
      <c r="A217" s="105" t="s">
        <v>5389</v>
      </c>
      <c r="B217" s="105"/>
      <c r="C217" s="105"/>
      <c r="D217" s="105"/>
      <c r="E217" s="105"/>
      <c r="F217" s="105"/>
      <c r="G217" s="105"/>
      <c r="H217" s="105"/>
      <c r="I217" s="105"/>
      <c r="J217" s="105"/>
    </row>
    <row r="236" spans="1:14" ht="18.75">
      <c r="A236" s="105" t="s">
        <v>5390</v>
      </c>
      <c r="B236" s="105"/>
      <c r="C236" s="105"/>
      <c r="D236" s="105"/>
      <c r="E236" s="105"/>
      <c r="F236" s="105"/>
      <c r="G236" s="105"/>
      <c r="H236" s="105"/>
      <c r="I236" s="105"/>
      <c r="J236" s="718"/>
      <c r="K236" s="20"/>
      <c r="L236" s="20"/>
      <c r="M236" s="20"/>
      <c r="N236" s="20"/>
    </row>
    <row r="237" spans="1:14" ht="18.75">
      <c r="A237" s="105" t="s">
        <v>5391</v>
      </c>
      <c r="B237" s="105"/>
      <c r="C237" s="105"/>
      <c r="D237" s="105"/>
      <c r="E237" s="105"/>
      <c r="F237" s="105"/>
      <c r="G237" s="105"/>
      <c r="H237" s="105"/>
      <c r="I237" s="105"/>
      <c r="J237" s="718"/>
      <c r="K237" s="20"/>
      <c r="L237" s="20"/>
      <c r="M237" s="20"/>
      <c r="N237" s="20"/>
    </row>
    <row r="238" spans="1:14" ht="18.75">
      <c r="A238" s="105" t="s">
        <v>5392</v>
      </c>
      <c r="B238" s="105"/>
      <c r="C238" s="105"/>
      <c r="D238" s="105"/>
      <c r="E238" s="105"/>
      <c r="F238" s="105"/>
      <c r="G238" s="105"/>
      <c r="H238" s="105"/>
      <c r="I238" s="105"/>
      <c r="J238" s="718"/>
      <c r="K238" s="20"/>
      <c r="L238" s="20"/>
      <c r="M238" s="20"/>
      <c r="N238" s="20"/>
    </row>
    <row r="260" spans="1:10" ht="18.75">
      <c r="A260" s="105" t="s">
        <v>5393</v>
      </c>
      <c r="B260" s="20"/>
      <c r="C260" s="20"/>
      <c r="D260" s="20"/>
      <c r="E260" s="20"/>
      <c r="F260" s="20"/>
    </row>
    <row r="270" spans="1:10" ht="18.75">
      <c r="A270" s="105" t="s">
        <v>5394</v>
      </c>
      <c r="B270" s="105"/>
      <c r="C270" s="105"/>
      <c r="D270" s="105"/>
      <c r="E270" s="105"/>
      <c r="F270" s="105"/>
      <c r="G270" s="105"/>
      <c r="H270" s="105"/>
      <c r="I270" s="105"/>
      <c r="J270" s="105"/>
    </row>
    <row r="271" spans="1:10" ht="18.75">
      <c r="A271" s="105" t="s">
        <v>5395</v>
      </c>
      <c r="B271" s="105"/>
      <c r="C271" s="105"/>
      <c r="D271" s="105"/>
      <c r="E271" s="105"/>
      <c r="F271" s="105"/>
      <c r="G271" s="105"/>
      <c r="H271" s="105"/>
      <c r="I271" s="105"/>
      <c r="J271" s="105"/>
    </row>
    <row r="272" spans="1:10" ht="18.75">
      <c r="A272" s="105" t="s">
        <v>5396</v>
      </c>
      <c r="B272" s="105"/>
      <c r="C272" s="105"/>
      <c r="D272" s="105"/>
      <c r="E272" s="105"/>
      <c r="F272" s="105"/>
      <c r="G272" s="105"/>
      <c r="H272" s="105"/>
      <c r="I272" s="105"/>
      <c r="J272" s="105"/>
    </row>
    <row r="274" spans="1:10" ht="26.25">
      <c r="A274" s="35" t="s">
        <v>242</v>
      </c>
      <c r="B274" s="57"/>
    </row>
    <row r="276" spans="1:10" ht="18.75">
      <c r="A276" s="105" t="s">
        <v>5397</v>
      </c>
      <c r="B276" s="105"/>
      <c r="C276" s="105"/>
    </row>
    <row r="278" spans="1:10" ht="15.75">
      <c r="A278" s="318" t="s">
        <v>227</v>
      </c>
      <c r="B278" s="318" t="s">
        <v>3490</v>
      </c>
      <c r="C278" s="318" t="s">
        <v>6</v>
      </c>
      <c r="D278" s="318" t="s">
        <v>3845</v>
      </c>
    </row>
    <row r="279" spans="1:10">
      <c r="A279" s="56" t="s">
        <v>2479</v>
      </c>
      <c r="B279" s="664">
        <v>16753</v>
      </c>
      <c r="C279" s="69" t="s">
        <v>15</v>
      </c>
      <c r="D279" s="69">
        <v>3</v>
      </c>
    </row>
    <row r="280" spans="1:10">
      <c r="A280" s="56" t="s">
        <v>4073</v>
      </c>
      <c r="B280" s="664">
        <v>14808</v>
      </c>
      <c r="C280" s="69" t="s">
        <v>3505</v>
      </c>
      <c r="D280" s="69">
        <v>4</v>
      </c>
    </row>
    <row r="281" spans="1:10">
      <c r="A281" s="56" t="s">
        <v>5398</v>
      </c>
      <c r="B281" s="664">
        <v>10644</v>
      </c>
      <c r="C281" s="69" t="s">
        <v>15</v>
      </c>
      <c r="D281" s="69">
        <v>2</v>
      </c>
    </row>
    <row r="282" spans="1:10">
      <c r="A282" s="56" t="s">
        <v>3491</v>
      </c>
      <c r="B282" s="664">
        <v>1390</v>
      </c>
      <c r="C282" s="69" t="s">
        <v>3505</v>
      </c>
      <c r="D282" s="69">
        <v>3</v>
      </c>
    </row>
    <row r="283" spans="1:10">
      <c r="A283" s="56" t="s">
        <v>2981</v>
      </c>
      <c r="B283" s="664">
        <v>4865</v>
      </c>
      <c r="C283" s="69" t="s">
        <v>3505</v>
      </c>
      <c r="D283" s="69">
        <v>4</v>
      </c>
    </row>
    <row r="284" spans="1:10">
      <c r="A284" s="56" t="s">
        <v>5398</v>
      </c>
      <c r="B284" s="664">
        <v>12438</v>
      </c>
      <c r="C284" s="69" t="s">
        <v>15</v>
      </c>
      <c r="D284" s="69">
        <v>1</v>
      </c>
    </row>
    <row r="286" spans="1:10" ht="18.75">
      <c r="A286" s="105" t="s">
        <v>5366</v>
      </c>
      <c r="B286" s="105"/>
      <c r="C286" s="105"/>
      <c r="D286" s="105"/>
      <c r="E286" s="105"/>
      <c r="F286" s="105"/>
      <c r="G286" s="105"/>
      <c r="H286" s="105"/>
      <c r="I286" s="105"/>
      <c r="J286" s="105"/>
    </row>
    <row r="295" spans="1:10" ht="18.75">
      <c r="A295" s="105" t="s">
        <v>5399</v>
      </c>
      <c r="B295" s="105"/>
      <c r="C295" s="105"/>
      <c r="D295" s="105"/>
      <c r="E295" s="105"/>
      <c r="F295" s="105"/>
      <c r="G295" s="105"/>
      <c r="H295" s="105"/>
      <c r="I295" s="105"/>
      <c r="J295" s="105"/>
    </row>
    <row r="314" spans="1:10" ht="18.75">
      <c r="A314" s="105" t="s">
        <v>5390</v>
      </c>
      <c r="B314" s="105"/>
      <c r="C314" s="105"/>
      <c r="D314" s="105"/>
      <c r="E314" s="105"/>
      <c r="F314" s="105"/>
      <c r="G314" s="105"/>
      <c r="H314" s="105"/>
      <c r="I314" s="105"/>
      <c r="J314" s="105"/>
    </row>
    <row r="315" spans="1:10" ht="18.75">
      <c r="A315" s="105"/>
      <c r="B315" s="105"/>
      <c r="C315" s="105"/>
      <c r="D315" s="105"/>
      <c r="E315" s="105"/>
      <c r="F315" s="105"/>
      <c r="G315" s="105"/>
      <c r="H315" s="105"/>
      <c r="I315" s="105"/>
      <c r="J315" s="105"/>
    </row>
    <row r="316" spans="1:10" ht="18.75">
      <c r="A316" s="105" t="s">
        <v>5400</v>
      </c>
      <c r="B316" s="105"/>
      <c r="C316" s="105"/>
      <c r="D316" s="105"/>
      <c r="E316" s="105"/>
      <c r="F316" s="105"/>
      <c r="G316" s="105"/>
      <c r="H316" s="105"/>
      <c r="I316" s="105"/>
      <c r="J316" s="105"/>
    </row>
    <row r="317" spans="1:10" ht="18.75">
      <c r="A317" s="105" t="s">
        <v>5401</v>
      </c>
      <c r="B317" s="105"/>
      <c r="C317" s="105"/>
      <c r="D317" s="105"/>
      <c r="E317" s="105"/>
      <c r="F317" s="105"/>
      <c r="G317" s="105"/>
      <c r="H317" s="105"/>
      <c r="I317" s="105"/>
      <c r="J317" s="105"/>
    </row>
    <row r="339" spans="1:19" ht="18.75">
      <c r="A339" s="105" t="s">
        <v>5402</v>
      </c>
      <c r="B339" s="105"/>
      <c r="C339" s="105"/>
      <c r="D339" s="105"/>
      <c r="E339" s="105"/>
      <c r="F339" s="105"/>
      <c r="G339" s="105"/>
      <c r="H339" s="105"/>
      <c r="I339" s="105"/>
      <c r="J339" s="105"/>
    </row>
    <row r="352" spans="1:19" ht="21">
      <c r="A352" s="78" t="s">
        <v>5403</v>
      </c>
      <c r="B352" s="78"/>
      <c r="C352" s="78"/>
      <c r="D352" s="78"/>
      <c r="E352" s="78"/>
      <c r="F352" s="78"/>
      <c r="G352" s="78"/>
      <c r="H352" s="78"/>
      <c r="I352" s="78"/>
      <c r="J352" s="78"/>
      <c r="K352" s="78"/>
      <c r="L352" s="78"/>
      <c r="M352" s="105"/>
      <c r="N352" s="105"/>
      <c r="O352" s="105"/>
      <c r="P352" s="105"/>
      <c r="Q352" s="105"/>
      <c r="R352" s="105"/>
      <c r="S352" s="105"/>
    </row>
    <row r="353" spans="1:19" ht="18.75">
      <c r="A353" s="105" t="s">
        <v>5404</v>
      </c>
      <c r="B353" s="105"/>
      <c r="C353" s="105"/>
      <c r="D353" s="105"/>
      <c r="E353" s="105"/>
      <c r="F353" s="105"/>
      <c r="G353" s="105"/>
      <c r="H353" s="105"/>
      <c r="I353" s="105"/>
      <c r="J353" s="105"/>
      <c r="K353" s="105"/>
      <c r="L353" s="105"/>
      <c r="M353" s="105"/>
      <c r="N353" s="105"/>
      <c r="O353" s="105"/>
      <c r="P353" s="105"/>
      <c r="Q353" s="105"/>
      <c r="R353" s="105"/>
      <c r="S353" s="105"/>
    </row>
    <row r="357" spans="1:19" ht="26.25">
      <c r="A357" s="35" t="s">
        <v>5405</v>
      </c>
      <c r="B357" s="57"/>
      <c r="C357" s="35"/>
      <c r="D357" s="35"/>
    </row>
    <row r="358" spans="1:19" ht="18.75">
      <c r="A358" s="33" t="s">
        <v>5406</v>
      </c>
    </row>
    <row r="359" spans="1:19" ht="18.75">
      <c r="A359" s="33" t="s">
        <v>5407</v>
      </c>
    </row>
    <row r="363" spans="1:19">
      <c r="A363">
        <v>57</v>
      </c>
      <c r="B363">
        <v>62</v>
      </c>
      <c r="C363">
        <v>91</v>
      </c>
      <c r="D363">
        <v>15</v>
      </c>
      <c r="E363">
        <v>90</v>
      </c>
      <c r="F363">
        <v>3</v>
      </c>
      <c r="G363">
        <v>58</v>
      </c>
      <c r="H363">
        <v>68</v>
      </c>
    </row>
    <row r="364" spans="1:19">
      <c r="A364">
        <v>77</v>
      </c>
      <c r="B364">
        <v>66</v>
      </c>
      <c r="C364">
        <v>33</v>
      </c>
      <c r="D364">
        <v>24</v>
      </c>
      <c r="E364">
        <v>98</v>
      </c>
      <c r="F364">
        <v>18</v>
      </c>
      <c r="H364">
        <v>59</v>
      </c>
    </row>
    <row r="365" spans="1:19">
      <c r="A365">
        <v>89</v>
      </c>
      <c r="C365">
        <v>80</v>
      </c>
      <c r="D365">
        <v>66</v>
      </c>
      <c r="E365">
        <v>59</v>
      </c>
      <c r="F365">
        <v>31</v>
      </c>
      <c r="G365">
        <v>6</v>
      </c>
      <c r="H365">
        <v>2</v>
      </c>
    </row>
    <row r="366" spans="1:19">
      <c r="A366">
        <v>52</v>
      </c>
      <c r="B366">
        <v>67</v>
      </c>
      <c r="C366">
        <v>68</v>
      </c>
      <c r="E366">
        <v>60</v>
      </c>
      <c r="F366">
        <v>63</v>
      </c>
      <c r="G366">
        <v>80</v>
      </c>
      <c r="H366">
        <v>85</v>
      </c>
    </row>
    <row r="367" spans="1:19">
      <c r="A367">
        <v>39</v>
      </c>
      <c r="B367">
        <v>68</v>
      </c>
      <c r="C367">
        <v>70</v>
      </c>
      <c r="D367">
        <v>15</v>
      </c>
      <c r="E367">
        <v>83</v>
      </c>
      <c r="F367">
        <v>63</v>
      </c>
      <c r="H367">
        <v>81</v>
      </c>
    </row>
    <row r="368" spans="1:19">
      <c r="A368">
        <v>43</v>
      </c>
      <c r="B368">
        <v>90</v>
      </c>
      <c r="C368">
        <v>80</v>
      </c>
      <c r="D368">
        <v>9</v>
      </c>
      <c r="E368">
        <v>78</v>
      </c>
      <c r="F368">
        <v>56</v>
      </c>
      <c r="G368">
        <v>90</v>
      </c>
      <c r="H368">
        <v>7</v>
      </c>
    </row>
    <row r="369" spans="1:8">
      <c r="A369">
        <v>75</v>
      </c>
      <c r="C369">
        <v>35</v>
      </c>
      <c r="D369">
        <v>50</v>
      </c>
      <c r="E369">
        <v>73</v>
      </c>
      <c r="F369">
        <v>95</v>
      </c>
      <c r="G369">
        <v>69</v>
      </c>
      <c r="H369">
        <v>3</v>
      </c>
    </row>
    <row r="370" spans="1:8">
      <c r="A370">
        <v>42</v>
      </c>
      <c r="B370">
        <v>6</v>
      </c>
      <c r="C370">
        <v>43</v>
      </c>
      <c r="D370">
        <v>95</v>
      </c>
      <c r="E370">
        <v>58</v>
      </c>
      <c r="G370">
        <v>96</v>
      </c>
      <c r="H370">
        <v>34</v>
      </c>
    </row>
    <row r="373" spans="1:8" ht="18.75">
      <c r="A373" s="33" t="s">
        <v>5408</v>
      </c>
    </row>
    <row r="381" spans="1:8" ht="18.75">
      <c r="A381" s="33" t="s">
        <v>5409</v>
      </c>
    </row>
    <row r="402" spans="1:1" ht="18.75">
      <c r="A402" s="33" t="s">
        <v>5410</v>
      </c>
    </row>
    <row r="424" spans="1:8" ht="21">
      <c r="A424" s="27" t="s">
        <v>25</v>
      </c>
      <c r="B424" s="27"/>
    </row>
    <row r="426" spans="1:8">
      <c r="A426">
        <v>57</v>
      </c>
      <c r="B426">
        <v>62</v>
      </c>
      <c r="C426">
        <v>91</v>
      </c>
      <c r="D426">
        <v>15</v>
      </c>
      <c r="E426">
        <v>90</v>
      </c>
      <c r="F426">
        <v>3</v>
      </c>
      <c r="G426">
        <v>58</v>
      </c>
      <c r="H426">
        <v>68</v>
      </c>
    </row>
    <row r="427" spans="1:8">
      <c r="A427">
        <v>77</v>
      </c>
      <c r="B427">
        <v>66</v>
      </c>
      <c r="C427">
        <v>33</v>
      </c>
      <c r="D427">
        <v>24</v>
      </c>
      <c r="E427">
        <v>98</v>
      </c>
      <c r="F427">
        <v>18</v>
      </c>
      <c r="G427" s="20"/>
      <c r="H427">
        <v>59</v>
      </c>
    </row>
    <row r="428" spans="1:8">
      <c r="A428">
        <v>89</v>
      </c>
      <c r="C428">
        <v>80</v>
      </c>
      <c r="D428">
        <v>66</v>
      </c>
      <c r="E428">
        <v>59</v>
      </c>
      <c r="F428">
        <v>31</v>
      </c>
      <c r="G428">
        <v>6</v>
      </c>
      <c r="H428">
        <v>2</v>
      </c>
    </row>
    <row r="429" spans="1:8">
      <c r="A429">
        <v>52</v>
      </c>
      <c r="B429">
        <v>67</v>
      </c>
      <c r="C429">
        <v>68</v>
      </c>
      <c r="E429">
        <v>60</v>
      </c>
      <c r="F429">
        <v>63</v>
      </c>
      <c r="G429">
        <v>80</v>
      </c>
      <c r="H429">
        <v>85</v>
      </c>
    </row>
    <row r="430" spans="1:8">
      <c r="A430">
        <v>39</v>
      </c>
      <c r="B430">
        <v>68</v>
      </c>
      <c r="C430">
        <v>70</v>
      </c>
      <c r="D430">
        <v>15</v>
      </c>
      <c r="E430">
        <v>83</v>
      </c>
      <c r="F430">
        <v>63</v>
      </c>
      <c r="H430">
        <v>81</v>
      </c>
    </row>
    <row r="431" spans="1:8">
      <c r="A431">
        <v>43</v>
      </c>
      <c r="B431">
        <v>90</v>
      </c>
      <c r="C431">
        <v>80</v>
      </c>
      <c r="D431">
        <v>9</v>
      </c>
      <c r="E431">
        <v>78</v>
      </c>
      <c r="F431">
        <v>56</v>
      </c>
      <c r="G431">
        <v>90</v>
      </c>
      <c r="H431">
        <v>7</v>
      </c>
    </row>
    <row r="432" spans="1:8">
      <c r="A432">
        <v>75</v>
      </c>
      <c r="C432">
        <v>35</v>
      </c>
      <c r="D432">
        <v>50</v>
      </c>
      <c r="E432">
        <v>73</v>
      </c>
      <c r="F432">
        <v>95</v>
      </c>
      <c r="G432">
        <v>69</v>
      </c>
      <c r="H432">
        <v>3</v>
      </c>
    </row>
    <row r="433" spans="1:8">
      <c r="A433">
        <v>42</v>
      </c>
      <c r="B433">
        <v>6</v>
      </c>
      <c r="C433">
        <v>43</v>
      </c>
      <c r="D433">
        <v>95</v>
      </c>
      <c r="E433">
        <v>58</v>
      </c>
      <c r="G433">
        <v>96</v>
      </c>
      <c r="H433">
        <v>34</v>
      </c>
    </row>
    <row r="437" spans="1:8" ht="26.25">
      <c r="A437" s="35" t="s">
        <v>5411</v>
      </c>
      <c r="B437" s="57"/>
      <c r="C437" s="35"/>
      <c r="D437" s="35"/>
    </row>
    <row r="441" spans="1:8" ht="20.25">
      <c r="A441" s="787" t="s">
        <v>5412</v>
      </c>
    </row>
    <row r="443" spans="1:8" ht="15.75">
      <c r="A443" s="341" t="s">
        <v>2902</v>
      </c>
      <c r="B443" s="341" t="s">
        <v>849</v>
      </c>
      <c r="C443" s="341" t="s">
        <v>1557</v>
      </c>
      <c r="D443" s="341" t="s">
        <v>5413</v>
      </c>
    </row>
    <row r="444" spans="1:8">
      <c r="A444" s="56" t="s">
        <v>2479</v>
      </c>
      <c r="B444" s="788">
        <v>16753</v>
      </c>
      <c r="C444" s="56" t="s">
        <v>15</v>
      </c>
      <c r="D444" s="56" t="s">
        <v>5414</v>
      </c>
    </row>
    <row r="445" spans="1:8">
      <c r="A445" s="56" t="s">
        <v>4073</v>
      </c>
      <c r="B445" s="788">
        <v>14808</v>
      </c>
      <c r="C445" s="56" t="s">
        <v>3505</v>
      </c>
      <c r="D445" s="56" t="s">
        <v>5415</v>
      </c>
    </row>
    <row r="446" spans="1:8">
      <c r="A446" s="56" t="s">
        <v>4076</v>
      </c>
      <c r="B446" s="788">
        <v>10644</v>
      </c>
      <c r="C446" s="56" t="s">
        <v>15</v>
      </c>
      <c r="D446" s="56" t="s">
        <v>5416</v>
      </c>
    </row>
    <row r="447" spans="1:8">
      <c r="A447" s="56" t="s">
        <v>3491</v>
      </c>
      <c r="B447" s="788">
        <v>1390</v>
      </c>
      <c r="C447" s="56" t="s">
        <v>3505</v>
      </c>
      <c r="D447" s="56" t="s">
        <v>5414</v>
      </c>
    </row>
    <row r="448" spans="1:8">
      <c r="A448" s="56" t="s">
        <v>2981</v>
      </c>
      <c r="B448" s="788">
        <v>4865</v>
      </c>
      <c r="C448" s="56" t="s">
        <v>3505</v>
      </c>
      <c r="D448" s="56" t="s">
        <v>5415</v>
      </c>
    </row>
    <row r="449" spans="1:4">
      <c r="A449" s="56" t="s">
        <v>4076</v>
      </c>
      <c r="B449" s="788">
        <v>12438</v>
      </c>
      <c r="C449" s="56" t="s">
        <v>15</v>
      </c>
      <c r="D449" s="56" t="s">
        <v>5417</v>
      </c>
    </row>
    <row r="450" spans="1:4">
      <c r="B450" s="95"/>
    </row>
    <row r="451" spans="1:4" ht="18.75">
      <c r="A451" s="33" t="s">
        <v>5408</v>
      </c>
    </row>
    <row r="460" spans="1:4" ht="18.75">
      <c r="A460" s="33" t="s">
        <v>5418</v>
      </c>
    </row>
    <row r="479" spans="1:1" ht="18.75">
      <c r="A479" s="33" t="s">
        <v>5419</v>
      </c>
    </row>
    <row r="480" spans="1:1" ht="18.75">
      <c r="A480" s="33" t="s">
        <v>5420</v>
      </c>
    </row>
    <row r="481" spans="1:1" ht="18.75">
      <c r="A481" s="33"/>
    </row>
    <row r="502" spans="1:4" ht="18.75">
      <c r="A502" s="33" t="s">
        <v>5421</v>
      </c>
    </row>
    <row r="505" spans="1:4" ht="15.75">
      <c r="A505" s="341" t="s">
        <v>2902</v>
      </c>
      <c r="B505" s="341" t="s">
        <v>849</v>
      </c>
      <c r="C505" s="341" t="s">
        <v>1557</v>
      </c>
      <c r="D505" s="341" t="s">
        <v>5413</v>
      </c>
    </row>
    <row r="506" spans="1:4">
      <c r="A506" s="56" t="s">
        <v>2479</v>
      </c>
      <c r="B506" s="788">
        <v>16753</v>
      </c>
      <c r="C506" s="56" t="s">
        <v>15</v>
      </c>
      <c r="D506" s="56" t="s">
        <v>5414</v>
      </c>
    </row>
    <row r="507" spans="1:4">
      <c r="A507" s="56" t="s">
        <v>4073</v>
      </c>
      <c r="B507" s="788">
        <v>14808</v>
      </c>
      <c r="C507" s="56" t="s">
        <v>3505</v>
      </c>
      <c r="D507" s="56" t="s">
        <v>5415</v>
      </c>
    </row>
    <row r="508" spans="1:4">
      <c r="A508" s="56" t="s">
        <v>4076</v>
      </c>
      <c r="B508" s="788">
        <v>10644</v>
      </c>
      <c r="C508" s="56" t="s">
        <v>15</v>
      </c>
      <c r="D508" s="56" t="s">
        <v>5416</v>
      </c>
    </row>
    <row r="509" spans="1:4">
      <c r="A509" s="56" t="s">
        <v>3491</v>
      </c>
      <c r="B509" s="788">
        <v>1390</v>
      </c>
      <c r="C509" s="56" t="s">
        <v>3505</v>
      </c>
      <c r="D509" s="56" t="s">
        <v>5414</v>
      </c>
    </row>
    <row r="510" spans="1:4">
      <c r="A510" s="56" t="s">
        <v>2981</v>
      </c>
      <c r="B510" s="788">
        <v>4865</v>
      </c>
      <c r="C510" s="56" t="s">
        <v>3505</v>
      </c>
      <c r="D510" s="56" t="s">
        <v>5415</v>
      </c>
    </row>
    <row r="511" spans="1:4">
      <c r="A511" s="56" t="s">
        <v>4076</v>
      </c>
      <c r="B511" s="788">
        <v>12438</v>
      </c>
      <c r="C511" s="56" t="s">
        <v>15</v>
      </c>
      <c r="D511" s="56" t="s">
        <v>5417</v>
      </c>
    </row>
  </sheetData>
  <conditionalFormatting sqref="A444:D449">
    <cfRule type="expression" dxfId="4" priority="2">
      <formula>$C444="USA"</formula>
    </cfRule>
  </conditionalFormatting>
  <conditionalFormatting sqref="A506:D511">
    <cfRule type="expression" dxfId="3" priority="1">
      <formula>$C506="USA"</formula>
    </cfRule>
  </conditionalFormatting>
  <conditionalFormatting sqref="A200:E204">
    <cfRule type="expression" priority="5">
      <formula>ISOD(A200)</formula>
    </cfRule>
  </conditionalFormatting>
  <conditionalFormatting sqref="A363:H370">
    <cfRule type="containsBlanks" dxfId="2" priority="3">
      <formula>LEN(TRIM(A363))=0</formula>
    </cfRule>
  </conditionalFormatting>
  <conditionalFormatting sqref="A426:H433">
    <cfRule type="containsBlanks" dxfId="1" priority="6">
      <formula>LEN(TRIM(A426))=0</formula>
    </cfRule>
  </conditionalFormatting>
  <conditionalFormatting sqref="J25:J34">
    <cfRule type="cellIs" dxfId="0" priority="4" operator="greaterThan">
      <formula>48.5</formula>
    </cfRule>
  </conditionalFormatting>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02FC59-89DB-49EF-ABBA-858FC0F5295A}">
  <sheetPr>
    <tabColor rgb="FFFF0000"/>
  </sheetPr>
  <dimension ref="A1:R628"/>
  <sheetViews>
    <sheetView workbookViewId="0">
      <selection activeCell="N14" sqref="N14"/>
    </sheetView>
  </sheetViews>
  <sheetFormatPr defaultRowHeight="15"/>
  <cols>
    <col min="5" max="5" width="11.140625" customWidth="1"/>
  </cols>
  <sheetData>
    <row r="1" spans="1:18" ht="28.5">
      <c r="A1" s="30" t="s">
        <v>5422</v>
      </c>
      <c r="B1" s="31"/>
      <c r="C1" s="31"/>
      <c r="D1" s="31"/>
      <c r="E1" s="31"/>
      <c r="F1" s="12"/>
      <c r="G1" s="12"/>
      <c r="H1" s="12"/>
      <c r="I1" s="12"/>
      <c r="J1" s="12"/>
      <c r="K1" s="12"/>
      <c r="L1" s="12"/>
      <c r="M1" s="12"/>
      <c r="N1" s="12"/>
      <c r="O1" s="12"/>
      <c r="P1" s="12"/>
      <c r="Q1" s="12"/>
      <c r="R1" s="12"/>
    </row>
    <row r="2" spans="1:18">
      <c r="A2" s="12"/>
      <c r="B2" s="12"/>
      <c r="C2" s="12"/>
      <c r="D2" s="12"/>
      <c r="E2" s="12"/>
      <c r="F2" s="12"/>
      <c r="G2" s="12"/>
      <c r="H2" s="12"/>
      <c r="I2" s="12"/>
      <c r="J2" s="12"/>
      <c r="K2" s="12"/>
      <c r="L2" s="12"/>
      <c r="M2" s="12"/>
      <c r="N2" s="12"/>
      <c r="O2" s="12"/>
      <c r="P2" s="12"/>
      <c r="Q2" s="12"/>
      <c r="R2" s="12"/>
    </row>
    <row r="3" spans="1:18" ht="18.75">
      <c r="A3" s="11" t="s">
        <v>5423</v>
      </c>
      <c r="B3" s="12"/>
      <c r="C3" s="12"/>
      <c r="D3" s="12"/>
      <c r="E3" s="12"/>
      <c r="F3" s="12"/>
      <c r="G3" s="12"/>
      <c r="H3" s="12"/>
      <c r="I3" s="12"/>
      <c r="J3" s="12"/>
      <c r="K3" s="12"/>
      <c r="L3" s="12"/>
      <c r="M3" s="12"/>
      <c r="N3" s="12"/>
      <c r="O3" s="12"/>
      <c r="P3" s="12"/>
      <c r="Q3" s="12"/>
      <c r="R3" s="12"/>
    </row>
    <row r="4" spans="1:18" ht="18.75">
      <c r="A4" s="11"/>
      <c r="B4" s="12"/>
      <c r="C4" s="12"/>
      <c r="D4" s="12"/>
      <c r="E4" s="12"/>
      <c r="F4" s="12"/>
      <c r="G4" s="12"/>
      <c r="H4" s="12"/>
      <c r="I4" s="12"/>
      <c r="J4" s="12"/>
      <c r="K4" s="12"/>
      <c r="L4" s="12"/>
      <c r="M4" s="12"/>
      <c r="N4" s="12"/>
      <c r="O4" s="12"/>
      <c r="P4" s="12"/>
      <c r="Q4" s="12"/>
      <c r="R4" s="12"/>
    </row>
    <row r="5" spans="1:18" ht="18.75">
      <c r="A5" s="11" t="s">
        <v>5424</v>
      </c>
      <c r="B5" s="12"/>
      <c r="C5" s="12"/>
      <c r="D5" s="12"/>
      <c r="E5" s="12"/>
      <c r="F5" s="12"/>
      <c r="G5" s="12"/>
      <c r="H5" s="12"/>
      <c r="I5" s="12"/>
      <c r="J5" s="12"/>
      <c r="K5" s="12"/>
      <c r="L5" s="12"/>
      <c r="M5" s="12"/>
      <c r="N5" s="12"/>
      <c r="O5" s="12"/>
      <c r="P5" s="12"/>
      <c r="Q5" s="12"/>
      <c r="R5" s="12"/>
    </row>
    <row r="6" spans="1:18" ht="18.75">
      <c r="A6" s="11" t="s">
        <v>5425</v>
      </c>
      <c r="B6" s="12"/>
      <c r="C6" s="12"/>
      <c r="D6" s="12"/>
      <c r="E6" s="12"/>
      <c r="F6" s="12"/>
      <c r="G6" s="12"/>
      <c r="H6" s="12"/>
      <c r="I6" s="12"/>
      <c r="J6" s="12"/>
      <c r="K6" s="12"/>
      <c r="L6" s="12"/>
      <c r="M6" s="12"/>
      <c r="N6" s="12"/>
      <c r="O6" s="12"/>
      <c r="P6" s="12"/>
      <c r="Q6" s="12"/>
      <c r="R6" s="12"/>
    </row>
    <row r="7" spans="1:18" ht="18.75">
      <c r="A7" s="11" t="s">
        <v>5426</v>
      </c>
      <c r="B7" s="12"/>
      <c r="C7" s="12"/>
      <c r="D7" s="12"/>
      <c r="E7" s="12"/>
      <c r="F7" s="12"/>
      <c r="G7" s="12"/>
      <c r="H7" s="12"/>
      <c r="I7" s="12"/>
      <c r="J7" s="12"/>
      <c r="K7" s="12"/>
      <c r="L7" s="12"/>
      <c r="M7" s="12"/>
      <c r="N7" s="12"/>
      <c r="O7" s="12"/>
      <c r="P7" s="12"/>
      <c r="Q7" s="12"/>
      <c r="R7" s="12"/>
    </row>
    <row r="8" spans="1:18">
      <c r="A8" s="12"/>
      <c r="B8" s="12"/>
      <c r="C8" s="12"/>
      <c r="D8" s="12"/>
      <c r="E8" s="12"/>
      <c r="F8" s="12"/>
      <c r="G8" s="12"/>
      <c r="H8" s="12"/>
      <c r="I8" s="12"/>
      <c r="J8" s="12"/>
      <c r="K8" s="12"/>
      <c r="L8" s="12"/>
      <c r="M8" s="12"/>
      <c r="N8" s="12"/>
      <c r="O8" s="12"/>
      <c r="P8" s="12"/>
      <c r="Q8" s="12"/>
      <c r="R8" s="12"/>
    </row>
    <row r="9" spans="1:18" ht="21">
      <c r="A9" s="789" t="s">
        <v>5427</v>
      </c>
      <c r="B9" s="233"/>
      <c r="C9" s="233"/>
      <c r="D9" s="233"/>
      <c r="E9" s="233"/>
      <c r="F9" s="12"/>
      <c r="G9" s="12"/>
      <c r="H9" s="12"/>
      <c r="I9" s="12"/>
      <c r="J9" s="12"/>
      <c r="K9" s="12"/>
      <c r="L9" s="12"/>
      <c r="M9" s="12"/>
      <c r="N9" s="12"/>
      <c r="O9" s="12"/>
      <c r="P9" s="12"/>
      <c r="Q9" s="12"/>
      <c r="R9" s="12"/>
    </row>
    <row r="10" spans="1:18">
      <c r="A10" s="12"/>
      <c r="B10" s="12"/>
      <c r="C10" s="12"/>
      <c r="D10" s="12"/>
      <c r="E10" s="12"/>
      <c r="F10" s="12"/>
      <c r="G10" s="12"/>
      <c r="H10" s="12"/>
      <c r="I10" s="12"/>
      <c r="J10" s="12"/>
      <c r="K10" s="12"/>
      <c r="L10" s="12"/>
      <c r="M10" s="12"/>
      <c r="N10" s="12"/>
      <c r="O10" s="12"/>
      <c r="P10" s="12"/>
      <c r="Q10" s="12"/>
      <c r="R10" s="12"/>
    </row>
    <row r="11" spans="1:18" ht="18.75">
      <c r="A11" s="11" t="s">
        <v>5428</v>
      </c>
      <c r="B11" s="12"/>
      <c r="C11" s="12"/>
      <c r="D11" s="12"/>
      <c r="E11" s="12"/>
      <c r="F11" s="12"/>
      <c r="G11" s="12"/>
      <c r="H11" s="12"/>
      <c r="I11" s="12"/>
      <c r="J11" s="12"/>
      <c r="K11" s="12"/>
      <c r="L11" s="12"/>
      <c r="M11" s="12"/>
      <c r="N11" s="12"/>
      <c r="O11" s="12"/>
      <c r="P11" s="12"/>
      <c r="Q11" s="12"/>
      <c r="R11" s="12"/>
    </row>
    <row r="12" spans="1:18" ht="15.75">
      <c r="A12" s="10"/>
      <c r="B12" s="12"/>
      <c r="C12" s="12"/>
      <c r="D12" s="12"/>
      <c r="E12" s="12"/>
      <c r="F12" s="12"/>
      <c r="G12" s="12"/>
      <c r="H12" s="12"/>
      <c r="I12" s="12"/>
      <c r="J12" s="12"/>
      <c r="K12" s="12"/>
      <c r="L12" s="12"/>
      <c r="M12" s="12"/>
      <c r="N12" s="12"/>
      <c r="O12" s="12"/>
      <c r="P12" s="12"/>
      <c r="Q12" s="12"/>
      <c r="R12" s="12"/>
    </row>
    <row r="13" spans="1:18" ht="15.75">
      <c r="A13" s="10"/>
      <c r="B13" s="12"/>
      <c r="C13" s="12"/>
      <c r="D13" s="12"/>
      <c r="E13" s="12"/>
      <c r="F13" s="12"/>
      <c r="G13" s="12"/>
      <c r="H13" s="12"/>
      <c r="I13" s="12"/>
      <c r="J13" s="12"/>
      <c r="K13" s="12"/>
      <c r="L13" s="12"/>
      <c r="M13" s="12"/>
      <c r="N13" s="12"/>
      <c r="O13" s="12"/>
      <c r="P13" s="12"/>
      <c r="Q13" s="12"/>
      <c r="R13" s="12"/>
    </row>
    <row r="14" spans="1:18">
      <c r="A14" s="12"/>
      <c r="B14" s="12"/>
      <c r="C14" s="12"/>
      <c r="D14" s="12"/>
      <c r="E14" s="12"/>
      <c r="F14" s="12"/>
      <c r="G14" s="12"/>
      <c r="H14" s="12"/>
      <c r="I14" s="12"/>
      <c r="J14" s="12"/>
      <c r="K14" s="12"/>
      <c r="L14" s="12"/>
      <c r="M14" s="12"/>
      <c r="N14" s="12"/>
      <c r="O14" s="12"/>
      <c r="P14" s="12"/>
      <c r="Q14" s="12"/>
      <c r="R14" s="12"/>
    </row>
    <row r="15" spans="1:18" ht="15.75">
      <c r="A15" s="10"/>
      <c r="B15" s="12"/>
      <c r="C15" s="12"/>
      <c r="D15" s="12"/>
      <c r="E15" s="12"/>
      <c r="F15" s="12"/>
      <c r="G15" s="12"/>
      <c r="H15" s="12"/>
      <c r="I15" s="12"/>
      <c r="J15" s="12"/>
      <c r="K15" s="12"/>
      <c r="L15" s="12"/>
      <c r="M15" s="12"/>
      <c r="N15" s="12"/>
      <c r="O15" s="12"/>
      <c r="P15" s="12"/>
      <c r="Q15" s="12"/>
      <c r="R15" s="12"/>
    </row>
    <row r="16" spans="1:18" ht="15.75">
      <c r="A16" s="10"/>
      <c r="B16" s="12"/>
      <c r="C16" s="12"/>
      <c r="D16" s="12"/>
      <c r="E16" s="12"/>
      <c r="F16" s="12"/>
      <c r="G16" s="12"/>
      <c r="H16" s="12"/>
      <c r="I16" s="12"/>
      <c r="J16" s="12"/>
      <c r="K16" s="12"/>
      <c r="L16" s="12"/>
      <c r="M16" s="12"/>
      <c r="N16" s="12"/>
      <c r="O16" s="12"/>
      <c r="P16" s="12"/>
      <c r="Q16" s="12"/>
      <c r="R16" s="12"/>
    </row>
    <row r="17" spans="1:18" ht="15.75">
      <c r="A17" s="10"/>
      <c r="B17" s="12"/>
      <c r="C17" s="12"/>
      <c r="D17" s="12"/>
      <c r="E17" s="12"/>
      <c r="F17" s="12"/>
      <c r="G17" s="12"/>
      <c r="H17" s="12"/>
      <c r="I17" s="12"/>
      <c r="J17" s="12"/>
      <c r="K17" s="12"/>
      <c r="L17" s="12"/>
      <c r="M17" s="12"/>
      <c r="N17" s="12"/>
      <c r="O17" s="12"/>
      <c r="P17" s="12"/>
      <c r="Q17" s="12"/>
      <c r="R17" s="12"/>
    </row>
    <row r="18" spans="1:18" ht="15.75">
      <c r="A18" s="10"/>
      <c r="B18" s="12"/>
      <c r="C18" s="12"/>
      <c r="D18" s="12"/>
      <c r="E18" s="12"/>
      <c r="F18" s="12"/>
      <c r="G18" s="12"/>
      <c r="H18" s="12"/>
      <c r="I18" s="12"/>
      <c r="J18" s="12"/>
      <c r="K18" s="12"/>
      <c r="L18" s="12"/>
      <c r="M18" s="12"/>
      <c r="N18" s="12"/>
      <c r="O18" s="12"/>
      <c r="P18" s="12"/>
      <c r="Q18" s="12"/>
      <c r="R18" s="12"/>
    </row>
    <row r="19" spans="1:18" ht="15.75">
      <c r="A19" s="10"/>
      <c r="B19" s="12"/>
      <c r="C19" s="12"/>
      <c r="D19" s="12"/>
      <c r="E19" s="12"/>
      <c r="F19" s="12"/>
      <c r="G19" s="12"/>
      <c r="H19" s="12"/>
      <c r="I19" s="12"/>
      <c r="J19" s="12"/>
      <c r="K19" s="12"/>
      <c r="L19" s="12"/>
      <c r="M19" s="12"/>
      <c r="N19" s="12"/>
      <c r="O19" s="12"/>
      <c r="P19" s="12"/>
      <c r="Q19" s="12"/>
      <c r="R19" s="12"/>
    </row>
    <row r="20" spans="1:18" ht="15.75">
      <c r="A20" s="10"/>
      <c r="B20" s="12"/>
      <c r="C20" s="12"/>
      <c r="D20" s="12"/>
      <c r="E20" s="12"/>
      <c r="F20" s="12"/>
      <c r="G20" s="12"/>
      <c r="H20" s="12"/>
      <c r="I20" s="12"/>
      <c r="J20" s="12"/>
      <c r="K20" s="12"/>
      <c r="L20" s="12"/>
      <c r="M20" s="12"/>
      <c r="N20" s="12"/>
      <c r="O20" s="12"/>
      <c r="P20" s="12"/>
      <c r="Q20" s="12"/>
      <c r="R20" s="12"/>
    </row>
    <row r="21" spans="1:18">
      <c r="A21" s="12"/>
      <c r="B21" s="12"/>
      <c r="C21" s="12"/>
      <c r="D21" s="12"/>
      <c r="E21" s="12"/>
      <c r="F21" s="12"/>
      <c r="G21" s="12"/>
      <c r="H21" s="12"/>
      <c r="I21" s="12"/>
      <c r="J21" s="12"/>
      <c r="K21" s="12"/>
      <c r="L21" s="12"/>
      <c r="M21" s="12"/>
      <c r="N21" s="12"/>
      <c r="O21" s="12"/>
      <c r="P21" s="12"/>
      <c r="Q21" s="12"/>
      <c r="R21" s="12"/>
    </row>
    <row r="22" spans="1:18">
      <c r="A22" s="12"/>
      <c r="B22" s="12"/>
      <c r="C22" s="12"/>
      <c r="D22" s="12"/>
      <c r="E22" s="12"/>
      <c r="F22" s="12"/>
      <c r="G22" s="12"/>
      <c r="H22" s="12"/>
      <c r="I22" s="12"/>
      <c r="J22" s="12"/>
      <c r="K22" s="12"/>
      <c r="L22" s="12"/>
      <c r="M22" s="12"/>
      <c r="N22" s="12"/>
      <c r="O22" s="12"/>
      <c r="P22" s="12"/>
      <c r="Q22" s="12"/>
      <c r="R22" s="12"/>
    </row>
    <row r="23" spans="1:18" ht="18.75">
      <c r="A23" s="11" t="s">
        <v>5429</v>
      </c>
      <c r="B23" s="12"/>
      <c r="C23" s="12"/>
      <c r="D23" s="12"/>
      <c r="E23" s="12"/>
      <c r="F23" s="12"/>
      <c r="G23" s="12"/>
      <c r="H23" s="12"/>
      <c r="I23" s="12"/>
      <c r="J23" s="12"/>
      <c r="K23" s="12"/>
      <c r="L23" s="12"/>
      <c r="M23" s="12"/>
      <c r="N23" s="12"/>
      <c r="O23" s="12"/>
      <c r="P23" s="12"/>
      <c r="Q23" s="12"/>
      <c r="R23" s="12"/>
    </row>
    <row r="24" spans="1:18">
      <c r="A24" s="12"/>
      <c r="B24" s="12"/>
      <c r="C24" s="12"/>
      <c r="D24" s="12"/>
      <c r="E24" s="12"/>
      <c r="F24" s="12"/>
      <c r="G24" s="12"/>
      <c r="H24" s="12"/>
      <c r="I24" s="12"/>
      <c r="J24" s="12"/>
      <c r="K24" s="12"/>
      <c r="L24" s="12"/>
      <c r="M24" s="12"/>
      <c r="N24" s="12"/>
      <c r="O24" s="12"/>
      <c r="P24" s="12"/>
      <c r="Q24" s="12"/>
      <c r="R24" s="12"/>
    </row>
    <row r="25" spans="1:18" ht="18.75">
      <c r="A25" s="53" t="s">
        <v>5430</v>
      </c>
      <c r="B25" s="12"/>
      <c r="C25" s="12"/>
      <c r="D25" s="12"/>
      <c r="E25" s="12"/>
      <c r="F25" s="12"/>
      <c r="G25" s="12"/>
      <c r="H25" s="12"/>
      <c r="I25" s="12"/>
      <c r="J25" s="12"/>
      <c r="K25" s="12"/>
      <c r="L25" s="12"/>
      <c r="M25" s="12"/>
      <c r="N25" s="12"/>
      <c r="O25" s="12"/>
      <c r="P25" s="12"/>
      <c r="Q25" s="12"/>
      <c r="R25" s="12"/>
    </row>
    <row r="26" spans="1:18" ht="15.75">
      <c r="A26" s="10"/>
      <c r="B26" s="12"/>
      <c r="C26" s="12"/>
      <c r="D26" s="12"/>
      <c r="E26" s="12"/>
      <c r="F26" s="12"/>
      <c r="G26" s="12"/>
      <c r="H26" s="12"/>
      <c r="I26" s="12"/>
      <c r="J26" s="12"/>
      <c r="K26" s="12"/>
      <c r="L26" s="12"/>
      <c r="M26" s="12"/>
      <c r="N26" s="12"/>
      <c r="O26" s="12"/>
      <c r="P26" s="12"/>
      <c r="Q26" s="12"/>
      <c r="R26" s="12"/>
    </row>
    <row r="27" spans="1:18" ht="15.75">
      <c r="A27" s="10"/>
      <c r="B27" s="12"/>
      <c r="C27" s="12"/>
      <c r="D27" s="12"/>
      <c r="E27" s="12"/>
      <c r="F27" s="12"/>
      <c r="G27" s="12"/>
      <c r="H27" s="12"/>
      <c r="I27" s="12"/>
      <c r="J27" s="12"/>
      <c r="K27" s="12"/>
      <c r="L27" s="12"/>
      <c r="M27" s="12"/>
      <c r="N27" s="12"/>
      <c r="O27" s="12"/>
      <c r="P27" s="12"/>
      <c r="Q27" s="12"/>
      <c r="R27" s="12"/>
    </row>
    <row r="28" spans="1:18" ht="15.75">
      <c r="A28" s="10"/>
      <c r="B28" s="12"/>
      <c r="C28" s="12"/>
      <c r="D28" s="12"/>
      <c r="E28" s="12"/>
      <c r="F28" s="12"/>
      <c r="G28" s="12"/>
      <c r="H28" s="12"/>
      <c r="I28" s="12"/>
      <c r="J28" s="12"/>
      <c r="K28" s="12"/>
      <c r="L28" s="12"/>
      <c r="M28" s="12"/>
      <c r="N28" s="12"/>
      <c r="O28" s="12"/>
      <c r="P28" s="12"/>
      <c r="Q28" s="12"/>
      <c r="R28" s="12"/>
    </row>
    <row r="29" spans="1:18" ht="15.75">
      <c r="A29" s="10"/>
      <c r="B29" s="12"/>
      <c r="C29" s="12"/>
      <c r="D29" s="12"/>
      <c r="E29" s="12"/>
      <c r="F29" s="12"/>
      <c r="G29" s="12"/>
      <c r="H29" s="12"/>
      <c r="I29" s="12"/>
      <c r="J29" s="12"/>
      <c r="K29" s="12"/>
      <c r="L29" s="12"/>
      <c r="M29" s="12"/>
      <c r="N29" s="12"/>
      <c r="O29" s="12"/>
      <c r="P29" s="12"/>
      <c r="Q29" s="12"/>
      <c r="R29" s="12"/>
    </row>
    <row r="30" spans="1:18" ht="15.75">
      <c r="A30" s="10"/>
      <c r="B30" s="12"/>
      <c r="C30" s="12"/>
      <c r="D30" s="12"/>
      <c r="E30" s="12"/>
      <c r="F30" s="12"/>
      <c r="G30" s="12"/>
      <c r="H30" s="12"/>
      <c r="I30" s="12"/>
      <c r="J30" s="12"/>
      <c r="K30" s="12"/>
      <c r="L30" s="12"/>
      <c r="M30" s="12"/>
      <c r="N30" s="12"/>
      <c r="O30" s="12"/>
      <c r="P30" s="12"/>
      <c r="Q30" s="12"/>
      <c r="R30" s="12"/>
    </row>
    <row r="31" spans="1:18" ht="15.75">
      <c r="A31" s="10"/>
      <c r="B31" s="12"/>
      <c r="C31" s="12"/>
      <c r="D31" s="12"/>
      <c r="E31" s="12"/>
      <c r="F31" s="12"/>
      <c r="G31" s="12"/>
      <c r="H31" s="12"/>
      <c r="I31" s="12"/>
      <c r="J31" s="12"/>
      <c r="K31" s="12"/>
      <c r="L31" s="12"/>
      <c r="M31" s="12"/>
      <c r="N31" s="12"/>
      <c r="O31" s="12"/>
      <c r="P31" s="12"/>
      <c r="Q31" s="12"/>
      <c r="R31" s="12"/>
    </row>
    <row r="32" spans="1:18" ht="15.75">
      <c r="A32" s="10"/>
      <c r="B32" s="12"/>
      <c r="C32" s="12"/>
      <c r="D32" s="12"/>
      <c r="E32" s="12"/>
      <c r="F32" s="12"/>
      <c r="G32" s="12"/>
      <c r="H32" s="12"/>
      <c r="I32" s="12"/>
      <c r="J32" s="12"/>
      <c r="K32" s="12"/>
      <c r="L32" s="12"/>
      <c r="M32" s="12"/>
      <c r="N32" s="12"/>
      <c r="O32" s="12"/>
      <c r="P32" s="12"/>
      <c r="Q32" s="12"/>
      <c r="R32" s="12"/>
    </row>
    <row r="33" spans="1:18" ht="15.75">
      <c r="A33" s="10"/>
      <c r="B33" s="12"/>
      <c r="C33" s="12"/>
      <c r="D33" s="12"/>
      <c r="E33" s="12"/>
      <c r="F33" s="12"/>
      <c r="G33" s="12"/>
      <c r="H33" s="12"/>
      <c r="I33" s="12"/>
      <c r="J33" s="12"/>
      <c r="K33" s="12"/>
      <c r="L33" s="12"/>
      <c r="M33" s="12"/>
      <c r="N33" s="12"/>
      <c r="O33" s="12"/>
      <c r="P33" s="12"/>
      <c r="Q33" s="12"/>
      <c r="R33" s="12"/>
    </row>
    <row r="34" spans="1:18" ht="15.75">
      <c r="A34" s="10"/>
      <c r="B34" s="12"/>
      <c r="C34" s="12"/>
      <c r="D34" s="12"/>
      <c r="E34" s="12"/>
      <c r="F34" s="12"/>
      <c r="G34" s="12"/>
      <c r="H34" s="12"/>
      <c r="I34" s="12"/>
      <c r="J34" s="12"/>
      <c r="K34" s="12"/>
      <c r="L34" s="12"/>
      <c r="M34" s="12"/>
      <c r="N34" s="12"/>
      <c r="O34" s="12"/>
      <c r="P34" s="12"/>
      <c r="Q34" s="12"/>
      <c r="R34" s="12"/>
    </row>
    <row r="35" spans="1:18" ht="15.75">
      <c r="A35" s="10"/>
      <c r="B35" s="12"/>
      <c r="C35" s="12"/>
      <c r="D35" s="12"/>
      <c r="E35" s="12"/>
      <c r="F35" s="12"/>
      <c r="G35" s="12"/>
      <c r="H35" s="12"/>
      <c r="I35" s="12"/>
      <c r="J35" s="12"/>
      <c r="K35" s="12"/>
      <c r="L35" s="12"/>
      <c r="M35" s="12"/>
      <c r="N35" s="12"/>
      <c r="O35" s="12"/>
      <c r="P35" s="12"/>
      <c r="Q35" s="12"/>
      <c r="R35" s="12"/>
    </row>
    <row r="36" spans="1:18" ht="15.75">
      <c r="A36" s="10"/>
      <c r="B36" s="12"/>
      <c r="C36" s="12"/>
      <c r="D36" s="12"/>
      <c r="E36" s="12"/>
      <c r="F36" s="12"/>
      <c r="G36" s="12"/>
      <c r="H36" s="12"/>
      <c r="I36" s="12"/>
      <c r="J36" s="12"/>
      <c r="K36" s="12"/>
      <c r="L36" s="12"/>
      <c r="M36" s="12"/>
      <c r="N36" s="12"/>
      <c r="O36" s="12"/>
      <c r="P36" s="12"/>
      <c r="Q36" s="12"/>
      <c r="R36" s="12"/>
    </row>
    <row r="37" spans="1:18" ht="15.75">
      <c r="A37" s="10"/>
      <c r="B37" s="12"/>
      <c r="C37" s="12"/>
      <c r="D37" s="12"/>
      <c r="E37" s="12"/>
      <c r="F37" s="12"/>
      <c r="G37" s="12"/>
      <c r="H37" s="12"/>
      <c r="I37" s="12"/>
      <c r="J37" s="12"/>
      <c r="K37" s="12"/>
      <c r="L37" s="12"/>
      <c r="M37" s="12"/>
      <c r="N37" s="12"/>
      <c r="O37" s="12"/>
      <c r="P37" s="12"/>
      <c r="Q37" s="12"/>
      <c r="R37" s="12"/>
    </row>
    <row r="38" spans="1:18" ht="15.75">
      <c r="A38" s="10"/>
      <c r="B38" s="12"/>
      <c r="C38" s="12"/>
      <c r="D38" s="12"/>
      <c r="E38" s="12"/>
      <c r="F38" s="12"/>
      <c r="G38" s="12"/>
      <c r="H38" s="12"/>
      <c r="I38" s="12"/>
      <c r="J38" s="12"/>
      <c r="K38" s="12"/>
      <c r="L38" s="12"/>
      <c r="M38" s="12"/>
      <c r="N38" s="12"/>
      <c r="O38" s="12"/>
      <c r="P38" s="12"/>
      <c r="Q38" s="12"/>
      <c r="R38" s="12"/>
    </row>
    <row r="39" spans="1:18" ht="15.75">
      <c r="A39" s="10"/>
      <c r="B39" s="12"/>
      <c r="C39" s="12"/>
      <c r="D39" s="12"/>
      <c r="E39" s="12"/>
      <c r="F39" s="12"/>
      <c r="G39" s="12"/>
      <c r="H39" s="12"/>
      <c r="I39" s="12"/>
      <c r="J39" s="12"/>
      <c r="K39" s="12"/>
      <c r="L39" s="12"/>
      <c r="M39" s="12"/>
      <c r="N39" s="12"/>
      <c r="O39" s="12"/>
      <c r="P39" s="12"/>
      <c r="Q39" s="12"/>
      <c r="R39" s="12"/>
    </row>
    <row r="40" spans="1:18" ht="15.75">
      <c r="A40" s="10"/>
      <c r="B40" s="12"/>
      <c r="C40" s="12"/>
      <c r="D40" s="12"/>
      <c r="E40" s="12"/>
      <c r="F40" s="12"/>
      <c r="G40" s="12"/>
      <c r="H40" s="12"/>
      <c r="I40" s="12"/>
      <c r="J40" s="12"/>
      <c r="K40" s="12"/>
      <c r="L40" s="12"/>
      <c r="M40" s="12"/>
      <c r="N40" s="12"/>
      <c r="O40" s="12"/>
      <c r="P40" s="12"/>
      <c r="Q40" s="12"/>
      <c r="R40" s="12"/>
    </row>
    <row r="41" spans="1:18" ht="15.75">
      <c r="A41" s="10"/>
      <c r="B41" s="12"/>
      <c r="C41" s="12"/>
      <c r="D41" s="12"/>
      <c r="E41" s="12"/>
      <c r="F41" s="12"/>
      <c r="G41" s="12"/>
      <c r="H41" s="12"/>
      <c r="I41" s="12"/>
      <c r="J41" s="12"/>
      <c r="K41" s="12"/>
      <c r="L41" s="12"/>
      <c r="M41" s="12"/>
      <c r="N41" s="12"/>
      <c r="O41" s="12"/>
      <c r="P41" s="12"/>
      <c r="Q41" s="12"/>
      <c r="R41" s="12"/>
    </row>
    <row r="42" spans="1:18" ht="15.75">
      <c r="A42" s="10"/>
      <c r="B42" s="12"/>
      <c r="C42" s="12"/>
      <c r="D42" s="12"/>
      <c r="E42" s="12"/>
      <c r="F42" s="12"/>
      <c r="G42" s="12"/>
      <c r="H42" s="12"/>
      <c r="I42" s="12"/>
      <c r="J42" s="12"/>
      <c r="K42" s="12"/>
      <c r="L42" s="12"/>
      <c r="M42" s="12"/>
      <c r="N42" s="12"/>
      <c r="O42" s="12"/>
      <c r="P42" s="12"/>
      <c r="Q42" s="12"/>
      <c r="R42" s="12"/>
    </row>
    <row r="43" spans="1:18" ht="15.75">
      <c r="A43" s="10"/>
      <c r="B43" s="12"/>
      <c r="C43" s="12"/>
      <c r="D43" s="12"/>
      <c r="E43" s="12"/>
      <c r="F43" s="12"/>
      <c r="G43" s="12"/>
      <c r="H43" s="12"/>
      <c r="I43" s="12"/>
      <c r="J43" s="12"/>
      <c r="K43" s="12"/>
      <c r="L43" s="12"/>
      <c r="M43" s="12"/>
      <c r="N43" s="12"/>
      <c r="O43" s="12"/>
      <c r="P43" s="12"/>
      <c r="Q43" s="12"/>
      <c r="R43" s="12"/>
    </row>
    <row r="44" spans="1:18" ht="15.75">
      <c r="A44" s="10"/>
      <c r="B44" s="12"/>
      <c r="C44" s="12"/>
      <c r="D44" s="12"/>
      <c r="E44" s="12"/>
      <c r="F44" s="12"/>
      <c r="G44" s="12"/>
      <c r="H44" s="12"/>
      <c r="I44" s="12"/>
      <c r="J44" s="12"/>
      <c r="K44" s="12"/>
      <c r="L44" s="12"/>
      <c r="M44" s="12"/>
      <c r="N44" s="12"/>
      <c r="O44" s="12"/>
      <c r="P44" s="12"/>
      <c r="Q44" s="12"/>
      <c r="R44" s="12"/>
    </row>
    <row r="45" spans="1:18" ht="15.75">
      <c r="A45" s="10"/>
      <c r="B45" s="12"/>
      <c r="C45" s="12"/>
      <c r="D45" s="12"/>
      <c r="E45" s="12"/>
      <c r="F45" s="12"/>
      <c r="G45" s="12"/>
      <c r="H45" s="12"/>
      <c r="I45" s="12"/>
      <c r="J45" s="12"/>
      <c r="K45" s="12"/>
      <c r="L45" s="12"/>
      <c r="M45" s="12"/>
      <c r="N45" s="12"/>
      <c r="O45" s="12"/>
      <c r="P45" s="12"/>
      <c r="Q45" s="12"/>
      <c r="R45" s="12"/>
    </row>
    <row r="46" spans="1:18" ht="15.75">
      <c r="A46" s="10"/>
      <c r="B46" s="12"/>
      <c r="C46" s="12"/>
      <c r="D46" s="12"/>
      <c r="E46" s="12"/>
      <c r="F46" s="12"/>
      <c r="G46" s="12"/>
      <c r="H46" s="12"/>
      <c r="I46" s="12"/>
      <c r="J46" s="12"/>
      <c r="K46" s="12"/>
      <c r="L46" s="12"/>
      <c r="M46" s="12"/>
      <c r="N46" s="12"/>
      <c r="O46" s="12"/>
      <c r="P46" s="12"/>
      <c r="Q46" s="12"/>
      <c r="R46" s="12"/>
    </row>
    <row r="47" spans="1:18" ht="15.75">
      <c r="A47" s="10"/>
      <c r="B47" s="12"/>
      <c r="C47" s="12"/>
      <c r="D47" s="12"/>
      <c r="E47" s="12"/>
      <c r="F47" s="12"/>
      <c r="G47" s="12"/>
      <c r="H47" s="12"/>
      <c r="I47" s="12"/>
      <c r="J47" s="12"/>
      <c r="K47" s="12"/>
      <c r="L47" s="12"/>
      <c r="M47" s="12"/>
      <c r="N47" s="12"/>
      <c r="O47" s="12"/>
      <c r="P47" s="12"/>
      <c r="Q47" s="12"/>
      <c r="R47" s="12"/>
    </row>
    <row r="48" spans="1:18" ht="15.75">
      <c r="A48" s="10"/>
      <c r="B48" s="12"/>
      <c r="C48" s="12"/>
      <c r="D48" s="12"/>
      <c r="E48" s="12"/>
      <c r="F48" s="12"/>
      <c r="G48" s="12"/>
      <c r="H48" s="12"/>
      <c r="I48" s="12"/>
      <c r="J48" s="12"/>
      <c r="K48" s="12"/>
      <c r="L48" s="12"/>
      <c r="M48" s="12"/>
      <c r="N48" s="12"/>
      <c r="O48" s="12"/>
      <c r="P48" s="12"/>
      <c r="Q48" s="12"/>
      <c r="R48" s="12"/>
    </row>
    <row r="49" spans="1:18" ht="15.75">
      <c r="A49" s="10"/>
      <c r="B49" s="12"/>
      <c r="C49" s="12"/>
      <c r="D49" s="12"/>
      <c r="E49" s="12"/>
      <c r="F49" s="12"/>
      <c r="G49" s="12"/>
      <c r="H49" s="12"/>
      <c r="I49" s="12"/>
      <c r="J49" s="12"/>
      <c r="K49" s="12"/>
      <c r="L49" s="12"/>
      <c r="M49" s="12"/>
      <c r="N49" s="12"/>
      <c r="O49" s="12"/>
      <c r="P49" s="12"/>
      <c r="Q49" s="12"/>
      <c r="R49" s="12"/>
    </row>
    <row r="50" spans="1:18" ht="18.75">
      <c r="A50" s="53" t="s">
        <v>5431</v>
      </c>
      <c r="B50" s="12"/>
      <c r="C50" s="12"/>
      <c r="D50" s="12"/>
      <c r="E50" s="12"/>
      <c r="F50" s="12"/>
      <c r="G50" s="12"/>
      <c r="H50" s="12"/>
      <c r="I50" s="12"/>
      <c r="J50" s="12"/>
      <c r="K50" s="12"/>
      <c r="L50" s="12"/>
      <c r="M50" s="12"/>
      <c r="N50" s="12"/>
      <c r="O50" s="12"/>
      <c r="P50" s="12"/>
      <c r="Q50" s="12"/>
      <c r="R50" s="12"/>
    </row>
    <row r="51" spans="1:18" ht="15.75">
      <c r="A51" s="10"/>
      <c r="B51" s="12"/>
      <c r="C51" s="12"/>
      <c r="D51" s="12"/>
      <c r="E51" s="12"/>
      <c r="F51" s="12"/>
      <c r="G51" s="12"/>
      <c r="H51" s="12"/>
      <c r="I51" s="12"/>
      <c r="J51" s="12"/>
      <c r="K51" s="12"/>
      <c r="L51" s="12"/>
      <c r="M51" s="12"/>
      <c r="N51" s="12"/>
      <c r="O51" s="12"/>
      <c r="P51" s="12"/>
      <c r="Q51" s="12"/>
      <c r="R51" s="12"/>
    </row>
    <row r="52" spans="1:18" ht="15.75">
      <c r="A52" s="10"/>
      <c r="B52" s="12"/>
      <c r="C52" s="12"/>
      <c r="D52" s="12"/>
      <c r="E52" s="12"/>
      <c r="F52" s="12"/>
      <c r="G52" s="12"/>
      <c r="H52" s="12"/>
      <c r="I52" s="12"/>
      <c r="J52" s="12"/>
      <c r="K52" s="12"/>
      <c r="L52" s="12"/>
      <c r="M52" s="12"/>
      <c r="N52" s="12"/>
      <c r="O52" s="12"/>
      <c r="P52" s="12"/>
      <c r="Q52" s="12"/>
      <c r="R52" s="12"/>
    </row>
    <row r="53" spans="1:18" ht="15.75">
      <c r="A53" s="10"/>
      <c r="B53" s="12"/>
      <c r="C53" s="12"/>
      <c r="D53" s="12"/>
      <c r="E53" s="12"/>
      <c r="F53" s="12"/>
      <c r="G53" s="12"/>
      <c r="H53" s="12"/>
      <c r="I53" s="12"/>
      <c r="J53" s="12"/>
      <c r="K53" s="12"/>
      <c r="L53" s="12"/>
      <c r="M53" s="12"/>
      <c r="N53" s="12"/>
      <c r="O53" s="12"/>
      <c r="P53" s="12"/>
      <c r="Q53" s="12"/>
      <c r="R53" s="12"/>
    </row>
    <row r="54" spans="1:18" ht="15.75">
      <c r="A54" s="10"/>
      <c r="B54" s="12"/>
      <c r="C54" s="12"/>
      <c r="D54" s="12"/>
      <c r="E54" s="12"/>
      <c r="F54" s="12"/>
      <c r="G54" s="12"/>
      <c r="H54" s="12"/>
      <c r="I54" s="12"/>
      <c r="J54" s="12"/>
      <c r="K54" s="12"/>
      <c r="L54" s="12"/>
      <c r="M54" s="12"/>
      <c r="N54" s="12"/>
      <c r="O54" s="12"/>
      <c r="P54" s="12"/>
      <c r="Q54" s="12"/>
      <c r="R54" s="12"/>
    </row>
    <row r="55" spans="1:18" ht="15.75">
      <c r="A55" s="10"/>
      <c r="B55" s="12"/>
      <c r="C55" s="12"/>
      <c r="D55" s="12"/>
      <c r="E55" s="12"/>
      <c r="F55" s="12"/>
      <c r="G55" s="12"/>
      <c r="H55" s="12"/>
      <c r="I55" s="12"/>
      <c r="J55" s="12"/>
      <c r="K55" s="12"/>
      <c r="L55" s="12"/>
      <c r="M55" s="12"/>
      <c r="N55" s="12"/>
      <c r="O55" s="12"/>
      <c r="P55" s="12"/>
      <c r="Q55" s="12"/>
      <c r="R55" s="12"/>
    </row>
    <row r="56" spans="1:18" ht="15.75">
      <c r="A56" s="10"/>
      <c r="B56" s="12"/>
      <c r="C56" s="12"/>
      <c r="D56" s="12"/>
      <c r="E56" s="12"/>
      <c r="F56" s="12"/>
      <c r="G56" s="12"/>
      <c r="H56" s="12"/>
      <c r="I56" s="12"/>
      <c r="J56" s="12"/>
      <c r="K56" s="12"/>
      <c r="L56" s="12"/>
      <c r="M56" s="12"/>
      <c r="N56" s="12"/>
      <c r="O56" s="12"/>
      <c r="P56" s="12"/>
      <c r="Q56" s="12"/>
      <c r="R56" s="12"/>
    </row>
    <row r="57" spans="1:18" ht="15.75">
      <c r="A57" s="10"/>
      <c r="B57" s="12"/>
      <c r="C57" s="12"/>
      <c r="D57" s="12"/>
      <c r="E57" s="12"/>
      <c r="F57" s="12"/>
      <c r="G57" s="12"/>
      <c r="H57" s="12"/>
      <c r="I57" s="12"/>
      <c r="J57" s="12"/>
      <c r="K57" s="12"/>
      <c r="L57" s="12"/>
      <c r="M57" s="12"/>
      <c r="N57" s="12"/>
      <c r="O57" s="12"/>
      <c r="P57" s="12"/>
      <c r="Q57" s="12"/>
      <c r="R57" s="12"/>
    </row>
    <row r="58" spans="1:18" ht="15.75">
      <c r="A58" s="10"/>
      <c r="B58" s="12"/>
      <c r="C58" s="12"/>
      <c r="D58" s="12"/>
      <c r="E58" s="12"/>
      <c r="F58" s="12"/>
      <c r="G58" s="12"/>
      <c r="H58" s="12"/>
      <c r="I58" s="12"/>
      <c r="J58" s="12"/>
      <c r="K58" s="12"/>
      <c r="L58" s="12"/>
      <c r="M58" s="12"/>
      <c r="N58" s="12"/>
      <c r="O58" s="12"/>
      <c r="P58" s="12"/>
      <c r="Q58" s="12"/>
      <c r="R58" s="12"/>
    </row>
    <row r="59" spans="1:18" ht="15.75">
      <c r="A59" s="10"/>
      <c r="B59" s="12"/>
      <c r="C59" s="12"/>
      <c r="D59" s="12"/>
      <c r="E59" s="12"/>
      <c r="F59" s="12"/>
      <c r="G59" s="12"/>
      <c r="H59" s="12"/>
      <c r="I59" s="12"/>
      <c r="J59" s="12"/>
      <c r="K59" s="12"/>
      <c r="L59" s="12"/>
      <c r="M59" s="12"/>
      <c r="N59" s="12"/>
      <c r="O59" s="12"/>
      <c r="P59" s="12"/>
      <c r="Q59" s="12"/>
      <c r="R59" s="12"/>
    </row>
    <row r="60" spans="1:18" ht="15.75">
      <c r="A60" s="10"/>
      <c r="B60" s="12"/>
      <c r="C60" s="12"/>
      <c r="D60" s="12"/>
      <c r="E60" s="12"/>
      <c r="F60" s="12"/>
      <c r="G60" s="12"/>
      <c r="H60" s="12"/>
      <c r="I60" s="12"/>
      <c r="J60" s="12"/>
      <c r="K60" s="12"/>
      <c r="L60" s="12"/>
      <c r="M60" s="12"/>
      <c r="N60" s="12"/>
      <c r="O60" s="12"/>
      <c r="P60" s="12"/>
      <c r="Q60" s="12"/>
      <c r="R60" s="12"/>
    </row>
    <row r="61" spans="1:18" ht="15.75">
      <c r="A61" s="10"/>
      <c r="B61" s="12"/>
      <c r="C61" s="12"/>
      <c r="D61" s="12"/>
      <c r="E61" s="12"/>
      <c r="F61" s="12"/>
      <c r="G61" s="12"/>
      <c r="H61" s="12"/>
      <c r="I61" s="12"/>
      <c r="J61" s="12"/>
      <c r="K61" s="12"/>
      <c r="L61" s="12"/>
      <c r="M61" s="12"/>
      <c r="N61" s="12"/>
      <c r="O61" s="12"/>
      <c r="P61" s="12"/>
      <c r="Q61" s="12"/>
      <c r="R61" s="12"/>
    </row>
    <row r="62" spans="1:18" ht="15.75">
      <c r="A62" s="10"/>
      <c r="B62" s="12"/>
      <c r="C62" s="12"/>
      <c r="D62" s="12"/>
      <c r="E62" s="12"/>
      <c r="F62" s="12"/>
      <c r="G62" s="12"/>
      <c r="H62" s="12"/>
      <c r="I62" s="12"/>
      <c r="J62" s="12"/>
      <c r="K62" s="12"/>
      <c r="L62" s="12"/>
      <c r="M62" s="12"/>
      <c r="N62" s="12"/>
      <c r="O62" s="12"/>
      <c r="P62" s="12"/>
      <c r="Q62" s="12"/>
      <c r="R62" s="12"/>
    </row>
    <row r="63" spans="1:18" ht="15.75">
      <c r="A63" s="10"/>
      <c r="B63" s="12"/>
      <c r="C63" s="12"/>
      <c r="D63" s="12"/>
      <c r="E63" s="12"/>
      <c r="F63" s="12"/>
      <c r="G63" s="12"/>
      <c r="H63" s="12"/>
      <c r="I63" s="12"/>
      <c r="J63" s="12"/>
      <c r="K63" s="12"/>
      <c r="L63" s="12"/>
      <c r="M63" s="12"/>
      <c r="N63" s="12"/>
      <c r="O63" s="12"/>
      <c r="P63" s="12"/>
      <c r="Q63" s="12"/>
      <c r="R63" s="12"/>
    </row>
    <row r="64" spans="1:18" ht="15.75">
      <c r="A64" s="10"/>
      <c r="B64" s="12"/>
      <c r="C64" s="12"/>
      <c r="D64" s="12"/>
      <c r="E64" s="12"/>
      <c r="F64" s="12"/>
      <c r="G64" s="12"/>
      <c r="H64" s="12"/>
      <c r="I64" s="12"/>
      <c r="J64" s="12"/>
      <c r="K64" s="12"/>
      <c r="L64" s="12"/>
      <c r="M64" s="12"/>
      <c r="N64" s="12"/>
      <c r="O64" s="12"/>
      <c r="P64" s="12"/>
      <c r="Q64" s="12"/>
      <c r="R64" s="12"/>
    </row>
    <row r="65" spans="1:18" ht="15.75">
      <c r="A65" s="10"/>
      <c r="B65" s="12"/>
      <c r="C65" s="12"/>
      <c r="D65" s="12"/>
      <c r="E65" s="12"/>
      <c r="F65" s="12"/>
      <c r="G65" s="12"/>
      <c r="H65" s="12"/>
      <c r="I65" s="12"/>
      <c r="J65" s="12"/>
      <c r="K65" s="12"/>
      <c r="L65" s="12"/>
      <c r="M65" s="12"/>
      <c r="N65" s="12"/>
      <c r="O65" s="12"/>
      <c r="P65" s="12"/>
      <c r="Q65" s="12"/>
      <c r="R65" s="12"/>
    </row>
    <row r="66" spans="1:18">
      <c r="A66" s="12"/>
      <c r="B66" s="12"/>
      <c r="C66" s="12"/>
      <c r="D66" s="12"/>
      <c r="E66" s="12"/>
      <c r="F66" s="12"/>
      <c r="G66" s="12"/>
      <c r="H66" s="12"/>
      <c r="I66" s="12"/>
      <c r="J66" s="12"/>
      <c r="K66" s="12"/>
      <c r="L66" s="12"/>
      <c r="M66" s="12"/>
      <c r="N66" s="12"/>
      <c r="O66" s="12"/>
      <c r="P66" s="12"/>
      <c r="Q66" s="12"/>
      <c r="R66" s="12"/>
    </row>
    <row r="67" spans="1:18">
      <c r="A67" s="12"/>
      <c r="B67" s="12"/>
      <c r="C67" s="12"/>
      <c r="D67" s="12"/>
      <c r="E67" s="12"/>
      <c r="F67" s="12"/>
      <c r="G67" s="12"/>
      <c r="H67" s="12"/>
      <c r="I67" s="12"/>
      <c r="J67" s="12"/>
      <c r="K67" s="12"/>
      <c r="L67" s="12"/>
      <c r="M67" s="12"/>
      <c r="N67" s="12"/>
      <c r="O67" s="12"/>
      <c r="P67" s="12"/>
      <c r="Q67" s="12"/>
      <c r="R67" s="12"/>
    </row>
    <row r="68" spans="1:18">
      <c r="A68" s="12"/>
      <c r="B68" s="12"/>
      <c r="C68" s="12"/>
      <c r="D68" s="12"/>
      <c r="E68" s="12"/>
      <c r="F68" s="12"/>
      <c r="G68" s="12"/>
      <c r="H68" s="12"/>
      <c r="I68" s="12"/>
      <c r="J68" s="12"/>
      <c r="K68" s="12"/>
      <c r="L68" s="12"/>
      <c r="M68" s="12"/>
      <c r="N68" s="12"/>
      <c r="O68" s="12"/>
      <c r="P68" s="12"/>
      <c r="Q68" s="12"/>
      <c r="R68" s="12"/>
    </row>
    <row r="69" spans="1:18" ht="15.75">
      <c r="A69" s="10"/>
      <c r="B69" s="12"/>
      <c r="C69" s="12"/>
      <c r="D69" s="12"/>
      <c r="E69" s="12"/>
      <c r="F69" s="12"/>
      <c r="G69" s="12"/>
      <c r="H69" s="12"/>
      <c r="I69" s="12"/>
      <c r="J69" s="12"/>
      <c r="K69" s="12"/>
      <c r="L69" s="12"/>
      <c r="M69" s="12"/>
      <c r="N69" s="12"/>
      <c r="O69" s="12"/>
      <c r="P69" s="12"/>
      <c r="Q69" s="12"/>
      <c r="R69" s="12"/>
    </row>
    <row r="70" spans="1:18">
      <c r="A70" s="12"/>
      <c r="B70" s="12"/>
      <c r="C70" s="12"/>
      <c r="D70" s="12"/>
      <c r="E70" s="12"/>
      <c r="F70" s="12"/>
      <c r="G70" s="12"/>
      <c r="H70" s="12"/>
      <c r="I70" s="12"/>
      <c r="J70" s="12"/>
      <c r="K70" s="12"/>
      <c r="L70" s="12"/>
      <c r="M70" s="12"/>
      <c r="N70" s="12"/>
      <c r="O70" s="12"/>
      <c r="P70" s="12"/>
      <c r="Q70" s="12"/>
      <c r="R70" s="12"/>
    </row>
    <row r="71" spans="1:18" ht="18.75">
      <c r="A71" s="53" t="s">
        <v>5432</v>
      </c>
      <c r="B71" s="12"/>
      <c r="C71" s="12"/>
      <c r="D71" s="12"/>
      <c r="E71" s="12"/>
      <c r="F71" s="12"/>
      <c r="G71" s="12"/>
      <c r="H71" s="12"/>
      <c r="I71" s="12"/>
      <c r="J71" s="12"/>
      <c r="K71" s="12"/>
      <c r="L71" s="12"/>
      <c r="M71" s="12"/>
      <c r="N71" s="12"/>
      <c r="O71" s="12"/>
      <c r="P71" s="12"/>
      <c r="Q71" s="12"/>
      <c r="R71" s="12"/>
    </row>
    <row r="72" spans="1:18" ht="18.75">
      <c r="A72" s="12"/>
      <c r="B72" s="33"/>
      <c r="C72" s="33"/>
      <c r="D72" s="33"/>
      <c r="E72" s="33"/>
      <c r="F72" s="33"/>
      <c r="G72" s="33"/>
      <c r="H72" s="33"/>
      <c r="I72" s="33"/>
      <c r="J72" s="33"/>
      <c r="K72" s="12"/>
      <c r="L72" s="12"/>
      <c r="M72" s="12"/>
      <c r="N72" s="12"/>
      <c r="O72" s="12"/>
      <c r="P72" s="12"/>
      <c r="Q72" s="12"/>
      <c r="R72" s="12"/>
    </row>
    <row r="73" spans="1:18" ht="15.75">
      <c r="A73" s="10"/>
      <c r="B73" s="12"/>
      <c r="C73" s="12"/>
      <c r="D73" s="12"/>
      <c r="E73" s="12"/>
      <c r="F73" s="12"/>
      <c r="G73" s="12"/>
      <c r="H73" s="12"/>
      <c r="I73" s="12"/>
      <c r="J73" s="12"/>
      <c r="K73" s="12"/>
      <c r="L73" s="12"/>
      <c r="M73" s="12"/>
      <c r="N73" s="12"/>
      <c r="O73" s="12"/>
      <c r="P73" s="12"/>
      <c r="Q73" s="12"/>
      <c r="R73" s="12"/>
    </row>
    <row r="74" spans="1:18" ht="15.75">
      <c r="A74" s="10"/>
      <c r="B74" s="12"/>
      <c r="C74" s="12"/>
      <c r="D74" s="12"/>
      <c r="E74" s="12"/>
      <c r="F74" s="12"/>
      <c r="G74" s="12"/>
      <c r="H74" s="12"/>
      <c r="I74" s="12"/>
      <c r="J74" s="12"/>
      <c r="K74" s="12"/>
      <c r="L74" s="12"/>
      <c r="M74" s="12"/>
      <c r="N74" s="12"/>
      <c r="O74" s="12"/>
      <c r="P74" s="12"/>
      <c r="Q74" s="12"/>
      <c r="R74" s="12"/>
    </row>
    <row r="75" spans="1:18" ht="15.75">
      <c r="A75" s="10"/>
      <c r="B75" s="12"/>
      <c r="C75" s="12"/>
      <c r="D75" s="12"/>
      <c r="E75" s="12"/>
      <c r="F75" s="12"/>
      <c r="G75" s="12"/>
      <c r="H75" s="12"/>
      <c r="I75" s="12"/>
      <c r="J75" s="12"/>
      <c r="K75" s="12"/>
      <c r="L75" s="12"/>
      <c r="M75" s="12"/>
      <c r="N75" s="12"/>
      <c r="O75" s="12"/>
      <c r="P75" s="12"/>
      <c r="Q75" s="12"/>
      <c r="R75" s="12"/>
    </row>
    <row r="76" spans="1:18" ht="15.75">
      <c r="A76" s="10"/>
      <c r="B76" s="12"/>
      <c r="C76" s="12"/>
      <c r="D76" s="12"/>
      <c r="E76" s="12"/>
      <c r="F76" s="12"/>
      <c r="G76" s="12"/>
      <c r="H76" s="12"/>
      <c r="I76" s="12"/>
      <c r="J76" s="12"/>
      <c r="K76" s="12"/>
      <c r="L76" s="12"/>
      <c r="M76" s="12"/>
      <c r="N76" s="12"/>
      <c r="O76" s="12"/>
      <c r="P76" s="12"/>
      <c r="Q76" s="12"/>
      <c r="R76" s="12"/>
    </row>
    <row r="77" spans="1:18" ht="15.75">
      <c r="A77" s="10"/>
      <c r="B77" s="12"/>
      <c r="C77" s="12"/>
      <c r="D77" s="12"/>
      <c r="E77" s="12"/>
      <c r="F77" s="12"/>
      <c r="G77" s="12"/>
      <c r="H77" s="12"/>
      <c r="I77" s="12"/>
      <c r="J77" s="12"/>
      <c r="K77" s="12"/>
      <c r="L77" s="12"/>
      <c r="M77" s="12"/>
      <c r="N77" s="12"/>
      <c r="O77" s="12"/>
      <c r="P77" s="12"/>
      <c r="Q77" s="12"/>
      <c r="R77" s="12"/>
    </row>
    <row r="78" spans="1:18" ht="15.75">
      <c r="A78" s="10"/>
      <c r="B78" s="12"/>
      <c r="C78" s="12"/>
      <c r="D78" s="12"/>
      <c r="E78" s="12"/>
      <c r="F78" s="12"/>
      <c r="G78" s="12"/>
      <c r="H78" s="12"/>
      <c r="I78" s="12"/>
      <c r="J78" s="12"/>
      <c r="K78" s="12"/>
      <c r="L78" s="12"/>
      <c r="M78" s="12"/>
      <c r="N78" s="12"/>
      <c r="O78" s="12"/>
      <c r="P78" s="12"/>
      <c r="Q78" s="12"/>
      <c r="R78" s="12"/>
    </row>
    <row r="79" spans="1:18" ht="15.75">
      <c r="A79" s="10"/>
      <c r="B79" s="12"/>
      <c r="C79" s="12"/>
      <c r="D79" s="12"/>
      <c r="E79" s="12"/>
      <c r="F79" s="12"/>
      <c r="G79" s="12"/>
      <c r="H79" s="12"/>
      <c r="I79" s="12"/>
      <c r="J79" s="12"/>
      <c r="K79" s="12"/>
      <c r="L79" s="12"/>
      <c r="M79" s="12"/>
      <c r="N79" s="12"/>
      <c r="O79" s="12"/>
      <c r="P79" s="12"/>
      <c r="Q79" s="12"/>
      <c r="R79" s="12"/>
    </row>
    <row r="80" spans="1:18" ht="15.75">
      <c r="A80" s="10"/>
      <c r="B80" s="12"/>
      <c r="C80" s="12"/>
      <c r="D80" s="12"/>
      <c r="E80" s="12"/>
      <c r="F80" s="12"/>
      <c r="G80" s="12"/>
      <c r="H80" s="12"/>
      <c r="I80" s="12"/>
      <c r="J80" s="12"/>
      <c r="K80" s="12"/>
      <c r="L80" s="12"/>
      <c r="M80" s="12"/>
      <c r="N80" s="12"/>
      <c r="O80" s="12"/>
      <c r="P80" s="12"/>
      <c r="Q80" s="12"/>
      <c r="R80" s="12"/>
    </row>
    <row r="81" spans="1:18" ht="15.75">
      <c r="A81" s="10"/>
      <c r="B81" s="12"/>
      <c r="C81" s="12"/>
      <c r="D81" s="12"/>
      <c r="E81" s="12"/>
      <c r="F81" s="12"/>
      <c r="G81" s="12"/>
      <c r="H81" s="12"/>
      <c r="I81" s="12"/>
      <c r="J81" s="12"/>
      <c r="K81" s="12"/>
      <c r="L81" s="12"/>
      <c r="M81" s="12"/>
      <c r="N81" s="12"/>
      <c r="O81" s="12"/>
      <c r="P81" s="12"/>
      <c r="Q81" s="12"/>
      <c r="R81" s="12"/>
    </row>
    <row r="82" spans="1:18" ht="15.75">
      <c r="A82" s="10"/>
      <c r="B82" s="12"/>
      <c r="C82" s="12"/>
      <c r="D82" s="12"/>
      <c r="E82" s="12"/>
      <c r="F82" s="12"/>
      <c r="G82" s="12"/>
      <c r="H82" s="12"/>
      <c r="I82" s="12"/>
      <c r="J82" s="12"/>
      <c r="K82" s="12"/>
      <c r="L82" s="12"/>
      <c r="M82" s="12"/>
      <c r="N82" s="12"/>
      <c r="O82" s="12"/>
      <c r="P82" s="12"/>
      <c r="Q82" s="12"/>
      <c r="R82" s="12"/>
    </row>
    <row r="83" spans="1:18" ht="15.75">
      <c r="A83" s="10"/>
      <c r="B83" s="12"/>
      <c r="C83" s="12"/>
      <c r="D83" s="12"/>
      <c r="E83" s="12"/>
      <c r="F83" s="12"/>
      <c r="G83" s="12"/>
      <c r="H83" s="12"/>
      <c r="I83" s="12"/>
      <c r="J83" s="12"/>
      <c r="K83" s="12"/>
      <c r="L83" s="12"/>
      <c r="M83" s="12"/>
      <c r="N83" s="12"/>
      <c r="O83" s="12"/>
      <c r="P83" s="12"/>
      <c r="Q83" s="12"/>
      <c r="R83" s="12"/>
    </row>
    <row r="84" spans="1:18" ht="15.75">
      <c r="A84" s="10"/>
      <c r="B84" s="12"/>
      <c r="C84" s="12"/>
      <c r="D84" s="12"/>
      <c r="E84" s="12"/>
      <c r="F84" s="12"/>
      <c r="G84" s="12"/>
      <c r="H84" s="12"/>
      <c r="I84" s="12"/>
      <c r="J84" s="12"/>
      <c r="K84" s="12"/>
      <c r="L84" s="12"/>
      <c r="M84" s="12"/>
      <c r="N84" s="12"/>
      <c r="O84" s="12"/>
      <c r="P84" s="12"/>
      <c r="Q84" s="12"/>
      <c r="R84" s="12"/>
    </row>
    <row r="85" spans="1:18" ht="15.75">
      <c r="A85" s="10"/>
      <c r="B85" s="12"/>
      <c r="C85" s="12"/>
      <c r="D85" s="12"/>
      <c r="E85" s="12"/>
      <c r="F85" s="12"/>
      <c r="G85" s="12"/>
      <c r="H85" s="12"/>
      <c r="I85" s="12"/>
      <c r="J85" s="12"/>
      <c r="K85" s="12"/>
      <c r="L85" s="12"/>
      <c r="M85" s="12"/>
      <c r="N85" s="12"/>
      <c r="O85" s="12"/>
      <c r="P85" s="12"/>
      <c r="Q85" s="12"/>
      <c r="R85" s="12"/>
    </row>
    <row r="86" spans="1:18" ht="15.75">
      <c r="A86" s="10"/>
      <c r="B86" s="12"/>
      <c r="C86" s="12"/>
      <c r="D86" s="12"/>
      <c r="E86" s="12"/>
      <c r="F86" s="12"/>
      <c r="G86" s="12"/>
      <c r="H86" s="12"/>
      <c r="I86" s="12"/>
      <c r="J86" s="12"/>
      <c r="K86" s="12"/>
      <c r="L86" s="12"/>
      <c r="M86" s="12"/>
      <c r="N86" s="12"/>
      <c r="O86" s="12"/>
      <c r="P86" s="12"/>
      <c r="Q86" s="12"/>
      <c r="R86" s="12"/>
    </row>
    <row r="87" spans="1:18" ht="15.75">
      <c r="A87" s="10"/>
      <c r="B87" s="12"/>
      <c r="C87" s="12"/>
      <c r="D87" s="12"/>
      <c r="E87" s="12"/>
      <c r="F87" s="12"/>
      <c r="G87" s="12"/>
      <c r="H87" s="12"/>
      <c r="I87" s="12"/>
      <c r="J87" s="12"/>
      <c r="K87" s="12"/>
      <c r="L87" s="12"/>
      <c r="M87" s="12"/>
      <c r="N87" s="12"/>
      <c r="O87" s="12"/>
      <c r="P87" s="12"/>
      <c r="Q87" s="12"/>
      <c r="R87" s="12"/>
    </row>
    <row r="88" spans="1:18" ht="15.75">
      <c r="A88" s="10"/>
      <c r="B88" s="12"/>
      <c r="C88" s="12"/>
      <c r="D88" s="12"/>
      <c r="E88" s="12"/>
      <c r="F88" s="12"/>
      <c r="G88" s="12"/>
      <c r="H88" s="12"/>
      <c r="I88" s="12"/>
      <c r="J88" s="12"/>
      <c r="K88" s="12"/>
      <c r="L88" s="12"/>
      <c r="M88" s="12"/>
      <c r="N88" s="12"/>
      <c r="O88" s="12"/>
      <c r="P88" s="12"/>
      <c r="Q88" s="12"/>
      <c r="R88" s="12"/>
    </row>
    <row r="89" spans="1:18" ht="15.75">
      <c r="A89" s="10"/>
      <c r="B89" s="12"/>
      <c r="C89" s="12"/>
      <c r="D89" s="12"/>
      <c r="E89" s="12"/>
      <c r="F89" s="12"/>
      <c r="G89" s="12"/>
      <c r="H89" s="12"/>
      <c r="I89" s="12"/>
      <c r="J89" s="12"/>
      <c r="K89" s="12"/>
      <c r="L89" s="12"/>
      <c r="M89" s="12"/>
      <c r="N89" s="12"/>
      <c r="O89" s="12"/>
      <c r="P89" s="12"/>
      <c r="Q89" s="12"/>
      <c r="R89" s="12"/>
    </row>
    <row r="90" spans="1:18" ht="15.75">
      <c r="A90" s="10"/>
      <c r="B90" s="12"/>
      <c r="C90" s="12"/>
      <c r="D90" s="12"/>
      <c r="E90" s="12"/>
      <c r="F90" s="12"/>
      <c r="G90" s="12"/>
      <c r="H90" s="12"/>
      <c r="I90" s="12"/>
      <c r="J90" s="12"/>
      <c r="K90" s="12"/>
      <c r="L90" s="12"/>
      <c r="M90" s="12"/>
      <c r="N90" s="12"/>
      <c r="O90" s="12"/>
      <c r="P90" s="12"/>
      <c r="Q90" s="12"/>
      <c r="R90" s="12"/>
    </row>
    <row r="91" spans="1:18" ht="15.75">
      <c r="A91" s="10"/>
      <c r="B91" s="12"/>
      <c r="C91" s="12"/>
      <c r="D91" s="12"/>
      <c r="E91" s="12"/>
      <c r="F91" s="12"/>
      <c r="G91" s="12"/>
      <c r="H91" s="12"/>
      <c r="I91" s="12"/>
      <c r="J91" s="12"/>
      <c r="K91" s="12"/>
      <c r="L91" s="12"/>
      <c r="M91" s="12"/>
      <c r="N91" s="12"/>
      <c r="O91" s="12"/>
      <c r="P91" s="12"/>
      <c r="Q91" s="12"/>
      <c r="R91" s="12"/>
    </row>
    <row r="92" spans="1:18" ht="15.75">
      <c r="A92" s="10"/>
      <c r="B92" s="12"/>
      <c r="C92" s="12"/>
      <c r="D92" s="12"/>
      <c r="E92" s="12"/>
      <c r="F92" s="12"/>
      <c r="G92" s="12"/>
      <c r="H92" s="12"/>
      <c r="I92" s="12"/>
      <c r="J92" s="12"/>
      <c r="K92" s="12"/>
      <c r="L92" s="12"/>
      <c r="M92" s="12"/>
      <c r="N92" s="12"/>
      <c r="O92" s="12"/>
      <c r="P92" s="12"/>
      <c r="Q92" s="12"/>
      <c r="R92" s="12"/>
    </row>
    <row r="93" spans="1:18">
      <c r="A93" s="12"/>
      <c r="B93" s="12"/>
      <c r="C93" s="12"/>
      <c r="D93" s="12"/>
      <c r="E93" s="12"/>
      <c r="F93" s="12"/>
      <c r="G93" s="12"/>
      <c r="H93" s="12"/>
      <c r="I93" s="12"/>
      <c r="J93" s="12"/>
      <c r="K93" s="12"/>
      <c r="L93" s="12"/>
      <c r="M93" s="12"/>
      <c r="N93" s="12"/>
      <c r="O93" s="12"/>
      <c r="P93" s="12"/>
      <c r="Q93" s="12"/>
      <c r="R93" s="12"/>
    </row>
    <row r="94" spans="1:18">
      <c r="A94" s="12"/>
      <c r="B94" s="12"/>
      <c r="C94" s="12"/>
      <c r="D94" s="12"/>
      <c r="E94" s="12"/>
      <c r="F94" s="12"/>
      <c r="G94" s="12"/>
      <c r="H94" s="12"/>
      <c r="I94" s="12"/>
      <c r="J94" s="12"/>
      <c r="K94" s="12"/>
      <c r="L94" s="12"/>
      <c r="M94" s="12"/>
      <c r="N94" s="12"/>
      <c r="O94" s="12"/>
      <c r="P94" s="12"/>
      <c r="Q94" s="12"/>
      <c r="R94" s="12"/>
    </row>
    <row r="95" spans="1:18">
      <c r="A95" s="12"/>
      <c r="B95" s="12"/>
      <c r="C95" s="12"/>
      <c r="D95" s="12"/>
      <c r="E95" s="12"/>
      <c r="F95" s="12"/>
      <c r="G95" s="12"/>
      <c r="H95" s="12"/>
      <c r="I95" s="12"/>
      <c r="J95" s="12"/>
      <c r="K95" s="12"/>
      <c r="L95" s="12"/>
      <c r="M95" s="12"/>
      <c r="N95" s="12"/>
      <c r="O95" s="12"/>
      <c r="P95" s="12"/>
      <c r="Q95" s="12"/>
      <c r="R95" s="12"/>
    </row>
    <row r="96" spans="1:18" ht="18.75">
      <c r="A96" s="53" t="s">
        <v>5433</v>
      </c>
      <c r="B96" s="33"/>
      <c r="C96" s="33"/>
      <c r="D96" s="33"/>
      <c r="E96" s="33"/>
      <c r="F96" s="33"/>
      <c r="G96" s="33"/>
      <c r="H96" s="33"/>
      <c r="I96" s="33"/>
      <c r="J96" s="33"/>
      <c r="K96" s="12"/>
      <c r="L96" s="12"/>
      <c r="M96" s="12"/>
      <c r="N96" s="12"/>
      <c r="O96" s="12"/>
      <c r="P96" s="12"/>
      <c r="Q96" s="12"/>
      <c r="R96" s="12"/>
    </row>
    <row r="97" spans="1:18" ht="15.75">
      <c r="A97" s="10"/>
      <c r="B97" s="12"/>
      <c r="C97" s="12"/>
      <c r="D97" s="12"/>
      <c r="E97" s="12"/>
      <c r="F97" s="12"/>
      <c r="G97" s="12"/>
      <c r="H97" s="12"/>
      <c r="I97" s="12"/>
      <c r="J97" s="12"/>
      <c r="K97" s="12"/>
      <c r="L97" s="12"/>
      <c r="M97" s="12"/>
      <c r="N97" s="12"/>
      <c r="O97" s="12"/>
      <c r="P97" s="12"/>
      <c r="Q97" s="12"/>
      <c r="R97" s="12"/>
    </row>
    <row r="98" spans="1:18" ht="15.75">
      <c r="A98" s="10"/>
      <c r="B98" s="12"/>
      <c r="C98" s="12"/>
      <c r="D98" s="12"/>
      <c r="E98" s="12"/>
      <c r="F98" s="12"/>
      <c r="G98" s="12"/>
      <c r="H98" s="12"/>
      <c r="I98" s="12"/>
      <c r="J98" s="12"/>
      <c r="K98" s="12"/>
      <c r="L98" s="12"/>
      <c r="M98" s="12"/>
      <c r="N98" s="12"/>
      <c r="O98" s="12"/>
      <c r="P98" s="12"/>
      <c r="Q98" s="12"/>
      <c r="R98" s="12"/>
    </row>
    <row r="99" spans="1:18" ht="15.75">
      <c r="A99" s="10"/>
      <c r="B99" s="12"/>
      <c r="C99" s="12"/>
      <c r="D99" s="12"/>
      <c r="E99" s="12"/>
      <c r="F99" s="12"/>
      <c r="G99" s="12"/>
      <c r="H99" s="12"/>
      <c r="I99" s="12"/>
      <c r="J99" s="12"/>
      <c r="K99" s="12"/>
      <c r="L99" s="12"/>
      <c r="M99" s="12"/>
      <c r="N99" s="12"/>
      <c r="O99" s="12"/>
      <c r="P99" s="12"/>
      <c r="Q99" s="12"/>
      <c r="R99" s="12"/>
    </row>
    <row r="100" spans="1:18" ht="15.75">
      <c r="A100" s="10"/>
      <c r="B100" s="12"/>
      <c r="C100" s="12"/>
      <c r="D100" s="12"/>
      <c r="E100" s="12"/>
      <c r="F100" s="12"/>
      <c r="G100" s="12"/>
      <c r="H100" s="12"/>
      <c r="I100" s="12"/>
      <c r="J100" s="12"/>
      <c r="K100" s="12"/>
      <c r="L100" s="12"/>
      <c r="M100" s="12"/>
      <c r="N100" s="12"/>
      <c r="O100" s="12"/>
      <c r="P100" s="12"/>
      <c r="Q100" s="12"/>
      <c r="R100" s="12"/>
    </row>
    <row r="101" spans="1:18" ht="15.75">
      <c r="A101" s="10"/>
      <c r="B101" s="12"/>
      <c r="C101" s="12"/>
      <c r="D101" s="12"/>
      <c r="E101" s="12"/>
      <c r="F101" s="12"/>
      <c r="G101" s="12"/>
      <c r="H101" s="12"/>
      <c r="I101" s="12"/>
      <c r="J101" s="12"/>
      <c r="K101" s="12"/>
      <c r="L101" s="12"/>
      <c r="M101" s="12"/>
      <c r="N101" s="12"/>
      <c r="O101" s="12"/>
      <c r="P101" s="12"/>
      <c r="Q101" s="12"/>
      <c r="R101" s="12"/>
    </row>
    <row r="102" spans="1:18" ht="15.75">
      <c r="A102" s="10"/>
      <c r="B102" s="12"/>
      <c r="C102" s="12"/>
      <c r="D102" s="12"/>
      <c r="E102" s="12"/>
      <c r="F102" s="12"/>
      <c r="G102" s="12"/>
      <c r="H102" s="12"/>
      <c r="I102" s="12"/>
      <c r="J102" s="12"/>
      <c r="K102" s="12"/>
      <c r="L102" s="12"/>
      <c r="M102" s="12"/>
      <c r="N102" s="12"/>
      <c r="O102" s="12"/>
      <c r="P102" s="12"/>
      <c r="Q102" s="12"/>
      <c r="R102" s="12"/>
    </row>
    <row r="103" spans="1:18" ht="15.75">
      <c r="A103" s="10"/>
      <c r="B103" s="12"/>
      <c r="C103" s="12"/>
      <c r="D103" s="12"/>
      <c r="E103" s="12"/>
      <c r="F103" s="12"/>
      <c r="G103" s="12"/>
      <c r="H103" s="12"/>
      <c r="I103" s="12"/>
      <c r="J103" s="12"/>
      <c r="K103" s="12"/>
      <c r="L103" s="12"/>
      <c r="M103" s="12"/>
      <c r="N103" s="12"/>
      <c r="O103" s="12"/>
      <c r="P103" s="12"/>
      <c r="Q103" s="12"/>
      <c r="R103" s="12"/>
    </row>
    <row r="104" spans="1:18" ht="15.75">
      <c r="A104" s="10"/>
      <c r="B104" s="12"/>
      <c r="C104" s="12"/>
      <c r="D104" s="12"/>
      <c r="E104" s="12"/>
      <c r="F104" s="12"/>
      <c r="G104" s="12"/>
      <c r="H104" s="12"/>
      <c r="I104" s="12"/>
      <c r="J104" s="12"/>
      <c r="K104" s="12"/>
      <c r="L104" s="12"/>
      <c r="M104" s="12"/>
      <c r="N104" s="12"/>
      <c r="O104" s="12"/>
      <c r="P104" s="12"/>
      <c r="Q104" s="12"/>
      <c r="R104" s="12"/>
    </row>
    <row r="105" spans="1:18" ht="15.75">
      <c r="A105" s="10"/>
      <c r="B105" s="12"/>
      <c r="C105" s="12"/>
      <c r="D105" s="12"/>
      <c r="E105" s="12"/>
      <c r="F105" s="12"/>
      <c r="G105" s="12"/>
      <c r="H105" s="12"/>
      <c r="I105" s="12"/>
      <c r="J105" s="12"/>
      <c r="K105" s="12"/>
      <c r="L105" s="12"/>
      <c r="M105" s="12"/>
      <c r="N105" s="12"/>
      <c r="O105" s="12"/>
      <c r="P105" s="12"/>
      <c r="Q105" s="12"/>
      <c r="R105" s="12"/>
    </row>
    <row r="106" spans="1:18" ht="15.75">
      <c r="A106" s="10"/>
      <c r="B106" s="12"/>
      <c r="C106" s="12"/>
      <c r="D106" s="12"/>
      <c r="E106" s="12"/>
      <c r="F106" s="12"/>
      <c r="G106" s="12"/>
      <c r="H106" s="12"/>
      <c r="I106" s="12"/>
      <c r="J106" s="12"/>
      <c r="K106" s="12"/>
      <c r="L106" s="12"/>
      <c r="M106" s="12"/>
      <c r="N106" s="12"/>
      <c r="O106" s="12"/>
      <c r="P106" s="12"/>
      <c r="Q106" s="12"/>
      <c r="R106" s="12"/>
    </row>
    <row r="107" spans="1:18" ht="15.75">
      <c r="A107" s="10"/>
      <c r="B107" s="12"/>
      <c r="C107" s="12"/>
      <c r="D107" s="12"/>
      <c r="E107" s="12"/>
      <c r="F107" s="12"/>
      <c r="G107" s="12"/>
      <c r="H107" s="12"/>
      <c r="I107" s="12"/>
      <c r="J107" s="12"/>
      <c r="K107" s="12"/>
      <c r="L107" s="12"/>
      <c r="M107" s="12"/>
      <c r="N107" s="12"/>
      <c r="O107" s="12"/>
      <c r="P107" s="12"/>
      <c r="Q107" s="12"/>
      <c r="R107" s="12"/>
    </row>
    <row r="108" spans="1:18" ht="15.75">
      <c r="A108" s="10"/>
      <c r="B108" s="12"/>
      <c r="C108" s="12"/>
      <c r="D108" s="12"/>
      <c r="E108" s="12"/>
      <c r="F108" s="12"/>
      <c r="G108" s="12"/>
      <c r="H108" s="12"/>
      <c r="I108" s="12"/>
      <c r="J108" s="12"/>
      <c r="K108" s="12"/>
      <c r="L108" s="12"/>
      <c r="M108" s="12"/>
      <c r="N108" s="12"/>
      <c r="O108" s="12"/>
      <c r="P108" s="12"/>
      <c r="Q108" s="12"/>
      <c r="R108" s="12"/>
    </row>
    <row r="109" spans="1:18" ht="15.75">
      <c r="A109" s="10"/>
      <c r="B109" s="12"/>
      <c r="C109" s="12"/>
      <c r="D109" s="12"/>
      <c r="E109" s="12"/>
      <c r="F109" s="12"/>
      <c r="G109" s="12"/>
      <c r="H109" s="12"/>
      <c r="I109" s="12"/>
      <c r="J109" s="12"/>
      <c r="K109" s="12"/>
      <c r="L109" s="12"/>
      <c r="M109" s="12"/>
      <c r="N109" s="12"/>
      <c r="O109" s="12"/>
      <c r="P109" s="12"/>
      <c r="Q109" s="12"/>
      <c r="R109" s="12"/>
    </row>
    <row r="110" spans="1:18" ht="15.75">
      <c r="A110" s="10"/>
      <c r="B110" s="12"/>
      <c r="C110" s="12"/>
      <c r="D110" s="12"/>
      <c r="E110" s="12"/>
      <c r="F110" s="12"/>
      <c r="G110" s="12"/>
      <c r="H110" s="12"/>
      <c r="I110" s="12"/>
      <c r="J110" s="12"/>
      <c r="K110" s="12"/>
      <c r="L110" s="12"/>
      <c r="M110" s="12"/>
      <c r="N110" s="12"/>
      <c r="O110" s="12"/>
      <c r="P110" s="12"/>
      <c r="Q110" s="12"/>
      <c r="R110" s="12"/>
    </row>
    <row r="111" spans="1:18" ht="15.75">
      <c r="A111" s="10"/>
      <c r="B111" s="12"/>
      <c r="C111" s="12"/>
      <c r="D111" s="12"/>
      <c r="E111" s="12"/>
      <c r="F111" s="12"/>
      <c r="G111" s="12"/>
      <c r="H111" s="12"/>
      <c r="I111" s="12"/>
      <c r="J111" s="12"/>
      <c r="K111" s="12"/>
      <c r="L111" s="12"/>
      <c r="M111" s="12"/>
      <c r="N111" s="12"/>
      <c r="O111" s="12"/>
      <c r="P111" s="12"/>
      <c r="Q111" s="12"/>
      <c r="R111" s="12"/>
    </row>
    <row r="112" spans="1:18" ht="15.75">
      <c r="A112" s="10"/>
      <c r="B112" s="12"/>
      <c r="C112" s="12"/>
      <c r="D112" s="12"/>
      <c r="E112" s="12"/>
      <c r="F112" s="12"/>
      <c r="G112" s="12"/>
      <c r="H112" s="12"/>
      <c r="I112" s="12"/>
      <c r="J112" s="12"/>
      <c r="K112" s="12"/>
      <c r="L112" s="12"/>
      <c r="M112" s="12"/>
      <c r="N112" s="12"/>
      <c r="O112" s="12"/>
      <c r="P112" s="12"/>
      <c r="Q112" s="12"/>
      <c r="R112" s="12"/>
    </row>
    <row r="113" spans="1:18">
      <c r="A113" s="12"/>
      <c r="B113" s="12"/>
      <c r="C113" s="12"/>
      <c r="D113" s="12"/>
      <c r="E113" s="12"/>
      <c r="F113" s="12"/>
      <c r="G113" s="12"/>
      <c r="H113" s="12"/>
      <c r="I113" s="12"/>
      <c r="J113" s="12"/>
      <c r="K113" s="12"/>
      <c r="L113" s="12"/>
      <c r="M113" s="12"/>
      <c r="N113" s="12"/>
      <c r="O113" s="12"/>
      <c r="P113" s="12"/>
      <c r="Q113" s="12"/>
      <c r="R113" s="12"/>
    </row>
    <row r="114" spans="1:18">
      <c r="A114" s="12"/>
      <c r="B114" s="12"/>
      <c r="C114" s="12"/>
      <c r="D114" s="12"/>
      <c r="E114" s="12"/>
      <c r="F114" s="12"/>
      <c r="G114" s="12"/>
      <c r="H114" s="12"/>
      <c r="I114" s="12"/>
      <c r="J114" s="12"/>
      <c r="K114" s="12"/>
      <c r="L114" s="12"/>
      <c r="M114" s="12"/>
      <c r="N114" s="12"/>
      <c r="O114" s="12"/>
      <c r="P114" s="12"/>
      <c r="Q114" s="12"/>
      <c r="R114" s="12"/>
    </row>
    <row r="115" spans="1:18">
      <c r="A115" s="12"/>
      <c r="B115" s="12"/>
      <c r="C115" s="12"/>
      <c r="D115" s="12"/>
      <c r="E115" s="12"/>
      <c r="F115" s="12"/>
      <c r="G115" s="12"/>
      <c r="H115" s="12"/>
      <c r="I115" s="12"/>
      <c r="J115" s="12"/>
      <c r="K115" s="12"/>
      <c r="L115" s="12"/>
      <c r="M115" s="12"/>
      <c r="N115" s="12"/>
      <c r="O115" s="12"/>
      <c r="P115" s="12"/>
      <c r="Q115" s="12"/>
      <c r="R115" s="12"/>
    </row>
    <row r="116" spans="1:18">
      <c r="A116" s="12"/>
      <c r="B116" s="12"/>
      <c r="C116" s="12"/>
      <c r="D116" s="12"/>
      <c r="E116" s="12"/>
      <c r="F116" s="12"/>
      <c r="G116" s="12"/>
      <c r="H116" s="12"/>
      <c r="I116" s="12"/>
      <c r="J116" s="12"/>
      <c r="K116" s="12"/>
      <c r="L116" s="12"/>
      <c r="M116" s="12"/>
      <c r="N116" s="12"/>
      <c r="O116" s="12"/>
      <c r="P116" s="12"/>
      <c r="Q116" s="12"/>
      <c r="R116" s="12"/>
    </row>
    <row r="117" spans="1:18">
      <c r="A117" s="12"/>
      <c r="B117" s="12"/>
      <c r="C117" s="12"/>
      <c r="D117" s="12"/>
      <c r="E117" s="12"/>
      <c r="F117" s="12"/>
      <c r="G117" s="12"/>
      <c r="H117" s="12"/>
      <c r="I117" s="12"/>
      <c r="J117" s="12"/>
      <c r="K117" s="12"/>
      <c r="L117" s="12"/>
      <c r="M117" s="12"/>
      <c r="N117" s="12"/>
      <c r="O117" s="12"/>
      <c r="P117" s="12"/>
      <c r="Q117" s="12"/>
      <c r="R117" s="12"/>
    </row>
    <row r="118" spans="1:18" ht="18.75">
      <c r="A118" s="53" t="s">
        <v>5434</v>
      </c>
      <c r="B118" s="33"/>
      <c r="C118" s="33"/>
      <c r="D118" s="33"/>
      <c r="E118" s="33"/>
      <c r="F118" s="33"/>
      <c r="G118" s="33"/>
      <c r="H118" s="33"/>
      <c r="I118" s="33"/>
      <c r="J118" s="33"/>
      <c r="K118" s="12"/>
      <c r="L118" s="12"/>
      <c r="M118" s="12"/>
      <c r="N118" s="12"/>
      <c r="O118" s="12"/>
      <c r="P118" s="12"/>
      <c r="Q118" s="12"/>
      <c r="R118" s="12"/>
    </row>
    <row r="119" spans="1:18">
      <c r="A119" s="12"/>
      <c r="B119" s="12"/>
      <c r="C119" s="12"/>
      <c r="D119" s="12"/>
      <c r="E119" s="12"/>
      <c r="F119" s="12"/>
      <c r="G119" s="12"/>
      <c r="H119" s="12"/>
      <c r="I119" s="12"/>
      <c r="J119" s="12"/>
      <c r="K119" s="12"/>
      <c r="L119" s="12"/>
      <c r="M119" s="12"/>
      <c r="N119" s="12"/>
      <c r="O119" s="12"/>
      <c r="P119" s="12"/>
      <c r="Q119" s="12"/>
      <c r="R119" s="12"/>
    </row>
    <row r="120" spans="1:18">
      <c r="A120" s="12"/>
      <c r="B120" s="12"/>
      <c r="C120" s="12"/>
      <c r="D120" s="12"/>
      <c r="E120" s="12"/>
      <c r="F120" s="12"/>
      <c r="G120" s="12"/>
      <c r="H120" s="12"/>
      <c r="I120" s="12"/>
      <c r="J120" s="12"/>
      <c r="K120" s="12"/>
      <c r="L120" s="12"/>
      <c r="M120" s="12"/>
      <c r="N120" s="12"/>
      <c r="O120" s="12"/>
      <c r="P120" s="12"/>
      <c r="Q120" s="12"/>
      <c r="R120" s="12"/>
    </row>
    <row r="121" spans="1:18">
      <c r="A121" s="12"/>
      <c r="B121" s="12"/>
      <c r="C121" s="12"/>
      <c r="D121" s="12"/>
      <c r="E121" s="12"/>
      <c r="F121" s="12"/>
      <c r="G121" s="12"/>
      <c r="H121" s="12"/>
      <c r="I121" s="12"/>
      <c r="J121" s="12"/>
      <c r="K121" s="12"/>
      <c r="L121" s="12"/>
      <c r="M121" s="12"/>
      <c r="N121" s="12"/>
      <c r="O121" s="12"/>
      <c r="P121" s="12"/>
      <c r="Q121" s="12"/>
      <c r="R121" s="12"/>
    </row>
    <row r="122" spans="1:18">
      <c r="A122" s="12"/>
      <c r="B122" s="12"/>
      <c r="C122" s="12"/>
      <c r="D122" s="12"/>
      <c r="E122" s="12"/>
      <c r="F122" s="12"/>
      <c r="G122" s="12"/>
      <c r="H122" s="12"/>
      <c r="I122" s="12"/>
      <c r="J122" s="12"/>
      <c r="K122" s="12"/>
      <c r="L122" s="12"/>
      <c r="M122" s="12"/>
      <c r="N122" s="12"/>
      <c r="O122" s="12"/>
      <c r="P122" s="12"/>
      <c r="Q122" s="12"/>
      <c r="R122" s="12"/>
    </row>
    <row r="123" spans="1:18">
      <c r="A123" s="12"/>
      <c r="B123" s="12"/>
      <c r="C123" s="12"/>
      <c r="D123" s="12"/>
      <c r="E123" s="12"/>
      <c r="F123" s="12"/>
      <c r="G123" s="12"/>
      <c r="H123" s="12"/>
      <c r="I123" s="12"/>
      <c r="J123" s="12"/>
      <c r="K123" s="12"/>
      <c r="L123" s="12"/>
      <c r="M123" s="12"/>
      <c r="N123" s="12"/>
      <c r="O123" s="12"/>
      <c r="P123" s="12"/>
      <c r="Q123" s="12"/>
      <c r="R123" s="12"/>
    </row>
    <row r="124" spans="1:18">
      <c r="A124" s="12"/>
      <c r="B124" s="12"/>
      <c r="C124" s="12"/>
      <c r="D124" s="12"/>
      <c r="E124" s="12"/>
      <c r="F124" s="12"/>
      <c r="G124" s="12"/>
      <c r="H124" s="12"/>
      <c r="I124" s="12"/>
      <c r="J124" s="12"/>
      <c r="K124" s="12"/>
      <c r="L124" s="12"/>
      <c r="M124" s="12"/>
      <c r="N124" s="12"/>
      <c r="O124" s="12"/>
      <c r="P124" s="12"/>
      <c r="Q124" s="12"/>
      <c r="R124" s="12"/>
    </row>
    <row r="125" spans="1:18">
      <c r="A125" s="12"/>
      <c r="B125" s="12"/>
      <c r="C125" s="12"/>
      <c r="D125" s="12"/>
      <c r="E125" s="12"/>
      <c r="F125" s="12"/>
      <c r="G125" s="12"/>
      <c r="H125" s="12"/>
      <c r="I125" s="12"/>
      <c r="J125" s="12"/>
      <c r="K125" s="12"/>
      <c r="L125" s="12"/>
      <c r="M125" s="12"/>
      <c r="N125" s="12"/>
      <c r="O125" s="12"/>
      <c r="P125" s="12"/>
      <c r="Q125" s="12"/>
      <c r="R125" s="12"/>
    </row>
    <row r="126" spans="1:18">
      <c r="A126" s="12"/>
      <c r="B126" s="12"/>
      <c r="C126" s="12"/>
      <c r="D126" s="12"/>
      <c r="E126" s="12"/>
      <c r="F126" s="12"/>
      <c r="G126" s="12"/>
      <c r="H126" s="12"/>
      <c r="I126" s="12"/>
      <c r="J126" s="12"/>
      <c r="K126" s="12"/>
      <c r="L126" s="12"/>
      <c r="M126" s="12"/>
      <c r="N126" s="12"/>
      <c r="O126" s="12"/>
      <c r="P126" s="12"/>
      <c r="Q126" s="12"/>
      <c r="R126" s="12"/>
    </row>
    <row r="127" spans="1:18">
      <c r="A127" s="12"/>
      <c r="B127" s="12"/>
      <c r="C127" s="12"/>
      <c r="D127" s="12"/>
      <c r="E127" s="12"/>
      <c r="F127" s="12"/>
      <c r="G127" s="12"/>
      <c r="H127" s="12"/>
      <c r="I127" s="12"/>
      <c r="J127" s="12"/>
      <c r="K127" s="12"/>
      <c r="L127" s="12"/>
      <c r="M127" s="12"/>
      <c r="N127" s="12"/>
      <c r="O127" s="12"/>
      <c r="P127" s="12"/>
      <c r="Q127" s="12"/>
      <c r="R127" s="12"/>
    </row>
    <row r="128" spans="1:18" ht="21">
      <c r="A128" s="789" t="s">
        <v>5435</v>
      </c>
      <c r="B128" s="186"/>
      <c r="C128" s="186"/>
      <c r="D128" s="186"/>
      <c r="E128" s="186"/>
      <c r="F128" s="186"/>
      <c r="G128" s="12"/>
      <c r="H128" s="12"/>
      <c r="I128" s="12"/>
      <c r="J128" s="12"/>
      <c r="K128" s="12"/>
      <c r="L128" s="12"/>
      <c r="M128" s="12"/>
      <c r="N128" s="12"/>
      <c r="O128" s="12"/>
      <c r="P128" s="12"/>
      <c r="Q128" s="12"/>
      <c r="R128" s="12"/>
    </row>
    <row r="129" spans="1:18" ht="18.75">
      <c r="A129" s="33"/>
      <c r="B129" s="12"/>
      <c r="C129" s="12"/>
      <c r="D129" s="12"/>
      <c r="E129" s="12"/>
      <c r="F129" s="12"/>
      <c r="G129" s="12"/>
      <c r="H129" s="12"/>
      <c r="I129" s="12"/>
      <c r="J129" s="12"/>
      <c r="K129" s="12"/>
      <c r="L129" s="12"/>
      <c r="M129" s="12"/>
      <c r="N129" s="12"/>
      <c r="O129" s="12"/>
      <c r="P129" s="12"/>
      <c r="Q129" s="12"/>
      <c r="R129" s="12"/>
    </row>
    <row r="130" spans="1:18" ht="18.75">
      <c r="A130" s="53" t="s">
        <v>5436</v>
      </c>
      <c r="B130" s="12"/>
      <c r="C130" s="12"/>
      <c r="D130" s="12"/>
      <c r="E130" s="12"/>
      <c r="F130" s="12"/>
      <c r="G130" s="12"/>
      <c r="H130" s="12"/>
      <c r="I130" s="12"/>
      <c r="J130" s="12"/>
      <c r="K130" s="12"/>
      <c r="L130" s="12"/>
      <c r="M130" s="12"/>
      <c r="N130" s="12"/>
      <c r="O130" s="12"/>
      <c r="P130" s="12"/>
      <c r="Q130" s="12"/>
      <c r="R130" s="12"/>
    </row>
    <row r="131" spans="1:18">
      <c r="A131" s="12"/>
      <c r="B131" s="12"/>
      <c r="C131" s="12"/>
      <c r="D131" s="12"/>
      <c r="E131" s="12"/>
      <c r="F131" s="12"/>
      <c r="G131" s="12"/>
      <c r="H131" s="12"/>
      <c r="I131" s="12"/>
      <c r="J131" s="12"/>
      <c r="K131" s="12"/>
      <c r="L131" s="12"/>
      <c r="M131" s="12"/>
      <c r="N131" s="12"/>
      <c r="O131" s="12"/>
      <c r="P131" s="12"/>
      <c r="Q131" s="12"/>
      <c r="R131" s="12"/>
    </row>
    <row r="132" spans="1:18" ht="18.75">
      <c r="A132" s="11" t="s">
        <v>5437</v>
      </c>
      <c r="B132" s="12"/>
      <c r="C132" s="12"/>
      <c r="D132" s="12"/>
      <c r="E132" s="12"/>
      <c r="F132" s="12"/>
      <c r="G132" s="12"/>
      <c r="H132" s="12"/>
      <c r="I132" s="12"/>
      <c r="J132" s="12"/>
      <c r="K132" s="12"/>
      <c r="L132" s="12"/>
      <c r="M132" s="12"/>
      <c r="N132" s="12"/>
      <c r="O132" s="12"/>
      <c r="P132" s="12"/>
      <c r="Q132" s="12"/>
      <c r="R132" s="12"/>
    </row>
    <row r="133" spans="1:18">
      <c r="A133" s="12"/>
      <c r="B133" s="12"/>
      <c r="C133" s="12"/>
      <c r="D133" s="12"/>
      <c r="E133" s="12"/>
      <c r="F133" s="12"/>
      <c r="G133" s="12"/>
      <c r="H133" s="12"/>
      <c r="I133" s="12"/>
      <c r="J133" s="12"/>
      <c r="K133" s="12"/>
      <c r="L133" s="12"/>
      <c r="M133" s="12"/>
      <c r="N133" s="12"/>
      <c r="O133" s="12"/>
      <c r="P133" s="12"/>
      <c r="Q133" s="12"/>
      <c r="R133" s="12"/>
    </row>
    <row r="134" spans="1:18" ht="18.75">
      <c r="A134" s="53" t="s">
        <v>5438</v>
      </c>
      <c r="B134" s="12"/>
      <c r="C134" s="12"/>
      <c r="D134" s="12"/>
      <c r="E134" s="12"/>
      <c r="F134" s="12"/>
      <c r="G134" s="12"/>
      <c r="H134" s="12"/>
      <c r="I134" s="12"/>
      <c r="J134" s="12"/>
      <c r="K134" s="12"/>
      <c r="L134" s="12"/>
      <c r="M134" s="12"/>
      <c r="N134" s="12"/>
      <c r="O134" s="12"/>
      <c r="P134" s="12"/>
      <c r="Q134" s="12"/>
      <c r="R134" s="12"/>
    </row>
    <row r="135" spans="1:18">
      <c r="A135" s="12"/>
      <c r="B135" s="12"/>
      <c r="C135" s="12"/>
      <c r="D135" s="12"/>
      <c r="E135" s="12"/>
      <c r="F135" s="12"/>
      <c r="G135" s="12"/>
      <c r="H135" s="12"/>
      <c r="I135" s="12"/>
      <c r="J135" s="12"/>
      <c r="K135" s="12"/>
      <c r="L135" s="12"/>
      <c r="M135" s="12"/>
      <c r="N135" s="12"/>
      <c r="O135" s="12"/>
      <c r="P135" s="12"/>
      <c r="Q135" s="12"/>
      <c r="R135" s="12"/>
    </row>
    <row r="136" spans="1:18" ht="18.75">
      <c r="A136" s="53" t="s">
        <v>5439</v>
      </c>
      <c r="B136" s="12"/>
      <c r="C136" s="12"/>
      <c r="D136" s="12"/>
      <c r="E136" s="12"/>
      <c r="F136" s="12"/>
      <c r="G136" s="12"/>
      <c r="H136" s="12"/>
      <c r="I136" s="12"/>
      <c r="J136" s="12"/>
      <c r="K136" s="12"/>
      <c r="L136" s="12"/>
      <c r="M136" s="12"/>
      <c r="N136" s="12"/>
      <c r="O136" s="12"/>
      <c r="P136" s="12"/>
      <c r="Q136" s="12"/>
      <c r="R136" s="12"/>
    </row>
    <row r="137" spans="1:18">
      <c r="A137" s="468"/>
      <c r="B137" s="12"/>
      <c r="C137" s="12"/>
      <c r="D137" s="12"/>
      <c r="E137" s="12"/>
      <c r="F137" s="12"/>
      <c r="G137" s="12"/>
      <c r="H137" s="12"/>
      <c r="I137" s="12"/>
      <c r="J137" s="12"/>
      <c r="K137" s="12"/>
      <c r="L137" s="12"/>
      <c r="M137" s="12"/>
      <c r="N137" s="12"/>
      <c r="O137" s="12"/>
      <c r="P137" s="12"/>
      <c r="Q137" s="12"/>
      <c r="R137" s="12"/>
    </row>
    <row r="138" spans="1:18" ht="18.75">
      <c r="A138" s="50" t="s">
        <v>5440</v>
      </c>
      <c r="B138" s="12"/>
      <c r="C138" s="12"/>
      <c r="D138" s="12"/>
      <c r="E138" s="12"/>
      <c r="F138" s="12"/>
      <c r="G138" s="12"/>
      <c r="H138" s="12"/>
      <c r="I138" s="12"/>
      <c r="J138" s="12"/>
      <c r="K138" s="12"/>
      <c r="L138" s="12"/>
      <c r="M138" s="12"/>
      <c r="N138" s="12"/>
      <c r="O138" s="12"/>
      <c r="P138" s="12"/>
      <c r="Q138" s="12"/>
      <c r="R138" s="12"/>
    </row>
    <row r="139" spans="1:18" ht="18.75">
      <c r="A139" s="50" t="s">
        <v>5441</v>
      </c>
      <c r="B139" s="12"/>
      <c r="C139" s="12"/>
      <c r="D139" s="12"/>
      <c r="E139" s="12"/>
      <c r="F139" s="12"/>
      <c r="G139" s="12"/>
      <c r="H139" s="12"/>
      <c r="I139" s="12"/>
      <c r="J139" s="12"/>
      <c r="K139" s="12"/>
      <c r="L139" s="12"/>
      <c r="M139" s="12"/>
      <c r="N139" s="12"/>
      <c r="O139" s="12"/>
      <c r="P139" s="12"/>
      <c r="Q139" s="12"/>
      <c r="R139" s="12"/>
    </row>
    <row r="140" spans="1:18" ht="18.75">
      <c r="A140" s="50" t="s">
        <v>5442</v>
      </c>
      <c r="B140" s="12"/>
      <c r="C140" s="12"/>
      <c r="D140" s="12"/>
      <c r="E140" s="12"/>
      <c r="F140" s="12"/>
      <c r="G140" s="12"/>
      <c r="H140" s="12"/>
      <c r="I140" s="12"/>
      <c r="J140" s="12"/>
      <c r="K140" s="12"/>
      <c r="L140" s="12"/>
      <c r="M140" s="12"/>
      <c r="N140" s="12"/>
      <c r="O140" s="12"/>
      <c r="P140" s="12"/>
      <c r="Q140" s="12"/>
      <c r="R140" s="12"/>
    </row>
    <row r="141" spans="1:18" ht="18.75">
      <c r="A141" s="50" t="s">
        <v>5443</v>
      </c>
      <c r="B141" s="12"/>
      <c r="C141" s="12"/>
      <c r="D141" s="12"/>
      <c r="E141" s="12"/>
      <c r="F141" s="12"/>
      <c r="G141" s="12"/>
      <c r="H141" s="12"/>
      <c r="I141" s="12"/>
      <c r="J141" s="12"/>
      <c r="K141" s="12"/>
      <c r="L141" s="12"/>
      <c r="M141" s="12"/>
      <c r="N141" s="12"/>
      <c r="O141" s="12"/>
      <c r="P141" s="12"/>
      <c r="Q141" s="12"/>
      <c r="R141" s="12"/>
    </row>
    <row r="142" spans="1:18">
      <c r="A142" s="12"/>
      <c r="B142" s="12"/>
      <c r="C142" s="12"/>
      <c r="D142" s="12"/>
      <c r="E142" s="12"/>
      <c r="F142" s="12"/>
      <c r="G142" s="12"/>
      <c r="H142" s="12"/>
      <c r="I142" s="12"/>
      <c r="J142" s="12"/>
      <c r="K142" s="12"/>
      <c r="L142" s="12"/>
      <c r="M142" s="12"/>
      <c r="N142" s="12"/>
      <c r="O142" s="12"/>
      <c r="P142" s="12"/>
      <c r="Q142" s="12"/>
      <c r="R142" s="12"/>
    </row>
    <row r="143" spans="1:18" ht="18.75">
      <c r="A143" s="53" t="s">
        <v>5444</v>
      </c>
      <c r="B143" s="12"/>
      <c r="C143" s="12"/>
      <c r="D143" s="12"/>
      <c r="E143" s="12"/>
      <c r="F143" s="12"/>
      <c r="G143" s="12"/>
      <c r="H143" s="12"/>
      <c r="I143" s="12"/>
      <c r="J143" s="12"/>
      <c r="K143" s="12"/>
      <c r="L143" s="12"/>
      <c r="M143" s="12"/>
      <c r="N143" s="12"/>
      <c r="O143" s="12"/>
      <c r="P143" s="12"/>
      <c r="Q143" s="12"/>
      <c r="R143" s="12"/>
    </row>
    <row r="144" spans="1:18">
      <c r="A144" s="12"/>
      <c r="B144" s="12"/>
      <c r="C144" s="12"/>
      <c r="D144" s="12"/>
      <c r="E144" s="12"/>
      <c r="F144" s="12"/>
      <c r="G144" s="12"/>
      <c r="H144" s="12"/>
      <c r="I144" s="12"/>
      <c r="J144" s="12"/>
      <c r="K144" s="12"/>
      <c r="L144" s="12"/>
      <c r="M144" s="12"/>
      <c r="N144" s="12"/>
      <c r="O144" s="12"/>
      <c r="P144" s="12"/>
      <c r="Q144" s="12"/>
      <c r="R144" s="12"/>
    </row>
    <row r="145" spans="1:18">
      <c r="A145" s="12"/>
      <c r="B145" s="15" t="s">
        <v>5445</v>
      </c>
      <c r="C145">
        <v>1</v>
      </c>
      <c r="D145" s="12"/>
      <c r="E145" s="12"/>
      <c r="F145" s="12"/>
      <c r="G145" s="12"/>
      <c r="H145" s="12"/>
      <c r="I145" s="12"/>
      <c r="J145" s="12"/>
      <c r="K145" s="12"/>
      <c r="L145" s="12"/>
      <c r="M145" s="12"/>
      <c r="N145" s="12"/>
      <c r="O145" s="12"/>
      <c r="P145" s="12"/>
      <c r="Q145" s="12"/>
      <c r="R145" s="12"/>
    </row>
    <row r="146" spans="1:18">
      <c r="A146" s="12"/>
      <c r="B146" s="15" t="s">
        <v>5446</v>
      </c>
      <c r="C146">
        <v>1</v>
      </c>
      <c r="D146" s="12"/>
      <c r="E146" s="12"/>
      <c r="F146" s="12"/>
      <c r="G146" s="12"/>
      <c r="H146" s="12"/>
      <c r="I146" s="12"/>
      <c r="J146" s="12"/>
      <c r="K146" s="12"/>
      <c r="L146" s="12"/>
      <c r="M146" s="12"/>
      <c r="N146" s="12"/>
      <c r="O146" s="12"/>
      <c r="P146" s="12"/>
      <c r="Q146" s="12"/>
      <c r="R146" s="12"/>
    </row>
    <row r="147" spans="1:18">
      <c r="A147" s="12"/>
      <c r="B147" s="211" t="s">
        <v>4095</v>
      </c>
      <c r="C147">
        <f>SUM(C145:C146)</f>
        <v>2</v>
      </c>
      <c r="D147" s="12"/>
      <c r="E147" s="12"/>
      <c r="F147" s="12"/>
      <c r="G147" s="12"/>
      <c r="H147" s="12"/>
      <c r="I147" s="12"/>
      <c r="J147" s="12"/>
      <c r="K147" s="12"/>
      <c r="L147" s="12"/>
      <c r="M147" s="12"/>
      <c r="N147" s="12"/>
      <c r="O147" s="12"/>
      <c r="P147" s="12"/>
      <c r="Q147" s="12"/>
      <c r="R147" s="12"/>
    </row>
    <row r="148" spans="1:18">
      <c r="A148" s="12"/>
      <c r="B148" s="12"/>
      <c r="C148" s="12"/>
      <c r="D148" s="12"/>
      <c r="E148" s="12"/>
      <c r="F148" s="12"/>
      <c r="G148" s="12"/>
      <c r="H148" s="12"/>
      <c r="I148" s="12"/>
      <c r="J148" s="12"/>
      <c r="K148" s="12"/>
      <c r="L148" s="12"/>
      <c r="M148" s="12"/>
      <c r="N148" s="12"/>
      <c r="O148" s="12"/>
      <c r="P148" s="12"/>
      <c r="Q148" s="12"/>
      <c r="R148" s="12"/>
    </row>
    <row r="149" spans="1:18">
      <c r="A149" s="12"/>
      <c r="B149" s="12"/>
      <c r="C149" s="12"/>
      <c r="D149" s="12"/>
      <c r="E149" s="12"/>
      <c r="F149" s="12"/>
      <c r="G149" s="12"/>
      <c r="H149" s="12"/>
      <c r="I149" s="12"/>
      <c r="J149" s="12"/>
      <c r="K149" s="12"/>
      <c r="L149" s="12"/>
      <c r="M149" s="12"/>
      <c r="N149" s="12"/>
      <c r="O149" s="12"/>
      <c r="P149" s="12"/>
      <c r="Q149" s="12"/>
      <c r="R149" s="12"/>
    </row>
    <row r="150" spans="1:18" ht="18.75">
      <c r="A150" s="33" t="s">
        <v>5447</v>
      </c>
      <c r="B150" s="12"/>
      <c r="C150" s="12"/>
      <c r="D150" s="12"/>
      <c r="E150" s="12"/>
      <c r="F150" s="12"/>
      <c r="G150" s="12"/>
      <c r="H150" s="12"/>
      <c r="I150" s="12"/>
      <c r="J150" s="12"/>
      <c r="K150" s="12"/>
      <c r="L150" s="12"/>
      <c r="M150" s="12"/>
      <c r="N150" s="12"/>
      <c r="O150" s="12"/>
      <c r="P150" s="12"/>
      <c r="Q150" s="12"/>
      <c r="R150" s="12"/>
    </row>
    <row r="151" spans="1:18" ht="18.75">
      <c r="A151" s="33" t="s">
        <v>5448</v>
      </c>
      <c r="B151" s="12"/>
      <c r="C151" s="12"/>
      <c r="D151" s="12"/>
      <c r="E151" s="12"/>
      <c r="F151" s="12"/>
      <c r="G151" s="12"/>
      <c r="H151" s="12"/>
      <c r="I151" s="12"/>
      <c r="J151" s="12"/>
      <c r="K151" s="12"/>
      <c r="L151" s="12"/>
      <c r="M151" s="12"/>
      <c r="N151" s="12"/>
      <c r="O151" s="12"/>
      <c r="P151" s="12"/>
      <c r="Q151" s="12"/>
      <c r="R151" s="12"/>
    </row>
    <row r="152" spans="1:18" ht="18.75">
      <c r="A152" s="33"/>
      <c r="B152" s="12"/>
      <c r="C152" s="12"/>
      <c r="D152" s="12"/>
      <c r="E152" s="12"/>
      <c r="F152" s="12"/>
      <c r="G152" s="12"/>
      <c r="H152" s="12"/>
      <c r="I152" s="12"/>
      <c r="J152" s="12"/>
      <c r="K152" s="12"/>
      <c r="L152" s="12"/>
      <c r="M152" s="12"/>
      <c r="N152" s="12"/>
      <c r="O152" s="12"/>
      <c r="P152" s="12"/>
      <c r="Q152" s="12"/>
      <c r="R152" s="12"/>
    </row>
    <row r="153" spans="1:18" ht="18.75">
      <c r="A153" s="53" t="s">
        <v>5449</v>
      </c>
      <c r="B153" s="12"/>
      <c r="C153" s="12"/>
      <c r="D153" s="12"/>
      <c r="E153" s="12"/>
      <c r="F153" s="12"/>
      <c r="G153" s="12"/>
      <c r="H153" s="12"/>
      <c r="I153" s="12"/>
      <c r="J153" s="12"/>
      <c r="K153" s="12"/>
      <c r="L153" s="12"/>
      <c r="M153" s="12"/>
      <c r="N153" s="12"/>
      <c r="O153" s="12"/>
      <c r="P153" s="12"/>
      <c r="Q153" s="12"/>
      <c r="R153" s="12"/>
    </row>
    <row r="154" spans="1:18" ht="15.75">
      <c r="A154" s="10"/>
      <c r="B154" s="12"/>
      <c r="C154" s="12"/>
      <c r="D154" s="12"/>
      <c r="E154" s="12"/>
      <c r="F154" s="12"/>
      <c r="G154" s="12"/>
      <c r="H154" s="12"/>
      <c r="I154" s="12"/>
      <c r="J154" s="12"/>
      <c r="K154" s="12"/>
      <c r="L154" s="12"/>
      <c r="M154" s="12"/>
      <c r="N154" s="12"/>
      <c r="O154" s="12"/>
      <c r="P154" s="12"/>
      <c r="Q154" s="12"/>
      <c r="R154" s="12"/>
    </row>
    <row r="155" spans="1:18" ht="15.75">
      <c r="A155" s="10"/>
      <c r="B155" s="12"/>
      <c r="C155" s="12"/>
      <c r="D155" s="12"/>
      <c r="E155" s="12"/>
      <c r="F155" s="12"/>
      <c r="G155" s="12"/>
      <c r="H155" s="12"/>
      <c r="I155" s="12"/>
      <c r="J155" s="12"/>
      <c r="K155" s="12"/>
      <c r="L155" s="12"/>
      <c r="M155" s="12"/>
      <c r="N155" s="12"/>
      <c r="O155" s="12"/>
      <c r="P155" s="12"/>
      <c r="Q155" s="12"/>
      <c r="R155" s="12"/>
    </row>
    <row r="156" spans="1:18" ht="15.75">
      <c r="A156" s="10"/>
      <c r="B156" s="12"/>
      <c r="C156" s="12"/>
      <c r="D156" s="12"/>
      <c r="E156" s="12"/>
      <c r="F156" s="12"/>
      <c r="G156" s="12"/>
      <c r="H156" s="12"/>
      <c r="I156" s="12"/>
      <c r="J156" s="12"/>
      <c r="K156" s="12"/>
      <c r="L156" s="12"/>
      <c r="M156" s="12"/>
      <c r="N156" s="12"/>
      <c r="O156" s="12"/>
      <c r="P156" s="12"/>
      <c r="Q156" s="12"/>
      <c r="R156" s="12"/>
    </row>
    <row r="157" spans="1:18" ht="15.75">
      <c r="A157" s="10"/>
      <c r="B157" s="12"/>
      <c r="C157" s="12"/>
      <c r="D157" s="12"/>
      <c r="E157" s="12"/>
      <c r="F157" s="12"/>
      <c r="G157" s="12"/>
      <c r="H157" s="12"/>
      <c r="I157" s="12"/>
      <c r="J157" s="12"/>
      <c r="K157" s="12"/>
      <c r="L157" s="12"/>
      <c r="M157" s="12"/>
      <c r="N157" s="12"/>
      <c r="O157" s="12"/>
      <c r="P157" s="12"/>
      <c r="Q157" s="12"/>
      <c r="R157" s="12"/>
    </row>
    <row r="158" spans="1:18" ht="15.75">
      <c r="A158" s="10"/>
      <c r="B158" s="12"/>
      <c r="C158" s="12"/>
      <c r="D158" s="12"/>
      <c r="E158" s="12"/>
      <c r="F158" s="12"/>
      <c r="G158" s="12"/>
      <c r="H158" s="12"/>
      <c r="I158" s="12"/>
      <c r="J158" s="12"/>
      <c r="K158" s="12"/>
      <c r="L158" s="12"/>
      <c r="M158" s="12"/>
      <c r="N158" s="12"/>
      <c r="O158" s="12"/>
      <c r="P158" s="12"/>
      <c r="Q158" s="12"/>
      <c r="R158" s="12"/>
    </row>
    <row r="159" spans="1:18" ht="15.75">
      <c r="A159" s="10"/>
      <c r="B159" s="12"/>
      <c r="C159" s="12"/>
      <c r="D159" s="12"/>
      <c r="E159" s="12"/>
      <c r="F159" s="12"/>
      <c r="G159" s="12"/>
      <c r="H159" s="12"/>
      <c r="I159" s="12"/>
      <c r="J159" s="12"/>
      <c r="K159" s="12"/>
      <c r="L159" s="12"/>
      <c r="M159" s="12"/>
      <c r="N159" s="12"/>
      <c r="O159" s="12"/>
      <c r="P159" s="12"/>
      <c r="Q159" s="12"/>
      <c r="R159" s="12"/>
    </row>
    <row r="160" spans="1:18" ht="15.75">
      <c r="A160" s="10"/>
      <c r="B160" s="12"/>
      <c r="C160" s="12"/>
      <c r="D160" s="12"/>
      <c r="E160" s="12"/>
      <c r="F160" s="12"/>
      <c r="G160" s="12"/>
      <c r="H160" s="12"/>
      <c r="I160" s="12"/>
      <c r="J160" s="12"/>
      <c r="K160" s="12"/>
      <c r="L160" s="12"/>
      <c r="M160" s="12"/>
      <c r="N160" s="12"/>
      <c r="O160" s="12"/>
      <c r="P160" s="12"/>
      <c r="Q160" s="12"/>
      <c r="R160" s="12"/>
    </row>
    <row r="161" spans="1:18">
      <c r="A161" s="12"/>
      <c r="B161" s="12"/>
      <c r="C161" s="12"/>
      <c r="D161" s="12"/>
      <c r="E161" s="12"/>
      <c r="F161" s="12"/>
      <c r="G161" s="12"/>
      <c r="H161" s="12"/>
      <c r="I161" s="12"/>
      <c r="J161" s="12"/>
      <c r="K161" s="12"/>
      <c r="L161" s="12"/>
      <c r="M161" s="12"/>
      <c r="N161" s="12"/>
      <c r="O161" s="12"/>
      <c r="P161" s="12"/>
      <c r="Q161" s="12"/>
      <c r="R161" s="12"/>
    </row>
    <row r="162" spans="1:18">
      <c r="A162" s="12"/>
      <c r="B162" s="12"/>
      <c r="C162" s="12"/>
      <c r="D162" s="12"/>
      <c r="E162" s="12"/>
      <c r="F162" s="12"/>
      <c r="G162" s="12"/>
      <c r="H162" s="12"/>
      <c r="I162" s="12"/>
      <c r="J162" s="12"/>
      <c r="K162" s="12"/>
      <c r="L162" s="12"/>
      <c r="M162" s="12"/>
      <c r="N162" s="12"/>
      <c r="O162" s="12"/>
      <c r="P162" s="12"/>
      <c r="Q162" s="12"/>
      <c r="R162" s="12"/>
    </row>
    <row r="163" spans="1:18" ht="18.75">
      <c r="A163" s="53" t="s">
        <v>5450</v>
      </c>
      <c r="B163" s="12"/>
      <c r="C163" s="12"/>
      <c r="D163" s="12"/>
      <c r="E163" s="12"/>
      <c r="F163" s="12"/>
      <c r="G163" s="12"/>
      <c r="H163" s="12"/>
      <c r="I163" s="12"/>
      <c r="J163" s="12"/>
      <c r="K163" s="12"/>
      <c r="L163" s="12"/>
      <c r="M163" s="12"/>
      <c r="N163" s="12"/>
      <c r="O163" s="12"/>
      <c r="P163" s="12"/>
      <c r="Q163" s="12"/>
      <c r="R163" s="12"/>
    </row>
    <row r="164" spans="1:18" ht="18.75">
      <c r="A164" s="11" t="s">
        <v>5451</v>
      </c>
      <c r="B164" s="12"/>
      <c r="C164" s="12"/>
      <c r="D164" s="12"/>
      <c r="E164" s="12"/>
      <c r="F164" s="12"/>
      <c r="G164" s="12"/>
      <c r="H164" s="12"/>
      <c r="I164" s="12"/>
      <c r="J164" s="12"/>
      <c r="K164" s="12"/>
      <c r="L164" s="12"/>
      <c r="M164" s="12"/>
      <c r="N164" s="12"/>
      <c r="O164" s="12"/>
      <c r="P164" s="12"/>
      <c r="Q164" s="12"/>
      <c r="R164" s="12"/>
    </row>
    <row r="165" spans="1:18" ht="15.75">
      <c r="A165" s="10"/>
      <c r="B165" s="12"/>
      <c r="C165" s="12"/>
      <c r="D165" s="12"/>
      <c r="E165" s="12"/>
      <c r="F165" s="12"/>
      <c r="G165" s="12"/>
      <c r="H165" s="12"/>
      <c r="I165" s="12"/>
      <c r="J165" s="12"/>
      <c r="K165" s="12"/>
      <c r="L165" s="12"/>
      <c r="M165" s="12"/>
      <c r="N165" s="12"/>
      <c r="O165" s="12"/>
      <c r="P165" s="12"/>
      <c r="Q165" s="12"/>
      <c r="R165" s="12"/>
    </row>
    <row r="166" spans="1:18" ht="15.75">
      <c r="A166" s="10"/>
      <c r="B166" s="12"/>
      <c r="C166" s="12"/>
      <c r="D166" s="12"/>
      <c r="E166" s="12"/>
      <c r="F166" s="12"/>
      <c r="G166" s="12"/>
      <c r="H166" s="12"/>
      <c r="I166" s="12"/>
      <c r="J166" s="12"/>
      <c r="K166" s="12"/>
      <c r="L166" s="12"/>
      <c r="M166" s="12"/>
      <c r="N166" s="12"/>
      <c r="O166" s="12"/>
      <c r="P166" s="12"/>
      <c r="Q166" s="12"/>
      <c r="R166" s="12"/>
    </row>
    <row r="167" spans="1:18" ht="15.75">
      <c r="A167" s="10"/>
      <c r="B167" s="12"/>
      <c r="C167" s="12"/>
      <c r="D167" s="12"/>
      <c r="E167" s="12"/>
      <c r="F167" s="12"/>
      <c r="G167" s="12"/>
      <c r="H167" s="12"/>
      <c r="I167" s="12"/>
      <c r="J167" s="12"/>
      <c r="K167" s="12"/>
      <c r="L167" s="12"/>
      <c r="M167" s="12"/>
      <c r="N167" s="12"/>
      <c r="O167" s="12"/>
      <c r="P167" s="12"/>
      <c r="Q167" s="12"/>
      <c r="R167" s="12"/>
    </row>
    <row r="168" spans="1:18" ht="15.75">
      <c r="A168" s="10"/>
      <c r="B168" s="12"/>
      <c r="C168" s="12"/>
      <c r="D168" s="12"/>
      <c r="E168" s="12"/>
      <c r="F168" s="12"/>
      <c r="G168" s="12"/>
      <c r="H168" s="12"/>
      <c r="I168" s="12"/>
      <c r="J168" s="12"/>
      <c r="K168" s="12"/>
      <c r="L168" s="12"/>
      <c r="M168" s="12"/>
      <c r="N168" s="12"/>
      <c r="O168" s="12"/>
      <c r="P168" s="12"/>
      <c r="Q168" s="12"/>
      <c r="R168" s="12"/>
    </row>
    <row r="169" spans="1:18" ht="15.75">
      <c r="A169" s="10"/>
      <c r="B169" s="12"/>
      <c r="C169" s="12"/>
      <c r="D169" s="12"/>
      <c r="E169" s="12"/>
      <c r="F169" s="12"/>
      <c r="G169" s="12"/>
      <c r="H169" s="12"/>
      <c r="I169" s="12"/>
      <c r="J169" s="12"/>
      <c r="K169" s="12"/>
      <c r="L169" s="12"/>
      <c r="M169" s="12"/>
      <c r="N169" s="12"/>
      <c r="O169" s="12"/>
      <c r="P169" s="12"/>
      <c r="Q169" s="12"/>
      <c r="R169" s="12"/>
    </row>
    <row r="170" spans="1:18" ht="15.75">
      <c r="A170" s="10"/>
      <c r="B170" s="12"/>
      <c r="C170" s="12"/>
      <c r="D170" s="12"/>
      <c r="E170" s="12"/>
      <c r="F170" s="12"/>
      <c r="G170" s="12"/>
      <c r="H170" s="12"/>
      <c r="I170" s="12"/>
      <c r="J170" s="12"/>
      <c r="K170" s="12"/>
      <c r="L170" s="12"/>
      <c r="M170" s="12"/>
      <c r="N170" s="12"/>
      <c r="O170" s="12"/>
      <c r="P170" s="12"/>
      <c r="Q170" s="12"/>
      <c r="R170" s="12"/>
    </row>
    <row r="171" spans="1:18" ht="15.75">
      <c r="A171" s="10"/>
      <c r="B171" s="12"/>
      <c r="C171" s="12"/>
      <c r="D171" s="12"/>
      <c r="E171" s="12"/>
      <c r="F171" s="12"/>
      <c r="G171" s="12"/>
      <c r="H171" s="12"/>
      <c r="I171" s="12"/>
      <c r="J171" s="12"/>
      <c r="K171" s="12"/>
      <c r="L171" s="12"/>
      <c r="M171" s="12"/>
      <c r="N171" s="12"/>
      <c r="O171" s="12"/>
      <c r="P171" s="12"/>
      <c r="Q171" s="12"/>
      <c r="R171" s="12"/>
    </row>
    <row r="172" spans="1:18" ht="15.75">
      <c r="A172" s="10"/>
      <c r="B172" s="12"/>
      <c r="C172" s="12"/>
      <c r="D172" s="12"/>
      <c r="E172" s="12"/>
      <c r="F172" s="12"/>
      <c r="G172" s="12"/>
      <c r="H172" s="12"/>
      <c r="I172" s="12"/>
      <c r="J172" s="12"/>
      <c r="K172" s="12"/>
      <c r="L172" s="12"/>
      <c r="M172" s="12"/>
      <c r="N172" s="12"/>
      <c r="O172" s="12"/>
      <c r="P172" s="12"/>
      <c r="Q172" s="12"/>
      <c r="R172" s="12"/>
    </row>
    <row r="173" spans="1:18" ht="15.75">
      <c r="A173" s="10"/>
      <c r="B173" s="12"/>
      <c r="C173" s="12"/>
      <c r="D173" s="12"/>
      <c r="E173" s="12"/>
      <c r="F173" s="12"/>
      <c r="G173" s="12"/>
      <c r="H173" s="12"/>
      <c r="I173" s="12"/>
      <c r="J173" s="12"/>
      <c r="K173" s="12"/>
      <c r="L173" s="12"/>
      <c r="M173" s="12"/>
      <c r="N173" s="12"/>
      <c r="O173" s="12"/>
      <c r="P173" s="12"/>
      <c r="Q173" s="12"/>
      <c r="R173" s="12"/>
    </row>
    <row r="174" spans="1:18" ht="15.75">
      <c r="A174" s="10"/>
      <c r="B174" s="12"/>
      <c r="C174" s="12"/>
      <c r="D174" s="12"/>
      <c r="E174" s="12"/>
      <c r="F174" s="12"/>
      <c r="G174" s="12"/>
      <c r="H174" s="12"/>
      <c r="I174" s="12"/>
      <c r="J174" s="12"/>
      <c r="K174" s="12"/>
      <c r="L174" s="12"/>
      <c r="M174" s="12"/>
      <c r="N174" s="12"/>
      <c r="O174" s="12"/>
      <c r="P174" s="12"/>
      <c r="Q174" s="12"/>
      <c r="R174" s="12"/>
    </row>
    <row r="175" spans="1:18" ht="15.75">
      <c r="A175" s="10"/>
      <c r="B175" s="12"/>
      <c r="C175" s="12"/>
      <c r="D175" s="12"/>
      <c r="E175" s="12"/>
      <c r="F175" s="12"/>
      <c r="G175" s="12"/>
      <c r="H175" s="12"/>
      <c r="I175" s="12"/>
      <c r="J175" s="12"/>
      <c r="K175" s="12"/>
      <c r="L175" s="12"/>
      <c r="M175" s="12"/>
      <c r="N175" s="12"/>
      <c r="O175" s="12"/>
      <c r="P175" s="12"/>
      <c r="Q175" s="12"/>
      <c r="R175" s="12"/>
    </row>
    <row r="176" spans="1:18" ht="15.75">
      <c r="A176" s="10"/>
      <c r="B176" s="12"/>
      <c r="C176" s="12"/>
      <c r="D176" s="12"/>
      <c r="E176" s="12"/>
      <c r="F176" s="12"/>
      <c r="G176" s="12"/>
      <c r="H176" s="12"/>
      <c r="I176" s="12"/>
      <c r="J176" s="12"/>
      <c r="K176" s="12"/>
      <c r="L176" s="12"/>
      <c r="M176" s="12"/>
      <c r="N176" s="12"/>
      <c r="O176" s="12"/>
      <c r="P176" s="12"/>
      <c r="Q176" s="12"/>
      <c r="R176" s="12"/>
    </row>
    <row r="177" spans="1:18" ht="15.75">
      <c r="A177" s="10"/>
      <c r="B177" s="12"/>
      <c r="C177" s="12"/>
      <c r="D177" s="12"/>
      <c r="E177" s="12"/>
      <c r="F177" s="12"/>
      <c r="G177" s="12"/>
      <c r="H177" s="12"/>
      <c r="I177" s="12"/>
      <c r="J177" s="12"/>
      <c r="K177" s="12"/>
      <c r="L177" s="12"/>
      <c r="M177" s="12"/>
      <c r="N177" s="12"/>
      <c r="O177" s="12"/>
      <c r="P177" s="12"/>
      <c r="Q177" s="12"/>
      <c r="R177" s="12"/>
    </row>
    <row r="178" spans="1:18" ht="15.75">
      <c r="A178" s="10"/>
      <c r="B178" s="12"/>
      <c r="C178" s="12"/>
      <c r="D178" s="12"/>
      <c r="E178" s="12"/>
      <c r="F178" s="12"/>
      <c r="G178" s="12"/>
      <c r="H178" s="12"/>
      <c r="I178" s="12"/>
      <c r="J178" s="12"/>
      <c r="K178" s="12"/>
      <c r="L178" s="12"/>
      <c r="M178" s="12"/>
      <c r="N178" s="12"/>
      <c r="O178" s="12"/>
      <c r="P178" s="12"/>
      <c r="Q178" s="12"/>
      <c r="R178" s="12"/>
    </row>
    <row r="179" spans="1:18" ht="15.75">
      <c r="A179" s="10"/>
      <c r="B179" s="12"/>
      <c r="C179" s="12"/>
      <c r="D179" s="12"/>
      <c r="E179" s="12"/>
      <c r="F179" s="12"/>
      <c r="G179" s="12"/>
      <c r="H179" s="12"/>
      <c r="I179" s="12"/>
      <c r="J179" s="12"/>
      <c r="K179" s="12"/>
      <c r="L179" s="12"/>
      <c r="M179" s="12"/>
      <c r="N179" s="12"/>
      <c r="O179" s="12"/>
      <c r="P179" s="12"/>
      <c r="Q179" s="12"/>
      <c r="R179" s="12"/>
    </row>
    <row r="180" spans="1:18" ht="15.75">
      <c r="A180" s="10"/>
      <c r="B180" s="12"/>
      <c r="C180" s="12"/>
      <c r="D180" s="12"/>
      <c r="E180" s="12"/>
      <c r="F180" s="12"/>
      <c r="G180" s="12"/>
      <c r="H180" s="12"/>
      <c r="I180" s="12"/>
      <c r="J180" s="12"/>
      <c r="K180" s="12"/>
      <c r="L180" s="12"/>
      <c r="M180" s="12"/>
      <c r="N180" s="12"/>
      <c r="O180" s="12"/>
      <c r="P180" s="12"/>
      <c r="Q180" s="12"/>
      <c r="R180" s="12"/>
    </row>
    <row r="181" spans="1:18" ht="15.75">
      <c r="A181" s="10"/>
      <c r="B181" s="12"/>
      <c r="C181" s="12"/>
      <c r="D181" s="12"/>
      <c r="E181" s="12"/>
      <c r="F181" s="12"/>
      <c r="G181" s="12"/>
      <c r="H181" s="12"/>
      <c r="I181" s="12"/>
      <c r="J181" s="12"/>
      <c r="K181" s="12"/>
      <c r="L181" s="12"/>
      <c r="M181" s="12"/>
      <c r="N181" s="12"/>
      <c r="O181" s="12"/>
      <c r="P181" s="12"/>
      <c r="Q181" s="12"/>
      <c r="R181" s="12"/>
    </row>
    <row r="182" spans="1:18" ht="15.75">
      <c r="A182" s="10"/>
      <c r="B182" s="12"/>
      <c r="C182" s="12"/>
      <c r="D182" s="12"/>
      <c r="E182" s="12"/>
      <c r="F182" s="12"/>
      <c r="G182" s="12"/>
      <c r="H182" s="12"/>
      <c r="I182" s="12"/>
      <c r="J182" s="12"/>
      <c r="K182" s="12"/>
      <c r="L182" s="12"/>
      <c r="M182" s="12"/>
      <c r="N182" s="12"/>
      <c r="O182" s="12"/>
      <c r="P182" s="12"/>
      <c r="Q182" s="12"/>
      <c r="R182" s="12"/>
    </row>
    <row r="183" spans="1:18" ht="15.75">
      <c r="A183" s="10"/>
      <c r="B183" s="12"/>
      <c r="C183" s="12"/>
      <c r="D183" s="12"/>
      <c r="E183" s="12"/>
      <c r="F183" s="12"/>
      <c r="G183" s="12"/>
      <c r="H183" s="12"/>
      <c r="I183" s="12"/>
      <c r="J183" s="12"/>
      <c r="K183" s="12"/>
      <c r="L183" s="12"/>
      <c r="M183" s="12"/>
      <c r="N183" s="12"/>
      <c r="O183" s="12"/>
      <c r="P183" s="12"/>
      <c r="Q183" s="12"/>
      <c r="R183" s="12"/>
    </row>
    <row r="184" spans="1:18" ht="15.75">
      <c r="A184" s="10"/>
      <c r="B184" s="12"/>
      <c r="C184" s="12"/>
      <c r="D184" s="12"/>
      <c r="E184" s="12"/>
      <c r="F184" s="12"/>
      <c r="G184" s="12"/>
      <c r="H184" s="12"/>
      <c r="I184" s="12"/>
      <c r="J184" s="12"/>
      <c r="K184" s="12"/>
      <c r="L184" s="12"/>
      <c r="M184" s="12"/>
      <c r="N184" s="12"/>
      <c r="O184" s="12"/>
      <c r="P184" s="12"/>
      <c r="Q184" s="12"/>
      <c r="R184" s="12"/>
    </row>
    <row r="185" spans="1:18">
      <c r="A185" s="12"/>
      <c r="B185" s="12"/>
      <c r="C185" s="12"/>
      <c r="D185" s="12"/>
      <c r="E185" s="12"/>
      <c r="F185" s="12"/>
      <c r="G185" s="12"/>
      <c r="H185" s="12"/>
      <c r="I185" s="12"/>
      <c r="J185" s="12"/>
      <c r="K185" s="12"/>
      <c r="L185" s="12"/>
      <c r="M185" s="12"/>
      <c r="N185" s="12"/>
      <c r="O185" s="12"/>
      <c r="P185" s="12"/>
      <c r="Q185" s="12"/>
      <c r="R185" s="12"/>
    </row>
    <row r="186" spans="1:18">
      <c r="A186" s="12"/>
      <c r="B186" s="12"/>
      <c r="C186" s="12"/>
      <c r="D186" s="12"/>
      <c r="E186" s="12"/>
      <c r="F186" s="12"/>
      <c r="G186" s="12"/>
      <c r="H186" s="12"/>
      <c r="I186" s="12"/>
      <c r="J186" s="12"/>
      <c r="K186" s="12"/>
      <c r="L186" s="12"/>
      <c r="M186" s="12"/>
      <c r="N186" s="12"/>
      <c r="O186" s="12"/>
      <c r="P186" s="12"/>
      <c r="Q186" s="12"/>
      <c r="R186" s="12"/>
    </row>
    <row r="187" spans="1:18" ht="18.75">
      <c r="A187" s="53" t="s">
        <v>5452</v>
      </c>
      <c r="B187" s="12"/>
      <c r="C187" s="12"/>
      <c r="D187" s="12"/>
      <c r="E187" s="12"/>
      <c r="F187" s="12"/>
      <c r="G187" s="12"/>
      <c r="H187" s="12"/>
      <c r="I187" s="12"/>
      <c r="J187" s="12"/>
      <c r="K187" s="12"/>
      <c r="L187" s="12"/>
      <c r="M187" s="12"/>
      <c r="N187" s="12"/>
      <c r="O187" s="12"/>
      <c r="P187" s="12"/>
      <c r="Q187" s="12"/>
      <c r="R187" s="12"/>
    </row>
    <row r="188" spans="1:18" ht="18.75">
      <c r="A188" s="622" t="s">
        <v>5453</v>
      </c>
      <c r="B188" s="12"/>
      <c r="C188" s="12"/>
      <c r="D188" s="12"/>
      <c r="E188" s="12"/>
      <c r="F188" s="12"/>
      <c r="G188" s="12"/>
      <c r="H188" s="12"/>
      <c r="I188" s="12"/>
      <c r="J188" s="12"/>
      <c r="K188" s="12"/>
      <c r="L188" s="12"/>
      <c r="M188" s="12"/>
      <c r="N188" s="12"/>
      <c r="O188" s="12"/>
      <c r="P188" s="12"/>
      <c r="Q188" s="12"/>
      <c r="R188" s="12"/>
    </row>
    <row r="189" spans="1:18" ht="15.75">
      <c r="A189" s="10"/>
      <c r="B189" s="12"/>
      <c r="C189" s="12"/>
      <c r="D189" s="12"/>
      <c r="E189" s="12"/>
      <c r="F189" s="12"/>
      <c r="G189" s="12"/>
      <c r="H189" s="12"/>
      <c r="I189" s="12"/>
      <c r="J189" s="12"/>
      <c r="K189" s="12"/>
      <c r="L189" s="12"/>
      <c r="M189" s="12"/>
      <c r="N189" s="12"/>
      <c r="O189" s="12"/>
      <c r="P189" s="12"/>
      <c r="Q189" s="12"/>
      <c r="R189" s="12"/>
    </row>
    <row r="190" spans="1:18" ht="15.75">
      <c r="A190" s="10"/>
      <c r="B190" s="12"/>
      <c r="C190" s="12"/>
      <c r="D190" s="12"/>
      <c r="E190" s="12"/>
      <c r="F190" s="12"/>
      <c r="G190" s="12"/>
      <c r="H190" s="12"/>
      <c r="I190" s="12"/>
      <c r="J190" s="12"/>
      <c r="K190" s="12"/>
      <c r="L190" s="12"/>
      <c r="M190" s="12"/>
      <c r="N190" s="12"/>
      <c r="O190" s="12"/>
      <c r="P190" s="12"/>
      <c r="Q190" s="12"/>
      <c r="R190" s="12"/>
    </row>
    <row r="191" spans="1:18" ht="15.75">
      <c r="A191" s="10"/>
      <c r="B191" s="12"/>
      <c r="C191" s="12"/>
      <c r="D191" s="12"/>
      <c r="E191" s="12"/>
      <c r="F191" s="12"/>
      <c r="G191" s="12"/>
      <c r="H191" s="12"/>
      <c r="I191" s="12"/>
      <c r="J191" s="12"/>
      <c r="K191" s="12"/>
      <c r="L191" s="12"/>
      <c r="M191" s="12"/>
      <c r="N191" s="12"/>
      <c r="O191" s="12"/>
      <c r="P191" s="12"/>
      <c r="Q191" s="12"/>
      <c r="R191" s="12"/>
    </row>
    <row r="192" spans="1:18" ht="15.75">
      <c r="A192" s="10"/>
      <c r="B192" s="12"/>
      <c r="C192" s="12"/>
      <c r="D192" s="12"/>
      <c r="E192" s="12"/>
      <c r="F192" s="12"/>
      <c r="G192" s="12"/>
      <c r="H192" s="12"/>
      <c r="I192" s="12"/>
      <c r="J192" s="12"/>
      <c r="K192" s="12"/>
      <c r="L192" s="12"/>
      <c r="M192" s="12"/>
      <c r="N192" s="12"/>
      <c r="O192" s="12"/>
      <c r="P192" s="12"/>
      <c r="Q192" s="12"/>
      <c r="R192" s="12"/>
    </row>
    <row r="193" spans="1:18" ht="15.75">
      <c r="A193" s="10"/>
      <c r="B193" s="12"/>
      <c r="C193" s="12"/>
      <c r="D193" s="12"/>
      <c r="E193" s="12"/>
      <c r="F193" s="12"/>
      <c r="G193" s="12"/>
      <c r="H193" s="12"/>
      <c r="I193" s="12"/>
      <c r="J193" s="12"/>
      <c r="K193" s="12"/>
      <c r="L193" s="12"/>
      <c r="M193" s="12"/>
      <c r="N193" s="12"/>
      <c r="O193" s="12"/>
      <c r="P193" s="12"/>
      <c r="Q193" s="12"/>
      <c r="R193" s="12"/>
    </row>
    <row r="194" spans="1:18" ht="15.75">
      <c r="A194" s="10"/>
      <c r="B194" s="12"/>
      <c r="C194" s="12"/>
      <c r="D194" s="12"/>
      <c r="E194" s="12"/>
      <c r="F194" s="12"/>
      <c r="G194" s="12"/>
      <c r="H194" s="12"/>
      <c r="I194" s="12"/>
      <c r="J194" s="12"/>
      <c r="K194" s="12"/>
      <c r="L194" s="12"/>
      <c r="M194" s="12"/>
      <c r="N194" s="12"/>
      <c r="O194" s="12"/>
      <c r="P194" s="12"/>
      <c r="Q194" s="12"/>
      <c r="R194" s="12"/>
    </row>
    <row r="195" spans="1:18" ht="15.75">
      <c r="A195" s="10"/>
      <c r="B195" s="12"/>
      <c r="C195" s="12"/>
      <c r="D195" s="12"/>
      <c r="E195" s="12"/>
      <c r="F195" s="12"/>
      <c r="G195" s="12"/>
      <c r="H195" s="12"/>
      <c r="I195" s="12"/>
      <c r="J195" s="12"/>
      <c r="K195" s="12"/>
      <c r="L195" s="12"/>
      <c r="M195" s="12"/>
      <c r="N195" s="12"/>
      <c r="O195" s="12"/>
      <c r="P195" s="12"/>
      <c r="Q195" s="12"/>
      <c r="R195" s="12"/>
    </row>
    <row r="196" spans="1:18" ht="15.75">
      <c r="A196" s="10"/>
      <c r="B196" s="12"/>
      <c r="C196" s="12"/>
      <c r="D196" s="12"/>
      <c r="E196" s="12"/>
      <c r="F196" s="12"/>
      <c r="G196" s="12"/>
      <c r="H196" s="12"/>
      <c r="I196" s="12"/>
      <c r="J196" s="12"/>
      <c r="K196" s="12"/>
      <c r="L196" s="12"/>
      <c r="M196" s="12"/>
      <c r="N196" s="12"/>
      <c r="O196" s="12"/>
      <c r="P196" s="12"/>
      <c r="Q196" s="12"/>
      <c r="R196" s="12"/>
    </row>
    <row r="197" spans="1:18" ht="15.75">
      <c r="A197" s="10"/>
      <c r="B197" s="12"/>
      <c r="C197" s="12"/>
      <c r="D197" s="12"/>
      <c r="E197" s="12"/>
      <c r="F197" s="12"/>
      <c r="G197" s="12"/>
      <c r="H197" s="12"/>
      <c r="I197" s="12"/>
      <c r="J197" s="12"/>
      <c r="K197" s="12"/>
      <c r="L197" s="12"/>
      <c r="M197" s="12"/>
      <c r="N197" s="12"/>
      <c r="O197" s="12"/>
      <c r="P197" s="12"/>
      <c r="Q197" s="12"/>
      <c r="R197" s="12"/>
    </row>
    <row r="198" spans="1:18" ht="15.75">
      <c r="A198" s="10"/>
      <c r="B198" s="12"/>
      <c r="C198" s="12"/>
      <c r="D198" s="12"/>
      <c r="E198" s="12"/>
      <c r="F198" s="12"/>
      <c r="G198" s="12"/>
      <c r="H198" s="12"/>
      <c r="I198" s="12"/>
      <c r="J198" s="12"/>
      <c r="K198" s="12"/>
      <c r="L198" s="12"/>
      <c r="M198" s="12"/>
      <c r="N198" s="12"/>
      <c r="O198" s="12"/>
      <c r="P198" s="12"/>
      <c r="Q198" s="12"/>
      <c r="R198" s="12"/>
    </row>
    <row r="199" spans="1:18" ht="15.75">
      <c r="A199" s="10"/>
      <c r="B199" s="12"/>
      <c r="C199" s="12"/>
      <c r="D199" s="12"/>
      <c r="E199" s="12"/>
      <c r="F199" s="12"/>
      <c r="G199" s="12"/>
      <c r="H199" s="12"/>
      <c r="I199" s="12"/>
      <c r="J199" s="12"/>
      <c r="K199" s="12"/>
      <c r="L199" s="12"/>
      <c r="M199" s="12"/>
      <c r="N199" s="12"/>
      <c r="O199" s="12"/>
      <c r="P199" s="12"/>
      <c r="Q199" s="12"/>
      <c r="R199" s="12"/>
    </row>
    <row r="200" spans="1:18" ht="15.75">
      <c r="A200" s="10"/>
      <c r="B200" s="12"/>
      <c r="C200" s="12"/>
      <c r="D200" s="12"/>
      <c r="E200" s="12"/>
      <c r="F200" s="12"/>
      <c r="G200" s="12"/>
      <c r="H200" s="12"/>
      <c r="I200" s="12"/>
      <c r="J200" s="12"/>
      <c r="K200" s="12"/>
      <c r="L200" s="12"/>
      <c r="M200" s="12"/>
      <c r="N200" s="12"/>
      <c r="O200" s="12"/>
      <c r="P200" s="12"/>
      <c r="Q200" s="12"/>
      <c r="R200" s="12"/>
    </row>
    <row r="201" spans="1:18" ht="15.75">
      <c r="A201" s="10"/>
      <c r="B201" s="12"/>
      <c r="C201" s="12"/>
      <c r="D201" s="12"/>
      <c r="E201" s="12"/>
      <c r="F201" s="12"/>
      <c r="G201" s="12"/>
      <c r="H201" s="12"/>
      <c r="I201" s="12"/>
      <c r="J201" s="12"/>
      <c r="K201" s="12"/>
      <c r="L201" s="12"/>
      <c r="M201" s="12"/>
      <c r="N201" s="12"/>
      <c r="O201" s="12"/>
      <c r="P201" s="12"/>
      <c r="Q201" s="12"/>
      <c r="R201" s="12"/>
    </row>
    <row r="202" spans="1:18" ht="15.75">
      <c r="A202" s="10"/>
      <c r="B202" s="12"/>
      <c r="C202" s="12"/>
      <c r="D202" s="12"/>
      <c r="E202" s="12"/>
      <c r="F202" s="12"/>
      <c r="G202" s="12"/>
      <c r="H202" s="12"/>
      <c r="I202" s="12"/>
      <c r="J202" s="12"/>
      <c r="K202" s="12"/>
      <c r="L202" s="12"/>
      <c r="M202" s="12"/>
      <c r="N202" s="12"/>
      <c r="O202" s="12"/>
      <c r="P202" s="12"/>
      <c r="Q202" s="12"/>
      <c r="R202" s="12"/>
    </row>
    <row r="203" spans="1:18" ht="15.75">
      <c r="A203" s="10"/>
      <c r="B203" s="12"/>
      <c r="C203" s="12"/>
      <c r="D203" s="12"/>
      <c r="E203" s="12"/>
      <c r="F203" s="12"/>
      <c r="G203" s="12"/>
      <c r="H203" s="12"/>
      <c r="I203" s="12"/>
      <c r="J203" s="12"/>
      <c r="K203" s="12"/>
      <c r="L203" s="12"/>
      <c r="M203" s="12"/>
      <c r="N203" s="12"/>
      <c r="O203" s="12"/>
      <c r="P203" s="12"/>
      <c r="Q203" s="12"/>
      <c r="R203" s="12"/>
    </row>
    <row r="204" spans="1:18" ht="15.75">
      <c r="A204" s="10"/>
      <c r="B204" s="12"/>
      <c r="C204" s="12"/>
      <c r="D204" s="12"/>
      <c r="E204" s="12"/>
      <c r="F204" s="12"/>
      <c r="G204" s="12"/>
      <c r="H204" s="12"/>
      <c r="I204" s="12"/>
      <c r="J204" s="12"/>
      <c r="K204" s="12"/>
      <c r="L204" s="12"/>
      <c r="M204" s="12"/>
      <c r="N204" s="12"/>
      <c r="O204" s="12"/>
      <c r="P204" s="12"/>
      <c r="Q204" s="12"/>
      <c r="R204" s="12"/>
    </row>
    <row r="205" spans="1:18" ht="15.75">
      <c r="A205" s="10"/>
      <c r="B205" s="12"/>
      <c r="C205" s="12"/>
      <c r="D205" s="12"/>
      <c r="E205" s="12"/>
      <c r="F205" s="12"/>
      <c r="G205" s="12"/>
      <c r="H205" s="12"/>
      <c r="I205" s="12"/>
      <c r="J205" s="12"/>
      <c r="K205" s="12"/>
      <c r="L205" s="12"/>
      <c r="M205" s="12"/>
      <c r="N205" s="12"/>
      <c r="O205" s="12"/>
      <c r="P205" s="12"/>
      <c r="Q205" s="12"/>
      <c r="R205" s="12"/>
    </row>
    <row r="206" spans="1:18" ht="15.75">
      <c r="A206" s="10"/>
      <c r="B206" s="12"/>
      <c r="C206" s="12"/>
      <c r="D206" s="12"/>
      <c r="E206" s="12"/>
      <c r="F206" s="12"/>
      <c r="G206" s="12"/>
      <c r="H206" s="12"/>
      <c r="I206" s="12"/>
      <c r="J206" s="12"/>
      <c r="K206" s="12"/>
      <c r="L206" s="12"/>
      <c r="M206" s="12"/>
      <c r="N206" s="12"/>
      <c r="O206" s="12"/>
      <c r="P206" s="12"/>
      <c r="Q206" s="12"/>
      <c r="R206" s="12"/>
    </row>
    <row r="207" spans="1:18" ht="15.75">
      <c r="A207" s="10"/>
      <c r="B207" s="12"/>
      <c r="C207" s="12"/>
      <c r="D207" s="12"/>
      <c r="E207" s="12"/>
      <c r="F207" s="12"/>
      <c r="G207" s="12"/>
      <c r="H207" s="12"/>
      <c r="I207" s="12"/>
      <c r="J207" s="12"/>
      <c r="K207" s="12"/>
      <c r="L207" s="12"/>
      <c r="M207" s="12"/>
      <c r="N207" s="12"/>
      <c r="O207" s="12"/>
      <c r="P207" s="12"/>
      <c r="Q207" s="12"/>
      <c r="R207" s="12"/>
    </row>
    <row r="208" spans="1:18" ht="15.75">
      <c r="A208" s="10"/>
      <c r="B208" s="12"/>
      <c r="C208" s="12"/>
      <c r="D208" s="12"/>
      <c r="E208" s="12"/>
      <c r="F208" s="12"/>
      <c r="G208" s="12"/>
      <c r="H208" s="12"/>
      <c r="I208" s="12"/>
      <c r="J208" s="12"/>
      <c r="K208" s="12"/>
      <c r="L208" s="12"/>
      <c r="M208" s="12"/>
      <c r="N208" s="12"/>
      <c r="O208" s="12"/>
      <c r="P208" s="12"/>
      <c r="Q208" s="12"/>
      <c r="R208" s="12"/>
    </row>
    <row r="209" spans="1:18" ht="15.75">
      <c r="A209" s="10"/>
      <c r="B209" s="12"/>
      <c r="C209" s="12"/>
      <c r="D209" s="12"/>
      <c r="E209" s="12"/>
      <c r="F209" s="12"/>
      <c r="G209" s="12"/>
      <c r="H209" s="12"/>
      <c r="I209" s="12"/>
      <c r="J209" s="12"/>
      <c r="K209" s="12"/>
      <c r="L209" s="12"/>
      <c r="M209" s="12"/>
      <c r="N209" s="12"/>
      <c r="O209" s="12"/>
      <c r="P209" s="12"/>
      <c r="Q209" s="12"/>
      <c r="R209" s="12"/>
    </row>
    <row r="210" spans="1:18" ht="15.75">
      <c r="A210" s="10"/>
      <c r="B210" s="12"/>
      <c r="C210" s="12"/>
      <c r="D210" s="12"/>
      <c r="E210" s="12"/>
      <c r="F210" s="12"/>
      <c r="G210" s="12"/>
      <c r="H210" s="12"/>
      <c r="I210" s="12"/>
      <c r="J210" s="12"/>
      <c r="K210" s="12"/>
      <c r="L210" s="12"/>
      <c r="M210" s="12"/>
      <c r="N210" s="12"/>
      <c r="O210" s="12"/>
      <c r="P210" s="12"/>
      <c r="Q210" s="12"/>
      <c r="R210" s="12"/>
    </row>
    <row r="211" spans="1:18" ht="15.75">
      <c r="A211" s="10"/>
      <c r="B211" s="12"/>
      <c r="C211" s="12"/>
      <c r="D211" s="12"/>
      <c r="E211" s="12"/>
      <c r="F211" s="12"/>
      <c r="G211" s="12"/>
      <c r="H211" s="12"/>
      <c r="I211" s="12"/>
      <c r="J211" s="12"/>
      <c r="K211" s="12"/>
      <c r="L211" s="12"/>
      <c r="M211" s="12"/>
      <c r="N211" s="12"/>
      <c r="O211" s="12"/>
      <c r="P211" s="12"/>
      <c r="Q211" s="12"/>
      <c r="R211" s="12"/>
    </row>
    <row r="212" spans="1:18">
      <c r="A212" s="12"/>
      <c r="B212" s="12"/>
      <c r="C212" s="12"/>
      <c r="D212" s="12"/>
      <c r="E212" s="12"/>
      <c r="F212" s="12"/>
      <c r="G212" s="12"/>
      <c r="H212" s="12"/>
      <c r="I212" s="12"/>
      <c r="J212" s="12"/>
      <c r="K212" s="12"/>
      <c r="L212" s="12"/>
      <c r="M212" s="12"/>
      <c r="N212" s="12"/>
      <c r="O212" s="12"/>
      <c r="P212" s="12"/>
      <c r="Q212" s="12"/>
      <c r="R212" s="12"/>
    </row>
    <row r="213" spans="1:18">
      <c r="A213" s="12"/>
      <c r="B213" s="12"/>
      <c r="C213" s="12"/>
      <c r="D213" s="12"/>
      <c r="E213" s="12"/>
      <c r="F213" s="12"/>
      <c r="G213" s="12"/>
      <c r="H213" s="12"/>
      <c r="I213" s="12"/>
      <c r="J213" s="12"/>
      <c r="K213" s="12"/>
      <c r="L213" s="12"/>
      <c r="M213" s="12"/>
      <c r="N213" s="12"/>
      <c r="O213" s="12"/>
      <c r="P213" s="12"/>
      <c r="Q213" s="12"/>
      <c r="R213" s="12"/>
    </row>
    <row r="214" spans="1:18" ht="18.75">
      <c r="A214" s="53" t="s">
        <v>5454</v>
      </c>
      <c r="B214" s="12"/>
      <c r="C214" s="12"/>
      <c r="D214" s="12"/>
      <c r="E214" s="12"/>
      <c r="F214" s="12"/>
      <c r="G214" s="12"/>
      <c r="H214" s="12"/>
      <c r="I214" s="12"/>
      <c r="J214" s="12"/>
      <c r="K214" s="12"/>
      <c r="L214" s="12"/>
      <c r="M214" s="12"/>
      <c r="N214" s="12"/>
      <c r="O214" s="12"/>
      <c r="P214" s="12"/>
      <c r="Q214" s="12"/>
      <c r="R214" s="12"/>
    </row>
    <row r="215" spans="1:18" ht="15.75">
      <c r="A215" s="10"/>
      <c r="B215" s="12"/>
      <c r="C215" s="12"/>
      <c r="D215" s="12"/>
      <c r="E215" s="12"/>
      <c r="F215" s="12"/>
      <c r="G215" s="12"/>
      <c r="H215" s="12"/>
      <c r="I215" s="12"/>
      <c r="J215" s="12"/>
      <c r="K215" s="12"/>
      <c r="L215" s="12"/>
      <c r="M215" s="12"/>
      <c r="N215" s="12"/>
      <c r="O215" s="12"/>
      <c r="P215" s="12"/>
      <c r="Q215" s="12"/>
      <c r="R215" s="12"/>
    </row>
    <row r="216" spans="1:18" ht="15.75">
      <c r="A216" s="10"/>
      <c r="B216" s="12"/>
      <c r="C216" s="12"/>
      <c r="D216" s="12"/>
      <c r="E216" s="12"/>
      <c r="F216" s="12"/>
      <c r="G216" s="12"/>
      <c r="H216" s="12"/>
      <c r="I216" s="12"/>
      <c r="J216" s="12"/>
      <c r="K216" s="12"/>
      <c r="L216" s="12"/>
      <c r="M216" s="12"/>
      <c r="N216" s="12"/>
      <c r="O216" s="12"/>
      <c r="P216" s="12"/>
      <c r="Q216" s="12"/>
      <c r="R216" s="12"/>
    </row>
    <row r="217" spans="1:18" ht="15.75">
      <c r="A217" s="10"/>
      <c r="B217" s="12"/>
      <c r="C217" s="12"/>
      <c r="D217" s="12"/>
      <c r="E217" s="12"/>
      <c r="F217" s="12"/>
      <c r="G217" s="12"/>
      <c r="H217" s="12"/>
      <c r="I217" s="12"/>
      <c r="J217" s="12"/>
      <c r="K217" s="12"/>
      <c r="L217" s="12"/>
      <c r="M217" s="12"/>
      <c r="N217" s="12"/>
      <c r="O217" s="12"/>
      <c r="P217" s="12"/>
      <c r="Q217" s="12"/>
      <c r="R217" s="12"/>
    </row>
    <row r="218" spans="1:18" ht="15.75">
      <c r="A218" s="10"/>
      <c r="B218" s="12"/>
      <c r="C218" s="12"/>
      <c r="D218" s="12"/>
      <c r="E218" s="12"/>
      <c r="F218" s="12"/>
      <c r="G218" s="12"/>
      <c r="H218" s="12"/>
      <c r="I218" s="12"/>
      <c r="J218" s="12"/>
      <c r="K218" s="12"/>
      <c r="L218" s="12"/>
      <c r="M218" s="12"/>
      <c r="N218" s="12"/>
      <c r="O218" s="12"/>
      <c r="P218" s="12"/>
      <c r="Q218" s="12"/>
      <c r="R218" s="12"/>
    </row>
    <row r="219" spans="1:18" ht="15.75">
      <c r="A219" s="10"/>
      <c r="B219" s="12"/>
      <c r="C219" s="12"/>
      <c r="D219" s="12"/>
      <c r="E219" s="12"/>
      <c r="F219" s="12"/>
      <c r="G219" s="12"/>
      <c r="H219" s="12"/>
      <c r="I219" s="12"/>
      <c r="J219" s="12"/>
      <c r="K219" s="12"/>
      <c r="L219" s="12"/>
      <c r="M219" s="12"/>
      <c r="N219" s="12"/>
      <c r="O219" s="12"/>
      <c r="P219" s="12"/>
      <c r="Q219" s="12"/>
      <c r="R219" s="12"/>
    </row>
    <row r="220" spans="1:18" ht="15.75">
      <c r="A220" s="10"/>
      <c r="B220" s="12"/>
      <c r="C220" s="12"/>
      <c r="D220" s="12"/>
      <c r="E220" s="12"/>
      <c r="F220" s="12"/>
      <c r="G220" s="12"/>
      <c r="H220" s="12"/>
      <c r="I220" s="12"/>
      <c r="J220" s="12"/>
      <c r="K220" s="12"/>
      <c r="L220" s="12"/>
      <c r="M220" s="12"/>
      <c r="N220" s="12"/>
      <c r="O220" s="12"/>
      <c r="P220" s="12"/>
      <c r="Q220" s="12"/>
      <c r="R220" s="12"/>
    </row>
    <row r="221" spans="1:18" ht="15.75">
      <c r="A221" s="10"/>
      <c r="B221" s="12"/>
      <c r="C221" s="12"/>
      <c r="D221" s="12"/>
      <c r="E221" s="12"/>
      <c r="F221" s="12"/>
      <c r="G221" s="12"/>
      <c r="H221" s="12"/>
      <c r="I221" s="12"/>
      <c r="J221" s="12"/>
      <c r="K221" s="12"/>
      <c r="L221" s="12"/>
      <c r="M221" s="12"/>
      <c r="N221" s="12"/>
      <c r="O221" s="12"/>
      <c r="P221" s="12"/>
      <c r="Q221" s="12"/>
      <c r="R221" s="12"/>
    </row>
    <row r="222" spans="1:18" ht="15.75">
      <c r="A222" s="10"/>
      <c r="B222" s="12"/>
      <c r="C222" s="12"/>
      <c r="D222" s="12"/>
      <c r="E222" s="12"/>
      <c r="F222" s="12"/>
      <c r="G222" s="12"/>
      <c r="H222" s="12"/>
      <c r="I222" s="12"/>
      <c r="J222" s="12"/>
      <c r="K222" s="12"/>
      <c r="L222" s="12"/>
      <c r="M222" s="12"/>
      <c r="N222" s="12"/>
      <c r="O222" s="12"/>
      <c r="P222" s="12"/>
      <c r="Q222" s="12"/>
      <c r="R222" s="12"/>
    </row>
    <row r="223" spans="1:18" ht="15.75">
      <c r="A223" s="10"/>
      <c r="B223" s="12"/>
      <c r="C223" s="12"/>
      <c r="D223" s="12"/>
      <c r="E223" s="12"/>
      <c r="F223" s="12"/>
      <c r="G223" s="12"/>
      <c r="H223" s="12"/>
      <c r="I223" s="12"/>
      <c r="J223" s="12"/>
      <c r="K223" s="12"/>
      <c r="L223" s="12"/>
      <c r="M223" s="12"/>
      <c r="N223" s="12"/>
      <c r="O223" s="12"/>
      <c r="P223" s="12"/>
      <c r="Q223" s="12"/>
      <c r="R223" s="12"/>
    </row>
    <row r="224" spans="1:18" ht="15.75">
      <c r="A224" s="10"/>
      <c r="B224" s="12"/>
      <c r="C224" s="12"/>
      <c r="D224" s="12"/>
      <c r="E224" s="12"/>
      <c r="F224" s="12"/>
      <c r="G224" s="12"/>
      <c r="H224" s="12"/>
      <c r="I224" s="12"/>
      <c r="J224" s="12"/>
      <c r="K224" s="12"/>
      <c r="L224" s="12"/>
      <c r="M224" s="12"/>
      <c r="N224" s="12"/>
      <c r="O224" s="12"/>
      <c r="P224" s="12"/>
      <c r="Q224" s="12"/>
      <c r="R224" s="12"/>
    </row>
    <row r="225" spans="1:18" ht="15.75">
      <c r="A225" s="10"/>
      <c r="B225" s="12"/>
      <c r="C225" s="12"/>
      <c r="D225" s="12"/>
      <c r="E225" s="12"/>
      <c r="F225" s="12"/>
      <c r="G225" s="12"/>
      <c r="H225" s="12"/>
      <c r="I225" s="12"/>
      <c r="J225" s="12"/>
      <c r="K225" s="12"/>
      <c r="L225" s="12"/>
      <c r="M225" s="12"/>
      <c r="N225" s="12"/>
      <c r="O225" s="12"/>
      <c r="P225" s="12"/>
      <c r="Q225" s="12"/>
      <c r="R225" s="12"/>
    </row>
    <row r="226" spans="1:18" ht="15.75">
      <c r="A226" s="10"/>
      <c r="B226" s="12"/>
      <c r="C226" s="12"/>
      <c r="D226" s="12"/>
      <c r="E226" s="12"/>
      <c r="F226" s="12"/>
      <c r="G226" s="12"/>
      <c r="H226" s="12"/>
      <c r="I226" s="12"/>
      <c r="J226" s="12"/>
      <c r="K226" s="12"/>
      <c r="L226" s="12"/>
      <c r="M226" s="12"/>
      <c r="N226" s="12"/>
      <c r="O226" s="12"/>
      <c r="P226" s="12"/>
      <c r="Q226" s="12"/>
      <c r="R226" s="12"/>
    </row>
    <row r="227" spans="1:18" ht="15.75">
      <c r="A227" s="10"/>
      <c r="B227" s="12"/>
      <c r="C227" s="12"/>
      <c r="D227" s="12"/>
      <c r="E227" s="12"/>
      <c r="F227" s="12"/>
      <c r="G227" s="12"/>
      <c r="H227" s="12"/>
      <c r="I227" s="12"/>
      <c r="J227" s="12"/>
      <c r="K227" s="12"/>
      <c r="L227" s="12"/>
      <c r="M227" s="12"/>
      <c r="N227" s="12"/>
      <c r="O227" s="12"/>
      <c r="P227" s="12"/>
      <c r="Q227" s="12"/>
      <c r="R227" s="12"/>
    </row>
    <row r="228" spans="1:18" ht="15.75">
      <c r="A228" s="10"/>
      <c r="B228" s="12"/>
      <c r="C228" s="12"/>
      <c r="D228" s="12"/>
      <c r="E228" s="12"/>
      <c r="F228" s="12"/>
      <c r="G228" s="12"/>
      <c r="H228" s="12"/>
      <c r="I228" s="12"/>
      <c r="J228" s="12"/>
      <c r="K228" s="12"/>
      <c r="L228" s="12"/>
      <c r="M228" s="12"/>
      <c r="N228" s="12"/>
      <c r="O228" s="12"/>
      <c r="P228" s="12"/>
      <c r="Q228" s="12"/>
      <c r="R228" s="12"/>
    </row>
    <row r="229" spans="1:18" ht="15.75">
      <c r="A229" s="10"/>
      <c r="B229" s="12"/>
      <c r="C229" s="12"/>
      <c r="D229" s="12"/>
      <c r="E229" s="12"/>
      <c r="F229" s="12"/>
      <c r="G229" s="12"/>
      <c r="H229" s="12"/>
      <c r="I229" s="12"/>
      <c r="J229" s="12"/>
      <c r="K229" s="12"/>
      <c r="L229" s="12"/>
      <c r="M229" s="12"/>
      <c r="N229" s="12"/>
      <c r="O229" s="12"/>
      <c r="P229" s="12"/>
      <c r="Q229" s="12"/>
      <c r="R229" s="12"/>
    </row>
    <row r="230" spans="1:18" ht="15.75">
      <c r="A230" s="10"/>
      <c r="B230" s="12"/>
      <c r="C230" s="12"/>
      <c r="D230" s="12"/>
      <c r="E230" s="12"/>
      <c r="F230" s="12"/>
      <c r="G230" s="12"/>
      <c r="H230" s="12"/>
      <c r="I230" s="12"/>
      <c r="J230" s="12"/>
      <c r="K230" s="12"/>
      <c r="L230" s="12"/>
      <c r="M230" s="12"/>
      <c r="N230" s="12"/>
      <c r="O230" s="12"/>
      <c r="P230" s="12"/>
      <c r="Q230" s="12"/>
      <c r="R230" s="12"/>
    </row>
    <row r="231" spans="1:18" ht="15.75">
      <c r="A231" s="10"/>
      <c r="B231" s="12"/>
      <c r="C231" s="12"/>
      <c r="D231" s="12"/>
      <c r="E231" s="12"/>
      <c r="F231" s="12"/>
      <c r="G231" s="12"/>
      <c r="H231" s="12"/>
      <c r="I231" s="12"/>
      <c r="J231" s="12"/>
      <c r="K231" s="12"/>
      <c r="L231" s="12"/>
      <c r="M231" s="12"/>
      <c r="N231" s="12"/>
      <c r="O231" s="12"/>
      <c r="P231" s="12"/>
      <c r="Q231" s="12"/>
      <c r="R231" s="12"/>
    </row>
    <row r="232" spans="1:18" ht="15.75">
      <c r="A232" s="10"/>
      <c r="B232" s="12"/>
      <c r="C232" s="12"/>
      <c r="D232" s="12"/>
      <c r="E232" s="12"/>
      <c r="F232" s="12"/>
      <c r="G232" s="12"/>
      <c r="H232" s="12"/>
      <c r="I232" s="12"/>
      <c r="J232" s="12"/>
      <c r="K232" s="12"/>
      <c r="L232" s="12"/>
      <c r="M232" s="12"/>
      <c r="N232" s="12"/>
      <c r="O232" s="12"/>
      <c r="P232" s="12"/>
      <c r="Q232" s="12"/>
      <c r="R232" s="12"/>
    </row>
    <row r="233" spans="1:18" ht="15.75">
      <c r="A233" s="10"/>
      <c r="B233" s="12"/>
      <c r="C233" s="12"/>
      <c r="D233" s="12"/>
      <c r="E233" s="12"/>
      <c r="F233" s="12"/>
      <c r="G233" s="12"/>
      <c r="H233" s="12"/>
      <c r="I233" s="12"/>
      <c r="J233" s="12"/>
      <c r="K233" s="12"/>
      <c r="L233" s="12"/>
      <c r="M233" s="12"/>
      <c r="N233" s="12"/>
      <c r="O233" s="12"/>
      <c r="P233" s="12"/>
      <c r="Q233" s="12"/>
      <c r="R233" s="12"/>
    </row>
    <row r="234" spans="1:18" ht="15.75">
      <c r="A234" s="10"/>
      <c r="B234" s="12"/>
      <c r="C234" s="12"/>
      <c r="D234" s="12"/>
      <c r="E234" s="12"/>
      <c r="F234" s="12"/>
      <c r="G234" s="12"/>
      <c r="H234" s="12"/>
      <c r="I234" s="12"/>
      <c r="J234" s="12"/>
      <c r="K234" s="12"/>
      <c r="L234" s="12"/>
      <c r="M234" s="12"/>
      <c r="N234" s="12"/>
      <c r="O234" s="12"/>
      <c r="P234" s="12"/>
      <c r="Q234" s="12"/>
      <c r="R234" s="12"/>
    </row>
    <row r="235" spans="1:18">
      <c r="A235" s="12"/>
      <c r="B235" s="12"/>
      <c r="C235" s="12"/>
      <c r="D235" s="12"/>
      <c r="E235" s="12"/>
      <c r="F235" s="12"/>
      <c r="G235" s="12"/>
      <c r="H235" s="12"/>
      <c r="I235" s="12"/>
      <c r="J235" s="12"/>
      <c r="K235" s="12"/>
      <c r="L235" s="12"/>
      <c r="M235" s="12"/>
      <c r="N235" s="12"/>
      <c r="O235" s="12"/>
      <c r="P235" s="12"/>
      <c r="Q235" s="12"/>
      <c r="R235" s="12"/>
    </row>
    <row r="236" spans="1:18">
      <c r="A236" s="12"/>
      <c r="B236" s="12"/>
      <c r="C236" s="12"/>
      <c r="D236" s="12"/>
      <c r="E236" s="12"/>
      <c r="F236" s="12"/>
      <c r="G236" s="12"/>
      <c r="H236" s="12"/>
      <c r="I236" s="12"/>
      <c r="J236" s="12"/>
      <c r="K236" s="12"/>
      <c r="L236" s="12"/>
      <c r="M236" s="12"/>
      <c r="N236" s="12"/>
      <c r="O236" s="12"/>
      <c r="P236" s="12"/>
      <c r="Q236" s="12"/>
      <c r="R236" s="12"/>
    </row>
    <row r="237" spans="1:18">
      <c r="A237" s="12"/>
      <c r="B237" s="12"/>
      <c r="C237" s="12"/>
      <c r="D237" s="12"/>
      <c r="E237" s="12"/>
      <c r="F237" s="12"/>
      <c r="G237" s="12"/>
      <c r="H237" s="12"/>
      <c r="I237" s="12"/>
      <c r="J237" s="12"/>
      <c r="K237" s="12"/>
      <c r="L237" s="12"/>
      <c r="M237" s="12"/>
      <c r="N237" s="12"/>
      <c r="O237" s="12"/>
      <c r="P237" s="12"/>
      <c r="Q237" s="12"/>
      <c r="R237" s="12"/>
    </row>
    <row r="238" spans="1:18" ht="18.75">
      <c r="A238" s="53" t="s">
        <v>5455</v>
      </c>
      <c r="B238" s="12"/>
      <c r="C238" s="12"/>
      <c r="D238" s="12"/>
      <c r="E238" s="12"/>
      <c r="F238" s="12"/>
      <c r="G238" s="12"/>
      <c r="H238" s="12"/>
      <c r="I238" s="12"/>
      <c r="J238" s="12"/>
      <c r="K238" s="12"/>
      <c r="L238" s="12"/>
      <c r="M238" s="12"/>
      <c r="N238" s="12"/>
      <c r="O238" s="12"/>
      <c r="P238" s="12"/>
      <c r="Q238" s="12"/>
      <c r="R238" s="12"/>
    </row>
    <row r="239" spans="1:18" ht="18.75">
      <c r="A239" s="11" t="s">
        <v>5456</v>
      </c>
      <c r="B239" s="12"/>
      <c r="C239" s="12"/>
      <c r="D239" s="12"/>
      <c r="E239" s="12"/>
      <c r="F239" s="12"/>
      <c r="G239" s="12"/>
      <c r="H239" s="12"/>
      <c r="I239" s="12"/>
      <c r="J239" s="12"/>
      <c r="K239" s="12"/>
      <c r="L239" s="12"/>
      <c r="M239" s="12"/>
      <c r="N239" s="12"/>
      <c r="O239" s="12"/>
      <c r="P239" s="12"/>
      <c r="Q239" s="12"/>
      <c r="R239" s="12"/>
    </row>
    <row r="240" spans="1:18" ht="15.75">
      <c r="A240" s="10"/>
      <c r="B240" s="12"/>
      <c r="C240" s="12"/>
      <c r="D240" s="12"/>
      <c r="E240" s="12"/>
      <c r="F240" s="12"/>
      <c r="G240" s="12"/>
      <c r="H240" s="12"/>
      <c r="I240" s="12"/>
      <c r="J240" s="12"/>
      <c r="K240" s="12"/>
      <c r="L240" s="12"/>
      <c r="M240" s="12"/>
      <c r="N240" s="12"/>
      <c r="O240" s="12"/>
      <c r="P240" s="12"/>
      <c r="Q240" s="12"/>
      <c r="R240" s="12"/>
    </row>
    <row r="241" spans="1:18" ht="15.75">
      <c r="A241" s="10"/>
      <c r="B241" s="12"/>
      <c r="C241" s="12"/>
      <c r="D241" s="12"/>
      <c r="E241" s="12"/>
      <c r="F241" s="12"/>
      <c r="G241" s="12"/>
      <c r="H241" s="12"/>
      <c r="I241" s="12"/>
      <c r="J241" s="12"/>
      <c r="K241" s="12"/>
      <c r="L241" s="12"/>
      <c r="M241" s="12"/>
      <c r="N241" s="12"/>
      <c r="O241" s="12"/>
      <c r="P241" s="12"/>
      <c r="Q241" s="12"/>
      <c r="R241" s="12"/>
    </row>
    <row r="242" spans="1:18" ht="15.75">
      <c r="A242" s="10"/>
      <c r="B242" s="12"/>
      <c r="C242" s="12"/>
      <c r="D242" s="12"/>
      <c r="E242" s="12"/>
      <c r="F242" s="12"/>
      <c r="G242" s="12"/>
      <c r="H242" s="12"/>
      <c r="I242" s="12"/>
      <c r="J242" s="12"/>
      <c r="K242" s="12"/>
      <c r="L242" s="12"/>
      <c r="M242" s="12"/>
      <c r="N242" s="12"/>
      <c r="O242" s="12"/>
      <c r="P242" s="12"/>
      <c r="Q242" s="12"/>
      <c r="R242" s="12"/>
    </row>
    <row r="243" spans="1:18" ht="15.75">
      <c r="A243" s="10"/>
      <c r="B243" s="12"/>
      <c r="C243" s="12"/>
      <c r="D243" s="12"/>
      <c r="E243" s="12"/>
      <c r="F243" s="12"/>
      <c r="G243" s="12"/>
      <c r="H243" s="12"/>
      <c r="I243" s="12"/>
      <c r="J243" s="12"/>
      <c r="K243" s="12"/>
      <c r="L243" s="12"/>
      <c r="M243" s="12"/>
      <c r="N243" s="12"/>
      <c r="O243" s="12"/>
      <c r="P243" s="12"/>
      <c r="Q243" s="12"/>
      <c r="R243" s="12"/>
    </row>
    <row r="244" spans="1:18" ht="15.75">
      <c r="A244" s="10"/>
      <c r="B244" s="12"/>
      <c r="C244" s="12"/>
      <c r="D244" s="12"/>
      <c r="E244" s="12"/>
      <c r="F244" s="12"/>
      <c r="G244" s="12"/>
      <c r="H244" s="12"/>
      <c r="I244" s="12"/>
      <c r="J244" s="12"/>
      <c r="K244" s="12"/>
      <c r="L244" s="12"/>
      <c r="M244" s="12"/>
      <c r="N244" s="12"/>
      <c r="O244" s="12"/>
      <c r="P244" s="12"/>
      <c r="Q244" s="12"/>
      <c r="R244" s="12"/>
    </row>
    <row r="245" spans="1:18" ht="15.75">
      <c r="A245" s="10"/>
      <c r="B245" s="12"/>
      <c r="C245" s="12"/>
      <c r="D245" s="12"/>
      <c r="E245" s="12"/>
      <c r="F245" s="12"/>
      <c r="G245" s="12"/>
      <c r="H245" s="12"/>
      <c r="I245" s="12"/>
      <c r="J245" s="12"/>
      <c r="K245" s="12"/>
      <c r="L245" s="12"/>
      <c r="M245" s="12"/>
      <c r="N245" s="12"/>
      <c r="O245" s="12"/>
      <c r="P245" s="12"/>
      <c r="Q245" s="12"/>
      <c r="R245" s="12"/>
    </row>
    <row r="246" spans="1:18" ht="15.75">
      <c r="A246" s="10"/>
      <c r="B246" s="12"/>
      <c r="C246" s="12"/>
      <c r="D246" s="12"/>
      <c r="E246" s="12"/>
      <c r="F246" s="12"/>
      <c r="G246" s="12"/>
      <c r="H246" s="12"/>
      <c r="I246" s="12"/>
      <c r="J246" s="12"/>
      <c r="K246" s="12"/>
      <c r="L246" s="12"/>
      <c r="M246" s="12"/>
      <c r="N246" s="12"/>
      <c r="O246" s="12"/>
      <c r="P246" s="12"/>
      <c r="Q246" s="12"/>
      <c r="R246" s="12"/>
    </row>
    <row r="247" spans="1:18" ht="15.75">
      <c r="A247" s="10"/>
      <c r="B247" s="12"/>
      <c r="C247" s="12"/>
      <c r="D247" s="12"/>
      <c r="E247" s="12"/>
      <c r="F247" s="12"/>
      <c r="G247" s="12"/>
      <c r="H247" s="12"/>
      <c r="I247" s="12"/>
      <c r="J247" s="12"/>
      <c r="K247" s="12"/>
      <c r="L247" s="12"/>
      <c r="M247" s="12"/>
      <c r="N247" s="12"/>
      <c r="O247" s="12"/>
      <c r="P247" s="12"/>
      <c r="Q247" s="12"/>
      <c r="R247" s="12"/>
    </row>
    <row r="248" spans="1:18" ht="15.75">
      <c r="A248" s="10"/>
      <c r="B248" s="12"/>
      <c r="C248" s="12"/>
      <c r="D248" s="12"/>
      <c r="E248" s="12"/>
      <c r="F248" s="12"/>
      <c r="G248" s="12"/>
      <c r="H248" s="12"/>
      <c r="I248" s="12"/>
      <c r="J248" s="12"/>
      <c r="K248" s="12"/>
      <c r="L248" s="12"/>
      <c r="M248" s="12"/>
      <c r="N248" s="12"/>
      <c r="O248" s="12"/>
      <c r="P248" s="12"/>
      <c r="Q248" s="12"/>
      <c r="R248" s="12"/>
    </row>
    <row r="249" spans="1:18" ht="15.75">
      <c r="A249" s="10"/>
      <c r="B249" s="12"/>
      <c r="C249" s="12"/>
      <c r="D249" s="12"/>
      <c r="E249" s="12"/>
      <c r="F249" s="12"/>
      <c r="G249" s="12"/>
      <c r="H249" s="12"/>
      <c r="I249" s="12"/>
      <c r="J249" s="12"/>
      <c r="K249" s="12"/>
      <c r="L249" s="12"/>
      <c r="M249" s="12"/>
      <c r="N249" s="12"/>
      <c r="O249" s="12"/>
      <c r="P249" s="12"/>
      <c r="Q249" s="12"/>
      <c r="R249" s="12"/>
    </row>
    <row r="250" spans="1:18" ht="15.75">
      <c r="A250" s="10"/>
      <c r="B250" s="12"/>
      <c r="C250" s="12"/>
      <c r="D250" s="12"/>
      <c r="E250" s="12"/>
      <c r="F250" s="12"/>
      <c r="G250" s="12"/>
      <c r="H250" s="12"/>
      <c r="I250" s="12"/>
      <c r="J250" s="12"/>
      <c r="K250" s="12"/>
      <c r="L250" s="12"/>
      <c r="M250" s="12"/>
      <c r="N250" s="12"/>
      <c r="O250" s="12"/>
      <c r="P250" s="12"/>
      <c r="Q250" s="12"/>
      <c r="R250" s="12"/>
    </row>
    <row r="251" spans="1:18" ht="15.75">
      <c r="A251" s="10"/>
      <c r="B251" s="12"/>
      <c r="C251" s="12"/>
      <c r="D251" s="12"/>
      <c r="E251" s="12"/>
      <c r="F251" s="12"/>
      <c r="G251" s="12"/>
      <c r="H251" s="12"/>
      <c r="I251" s="12"/>
      <c r="J251" s="12"/>
      <c r="K251" s="12"/>
      <c r="L251" s="12"/>
      <c r="M251" s="12"/>
      <c r="N251" s="12"/>
      <c r="O251" s="12"/>
      <c r="P251" s="12"/>
      <c r="Q251" s="12"/>
      <c r="R251" s="12"/>
    </row>
    <row r="252" spans="1:18" ht="15.75">
      <c r="A252" s="10"/>
      <c r="B252" s="12"/>
      <c r="C252" s="12"/>
      <c r="D252" s="12"/>
      <c r="E252" s="12"/>
      <c r="F252" s="12"/>
      <c r="G252" s="12"/>
      <c r="H252" s="12"/>
      <c r="I252" s="12"/>
      <c r="J252" s="12"/>
      <c r="K252" s="12"/>
      <c r="L252" s="12"/>
      <c r="M252" s="12"/>
      <c r="N252" s="12"/>
      <c r="O252" s="12"/>
      <c r="P252" s="12"/>
      <c r="Q252" s="12"/>
      <c r="R252" s="12"/>
    </row>
    <row r="253" spans="1:18" ht="15.75">
      <c r="A253" s="10"/>
      <c r="B253" s="12"/>
      <c r="C253" s="12"/>
      <c r="D253" s="12"/>
      <c r="E253" s="12"/>
      <c r="F253" s="12"/>
      <c r="G253" s="12"/>
      <c r="H253" s="12"/>
      <c r="I253" s="12"/>
      <c r="J253" s="12"/>
      <c r="K253" s="12"/>
      <c r="L253" s="12"/>
      <c r="M253" s="12"/>
      <c r="N253" s="12"/>
      <c r="O253" s="12"/>
      <c r="P253" s="12"/>
      <c r="Q253" s="12"/>
      <c r="R253" s="12"/>
    </row>
    <row r="254" spans="1:18" ht="15.75">
      <c r="A254" s="10"/>
      <c r="B254" s="12"/>
      <c r="C254" s="12"/>
      <c r="D254" s="12"/>
      <c r="E254" s="12"/>
      <c r="F254" s="12"/>
      <c r="G254" s="12"/>
      <c r="H254" s="12"/>
      <c r="I254" s="12"/>
      <c r="J254" s="12"/>
      <c r="K254" s="12"/>
      <c r="L254" s="12"/>
      <c r="M254" s="12"/>
      <c r="N254" s="12"/>
      <c r="O254" s="12"/>
      <c r="P254" s="12"/>
      <c r="Q254" s="12"/>
      <c r="R254" s="12"/>
    </row>
    <row r="255" spans="1:18" ht="15.75">
      <c r="A255" s="10"/>
      <c r="B255" s="12"/>
      <c r="C255" s="12"/>
      <c r="D255" s="12"/>
      <c r="E255" s="12"/>
      <c r="F255" s="12"/>
      <c r="G255" s="12"/>
      <c r="H255" s="12"/>
      <c r="I255" s="12"/>
      <c r="J255" s="12"/>
      <c r="K255" s="12"/>
      <c r="L255" s="12"/>
      <c r="M255" s="12"/>
      <c r="N255" s="12"/>
      <c r="O255" s="12"/>
      <c r="P255" s="12"/>
      <c r="Q255" s="12"/>
      <c r="R255" s="12"/>
    </row>
    <row r="256" spans="1:18" ht="15.75">
      <c r="A256" s="10"/>
      <c r="B256" s="12"/>
      <c r="C256" s="12"/>
      <c r="D256" s="12"/>
      <c r="E256" s="12"/>
      <c r="F256" s="12"/>
      <c r="G256" s="12"/>
      <c r="H256" s="12"/>
      <c r="I256" s="12"/>
      <c r="J256" s="12"/>
      <c r="K256" s="12"/>
      <c r="L256" s="12"/>
      <c r="M256" s="12"/>
      <c r="N256" s="12"/>
      <c r="O256" s="12"/>
      <c r="P256" s="12"/>
      <c r="Q256" s="12"/>
      <c r="R256" s="12"/>
    </row>
    <row r="257" spans="1:18">
      <c r="A257" s="12"/>
      <c r="B257" s="12"/>
      <c r="C257" s="12"/>
      <c r="D257" s="12"/>
      <c r="E257" s="12"/>
      <c r="F257" s="12"/>
      <c r="G257" s="12"/>
      <c r="H257" s="12"/>
      <c r="I257" s="12"/>
      <c r="J257" s="12"/>
      <c r="K257" s="12"/>
      <c r="L257" s="12"/>
      <c r="M257" s="12"/>
      <c r="N257" s="12"/>
      <c r="O257" s="12"/>
      <c r="P257" s="12"/>
      <c r="Q257" s="12"/>
      <c r="R257" s="12"/>
    </row>
    <row r="258" spans="1:18">
      <c r="A258" s="12"/>
      <c r="B258" s="12"/>
      <c r="C258" s="12"/>
      <c r="D258" s="12"/>
      <c r="E258" s="12"/>
      <c r="F258" s="12"/>
      <c r="G258" s="12"/>
      <c r="H258" s="12"/>
      <c r="I258" s="12"/>
      <c r="J258" s="12"/>
      <c r="K258" s="12"/>
      <c r="L258" s="12"/>
      <c r="M258" s="12"/>
      <c r="N258" s="12"/>
      <c r="O258" s="12"/>
      <c r="P258" s="12"/>
      <c r="Q258" s="12"/>
      <c r="R258" s="12"/>
    </row>
    <row r="259" spans="1:18">
      <c r="A259" s="12"/>
      <c r="B259" s="12"/>
      <c r="C259" s="12"/>
      <c r="D259" s="12"/>
      <c r="E259" s="12"/>
      <c r="F259" s="12"/>
      <c r="G259" s="12"/>
      <c r="H259" s="12"/>
      <c r="I259" s="12"/>
      <c r="J259" s="12"/>
      <c r="K259" s="12"/>
      <c r="L259" s="12"/>
      <c r="M259" s="12"/>
      <c r="N259" s="12"/>
      <c r="O259" s="12"/>
      <c r="P259" s="12"/>
      <c r="Q259" s="12"/>
      <c r="R259" s="12"/>
    </row>
    <row r="260" spans="1:18" ht="15.75">
      <c r="A260" s="10"/>
      <c r="B260" s="12"/>
      <c r="C260" s="12"/>
      <c r="D260" s="12"/>
      <c r="E260" s="12"/>
      <c r="F260" s="12"/>
      <c r="G260" s="12"/>
      <c r="H260" s="12"/>
      <c r="I260" s="12"/>
      <c r="J260" s="12"/>
      <c r="K260" s="12"/>
      <c r="L260" s="12"/>
      <c r="M260" s="12"/>
      <c r="N260" s="12"/>
      <c r="O260" s="12"/>
      <c r="P260" s="12"/>
      <c r="Q260" s="12"/>
      <c r="R260" s="12"/>
    </row>
    <row r="261" spans="1:18" ht="15.75">
      <c r="A261" s="10"/>
      <c r="B261" s="12"/>
      <c r="C261" s="12"/>
      <c r="D261" s="12"/>
      <c r="E261" s="12"/>
      <c r="F261" s="12"/>
      <c r="G261" s="12"/>
      <c r="H261" s="12"/>
      <c r="I261" s="12"/>
      <c r="J261" s="12"/>
      <c r="K261" s="12"/>
      <c r="L261" s="12"/>
      <c r="M261" s="12"/>
      <c r="N261" s="12"/>
      <c r="O261" s="12"/>
      <c r="P261" s="12"/>
      <c r="Q261" s="12"/>
      <c r="R261" s="12"/>
    </row>
    <row r="262" spans="1:18" ht="15.75">
      <c r="A262" s="10"/>
      <c r="B262" s="12"/>
      <c r="C262" s="12"/>
      <c r="D262" s="12"/>
      <c r="E262" s="12"/>
      <c r="F262" s="12"/>
      <c r="G262" s="12"/>
      <c r="H262" s="12"/>
      <c r="I262" s="12"/>
      <c r="J262" s="12"/>
      <c r="K262" s="12"/>
      <c r="L262" s="12"/>
      <c r="M262" s="12"/>
      <c r="N262" s="12"/>
      <c r="O262" s="12"/>
      <c r="P262" s="12"/>
      <c r="Q262" s="12"/>
      <c r="R262" s="12"/>
    </row>
    <row r="263" spans="1:18" ht="18.75">
      <c r="A263" s="53" t="s">
        <v>5457</v>
      </c>
      <c r="B263" s="33"/>
      <c r="C263" s="33"/>
      <c r="D263" s="33"/>
      <c r="E263" s="33"/>
      <c r="F263" s="33"/>
      <c r="G263" s="33"/>
      <c r="H263" s="33"/>
      <c r="I263" s="33"/>
      <c r="J263" s="33"/>
      <c r="K263" s="33"/>
      <c r="L263" s="33"/>
      <c r="M263" s="33"/>
      <c r="N263" s="33"/>
      <c r="O263" s="33"/>
      <c r="P263" s="12"/>
      <c r="Q263" s="12"/>
      <c r="R263" s="12"/>
    </row>
    <row r="264" spans="1:18" ht="18.75">
      <c r="A264" s="11"/>
      <c r="B264" s="33"/>
      <c r="C264" s="33"/>
      <c r="D264" s="33"/>
      <c r="E264" s="33"/>
      <c r="F264" s="33"/>
      <c r="G264" s="33"/>
      <c r="H264" s="33"/>
      <c r="I264" s="33"/>
      <c r="J264" s="33"/>
      <c r="K264" s="33"/>
      <c r="L264" s="33"/>
      <c r="M264" s="33"/>
      <c r="N264" s="33"/>
      <c r="O264" s="33"/>
      <c r="P264" s="12"/>
      <c r="Q264" s="12"/>
      <c r="R264" s="12"/>
    </row>
    <row r="265" spans="1:18" ht="15.75">
      <c r="A265" s="10"/>
      <c r="B265" s="12"/>
      <c r="C265" s="12"/>
      <c r="D265" s="12"/>
      <c r="E265" s="12"/>
      <c r="F265" s="12"/>
      <c r="G265" s="12"/>
      <c r="H265" s="12"/>
      <c r="I265" s="12"/>
      <c r="J265" s="12"/>
      <c r="K265" s="12"/>
      <c r="L265" s="12"/>
      <c r="M265" s="12"/>
      <c r="N265" s="12"/>
      <c r="O265" s="12"/>
      <c r="P265" s="12"/>
      <c r="Q265" s="12"/>
      <c r="R265" s="12"/>
    </row>
    <row r="266" spans="1:18" ht="15.75">
      <c r="A266" s="10"/>
      <c r="B266" s="12"/>
      <c r="C266" s="12"/>
      <c r="D266" s="12"/>
      <c r="E266" s="12"/>
      <c r="F266" s="12"/>
      <c r="G266" s="12"/>
      <c r="H266" s="12"/>
      <c r="I266" s="12"/>
      <c r="J266" s="12"/>
      <c r="K266" s="12"/>
      <c r="L266" s="12"/>
      <c r="M266" s="12"/>
      <c r="N266" s="12"/>
      <c r="O266" s="12"/>
      <c r="P266" s="12"/>
      <c r="Q266" s="12"/>
      <c r="R266" s="12"/>
    </row>
    <row r="267" spans="1:18" ht="15.75">
      <c r="A267" s="10"/>
      <c r="B267" s="12"/>
      <c r="C267" s="12"/>
      <c r="D267" s="12"/>
      <c r="E267" s="12"/>
      <c r="F267" s="12"/>
      <c r="G267" s="12"/>
      <c r="H267" s="12"/>
      <c r="I267" s="12"/>
      <c r="J267" s="12"/>
      <c r="K267" s="12"/>
      <c r="L267" s="12"/>
      <c r="M267" s="12"/>
      <c r="N267" s="12"/>
      <c r="O267" s="12"/>
      <c r="P267" s="12"/>
      <c r="Q267" s="12"/>
      <c r="R267" s="12"/>
    </row>
    <row r="268" spans="1:18" ht="15.75">
      <c r="A268" s="10"/>
      <c r="B268" s="12"/>
      <c r="C268" s="12"/>
      <c r="D268" s="12"/>
      <c r="E268" s="12"/>
      <c r="F268" s="12"/>
      <c r="G268" s="12"/>
      <c r="H268" s="12"/>
      <c r="I268" s="12"/>
      <c r="J268" s="12"/>
      <c r="K268" s="12"/>
      <c r="L268" s="12"/>
      <c r="M268" s="12"/>
      <c r="N268" s="12"/>
      <c r="O268" s="12"/>
      <c r="P268" s="12"/>
      <c r="Q268" s="12"/>
      <c r="R268" s="12"/>
    </row>
    <row r="269" spans="1:18" ht="15.75">
      <c r="A269" s="10"/>
      <c r="B269" s="12"/>
      <c r="C269" s="12"/>
      <c r="D269" s="12"/>
      <c r="E269" s="12"/>
      <c r="F269" s="12"/>
      <c r="G269" s="12"/>
      <c r="H269" s="12"/>
      <c r="I269" s="12"/>
      <c r="J269" s="12"/>
      <c r="K269" s="12"/>
      <c r="L269" s="12"/>
      <c r="M269" s="12"/>
      <c r="N269" s="12"/>
      <c r="O269" s="12"/>
      <c r="P269" s="12"/>
      <c r="Q269" s="12"/>
      <c r="R269" s="12"/>
    </row>
    <row r="270" spans="1:18" ht="15.75">
      <c r="A270" s="10"/>
      <c r="B270" s="12"/>
      <c r="C270" s="12"/>
      <c r="D270" s="12"/>
      <c r="E270" s="12"/>
      <c r="F270" s="12"/>
      <c r="G270" s="12"/>
      <c r="H270" s="12"/>
      <c r="I270" s="12"/>
      <c r="J270" s="12"/>
      <c r="K270" s="12"/>
      <c r="L270" s="12"/>
      <c r="M270" s="12"/>
      <c r="N270" s="12"/>
      <c r="O270" s="12"/>
      <c r="P270" s="12"/>
      <c r="Q270" s="12"/>
      <c r="R270" s="12"/>
    </row>
    <row r="271" spans="1:18" ht="15.75">
      <c r="A271" s="10"/>
      <c r="B271" s="12"/>
      <c r="C271" s="12"/>
      <c r="D271" s="12"/>
      <c r="E271" s="12"/>
      <c r="F271" s="12"/>
      <c r="G271" s="12"/>
      <c r="H271" s="12"/>
      <c r="I271" s="12"/>
      <c r="J271" s="12"/>
      <c r="K271" s="12"/>
      <c r="L271" s="12"/>
      <c r="M271" s="12"/>
      <c r="N271" s="12"/>
      <c r="O271" s="12"/>
      <c r="P271" s="12"/>
      <c r="Q271" s="12"/>
      <c r="R271" s="12"/>
    </row>
    <row r="272" spans="1:18" ht="15.75">
      <c r="A272" s="10"/>
      <c r="B272" s="12"/>
      <c r="C272" s="12"/>
      <c r="D272" s="12"/>
      <c r="E272" s="12"/>
      <c r="F272" s="12"/>
      <c r="G272" s="12"/>
      <c r="H272" s="12"/>
      <c r="I272" s="12"/>
      <c r="J272" s="12"/>
      <c r="K272" s="12"/>
      <c r="L272" s="12"/>
      <c r="M272" s="12"/>
      <c r="N272" s="12"/>
      <c r="O272" s="12"/>
      <c r="P272" s="12"/>
      <c r="Q272" s="12"/>
      <c r="R272" s="12"/>
    </row>
    <row r="273" spans="1:18" ht="15.75">
      <c r="A273" s="10"/>
      <c r="B273" s="12"/>
      <c r="C273" s="12"/>
      <c r="D273" s="12"/>
      <c r="E273" s="12"/>
      <c r="F273" s="12"/>
      <c r="G273" s="12"/>
      <c r="H273" s="12"/>
      <c r="I273" s="12"/>
      <c r="J273" s="12"/>
      <c r="K273" s="12"/>
      <c r="L273" s="12"/>
      <c r="M273" s="12"/>
      <c r="N273" s="12"/>
      <c r="O273" s="12"/>
      <c r="P273" s="12"/>
      <c r="Q273" s="12"/>
      <c r="R273" s="12"/>
    </row>
    <row r="274" spans="1:18" ht="15.75">
      <c r="A274" s="10"/>
      <c r="B274" s="12"/>
      <c r="C274" s="12"/>
      <c r="D274" s="12"/>
      <c r="E274" s="12"/>
      <c r="F274" s="12"/>
      <c r="G274" s="12"/>
      <c r="H274" s="12"/>
      <c r="I274" s="12"/>
      <c r="J274" s="12"/>
      <c r="K274" s="12"/>
      <c r="L274" s="12"/>
      <c r="M274" s="12"/>
      <c r="N274" s="12"/>
      <c r="O274" s="12"/>
      <c r="P274" s="12"/>
      <c r="Q274" s="12"/>
      <c r="R274" s="12"/>
    </row>
    <row r="275" spans="1:18" ht="15.75">
      <c r="A275" s="10"/>
      <c r="B275" s="12"/>
      <c r="C275" s="12"/>
      <c r="D275" s="12"/>
      <c r="E275" s="12"/>
      <c r="F275" s="12"/>
      <c r="G275" s="12"/>
      <c r="H275" s="12"/>
      <c r="I275" s="12"/>
      <c r="J275" s="12"/>
      <c r="K275" s="12"/>
      <c r="L275" s="12"/>
      <c r="M275" s="12"/>
      <c r="N275" s="12"/>
      <c r="O275" s="12"/>
      <c r="P275" s="12"/>
      <c r="Q275" s="12"/>
      <c r="R275" s="12"/>
    </row>
    <row r="276" spans="1:18" ht="15.75">
      <c r="A276" s="10"/>
      <c r="B276" s="12"/>
      <c r="C276" s="12"/>
      <c r="D276" s="12"/>
      <c r="E276" s="12"/>
      <c r="F276" s="12"/>
      <c r="G276" s="12"/>
      <c r="H276" s="12"/>
      <c r="I276" s="12"/>
      <c r="J276" s="12"/>
      <c r="K276" s="12"/>
      <c r="L276" s="12"/>
      <c r="M276" s="12"/>
      <c r="N276" s="12"/>
      <c r="O276" s="12"/>
      <c r="P276" s="12"/>
      <c r="Q276" s="12"/>
      <c r="R276" s="12"/>
    </row>
    <row r="277" spans="1:18" ht="15.75">
      <c r="A277" s="10"/>
      <c r="B277" s="12"/>
      <c r="C277" s="12"/>
      <c r="D277" s="12"/>
      <c r="E277" s="12"/>
      <c r="F277" s="12"/>
      <c r="G277" s="12"/>
      <c r="H277" s="12"/>
      <c r="I277" s="12"/>
      <c r="J277" s="12"/>
      <c r="K277" s="12"/>
      <c r="L277" s="12"/>
      <c r="M277" s="12"/>
      <c r="N277" s="12"/>
      <c r="O277" s="12"/>
      <c r="P277" s="12"/>
      <c r="Q277" s="12"/>
      <c r="R277" s="12"/>
    </row>
    <row r="278" spans="1:18" ht="15.75">
      <c r="A278" s="10"/>
      <c r="B278" s="12"/>
      <c r="C278" s="12"/>
      <c r="D278" s="12"/>
      <c r="E278" s="12"/>
      <c r="F278" s="12"/>
      <c r="G278" s="12"/>
      <c r="H278" s="12"/>
      <c r="I278" s="12"/>
      <c r="J278" s="12"/>
      <c r="K278" s="12"/>
      <c r="L278" s="12"/>
      <c r="M278" s="12"/>
      <c r="N278" s="12"/>
      <c r="O278" s="12"/>
      <c r="P278" s="12"/>
      <c r="Q278" s="12"/>
      <c r="R278" s="12"/>
    </row>
    <row r="279" spans="1:18" ht="15.75">
      <c r="A279" s="10"/>
      <c r="B279" s="12"/>
      <c r="C279" s="12"/>
      <c r="D279" s="12"/>
      <c r="E279" s="12"/>
      <c r="F279" s="12"/>
      <c r="G279" s="12"/>
      <c r="H279" s="12"/>
      <c r="I279" s="12"/>
      <c r="J279" s="12"/>
      <c r="K279" s="12"/>
      <c r="L279" s="12"/>
      <c r="M279" s="12"/>
      <c r="N279" s="12"/>
      <c r="O279" s="12"/>
      <c r="P279" s="12"/>
      <c r="Q279" s="12"/>
      <c r="R279" s="12"/>
    </row>
    <row r="280" spans="1:18" ht="15.75">
      <c r="A280" s="10"/>
      <c r="B280" s="12"/>
      <c r="C280" s="12"/>
      <c r="D280" s="12"/>
      <c r="E280" s="12"/>
      <c r="F280" s="12"/>
      <c r="G280" s="12"/>
      <c r="H280" s="12"/>
      <c r="I280" s="12"/>
      <c r="J280" s="12"/>
      <c r="K280" s="12"/>
      <c r="L280" s="12"/>
      <c r="M280" s="12"/>
      <c r="N280" s="12"/>
      <c r="O280" s="12"/>
      <c r="P280" s="12"/>
      <c r="Q280" s="12"/>
      <c r="R280" s="12"/>
    </row>
    <row r="281" spans="1:18" ht="15.75">
      <c r="A281" s="10"/>
      <c r="B281" s="12"/>
      <c r="C281" s="12"/>
      <c r="D281" s="12"/>
      <c r="E281" s="12"/>
      <c r="F281" s="12"/>
      <c r="G281" s="12"/>
      <c r="H281" s="12"/>
      <c r="I281" s="12"/>
      <c r="J281" s="12"/>
      <c r="K281" s="12"/>
      <c r="L281" s="12"/>
      <c r="M281" s="12"/>
      <c r="N281" s="12"/>
      <c r="O281" s="12"/>
      <c r="P281" s="12"/>
      <c r="Q281" s="12"/>
      <c r="R281" s="12"/>
    </row>
    <row r="282" spans="1:18" ht="15.75">
      <c r="A282" s="10"/>
      <c r="B282" s="12"/>
      <c r="C282" s="12"/>
      <c r="D282" s="12"/>
      <c r="E282" s="12"/>
      <c r="F282" s="12"/>
      <c r="G282" s="12"/>
      <c r="H282" s="12"/>
      <c r="I282" s="12"/>
      <c r="J282" s="12"/>
      <c r="K282" s="12"/>
      <c r="L282" s="12"/>
      <c r="M282" s="12"/>
      <c r="N282" s="12"/>
      <c r="O282" s="12"/>
      <c r="P282" s="12"/>
      <c r="Q282" s="12"/>
      <c r="R282" s="12"/>
    </row>
    <row r="283" spans="1:18" ht="15.75">
      <c r="A283" s="10"/>
      <c r="B283" s="12"/>
      <c r="C283" s="12"/>
      <c r="D283" s="12"/>
      <c r="E283" s="12"/>
      <c r="F283" s="12"/>
      <c r="G283" s="12"/>
      <c r="H283" s="12"/>
      <c r="I283" s="12"/>
      <c r="J283" s="12"/>
      <c r="K283" s="12"/>
      <c r="L283" s="12"/>
      <c r="M283" s="12"/>
      <c r="N283" s="12"/>
      <c r="O283" s="12"/>
      <c r="P283" s="12"/>
      <c r="Q283" s="12"/>
      <c r="R283" s="12"/>
    </row>
    <row r="284" spans="1:18" ht="15.75">
      <c r="A284" s="10"/>
      <c r="B284" s="12"/>
      <c r="C284" s="12"/>
      <c r="D284" s="12"/>
      <c r="E284" s="12"/>
      <c r="F284" s="12"/>
      <c r="G284" s="12"/>
      <c r="H284" s="12"/>
      <c r="I284" s="12"/>
      <c r="J284" s="12"/>
      <c r="K284" s="12"/>
      <c r="L284" s="12"/>
      <c r="M284" s="12"/>
      <c r="N284" s="12"/>
      <c r="O284" s="12"/>
      <c r="P284" s="12"/>
      <c r="Q284" s="12"/>
      <c r="R284" s="12"/>
    </row>
    <row r="285" spans="1:18" ht="15.75">
      <c r="A285" s="10"/>
      <c r="B285" s="12"/>
      <c r="C285" s="12"/>
      <c r="D285" s="12"/>
      <c r="E285" s="12"/>
      <c r="F285" s="12"/>
      <c r="G285" s="12"/>
      <c r="H285" s="12"/>
      <c r="I285" s="12"/>
      <c r="J285" s="12"/>
      <c r="K285" s="12"/>
      <c r="L285" s="12"/>
      <c r="M285" s="12"/>
      <c r="N285" s="12"/>
      <c r="O285" s="12"/>
      <c r="P285" s="12"/>
      <c r="Q285" s="12"/>
      <c r="R285" s="12"/>
    </row>
    <row r="286" spans="1:18" ht="15.75">
      <c r="A286" s="10"/>
      <c r="B286" s="12"/>
      <c r="C286" s="12"/>
      <c r="D286" s="12"/>
      <c r="E286" s="12"/>
      <c r="F286" s="12"/>
      <c r="G286" s="12"/>
      <c r="H286" s="12"/>
      <c r="I286" s="12"/>
      <c r="J286" s="12"/>
      <c r="K286" s="12"/>
      <c r="L286" s="12"/>
      <c r="M286" s="12"/>
      <c r="N286" s="12"/>
      <c r="O286" s="12"/>
      <c r="P286" s="12"/>
      <c r="Q286" s="12"/>
      <c r="R286" s="12"/>
    </row>
    <row r="287" spans="1:18" ht="15.75">
      <c r="A287" s="10"/>
      <c r="B287" s="12"/>
      <c r="C287" s="12"/>
      <c r="D287" s="12"/>
      <c r="E287" s="12"/>
      <c r="F287" s="12"/>
      <c r="G287" s="12"/>
      <c r="H287" s="12"/>
      <c r="I287" s="12"/>
      <c r="J287" s="12"/>
      <c r="K287" s="12"/>
      <c r="L287" s="12"/>
      <c r="M287" s="12"/>
      <c r="N287" s="12"/>
      <c r="O287" s="12"/>
      <c r="P287" s="12"/>
      <c r="Q287" s="12"/>
      <c r="R287" s="12"/>
    </row>
    <row r="288" spans="1:18" ht="18.75">
      <c r="A288" s="53" t="s">
        <v>5458</v>
      </c>
      <c r="B288" s="33"/>
      <c r="C288" s="33"/>
      <c r="D288" s="33"/>
      <c r="E288" s="33"/>
      <c r="F288" s="33"/>
      <c r="G288" s="33"/>
      <c r="H288" s="33"/>
      <c r="I288" s="33"/>
      <c r="J288" s="33"/>
      <c r="K288" s="33"/>
      <c r="L288" s="33"/>
      <c r="M288" s="33"/>
      <c r="N288" s="33"/>
      <c r="O288" s="12"/>
      <c r="P288" s="12"/>
      <c r="Q288" s="12"/>
      <c r="R288" s="12"/>
    </row>
    <row r="289" spans="1:18" ht="18.75">
      <c r="A289" s="33" t="s">
        <v>5459</v>
      </c>
      <c r="B289" s="33"/>
      <c r="C289" s="33"/>
      <c r="D289" s="33"/>
      <c r="E289" s="33"/>
      <c r="F289" s="33"/>
      <c r="G289" s="33"/>
      <c r="H289" s="33"/>
      <c r="I289" s="33"/>
      <c r="J289" s="33"/>
      <c r="K289" s="33"/>
      <c r="L289" s="33"/>
      <c r="M289" s="33"/>
      <c r="N289" s="33"/>
      <c r="O289" s="12"/>
      <c r="P289" s="12"/>
      <c r="Q289" s="12"/>
      <c r="R289" s="12"/>
    </row>
    <row r="290" spans="1:18" ht="18.75">
      <c r="A290" s="53" t="s">
        <v>5460</v>
      </c>
      <c r="B290" s="12"/>
      <c r="C290" s="12"/>
      <c r="D290" s="12"/>
      <c r="E290" s="12"/>
      <c r="F290" s="12"/>
      <c r="G290" s="12"/>
      <c r="H290" s="12"/>
      <c r="I290" s="12"/>
      <c r="J290" s="12"/>
      <c r="K290" s="12"/>
      <c r="L290" s="12"/>
      <c r="M290" s="12"/>
      <c r="N290" s="12"/>
      <c r="O290" s="12"/>
      <c r="P290" s="12"/>
      <c r="Q290" s="12"/>
      <c r="R290" s="12"/>
    </row>
    <row r="291" spans="1:18" ht="15.75">
      <c r="A291" s="10"/>
      <c r="B291" s="12"/>
      <c r="C291" s="12"/>
      <c r="D291" s="12"/>
      <c r="E291" s="12"/>
      <c r="F291" s="12"/>
      <c r="G291" s="12"/>
      <c r="H291" s="12"/>
      <c r="I291" s="12"/>
      <c r="J291" s="12"/>
      <c r="K291" s="12"/>
      <c r="L291" s="12"/>
      <c r="M291" s="12"/>
      <c r="N291" s="12"/>
      <c r="O291" s="12"/>
      <c r="P291" s="12"/>
      <c r="Q291" s="12"/>
      <c r="R291" s="12"/>
    </row>
    <row r="292" spans="1:18" ht="15.75">
      <c r="A292" s="10"/>
      <c r="B292" s="12"/>
      <c r="C292" s="12"/>
      <c r="D292" s="12"/>
      <c r="E292" s="12"/>
      <c r="F292" s="12"/>
      <c r="G292" s="12"/>
      <c r="H292" s="12"/>
      <c r="I292" s="12"/>
      <c r="J292" s="12"/>
      <c r="K292" s="12"/>
      <c r="L292" s="12"/>
      <c r="M292" s="12"/>
      <c r="N292" s="12"/>
      <c r="O292" s="12"/>
      <c r="P292" s="12"/>
      <c r="Q292" s="12"/>
      <c r="R292" s="12"/>
    </row>
    <row r="293" spans="1:18" ht="15.75">
      <c r="A293" s="10"/>
      <c r="B293" s="12"/>
      <c r="C293" s="12"/>
      <c r="D293" s="12"/>
      <c r="E293" s="12"/>
      <c r="F293" s="12"/>
      <c r="G293" s="12"/>
      <c r="H293" s="12"/>
      <c r="I293" s="12"/>
      <c r="J293" s="12"/>
      <c r="K293" s="12"/>
      <c r="L293" s="12"/>
      <c r="M293" s="12"/>
      <c r="N293" s="12"/>
      <c r="O293" s="12"/>
      <c r="P293" s="12"/>
      <c r="Q293" s="12"/>
      <c r="R293" s="12"/>
    </row>
    <row r="294" spans="1:18" ht="15.75">
      <c r="A294" s="10"/>
      <c r="B294" s="12"/>
      <c r="C294" s="12"/>
      <c r="D294" s="12"/>
      <c r="E294" s="12"/>
      <c r="F294" s="12"/>
      <c r="G294" s="12"/>
      <c r="H294" s="12"/>
      <c r="I294" s="12"/>
      <c r="J294" s="12"/>
      <c r="K294" s="12"/>
      <c r="L294" s="12"/>
      <c r="M294" s="12"/>
      <c r="N294" s="12"/>
      <c r="O294" s="12"/>
      <c r="P294" s="12"/>
      <c r="Q294" s="12"/>
      <c r="R294" s="12"/>
    </row>
    <row r="295" spans="1:18" ht="15.75">
      <c r="A295" s="10"/>
      <c r="B295" s="12"/>
      <c r="C295" s="12"/>
      <c r="D295" s="12"/>
      <c r="E295" s="12"/>
      <c r="F295" s="12"/>
      <c r="G295" s="12"/>
      <c r="H295" s="12"/>
      <c r="I295" s="12"/>
      <c r="J295" s="12"/>
      <c r="K295" s="12"/>
      <c r="L295" s="12"/>
      <c r="M295" s="12"/>
      <c r="N295" s="12"/>
      <c r="O295" s="12"/>
      <c r="P295" s="12"/>
      <c r="Q295" s="12"/>
      <c r="R295" s="12"/>
    </row>
    <row r="296" spans="1:18" ht="15.75">
      <c r="A296" s="10"/>
      <c r="B296" s="12"/>
      <c r="C296" s="12"/>
      <c r="D296" s="12"/>
      <c r="E296" s="12"/>
      <c r="F296" s="12"/>
      <c r="G296" s="12"/>
      <c r="H296" s="12"/>
      <c r="I296" s="12"/>
      <c r="J296" s="12"/>
      <c r="K296" s="12"/>
      <c r="L296" s="12"/>
      <c r="M296" s="12"/>
      <c r="N296" s="12"/>
      <c r="O296" s="12"/>
      <c r="P296" s="12"/>
      <c r="Q296" s="12"/>
      <c r="R296" s="12"/>
    </row>
    <row r="297" spans="1:18" ht="15.75">
      <c r="A297" s="10"/>
      <c r="B297" s="12"/>
      <c r="C297" s="12"/>
      <c r="D297" s="12"/>
      <c r="E297" s="12"/>
      <c r="F297" s="12"/>
      <c r="G297" s="12"/>
      <c r="H297" s="12"/>
      <c r="I297" s="12"/>
      <c r="J297" s="12"/>
      <c r="K297" s="12"/>
      <c r="L297" s="12"/>
      <c r="M297" s="12"/>
      <c r="N297" s="12"/>
      <c r="O297" s="12"/>
      <c r="P297" s="12"/>
      <c r="Q297" s="12"/>
      <c r="R297" s="12"/>
    </row>
    <row r="298" spans="1:18" ht="15.75">
      <c r="A298" s="10"/>
      <c r="B298" s="12"/>
      <c r="C298" s="12"/>
      <c r="D298" s="12"/>
      <c r="E298" s="12"/>
      <c r="F298" s="12"/>
      <c r="G298" s="12"/>
      <c r="H298" s="12"/>
      <c r="I298" s="12"/>
      <c r="J298" s="12"/>
      <c r="K298" s="12"/>
      <c r="L298" s="12"/>
      <c r="M298" s="12"/>
      <c r="N298" s="12"/>
      <c r="O298" s="12"/>
      <c r="P298" s="12"/>
      <c r="Q298" s="12"/>
      <c r="R298" s="12"/>
    </row>
    <row r="299" spans="1:18" ht="15.75">
      <c r="A299" s="10"/>
      <c r="B299" s="12"/>
      <c r="C299" s="12"/>
      <c r="D299" s="12"/>
      <c r="E299" s="12"/>
      <c r="F299" s="12"/>
      <c r="G299" s="12"/>
      <c r="H299" s="12"/>
      <c r="I299" s="12"/>
      <c r="J299" s="12"/>
      <c r="K299" s="12"/>
      <c r="L299" s="12"/>
      <c r="M299" s="12"/>
      <c r="N299" s="12"/>
      <c r="O299" s="12"/>
      <c r="P299" s="12"/>
      <c r="Q299" s="12"/>
      <c r="R299" s="12"/>
    </row>
    <row r="300" spans="1:18" ht="15.75">
      <c r="A300" s="10"/>
      <c r="B300" s="12"/>
      <c r="C300" s="12"/>
      <c r="D300" s="12"/>
      <c r="E300" s="12"/>
      <c r="F300" s="12"/>
      <c r="G300" s="12"/>
      <c r="H300" s="12"/>
      <c r="I300" s="12"/>
      <c r="J300" s="12"/>
      <c r="K300" s="12"/>
      <c r="L300" s="12"/>
      <c r="M300" s="12"/>
      <c r="N300" s="12"/>
      <c r="O300" s="12"/>
      <c r="P300" s="12"/>
      <c r="Q300" s="12"/>
      <c r="R300" s="12"/>
    </row>
    <row r="301" spans="1:18" ht="15.75">
      <c r="A301" s="10"/>
      <c r="B301" s="12"/>
      <c r="C301" s="12"/>
      <c r="D301" s="12"/>
      <c r="E301" s="12"/>
      <c r="F301" s="12"/>
      <c r="G301" s="12"/>
      <c r="H301" s="12"/>
      <c r="I301" s="12"/>
      <c r="J301" s="12"/>
      <c r="K301" s="12"/>
      <c r="L301" s="12"/>
      <c r="M301" s="12"/>
      <c r="N301" s="12"/>
      <c r="O301" s="12"/>
      <c r="P301" s="12"/>
      <c r="Q301" s="12"/>
      <c r="R301" s="12"/>
    </row>
    <row r="302" spans="1:18" ht="15.75">
      <c r="A302" s="10"/>
      <c r="B302" s="12"/>
      <c r="C302" s="12"/>
      <c r="D302" s="12"/>
      <c r="E302" s="12"/>
      <c r="F302" s="12"/>
      <c r="G302" s="12"/>
      <c r="H302" s="12"/>
      <c r="I302" s="12"/>
      <c r="J302" s="12"/>
      <c r="K302" s="12"/>
      <c r="L302" s="12"/>
      <c r="M302" s="12"/>
      <c r="N302" s="12"/>
      <c r="O302" s="12"/>
      <c r="P302" s="12"/>
      <c r="Q302" s="12"/>
      <c r="R302" s="12"/>
    </row>
    <row r="303" spans="1:18" ht="15.75">
      <c r="A303" s="10"/>
      <c r="B303" s="12"/>
      <c r="C303" s="12"/>
      <c r="D303" s="12"/>
      <c r="E303" s="12"/>
      <c r="F303" s="12"/>
      <c r="G303" s="12"/>
      <c r="H303" s="12"/>
      <c r="I303" s="12"/>
      <c r="J303" s="12"/>
      <c r="K303" s="12"/>
      <c r="L303" s="12"/>
      <c r="M303" s="12"/>
      <c r="N303" s="12"/>
      <c r="O303" s="12"/>
      <c r="P303" s="12"/>
      <c r="Q303" s="12"/>
      <c r="R303" s="12"/>
    </row>
    <row r="304" spans="1:18" ht="15.75">
      <c r="A304" s="10"/>
      <c r="B304" s="12"/>
      <c r="C304" s="12"/>
      <c r="D304" s="12"/>
      <c r="E304" s="12"/>
      <c r="F304" s="12"/>
      <c r="G304" s="12"/>
      <c r="H304" s="12"/>
      <c r="I304" s="12"/>
      <c r="J304" s="12"/>
      <c r="K304" s="12"/>
      <c r="L304" s="12"/>
      <c r="M304" s="12"/>
      <c r="N304" s="12"/>
      <c r="O304" s="12"/>
      <c r="P304" s="12"/>
      <c r="Q304" s="12"/>
      <c r="R304" s="12"/>
    </row>
    <row r="305" spans="1:18" ht="15.75">
      <c r="A305" s="10"/>
      <c r="B305" s="12"/>
      <c r="C305" s="12"/>
      <c r="D305" s="12"/>
      <c r="E305" s="12"/>
      <c r="F305" s="12"/>
      <c r="G305" s="12"/>
      <c r="H305" s="12"/>
      <c r="I305" s="12"/>
      <c r="J305" s="12"/>
      <c r="K305" s="12"/>
      <c r="L305" s="12"/>
      <c r="M305" s="12"/>
      <c r="N305" s="12"/>
      <c r="O305" s="12"/>
      <c r="P305" s="12"/>
      <c r="Q305" s="12"/>
      <c r="R305" s="12"/>
    </row>
    <row r="306" spans="1:18" ht="15.75">
      <c r="A306" s="10"/>
      <c r="B306" s="12"/>
      <c r="C306" s="12"/>
      <c r="D306" s="12"/>
      <c r="E306" s="12"/>
      <c r="F306" s="12"/>
      <c r="G306" s="12"/>
      <c r="H306" s="12"/>
      <c r="I306" s="12"/>
      <c r="J306" s="12"/>
      <c r="K306" s="12"/>
      <c r="L306" s="12"/>
      <c r="M306" s="12"/>
      <c r="N306" s="12"/>
      <c r="O306" s="12"/>
      <c r="P306" s="12"/>
      <c r="Q306" s="12"/>
      <c r="R306" s="12"/>
    </row>
    <row r="307" spans="1:18" ht="18.75">
      <c r="A307" s="11" t="s">
        <v>5461</v>
      </c>
      <c r="B307" s="12"/>
      <c r="C307" s="12"/>
      <c r="D307" s="12"/>
      <c r="E307" s="12"/>
      <c r="F307" s="12"/>
      <c r="G307" s="12"/>
      <c r="H307" s="12"/>
      <c r="I307" s="12"/>
      <c r="J307" s="12"/>
      <c r="K307" s="12"/>
      <c r="L307" s="12"/>
      <c r="M307" s="12"/>
      <c r="N307" s="12"/>
      <c r="O307" s="12"/>
      <c r="P307" s="12"/>
      <c r="Q307" s="12"/>
      <c r="R307" s="12"/>
    </row>
    <row r="308" spans="1:18" ht="18.75">
      <c r="A308" s="11" t="s">
        <v>5462</v>
      </c>
      <c r="B308" s="12"/>
      <c r="C308" s="12"/>
      <c r="D308" s="12"/>
      <c r="E308" s="12"/>
      <c r="F308" s="12"/>
      <c r="G308" s="12"/>
      <c r="H308" s="12"/>
      <c r="I308" s="12"/>
      <c r="J308" s="12"/>
      <c r="K308" s="12"/>
      <c r="L308" s="12"/>
      <c r="M308" s="12"/>
      <c r="N308" s="12"/>
      <c r="O308" s="12"/>
      <c r="P308" s="12"/>
      <c r="Q308" s="12"/>
      <c r="R308" s="12"/>
    </row>
    <row r="309" spans="1:18" ht="15.75">
      <c r="A309" s="10"/>
      <c r="B309" s="12"/>
      <c r="C309" s="12"/>
      <c r="D309" s="12"/>
      <c r="E309" s="12"/>
      <c r="F309" s="12"/>
      <c r="G309" s="12"/>
      <c r="H309" s="12"/>
      <c r="I309" s="12"/>
      <c r="J309" s="12"/>
      <c r="K309" s="12"/>
      <c r="L309" s="12"/>
      <c r="M309" s="12"/>
      <c r="N309" s="12"/>
      <c r="O309" s="12"/>
      <c r="P309" s="12"/>
      <c r="Q309" s="12"/>
      <c r="R309" s="12"/>
    </row>
    <row r="310" spans="1:18" ht="18.75">
      <c r="A310" s="53" t="s">
        <v>5463</v>
      </c>
      <c r="B310" s="33"/>
      <c r="C310" s="33"/>
      <c r="D310" s="33"/>
      <c r="E310" s="33"/>
      <c r="F310" s="33"/>
      <c r="G310" s="33"/>
      <c r="H310" s="33"/>
      <c r="I310" s="33"/>
      <c r="J310" s="33"/>
      <c r="K310" s="33"/>
      <c r="L310" s="33"/>
      <c r="M310" s="33"/>
      <c r="N310" s="12"/>
      <c r="O310" s="12"/>
      <c r="P310" s="12"/>
      <c r="Q310" s="12"/>
      <c r="R310" s="12"/>
    </row>
    <row r="311" spans="1:18">
      <c r="A311" s="12"/>
      <c r="B311" s="12"/>
      <c r="C311" s="12"/>
      <c r="D311" s="12"/>
      <c r="E311" s="12"/>
      <c r="F311" s="12"/>
      <c r="G311" s="12"/>
      <c r="H311" s="12"/>
      <c r="I311" s="12"/>
      <c r="J311" s="12"/>
      <c r="K311" s="12"/>
      <c r="L311" s="12"/>
      <c r="M311" s="12"/>
      <c r="N311" s="12"/>
      <c r="O311" s="12"/>
      <c r="P311" s="12"/>
      <c r="Q311" s="12"/>
      <c r="R311" s="12"/>
    </row>
    <row r="312" spans="1:18">
      <c r="A312" s="12"/>
      <c r="B312" s="12"/>
      <c r="C312" s="12"/>
      <c r="D312" s="12"/>
      <c r="E312" s="12"/>
      <c r="F312" s="12"/>
      <c r="G312" s="12"/>
      <c r="H312" s="12"/>
      <c r="I312" s="12"/>
      <c r="J312" s="12"/>
      <c r="K312" s="12"/>
      <c r="L312" s="12"/>
      <c r="M312" s="12"/>
      <c r="N312" s="12"/>
      <c r="O312" s="12"/>
      <c r="P312" s="12"/>
      <c r="Q312" s="12"/>
      <c r="R312" s="12"/>
    </row>
    <row r="313" spans="1:18">
      <c r="A313" s="12"/>
      <c r="B313" s="12"/>
      <c r="C313" s="12"/>
      <c r="D313" s="12"/>
      <c r="E313" s="12"/>
      <c r="F313" s="12"/>
      <c r="G313" s="12"/>
      <c r="H313" s="12"/>
      <c r="I313" s="12"/>
      <c r="J313" s="12"/>
      <c r="K313" s="12"/>
      <c r="L313" s="12"/>
      <c r="M313" s="12"/>
      <c r="N313" s="12"/>
      <c r="O313" s="12"/>
      <c r="P313" s="12"/>
      <c r="Q313" s="12"/>
      <c r="R313" s="12"/>
    </row>
    <row r="314" spans="1:18">
      <c r="A314" s="12"/>
      <c r="B314" s="12"/>
      <c r="C314" s="12"/>
      <c r="D314" s="12"/>
      <c r="E314" s="12"/>
      <c r="F314" s="12"/>
      <c r="G314" s="12"/>
      <c r="H314" s="12"/>
      <c r="I314" s="12"/>
      <c r="J314" s="12"/>
      <c r="K314" s="12"/>
      <c r="L314" s="12"/>
      <c r="M314" s="12"/>
      <c r="N314" s="12"/>
      <c r="O314" s="12"/>
      <c r="P314" s="12"/>
      <c r="Q314" s="12"/>
      <c r="R314" s="12"/>
    </row>
    <row r="315" spans="1:18" ht="15.75">
      <c r="A315" s="10"/>
      <c r="B315" s="12"/>
      <c r="C315" s="12"/>
      <c r="D315" s="12"/>
      <c r="E315" s="12"/>
      <c r="F315" s="12"/>
      <c r="G315" s="12"/>
      <c r="H315" s="12"/>
      <c r="I315" s="12"/>
      <c r="J315" s="12"/>
      <c r="K315" s="12"/>
      <c r="L315" s="12"/>
      <c r="M315" s="12"/>
      <c r="N315" s="12"/>
      <c r="O315" s="12"/>
      <c r="P315" s="12"/>
      <c r="Q315" s="12"/>
      <c r="R315" s="12"/>
    </row>
    <row r="316" spans="1:18">
      <c r="A316" s="12"/>
      <c r="B316" s="12"/>
      <c r="C316" s="12"/>
      <c r="D316" s="12"/>
      <c r="E316" s="12"/>
      <c r="F316" s="12"/>
      <c r="G316" s="12"/>
      <c r="H316" s="12"/>
      <c r="I316" s="12"/>
      <c r="J316" s="12"/>
      <c r="K316" s="12"/>
      <c r="L316" s="12"/>
      <c r="M316" s="12"/>
      <c r="N316" s="12"/>
      <c r="O316" s="12"/>
      <c r="P316" s="12"/>
      <c r="Q316" s="12"/>
      <c r="R316" s="12"/>
    </row>
    <row r="317" spans="1:18">
      <c r="A317" s="12"/>
      <c r="B317" s="12"/>
      <c r="C317" s="12"/>
      <c r="D317" s="12"/>
      <c r="E317" s="12"/>
      <c r="F317" s="12"/>
      <c r="G317" s="12"/>
      <c r="H317" s="12"/>
      <c r="I317" s="12"/>
      <c r="J317" s="12"/>
      <c r="K317" s="12"/>
      <c r="L317" s="12"/>
      <c r="M317" s="12"/>
      <c r="N317" s="12"/>
      <c r="O317" s="12"/>
      <c r="P317" s="12"/>
      <c r="Q317" s="12"/>
      <c r="R317" s="12"/>
    </row>
    <row r="318" spans="1:18">
      <c r="A318" s="12"/>
      <c r="B318" s="12"/>
      <c r="C318" s="12"/>
      <c r="D318" s="12"/>
      <c r="E318" s="12"/>
      <c r="F318" s="12"/>
      <c r="G318" s="12"/>
      <c r="H318" s="12"/>
      <c r="I318" s="12"/>
      <c r="J318" s="12"/>
      <c r="K318" s="12"/>
      <c r="L318" s="12"/>
      <c r="M318" s="12"/>
      <c r="N318" s="12"/>
      <c r="O318" s="12"/>
      <c r="P318" s="12"/>
      <c r="Q318" s="12"/>
      <c r="R318" s="12"/>
    </row>
    <row r="319" spans="1:18">
      <c r="A319" s="12"/>
      <c r="B319" s="12"/>
      <c r="C319" s="12"/>
      <c r="D319" s="12"/>
      <c r="E319" s="12"/>
      <c r="F319" s="12"/>
      <c r="G319" s="12"/>
      <c r="H319" s="12"/>
      <c r="I319" s="12"/>
      <c r="J319" s="12"/>
      <c r="K319" s="12"/>
      <c r="L319" s="12"/>
      <c r="M319" s="12"/>
      <c r="N319" s="12"/>
      <c r="O319" s="12"/>
      <c r="P319" s="12"/>
      <c r="Q319" s="12"/>
      <c r="R319" s="12"/>
    </row>
    <row r="320" spans="1:18">
      <c r="A320" s="12"/>
      <c r="B320" s="12"/>
      <c r="C320" s="12"/>
      <c r="D320" s="12"/>
      <c r="E320" s="12"/>
      <c r="F320" s="12"/>
      <c r="G320" s="12"/>
      <c r="H320" s="12"/>
      <c r="I320" s="12"/>
      <c r="J320" s="12"/>
      <c r="K320" s="12"/>
      <c r="L320" s="12"/>
      <c r="M320" s="12"/>
      <c r="N320" s="12"/>
      <c r="O320" s="12"/>
      <c r="P320" s="12"/>
      <c r="Q320" s="12"/>
      <c r="R320" s="12"/>
    </row>
    <row r="321" spans="1:18" ht="15.75">
      <c r="A321" s="10"/>
      <c r="B321" s="12"/>
      <c r="C321" s="12"/>
      <c r="D321" s="12"/>
      <c r="E321" s="12"/>
      <c r="F321" s="12"/>
      <c r="G321" s="12"/>
      <c r="H321" s="12"/>
      <c r="I321" s="12"/>
      <c r="J321" s="12"/>
      <c r="K321" s="12"/>
      <c r="L321" s="12"/>
      <c r="M321" s="12"/>
      <c r="N321" s="12"/>
      <c r="O321" s="12"/>
      <c r="P321" s="12"/>
      <c r="Q321" s="12"/>
      <c r="R321" s="12"/>
    </row>
    <row r="322" spans="1:18">
      <c r="A322" s="12"/>
      <c r="B322" s="12"/>
      <c r="C322" s="12"/>
      <c r="D322" s="12"/>
      <c r="E322" s="12"/>
      <c r="F322" s="12"/>
      <c r="G322" s="12"/>
      <c r="H322" s="12"/>
      <c r="I322" s="12"/>
      <c r="J322" s="12"/>
      <c r="K322" s="12"/>
      <c r="L322" s="12"/>
      <c r="M322" s="12"/>
      <c r="N322" s="12"/>
      <c r="O322" s="12"/>
      <c r="P322" s="12"/>
      <c r="Q322" s="12"/>
      <c r="R322" s="12"/>
    </row>
    <row r="323" spans="1:18">
      <c r="A323" s="12"/>
      <c r="B323" s="12"/>
      <c r="C323" s="12"/>
      <c r="D323" s="12"/>
      <c r="E323" s="12"/>
      <c r="F323" s="12"/>
      <c r="G323" s="12"/>
      <c r="H323" s="12"/>
      <c r="I323" s="12"/>
      <c r="J323" s="12"/>
      <c r="K323" s="12"/>
      <c r="L323" s="12"/>
      <c r="M323" s="12"/>
      <c r="N323" s="12"/>
      <c r="O323" s="12"/>
      <c r="P323" s="12"/>
      <c r="Q323" s="12"/>
      <c r="R323" s="12"/>
    </row>
    <row r="324" spans="1:18">
      <c r="A324" s="12"/>
      <c r="B324" s="12"/>
      <c r="C324" s="12"/>
      <c r="D324" s="12"/>
      <c r="E324" s="12"/>
      <c r="F324" s="12"/>
      <c r="G324" s="12"/>
      <c r="H324" s="12"/>
      <c r="I324" s="12"/>
      <c r="J324" s="12"/>
      <c r="K324" s="12"/>
      <c r="L324" s="12"/>
      <c r="M324" s="12"/>
      <c r="N324" s="12"/>
      <c r="O324" s="12"/>
      <c r="P324" s="12"/>
      <c r="Q324" s="12"/>
      <c r="R324" s="12"/>
    </row>
    <row r="325" spans="1:18" ht="15.75">
      <c r="A325" s="10"/>
      <c r="B325" s="12"/>
      <c r="C325" s="12"/>
      <c r="D325" s="12"/>
      <c r="E325" s="12"/>
      <c r="F325" s="12"/>
      <c r="G325" s="12"/>
      <c r="H325" s="12"/>
      <c r="I325" s="12"/>
      <c r="J325" s="12"/>
      <c r="K325" s="12"/>
      <c r="L325" s="12"/>
      <c r="M325" s="12"/>
      <c r="N325" s="12"/>
      <c r="O325" s="12"/>
      <c r="P325" s="12"/>
      <c r="Q325" s="12"/>
      <c r="R325" s="12"/>
    </row>
    <row r="326" spans="1:18" ht="15.75">
      <c r="A326" s="10"/>
      <c r="B326" s="12"/>
      <c r="C326" s="12"/>
      <c r="D326" s="12"/>
      <c r="E326" s="12"/>
      <c r="F326" s="12"/>
      <c r="G326" s="12"/>
      <c r="H326" s="12"/>
      <c r="I326" s="12"/>
      <c r="J326" s="12"/>
      <c r="K326" s="12"/>
      <c r="L326" s="12"/>
      <c r="M326" s="12"/>
      <c r="N326" s="12"/>
      <c r="O326" s="12"/>
      <c r="P326" s="12"/>
      <c r="Q326" s="12"/>
      <c r="R326" s="12"/>
    </row>
    <row r="327" spans="1:18" ht="18.75">
      <c r="A327" s="53" t="s">
        <v>5464</v>
      </c>
      <c r="B327" s="33"/>
      <c r="C327" s="33"/>
      <c r="D327" s="33"/>
      <c r="E327" s="33"/>
      <c r="F327" s="33"/>
      <c r="G327" s="33"/>
      <c r="H327" s="33"/>
      <c r="I327" s="33"/>
      <c r="J327" s="33"/>
      <c r="K327" s="33"/>
      <c r="L327" s="33"/>
      <c r="M327" s="33"/>
      <c r="N327" s="33"/>
      <c r="O327" s="33"/>
      <c r="P327" s="12"/>
      <c r="Q327" s="12"/>
      <c r="R327" s="12"/>
    </row>
    <row r="328" spans="1:18" ht="18.75">
      <c r="A328" s="11" t="s">
        <v>5465</v>
      </c>
      <c r="B328" s="33"/>
      <c r="C328" s="33"/>
      <c r="D328" s="33"/>
      <c r="E328" s="33"/>
      <c r="F328" s="33"/>
      <c r="G328" s="33"/>
      <c r="H328" s="33"/>
      <c r="I328" s="33"/>
      <c r="J328" s="33"/>
      <c r="K328" s="33"/>
      <c r="L328" s="33"/>
      <c r="M328" s="33"/>
      <c r="N328" s="33"/>
      <c r="O328" s="33"/>
      <c r="P328" s="12"/>
      <c r="Q328" s="12"/>
      <c r="R328" s="12"/>
    </row>
    <row r="329" spans="1:18" ht="18.75">
      <c r="A329" s="53"/>
      <c r="B329" s="12"/>
      <c r="C329" s="12"/>
      <c r="D329" s="12"/>
      <c r="E329" s="12"/>
      <c r="F329" s="12"/>
      <c r="G329" s="12"/>
      <c r="H329" s="12"/>
      <c r="I329" s="12"/>
      <c r="J329" s="12"/>
      <c r="K329" s="12"/>
      <c r="L329" s="12"/>
      <c r="M329" s="12"/>
      <c r="N329" s="12"/>
      <c r="O329" s="12"/>
      <c r="P329" s="12"/>
      <c r="Q329" s="12"/>
      <c r="R329" s="12"/>
    </row>
    <row r="330" spans="1:18" ht="18.75">
      <c r="A330" s="53"/>
      <c r="B330" s="12"/>
      <c r="C330" s="12"/>
      <c r="D330" s="12"/>
      <c r="E330" s="12"/>
      <c r="F330" s="12"/>
      <c r="G330" s="12"/>
      <c r="H330" s="12"/>
      <c r="I330" s="12"/>
      <c r="J330" s="12"/>
      <c r="K330" s="12"/>
      <c r="L330" s="12"/>
      <c r="M330" s="12"/>
      <c r="N330" s="12"/>
      <c r="O330" s="12"/>
      <c r="P330" s="12"/>
      <c r="Q330" s="12"/>
      <c r="R330" s="12"/>
    </row>
    <row r="331" spans="1:18" ht="18.75">
      <c r="A331" s="53"/>
      <c r="B331" s="12"/>
      <c r="C331" s="12"/>
      <c r="D331" s="12"/>
      <c r="E331" s="12"/>
      <c r="F331" s="12"/>
      <c r="G331" s="12"/>
      <c r="H331" s="12"/>
      <c r="I331" s="12"/>
      <c r="J331" s="12"/>
      <c r="K331" s="12"/>
      <c r="L331" s="12"/>
      <c r="M331" s="12"/>
      <c r="N331" s="12"/>
      <c r="O331" s="12"/>
      <c r="P331" s="12"/>
      <c r="Q331" s="12"/>
      <c r="R331" s="12"/>
    </row>
    <row r="332" spans="1:18" ht="18.75">
      <c r="A332" s="53"/>
      <c r="B332" s="12"/>
      <c r="C332" s="12"/>
      <c r="D332" s="12"/>
      <c r="E332" s="12"/>
      <c r="F332" s="12"/>
      <c r="G332" s="12"/>
      <c r="H332" s="12"/>
      <c r="I332" s="12"/>
      <c r="J332" s="12"/>
      <c r="K332" s="12"/>
      <c r="L332" s="12"/>
      <c r="M332" s="12"/>
      <c r="N332" s="12"/>
      <c r="O332" s="12"/>
      <c r="P332" s="12"/>
      <c r="Q332" s="12"/>
      <c r="R332" s="12"/>
    </row>
    <row r="333" spans="1:18" ht="18.75">
      <c r="A333" s="53"/>
      <c r="B333" s="12"/>
      <c r="C333" s="12"/>
      <c r="D333" s="12"/>
      <c r="E333" s="12"/>
      <c r="F333" s="12"/>
      <c r="G333" s="12"/>
      <c r="H333" s="12"/>
      <c r="I333" s="12"/>
      <c r="J333" s="12"/>
      <c r="K333" s="12"/>
      <c r="L333" s="12"/>
      <c r="M333" s="12"/>
      <c r="N333" s="12"/>
      <c r="O333" s="12"/>
      <c r="P333" s="12"/>
      <c r="Q333" s="12"/>
      <c r="R333" s="12"/>
    </row>
    <row r="334" spans="1:18" ht="18.75">
      <c r="A334" s="53"/>
      <c r="B334" s="12"/>
      <c r="C334" s="12"/>
      <c r="D334" s="12"/>
      <c r="E334" s="12"/>
      <c r="F334" s="12"/>
      <c r="G334" s="12"/>
      <c r="H334" s="12"/>
      <c r="I334" s="12"/>
      <c r="J334" s="12"/>
      <c r="K334" s="12"/>
      <c r="L334" s="12"/>
      <c r="M334" s="12"/>
      <c r="N334" s="12"/>
      <c r="O334" s="12"/>
      <c r="P334" s="12"/>
      <c r="Q334" s="12"/>
      <c r="R334" s="12"/>
    </row>
    <row r="335" spans="1:18" ht="18.75">
      <c r="A335" s="53"/>
      <c r="B335" s="12"/>
      <c r="C335" s="12"/>
      <c r="D335" s="12"/>
      <c r="E335" s="12"/>
      <c r="F335" s="12"/>
      <c r="G335" s="12"/>
      <c r="H335" s="12"/>
      <c r="I335" s="12"/>
      <c r="J335" s="12"/>
      <c r="K335" s="12"/>
      <c r="L335" s="12"/>
      <c r="M335" s="12"/>
      <c r="N335" s="12"/>
      <c r="O335" s="12"/>
      <c r="P335" s="12"/>
      <c r="Q335" s="12"/>
      <c r="R335" s="12"/>
    </row>
    <row r="336" spans="1:18" ht="18.75">
      <c r="A336" s="53"/>
      <c r="B336" s="12"/>
      <c r="C336" s="12"/>
      <c r="D336" s="12"/>
      <c r="E336" s="12"/>
      <c r="F336" s="12"/>
      <c r="G336" s="12"/>
      <c r="H336" s="12"/>
      <c r="I336" s="12"/>
      <c r="J336" s="12"/>
      <c r="K336" s="12"/>
      <c r="L336" s="12"/>
      <c r="M336" s="12"/>
      <c r="N336" s="12"/>
      <c r="O336" s="12"/>
      <c r="P336" s="12"/>
      <c r="Q336" s="12"/>
      <c r="R336" s="12"/>
    </row>
    <row r="337" spans="1:18" ht="18.75">
      <c r="A337" s="53"/>
      <c r="B337" s="12"/>
      <c r="C337" s="12"/>
      <c r="D337" s="12"/>
      <c r="E337" s="12"/>
      <c r="F337" s="12"/>
      <c r="G337" s="12"/>
      <c r="H337" s="12"/>
      <c r="I337" s="12"/>
      <c r="J337" s="12"/>
      <c r="K337" s="12"/>
      <c r="L337" s="12"/>
      <c r="M337" s="12"/>
      <c r="N337" s="12"/>
      <c r="O337" s="12"/>
      <c r="P337" s="12"/>
      <c r="Q337" s="12"/>
      <c r="R337" s="12"/>
    </row>
    <row r="338" spans="1:18" ht="18.75">
      <c r="A338" s="53"/>
      <c r="B338" s="12"/>
      <c r="C338" s="12"/>
      <c r="D338" s="12"/>
      <c r="E338" s="12"/>
      <c r="F338" s="12"/>
      <c r="G338" s="12"/>
      <c r="H338" s="12"/>
      <c r="I338" s="12"/>
      <c r="J338" s="12"/>
      <c r="K338" s="12"/>
      <c r="L338" s="12"/>
      <c r="M338" s="12"/>
      <c r="N338" s="12"/>
      <c r="O338" s="12"/>
      <c r="P338" s="12"/>
      <c r="Q338" s="12"/>
      <c r="R338" s="12"/>
    </row>
    <row r="339" spans="1:18" ht="18.75">
      <c r="A339" s="53"/>
      <c r="B339" s="12"/>
      <c r="C339" s="12"/>
      <c r="D339" s="12"/>
      <c r="E339" s="12"/>
      <c r="F339" s="12"/>
      <c r="G339" s="12"/>
      <c r="H339" s="12"/>
      <c r="I339" s="12"/>
      <c r="J339" s="12"/>
      <c r="K339" s="12"/>
      <c r="L339" s="12"/>
      <c r="M339" s="12"/>
      <c r="N339" s="12"/>
      <c r="O339" s="12"/>
      <c r="P339" s="12"/>
      <c r="Q339" s="12"/>
      <c r="R339" s="12"/>
    </row>
    <row r="340" spans="1:18" ht="18.75">
      <c r="A340" s="53"/>
      <c r="B340" s="12"/>
      <c r="C340" s="12"/>
      <c r="D340" s="12"/>
      <c r="E340" s="12"/>
      <c r="F340" s="12"/>
      <c r="G340" s="12"/>
      <c r="H340" s="12"/>
      <c r="I340" s="12"/>
      <c r="J340" s="12"/>
      <c r="K340" s="12"/>
      <c r="L340" s="12"/>
      <c r="M340" s="12"/>
      <c r="N340" s="12"/>
      <c r="O340" s="12"/>
      <c r="P340" s="12"/>
      <c r="Q340" s="12"/>
      <c r="R340" s="12"/>
    </row>
    <row r="341" spans="1:18" ht="18.75">
      <c r="A341" s="53"/>
      <c r="B341" s="12"/>
      <c r="C341" s="12"/>
      <c r="D341" s="12"/>
      <c r="E341" s="12"/>
      <c r="F341" s="12"/>
      <c r="G341" s="12"/>
      <c r="H341" s="12"/>
      <c r="I341" s="12"/>
      <c r="J341" s="12"/>
      <c r="K341" s="12"/>
      <c r="L341" s="12"/>
      <c r="M341" s="12"/>
      <c r="N341" s="12"/>
      <c r="O341" s="12"/>
      <c r="P341" s="12"/>
      <c r="Q341" s="12"/>
      <c r="R341" s="12"/>
    </row>
    <row r="342" spans="1:18" ht="18.75">
      <c r="A342" s="53" t="s">
        <v>5466</v>
      </c>
      <c r="B342" s="33"/>
      <c r="C342" s="33"/>
      <c r="D342" s="33"/>
      <c r="E342" s="33"/>
      <c r="F342" s="33"/>
      <c r="G342" s="33"/>
      <c r="H342" s="33"/>
      <c r="I342" s="12"/>
      <c r="J342" s="12"/>
      <c r="K342" s="12"/>
      <c r="L342" s="12"/>
      <c r="M342" s="12"/>
      <c r="N342" s="12"/>
      <c r="O342" s="12"/>
      <c r="P342" s="12"/>
      <c r="Q342" s="12"/>
      <c r="R342" s="12"/>
    </row>
    <row r="343" spans="1:18" ht="18.75">
      <c r="A343" s="53"/>
      <c r="B343" s="12"/>
      <c r="C343" s="12"/>
      <c r="D343" s="12"/>
      <c r="E343" s="12"/>
      <c r="F343" s="12"/>
      <c r="G343" s="12"/>
      <c r="H343" s="12"/>
      <c r="I343" s="12"/>
      <c r="J343" s="12"/>
      <c r="K343" s="12"/>
      <c r="L343" s="12"/>
      <c r="M343" s="12"/>
      <c r="N343" s="12"/>
      <c r="O343" s="12"/>
      <c r="P343" s="12"/>
      <c r="Q343" s="12"/>
      <c r="R343" s="12"/>
    </row>
    <row r="344" spans="1:18" ht="18.75">
      <c r="A344" s="53"/>
      <c r="B344" s="12"/>
      <c r="C344" s="12"/>
      <c r="D344" s="12"/>
      <c r="E344" s="12"/>
      <c r="F344" s="12"/>
      <c r="G344" s="12"/>
      <c r="H344" s="12"/>
      <c r="I344" s="12"/>
      <c r="J344" s="12"/>
      <c r="K344" s="12"/>
      <c r="L344" s="12"/>
      <c r="M344" s="12"/>
      <c r="N344" s="12"/>
      <c r="O344" s="12"/>
      <c r="P344" s="12"/>
      <c r="Q344" s="12"/>
      <c r="R344" s="12"/>
    </row>
    <row r="345" spans="1:18" ht="18.75">
      <c r="A345" s="53"/>
      <c r="B345" s="12"/>
      <c r="C345" s="12"/>
      <c r="D345" s="12"/>
      <c r="E345" s="12"/>
      <c r="F345" s="12"/>
      <c r="G345" s="12"/>
      <c r="H345" s="12"/>
      <c r="I345" s="12"/>
      <c r="J345" s="12"/>
      <c r="K345" s="12"/>
      <c r="L345" s="12"/>
      <c r="M345" s="12"/>
      <c r="N345" s="12"/>
      <c r="O345" s="12"/>
      <c r="P345" s="12"/>
      <c r="Q345" s="12"/>
      <c r="R345" s="12"/>
    </row>
    <row r="346" spans="1:18" ht="18.75">
      <c r="A346" s="53"/>
      <c r="B346" s="12"/>
      <c r="C346" s="12"/>
      <c r="D346" s="12"/>
      <c r="E346" s="12"/>
      <c r="F346" s="12"/>
      <c r="G346" s="12"/>
      <c r="H346" s="12"/>
      <c r="I346" s="12"/>
      <c r="J346" s="12"/>
      <c r="K346" s="12"/>
      <c r="L346" s="12"/>
      <c r="M346" s="12"/>
      <c r="N346" s="12"/>
      <c r="O346" s="12"/>
      <c r="P346" s="12"/>
      <c r="Q346" s="12"/>
      <c r="R346" s="12"/>
    </row>
    <row r="347" spans="1:18" ht="18.75">
      <c r="A347" s="53"/>
      <c r="B347" s="12"/>
      <c r="C347" s="12"/>
      <c r="D347" s="12"/>
      <c r="E347" s="12"/>
      <c r="F347" s="12"/>
      <c r="G347" s="12"/>
      <c r="H347" s="12"/>
      <c r="I347" s="12"/>
      <c r="J347" s="12"/>
      <c r="K347" s="12"/>
      <c r="L347" s="12"/>
      <c r="M347" s="12"/>
      <c r="N347" s="12"/>
      <c r="O347" s="12"/>
      <c r="P347" s="12"/>
      <c r="Q347" s="12"/>
      <c r="R347" s="12"/>
    </row>
    <row r="348" spans="1:18" ht="18.75">
      <c r="A348" s="53"/>
      <c r="B348" s="12"/>
      <c r="C348" s="12"/>
      <c r="D348" s="12"/>
      <c r="E348" s="12"/>
      <c r="F348" s="12"/>
      <c r="G348" s="12"/>
      <c r="H348" s="12"/>
      <c r="I348" s="12"/>
      <c r="J348" s="12"/>
      <c r="K348" s="12"/>
      <c r="L348" s="12"/>
      <c r="M348" s="12"/>
      <c r="N348" s="12"/>
      <c r="O348" s="12"/>
      <c r="P348" s="12"/>
      <c r="Q348" s="12"/>
      <c r="R348" s="12"/>
    </row>
    <row r="349" spans="1:18" ht="18.75">
      <c r="A349" s="53"/>
      <c r="B349" s="12"/>
      <c r="C349" s="12"/>
      <c r="D349" s="12"/>
      <c r="E349" s="12"/>
      <c r="F349" s="12"/>
      <c r="G349" s="12"/>
      <c r="H349" s="12"/>
      <c r="I349" s="12"/>
      <c r="J349" s="12"/>
      <c r="K349" s="12"/>
      <c r="L349" s="12"/>
      <c r="M349" s="12"/>
      <c r="N349" s="12"/>
      <c r="O349" s="12"/>
      <c r="P349" s="12"/>
      <c r="Q349" s="12"/>
      <c r="R349" s="12"/>
    </row>
    <row r="350" spans="1:18" ht="18.75">
      <c r="A350" s="53"/>
      <c r="B350" s="12"/>
      <c r="C350" s="12"/>
      <c r="D350" s="12"/>
      <c r="E350" s="12"/>
      <c r="F350" s="12"/>
      <c r="G350" s="12"/>
      <c r="H350" s="12"/>
      <c r="I350" s="12"/>
      <c r="J350" s="12"/>
      <c r="K350" s="12"/>
      <c r="L350" s="12"/>
      <c r="M350" s="12"/>
      <c r="N350" s="12"/>
      <c r="O350" s="12"/>
      <c r="P350" s="12"/>
      <c r="Q350" s="12"/>
      <c r="R350" s="12"/>
    </row>
    <row r="351" spans="1:18" ht="18.75">
      <c r="A351" s="53"/>
      <c r="B351" s="12"/>
      <c r="C351" s="12"/>
      <c r="D351" s="12"/>
      <c r="E351" s="12"/>
      <c r="F351" s="12"/>
      <c r="G351" s="12"/>
      <c r="H351" s="12"/>
      <c r="I351" s="12"/>
      <c r="J351" s="12"/>
      <c r="K351" s="12"/>
      <c r="L351" s="12"/>
      <c r="M351" s="12"/>
      <c r="N351" s="12"/>
      <c r="O351" s="12"/>
      <c r="P351" s="12"/>
      <c r="Q351" s="12"/>
      <c r="R351" s="12"/>
    </row>
    <row r="352" spans="1:18" ht="18.75">
      <c r="A352" s="53"/>
      <c r="B352" s="12"/>
      <c r="C352" s="12"/>
      <c r="D352" s="12"/>
      <c r="E352" s="12"/>
      <c r="F352" s="12"/>
      <c r="G352" s="12"/>
      <c r="H352" s="12"/>
      <c r="I352" s="12"/>
      <c r="J352" s="12"/>
      <c r="K352" s="12"/>
      <c r="L352" s="12"/>
      <c r="M352" s="12"/>
      <c r="N352" s="12"/>
      <c r="O352" s="12"/>
      <c r="P352" s="12"/>
      <c r="Q352" s="12"/>
      <c r="R352" s="12"/>
    </row>
    <row r="353" spans="1:18" ht="18.75">
      <c r="A353" s="53"/>
      <c r="B353" s="12"/>
      <c r="C353" s="12"/>
      <c r="D353" s="12"/>
      <c r="E353" s="12"/>
      <c r="F353" s="12"/>
      <c r="G353" s="12"/>
      <c r="H353" s="12"/>
      <c r="I353" s="12"/>
      <c r="J353" s="12"/>
      <c r="K353" s="12"/>
      <c r="L353" s="12"/>
      <c r="M353" s="12"/>
      <c r="N353" s="12"/>
      <c r="O353" s="12"/>
      <c r="P353" s="12"/>
      <c r="Q353" s="12"/>
      <c r="R353" s="12"/>
    </row>
    <row r="354" spans="1:18" ht="18.75">
      <c r="A354" s="53"/>
      <c r="B354" s="12"/>
      <c r="C354" s="12"/>
      <c r="D354" s="12"/>
      <c r="E354" s="12"/>
      <c r="F354" s="12"/>
      <c r="G354" s="12"/>
      <c r="H354" s="12"/>
      <c r="I354" s="12"/>
      <c r="J354" s="12"/>
      <c r="K354" s="12"/>
      <c r="L354" s="12"/>
      <c r="M354" s="12"/>
      <c r="N354" s="12"/>
      <c r="O354" s="12"/>
      <c r="P354" s="12"/>
      <c r="Q354" s="12"/>
      <c r="R354" s="12"/>
    </row>
    <row r="355" spans="1:18" ht="18.75">
      <c r="A355" s="53"/>
      <c r="B355" s="12"/>
      <c r="C355" s="12"/>
      <c r="D355" s="12"/>
      <c r="E355" s="12"/>
      <c r="F355" s="12"/>
      <c r="G355" s="12"/>
      <c r="H355" s="12"/>
      <c r="I355" s="12"/>
      <c r="J355" s="12"/>
      <c r="K355" s="12"/>
      <c r="L355" s="12"/>
      <c r="M355" s="12"/>
      <c r="N355" s="12"/>
      <c r="O355" s="12"/>
      <c r="P355" s="12"/>
      <c r="Q355" s="12"/>
      <c r="R355" s="12"/>
    </row>
    <row r="356" spans="1:18" ht="18.75">
      <c r="A356" s="53" t="s">
        <v>5467</v>
      </c>
      <c r="B356" s="33"/>
      <c r="C356" s="33"/>
      <c r="D356" s="33"/>
      <c r="E356" s="33"/>
      <c r="F356" s="33"/>
      <c r="G356" s="12"/>
      <c r="H356" s="12"/>
      <c r="I356" s="12"/>
      <c r="J356" s="12"/>
      <c r="K356" s="12"/>
      <c r="L356" s="12"/>
      <c r="M356" s="12"/>
      <c r="N356" s="12"/>
      <c r="O356" s="12"/>
      <c r="P356" s="12"/>
      <c r="Q356" s="12"/>
      <c r="R356" s="12"/>
    </row>
    <row r="357" spans="1:18">
      <c r="A357" s="12"/>
      <c r="B357" s="12"/>
      <c r="C357" s="12"/>
      <c r="D357" s="12"/>
      <c r="E357" s="12"/>
      <c r="F357" s="12"/>
      <c r="G357" s="12"/>
      <c r="H357" s="12"/>
      <c r="I357" s="12"/>
      <c r="J357" s="12"/>
      <c r="K357" s="12"/>
      <c r="L357" s="12"/>
      <c r="M357" s="12"/>
      <c r="N357" s="12"/>
      <c r="O357" s="12"/>
      <c r="P357" s="12"/>
      <c r="Q357" s="12"/>
      <c r="R357" s="12"/>
    </row>
    <row r="358" spans="1:18">
      <c r="A358" s="12"/>
      <c r="B358" s="12"/>
      <c r="C358" s="12"/>
      <c r="D358" s="12"/>
      <c r="E358" s="12"/>
      <c r="F358" s="12"/>
      <c r="G358" s="12"/>
      <c r="H358" s="12"/>
      <c r="I358" s="12"/>
      <c r="J358" s="12"/>
      <c r="K358" s="12"/>
      <c r="L358" s="12"/>
      <c r="M358" s="12"/>
      <c r="N358" s="12"/>
      <c r="O358" s="12"/>
      <c r="P358" s="12"/>
      <c r="Q358" s="12"/>
      <c r="R358" s="12"/>
    </row>
    <row r="359" spans="1:18">
      <c r="A359" s="12"/>
      <c r="B359" s="12"/>
      <c r="C359" s="12"/>
      <c r="D359" s="12"/>
      <c r="E359" s="12"/>
      <c r="F359" s="12"/>
      <c r="G359" s="12"/>
      <c r="H359" s="12"/>
      <c r="I359" s="12"/>
      <c r="J359" s="12"/>
      <c r="K359" s="12"/>
      <c r="L359" s="12"/>
      <c r="M359" s="12"/>
      <c r="N359" s="12"/>
      <c r="O359" s="12"/>
      <c r="P359" s="12"/>
      <c r="Q359" s="12"/>
      <c r="R359" s="12"/>
    </row>
    <row r="360" spans="1:18">
      <c r="A360" s="12"/>
      <c r="B360" s="12"/>
      <c r="C360" s="12"/>
      <c r="D360" s="12"/>
      <c r="E360" s="12"/>
      <c r="F360" s="12"/>
      <c r="G360" s="12"/>
      <c r="H360" s="12"/>
      <c r="I360" s="12"/>
      <c r="J360" s="12"/>
      <c r="K360" s="12"/>
      <c r="L360" s="12"/>
      <c r="M360" s="12"/>
      <c r="N360" s="12"/>
      <c r="O360" s="12"/>
      <c r="P360" s="12"/>
      <c r="Q360" s="12"/>
      <c r="R360" s="12"/>
    </row>
    <row r="361" spans="1:18">
      <c r="A361" s="12"/>
      <c r="B361" s="12"/>
      <c r="C361" s="12"/>
      <c r="D361" s="12"/>
      <c r="E361" s="12"/>
      <c r="F361" s="12"/>
      <c r="G361" s="12"/>
      <c r="H361" s="12"/>
      <c r="I361" s="12"/>
      <c r="J361" s="12"/>
      <c r="K361" s="12"/>
      <c r="L361" s="12"/>
      <c r="M361" s="12"/>
      <c r="N361" s="12"/>
      <c r="O361" s="12"/>
      <c r="P361" s="12"/>
      <c r="Q361" s="12"/>
      <c r="R361" s="12"/>
    </row>
    <row r="362" spans="1:18">
      <c r="A362" s="12"/>
      <c r="B362" s="12"/>
      <c r="C362" s="12"/>
      <c r="D362" s="12"/>
      <c r="E362" s="12"/>
      <c r="F362" s="12"/>
      <c r="G362" s="12"/>
      <c r="H362" s="12"/>
      <c r="I362" s="12"/>
      <c r="J362" s="12"/>
      <c r="K362" s="12"/>
      <c r="L362" s="12"/>
      <c r="M362" s="12"/>
      <c r="N362" s="12"/>
      <c r="O362" s="12"/>
      <c r="P362" s="12"/>
      <c r="Q362" s="12"/>
      <c r="R362" s="12"/>
    </row>
    <row r="363" spans="1:18">
      <c r="A363" s="12"/>
      <c r="B363" s="12"/>
      <c r="C363" s="12"/>
      <c r="D363" s="12"/>
      <c r="E363" s="12"/>
      <c r="F363" s="12"/>
      <c r="G363" s="12"/>
      <c r="H363" s="12"/>
      <c r="I363" s="12"/>
      <c r="J363" s="12"/>
      <c r="K363" s="12"/>
      <c r="L363" s="12"/>
      <c r="M363" s="12"/>
      <c r="N363" s="12"/>
      <c r="O363" s="12"/>
      <c r="P363" s="12"/>
      <c r="Q363" s="12"/>
      <c r="R363" s="12"/>
    </row>
    <row r="364" spans="1:18" ht="15.75">
      <c r="A364" s="10"/>
      <c r="B364" s="12"/>
      <c r="C364" s="12"/>
      <c r="D364" s="12"/>
      <c r="E364" s="12"/>
      <c r="F364" s="12"/>
      <c r="G364" s="12"/>
      <c r="H364" s="12"/>
      <c r="I364" s="12"/>
      <c r="J364" s="12"/>
      <c r="K364" s="12"/>
      <c r="L364" s="12"/>
      <c r="M364" s="12"/>
      <c r="N364" s="12"/>
      <c r="O364" s="12"/>
      <c r="P364" s="12"/>
      <c r="Q364" s="12"/>
      <c r="R364" s="12"/>
    </row>
    <row r="365" spans="1:18">
      <c r="A365" s="12"/>
      <c r="B365" s="12"/>
      <c r="C365" s="12"/>
      <c r="D365" s="12"/>
      <c r="E365" s="12"/>
      <c r="F365" s="12"/>
      <c r="G365" s="12"/>
      <c r="H365" s="12"/>
      <c r="I365" s="12"/>
      <c r="J365" s="12"/>
      <c r="K365" s="12"/>
      <c r="L365" s="12"/>
      <c r="M365" s="12"/>
      <c r="N365" s="12"/>
      <c r="O365" s="12"/>
      <c r="P365" s="12"/>
      <c r="Q365" s="12"/>
      <c r="R365" s="12"/>
    </row>
    <row r="366" spans="1:18">
      <c r="A366" s="12"/>
      <c r="B366" s="12"/>
      <c r="C366" s="12"/>
      <c r="D366" s="12"/>
      <c r="E366" s="12"/>
      <c r="F366" s="12"/>
      <c r="G366" s="12"/>
      <c r="H366" s="12"/>
      <c r="I366" s="12"/>
      <c r="J366" s="12"/>
      <c r="K366" s="12"/>
      <c r="L366" s="12"/>
      <c r="M366" s="12"/>
      <c r="N366" s="12"/>
      <c r="O366" s="12"/>
      <c r="P366" s="12"/>
      <c r="Q366" s="12"/>
      <c r="R366" s="12"/>
    </row>
    <row r="367" spans="1:18">
      <c r="A367" s="12"/>
      <c r="B367" s="12"/>
      <c r="C367" s="12"/>
      <c r="D367" s="12"/>
      <c r="E367" s="12"/>
      <c r="F367" s="12"/>
      <c r="G367" s="12"/>
      <c r="H367" s="12"/>
      <c r="I367" s="12"/>
      <c r="J367" s="12"/>
      <c r="K367" s="12"/>
      <c r="L367" s="12"/>
      <c r="M367" s="12"/>
      <c r="N367" s="12"/>
      <c r="O367" s="12"/>
      <c r="P367" s="12"/>
      <c r="Q367" s="12"/>
      <c r="R367" s="12"/>
    </row>
    <row r="368" spans="1:18" ht="15.75">
      <c r="A368" s="10"/>
      <c r="B368" s="12"/>
      <c r="C368" s="12"/>
      <c r="D368" s="12"/>
      <c r="E368" s="12"/>
      <c r="F368" s="12"/>
      <c r="G368" s="12"/>
      <c r="H368" s="12"/>
      <c r="I368" s="12"/>
      <c r="J368" s="12"/>
      <c r="K368" s="12"/>
      <c r="L368" s="12"/>
      <c r="M368" s="12"/>
      <c r="N368" s="12"/>
      <c r="O368" s="12"/>
      <c r="P368" s="12"/>
      <c r="Q368" s="12"/>
      <c r="R368" s="12"/>
    </row>
    <row r="369" spans="1:18">
      <c r="A369" s="12"/>
      <c r="B369" s="12"/>
      <c r="C369" s="12"/>
      <c r="D369" s="12"/>
      <c r="E369" s="12"/>
      <c r="F369" s="12"/>
      <c r="G369" s="12"/>
      <c r="H369" s="12"/>
      <c r="I369" s="12"/>
      <c r="J369" s="12"/>
      <c r="K369" s="12"/>
      <c r="L369" s="12"/>
      <c r="M369" s="12"/>
      <c r="N369" s="12"/>
      <c r="O369" s="12"/>
      <c r="P369" s="12"/>
      <c r="Q369" s="12"/>
      <c r="R369" s="12"/>
    </row>
    <row r="370" spans="1:18">
      <c r="A370" s="12"/>
      <c r="B370" s="12"/>
      <c r="C370" s="12"/>
      <c r="D370" s="12"/>
      <c r="E370" s="12"/>
      <c r="F370" s="12"/>
      <c r="G370" s="12"/>
      <c r="H370" s="12"/>
      <c r="I370" s="12"/>
      <c r="J370" s="12"/>
      <c r="K370" s="12"/>
      <c r="L370" s="12"/>
      <c r="M370" s="12"/>
      <c r="N370" s="12"/>
      <c r="O370" s="12"/>
      <c r="P370" s="12"/>
      <c r="Q370" s="12"/>
      <c r="R370" s="12"/>
    </row>
    <row r="371" spans="1:18">
      <c r="A371" s="12"/>
      <c r="B371" s="12"/>
      <c r="C371" s="12"/>
      <c r="D371" s="12"/>
      <c r="E371" s="12"/>
      <c r="F371" s="12"/>
      <c r="G371" s="12"/>
      <c r="H371" s="12"/>
      <c r="I371" s="12"/>
      <c r="J371" s="12"/>
      <c r="K371" s="12"/>
      <c r="L371" s="12"/>
      <c r="M371" s="12"/>
      <c r="N371" s="12"/>
      <c r="O371" s="12"/>
      <c r="P371" s="12"/>
      <c r="Q371" s="12"/>
      <c r="R371" s="12"/>
    </row>
    <row r="372" spans="1:18" ht="18.75">
      <c r="A372" s="11" t="s">
        <v>5468</v>
      </c>
      <c r="B372" s="12"/>
      <c r="C372" s="12"/>
      <c r="D372" s="12"/>
      <c r="E372" s="12"/>
      <c r="F372" s="12"/>
      <c r="G372" s="12"/>
      <c r="H372" s="12"/>
      <c r="I372" s="12"/>
      <c r="J372" s="12"/>
      <c r="K372" s="12"/>
      <c r="L372" s="12"/>
      <c r="M372" s="12"/>
      <c r="N372" s="12"/>
      <c r="O372" s="12"/>
      <c r="P372" s="12"/>
      <c r="Q372" s="12"/>
      <c r="R372" s="12"/>
    </row>
    <row r="373" spans="1:18" ht="15.75">
      <c r="A373" s="10"/>
      <c r="B373" s="12"/>
      <c r="C373" s="12"/>
      <c r="D373" s="12"/>
      <c r="E373" s="12"/>
      <c r="F373" s="12"/>
      <c r="G373" s="12"/>
      <c r="H373" s="12"/>
      <c r="I373" s="12"/>
      <c r="J373" s="12"/>
      <c r="K373" s="12"/>
      <c r="L373" s="12"/>
      <c r="M373" s="12"/>
      <c r="N373" s="12"/>
      <c r="O373" s="12"/>
      <c r="P373" s="12"/>
      <c r="Q373" s="12"/>
      <c r="R373" s="12"/>
    </row>
    <row r="374" spans="1:18" ht="15.75">
      <c r="A374" s="10"/>
      <c r="B374" s="12"/>
      <c r="C374" s="12"/>
      <c r="D374" s="12"/>
      <c r="E374" s="12"/>
      <c r="F374" s="12"/>
      <c r="G374" s="12"/>
      <c r="H374" s="12"/>
      <c r="I374" s="12"/>
      <c r="J374" s="12"/>
      <c r="K374" s="12"/>
      <c r="L374" s="12"/>
      <c r="M374" s="12"/>
      <c r="N374" s="12"/>
      <c r="O374" s="12"/>
      <c r="P374" s="12"/>
      <c r="Q374" s="12"/>
      <c r="R374" s="12"/>
    </row>
    <row r="375" spans="1:18" ht="15.75">
      <c r="A375" s="10"/>
      <c r="B375" s="12"/>
      <c r="C375" s="12"/>
      <c r="D375" s="12"/>
      <c r="E375" s="12"/>
      <c r="F375" s="12"/>
      <c r="G375" s="12"/>
      <c r="H375" s="12"/>
      <c r="I375" s="12"/>
      <c r="J375" s="12"/>
      <c r="K375" s="12"/>
      <c r="L375" s="12"/>
      <c r="M375" s="12"/>
      <c r="N375" s="12"/>
      <c r="O375" s="12"/>
      <c r="P375" s="12"/>
      <c r="Q375" s="12"/>
      <c r="R375" s="12"/>
    </row>
    <row r="376" spans="1:18" ht="15.75">
      <c r="A376" s="10"/>
      <c r="B376" s="12"/>
      <c r="C376" s="12"/>
      <c r="D376" s="12"/>
      <c r="E376" s="12"/>
      <c r="F376" s="12"/>
      <c r="G376" s="12"/>
      <c r="H376" s="12"/>
      <c r="I376" s="12"/>
      <c r="J376" s="12"/>
      <c r="K376" s="12"/>
      <c r="L376" s="12"/>
      <c r="M376" s="12"/>
      <c r="N376" s="12"/>
      <c r="O376" s="12"/>
      <c r="P376" s="12"/>
      <c r="Q376" s="12"/>
      <c r="R376" s="12"/>
    </row>
    <row r="377" spans="1:18" ht="15.75">
      <c r="A377" s="10"/>
      <c r="B377" s="12"/>
      <c r="C377" s="12"/>
      <c r="D377" s="12"/>
      <c r="E377" s="12"/>
      <c r="F377" s="12"/>
      <c r="G377" s="12"/>
      <c r="H377" s="12"/>
      <c r="I377" s="12"/>
      <c r="J377" s="12"/>
      <c r="K377" s="12"/>
      <c r="L377" s="12"/>
      <c r="M377" s="12"/>
      <c r="N377" s="12"/>
      <c r="O377" s="12"/>
      <c r="P377" s="12"/>
      <c r="Q377" s="12"/>
      <c r="R377" s="12"/>
    </row>
    <row r="378" spans="1:18" ht="15.75">
      <c r="A378" s="10"/>
      <c r="B378" s="12"/>
      <c r="C378" s="12"/>
      <c r="D378" s="12"/>
      <c r="E378" s="12"/>
      <c r="F378" s="12"/>
      <c r="G378" s="12"/>
      <c r="H378" s="12"/>
      <c r="I378" s="12"/>
      <c r="J378" s="12"/>
      <c r="K378" s="12"/>
      <c r="L378" s="12"/>
      <c r="M378" s="12"/>
      <c r="N378" s="12"/>
      <c r="O378" s="12"/>
      <c r="P378" s="12"/>
      <c r="Q378" s="12"/>
      <c r="R378" s="12"/>
    </row>
    <row r="379" spans="1:18" ht="15.75">
      <c r="A379" s="10"/>
      <c r="B379" s="12"/>
      <c r="C379" s="12"/>
      <c r="D379" s="12"/>
      <c r="E379" s="12"/>
      <c r="F379" s="12"/>
      <c r="G379" s="12"/>
      <c r="H379" s="12"/>
      <c r="I379" s="12"/>
      <c r="J379" s="12"/>
      <c r="K379" s="12"/>
      <c r="L379" s="12"/>
      <c r="M379" s="12"/>
      <c r="N379" s="12"/>
      <c r="O379" s="12"/>
      <c r="P379" s="12"/>
      <c r="Q379" s="12"/>
      <c r="R379" s="12"/>
    </row>
    <row r="380" spans="1:18" ht="15.75">
      <c r="A380" s="10"/>
      <c r="B380" s="12"/>
      <c r="C380" s="12"/>
      <c r="D380" s="12"/>
      <c r="E380" s="12"/>
      <c r="F380" s="12"/>
      <c r="G380" s="12"/>
      <c r="H380" s="12"/>
      <c r="I380" s="12"/>
      <c r="J380" s="12"/>
      <c r="K380" s="12"/>
      <c r="L380" s="12"/>
      <c r="M380" s="12"/>
      <c r="N380" s="12"/>
      <c r="O380" s="12"/>
      <c r="P380" s="12"/>
      <c r="Q380" s="12"/>
      <c r="R380" s="12"/>
    </row>
    <row r="381" spans="1:18" ht="15.75">
      <c r="A381" s="10"/>
      <c r="B381" s="12"/>
      <c r="C381" s="12"/>
      <c r="D381" s="12"/>
      <c r="E381" s="12"/>
      <c r="F381" s="12"/>
      <c r="G381" s="12"/>
      <c r="H381" s="12"/>
      <c r="I381" s="12"/>
      <c r="J381" s="12"/>
      <c r="K381" s="12"/>
      <c r="L381" s="12"/>
      <c r="M381" s="12"/>
      <c r="N381" s="12"/>
      <c r="O381" s="12"/>
      <c r="P381" s="12"/>
      <c r="Q381" s="12"/>
      <c r="R381" s="12"/>
    </row>
    <row r="382" spans="1:18" ht="15.75">
      <c r="A382" s="10"/>
      <c r="B382" s="12"/>
      <c r="C382" s="12"/>
      <c r="D382" s="12"/>
      <c r="E382" s="12"/>
      <c r="F382" s="12"/>
      <c r="G382" s="12"/>
      <c r="H382" s="12"/>
      <c r="I382" s="12"/>
      <c r="J382" s="12"/>
      <c r="K382" s="12"/>
      <c r="L382" s="12"/>
      <c r="M382" s="12"/>
      <c r="N382" s="12"/>
      <c r="O382" s="12"/>
      <c r="P382" s="12"/>
      <c r="Q382" s="12"/>
      <c r="R382" s="12"/>
    </row>
    <row r="383" spans="1:18" ht="15.75">
      <c r="A383" s="10"/>
      <c r="B383" s="12"/>
      <c r="C383" s="12"/>
      <c r="D383" s="12"/>
      <c r="E383" s="12"/>
      <c r="F383" s="12"/>
      <c r="G383" s="12"/>
      <c r="H383" s="12"/>
      <c r="I383" s="12"/>
      <c r="J383" s="12"/>
      <c r="K383" s="12"/>
      <c r="L383" s="12"/>
      <c r="M383" s="12"/>
      <c r="N383" s="12"/>
      <c r="O383" s="12"/>
      <c r="P383" s="12"/>
      <c r="Q383" s="12"/>
      <c r="R383" s="12"/>
    </row>
    <row r="384" spans="1:18" ht="15.75">
      <c r="A384" s="10"/>
      <c r="B384" s="12"/>
      <c r="C384" s="12"/>
      <c r="D384" s="12"/>
      <c r="E384" s="12"/>
      <c r="F384" s="12"/>
      <c r="G384" s="12"/>
      <c r="H384" s="12"/>
      <c r="I384" s="12"/>
      <c r="J384" s="12"/>
      <c r="K384" s="12"/>
      <c r="L384" s="12"/>
      <c r="M384" s="12"/>
      <c r="N384" s="12"/>
      <c r="O384" s="12"/>
      <c r="P384" s="12"/>
      <c r="Q384" s="12"/>
      <c r="R384" s="12"/>
    </row>
    <row r="385" spans="1:18" ht="15.75">
      <c r="A385" s="10"/>
      <c r="B385" s="12"/>
      <c r="C385" s="12"/>
      <c r="D385" s="12"/>
      <c r="E385" s="12"/>
      <c r="F385" s="12"/>
      <c r="G385" s="12"/>
      <c r="H385" s="12"/>
      <c r="I385" s="12"/>
      <c r="J385" s="12"/>
      <c r="K385" s="12"/>
      <c r="L385" s="12"/>
      <c r="M385" s="12"/>
      <c r="N385" s="12"/>
      <c r="O385" s="12"/>
      <c r="P385" s="12"/>
      <c r="Q385" s="12"/>
      <c r="R385" s="12"/>
    </row>
    <row r="386" spans="1:18" ht="15.75">
      <c r="A386" s="10"/>
      <c r="B386" s="12"/>
      <c r="C386" s="12"/>
      <c r="D386" s="12"/>
      <c r="E386" s="12"/>
      <c r="F386" s="12"/>
      <c r="G386" s="12"/>
      <c r="H386" s="12"/>
      <c r="I386" s="12"/>
      <c r="J386" s="12"/>
      <c r="K386" s="12"/>
      <c r="L386" s="12"/>
      <c r="M386" s="12"/>
      <c r="N386" s="12"/>
      <c r="O386" s="12"/>
      <c r="P386" s="12"/>
      <c r="Q386" s="12"/>
      <c r="R386" s="12"/>
    </row>
    <row r="387" spans="1:18" ht="15.75">
      <c r="A387" s="10"/>
      <c r="B387" s="12"/>
      <c r="C387" s="12"/>
      <c r="D387" s="12"/>
      <c r="E387" s="12"/>
      <c r="F387" s="12"/>
      <c r="G387" s="12"/>
      <c r="H387" s="12"/>
      <c r="I387" s="12"/>
      <c r="J387" s="12"/>
      <c r="K387" s="12"/>
      <c r="L387" s="12"/>
      <c r="M387" s="12"/>
      <c r="N387" s="12"/>
      <c r="O387" s="12"/>
      <c r="P387" s="12"/>
      <c r="Q387" s="12"/>
      <c r="R387" s="12"/>
    </row>
    <row r="388" spans="1:18" ht="15.75">
      <c r="A388" s="10"/>
      <c r="B388" s="12"/>
      <c r="C388" s="12"/>
      <c r="D388" s="12"/>
      <c r="E388" s="12"/>
      <c r="F388" s="12"/>
      <c r="G388" s="12"/>
      <c r="H388" s="12"/>
      <c r="I388" s="12"/>
      <c r="J388" s="12"/>
      <c r="K388" s="12"/>
      <c r="L388" s="12"/>
      <c r="M388" s="12"/>
      <c r="N388" s="12"/>
      <c r="O388" s="12"/>
      <c r="P388" s="12"/>
      <c r="Q388" s="12"/>
      <c r="R388" s="12"/>
    </row>
    <row r="389" spans="1:18" ht="15.75">
      <c r="A389" s="10"/>
      <c r="B389" s="12"/>
      <c r="C389" s="12"/>
      <c r="D389" s="12"/>
      <c r="E389" s="12"/>
      <c r="F389" s="12"/>
      <c r="G389" s="12"/>
      <c r="H389" s="12"/>
      <c r="I389" s="12"/>
      <c r="J389" s="12"/>
      <c r="K389" s="12"/>
      <c r="L389" s="12"/>
      <c r="M389" s="12"/>
      <c r="N389" s="12"/>
      <c r="O389" s="12"/>
      <c r="P389" s="12"/>
      <c r="Q389" s="12"/>
      <c r="R389" s="12"/>
    </row>
    <row r="390" spans="1:18" ht="15.75">
      <c r="A390" s="10"/>
      <c r="B390" s="12"/>
      <c r="C390" s="12"/>
      <c r="D390" s="12"/>
      <c r="E390" s="12"/>
      <c r="F390" s="12"/>
      <c r="G390" s="12"/>
      <c r="H390" s="12"/>
      <c r="I390" s="12"/>
      <c r="J390" s="12"/>
      <c r="K390" s="12"/>
      <c r="L390" s="12"/>
      <c r="M390" s="12"/>
      <c r="N390" s="12"/>
      <c r="O390" s="12"/>
      <c r="P390" s="12"/>
      <c r="Q390" s="12"/>
      <c r="R390" s="12"/>
    </row>
    <row r="391" spans="1:18" ht="15.75">
      <c r="A391" s="10"/>
      <c r="B391" s="12"/>
      <c r="C391" s="12"/>
      <c r="D391" s="12"/>
      <c r="E391" s="12"/>
      <c r="F391" s="12"/>
      <c r="G391" s="12"/>
      <c r="H391" s="12"/>
      <c r="I391" s="12"/>
      <c r="J391" s="12"/>
      <c r="K391" s="12"/>
      <c r="L391" s="12"/>
      <c r="M391" s="12"/>
      <c r="N391" s="12"/>
      <c r="O391" s="12"/>
      <c r="P391" s="12"/>
      <c r="Q391" s="12"/>
      <c r="R391" s="12"/>
    </row>
    <row r="392" spans="1:18" ht="15.75">
      <c r="A392" s="10"/>
      <c r="B392" s="12"/>
      <c r="C392" s="12"/>
      <c r="D392" s="12"/>
      <c r="E392" s="12"/>
      <c r="F392" s="12"/>
      <c r="G392" s="12"/>
      <c r="H392" s="12"/>
      <c r="I392" s="12"/>
      <c r="J392" s="12"/>
      <c r="K392" s="12"/>
      <c r="L392" s="12"/>
      <c r="M392" s="12"/>
      <c r="N392" s="12"/>
      <c r="O392" s="12"/>
      <c r="P392" s="12"/>
      <c r="Q392" s="12"/>
      <c r="R392" s="12"/>
    </row>
    <row r="393" spans="1:18">
      <c r="A393" s="12"/>
      <c r="B393" s="12"/>
      <c r="C393" s="12"/>
      <c r="D393" s="12"/>
      <c r="E393" s="12"/>
      <c r="F393" s="12"/>
      <c r="G393" s="12"/>
      <c r="H393" s="12"/>
      <c r="I393" s="12"/>
      <c r="J393" s="12"/>
      <c r="K393" s="12"/>
      <c r="L393" s="12"/>
      <c r="M393" s="12"/>
      <c r="N393" s="12"/>
      <c r="O393" s="12"/>
      <c r="P393" s="12"/>
      <c r="Q393" s="12"/>
      <c r="R393" s="12"/>
    </row>
    <row r="394" spans="1:18">
      <c r="A394" s="12"/>
      <c r="B394" s="12"/>
      <c r="C394" s="12"/>
      <c r="D394" s="12"/>
      <c r="E394" s="12"/>
      <c r="F394" s="12"/>
      <c r="G394" s="12"/>
      <c r="H394" s="12"/>
      <c r="I394" s="12"/>
      <c r="J394" s="12"/>
      <c r="K394" s="12"/>
      <c r="L394" s="12"/>
      <c r="M394" s="12"/>
      <c r="N394" s="12"/>
      <c r="O394" s="12"/>
      <c r="P394" s="12"/>
      <c r="Q394" s="12"/>
      <c r="R394" s="12"/>
    </row>
    <row r="395" spans="1:18">
      <c r="A395" s="12"/>
      <c r="B395" s="12"/>
      <c r="C395" s="12"/>
      <c r="D395" s="12"/>
      <c r="E395" s="12"/>
      <c r="F395" s="12"/>
      <c r="G395" s="12"/>
      <c r="H395" s="12"/>
      <c r="I395" s="12"/>
      <c r="J395" s="12"/>
      <c r="K395" s="12"/>
      <c r="L395" s="12"/>
      <c r="M395" s="12"/>
      <c r="N395" s="12"/>
      <c r="O395" s="12"/>
      <c r="P395" s="12"/>
      <c r="Q395" s="12"/>
      <c r="R395" s="12"/>
    </row>
    <row r="396" spans="1:18" ht="18.75">
      <c r="A396" s="53" t="s">
        <v>5469</v>
      </c>
      <c r="B396" s="33"/>
      <c r="C396" s="33"/>
      <c r="D396" s="33"/>
      <c r="E396" s="33"/>
      <c r="F396" s="33"/>
      <c r="G396" s="33"/>
      <c r="H396" s="33"/>
      <c r="I396" s="33"/>
      <c r="J396" s="33"/>
      <c r="K396" s="12"/>
      <c r="L396" s="12"/>
      <c r="M396" s="12"/>
      <c r="N396" s="12"/>
      <c r="O396" s="12"/>
      <c r="P396" s="12"/>
      <c r="Q396" s="12"/>
      <c r="R396" s="12"/>
    </row>
    <row r="397" spans="1:18" ht="15.75">
      <c r="A397" s="10"/>
      <c r="B397" s="12"/>
      <c r="C397" s="12"/>
      <c r="D397" s="12"/>
      <c r="E397" s="12"/>
      <c r="F397" s="12"/>
      <c r="G397" s="12"/>
      <c r="H397" s="12"/>
      <c r="I397" s="12"/>
      <c r="J397" s="12"/>
      <c r="K397" s="12"/>
      <c r="L397" s="12"/>
      <c r="M397" s="12"/>
      <c r="N397" s="12"/>
      <c r="O397" s="12"/>
      <c r="P397" s="12"/>
      <c r="Q397" s="12"/>
      <c r="R397" s="12"/>
    </row>
    <row r="398" spans="1:18" ht="15.75">
      <c r="A398" s="10"/>
      <c r="B398" s="12"/>
      <c r="C398" s="12"/>
      <c r="D398" s="12"/>
      <c r="E398" s="12"/>
      <c r="F398" s="12"/>
      <c r="G398" s="12"/>
      <c r="H398" s="12"/>
      <c r="I398" s="12"/>
      <c r="J398" s="12"/>
      <c r="K398" s="12"/>
      <c r="L398" s="12"/>
      <c r="M398" s="12"/>
      <c r="N398" s="12"/>
      <c r="O398" s="12"/>
      <c r="P398" s="12"/>
      <c r="Q398" s="12"/>
      <c r="R398" s="12"/>
    </row>
    <row r="399" spans="1:18" ht="15.75">
      <c r="A399" s="10"/>
      <c r="B399" s="12"/>
      <c r="C399" s="12"/>
      <c r="D399" s="12"/>
      <c r="E399" s="12"/>
      <c r="F399" s="12"/>
      <c r="G399" s="12"/>
      <c r="H399" s="12"/>
      <c r="I399" s="12"/>
      <c r="J399" s="12"/>
      <c r="K399" s="12"/>
      <c r="L399" s="12"/>
      <c r="M399" s="12"/>
      <c r="N399" s="12"/>
      <c r="O399" s="12"/>
      <c r="P399" s="12"/>
      <c r="Q399" s="12"/>
      <c r="R399" s="12"/>
    </row>
    <row r="400" spans="1:18" ht="15.75">
      <c r="A400" s="10"/>
      <c r="B400" s="12"/>
      <c r="C400" s="12"/>
      <c r="D400" s="12"/>
      <c r="E400" s="12"/>
      <c r="F400" s="12"/>
      <c r="G400" s="12"/>
      <c r="H400" s="12"/>
      <c r="I400" s="12"/>
      <c r="J400" s="12"/>
      <c r="K400" s="12"/>
      <c r="L400" s="12"/>
      <c r="M400" s="12"/>
      <c r="N400" s="12"/>
      <c r="O400" s="12"/>
      <c r="P400" s="12"/>
      <c r="Q400" s="12"/>
      <c r="R400" s="12"/>
    </row>
    <row r="401" spans="1:18" ht="15.75">
      <c r="A401" s="10"/>
      <c r="B401" s="12"/>
      <c r="C401" s="12"/>
      <c r="D401" s="12"/>
      <c r="E401" s="12"/>
      <c r="F401" s="12"/>
      <c r="G401" s="12"/>
      <c r="H401" s="12"/>
      <c r="I401" s="12"/>
      <c r="J401" s="12"/>
      <c r="K401" s="12"/>
      <c r="L401" s="12"/>
      <c r="M401" s="12"/>
      <c r="N401" s="12"/>
      <c r="O401" s="12"/>
      <c r="P401" s="12"/>
      <c r="Q401" s="12"/>
      <c r="R401" s="12"/>
    </row>
    <row r="402" spans="1:18" ht="15.75">
      <c r="A402" s="10"/>
      <c r="B402" s="12"/>
      <c r="C402" s="12"/>
      <c r="D402" s="12"/>
      <c r="E402" s="12"/>
      <c r="F402" s="12"/>
      <c r="G402" s="12"/>
      <c r="H402" s="12"/>
      <c r="I402" s="12"/>
      <c r="J402" s="12"/>
      <c r="K402" s="12"/>
      <c r="L402" s="12"/>
      <c r="M402" s="12"/>
      <c r="N402" s="12"/>
      <c r="O402" s="12"/>
      <c r="P402" s="12"/>
      <c r="Q402" s="12"/>
      <c r="R402" s="12"/>
    </row>
    <row r="403" spans="1:18" ht="15.75">
      <c r="A403" s="10"/>
      <c r="B403" s="12"/>
      <c r="C403" s="12"/>
      <c r="D403" s="12"/>
      <c r="E403" s="12"/>
      <c r="F403" s="12"/>
      <c r="G403" s="12"/>
      <c r="H403" s="12"/>
      <c r="I403" s="12"/>
      <c r="J403" s="12"/>
      <c r="K403" s="12"/>
      <c r="L403" s="12"/>
      <c r="M403" s="12"/>
      <c r="N403" s="12"/>
      <c r="O403" s="12"/>
      <c r="P403" s="12"/>
      <c r="Q403" s="12"/>
      <c r="R403" s="12"/>
    </row>
    <row r="404" spans="1:18" ht="15.75">
      <c r="A404" s="10"/>
      <c r="B404" s="12"/>
      <c r="C404" s="12"/>
      <c r="D404" s="12"/>
      <c r="E404" s="12"/>
      <c r="F404" s="12"/>
      <c r="G404" s="12"/>
      <c r="H404" s="12"/>
      <c r="I404" s="12"/>
      <c r="J404" s="12"/>
      <c r="K404" s="12"/>
      <c r="L404" s="12"/>
      <c r="M404" s="12"/>
      <c r="N404" s="12"/>
      <c r="O404" s="12"/>
      <c r="P404" s="12"/>
      <c r="Q404" s="12"/>
      <c r="R404" s="12"/>
    </row>
    <row r="405" spans="1:18" ht="15.75">
      <c r="A405" s="10"/>
      <c r="B405" s="12"/>
      <c r="C405" s="12"/>
      <c r="D405" s="12"/>
      <c r="E405" s="12"/>
      <c r="F405" s="12"/>
      <c r="G405" s="12"/>
      <c r="H405" s="12"/>
      <c r="I405" s="12"/>
      <c r="J405" s="12"/>
      <c r="K405" s="12"/>
      <c r="L405" s="12"/>
      <c r="M405" s="12"/>
      <c r="N405" s="12"/>
      <c r="O405" s="12"/>
      <c r="P405" s="12"/>
      <c r="Q405" s="12"/>
      <c r="R405" s="12"/>
    </row>
    <row r="406" spans="1:18" ht="15.75">
      <c r="A406" s="10"/>
      <c r="B406" s="12"/>
      <c r="C406" s="12"/>
      <c r="D406" s="12"/>
      <c r="E406" s="12"/>
      <c r="F406" s="12"/>
      <c r="G406" s="12"/>
      <c r="H406" s="12"/>
      <c r="I406" s="12"/>
      <c r="J406" s="12"/>
      <c r="K406" s="12"/>
      <c r="L406" s="12"/>
      <c r="M406" s="12"/>
      <c r="N406" s="12"/>
      <c r="O406" s="12"/>
      <c r="P406" s="12"/>
      <c r="Q406" s="12"/>
      <c r="R406" s="12"/>
    </row>
    <row r="407" spans="1:18" ht="15.75">
      <c r="A407" s="10"/>
      <c r="B407" s="12"/>
      <c r="C407" s="12"/>
      <c r="D407" s="12"/>
      <c r="E407" s="12"/>
      <c r="F407" s="12"/>
      <c r="G407" s="12"/>
      <c r="H407" s="12"/>
      <c r="I407" s="12"/>
      <c r="J407" s="12"/>
      <c r="K407" s="12"/>
      <c r="L407" s="12"/>
      <c r="M407" s="12"/>
      <c r="N407" s="12"/>
      <c r="O407" s="12"/>
      <c r="P407" s="12"/>
      <c r="Q407" s="12"/>
      <c r="R407" s="12"/>
    </row>
    <row r="408" spans="1:18" ht="15.75">
      <c r="A408" s="10"/>
      <c r="B408" s="12"/>
      <c r="C408" s="12"/>
      <c r="D408" s="12"/>
      <c r="E408" s="12"/>
      <c r="F408" s="12"/>
      <c r="G408" s="12"/>
      <c r="H408" s="12"/>
      <c r="I408" s="12"/>
      <c r="J408" s="12"/>
      <c r="K408" s="12"/>
      <c r="L408" s="12"/>
      <c r="M408" s="12"/>
      <c r="N408" s="12"/>
      <c r="O408" s="12"/>
      <c r="P408" s="12"/>
      <c r="Q408" s="12"/>
      <c r="R408" s="12"/>
    </row>
    <row r="409" spans="1:18" ht="15.75">
      <c r="A409" s="10"/>
      <c r="B409" s="12"/>
      <c r="C409" s="12"/>
      <c r="D409" s="12"/>
      <c r="E409" s="12"/>
      <c r="F409" s="12"/>
      <c r="G409" s="12"/>
      <c r="H409" s="12"/>
      <c r="I409" s="12"/>
      <c r="J409" s="12"/>
      <c r="K409" s="12"/>
      <c r="L409" s="12"/>
      <c r="M409" s="12"/>
      <c r="N409" s="12"/>
      <c r="O409" s="12"/>
      <c r="P409" s="12"/>
      <c r="Q409" s="12"/>
      <c r="R409" s="12"/>
    </row>
    <row r="410" spans="1:18" ht="15.75">
      <c r="A410" s="10"/>
      <c r="B410" s="12"/>
      <c r="C410" s="12"/>
      <c r="D410" s="12"/>
      <c r="E410" s="12"/>
      <c r="F410" s="12"/>
      <c r="G410" s="12"/>
      <c r="H410" s="12"/>
      <c r="I410" s="12"/>
      <c r="J410" s="12"/>
      <c r="K410" s="12"/>
      <c r="L410" s="12"/>
      <c r="M410" s="12"/>
      <c r="N410" s="12"/>
      <c r="O410" s="12"/>
      <c r="P410" s="12"/>
      <c r="Q410" s="12"/>
      <c r="R410" s="12"/>
    </row>
    <row r="411" spans="1:18" ht="15.75">
      <c r="A411" s="10"/>
      <c r="B411" s="12"/>
      <c r="C411" s="12"/>
      <c r="D411" s="12"/>
      <c r="E411" s="12"/>
      <c r="F411" s="12"/>
      <c r="G411" s="12"/>
      <c r="H411" s="12"/>
      <c r="I411" s="12"/>
      <c r="J411" s="12"/>
      <c r="K411" s="12"/>
      <c r="L411" s="12"/>
      <c r="M411" s="12"/>
      <c r="N411" s="12"/>
      <c r="O411" s="12"/>
      <c r="P411" s="12"/>
      <c r="Q411" s="12"/>
      <c r="R411" s="12"/>
    </row>
    <row r="412" spans="1:18" ht="15.75">
      <c r="A412" s="10"/>
      <c r="B412" s="12"/>
      <c r="C412" s="12"/>
      <c r="D412" s="12"/>
      <c r="E412" s="12"/>
      <c r="F412" s="12"/>
      <c r="G412" s="12"/>
      <c r="H412" s="12"/>
      <c r="I412" s="12"/>
      <c r="J412" s="12"/>
      <c r="K412" s="12"/>
      <c r="L412" s="12"/>
      <c r="M412" s="12"/>
      <c r="N412" s="12"/>
      <c r="O412" s="12"/>
      <c r="P412" s="12"/>
      <c r="Q412" s="12"/>
      <c r="R412" s="12"/>
    </row>
    <row r="413" spans="1:18" ht="15.75">
      <c r="A413" s="10"/>
      <c r="B413" s="12"/>
      <c r="C413" s="12"/>
      <c r="D413" s="12"/>
      <c r="E413" s="12"/>
      <c r="F413" s="12"/>
      <c r="G413" s="12"/>
      <c r="H413" s="12"/>
      <c r="I413" s="12"/>
      <c r="J413" s="12"/>
      <c r="K413" s="12"/>
      <c r="L413" s="12"/>
      <c r="M413" s="12"/>
      <c r="N413" s="12"/>
      <c r="O413" s="12"/>
      <c r="P413" s="12"/>
      <c r="Q413" s="12"/>
      <c r="R413" s="12"/>
    </row>
    <row r="414" spans="1:18" ht="15.75">
      <c r="A414" s="10"/>
      <c r="B414" s="12"/>
      <c r="C414" s="12"/>
      <c r="D414" s="12"/>
      <c r="E414" s="12"/>
      <c r="F414" s="12"/>
      <c r="G414" s="12"/>
      <c r="H414" s="12"/>
      <c r="I414" s="12"/>
      <c r="J414" s="12"/>
      <c r="K414" s="12"/>
      <c r="L414" s="12"/>
      <c r="M414" s="12"/>
      <c r="N414" s="12"/>
      <c r="O414" s="12"/>
      <c r="P414" s="12"/>
      <c r="Q414" s="12"/>
      <c r="R414" s="12"/>
    </row>
    <row r="415" spans="1:18" ht="15.75">
      <c r="A415" s="10"/>
      <c r="B415" s="12"/>
      <c r="C415" s="12"/>
      <c r="D415" s="12"/>
      <c r="E415" s="12"/>
      <c r="F415" s="12"/>
      <c r="G415" s="12"/>
      <c r="H415" s="12"/>
      <c r="I415" s="12"/>
      <c r="J415" s="12"/>
      <c r="K415" s="12"/>
      <c r="L415" s="12"/>
      <c r="M415" s="12"/>
      <c r="N415" s="12"/>
      <c r="O415" s="12"/>
      <c r="P415" s="12"/>
      <c r="Q415" s="12"/>
      <c r="R415" s="12"/>
    </row>
    <row r="416" spans="1:18" ht="15.75">
      <c r="A416" s="10"/>
      <c r="B416" s="12"/>
      <c r="C416" s="12"/>
      <c r="D416" s="12"/>
      <c r="E416" s="12"/>
      <c r="F416" s="12"/>
      <c r="G416" s="12"/>
      <c r="H416" s="12"/>
      <c r="I416" s="12"/>
      <c r="J416" s="12"/>
      <c r="K416" s="12"/>
      <c r="L416" s="12"/>
      <c r="M416" s="12"/>
      <c r="N416" s="12"/>
      <c r="O416" s="12"/>
      <c r="P416" s="12"/>
      <c r="Q416" s="12"/>
      <c r="R416" s="12"/>
    </row>
    <row r="417" spans="1:18" ht="15.75">
      <c r="A417" s="10"/>
      <c r="B417" s="12"/>
      <c r="C417" s="12"/>
      <c r="D417" s="12"/>
      <c r="E417" s="12"/>
      <c r="F417" s="12"/>
      <c r="G417" s="12"/>
      <c r="H417" s="12"/>
      <c r="I417" s="12"/>
      <c r="J417" s="12"/>
      <c r="K417" s="12"/>
      <c r="L417" s="12"/>
      <c r="M417" s="12"/>
      <c r="N417" s="12"/>
      <c r="O417" s="12"/>
      <c r="P417" s="12"/>
      <c r="Q417" s="12"/>
      <c r="R417" s="12"/>
    </row>
    <row r="418" spans="1:18" ht="15.75">
      <c r="A418" s="10"/>
      <c r="B418" s="12"/>
      <c r="C418" s="12"/>
      <c r="D418" s="12"/>
      <c r="E418" s="12"/>
      <c r="F418" s="12"/>
      <c r="G418" s="12"/>
      <c r="H418" s="12"/>
      <c r="I418" s="12"/>
      <c r="J418" s="12"/>
      <c r="K418" s="12"/>
      <c r="L418" s="12"/>
      <c r="M418" s="12"/>
      <c r="N418" s="12"/>
      <c r="O418" s="12"/>
      <c r="P418" s="12"/>
      <c r="Q418" s="12"/>
      <c r="R418" s="12"/>
    </row>
    <row r="419" spans="1:18" ht="15.75">
      <c r="A419" s="10"/>
      <c r="B419" s="12"/>
      <c r="C419" s="12"/>
      <c r="D419" s="12"/>
      <c r="E419" s="12"/>
      <c r="F419" s="12"/>
      <c r="G419" s="12"/>
      <c r="H419" s="12"/>
      <c r="I419" s="12"/>
      <c r="J419" s="12"/>
      <c r="K419" s="12"/>
      <c r="L419" s="12"/>
      <c r="M419" s="12"/>
      <c r="N419" s="12"/>
      <c r="O419" s="12"/>
      <c r="P419" s="12"/>
      <c r="Q419" s="12"/>
      <c r="R419" s="12"/>
    </row>
    <row r="420" spans="1:18" ht="15.75">
      <c r="A420" s="10"/>
      <c r="B420" s="12"/>
      <c r="C420" s="12"/>
      <c r="D420" s="12"/>
      <c r="E420" s="12"/>
      <c r="F420" s="12"/>
      <c r="G420" s="12"/>
      <c r="H420" s="12"/>
      <c r="I420" s="12"/>
      <c r="J420" s="12"/>
      <c r="K420" s="12"/>
      <c r="L420" s="12"/>
      <c r="M420" s="12"/>
      <c r="N420" s="12"/>
      <c r="O420" s="12"/>
      <c r="P420" s="12"/>
      <c r="Q420" s="12"/>
      <c r="R420" s="12"/>
    </row>
    <row r="421" spans="1:18" ht="15.75">
      <c r="A421" s="10"/>
      <c r="B421" s="12"/>
      <c r="C421" s="12"/>
      <c r="D421" s="12"/>
      <c r="E421" s="12"/>
      <c r="F421" s="12"/>
      <c r="G421" s="12"/>
      <c r="H421" s="12"/>
      <c r="I421" s="12"/>
      <c r="J421" s="12"/>
      <c r="K421" s="12"/>
      <c r="L421" s="12"/>
      <c r="M421" s="12"/>
      <c r="N421" s="12"/>
      <c r="O421" s="12"/>
      <c r="P421" s="12"/>
      <c r="Q421" s="12"/>
      <c r="R421" s="12"/>
    </row>
    <row r="422" spans="1:18" ht="15.75">
      <c r="A422" s="10"/>
      <c r="B422" s="12"/>
      <c r="C422" s="12"/>
      <c r="D422" s="12"/>
      <c r="E422" s="12"/>
      <c r="F422" s="12"/>
      <c r="G422" s="12"/>
      <c r="H422" s="12"/>
      <c r="I422" s="12"/>
      <c r="J422" s="12"/>
      <c r="K422" s="12"/>
      <c r="L422" s="12"/>
      <c r="M422" s="12"/>
      <c r="N422" s="12"/>
      <c r="O422" s="12"/>
      <c r="P422" s="12"/>
      <c r="Q422" s="12"/>
      <c r="R422" s="12"/>
    </row>
    <row r="423" spans="1:18" ht="15.75">
      <c r="A423" s="10"/>
      <c r="B423" s="12"/>
      <c r="C423" s="12"/>
      <c r="D423" s="12"/>
      <c r="E423" s="12"/>
      <c r="F423" s="12"/>
      <c r="G423" s="12"/>
      <c r="H423" s="12"/>
      <c r="I423" s="12"/>
      <c r="J423" s="12"/>
      <c r="K423" s="12"/>
      <c r="L423" s="12"/>
      <c r="M423" s="12"/>
      <c r="N423" s="12"/>
      <c r="O423" s="12"/>
      <c r="P423" s="12"/>
      <c r="Q423" s="12"/>
      <c r="R423" s="12"/>
    </row>
    <row r="424" spans="1:18">
      <c r="A424" s="12"/>
      <c r="B424" s="12"/>
      <c r="C424" s="12"/>
      <c r="D424" s="12"/>
      <c r="E424" s="12"/>
      <c r="F424" s="12"/>
      <c r="G424" s="12"/>
      <c r="H424" s="12"/>
      <c r="I424" s="12"/>
      <c r="J424" s="12"/>
      <c r="K424" s="12"/>
      <c r="L424" s="12"/>
      <c r="M424" s="12"/>
      <c r="N424" s="12"/>
      <c r="O424" s="12"/>
      <c r="P424" s="12"/>
      <c r="Q424" s="12"/>
      <c r="R424" s="12"/>
    </row>
    <row r="425" spans="1:18">
      <c r="A425" s="12"/>
      <c r="B425" s="12"/>
      <c r="C425" s="12"/>
      <c r="D425" s="12"/>
      <c r="E425" s="12"/>
      <c r="F425" s="12"/>
      <c r="G425" s="12"/>
      <c r="H425" s="12"/>
      <c r="I425" s="12"/>
      <c r="J425" s="12"/>
      <c r="K425" s="12"/>
      <c r="L425" s="12"/>
      <c r="M425" s="12"/>
      <c r="N425" s="12"/>
      <c r="O425" s="12"/>
      <c r="P425" s="12"/>
      <c r="Q425" s="12"/>
      <c r="R425" s="12"/>
    </row>
    <row r="426" spans="1:18">
      <c r="A426" s="12"/>
      <c r="B426" s="12"/>
      <c r="C426" s="12"/>
      <c r="D426" s="12"/>
      <c r="E426" s="12"/>
      <c r="F426" s="12"/>
      <c r="G426" s="12"/>
      <c r="H426" s="12"/>
      <c r="I426" s="12"/>
      <c r="J426" s="12"/>
      <c r="K426" s="12"/>
      <c r="L426" s="12"/>
      <c r="M426" s="12"/>
      <c r="N426" s="12"/>
      <c r="O426" s="12"/>
      <c r="P426" s="12"/>
      <c r="Q426" s="12"/>
      <c r="R426" s="12"/>
    </row>
    <row r="427" spans="1:18" ht="18.75">
      <c r="A427" s="53" t="s">
        <v>5470</v>
      </c>
      <c r="B427" s="33"/>
      <c r="C427" s="33"/>
      <c r="D427" s="33"/>
      <c r="E427" s="33"/>
      <c r="F427" s="33"/>
      <c r="G427" s="33"/>
      <c r="H427" s="33"/>
      <c r="I427" s="33"/>
      <c r="J427" s="33"/>
      <c r="K427" s="33"/>
      <c r="L427" s="33"/>
      <c r="M427" s="33"/>
      <c r="N427" s="33"/>
      <c r="O427" s="33"/>
      <c r="P427" s="33"/>
      <c r="Q427" s="12"/>
      <c r="R427" s="12"/>
    </row>
    <row r="428" spans="1:18" ht="18.75">
      <c r="A428" s="53" t="s">
        <v>5471</v>
      </c>
      <c r="B428" s="33"/>
      <c r="C428" s="33"/>
      <c r="D428" s="33"/>
      <c r="E428" s="33"/>
      <c r="F428" s="33"/>
      <c r="G428" s="33"/>
      <c r="H428" s="33"/>
      <c r="I428" s="33"/>
      <c r="J428" s="33"/>
      <c r="K428" s="33"/>
      <c r="L428" s="33"/>
      <c r="M428" s="33"/>
      <c r="N428" s="33"/>
      <c r="O428" s="33"/>
      <c r="P428" s="33"/>
      <c r="Q428" s="12"/>
      <c r="R428" s="12"/>
    </row>
    <row r="429" spans="1:18" ht="15.75">
      <c r="A429" s="10"/>
      <c r="B429" s="12"/>
      <c r="C429" s="12"/>
      <c r="D429" s="12"/>
      <c r="E429" s="12"/>
      <c r="F429" s="12"/>
      <c r="G429" s="12"/>
      <c r="H429" s="12"/>
      <c r="I429" s="12"/>
      <c r="J429" s="12"/>
      <c r="K429" s="12"/>
      <c r="L429" s="12"/>
      <c r="M429" s="12"/>
      <c r="N429" s="12"/>
      <c r="O429" s="12"/>
      <c r="P429" s="12"/>
      <c r="Q429" s="12"/>
      <c r="R429" s="12"/>
    </row>
    <row r="430" spans="1:18" ht="15.75">
      <c r="A430" s="10"/>
      <c r="B430" s="12"/>
      <c r="C430" s="12"/>
      <c r="D430" s="12"/>
      <c r="E430" s="12"/>
      <c r="F430" s="12"/>
      <c r="G430" s="12"/>
      <c r="H430" s="12"/>
      <c r="I430" s="12"/>
      <c r="J430" s="12"/>
      <c r="K430" s="12"/>
      <c r="L430" s="12"/>
      <c r="M430" s="12"/>
      <c r="N430" s="12"/>
      <c r="O430" s="12"/>
      <c r="P430" s="12"/>
      <c r="Q430" s="12"/>
      <c r="R430" s="12"/>
    </row>
    <row r="431" spans="1:18" ht="15.75">
      <c r="A431" s="10"/>
      <c r="B431" s="12"/>
      <c r="C431" s="12"/>
      <c r="D431" s="12"/>
      <c r="E431" s="12"/>
      <c r="F431" s="12"/>
      <c r="G431" s="12"/>
      <c r="H431" s="12"/>
      <c r="I431" s="12"/>
      <c r="J431" s="12"/>
      <c r="K431" s="12"/>
      <c r="L431" s="12"/>
      <c r="M431" s="12"/>
      <c r="N431" s="12"/>
      <c r="O431" s="12"/>
      <c r="P431" s="12"/>
      <c r="Q431" s="12"/>
      <c r="R431" s="12"/>
    </row>
    <row r="432" spans="1:18" ht="15.75">
      <c r="A432" s="10"/>
      <c r="B432" s="12"/>
      <c r="C432" s="12"/>
      <c r="D432" s="12"/>
      <c r="E432" s="12"/>
      <c r="F432" s="12"/>
      <c r="G432" s="12"/>
      <c r="H432" s="12"/>
      <c r="I432" s="12"/>
      <c r="J432" s="12"/>
      <c r="K432" s="12"/>
      <c r="L432" s="12"/>
      <c r="M432" s="12"/>
      <c r="N432" s="12"/>
      <c r="O432" s="12"/>
      <c r="P432" s="12"/>
      <c r="Q432" s="12"/>
      <c r="R432" s="12"/>
    </row>
    <row r="433" spans="1:18" ht="15.75">
      <c r="A433" s="10"/>
      <c r="B433" s="12"/>
      <c r="C433" s="12"/>
      <c r="D433" s="12"/>
      <c r="E433" s="12"/>
      <c r="F433" s="12"/>
      <c r="G433" s="12"/>
      <c r="H433" s="12"/>
      <c r="I433" s="12"/>
      <c r="J433" s="12"/>
      <c r="K433" s="12"/>
      <c r="L433" s="12"/>
      <c r="M433" s="12"/>
      <c r="N433" s="12"/>
      <c r="O433" s="12"/>
      <c r="P433" s="12"/>
      <c r="Q433" s="12"/>
      <c r="R433" s="12"/>
    </row>
    <row r="434" spans="1:18" ht="15.75">
      <c r="A434" s="10"/>
      <c r="B434" s="12"/>
      <c r="C434" s="12"/>
      <c r="D434" s="12"/>
      <c r="E434" s="12"/>
      <c r="F434" s="12"/>
      <c r="G434" s="12"/>
      <c r="H434" s="12"/>
      <c r="I434" s="12"/>
      <c r="J434" s="12"/>
      <c r="K434" s="12"/>
      <c r="L434" s="12"/>
      <c r="M434" s="12"/>
      <c r="N434" s="12"/>
      <c r="O434" s="12"/>
      <c r="P434" s="12"/>
      <c r="Q434" s="12"/>
      <c r="R434" s="12"/>
    </row>
    <row r="435" spans="1:18" ht="15.75">
      <c r="A435" s="10"/>
      <c r="B435" s="12"/>
      <c r="C435" s="12"/>
      <c r="D435" s="12"/>
      <c r="E435" s="12"/>
      <c r="F435" s="12"/>
      <c r="G435" s="12"/>
      <c r="H435" s="12"/>
      <c r="I435" s="12"/>
      <c r="J435" s="12"/>
      <c r="K435" s="12"/>
      <c r="L435" s="12"/>
      <c r="M435" s="12"/>
      <c r="N435" s="12"/>
      <c r="O435" s="12"/>
      <c r="P435" s="12"/>
      <c r="Q435" s="12"/>
      <c r="R435" s="12"/>
    </row>
    <row r="436" spans="1:18" ht="15.75">
      <c r="A436" s="10"/>
      <c r="B436" s="12"/>
      <c r="C436" s="12"/>
      <c r="D436" s="12"/>
      <c r="E436" s="12"/>
      <c r="F436" s="12"/>
      <c r="G436" s="12"/>
      <c r="H436" s="12"/>
      <c r="I436" s="12"/>
      <c r="J436" s="12"/>
      <c r="K436" s="12"/>
      <c r="L436" s="12"/>
      <c r="M436" s="12"/>
      <c r="N436" s="12"/>
      <c r="O436" s="12"/>
      <c r="P436" s="12"/>
      <c r="Q436" s="12"/>
      <c r="R436" s="12"/>
    </row>
    <row r="437" spans="1:18" ht="15.75">
      <c r="A437" s="10"/>
      <c r="B437" s="12"/>
      <c r="C437" s="12"/>
      <c r="D437" s="12"/>
      <c r="E437" s="12"/>
      <c r="F437" s="12"/>
      <c r="G437" s="12"/>
      <c r="H437" s="12"/>
      <c r="I437" s="12"/>
      <c r="J437" s="12"/>
      <c r="K437" s="12"/>
      <c r="L437" s="12"/>
      <c r="M437" s="12"/>
      <c r="N437" s="12"/>
      <c r="O437" s="12"/>
      <c r="P437" s="12"/>
      <c r="Q437" s="12"/>
      <c r="R437" s="12"/>
    </row>
    <row r="438" spans="1:18" ht="15.75">
      <c r="A438" s="10"/>
      <c r="B438" s="12"/>
      <c r="C438" s="12"/>
      <c r="D438" s="12"/>
      <c r="E438" s="12"/>
      <c r="F438" s="12"/>
      <c r="G438" s="12"/>
      <c r="H438" s="12"/>
      <c r="I438" s="12"/>
      <c r="J438" s="12"/>
      <c r="K438" s="12"/>
      <c r="L438" s="12"/>
      <c r="M438" s="12"/>
      <c r="N438" s="12"/>
      <c r="O438" s="12"/>
      <c r="P438" s="12"/>
      <c r="Q438" s="12"/>
      <c r="R438" s="12"/>
    </row>
    <row r="439" spans="1:18" ht="15.75">
      <c r="A439" s="10"/>
      <c r="B439" s="12"/>
      <c r="C439" s="12"/>
      <c r="D439" s="12"/>
      <c r="E439" s="12"/>
      <c r="F439" s="12"/>
      <c r="G439" s="12"/>
      <c r="H439" s="12"/>
      <c r="I439" s="12"/>
      <c r="J439" s="12"/>
      <c r="K439" s="12"/>
      <c r="L439" s="12"/>
      <c r="M439" s="12"/>
      <c r="N439" s="12"/>
      <c r="O439" s="12"/>
      <c r="P439" s="12"/>
      <c r="Q439" s="12"/>
      <c r="R439" s="12"/>
    </row>
    <row r="440" spans="1:18" ht="15.75">
      <c r="A440" s="10"/>
      <c r="B440" s="12"/>
      <c r="C440" s="12"/>
      <c r="D440" s="12"/>
      <c r="E440" s="12"/>
      <c r="F440" s="12"/>
      <c r="G440" s="12"/>
      <c r="H440" s="12"/>
      <c r="I440" s="12"/>
      <c r="J440" s="12"/>
      <c r="K440" s="12"/>
      <c r="L440" s="12"/>
      <c r="M440" s="12"/>
      <c r="N440" s="12"/>
      <c r="O440" s="12"/>
      <c r="P440" s="12"/>
      <c r="Q440" s="12"/>
      <c r="R440" s="12"/>
    </row>
    <row r="441" spans="1:18" ht="15.75">
      <c r="A441" s="10"/>
      <c r="B441" s="12"/>
      <c r="C441" s="12"/>
      <c r="D441" s="12"/>
      <c r="E441" s="12"/>
      <c r="F441" s="12"/>
      <c r="G441" s="12"/>
      <c r="H441" s="12"/>
      <c r="I441" s="12"/>
      <c r="J441" s="12"/>
      <c r="K441" s="12"/>
      <c r="L441" s="12"/>
      <c r="M441" s="12"/>
      <c r="N441" s="12"/>
      <c r="O441" s="12"/>
      <c r="P441" s="12"/>
      <c r="Q441" s="12"/>
      <c r="R441" s="12"/>
    </row>
    <row r="442" spans="1:18" ht="15.75">
      <c r="A442" s="10"/>
      <c r="B442" s="12"/>
      <c r="C442" s="12"/>
      <c r="D442" s="12"/>
      <c r="E442" s="12"/>
      <c r="F442" s="12"/>
      <c r="G442" s="12"/>
      <c r="H442" s="12"/>
      <c r="I442" s="12"/>
      <c r="J442" s="12"/>
      <c r="K442" s="12"/>
      <c r="L442" s="12"/>
      <c r="M442" s="12"/>
      <c r="N442" s="12"/>
      <c r="O442" s="12"/>
      <c r="P442" s="12"/>
      <c r="Q442" s="12"/>
      <c r="R442" s="12"/>
    </row>
    <row r="443" spans="1:18" ht="15.75">
      <c r="A443" s="10"/>
      <c r="B443" s="12"/>
      <c r="C443" s="12"/>
      <c r="D443" s="12"/>
      <c r="E443" s="12"/>
      <c r="F443" s="12"/>
      <c r="G443" s="12"/>
      <c r="H443" s="12"/>
      <c r="I443" s="12"/>
      <c r="J443" s="12"/>
      <c r="K443" s="12"/>
      <c r="L443" s="12"/>
      <c r="M443" s="12"/>
      <c r="N443" s="12"/>
      <c r="O443" s="12"/>
      <c r="P443" s="12"/>
      <c r="Q443" s="12"/>
      <c r="R443" s="12"/>
    </row>
    <row r="444" spans="1:18" ht="15.75">
      <c r="A444" s="10"/>
      <c r="B444" s="12"/>
      <c r="C444" s="12"/>
      <c r="D444" s="12"/>
      <c r="E444" s="12"/>
      <c r="F444" s="12"/>
      <c r="G444" s="12"/>
      <c r="H444" s="12"/>
      <c r="I444" s="12"/>
      <c r="J444" s="12"/>
      <c r="K444" s="12"/>
      <c r="L444" s="12"/>
      <c r="M444" s="12"/>
      <c r="N444" s="12"/>
      <c r="O444" s="12"/>
      <c r="P444" s="12"/>
      <c r="Q444" s="12"/>
      <c r="R444" s="12"/>
    </row>
    <row r="445" spans="1:18" ht="15.75">
      <c r="A445" s="10"/>
      <c r="B445" s="12"/>
      <c r="C445" s="12"/>
      <c r="D445" s="12"/>
      <c r="E445" s="12"/>
      <c r="F445" s="12"/>
      <c r="G445" s="12"/>
      <c r="H445" s="12"/>
      <c r="I445" s="12"/>
      <c r="J445" s="12"/>
      <c r="K445" s="12"/>
      <c r="L445" s="12"/>
      <c r="M445" s="12"/>
      <c r="N445" s="12"/>
      <c r="O445" s="12"/>
      <c r="P445" s="12"/>
      <c r="Q445" s="12"/>
      <c r="R445" s="12"/>
    </row>
    <row r="446" spans="1:18" ht="15.75">
      <c r="A446" s="10"/>
      <c r="B446" s="12"/>
      <c r="C446" s="12"/>
      <c r="D446" s="12"/>
      <c r="E446" s="12"/>
      <c r="F446" s="12"/>
      <c r="G446" s="12"/>
      <c r="H446" s="12"/>
      <c r="I446" s="12"/>
      <c r="J446" s="12"/>
      <c r="K446" s="12"/>
      <c r="L446" s="12"/>
      <c r="M446" s="12"/>
      <c r="N446" s="12"/>
      <c r="O446" s="12"/>
      <c r="P446" s="12"/>
      <c r="Q446" s="12"/>
      <c r="R446" s="12"/>
    </row>
    <row r="447" spans="1:18" ht="15.75">
      <c r="A447" s="10"/>
      <c r="B447" s="12"/>
      <c r="C447" s="12"/>
      <c r="D447" s="12"/>
      <c r="E447" s="12"/>
      <c r="F447" s="12"/>
      <c r="G447" s="12"/>
      <c r="H447" s="12"/>
      <c r="I447" s="12"/>
      <c r="J447" s="12"/>
      <c r="K447" s="12"/>
      <c r="L447" s="12"/>
      <c r="M447" s="12"/>
      <c r="N447" s="12"/>
      <c r="O447" s="12"/>
      <c r="P447" s="12"/>
      <c r="Q447" s="12"/>
      <c r="R447" s="12"/>
    </row>
    <row r="448" spans="1:18" ht="15.75">
      <c r="A448" s="10"/>
      <c r="B448" s="12"/>
      <c r="C448" s="12"/>
      <c r="D448" s="12"/>
      <c r="E448" s="12"/>
      <c r="F448" s="12"/>
      <c r="G448" s="12"/>
      <c r="H448" s="12"/>
      <c r="I448" s="12"/>
      <c r="J448" s="12"/>
      <c r="K448" s="12"/>
      <c r="L448" s="12"/>
      <c r="M448" s="12"/>
      <c r="N448" s="12"/>
      <c r="O448" s="12"/>
      <c r="P448" s="12"/>
      <c r="Q448" s="12"/>
      <c r="R448" s="12"/>
    </row>
    <row r="449" spans="1:18" ht="15.75">
      <c r="A449" s="10"/>
      <c r="B449" s="12"/>
      <c r="C449" s="12"/>
      <c r="D449" s="12"/>
      <c r="E449" s="12"/>
      <c r="F449" s="12"/>
      <c r="G449" s="12"/>
      <c r="H449" s="12"/>
      <c r="I449" s="12"/>
      <c r="J449" s="12"/>
      <c r="K449" s="12"/>
      <c r="L449" s="12"/>
      <c r="M449" s="12"/>
      <c r="N449" s="12"/>
      <c r="O449" s="12"/>
      <c r="P449" s="12"/>
      <c r="Q449" s="12"/>
      <c r="R449" s="12"/>
    </row>
    <row r="450" spans="1:18" ht="15.75">
      <c r="A450" s="10"/>
      <c r="B450" s="12"/>
      <c r="C450" s="12"/>
      <c r="D450" s="12"/>
      <c r="E450" s="12"/>
      <c r="F450" s="12"/>
      <c r="G450" s="12"/>
      <c r="H450" s="12"/>
      <c r="I450" s="12"/>
      <c r="J450" s="12"/>
      <c r="K450" s="12"/>
      <c r="L450" s="12"/>
      <c r="M450" s="12"/>
      <c r="N450" s="12"/>
      <c r="O450" s="12"/>
      <c r="P450" s="12"/>
      <c r="Q450" s="12"/>
      <c r="R450" s="12"/>
    </row>
    <row r="451" spans="1:18" ht="15.75">
      <c r="A451" s="10"/>
      <c r="B451" s="12"/>
      <c r="C451" s="12"/>
      <c r="D451" s="12"/>
      <c r="E451" s="12"/>
      <c r="F451" s="12"/>
      <c r="G451" s="12"/>
      <c r="H451" s="12"/>
      <c r="I451" s="12"/>
      <c r="J451" s="12"/>
      <c r="K451" s="12"/>
      <c r="L451" s="12"/>
      <c r="M451" s="12"/>
      <c r="N451" s="12"/>
      <c r="O451" s="12"/>
      <c r="P451" s="12"/>
      <c r="Q451" s="12"/>
      <c r="R451" s="12"/>
    </row>
    <row r="452" spans="1:18" ht="15.75">
      <c r="A452" s="10"/>
      <c r="B452" s="12"/>
      <c r="C452" s="12"/>
      <c r="D452" s="12"/>
      <c r="E452" s="12"/>
      <c r="F452" s="12"/>
      <c r="G452" s="12"/>
      <c r="H452" s="12"/>
      <c r="I452" s="12"/>
      <c r="J452" s="12"/>
      <c r="K452" s="12"/>
      <c r="L452" s="12"/>
      <c r="M452" s="12"/>
      <c r="N452" s="12"/>
      <c r="O452" s="12"/>
      <c r="P452" s="12"/>
      <c r="Q452" s="12"/>
      <c r="R452" s="12"/>
    </row>
    <row r="453" spans="1:18" ht="15.75">
      <c r="A453" s="10"/>
      <c r="B453" s="12"/>
      <c r="C453" s="12"/>
      <c r="D453" s="12"/>
      <c r="E453" s="12"/>
      <c r="F453" s="12"/>
      <c r="G453" s="12"/>
      <c r="H453" s="12"/>
      <c r="I453" s="12"/>
      <c r="J453" s="12"/>
      <c r="K453" s="12"/>
      <c r="L453" s="12"/>
      <c r="M453" s="12"/>
      <c r="N453" s="12"/>
      <c r="O453" s="12"/>
      <c r="P453" s="12"/>
      <c r="Q453" s="12"/>
      <c r="R453" s="12"/>
    </row>
    <row r="454" spans="1:18">
      <c r="A454" s="12"/>
      <c r="B454" s="12"/>
      <c r="C454" s="12"/>
      <c r="D454" s="12"/>
      <c r="E454" s="12"/>
      <c r="F454" s="12"/>
      <c r="G454" s="12"/>
      <c r="H454" s="12"/>
      <c r="I454" s="12"/>
      <c r="J454" s="12"/>
      <c r="K454" s="12"/>
      <c r="L454" s="12"/>
      <c r="M454" s="12"/>
      <c r="N454" s="12"/>
      <c r="O454" s="12"/>
      <c r="P454" s="12"/>
      <c r="Q454" s="12"/>
      <c r="R454" s="12"/>
    </row>
    <row r="455" spans="1:18" ht="18.75">
      <c r="A455" s="53" t="s">
        <v>5472</v>
      </c>
      <c r="B455" s="33"/>
      <c r="C455" s="33"/>
      <c r="D455" s="33"/>
      <c r="E455" s="33"/>
      <c r="F455" s="33"/>
      <c r="G455" s="33"/>
      <c r="H455" s="33"/>
      <c r="I455" s="33"/>
      <c r="J455" s="12"/>
      <c r="K455" s="12"/>
      <c r="L455" s="12"/>
      <c r="M455" s="12"/>
      <c r="N455" s="12"/>
      <c r="O455" s="12"/>
      <c r="P455" s="12"/>
      <c r="Q455" s="12"/>
      <c r="R455" s="12"/>
    </row>
    <row r="456" spans="1:18" ht="15.75">
      <c r="A456" s="10"/>
      <c r="B456" s="12"/>
      <c r="C456" s="12"/>
      <c r="D456" s="12"/>
      <c r="E456" s="12"/>
      <c r="F456" s="12"/>
      <c r="G456" s="12"/>
      <c r="H456" s="12"/>
      <c r="I456" s="12"/>
      <c r="J456" s="12"/>
      <c r="K456" s="12"/>
      <c r="L456" s="12"/>
      <c r="M456" s="12"/>
      <c r="N456" s="12"/>
      <c r="O456" s="12"/>
      <c r="P456" s="12"/>
      <c r="Q456" s="12"/>
      <c r="R456" s="12"/>
    </row>
    <row r="457" spans="1:18">
      <c r="A457" s="12"/>
      <c r="B457" s="12"/>
      <c r="C457" s="12"/>
      <c r="D457" s="12"/>
      <c r="E457" s="12"/>
      <c r="F457" s="12"/>
      <c r="G457" s="12"/>
      <c r="H457" s="12"/>
      <c r="I457" s="12"/>
      <c r="J457" s="12"/>
      <c r="K457" s="12"/>
      <c r="L457" s="12"/>
      <c r="M457" s="12"/>
      <c r="N457" s="12"/>
      <c r="O457" s="12"/>
      <c r="P457" s="12"/>
      <c r="Q457" s="12"/>
      <c r="R457" s="12"/>
    </row>
    <row r="458" spans="1:18">
      <c r="A458" s="12"/>
      <c r="B458" s="12"/>
      <c r="C458" s="12"/>
      <c r="D458" s="12"/>
      <c r="E458" s="12"/>
      <c r="F458" s="12"/>
      <c r="G458" s="12"/>
      <c r="H458" s="12"/>
      <c r="I458" s="12"/>
      <c r="J458" s="12"/>
      <c r="K458" s="12"/>
      <c r="L458" s="12"/>
      <c r="M458" s="12"/>
      <c r="N458" s="12"/>
      <c r="O458" s="12"/>
      <c r="P458" s="12"/>
      <c r="Q458" s="12"/>
      <c r="R458" s="12"/>
    </row>
    <row r="459" spans="1:18">
      <c r="A459" s="12"/>
      <c r="B459" s="12"/>
      <c r="C459" s="12"/>
      <c r="D459" s="12"/>
      <c r="E459" s="12"/>
      <c r="F459" s="12"/>
      <c r="G459" s="12"/>
      <c r="H459" s="12"/>
      <c r="I459" s="12"/>
      <c r="J459" s="12"/>
      <c r="K459" s="12"/>
      <c r="L459" s="12"/>
      <c r="M459" s="12"/>
      <c r="N459" s="12"/>
      <c r="O459" s="12"/>
      <c r="P459" s="12"/>
      <c r="Q459" s="12"/>
      <c r="R459" s="12"/>
    </row>
    <row r="460" spans="1:18" ht="15.75">
      <c r="A460" s="10"/>
      <c r="B460" s="12"/>
      <c r="C460" s="12"/>
      <c r="D460" s="12"/>
      <c r="E460" s="12"/>
      <c r="F460" s="12"/>
      <c r="G460" s="12"/>
      <c r="H460" s="12"/>
      <c r="I460" s="12"/>
      <c r="J460" s="12"/>
      <c r="K460" s="12"/>
      <c r="L460" s="12"/>
      <c r="M460" s="12"/>
      <c r="N460" s="12"/>
      <c r="O460" s="12"/>
      <c r="P460" s="12"/>
      <c r="Q460" s="12"/>
      <c r="R460" s="12"/>
    </row>
    <row r="461" spans="1:18" ht="15.75">
      <c r="A461" s="10"/>
      <c r="B461" s="12"/>
      <c r="C461" s="12"/>
      <c r="D461" s="12"/>
      <c r="E461" s="12"/>
      <c r="F461" s="12"/>
      <c r="G461" s="12"/>
      <c r="H461" s="12"/>
      <c r="I461" s="12"/>
      <c r="J461" s="12"/>
      <c r="K461" s="12"/>
      <c r="L461" s="12"/>
      <c r="M461" s="12"/>
      <c r="N461" s="12"/>
      <c r="O461" s="12"/>
      <c r="P461" s="12"/>
      <c r="Q461" s="12"/>
      <c r="R461" s="12"/>
    </row>
    <row r="462" spans="1:18" ht="15.75">
      <c r="A462" s="10"/>
      <c r="B462" s="12"/>
      <c r="C462" s="12"/>
      <c r="D462" s="12"/>
      <c r="E462" s="12"/>
      <c r="F462" s="12"/>
      <c r="G462" s="12"/>
      <c r="H462" s="12"/>
      <c r="I462" s="12"/>
      <c r="J462" s="12"/>
      <c r="K462" s="12"/>
      <c r="L462" s="12"/>
      <c r="M462" s="12"/>
      <c r="N462" s="12"/>
      <c r="O462" s="12"/>
      <c r="P462" s="12"/>
      <c r="Q462" s="12"/>
      <c r="R462" s="12"/>
    </row>
    <row r="463" spans="1:18" ht="15.75">
      <c r="A463" s="10"/>
      <c r="B463" s="12"/>
      <c r="C463" s="12"/>
      <c r="D463" s="12"/>
      <c r="E463" s="12"/>
      <c r="F463" s="12"/>
      <c r="G463" s="12"/>
      <c r="H463" s="12"/>
      <c r="I463" s="12"/>
      <c r="J463" s="12"/>
      <c r="K463" s="12"/>
      <c r="L463" s="12"/>
      <c r="M463" s="12"/>
      <c r="N463" s="12"/>
      <c r="O463" s="12"/>
      <c r="P463" s="12"/>
      <c r="Q463" s="12"/>
      <c r="R463" s="12"/>
    </row>
    <row r="464" spans="1:18" ht="15.75">
      <c r="A464" s="10"/>
      <c r="B464" s="12"/>
      <c r="C464" s="12"/>
      <c r="D464" s="12"/>
      <c r="E464" s="12"/>
      <c r="F464" s="12"/>
      <c r="G464" s="12"/>
      <c r="H464" s="12"/>
      <c r="I464" s="12"/>
      <c r="J464" s="12"/>
      <c r="K464" s="12"/>
      <c r="L464" s="12"/>
      <c r="M464" s="12"/>
      <c r="N464" s="12"/>
      <c r="O464" s="12"/>
      <c r="P464" s="12"/>
      <c r="Q464" s="12"/>
      <c r="R464" s="12"/>
    </row>
    <row r="465" spans="1:18" ht="15.75">
      <c r="A465" s="10"/>
      <c r="B465" s="12"/>
      <c r="C465" s="12"/>
      <c r="D465" s="12"/>
      <c r="E465" s="12"/>
      <c r="F465" s="12"/>
      <c r="G465" s="12"/>
      <c r="H465" s="12"/>
      <c r="I465" s="12"/>
      <c r="J465" s="12"/>
      <c r="K465" s="12"/>
      <c r="L465" s="12"/>
      <c r="M465" s="12"/>
      <c r="N465" s="12"/>
      <c r="O465" s="12"/>
      <c r="P465" s="12"/>
      <c r="Q465" s="12"/>
      <c r="R465" s="12"/>
    </row>
    <row r="466" spans="1:18" ht="15.75">
      <c r="A466" s="10"/>
      <c r="B466" s="12"/>
      <c r="C466" s="12"/>
      <c r="D466" s="12"/>
      <c r="E466" s="12"/>
      <c r="F466" s="12"/>
      <c r="G466" s="12"/>
      <c r="H466" s="12"/>
      <c r="I466" s="12"/>
      <c r="J466" s="12"/>
      <c r="K466" s="12"/>
      <c r="L466" s="12"/>
      <c r="M466" s="12"/>
      <c r="N466" s="12"/>
      <c r="O466" s="12"/>
      <c r="P466" s="12"/>
      <c r="Q466" s="12"/>
      <c r="R466" s="12"/>
    </row>
    <row r="467" spans="1:18" ht="15.75">
      <c r="A467" s="10"/>
      <c r="B467" s="12"/>
      <c r="C467" s="12"/>
      <c r="D467" s="12"/>
      <c r="E467" s="12"/>
      <c r="F467" s="12"/>
      <c r="G467" s="12"/>
      <c r="H467" s="12"/>
      <c r="I467" s="12"/>
      <c r="J467" s="12"/>
      <c r="K467" s="12"/>
      <c r="L467" s="12"/>
      <c r="M467" s="12"/>
      <c r="N467" s="12"/>
      <c r="O467" s="12"/>
      <c r="P467" s="12"/>
      <c r="Q467" s="12"/>
      <c r="R467" s="12"/>
    </row>
    <row r="468" spans="1:18" ht="15.75">
      <c r="A468" s="10"/>
      <c r="B468" s="12"/>
      <c r="C468" s="12"/>
      <c r="D468" s="12"/>
      <c r="E468" s="12"/>
      <c r="F468" s="12"/>
      <c r="G468" s="12"/>
      <c r="H468" s="12"/>
      <c r="I468" s="12"/>
      <c r="J468" s="12"/>
      <c r="K468" s="12"/>
      <c r="L468" s="12"/>
      <c r="M468" s="12"/>
      <c r="N468" s="12"/>
      <c r="O468" s="12"/>
      <c r="P468" s="12"/>
      <c r="Q468" s="12"/>
      <c r="R468" s="12"/>
    </row>
    <row r="469" spans="1:18" ht="15.75">
      <c r="A469" s="10"/>
      <c r="B469" s="12"/>
      <c r="C469" s="12"/>
      <c r="D469" s="12"/>
      <c r="E469" s="12"/>
      <c r="F469" s="12"/>
      <c r="G469" s="12"/>
      <c r="H469" s="12"/>
      <c r="I469" s="12"/>
      <c r="J469" s="12"/>
      <c r="K469" s="12"/>
      <c r="L469" s="12"/>
      <c r="M469" s="12"/>
      <c r="N469" s="12"/>
      <c r="O469" s="12"/>
      <c r="P469" s="12"/>
      <c r="Q469" s="12"/>
      <c r="R469" s="12"/>
    </row>
    <row r="470" spans="1:18" ht="15.75">
      <c r="A470" s="10"/>
      <c r="B470" s="12"/>
      <c r="C470" s="12"/>
      <c r="D470" s="12"/>
      <c r="E470" s="12"/>
      <c r="F470" s="12"/>
      <c r="G470" s="12"/>
      <c r="H470" s="12"/>
      <c r="I470" s="12"/>
      <c r="J470" s="12"/>
      <c r="K470" s="12"/>
      <c r="L470" s="12"/>
      <c r="M470" s="12"/>
      <c r="N470" s="12"/>
      <c r="O470" s="12"/>
      <c r="P470" s="12"/>
      <c r="Q470" s="12"/>
      <c r="R470" s="12"/>
    </row>
    <row r="471" spans="1:18" ht="15.75">
      <c r="A471" s="10"/>
      <c r="B471" s="12"/>
      <c r="C471" s="12"/>
      <c r="D471" s="12"/>
      <c r="E471" s="12"/>
      <c r="F471" s="12"/>
      <c r="G471" s="12"/>
      <c r="H471" s="12"/>
      <c r="I471" s="12"/>
      <c r="J471" s="12"/>
      <c r="K471" s="12"/>
      <c r="L471" s="12"/>
      <c r="M471" s="12"/>
      <c r="N471" s="12"/>
      <c r="O471" s="12"/>
      <c r="P471" s="12"/>
      <c r="Q471" s="12"/>
      <c r="R471" s="12"/>
    </row>
    <row r="472" spans="1:18" ht="15.75">
      <c r="A472" s="10"/>
      <c r="B472" s="12"/>
      <c r="C472" s="12"/>
      <c r="D472" s="12"/>
      <c r="E472" s="12"/>
      <c r="F472" s="12"/>
      <c r="G472" s="12"/>
      <c r="H472" s="12"/>
      <c r="I472" s="12"/>
      <c r="J472" s="12"/>
      <c r="K472" s="12"/>
      <c r="L472" s="12"/>
      <c r="M472" s="12"/>
      <c r="N472" s="12"/>
      <c r="O472" s="12"/>
      <c r="P472" s="12"/>
      <c r="Q472" s="12"/>
      <c r="R472" s="12"/>
    </row>
    <row r="473" spans="1:18" ht="15.75">
      <c r="A473" s="10"/>
      <c r="B473" s="12"/>
      <c r="C473" s="12"/>
      <c r="D473" s="12"/>
      <c r="E473" s="12"/>
      <c r="F473" s="12"/>
      <c r="G473" s="12"/>
      <c r="H473" s="12"/>
      <c r="I473" s="12"/>
      <c r="J473" s="12"/>
      <c r="K473" s="12"/>
      <c r="L473" s="12"/>
      <c r="M473" s="12"/>
      <c r="N473" s="12"/>
      <c r="O473" s="12"/>
      <c r="P473" s="12"/>
      <c r="Q473" s="12"/>
      <c r="R473" s="12"/>
    </row>
    <row r="474" spans="1:18" ht="15.75">
      <c r="A474" s="10"/>
      <c r="B474" s="12"/>
      <c r="C474" s="12"/>
      <c r="D474" s="12"/>
      <c r="E474" s="12"/>
      <c r="F474" s="12"/>
      <c r="G474" s="12"/>
      <c r="H474" s="12"/>
      <c r="I474" s="12"/>
      <c r="J474" s="12"/>
      <c r="K474" s="12"/>
      <c r="L474" s="12"/>
      <c r="M474" s="12"/>
      <c r="N474" s="12"/>
      <c r="O474" s="12"/>
      <c r="P474" s="12"/>
      <c r="Q474" s="12"/>
      <c r="R474" s="12"/>
    </row>
    <row r="475" spans="1:18" ht="15.75">
      <c r="A475" s="10"/>
      <c r="B475" s="12"/>
      <c r="C475" s="12"/>
      <c r="D475" s="12"/>
      <c r="E475" s="12"/>
      <c r="F475" s="12"/>
      <c r="G475" s="12"/>
      <c r="H475" s="12"/>
      <c r="I475" s="12"/>
      <c r="J475" s="12"/>
      <c r="K475" s="12"/>
      <c r="L475" s="12"/>
      <c r="M475" s="12"/>
      <c r="N475" s="12"/>
      <c r="O475" s="12"/>
      <c r="P475" s="12"/>
      <c r="Q475" s="12"/>
      <c r="R475" s="12"/>
    </row>
    <row r="476" spans="1:18" ht="15.75">
      <c r="A476" s="10"/>
      <c r="B476" s="12"/>
      <c r="C476" s="12"/>
      <c r="D476" s="12"/>
      <c r="E476" s="12"/>
      <c r="F476" s="12"/>
      <c r="G476" s="12"/>
      <c r="H476" s="12"/>
      <c r="I476" s="12"/>
      <c r="J476" s="12"/>
      <c r="K476" s="12"/>
      <c r="L476" s="12"/>
      <c r="M476" s="12"/>
      <c r="N476" s="12"/>
      <c r="O476" s="12"/>
      <c r="P476" s="12"/>
      <c r="Q476" s="12"/>
      <c r="R476" s="12"/>
    </row>
    <row r="477" spans="1:18" ht="15.75">
      <c r="A477" s="10"/>
      <c r="B477" s="12"/>
      <c r="C477" s="12"/>
      <c r="D477" s="12"/>
      <c r="E477" s="12"/>
      <c r="F477" s="12"/>
      <c r="G477" s="12"/>
      <c r="H477" s="12"/>
      <c r="I477" s="12"/>
      <c r="J477" s="12"/>
      <c r="K477" s="12"/>
      <c r="L477" s="12"/>
      <c r="M477" s="12"/>
      <c r="N477" s="12"/>
      <c r="O477" s="12"/>
      <c r="P477" s="12"/>
      <c r="Q477" s="12"/>
      <c r="R477" s="12"/>
    </row>
    <row r="478" spans="1:18" ht="15.75">
      <c r="A478" s="10"/>
      <c r="B478" s="12"/>
      <c r="C478" s="12"/>
      <c r="D478" s="12"/>
      <c r="E478" s="12"/>
      <c r="F478" s="12"/>
      <c r="G478" s="12"/>
      <c r="H478" s="12"/>
      <c r="I478" s="12"/>
      <c r="J478" s="12"/>
      <c r="K478" s="12"/>
      <c r="L478" s="12"/>
      <c r="M478" s="12"/>
      <c r="N478" s="12"/>
      <c r="O478" s="12"/>
      <c r="P478" s="12"/>
      <c r="Q478" s="12"/>
      <c r="R478" s="12"/>
    </row>
    <row r="479" spans="1:18" ht="15.75">
      <c r="A479" s="10"/>
      <c r="B479" s="12"/>
      <c r="C479" s="12"/>
      <c r="D479" s="12"/>
      <c r="E479" s="12"/>
      <c r="F479" s="12"/>
      <c r="G479" s="12"/>
      <c r="H479" s="12"/>
      <c r="I479" s="12"/>
      <c r="J479" s="12"/>
      <c r="K479" s="12"/>
      <c r="L479" s="12"/>
      <c r="M479" s="12"/>
      <c r="N479" s="12"/>
      <c r="O479" s="12"/>
      <c r="P479" s="12"/>
      <c r="Q479" s="12"/>
      <c r="R479" s="12"/>
    </row>
    <row r="480" spans="1:18" ht="18.75">
      <c r="A480" s="11" t="s">
        <v>5473</v>
      </c>
      <c r="B480" s="12"/>
      <c r="C480" s="12"/>
      <c r="D480" s="12"/>
      <c r="E480" s="12"/>
      <c r="F480" s="12"/>
      <c r="G480" s="12"/>
      <c r="H480" s="12"/>
      <c r="I480" s="12"/>
      <c r="J480" s="12"/>
      <c r="K480" s="12"/>
      <c r="L480" s="12"/>
      <c r="M480" s="12"/>
      <c r="N480" s="12"/>
      <c r="O480" s="12"/>
      <c r="P480" s="12"/>
      <c r="Q480" s="12"/>
      <c r="R480" s="12"/>
    </row>
    <row r="481" spans="1:18">
      <c r="A481" s="12"/>
      <c r="B481" s="12"/>
      <c r="C481" s="12"/>
      <c r="D481" s="12"/>
      <c r="E481" s="12"/>
      <c r="F481" s="12"/>
      <c r="G481" s="12"/>
      <c r="H481" s="12"/>
      <c r="I481" s="12"/>
      <c r="J481" s="12"/>
      <c r="K481" s="12"/>
      <c r="L481" s="12"/>
      <c r="M481" s="12"/>
      <c r="N481" s="12"/>
      <c r="O481" s="12"/>
      <c r="P481" s="12"/>
      <c r="Q481" s="12"/>
      <c r="R481" s="12"/>
    </row>
    <row r="482" spans="1:18">
      <c r="A482" s="12"/>
      <c r="B482" s="12"/>
      <c r="C482" s="12"/>
      <c r="D482" s="12"/>
      <c r="E482" s="12"/>
      <c r="F482" s="12"/>
      <c r="G482" s="12"/>
      <c r="H482" s="12"/>
      <c r="I482" s="12"/>
      <c r="J482" s="12"/>
      <c r="K482" s="12"/>
      <c r="L482" s="12"/>
      <c r="M482" s="12"/>
      <c r="N482" s="12"/>
      <c r="O482" s="12"/>
      <c r="P482" s="12"/>
      <c r="Q482" s="12"/>
      <c r="R482" s="12"/>
    </row>
    <row r="483" spans="1:18">
      <c r="A483" s="12"/>
      <c r="B483" s="12"/>
      <c r="C483" s="12"/>
      <c r="D483" s="12"/>
      <c r="E483" s="12"/>
      <c r="F483" s="12"/>
      <c r="G483" s="12"/>
      <c r="H483" s="12"/>
      <c r="I483" s="12"/>
      <c r="J483" s="12"/>
      <c r="K483" s="12"/>
      <c r="L483" s="12"/>
      <c r="M483" s="12"/>
      <c r="N483" s="12"/>
      <c r="O483" s="12"/>
      <c r="P483" s="12"/>
      <c r="Q483" s="12"/>
      <c r="R483" s="12"/>
    </row>
    <row r="484" spans="1:18">
      <c r="A484" s="12"/>
      <c r="B484" s="12"/>
      <c r="C484" s="12"/>
      <c r="D484" s="12"/>
      <c r="E484" s="12"/>
      <c r="F484" s="12"/>
      <c r="G484" s="12"/>
      <c r="H484" s="12"/>
      <c r="I484" s="12"/>
      <c r="J484" s="12"/>
      <c r="K484" s="12"/>
      <c r="L484" s="12"/>
      <c r="M484" s="12"/>
      <c r="N484" s="12"/>
      <c r="O484" s="12"/>
      <c r="P484" s="12"/>
      <c r="Q484" s="12"/>
      <c r="R484" s="12"/>
    </row>
    <row r="485" spans="1:18">
      <c r="A485" s="12"/>
      <c r="B485" s="12"/>
      <c r="C485" s="12"/>
      <c r="D485" s="12"/>
      <c r="E485" s="12"/>
      <c r="F485" s="12"/>
      <c r="G485" s="12"/>
      <c r="H485" s="12"/>
      <c r="I485" s="12"/>
      <c r="J485" s="12"/>
      <c r="K485" s="12"/>
      <c r="L485" s="12"/>
      <c r="M485" s="12"/>
      <c r="N485" s="12"/>
      <c r="O485" s="12"/>
      <c r="P485" s="12"/>
      <c r="Q485" s="12"/>
      <c r="R485" s="12"/>
    </row>
    <row r="486" spans="1:18">
      <c r="A486" s="12"/>
      <c r="B486" s="12"/>
      <c r="C486" s="12"/>
      <c r="D486" s="12"/>
      <c r="E486" s="12"/>
      <c r="F486" s="12"/>
      <c r="G486" s="12"/>
      <c r="H486" s="12"/>
      <c r="I486" s="12"/>
      <c r="J486" s="12"/>
      <c r="K486" s="12"/>
      <c r="L486" s="12"/>
      <c r="M486" s="12"/>
      <c r="N486" s="12"/>
      <c r="O486" s="12"/>
      <c r="P486" s="12"/>
      <c r="Q486" s="12"/>
      <c r="R486" s="12"/>
    </row>
    <row r="487" spans="1:18">
      <c r="A487" s="12"/>
      <c r="B487" s="12"/>
      <c r="C487" s="12"/>
      <c r="D487" s="12"/>
      <c r="E487" s="12"/>
      <c r="F487" s="12"/>
      <c r="G487" s="12"/>
      <c r="H487" s="12"/>
      <c r="I487" s="12"/>
      <c r="J487" s="12"/>
      <c r="K487" s="12"/>
      <c r="L487" s="12"/>
      <c r="M487" s="12"/>
      <c r="N487" s="12"/>
      <c r="O487" s="12"/>
      <c r="P487" s="12"/>
      <c r="Q487" s="12"/>
      <c r="R487" s="12"/>
    </row>
    <row r="488" spans="1:18">
      <c r="A488" s="12"/>
      <c r="B488" s="12"/>
      <c r="C488" s="12"/>
      <c r="D488" s="12"/>
      <c r="E488" s="12"/>
      <c r="F488" s="12"/>
      <c r="G488" s="12"/>
      <c r="H488" s="12"/>
      <c r="I488" s="12"/>
      <c r="J488" s="12"/>
      <c r="K488" s="12"/>
      <c r="L488" s="12"/>
      <c r="M488" s="12"/>
      <c r="N488" s="12"/>
      <c r="O488" s="12"/>
      <c r="P488" s="12"/>
      <c r="Q488" s="12"/>
      <c r="R488" s="12"/>
    </row>
    <row r="489" spans="1:18">
      <c r="A489" s="12"/>
      <c r="B489" s="12"/>
      <c r="C489" s="12"/>
      <c r="D489" s="12"/>
      <c r="E489" s="12"/>
      <c r="F489" s="12"/>
      <c r="G489" s="12"/>
      <c r="H489" s="12"/>
      <c r="I489" s="12"/>
      <c r="J489" s="12"/>
      <c r="K489" s="12"/>
      <c r="L489" s="12"/>
      <c r="M489" s="12"/>
      <c r="N489" s="12"/>
      <c r="O489" s="12"/>
      <c r="P489" s="12"/>
      <c r="Q489" s="12"/>
      <c r="R489" s="12"/>
    </row>
    <row r="490" spans="1:18">
      <c r="A490" s="12"/>
      <c r="B490" s="12"/>
      <c r="C490" s="12"/>
      <c r="D490" s="12"/>
      <c r="E490" s="12"/>
      <c r="F490" s="12"/>
      <c r="G490" s="12"/>
      <c r="H490" s="12"/>
      <c r="I490" s="12"/>
      <c r="J490" s="12"/>
      <c r="K490" s="12"/>
      <c r="L490" s="12"/>
      <c r="M490" s="12"/>
      <c r="N490" s="12"/>
      <c r="O490" s="12"/>
      <c r="P490" s="12"/>
      <c r="Q490" s="12"/>
      <c r="R490" s="12"/>
    </row>
    <row r="491" spans="1:18">
      <c r="A491" s="12"/>
      <c r="B491" s="12"/>
      <c r="C491" s="12"/>
      <c r="D491" s="12"/>
      <c r="E491" s="12"/>
      <c r="F491" s="12"/>
      <c r="G491" s="12"/>
      <c r="H491" s="12"/>
      <c r="I491" s="12"/>
      <c r="J491" s="12"/>
      <c r="K491" s="12"/>
      <c r="L491" s="12"/>
      <c r="M491" s="12"/>
      <c r="N491" s="12"/>
      <c r="O491" s="12"/>
      <c r="P491" s="12"/>
      <c r="Q491" s="12"/>
      <c r="R491" s="12"/>
    </row>
    <row r="492" spans="1:18" ht="18.75">
      <c r="A492" s="11" t="s">
        <v>5474</v>
      </c>
      <c r="B492" s="12"/>
      <c r="C492" s="12"/>
      <c r="D492" s="12"/>
      <c r="E492" s="12"/>
      <c r="F492" s="12"/>
      <c r="G492" s="12"/>
      <c r="H492" s="12"/>
      <c r="I492" s="12"/>
      <c r="J492" s="12"/>
      <c r="K492" s="12"/>
      <c r="L492" s="12"/>
      <c r="M492" s="12"/>
      <c r="N492" s="12"/>
      <c r="O492" s="12"/>
      <c r="P492" s="12"/>
      <c r="Q492" s="12"/>
      <c r="R492" s="12"/>
    </row>
    <row r="493" spans="1:18">
      <c r="A493" s="12"/>
      <c r="B493" s="12"/>
      <c r="C493" s="12"/>
      <c r="D493" s="12"/>
      <c r="E493" s="12"/>
      <c r="F493" s="12"/>
      <c r="G493" s="12"/>
      <c r="H493" s="12"/>
      <c r="I493" s="12"/>
      <c r="J493" s="12"/>
      <c r="K493" s="12"/>
      <c r="L493" s="12"/>
      <c r="M493" s="12"/>
      <c r="N493" s="12"/>
      <c r="O493" s="12"/>
      <c r="P493" s="12"/>
      <c r="Q493" s="12"/>
      <c r="R493" s="12"/>
    </row>
    <row r="494" spans="1:18" ht="21">
      <c r="A494" s="5" t="s">
        <v>5475</v>
      </c>
      <c r="B494" s="6"/>
      <c r="C494" s="12"/>
      <c r="D494" s="12"/>
      <c r="E494" s="12"/>
      <c r="F494" s="12"/>
      <c r="G494" s="12"/>
      <c r="H494" s="12"/>
      <c r="I494" s="12"/>
      <c r="J494" s="12"/>
      <c r="K494" s="12"/>
      <c r="L494" s="12"/>
      <c r="M494" s="12"/>
      <c r="N494" s="12"/>
      <c r="O494" s="12"/>
      <c r="P494" s="12"/>
      <c r="Q494" s="12"/>
      <c r="R494" s="12"/>
    </row>
    <row r="495" spans="1:18">
      <c r="A495" s="12"/>
      <c r="B495" s="12"/>
      <c r="C495" s="12"/>
      <c r="D495" s="12"/>
      <c r="E495" s="12"/>
      <c r="F495" s="12"/>
      <c r="G495" s="12"/>
      <c r="H495" s="12"/>
      <c r="I495" s="12"/>
      <c r="J495" s="12"/>
      <c r="K495" s="12"/>
      <c r="L495" s="12"/>
      <c r="M495" s="12"/>
      <c r="N495" s="12"/>
      <c r="O495" s="12"/>
      <c r="P495" s="12"/>
      <c r="Q495" s="12"/>
      <c r="R495" s="12"/>
    </row>
    <row r="496" spans="1:18" ht="18.75">
      <c r="A496" s="11" t="s">
        <v>5476</v>
      </c>
      <c r="B496" s="12"/>
      <c r="C496" s="12"/>
      <c r="D496" s="12"/>
      <c r="E496" s="12"/>
      <c r="F496" s="12"/>
      <c r="G496" s="12"/>
      <c r="H496" s="12"/>
      <c r="I496" s="12"/>
      <c r="J496" s="12"/>
      <c r="K496" s="12"/>
      <c r="L496" s="12"/>
      <c r="M496" s="12"/>
      <c r="N496" s="12"/>
      <c r="O496" s="12"/>
      <c r="P496" s="12"/>
      <c r="Q496" s="12"/>
      <c r="R496" s="12"/>
    </row>
    <row r="497" spans="1:18">
      <c r="A497" s="12"/>
      <c r="B497" s="12"/>
      <c r="C497" s="12"/>
      <c r="D497" s="12"/>
      <c r="E497" s="12"/>
      <c r="F497" s="12"/>
      <c r="G497" s="12"/>
      <c r="H497" s="12"/>
      <c r="I497" s="12"/>
      <c r="J497" s="12"/>
      <c r="K497" s="12"/>
      <c r="L497" s="12"/>
      <c r="M497" s="12"/>
      <c r="N497" s="12"/>
      <c r="O497" s="12"/>
      <c r="P497" s="12"/>
      <c r="Q497" s="12"/>
      <c r="R497" s="12"/>
    </row>
    <row r="498" spans="1:18">
      <c r="A498" s="12"/>
      <c r="B498" s="12"/>
      <c r="C498" s="12"/>
      <c r="D498" s="12"/>
      <c r="E498" s="12"/>
      <c r="F498" s="12"/>
      <c r="G498" s="12"/>
      <c r="H498" s="12"/>
      <c r="I498" s="12"/>
      <c r="J498" s="12"/>
      <c r="K498" s="12"/>
      <c r="L498" s="12"/>
      <c r="M498" s="12"/>
      <c r="N498" s="12"/>
      <c r="O498" s="12"/>
      <c r="P498" s="12"/>
      <c r="Q498" s="12"/>
      <c r="R498" s="12"/>
    </row>
    <row r="499" spans="1:18">
      <c r="A499" s="12"/>
      <c r="C499" s="12"/>
      <c r="D499" s="12"/>
      <c r="E499" s="12"/>
      <c r="F499" s="12"/>
      <c r="G499" s="12"/>
      <c r="H499" s="12"/>
      <c r="I499" s="12"/>
      <c r="J499" s="12"/>
      <c r="K499" s="12"/>
      <c r="L499" s="12"/>
      <c r="M499" s="12"/>
      <c r="N499" s="12"/>
      <c r="O499" s="12"/>
      <c r="P499" s="12"/>
      <c r="Q499" s="12"/>
      <c r="R499" s="12"/>
    </row>
    <row r="500" spans="1:18">
      <c r="A500" s="12"/>
      <c r="B500" s="790" t="s">
        <v>5477</v>
      </c>
      <c r="C500" s="790"/>
      <c r="D500" s="790"/>
      <c r="E500" s="791">
        <v>1500</v>
      </c>
      <c r="F500" s="12"/>
      <c r="G500" s="12"/>
      <c r="H500" s="12"/>
      <c r="I500" s="12"/>
      <c r="J500" s="12"/>
      <c r="K500" s="12"/>
      <c r="L500" s="12"/>
      <c r="M500" s="12"/>
      <c r="N500" s="12"/>
      <c r="O500" s="12"/>
      <c r="P500" s="12"/>
      <c r="Q500" s="12"/>
      <c r="R500" s="12"/>
    </row>
    <row r="501" spans="1:18">
      <c r="A501" s="12"/>
      <c r="B501" s="790" t="s">
        <v>5478</v>
      </c>
      <c r="C501" s="792"/>
      <c r="D501" s="793"/>
      <c r="E501" s="791">
        <v>15</v>
      </c>
      <c r="F501" s="12"/>
      <c r="G501" s="12"/>
      <c r="H501" s="12"/>
      <c r="I501" s="12"/>
      <c r="J501" s="12"/>
      <c r="K501" s="12"/>
      <c r="L501" s="12"/>
      <c r="M501" s="12"/>
      <c r="N501" s="12"/>
      <c r="O501" s="12"/>
      <c r="P501" s="12"/>
      <c r="Q501" s="12"/>
      <c r="R501" s="12"/>
    </row>
    <row r="502" spans="1:18">
      <c r="A502" s="12"/>
      <c r="B502" s="794" t="s">
        <v>5479</v>
      </c>
      <c r="C502" s="794"/>
      <c r="D502" s="794"/>
      <c r="E502" s="791">
        <v>22500</v>
      </c>
      <c r="F502" s="12"/>
      <c r="G502" s="12"/>
      <c r="H502" s="12"/>
      <c r="I502" s="12"/>
      <c r="J502" s="12"/>
      <c r="K502" s="12"/>
      <c r="L502" s="12"/>
      <c r="M502" s="12"/>
      <c r="N502" s="12"/>
      <c r="O502" s="12"/>
      <c r="P502" s="12"/>
      <c r="Q502" s="12"/>
      <c r="R502" s="12"/>
    </row>
    <row r="503" spans="1:18">
      <c r="A503" s="12"/>
      <c r="B503" s="12"/>
      <c r="C503" s="12"/>
      <c r="E503" s="795"/>
      <c r="F503" s="12"/>
      <c r="G503" s="12"/>
      <c r="H503" s="12"/>
      <c r="I503" s="12"/>
      <c r="J503" s="12"/>
      <c r="K503" s="12"/>
      <c r="L503" s="12"/>
      <c r="M503" s="12"/>
      <c r="N503" s="12"/>
      <c r="O503" s="12"/>
      <c r="P503" s="12"/>
      <c r="Q503" s="12"/>
      <c r="R503" s="12"/>
    </row>
    <row r="504" spans="1:18">
      <c r="A504" s="12"/>
      <c r="B504" s="790" t="s">
        <v>2085</v>
      </c>
      <c r="C504" s="792"/>
      <c r="D504" s="793"/>
      <c r="E504" s="791">
        <v>20350</v>
      </c>
      <c r="F504" s="12"/>
      <c r="G504" s="12"/>
      <c r="H504" s="12"/>
      <c r="I504" s="12"/>
      <c r="J504" s="12"/>
      <c r="K504" s="12"/>
      <c r="L504" s="12"/>
      <c r="M504" s="12"/>
      <c r="N504" s="12"/>
      <c r="O504" s="12"/>
      <c r="P504" s="12"/>
      <c r="Q504" s="12"/>
      <c r="R504" s="12"/>
    </row>
    <row r="505" spans="1:18">
      <c r="A505" s="12"/>
      <c r="B505" s="12"/>
      <c r="C505" s="12"/>
      <c r="E505" s="795"/>
      <c r="F505" s="12"/>
      <c r="G505" s="12"/>
      <c r="H505" s="12"/>
      <c r="I505" s="12"/>
      <c r="J505" s="12"/>
      <c r="K505" s="12"/>
      <c r="L505" s="12"/>
      <c r="M505" s="12"/>
      <c r="N505" s="12"/>
      <c r="O505" s="12"/>
      <c r="P505" s="12"/>
      <c r="Q505" s="12"/>
      <c r="R505" s="12"/>
    </row>
    <row r="506" spans="1:18">
      <c r="A506" s="12"/>
      <c r="B506" s="794" t="s">
        <v>5480</v>
      </c>
      <c r="C506" s="794"/>
      <c r="D506" s="794"/>
      <c r="E506" s="791">
        <v>2150</v>
      </c>
      <c r="F506" s="12"/>
      <c r="G506" s="12"/>
      <c r="H506" s="12"/>
      <c r="I506" s="12"/>
      <c r="J506" s="12"/>
      <c r="K506" s="12"/>
      <c r="L506" s="12"/>
      <c r="M506" s="12"/>
      <c r="N506" s="12"/>
      <c r="O506" s="12"/>
      <c r="P506" s="12"/>
      <c r="Q506" s="12"/>
      <c r="R506" s="12"/>
    </row>
    <row r="507" spans="1:18">
      <c r="A507" s="12"/>
      <c r="B507" s="12"/>
      <c r="C507" s="12"/>
      <c r="D507" s="12"/>
      <c r="E507" s="12"/>
      <c r="F507" s="12"/>
      <c r="G507" s="12"/>
      <c r="H507" s="12"/>
      <c r="I507" s="12"/>
      <c r="J507" s="12"/>
      <c r="K507" s="12"/>
      <c r="L507" s="12"/>
      <c r="M507" s="12"/>
      <c r="N507" s="12"/>
      <c r="O507" s="12"/>
      <c r="P507" s="12"/>
      <c r="Q507" s="12"/>
      <c r="R507" s="12"/>
    </row>
    <row r="508" spans="1:18">
      <c r="A508" s="12"/>
      <c r="B508" s="12"/>
      <c r="C508" s="12"/>
      <c r="D508" s="12"/>
      <c r="E508" s="12"/>
      <c r="F508" s="12"/>
      <c r="G508" s="12"/>
      <c r="H508" s="12"/>
      <c r="I508" s="12"/>
      <c r="J508" s="12"/>
      <c r="K508" s="12"/>
      <c r="L508" s="12"/>
      <c r="M508" s="12"/>
      <c r="N508" s="12"/>
      <c r="O508" s="12"/>
      <c r="P508" s="12"/>
      <c r="Q508" s="12"/>
      <c r="R508" s="12"/>
    </row>
    <row r="509" spans="1:18">
      <c r="A509" s="12"/>
      <c r="B509" s="12"/>
      <c r="C509" s="12"/>
      <c r="D509" s="12"/>
      <c r="E509" s="12"/>
      <c r="F509" s="12"/>
      <c r="G509" s="12"/>
      <c r="H509" s="12"/>
      <c r="I509" s="12"/>
      <c r="J509" s="12"/>
      <c r="K509" s="12"/>
      <c r="L509" s="12"/>
      <c r="M509" s="12"/>
      <c r="N509" s="12"/>
      <c r="O509" s="12"/>
      <c r="P509" s="12"/>
      <c r="Q509" s="12"/>
      <c r="R509" s="12"/>
    </row>
    <row r="510" spans="1:18">
      <c r="A510" s="12"/>
      <c r="B510" s="12"/>
      <c r="C510" s="12"/>
      <c r="D510" s="12"/>
      <c r="E510" s="12"/>
      <c r="F510" s="12"/>
      <c r="G510" s="12"/>
      <c r="H510" s="12"/>
      <c r="I510" s="12"/>
      <c r="J510" s="12"/>
      <c r="K510" s="12"/>
      <c r="L510" s="12"/>
      <c r="M510" s="12"/>
      <c r="N510" s="12"/>
      <c r="O510" s="12"/>
      <c r="P510" s="12"/>
      <c r="Q510" s="12"/>
      <c r="R510" s="12"/>
    </row>
    <row r="511" spans="1:18">
      <c r="A511" s="12"/>
      <c r="B511" s="12"/>
      <c r="C511" s="12"/>
      <c r="D511" s="12"/>
      <c r="E511" s="12"/>
      <c r="F511" s="12"/>
      <c r="G511" s="12"/>
      <c r="H511" s="12"/>
      <c r="I511" s="12"/>
      <c r="J511" s="12"/>
      <c r="K511" s="12"/>
      <c r="L511" s="12"/>
      <c r="M511" s="12"/>
      <c r="N511" s="12"/>
      <c r="O511" s="12"/>
      <c r="P511" s="12"/>
      <c r="Q511" s="12"/>
      <c r="R511" s="12"/>
    </row>
    <row r="512" spans="1:18" ht="15.75">
      <c r="A512" s="10"/>
      <c r="B512" s="12"/>
      <c r="C512" s="12"/>
      <c r="D512" s="12"/>
      <c r="E512" s="12"/>
      <c r="F512" s="12"/>
      <c r="G512" s="12"/>
      <c r="H512" s="12"/>
      <c r="I512" s="12"/>
      <c r="J512" s="12"/>
      <c r="K512" s="12"/>
      <c r="L512" s="12"/>
      <c r="M512" s="12"/>
      <c r="N512" s="12"/>
      <c r="O512" s="12"/>
      <c r="P512" s="12"/>
      <c r="Q512" s="12"/>
      <c r="R512" s="12"/>
    </row>
    <row r="513" spans="1:18" ht="18.75">
      <c r="A513" s="11" t="s">
        <v>5481</v>
      </c>
      <c r="B513" s="12"/>
      <c r="C513" s="12"/>
      <c r="D513" s="12"/>
      <c r="E513" s="12"/>
      <c r="F513" s="12"/>
      <c r="G513" s="12"/>
      <c r="H513" s="12"/>
      <c r="I513" s="12"/>
      <c r="J513" s="12"/>
      <c r="K513" s="12"/>
      <c r="L513" s="12"/>
      <c r="M513" s="12"/>
      <c r="N513" s="12"/>
      <c r="O513" s="12"/>
      <c r="P513" s="12"/>
      <c r="Q513" s="12"/>
      <c r="R513" s="12"/>
    </row>
    <row r="514" spans="1:18" ht="18.75">
      <c r="A514" s="11" t="s">
        <v>5482</v>
      </c>
      <c r="B514" s="12"/>
      <c r="C514" s="12"/>
      <c r="D514" s="12"/>
      <c r="E514" s="12"/>
      <c r="F514" s="12"/>
      <c r="G514" s="12"/>
      <c r="H514" s="12"/>
      <c r="I514" s="12"/>
      <c r="J514" s="12"/>
      <c r="K514" s="12"/>
      <c r="L514" s="12"/>
      <c r="M514" s="12"/>
      <c r="N514" s="12"/>
      <c r="O514" s="12"/>
      <c r="P514" s="12"/>
      <c r="Q514" s="12"/>
      <c r="R514" s="12"/>
    </row>
    <row r="515" spans="1:18">
      <c r="A515" s="12"/>
      <c r="B515" s="12"/>
      <c r="C515" s="12"/>
      <c r="D515" s="12"/>
      <c r="E515" s="12"/>
      <c r="F515" s="12"/>
      <c r="G515" s="12"/>
      <c r="H515" s="12"/>
      <c r="I515" s="12"/>
      <c r="J515" s="12"/>
      <c r="K515" s="12"/>
      <c r="L515" s="12"/>
      <c r="M515" s="12"/>
      <c r="N515" s="12"/>
      <c r="O515" s="12"/>
      <c r="P515" s="12"/>
      <c r="Q515" s="12"/>
      <c r="R515" s="12"/>
    </row>
    <row r="516" spans="1:18" ht="18.75">
      <c r="A516" s="11" t="s">
        <v>5483</v>
      </c>
      <c r="B516" s="12"/>
      <c r="C516" s="12"/>
      <c r="D516" s="12"/>
      <c r="E516" s="12"/>
      <c r="F516" s="12"/>
      <c r="G516" s="12"/>
      <c r="H516" s="12"/>
      <c r="I516" s="12"/>
      <c r="J516" s="12"/>
      <c r="K516" s="12"/>
      <c r="L516" s="12"/>
      <c r="M516" s="12"/>
      <c r="N516" s="12"/>
      <c r="O516" s="12"/>
      <c r="P516" s="12"/>
      <c r="Q516" s="12"/>
      <c r="R516" s="12"/>
    </row>
    <row r="517" spans="1:18">
      <c r="A517" s="12"/>
      <c r="B517" s="12"/>
      <c r="C517" s="12"/>
      <c r="D517" s="12"/>
      <c r="E517" s="12"/>
      <c r="F517" s="12"/>
      <c r="G517" s="12"/>
      <c r="H517" s="12"/>
      <c r="I517" s="12"/>
      <c r="J517" s="12"/>
      <c r="K517" s="12"/>
      <c r="L517" s="12"/>
      <c r="M517" s="12"/>
      <c r="N517" s="12"/>
      <c r="O517" s="12"/>
      <c r="P517" s="12"/>
      <c r="Q517" s="12"/>
      <c r="R517" s="12"/>
    </row>
    <row r="518" spans="1:18">
      <c r="A518" s="12"/>
      <c r="B518" s="12"/>
      <c r="C518" s="12"/>
      <c r="D518" s="12"/>
      <c r="E518" s="12"/>
      <c r="F518" s="12"/>
      <c r="G518" s="12"/>
      <c r="H518" s="12"/>
      <c r="I518" s="12"/>
      <c r="J518" s="12"/>
      <c r="K518" s="12"/>
      <c r="L518" s="12"/>
      <c r="M518" s="12"/>
      <c r="N518" s="12"/>
      <c r="O518" s="12"/>
      <c r="P518" s="12"/>
      <c r="Q518" s="12"/>
      <c r="R518" s="12"/>
    </row>
    <row r="519" spans="1:18" ht="18.75">
      <c r="A519" s="622" t="s">
        <v>5484</v>
      </c>
      <c r="B519" s="33"/>
      <c r="C519" s="33"/>
      <c r="D519" s="33"/>
      <c r="E519" s="33"/>
      <c r="F519" s="33"/>
      <c r="G519" s="12"/>
      <c r="H519" s="12"/>
      <c r="I519" s="12"/>
      <c r="J519" s="12"/>
      <c r="K519" s="12"/>
      <c r="L519" s="12"/>
      <c r="M519" s="12"/>
      <c r="N519" s="12"/>
      <c r="O519" s="12"/>
      <c r="P519" s="12"/>
      <c r="Q519" s="12"/>
      <c r="R519" s="12"/>
    </row>
    <row r="520" spans="1:18" ht="15.75">
      <c r="A520" s="10"/>
      <c r="B520" s="12"/>
      <c r="C520" s="12"/>
      <c r="D520" s="12"/>
      <c r="E520" s="12"/>
      <c r="F520" s="12"/>
      <c r="G520" s="12"/>
      <c r="H520" s="12"/>
      <c r="I520" s="12"/>
      <c r="J520" s="12"/>
      <c r="K520" s="12"/>
      <c r="L520" s="12"/>
      <c r="M520" s="12"/>
      <c r="N520" s="12"/>
      <c r="O520" s="12"/>
      <c r="P520" s="12"/>
      <c r="Q520" s="12"/>
      <c r="R520" s="12"/>
    </row>
    <row r="521" spans="1:18" ht="15.75">
      <c r="A521" s="10"/>
      <c r="B521" s="12"/>
      <c r="C521" s="12"/>
      <c r="D521" s="12"/>
      <c r="E521" s="12"/>
      <c r="F521" s="12"/>
      <c r="G521" s="12"/>
      <c r="H521" s="12"/>
      <c r="I521" s="12"/>
      <c r="J521" s="12"/>
      <c r="K521" s="12"/>
      <c r="L521" s="12"/>
      <c r="M521" s="12"/>
      <c r="N521" s="12"/>
      <c r="O521" s="12"/>
      <c r="P521" s="12"/>
      <c r="Q521" s="12"/>
      <c r="R521" s="12"/>
    </row>
    <row r="522" spans="1:18" ht="15.75">
      <c r="A522" s="10"/>
      <c r="B522" s="12"/>
      <c r="C522" s="12"/>
      <c r="D522" s="12"/>
      <c r="E522" s="12"/>
      <c r="F522" s="12"/>
      <c r="G522" s="12"/>
      <c r="H522" s="12"/>
      <c r="I522" s="12"/>
      <c r="J522" s="12"/>
      <c r="K522" s="12"/>
      <c r="L522" s="12"/>
      <c r="M522" s="12"/>
      <c r="N522" s="12"/>
      <c r="O522" s="12"/>
      <c r="P522" s="12"/>
      <c r="Q522" s="12"/>
      <c r="R522" s="12"/>
    </row>
    <row r="523" spans="1:18" ht="15.75">
      <c r="A523" s="10"/>
      <c r="B523" s="12"/>
      <c r="C523" s="12"/>
      <c r="D523" s="12"/>
      <c r="E523" s="12"/>
      <c r="F523" s="12"/>
      <c r="G523" s="12"/>
      <c r="H523" s="12"/>
      <c r="I523" s="12"/>
      <c r="J523" s="12"/>
      <c r="K523" s="12"/>
      <c r="L523" s="12"/>
      <c r="M523" s="12"/>
      <c r="N523" s="12"/>
      <c r="O523" s="12"/>
      <c r="P523" s="12"/>
      <c r="Q523" s="12"/>
      <c r="R523" s="12"/>
    </row>
    <row r="524" spans="1:18" ht="15.75">
      <c r="A524" s="10"/>
      <c r="B524" s="12"/>
      <c r="C524" s="12"/>
      <c r="D524" s="12"/>
      <c r="E524" s="12"/>
      <c r="F524" s="12"/>
      <c r="G524" s="12"/>
      <c r="H524" s="12"/>
      <c r="I524" s="12"/>
      <c r="J524" s="12"/>
      <c r="K524" s="12"/>
      <c r="L524" s="12"/>
      <c r="M524" s="12"/>
      <c r="N524" s="12"/>
      <c r="O524" s="12"/>
      <c r="P524" s="12"/>
      <c r="Q524" s="12"/>
      <c r="R524" s="12"/>
    </row>
    <row r="525" spans="1:18" ht="15.75">
      <c r="A525" s="10"/>
      <c r="B525" s="12"/>
      <c r="C525" s="12"/>
      <c r="D525" s="12"/>
      <c r="E525" s="12"/>
      <c r="F525" s="12"/>
      <c r="G525" s="12"/>
      <c r="H525" s="12"/>
      <c r="I525" s="12"/>
      <c r="J525" s="12"/>
      <c r="K525" s="12"/>
      <c r="L525" s="12"/>
      <c r="M525" s="12"/>
      <c r="N525" s="12"/>
      <c r="O525" s="12"/>
      <c r="P525" s="12"/>
      <c r="Q525" s="12"/>
      <c r="R525" s="12"/>
    </row>
    <row r="526" spans="1:18" ht="15.75">
      <c r="A526" s="10"/>
      <c r="B526" s="12"/>
      <c r="C526" s="12"/>
      <c r="D526" s="12"/>
      <c r="E526" s="12"/>
      <c r="F526" s="12"/>
      <c r="G526" s="12"/>
      <c r="H526" s="12"/>
      <c r="I526" s="12"/>
      <c r="J526" s="12"/>
      <c r="K526" s="12"/>
      <c r="L526" s="12"/>
      <c r="M526" s="12"/>
      <c r="N526" s="12"/>
      <c r="O526" s="12"/>
      <c r="P526" s="12"/>
      <c r="Q526" s="12"/>
      <c r="R526" s="12"/>
    </row>
    <row r="527" spans="1:18" ht="15.75">
      <c r="A527" s="10"/>
      <c r="B527" s="12"/>
      <c r="C527" s="12"/>
      <c r="D527" s="12"/>
      <c r="E527" s="12"/>
      <c r="F527" s="12"/>
      <c r="G527" s="12"/>
      <c r="H527" s="12"/>
      <c r="I527" s="12"/>
      <c r="J527" s="12"/>
      <c r="K527" s="12"/>
      <c r="L527" s="12"/>
      <c r="M527" s="12"/>
      <c r="N527" s="12"/>
      <c r="O527" s="12"/>
      <c r="P527" s="12"/>
      <c r="Q527" s="12"/>
      <c r="R527" s="12"/>
    </row>
    <row r="528" spans="1:18" ht="15.75">
      <c r="A528" s="10"/>
      <c r="B528" s="12"/>
      <c r="C528" s="12"/>
      <c r="D528" s="12"/>
      <c r="E528" s="12"/>
      <c r="F528" s="12"/>
      <c r="G528" s="12"/>
      <c r="H528" s="12"/>
      <c r="I528" s="12"/>
      <c r="J528" s="12"/>
      <c r="K528" s="12"/>
      <c r="L528" s="12"/>
      <c r="M528" s="12"/>
      <c r="N528" s="12"/>
      <c r="O528" s="12"/>
      <c r="P528" s="12"/>
      <c r="Q528" s="12"/>
      <c r="R528" s="12"/>
    </row>
    <row r="529" spans="1:18" ht="15.75">
      <c r="A529" s="10"/>
      <c r="B529" s="12"/>
      <c r="C529" s="12"/>
      <c r="D529" s="12"/>
      <c r="E529" s="12"/>
      <c r="F529" s="12"/>
      <c r="G529" s="12"/>
      <c r="H529" s="12"/>
      <c r="I529" s="12"/>
      <c r="J529" s="12"/>
      <c r="K529" s="12"/>
      <c r="L529" s="12"/>
      <c r="M529" s="12"/>
      <c r="N529" s="12"/>
      <c r="O529" s="12"/>
      <c r="P529" s="12"/>
      <c r="Q529" s="12"/>
      <c r="R529" s="12"/>
    </row>
    <row r="530" spans="1:18" ht="15.75">
      <c r="A530" s="10"/>
      <c r="B530" s="12"/>
      <c r="C530" s="12"/>
      <c r="D530" s="12"/>
      <c r="E530" s="12"/>
      <c r="F530" s="12"/>
      <c r="G530" s="12"/>
      <c r="H530" s="12"/>
      <c r="I530" s="12"/>
      <c r="J530" s="12"/>
      <c r="K530" s="12"/>
      <c r="L530" s="12"/>
      <c r="M530" s="12"/>
      <c r="N530" s="12"/>
      <c r="O530" s="12"/>
      <c r="P530" s="12"/>
      <c r="Q530" s="12"/>
      <c r="R530" s="12"/>
    </row>
    <row r="531" spans="1:18" ht="15.75">
      <c r="A531" s="10"/>
      <c r="B531" s="12"/>
      <c r="C531" s="12"/>
      <c r="D531" s="12"/>
      <c r="E531" s="12"/>
      <c r="F531" s="12"/>
      <c r="G531" s="12"/>
      <c r="H531" s="12"/>
      <c r="I531" s="12"/>
      <c r="J531" s="12"/>
      <c r="K531" s="12"/>
      <c r="L531" s="12"/>
      <c r="M531" s="12"/>
      <c r="N531" s="12"/>
      <c r="O531" s="12"/>
      <c r="P531" s="12"/>
      <c r="Q531" s="12"/>
      <c r="R531" s="12"/>
    </row>
    <row r="532" spans="1:18" ht="15.75">
      <c r="A532" s="10"/>
      <c r="B532" s="12"/>
      <c r="C532" s="12"/>
      <c r="D532" s="12"/>
      <c r="E532" s="12"/>
      <c r="F532" s="12"/>
      <c r="G532" s="12"/>
      <c r="H532" s="12"/>
      <c r="I532" s="12"/>
      <c r="J532" s="12"/>
      <c r="K532" s="12"/>
      <c r="L532" s="12"/>
      <c r="M532" s="12"/>
      <c r="N532" s="12"/>
      <c r="O532" s="12"/>
      <c r="P532" s="12"/>
      <c r="Q532" s="12"/>
      <c r="R532" s="12"/>
    </row>
    <row r="533" spans="1:18" ht="15.75">
      <c r="A533" s="10"/>
      <c r="B533" s="12"/>
      <c r="C533" s="12"/>
      <c r="D533" s="12"/>
      <c r="E533" s="12"/>
      <c r="F533" s="12"/>
      <c r="G533" s="12"/>
      <c r="H533" s="12"/>
      <c r="I533" s="12"/>
      <c r="J533" s="12"/>
      <c r="K533" s="12"/>
      <c r="L533" s="12"/>
      <c r="M533" s="12"/>
      <c r="N533" s="12"/>
      <c r="O533" s="12"/>
      <c r="P533" s="12"/>
      <c r="Q533" s="12"/>
      <c r="R533" s="12"/>
    </row>
    <row r="534" spans="1:18" ht="15.75">
      <c r="A534" s="10"/>
      <c r="B534" s="12"/>
      <c r="C534" s="12"/>
      <c r="D534" s="12"/>
      <c r="E534" s="12"/>
      <c r="F534" s="12"/>
      <c r="G534" s="12"/>
      <c r="H534" s="12"/>
      <c r="I534" s="12"/>
      <c r="J534" s="12"/>
      <c r="K534" s="12"/>
      <c r="L534" s="12"/>
      <c r="M534" s="12"/>
      <c r="N534" s="12"/>
      <c r="O534" s="12"/>
      <c r="P534" s="12"/>
      <c r="Q534" s="12"/>
      <c r="R534" s="12"/>
    </row>
    <row r="535" spans="1:18" ht="15.75">
      <c r="A535" s="10"/>
      <c r="B535" s="12"/>
      <c r="C535" s="12"/>
      <c r="D535" s="12"/>
      <c r="E535" s="12"/>
      <c r="F535" s="12"/>
      <c r="G535" s="12"/>
      <c r="H535" s="12"/>
      <c r="I535" s="12"/>
      <c r="J535" s="12"/>
      <c r="K535" s="12"/>
      <c r="L535" s="12"/>
      <c r="M535" s="12"/>
      <c r="N535" s="12"/>
      <c r="O535" s="12"/>
      <c r="P535" s="12"/>
      <c r="Q535" s="12"/>
      <c r="R535" s="12"/>
    </row>
    <row r="536" spans="1:18" ht="15.75">
      <c r="A536" s="10"/>
      <c r="B536" s="12"/>
      <c r="C536" s="12"/>
      <c r="D536" s="12"/>
      <c r="E536" s="12"/>
      <c r="F536" s="12"/>
      <c r="G536" s="12"/>
      <c r="H536" s="12"/>
      <c r="I536" s="12"/>
      <c r="J536" s="12"/>
      <c r="K536" s="12"/>
      <c r="L536" s="12"/>
      <c r="M536" s="12"/>
      <c r="N536" s="12"/>
      <c r="O536" s="12"/>
      <c r="P536" s="12"/>
      <c r="Q536" s="12"/>
      <c r="R536" s="12"/>
    </row>
    <row r="537" spans="1:18" ht="15.75">
      <c r="A537" s="10"/>
      <c r="B537" s="12"/>
      <c r="C537" s="12"/>
      <c r="D537" s="12"/>
      <c r="E537" s="12"/>
      <c r="F537" s="12"/>
      <c r="G537" s="12"/>
      <c r="H537" s="12"/>
      <c r="I537" s="12"/>
      <c r="J537" s="12"/>
      <c r="K537" s="12"/>
      <c r="L537" s="12"/>
      <c r="M537" s="12"/>
      <c r="N537" s="12"/>
      <c r="O537" s="12"/>
      <c r="P537" s="12"/>
      <c r="Q537" s="12"/>
      <c r="R537" s="12"/>
    </row>
    <row r="538" spans="1:18" ht="15.75">
      <c r="A538" s="10"/>
      <c r="B538" s="12"/>
      <c r="C538" s="12"/>
      <c r="D538" s="12"/>
      <c r="E538" s="12"/>
      <c r="F538" s="12"/>
      <c r="G538" s="12"/>
      <c r="H538" s="12"/>
      <c r="I538" s="12"/>
      <c r="J538" s="12"/>
      <c r="K538" s="12"/>
      <c r="L538" s="12"/>
      <c r="M538" s="12"/>
      <c r="N538" s="12"/>
      <c r="O538" s="12"/>
      <c r="P538" s="12"/>
      <c r="Q538" s="12"/>
      <c r="R538" s="12"/>
    </row>
    <row r="539" spans="1:18" ht="15.75">
      <c r="A539" s="10"/>
      <c r="B539" s="12"/>
      <c r="C539" s="12"/>
      <c r="D539" s="12"/>
      <c r="E539" s="12"/>
      <c r="F539" s="12"/>
      <c r="G539" s="12"/>
      <c r="H539" s="12"/>
      <c r="I539" s="12"/>
      <c r="J539" s="12"/>
      <c r="K539" s="12"/>
      <c r="L539" s="12"/>
      <c r="M539" s="12"/>
      <c r="N539" s="12"/>
      <c r="O539" s="12"/>
      <c r="P539" s="12"/>
      <c r="Q539" s="12"/>
      <c r="R539" s="12"/>
    </row>
    <row r="540" spans="1:18" ht="15.75">
      <c r="A540" s="10"/>
      <c r="B540" s="12"/>
      <c r="C540" s="12"/>
      <c r="D540" s="12"/>
      <c r="E540" s="12"/>
      <c r="F540" s="12"/>
      <c r="G540" s="12"/>
      <c r="H540" s="12"/>
      <c r="I540" s="12"/>
      <c r="J540" s="12"/>
      <c r="K540" s="12"/>
      <c r="L540" s="12"/>
      <c r="M540" s="12"/>
      <c r="N540" s="12"/>
      <c r="O540" s="12"/>
      <c r="P540" s="12"/>
      <c r="Q540" s="12"/>
      <c r="R540" s="12"/>
    </row>
    <row r="541" spans="1:18" ht="15.75">
      <c r="A541" s="10"/>
      <c r="B541" s="12"/>
      <c r="C541" s="12"/>
      <c r="D541" s="12"/>
      <c r="E541" s="12"/>
      <c r="F541" s="12"/>
      <c r="G541" s="12"/>
      <c r="H541" s="12"/>
      <c r="I541" s="12"/>
      <c r="J541" s="12"/>
      <c r="K541" s="12"/>
      <c r="L541" s="12"/>
      <c r="M541" s="12"/>
      <c r="N541" s="12"/>
      <c r="O541" s="12"/>
      <c r="P541" s="12"/>
      <c r="Q541" s="12"/>
      <c r="R541" s="12"/>
    </row>
    <row r="542" spans="1:18" ht="15.75">
      <c r="A542" s="10"/>
      <c r="B542" s="12"/>
      <c r="C542" s="12"/>
      <c r="D542" s="12"/>
      <c r="E542" s="12"/>
      <c r="F542" s="12"/>
      <c r="G542" s="12"/>
      <c r="H542" s="12"/>
      <c r="I542" s="12"/>
      <c r="J542" s="12"/>
      <c r="K542" s="12"/>
      <c r="L542" s="12"/>
      <c r="M542" s="12"/>
      <c r="N542" s="12"/>
      <c r="O542" s="12"/>
      <c r="P542" s="12"/>
      <c r="Q542" s="12"/>
      <c r="R542" s="12"/>
    </row>
    <row r="543" spans="1:18" ht="18.75">
      <c r="A543" s="622" t="s">
        <v>5485</v>
      </c>
      <c r="B543" s="33"/>
      <c r="C543" s="33"/>
      <c r="D543" s="33"/>
      <c r="E543" s="33"/>
      <c r="F543" s="33"/>
      <c r="G543" s="33"/>
      <c r="H543" s="33"/>
      <c r="I543" s="33"/>
      <c r="J543" s="33"/>
      <c r="K543" s="12"/>
      <c r="L543" s="12"/>
      <c r="M543" s="12"/>
      <c r="N543" s="12"/>
      <c r="O543" s="12"/>
      <c r="P543" s="12"/>
      <c r="Q543" s="12"/>
      <c r="R543" s="12"/>
    </row>
    <row r="544" spans="1:18" ht="18.75">
      <c r="A544" s="11"/>
      <c r="B544" s="33"/>
      <c r="C544" s="33"/>
      <c r="D544" s="33"/>
      <c r="E544" s="33"/>
      <c r="F544" s="33"/>
      <c r="G544" s="33"/>
      <c r="H544" s="33"/>
      <c r="I544" s="33"/>
      <c r="J544" s="33"/>
      <c r="K544" s="12"/>
      <c r="L544" s="12"/>
      <c r="M544" s="12"/>
      <c r="N544" s="12"/>
      <c r="O544" s="12"/>
      <c r="P544" s="12"/>
      <c r="Q544" s="12"/>
      <c r="R544" s="12"/>
    </row>
    <row r="545" spans="1:18" ht="15.75">
      <c r="A545" s="10"/>
      <c r="B545" s="12"/>
      <c r="C545" s="12"/>
      <c r="D545" s="12"/>
      <c r="E545" s="12"/>
      <c r="F545" s="12"/>
      <c r="G545" s="12"/>
      <c r="H545" s="12"/>
      <c r="I545" s="12"/>
      <c r="J545" s="12"/>
      <c r="K545" s="12"/>
      <c r="L545" s="12"/>
      <c r="M545" s="12"/>
      <c r="N545" s="12"/>
      <c r="O545" s="12"/>
      <c r="P545" s="12"/>
      <c r="Q545" s="12"/>
      <c r="R545" s="12"/>
    </row>
    <row r="546" spans="1:18" ht="15.75">
      <c r="A546" s="10"/>
      <c r="B546" s="12"/>
      <c r="C546" s="12"/>
      <c r="D546" s="12"/>
      <c r="E546" s="12"/>
      <c r="F546" s="12"/>
      <c r="G546" s="12"/>
      <c r="H546" s="12"/>
      <c r="I546" s="12"/>
      <c r="J546" s="12"/>
      <c r="K546" s="12"/>
      <c r="L546" s="12"/>
      <c r="M546" s="12"/>
      <c r="N546" s="12"/>
      <c r="O546" s="12"/>
      <c r="P546" s="12"/>
      <c r="Q546" s="12"/>
      <c r="R546" s="12"/>
    </row>
    <row r="547" spans="1:18" ht="15.75">
      <c r="A547" s="10"/>
      <c r="B547" s="12"/>
      <c r="C547" s="12"/>
      <c r="D547" s="12"/>
      <c r="E547" s="12"/>
      <c r="F547" s="12"/>
      <c r="G547" s="12"/>
      <c r="H547" s="12"/>
      <c r="I547" s="12"/>
      <c r="J547" s="12"/>
      <c r="K547" s="12"/>
      <c r="L547" s="12"/>
      <c r="M547" s="12"/>
      <c r="N547" s="12"/>
      <c r="O547" s="12"/>
      <c r="P547" s="12"/>
      <c r="Q547" s="12"/>
      <c r="R547" s="12"/>
    </row>
    <row r="548" spans="1:18" ht="15.75">
      <c r="A548" s="10"/>
      <c r="B548" s="12"/>
      <c r="C548" s="12"/>
      <c r="D548" s="12"/>
      <c r="E548" s="12"/>
      <c r="F548" s="12"/>
      <c r="G548" s="12"/>
      <c r="H548" s="12"/>
      <c r="I548" s="12"/>
      <c r="J548" s="12"/>
      <c r="K548" s="12"/>
      <c r="L548" s="12"/>
      <c r="M548" s="12"/>
      <c r="N548" s="12"/>
      <c r="O548" s="12"/>
      <c r="P548" s="12"/>
      <c r="Q548" s="12"/>
      <c r="R548" s="12"/>
    </row>
    <row r="549" spans="1:18" ht="15.75">
      <c r="A549" s="10"/>
      <c r="B549" s="12"/>
      <c r="C549" s="12"/>
      <c r="D549" s="12"/>
      <c r="E549" s="12"/>
      <c r="F549" s="12"/>
      <c r="G549" s="12"/>
      <c r="H549" s="12"/>
      <c r="I549" s="12"/>
      <c r="J549" s="12"/>
      <c r="K549" s="12"/>
      <c r="L549" s="12"/>
      <c r="M549" s="12"/>
      <c r="N549" s="12"/>
      <c r="O549" s="12"/>
      <c r="P549" s="12"/>
      <c r="Q549" s="12"/>
      <c r="R549" s="12"/>
    </row>
    <row r="550" spans="1:18" ht="15.75">
      <c r="A550" s="10"/>
      <c r="B550" s="12"/>
      <c r="C550" s="12"/>
      <c r="D550" s="12"/>
      <c r="E550" s="12"/>
      <c r="F550" s="12"/>
      <c r="G550" s="12"/>
      <c r="H550" s="12"/>
      <c r="I550" s="12"/>
      <c r="J550" s="12"/>
      <c r="K550" s="12"/>
      <c r="L550" s="12"/>
      <c r="M550" s="12"/>
      <c r="N550" s="12"/>
      <c r="O550" s="12"/>
      <c r="P550" s="12"/>
      <c r="Q550" s="12"/>
      <c r="R550" s="12"/>
    </row>
    <row r="551" spans="1:18" ht="15.75">
      <c r="A551" s="10"/>
      <c r="B551" s="12"/>
      <c r="C551" s="12"/>
      <c r="D551" s="12"/>
      <c r="E551" s="12"/>
      <c r="F551" s="12"/>
      <c r="G551" s="12"/>
      <c r="H551" s="12"/>
      <c r="I551" s="12"/>
      <c r="J551" s="12"/>
      <c r="K551" s="12"/>
      <c r="L551" s="12"/>
      <c r="M551" s="12"/>
      <c r="N551" s="12"/>
      <c r="O551" s="12"/>
      <c r="P551" s="12"/>
      <c r="Q551" s="12"/>
      <c r="R551" s="12"/>
    </row>
    <row r="552" spans="1:18" ht="15.75">
      <c r="A552" s="10"/>
      <c r="B552" s="12"/>
      <c r="C552" s="12"/>
      <c r="D552" s="12"/>
      <c r="E552" s="12"/>
      <c r="F552" s="12"/>
      <c r="G552" s="12"/>
      <c r="H552" s="12"/>
      <c r="I552" s="12"/>
      <c r="J552" s="12"/>
      <c r="K552" s="12"/>
      <c r="L552" s="12"/>
      <c r="M552" s="12"/>
      <c r="N552" s="12"/>
      <c r="O552" s="12"/>
      <c r="P552" s="12"/>
      <c r="Q552" s="12"/>
      <c r="R552" s="12"/>
    </row>
    <row r="553" spans="1:18" ht="15.75">
      <c r="A553" s="10"/>
      <c r="B553" s="12"/>
      <c r="C553" s="12"/>
      <c r="D553" s="12"/>
      <c r="E553" s="12"/>
      <c r="F553" s="12"/>
      <c r="G553" s="12"/>
      <c r="H553" s="12"/>
      <c r="I553" s="12"/>
      <c r="J553" s="12"/>
      <c r="K553" s="12"/>
      <c r="L553" s="12"/>
      <c r="M553" s="12"/>
      <c r="N553" s="12"/>
      <c r="O553" s="12"/>
      <c r="P553" s="12"/>
      <c r="Q553" s="12"/>
      <c r="R553" s="12"/>
    </row>
    <row r="554" spans="1:18" ht="15.75">
      <c r="A554" s="10"/>
      <c r="B554" s="12"/>
      <c r="C554" s="12"/>
      <c r="D554" s="12"/>
      <c r="E554" s="12"/>
      <c r="F554" s="12"/>
      <c r="G554" s="12"/>
      <c r="H554" s="12"/>
      <c r="I554" s="12"/>
      <c r="J554" s="12"/>
      <c r="K554" s="12"/>
      <c r="L554" s="12"/>
      <c r="M554" s="12"/>
      <c r="N554" s="12"/>
      <c r="O554" s="12"/>
      <c r="P554" s="12"/>
      <c r="Q554" s="12"/>
      <c r="R554" s="12"/>
    </row>
    <row r="555" spans="1:18" ht="15.75">
      <c r="A555" s="10"/>
      <c r="B555" s="12"/>
      <c r="C555" s="12"/>
      <c r="D555" s="12"/>
      <c r="E555" s="12"/>
      <c r="F555" s="12"/>
      <c r="G555" s="12"/>
      <c r="H555" s="12"/>
      <c r="I555" s="12"/>
      <c r="J555" s="12"/>
      <c r="K555" s="12"/>
      <c r="L555" s="12"/>
      <c r="M555" s="12"/>
      <c r="N555" s="12"/>
      <c r="O555" s="12"/>
      <c r="P555" s="12"/>
      <c r="Q555" s="12"/>
      <c r="R555" s="12"/>
    </row>
    <row r="556" spans="1:18" ht="15.75">
      <c r="A556" s="10"/>
      <c r="B556" s="12"/>
      <c r="C556" s="12"/>
      <c r="D556" s="12"/>
      <c r="E556" s="12"/>
      <c r="F556" s="12"/>
      <c r="G556" s="12"/>
      <c r="H556" s="12"/>
      <c r="I556" s="12"/>
      <c r="J556" s="12"/>
      <c r="K556" s="12"/>
      <c r="L556" s="12"/>
      <c r="M556" s="12"/>
      <c r="N556" s="12"/>
      <c r="O556" s="12"/>
      <c r="P556" s="12"/>
      <c r="Q556" s="12"/>
      <c r="R556" s="12"/>
    </row>
    <row r="557" spans="1:18" ht="15.75">
      <c r="A557" s="10"/>
      <c r="B557" s="12"/>
      <c r="C557" s="12"/>
      <c r="D557" s="12"/>
      <c r="E557" s="12"/>
      <c r="F557" s="12"/>
      <c r="G557" s="12"/>
      <c r="H557" s="12"/>
      <c r="I557" s="12"/>
      <c r="J557" s="12"/>
      <c r="K557" s="12"/>
      <c r="L557" s="12"/>
      <c r="M557" s="12"/>
      <c r="N557" s="12"/>
      <c r="O557" s="12"/>
      <c r="P557" s="12"/>
      <c r="Q557" s="12"/>
      <c r="R557" s="12"/>
    </row>
    <row r="558" spans="1:18" ht="15.75">
      <c r="A558" s="10"/>
      <c r="B558" s="12"/>
      <c r="C558" s="12"/>
      <c r="D558" s="12"/>
      <c r="E558" s="12"/>
      <c r="F558" s="12"/>
      <c r="G558" s="12"/>
      <c r="H558" s="12"/>
      <c r="I558" s="12"/>
      <c r="J558" s="12"/>
      <c r="K558" s="12"/>
      <c r="L558" s="12"/>
      <c r="M558" s="12"/>
      <c r="N558" s="12"/>
      <c r="O558" s="12"/>
      <c r="P558" s="12"/>
      <c r="Q558" s="12"/>
      <c r="R558" s="12"/>
    </row>
    <row r="559" spans="1:18" ht="15.75">
      <c r="A559" s="10"/>
      <c r="B559" s="12"/>
      <c r="C559" s="12"/>
      <c r="D559" s="12"/>
      <c r="E559" s="12"/>
      <c r="F559" s="12"/>
      <c r="G559" s="12"/>
      <c r="H559" s="12"/>
      <c r="I559" s="12"/>
      <c r="J559" s="12"/>
      <c r="K559" s="12"/>
      <c r="L559" s="12"/>
      <c r="M559" s="12"/>
      <c r="N559" s="12"/>
      <c r="O559" s="12"/>
      <c r="P559" s="12"/>
      <c r="Q559" s="12"/>
      <c r="R559" s="12"/>
    </row>
    <row r="560" spans="1:18" ht="15.75">
      <c r="A560" s="10"/>
      <c r="B560" s="12"/>
      <c r="C560" s="12"/>
      <c r="D560" s="12"/>
      <c r="E560" s="12"/>
      <c r="F560" s="12"/>
      <c r="G560" s="12"/>
      <c r="H560" s="12"/>
      <c r="I560" s="12"/>
      <c r="J560" s="12"/>
      <c r="K560" s="12"/>
      <c r="L560" s="12"/>
      <c r="M560" s="12"/>
      <c r="N560" s="12"/>
      <c r="O560" s="12"/>
      <c r="P560" s="12"/>
      <c r="Q560" s="12"/>
      <c r="R560" s="12"/>
    </row>
    <row r="561" spans="1:18" ht="15.75">
      <c r="A561" s="10"/>
      <c r="B561" s="12"/>
      <c r="C561" s="12"/>
      <c r="D561" s="12"/>
      <c r="E561" s="12"/>
      <c r="F561" s="12"/>
      <c r="G561" s="12"/>
      <c r="H561" s="12"/>
      <c r="I561" s="12"/>
      <c r="J561" s="12"/>
      <c r="K561" s="12"/>
      <c r="L561" s="12"/>
      <c r="M561" s="12"/>
      <c r="N561" s="12"/>
      <c r="O561" s="12"/>
      <c r="P561" s="12"/>
      <c r="Q561" s="12"/>
      <c r="R561" s="12"/>
    </row>
    <row r="562" spans="1:18" ht="15.75">
      <c r="A562" s="10"/>
      <c r="B562" s="12"/>
      <c r="C562" s="12"/>
      <c r="D562" s="12"/>
      <c r="E562" s="12"/>
      <c r="F562" s="12"/>
      <c r="G562" s="12"/>
      <c r="H562" s="12"/>
      <c r="I562" s="12"/>
      <c r="J562" s="12"/>
      <c r="K562" s="12"/>
      <c r="L562" s="12"/>
      <c r="M562" s="12"/>
      <c r="N562" s="12"/>
      <c r="O562" s="12"/>
      <c r="P562" s="12"/>
      <c r="Q562" s="12"/>
      <c r="R562" s="12"/>
    </row>
    <row r="563" spans="1:18" ht="15.75">
      <c r="A563" s="10"/>
      <c r="B563" s="12"/>
      <c r="C563" s="12"/>
      <c r="D563" s="12"/>
      <c r="E563" s="12"/>
      <c r="F563" s="12"/>
      <c r="G563" s="12"/>
      <c r="H563" s="12"/>
      <c r="I563" s="12"/>
      <c r="J563" s="12"/>
      <c r="K563" s="12"/>
      <c r="L563" s="12"/>
      <c r="M563" s="12"/>
      <c r="N563" s="12"/>
      <c r="O563" s="12"/>
      <c r="P563" s="12"/>
      <c r="Q563" s="12"/>
      <c r="R563" s="12"/>
    </row>
    <row r="564" spans="1:18" ht="15.75">
      <c r="A564" s="10"/>
      <c r="B564" s="12"/>
      <c r="C564" s="12"/>
      <c r="D564" s="12"/>
      <c r="E564" s="12"/>
      <c r="F564" s="12"/>
      <c r="G564" s="12"/>
      <c r="H564" s="12"/>
      <c r="I564" s="12"/>
      <c r="J564" s="12"/>
      <c r="K564" s="12"/>
      <c r="L564" s="12"/>
      <c r="M564" s="12"/>
      <c r="N564" s="12"/>
      <c r="O564" s="12"/>
      <c r="P564" s="12"/>
      <c r="Q564" s="12"/>
      <c r="R564" s="12"/>
    </row>
    <row r="565" spans="1:18" ht="15.75">
      <c r="A565" s="10"/>
      <c r="B565" s="12"/>
      <c r="C565" s="12"/>
      <c r="D565" s="12"/>
      <c r="E565" s="12"/>
      <c r="F565" s="12"/>
      <c r="G565" s="12"/>
      <c r="H565" s="12"/>
      <c r="I565" s="12"/>
      <c r="J565" s="12"/>
      <c r="K565" s="12"/>
      <c r="L565" s="12"/>
      <c r="M565" s="12"/>
      <c r="N565" s="12"/>
      <c r="O565" s="12"/>
      <c r="P565" s="12"/>
      <c r="Q565" s="12"/>
      <c r="R565" s="12"/>
    </row>
    <row r="566" spans="1:18" ht="15.75">
      <c r="A566" s="10"/>
      <c r="B566" s="12"/>
      <c r="C566" s="12"/>
      <c r="D566" s="12"/>
      <c r="E566" s="12"/>
      <c r="F566" s="12"/>
      <c r="G566" s="12"/>
      <c r="H566" s="12"/>
      <c r="I566" s="12"/>
      <c r="J566" s="12"/>
      <c r="K566" s="12"/>
      <c r="L566" s="12"/>
      <c r="M566" s="12"/>
      <c r="N566" s="12"/>
      <c r="O566" s="12"/>
      <c r="P566" s="12"/>
      <c r="Q566" s="12"/>
      <c r="R566" s="12"/>
    </row>
    <row r="567" spans="1:18" ht="15.75">
      <c r="A567" s="10"/>
      <c r="B567" s="12"/>
      <c r="C567" s="12"/>
      <c r="D567" s="12"/>
      <c r="E567" s="12"/>
      <c r="F567" s="12"/>
      <c r="G567" s="12"/>
      <c r="H567" s="12"/>
      <c r="I567" s="12"/>
      <c r="J567" s="12"/>
      <c r="K567" s="12"/>
      <c r="L567" s="12"/>
      <c r="M567" s="12"/>
      <c r="N567" s="12"/>
      <c r="O567" s="12"/>
      <c r="P567" s="12"/>
      <c r="Q567" s="12"/>
      <c r="R567" s="12"/>
    </row>
    <row r="568" spans="1:18" ht="18.75">
      <c r="A568" s="622" t="s">
        <v>5486</v>
      </c>
      <c r="B568" s="33"/>
      <c r="C568" s="33"/>
      <c r="D568" s="33"/>
      <c r="E568" s="33"/>
      <c r="F568" s="33"/>
      <c r="G568" s="33"/>
      <c r="H568" s="33"/>
      <c r="I568" s="33"/>
      <c r="J568" s="33"/>
      <c r="K568" s="33"/>
      <c r="L568" s="33"/>
      <c r="M568" s="33"/>
      <c r="N568" s="33"/>
      <c r="O568" s="33"/>
      <c r="P568" s="12"/>
      <c r="Q568" s="12"/>
      <c r="R568" s="12"/>
    </row>
    <row r="569" spans="1:18" ht="18.75">
      <c r="A569" s="11" t="s">
        <v>5487</v>
      </c>
      <c r="B569" s="12"/>
      <c r="C569" s="12"/>
      <c r="D569" s="12"/>
      <c r="E569" s="12"/>
      <c r="F569" s="12"/>
      <c r="G569" s="12"/>
      <c r="H569" s="12"/>
      <c r="I569" s="12"/>
      <c r="J569" s="12"/>
      <c r="K569" s="12"/>
      <c r="L569" s="12"/>
      <c r="M569" s="12"/>
      <c r="N569" s="12"/>
      <c r="O569" s="12"/>
      <c r="P569" s="12"/>
      <c r="Q569" s="12"/>
      <c r="R569" s="12"/>
    </row>
    <row r="570" spans="1:18" ht="18.75">
      <c r="A570" s="11" t="s">
        <v>5488</v>
      </c>
      <c r="B570" s="12"/>
      <c r="C570" s="12"/>
      <c r="D570" s="12"/>
      <c r="E570" s="12"/>
      <c r="F570" s="12"/>
      <c r="G570" s="12"/>
      <c r="H570" s="12"/>
      <c r="I570" s="12"/>
      <c r="J570" s="12"/>
      <c r="K570" s="12"/>
      <c r="L570" s="12"/>
      <c r="M570" s="12"/>
      <c r="N570" s="12"/>
      <c r="O570" s="12"/>
      <c r="P570" s="12"/>
      <c r="Q570" s="12"/>
      <c r="R570" s="12"/>
    </row>
    <row r="571" spans="1:18" ht="15.75">
      <c r="A571" s="10"/>
      <c r="B571" s="12"/>
      <c r="C571" s="12"/>
      <c r="D571" s="12"/>
      <c r="E571" s="12"/>
      <c r="F571" s="12"/>
      <c r="G571" s="12"/>
      <c r="H571" s="12"/>
      <c r="I571" s="12"/>
      <c r="J571" s="12"/>
      <c r="K571" s="12"/>
      <c r="L571" s="12"/>
      <c r="M571" s="12"/>
      <c r="N571" s="12"/>
      <c r="O571" s="12"/>
      <c r="P571" s="12"/>
      <c r="Q571" s="12"/>
      <c r="R571" s="12"/>
    </row>
    <row r="572" spans="1:18" ht="15.75">
      <c r="A572" s="10"/>
      <c r="B572" s="12"/>
      <c r="C572" s="12"/>
      <c r="D572" s="12"/>
      <c r="E572" s="12"/>
      <c r="F572" s="12"/>
      <c r="G572" s="12"/>
      <c r="H572" s="12"/>
      <c r="I572" s="12"/>
      <c r="J572" s="12"/>
      <c r="K572" s="12"/>
      <c r="L572" s="12"/>
      <c r="M572" s="12"/>
      <c r="N572" s="12"/>
      <c r="O572" s="12"/>
      <c r="P572" s="12"/>
      <c r="Q572" s="12"/>
      <c r="R572" s="12"/>
    </row>
    <row r="573" spans="1:18" ht="15.75">
      <c r="A573" s="10"/>
      <c r="B573" s="12"/>
      <c r="C573" s="12"/>
      <c r="D573" s="12"/>
      <c r="E573" s="12"/>
      <c r="F573" s="12"/>
      <c r="G573" s="12"/>
      <c r="H573" s="12"/>
      <c r="I573" s="12"/>
      <c r="J573" s="12"/>
      <c r="K573" s="12"/>
      <c r="L573" s="12"/>
      <c r="M573" s="12"/>
      <c r="N573" s="12"/>
      <c r="O573" s="12"/>
      <c r="P573" s="12"/>
      <c r="Q573" s="12"/>
      <c r="R573" s="12"/>
    </row>
    <row r="574" spans="1:18" ht="15.75">
      <c r="A574" s="10"/>
      <c r="B574" s="12"/>
      <c r="C574" s="12"/>
      <c r="D574" s="12"/>
      <c r="E574" s="12"/>
      <c r="F574" s="12"/>
      <c r="G574" s="12"/>
      <c r="H574" s="12"/>
      <c r="I574" s="12"/>
      <c r="J574" s="12"/>
      <c r="K574" s="12"/>
      <c r="L574" s="12"/>
      <c r="M574" s="12"/>
      <c r="N574" s="12"/>
      <c r="O574" s="12"/>
      <c r="P574" s="12"/>
      <c r="Q574" s="12"/>
      <c r="R574" s="12"/>
    </row>
    <row r="575" spans="1:18" ht="15.75">
      <c r="A575" s="10"/>
      <c r="B575" s="12"/>
      <c r="C575" s="12"/>
      <c r="D575" s="12"/>
      <c r="E575" s="12"/>
      <c r="F575" s="12"/>
      <c r="G575" s="12"/>
      <c r="H575" s="12"/>
      <c r="I575" s="12"/>
      <c r="J575" s="12"/>
      <c r="K575" s="12"/>
      <c r="L575" s="12"/>
      <c r="M575" s="12"/>
      <c r="N575" s="12"/>
      <c r="O575" s="12"/>
      <c r="P575" s="12"/>
      <c r="Q575" s="12"/>
      <c r="R575" s="12"/>
    </row>
    <row r="576" spans="1:18" ht="15.75">
      <c r="A576" s="10"/>
      <c r="B576" s="12"/>
      <c r="C576" s="12"/>
      <c r="D576" s="12"/>
      <c r="E576" s="12"/>
      <c r="F576" s="12"/>
      <c r="G576" s="12"/>
      <c r="H576" s="12"/>
      <c r="I576" s="12"/>
      <c r="J576" s="12"/>
      <c r="K576" s="12"/>
      <c r="L576" s="12"/>
      <c r="M576" s="12"/>
      <c r="N576" s="12"/>
      <c r="O576" s="12"/>
      <c r="P576" s="12"/>
      <c r="Q576" s="12"/>
      <c r="R576" s="12"/>
    </row>
    <row r="577" spans="1:18" ht="15.75">
      <c r="A577" s="10"/>
      <c r="B577" s="12"/>
      <c r="C577" s="12"/>
      <c r="D577" s="12"/>
      <c r="E577" s="12"/>
      <c r="F577" s="12"/>
      <c r="G577" s="12"/>
      <c r="H577" s="12"/>
      <c r="I577" s="12"/>
      <c r="J577" s="12"/>
      <c r="K577" s="12"/>
      <c r="L577" s="12"/>
      <c r="M577" s="12"/>
      <c r="N577" s="12"/>
      <c r="O577" s="12"/>
      <c r="P577" s="12"/>
      <c r="Q577" s="12"/>
      <c r="R577" s="12"/>
    </row>
    <row r="578" spans="1:18" ht="15.75">
      <c r="A578" s="10"/>
      <c r="B578" s="12"/>
      <c r="C578" s="12"/>
      <c r="D578" s="12"/>
      <c r="E578" s="12"/>
      <c r="F578" s="12"/>
      <c r="G578" s="12"/>
      <c r="H578" s="12"/>
      <c r="I578" s="12"/>
      <c r="J578" s="12"/>
      <c r="K578" s="12"/>
      <c r="L578" s="12"/>
      <c r="M578" s="12"/>
      <c r="N578" s="12"/>
      <c r="O578" s="12"/>
      <c r="P578" s="12"/>
      <c r="Q578" s="12"/>
      <c r="R578" s="12"/>
    </row>
    <row r="579" spans="1:18" ht="15.75">
      <c r="A579" s="10"/>
      <c r="B579" s="12"/>
      <c r="C579" s="12"/>
      <c r="D579" s="12"/>
      <c r="E579" s="12"/>
      <c r="F579" s="12"/>
      <c r="G579" s="12"/>
      <c r="H579" s="12"/>
      <c r="I579" s="12"/>
      <c r="J579" s="12"/>
      <c r="K579" s="12"/>
      <c r="L579" s="12"/>
      <c r="M579" s="12"/>
      <c r="N579" s="12"/>
      <c r="O579" s="12"/>
      <c r="P579" s="12"/>
      <c r="Q579" s="12"/>
      <c r="R579" s="12"/>
    </row>
    <row r="580" spans="1:18" ht="15.75">
      <c r="A580" s="10"/>
      <c r="B580" s="12"/>
      <c r="C580" s="12"/>
      <c r="D580" s="12"/>
      <c r="E580" s="12"/>
      <c r="F580" s="12"/>
      <c r="G580" s="12"/>
      <c r="H580" s="12"/>
      <c r="I580" s="12"/>
      <c r="J580" s="12"/>
      <c r="K580" s="12"/>
      <c r="L580" s="12"/>
      <c r="M580" s="12"/>
      <c r="N580" s="12"/>
      <c r="O580" s="12"/>
      <c r="P580" s="12"/>
      <c r="Q580" s="12"/>
      <c r="R580" s="12"/>
    </row>
    <row r="581" spans="1:18" ht="15.75">
      <c r="A581" s="10"/>
      <c r="B581" s="12"/>
      <c r="C581" s="12"/>
      <c r="D581" s="12"/>
      <c r="E581" s="12"/>
      <c r="F581" s="12"/>
      <c r="G581" s="12"/>
      <c r="H581" s="12"/>
      <c r="I581" s="12"/>
      <c r="J581" s="12"/>
      <c r="K581" s="12"/>
      <c r="L581" s="12"/>
      <c r="M581" s="12"/>
      <c r="N581" s="12"/>
      <c r="O581" s="12"/>
      <c r="P581" s="12"/>
      <c r="Q581" s="12"/>
      <c r="R581" s="12"/>
    </row>
    <row r="582" spans="1:18" ht="15.75">
      <c r="A582" s="10"/>
      <c r="B582" s="12"/>
      <c r="C582" s="12"/>
      <c r="D582" s="12"/>
      <c r="E582" s="12"/>
      <c r="F582" s="12"/>
      <c r="G582" s="12"/>
      <c r="H582" s="12"/>
      <c r="I582" s="12"/>
      <c r="J582" s="12"/>
      <c r="K582" s="12"/>
      <c r="L582" s="12"/>
      <c r="M582" s="12"/>
      <c r="N582" s="12"/>
      <c r="O582" s="12"/>
      <c r="P582" s="12"/>
      <c r="Q582" s="12"/>
      <c r="R582" s="12"/>
    </row>
    <row r="583" spans="1:18" ht="15.75">
      <c r="A583" s="10"/>
      <c r="B583" s="12"/>
      <c r="C583" s="12"/>
      <c r="D583" s="12"/>
      <c r="E583" s="12"/>
      <c r="F583" s="12"/>
      <c r="G583" s="12"/>
      <c r="H583" s="12"/>
      <c r="I583" s="12"/>
      <c r="J583" s="12"/>
      <c r="K583" s="12"/>
      <c r="L583" s="12"/>
      <c r="M583" s="12"/>
      <c r="N583" s="12"/>
      <c r="O583" s="12"/>
      <c r="P583" s="12"/>
      <c r="Q583" s="12"/>
      <c r="R583" s="12"/>
    </row>
    <row r="584" spans="1:18" ht="15.75">
      <c r="A584" s="10"/>
      <c r="B584" s="12"/>
      <c r="C584" s="12"/>
      <c r="D584" s="12"/>
      <c r="E584" s="12"/>
      <c r="F584" s="12"/>
      <c r="G584" s="12"/>
      <c r="H584" s="12"/>
      <c r="I584" s="12"/>
      <c r="J584" s="12"/>
      <c r="K584" s="12"/>
      <c r="L584" s="12"/>
      <c r="M584" s="12"/>
      <c r="N584" s="12"/>
      <c r="O584" s="12"/>
      <c r="P584" s="12"/>
      <c r="Q584" s="12"/>
      <c r="R584" s="12"/>
    </row>
    <row r="585" spans="1:18" ht="15.75">
      <c r="A585" s="10"/>
      <c r="B585" s="12"/>
      <c r="C585" s="12"/>
      <c r="D585" s="12"/>
      <c r="E585" s="12"/>
      <c r="F585" s="12"/>
      <c r="G585" s="12"/>
      <c r="H585" s="12"/>
      <c r="I585" s="12"/>
      <c r="J585" s="12"/>
      <c r="K585" s="12"/>
      <c r="L585" s="12"/>
      <c r="M585" s="12"/>
      <c r="N585" s="12"/>
      <c r="O585" s="12"/>
      <c r="P585" s="12"/>
      <c r="Q585" s="12"/>
      <c r="R585" s="12"/>
    </row>
    <row r="586" spans="1:18" ht="15.75">
      <c r="A586" s="10"/>
      <c r="B586" s="12"/>
      <c r="C586" s="12"/>
      <c r="D586" s="12"/>
      <c r="E586" s="12"/>
      <c r="F586" s="12"/>
      <c r="G586" s="12"/>
      <c r="H586" s="12"/>
      <c r="I586" s="12"/>
      <c r="J586" s="12"/>
      <c r="K586" s="12"/>
      <c r="L586" s="12"/>
      <c r="M586" s="12"/>
      <c r="N586" s="12"/>
      <c r="O586" s="12"/>
      <c r="P586" s="12"/>
      <c r="Q586" s="12"/>
      <c r="R586" s="12"/>
    </row>
    <row r="587" spans="1:18" ht="15.75">
      <c r="A587" s="10"/>
      <c r="B587" s="12"/>
      <c r="C587" s="12"/>
      <c r="D587" s="12"/>
      <c r="E587" s="12"/>
      <c r="F587" s="12"/>
      <c r="G587" s="12"/>
      <c r="H587" s="12"/>
      <c r="I587" s="12"/>
      <c r="J587" s="12"/>
      <c r="K587" s="12"/>
      <c r="L587" s="12"/>
      <c r="M587" s="12"/>
      <c r="N587" s="12"/>
      <c r="O587" s="12"/>
      <c r="P587" s="12"/>
      <c r="Q587" s="12"/>
      <c r="R587" s="12"/>
    </row>
    <row r="588" spans="1:18" ht="15.75">
      <c r="A588" s="10"/>
      <c r="B588" s="12"/>
      <c r="C588" s="12"/>
      <c r="D588" s="12"/>
      <c r="E588" s="12"/>
      <c r="F588" s="12"/>
      <c r="G588" s="12"/>
      <c r="H588" s="12"/>
      <c r="I588" s="12"/>
      <c r="J588" s="12"/>
      <c r="K588" s="12"/>
      <c r="L588" s="12"/>
      <c r="M588" s="12"/>
      <c r="N588" s="12"/>
      <c r="O588" s="12"/>
      <c r="P588" s="12"/>
      <c r="Q588" s="12"/>
      <c r="R588" s="12"/>
    </row>
    <row r="589" spans="1:18" ht="15.75">
      <c r="A589" s="10"/>
      <c r="B589" s="12"/>
      <c r="C589" s="12"/>
      <c r="D589" s="12"/>
      <c r="E589" s="12"/>
      <c r="F589" s="12"/>
      <c r="G589" s="12"/>
      <c r="H589" s="12"/>
      <c r="I589" s="12"/>
      <c r="J589" s="12"/>
      <c r="K589" s="12"/>
      <c r="L589" s="12"/>
      <c r="M589" s="12"/>
      <c r="N589" s="12"/>
      <c r="O589" s="12"/>
      <c r="P589" s="12"/>
      <c r="Q589" s="12"/>
      <c r="R589" s="12"/>
    </row>
    <row r="590" spans="1:18" ht="15.75">
      <c r="A590" s="10"/>
      <c r="B590" s="12"/>
      <c r="C590" s="12"/>
      <c r="D590" s="12"/>
      <c r="E590" s="12"/>
      <c r="F590" s="12"/>
      <c r="G590" s="12"/>
      <c r="H590" s="12"/>
      <c r="I590" s="12"/>
      <c r="J590" s="12"/>
      <c r="K590" s="12"/>
      <c r="L590" s="12"/>
      <c r="M590" s="12"/>
      <c r="N590" s="12"/>
      <c r="O590" s="12"/>
      <c r="P590" s="12"/>
      <c r="Q590" s="12"/>
      <c r="R590" s="12"/>
    </row>
    <row r="591" spans="1:18" ht="15.75">
      <c r="A591" s="10"/>
      <c r="B591" s="12"/>
      <c r="C591" s="12"/>
      <c r="D591" s="12"/>
      <c r="E591" s="12"/>
      <c r="F591" s="12"/>
      <c r="G591" s="12"/>
      <c r="H591" s="12"/>
      <c r="I591" s="12"/>
      <c r="J591" s="12"/>
      <c r="K591" s="12"/>
      <c r="L591" s="12"/>
      <c r="M591" s="12"/>
      <c r="N591" s="12"/>
      <c r="O591" s="12"/>
      <c r="P591" s="12"/>
      <c r="Q591" s="12"/>
      <c r="R591" s="12"/>
    </row>
    <row r="592" spans="1:18" ht="15.75">
      <c r="A592" s="10"/>
      <c r="B592" s="12"/>
      <c r="C592" s="12"/>
      <c r="D592" s="12"/>
      <c r="E592" s="12"/>
      <c r="F592" s="12"/>
      <c r="G592" s="12"/>
      <c r="H592" s="12"/>
      <c r="I592" s="12"/>
      <c r="J592" s="12"/>
      <c r="K592" s="12"/>
      <c r="L592" s="12"/>
      <c r="M592" s="12"/>
      <c r="N592" s="12"/>
      <c r="O592" s="12"/>
      <c r="P592" s="12"/>
      <c r="Q592" s="12"/>
      <c r="R592" s="12"/>
    </row>
    <row r="593" spans="1:18" ht="15.75">
      <c r="A593" s="10"/>
      <c r="B593" s="12"/>
      <c r="C593" s="12"/>
      <c r="D593" s="12"/>
      <c r="E593" s="12"/>
      <c r="F593" s="12"/>
      <c r="G593" s="12"/>
      <c r="H593" s="12"/>
      <c r="I593" s="12"/>
      <c r="J593" s="12"/>
      <c r="K593" s="12"/>
      <c r="L593" s="12"/>
      <c r="M593" s="12"/>
      <c r="N593" s="12"/>
      <c r="O593" s="12"/>
      <c r="P593" s="12"/>
      <c r="Q593" s="12"/>
      <c r="R593" s="12"/>
    </row>
    <row r="594" spans="1:18" ht="15.75">
      <c r="A594" s="10"/>
      <c r="B594" s="12"/>
      <c r="C594" s="12"/>
      <c r="D594" s="12"/>
      <c r="E594" s="12"/>
      <c r="F594" s="12"/>
      <c r="G594" s="12"/>
      <c r="H594" s="12"/>
      <c r="I594" s="12"/>
      <c r="J594" s="12"/>
      <c r="K594" s="12"/>
      <c r="L594" s="12"/>
      <c r="M594" s="12"/>
      <c r="N594" s="12"/>
      <c r="O594" s="12"/>
      <c r="P594" s="12"/>
      <c r="Q594" s="12"/>
      <c r="R594" s="12"/>
    </row>
    <row r="595" spans="1:18" ht="15.75">
      <c r="A595" s="10"/>
      <c r="B595" s="12"/>
      <c r="C595" s="12"/>
      <c r="D595" s="12"/>
      <c r="E595" s="12"/>
      <c r="F595" s="12"/>
      <c r="G595" s="12"/>
      <c r="H595" s="12"/>
      <c r="I595" s="12"/>
      <c r="J595" s="12"/>
      <c r="K595" s="12"/>
      <c r="L595" s="12"/>
      <c r="M595" s="12"/>
      <c r="N595" s="12"/>
      <c r="O595" s="12"/>
      <c r="P595" s="12"/>
      <c r="Q595" s="12"/>
      <c r="R595" s="12"/>
    </row>
    <row r="596" spans="1:18" ht="15.75">
      <c r="A596" s="10"/>
      <c r="B596" s="12"/>
      <c r="C596" s="12"/>
      <c r="D596" s="12"/>
      <c r="E596" s="12"/>
      <c r="F596" s="12"/>
      <c r="G596" s="12"/>
      <c r="H596" s="12"/>
      <c r="I596" s="12"/>
      <c r="J596" s="12"/>
      <c r="K596" s="12"/>
      <c r="L596" s="12"/>
      <c r="M596" s="12"/>
      <c r="N596" s="12"/>
      <c r="O596" s="12"/>
      <c r="P596" s="12"/>
      <c r="Q596" s="12"/>
      <c r="R596" s="12"/>
    </row>
    <row r="597" spans="1:18" ht="15.75">
      <c r="A597" s="10"/>
      <c r="B597" s="12"/>
      <c r="C597" s="12"/>
      <c r="D597" s="12"/>
      <c r="E597" s="12"/>
      <c r="F597" s="12"/>
      <c r="G597" s="12"/>
      <c r="H597" s="12"/>
      <c r="I597" s="12"/>
      <c r="J597" s="12"/>
      <c r="K597" s="12"/>
      <c r="L597" s="12"/>
      <c r="M597" s="12"/>
      <c r="N597" s="12"/>
      <c r="O597" s="12"/>
      <c r="P597" s="12"/>
      <c r="Q597" s="12"/>
      <c r="R597" s="12"/>
    </row>
    <row r="598" spans="1:18" ht="15.75">
      <c r="A598" s="10"/>
      <c r="B598" s="12"/>
      <c r="C598" s="12"/>
      <c r="D598" s="12"/>
      <c r="E598" s="12"/>
      <c r="F598" s="12"/>
      <c r="G598" s="12"/>
      <c r="H598" s="12"/>
      <c r="I598" s="12"/>
      <c r="J598" s="12"/>
      <c r="K598" s="12"/>
      <c r="L598" s="12"/>
      <c r="M598" s="12"/>
      <c r="N598" s="12"/>
      <c r="O598" s="12"/>
      <c r="P598" s="12"/>
      <c r="Q598" s="12"/>
      <c r="R598" s="12"/>
    </row>
    <row r="599" spans="1:18" ht="15.75">
      <c r="A599" s="10"/>
      <c r="B599" s="12"/>
      <c r="C599" s="12"/>
      <c r="D599" s="12"/>
      <c r="E599" s="12"/>
      <c r="F599" s="12"/>
      <c r="G599" s="12"/>
      <c r="H599" s="12"/>
      <c r="I599" s="12"/>
      <c r="J599" s="12"/>
      <c r="K599" s="12"/>
      <c r="L599" s="12"/>
      <c r="M599" s="12"/>
      <c r="N599" s="12"/>
      <c r="O599" s="12"/>
      <c r="P599" s="12"/>
      <c r="Q599" s="12"/>
      <c r="R599" s="12"/>
    </row>
    <row r="600" spans="1:18" ht="15.75">
      <c r="A600" s="10"/>
      <c r="B600" s="12"/>
      <c r="C600" s="12"/>
      <c r="D600" s="12"/>
      <c r="E600" s="12"/>
      <c r="F600" s="12"/>
      <c r="G600" s="12"/>
      <c r="H600" s="12"/>
      <c r="I600" s="12"/>
      <c r="J600" s="12"/>
      <c r="K600" s="12"/>
      <c r="L600" s="12"/>
      <c r="M600" s="12"/>
      <c r="N600" s="12"/>
      <c r="O600" s="12"/>
      <c r="P600" s="12"/>
      <c r="Q600" s="12"/>
      <c r="R600" s="12"/>
    </row>
    <row r="601" spans="1:18" ht="18.75">
      <c r="A601" s="622" t="s">
        <v>5489</v>
      </c>
      <c r="B601" s="33"/>
      <c r="C601" s="33"/>
      <c r="D601" s="33"/>
      <c r="E601" s="33"/>
      <c r="F601" s="33"/>
      <c r="G601" s="33"/>
      <c r="H601" s="33"/>
      <c r="I601" s="33"/>
      <c r="J601" s="33"/>
      <c r="K601" s="33"/>
      <c r="L601" s="12"/>
      <c r="M601" s="12"/>
      <c r="N601" s="12"/>
      <c r="O601" s="12"/>
      <c r="P601" s="12"/>
      <c r="Q601" s="12"/>
      <c r="R601" s="12"/>
    </row>
    <row r="602" spans="1:18" ht="15.75">
      <c r="A602" s="10"/>
      <c r="B602" s="12"/>
      <c r="C602" s="12"/>
      <c r="D602" s="12"/>
      <c r="E602" s="12"/>
      <c r="F602" s="12"/>
      <c r="G602" s="12"/>
      <c r="H602" s="12"/>
      <c r="I602" s="12"/>
      <c r="J602" s="12"/>
      <c r="K602" s="12"/>
      <c r="L602" s="12"/>
      <c r="M602" s="12"/>
      <c r="N602" s="12"/>
      <c r="O602" s="12"/>
      <c r="P602" s="12"/>
      <c r="Q602" s="12"/>
      <c r="R602" s="12"/>
    </row>
    <row r="603" spans="1:18" ht="15.75">
      <c r="A603" s="10"/>
      <c r="B603" s="12"/>
      <c r="C603" s="12"/>
      <c r="D603" s="12"/>
      <c r="E603" s="12"/>
      <c r="F603" s="12"/>
      <c r="G603" s="12"/>
      <c r="H603" s="12"/>
      <c r="I603" s="12"/>
      <c r="J603" s="12"/>
      <c r="K603" s="12"/>
      <c r="L603" s="12"/>
      <c r="M603" s="12"/>
      <c r="N603" s="12"/>
      <c r="O603" s="12"/>
      <c r="P603" s="12"/>
      <c r="Q603" s="12"/>
      <c r="R603" s="12"/>
    </row>
    <row r="604" spans="1:18" ht="15.75">
      <c r="A604" s="10"/>
      <c r="B604" s="12"/>
      <c r="C604" s="12"/>
      <c r="D604" s="12"/>
      <c r="E604" s="12"/>
      <c r="F604" s="12"/>
      <c r="G604" s="12"/>
      <c r="H604" s="12"/>
      <c r="I604" s="12"/>
      <c r="J604" s="12"/>
      <c r="K604" s="12"/>
      <c r="L604" s="12"/>
      <c r="M604" s="12"/>
      <c r="N604" s="12"/>
      <c r="O604" s="12"/>
      <c r="P604" s="12"/>
      <c r="Q604" s="12"/>
      <c r="R604" s="12"/>
    </row>
    <row r="605" spans="1:18" ht="15.75">
      <c r="A605" s="10"/>
      <c r="B605" s="12"/>
      <c r="C605" s="12"/>
      <c r="D605" s="12"/>
      <c r="E605" s="12"/>
      <c r="F605" s="12"/>
      <c r="G605" s="12"/>
      <c r="H605" s="12"/>
      <c r="I605" s="12"/>
      <c r="J605" s="12"/>
      <c r="K605" s="12"/>
      <c r="L605" s="12"/>
      <c r="M605" s="12"/>
      <c r="N605" s="12"/>
      <c r="O605" s="12"/>
      <c r="P605" s="12"/>
      <c r="Q605" s="12"/>
      <c r="R605" s="12"/>
    </row>
    <row r="606" spans="1:18" ht="15.75">
      <c r="A606" s="10"/>
      <c r="B606" s="12"/>
      <c r="C606" s="12"/>
      <c r="D606" s="12"/>
      <c r="E606" s="12"/>
      <c r="F606" s="12"/>
      <c r="G606" s="12"/>
      <c r="H606" s="12"/>
      <c r="I606" s="12"/>
      <c r="J606" s="12"/>
      <c r="K606" s="12"/>
      <c r="L606" s="12"/>
      <c r="M606" s="12"/>
      <c r="N606" s="12"/>
      <c r="O606" s="12"/>
      <c r="P606" s="12"/>
      <c r="Q606" s="12"/>
      <c r="R606" s="12"/>
    </row>
    <row r="607" spans="1:18" ht="15.75">
      <c r="A607" s="10"/>
      <c r="B607" s="12"/>
      <c r="C607" s="12"/>
      <c r="D607" s="12"/>
      <c r="E607" s="12"/>
      <c r="F607" s="12"/>
      <c r="G607" s="12"/>
      <c r="H607" s="12"/>
      <c r="I607" s="12"/>
      <c r="J607" s="12"/>
      <c r="K607" s="12"/>
      <c r="L607" s="12"/>
      <c r="M607" s="12"/>
      <c r="N607" s="12"/>
      <c r="O607" s="12"/>
      <c r="P607" s="12"/>
      <c r="Q607" s="12"/>
      <c r="R607" s="12"/>
    </row>
    <row r="608" spans="1:18" ht="15.75">
      <c r="A608" s="10"/>
      <c r="B608" s="12"/>
      <c r="C608" s="12"/>
      <c r="D608" s="12"/>
      <c r="E608" s="12"/>
      <c r="F608" s="12"/>
      <c r="G608" s="12"/>
      <c r="H608" s="12"/>
      <c r="I608" s="12"/>
      <c r="J608" s="12"/>
      <c r="K608" s="12"/>
      <c r="L608" s="12"/>
      <c r="M608" s="12"/>
      <c r="N608" s="12"/>
      <c r="O608" s="12"/>
      <c r="P608" s="12"/>
      <c r="Q608" s="12"/>
      <c r="R608" s="12"/>
    </row>
    <row r="609" spans="1:18">
      <c r="A609" s="12"/>
      <c r="B609" s="12"/>
      <c r="C609" s="12"/>
      <c r="D609" s="12"/>
      <c r="E609" s="12"/>
      <c r="F609" s="12"/>
      <c r="G609" s="12"/>
      <c r="H609" s="12"/>
      <c r="I609" s="12"/>
      <c r="J609" s="12"/>
      <c r="K609" s="12"/>
      <c r="L609" s="12"/>
      <c r="M609" s="12"/>
      <c r="N609" s="12"/>
      <c r="O609" s="12"/>
      <c r="P609" s="12"/>
      <c r="Q609" s="12"/>
      <c r="R609" s="12"/>
    </row>
    <row r="610" spans="1:18">
      <c r="A610" s="12"/>
      <c r="B610" s="12"/>
      <c r="C610" s="12"/>
      <c r="D610" s="12"/>
      <c r="E610" s="12"/>
      <c r="F610" s="12"/>
      <c r="G610" s="12"/>
      <c r="H610" s="12"/>
      <c r="I610" s="12"/>
      <c r="J610" s="12"/>
      <c r="K610" s="12"/>
      <c r="L610" s="12"/>
      <c r="M610" s="12"/>
      <c r="N610" s="12"/>
      <c r="O610" s="12"/>
      <c r="P610" s="12"/>
      <c r="Q610" s="12"/>
      <c r="R610" s="12"/>
    </row>
    <row r="611" spans="1:18">
      <c r="A611" s="12"/>
      <c r="B611" s="12"/>
      <c r="C611" s="12"/>
      <c r="D611" s="12"/>
      <c r="E611" s="12"/>
      <c r="F611" s="12"/>
      <c r="G611" s="12"/>
      <c r="H611" s="12"/>
      <c r="I611" s="12"/>
      <c r="J611" s="12"/>
      <c r="K611" s="12"/>
      <c r="L611" s="12"/>
      <c r="M611" s="12"/>
      <c r="N611" s="12"/>
      <c r="O611" s="12"/>
      <c r="P611" s="12"/>
      <c r="Q611" s="12"/>
      <c r="R611" s="12"/>
    </row>
    <row r="612" spans="1:18" ht="15.75">
      <c r="A612" s="10"/>
      <c r="B612" s="12"/>
      <c r="C612" s="12"/>
      <c r="D612" s="12"/>
      <c r="E612" s="12"/>
      <c r="F612" s="12"/>
      <c r="G612" s="12"/>
      <c r="H612" s="12"/>
      <c r="I612" s="12"/>
      <c r="J612" s="12"/>
      <c r="K612" s="12"/>
      <c r="L612" s="12"/>
      <c r="M612" s="12"/>
      <c r="N612" s="12"/>
      <c r="O612" s="12"/>
      <c r="P612" s="12"/>
      <c r="Q612" s="12"/>
      <c r="R612" s="12"/>
    </row>
    <row r="613" spans="1:18">
      <c r="A613" s="12"/>
      <c r="B613" s="12"/>
      <c r="C613" s="12"/>
      <c r="D613" s="12"/>
      <c r="E613" s="12"/>
      <c r="F613" s="12"/>
      <c r="G613" s="12"/>
      <c r="H613" s="12"/>
      <c r="I613" s="12"/>
      <c r="J613" s="12"/>
      <c r="K613" s="12"/>
      <c r="L613" s="12"/>
      <c r="M613" s="12"/>
      <c r="N613" s="12"/>
      <c r="O613" s="12"/>
      <c r="P613" s="12"/>
      <c r="Q613" s="12"/>
      <c r="R613" s="12"/>
    </row>
    <row r="614" spans="1:18">
      <c r="A614" s="12"/>
      <c r="B614" s="12"/>
      <c r="C614" s="12"/>
      <c r="D614" s="12"/>
      <c r="E614" s="12"/>
      <c r="F614" s="12"/>
      <c r="G614" s="12"/>
      <c r="H614" s="12"/>
      <c r="I614" s="12"/>
      <c r="J614" s="12"/>
      <c r="K614" s="12"/>
      <c r="L614" s="12"/>
      <c r="M614" s="12"/>
      <c r="N614" s="12"/>
      <c r="O614" s="12"/>
      <c r="P614" s="12"/>
      <c r="Q614" s="12"/>
      <c r="R614" s="12"/>
    </row>
    <row r="615" spans="1:18">
      <c r="A615" s="12"/>
      <c r="B615" s="12"/>
      <c r="C615" s="12"/>
      <c r="D615" s="12"/>
      <c r="E615" s="12"/>
      <c r="F615" s="12"/>
      <c r="G615" s="12"/>
      <c r="H615" s="12"/>
      <c r="I615" s="12"/>
      <c r="J615" s="12"/>
      <c r="K615" s="12"/>
      <c r="L615" s="12"/>
      <c r="M615" s="12"/>
      <c r="N615" s="12"/>
      <c r="O615" s="12"/>
      <c r="P615" s="12"/>
      <c r="Q615" s="12"/>
      <c r="R615" s="12"/>
    </row>
    <row r="616" spans="1:18" ht="15.75">
      <c r="A616" s="10"/>
      <c r="B616" s="12"/>
      <c r="C616" s="12"/>
      <c r="D616" s="12"/>
      <c r="E616" s="12"/>
      <c r="F616" s="12"/>
      <c r="G616" s="12"/>
      <c r="H616" s="12"/>
      <c r="I616" s="12"/>
      <c r="J616" s="12"/>
      <c r="K616" s="12"/>
      <c r="L616" s="12"/>
      <c r="M616" s="12"/>
      <c r="N616" s="12"/>
      <c r="O616" s="12"/>
      <c r="P616" s="12"/>
      <c r="Q616" s="12"/>
      <c r="R616" s="12"/>
    </row>
    <row r="617" spans="1:18">
      <c r="A617" s="12"/>
      <c r="B617" s="12"/>
      <c r="C617" s="12"/>
      <c r="D617" s="12"/>
      <c r="E617" s="12"/>
      <c r="F617" s="12"/>
      <c r="G617" s="12"/>
      <c r="H617" s="12"/>
      <c r="I617" s="12"/>
      <c r="J617" s="12"/>
      <c r="K617" s="12"/>
      <c r="L617" s="12"/>
      <c r="M617" s="12"/>
      <c r="N617" s="12"/>
      <c r="O617" s="12"/>
      <c r="P617" s="12"/>
      <c r="Q617" s="12"/>
      <c r="R617" s="12"/>
    </row>
    <row r="618" spans="1:18">
      <c r="A618" s="12"/>
      <c r="B618" s="12"/>
      <c r="C618" s="12"/>
      <c r="D618" s="12"/>
      <c r="E618" s="12"/>
      <c r="F618" s="12"/>
      <c r="G618" s="12"/>
      <c r="H618" s="12"/>
      <c r="I618" s="12"/>
      <c r="J618" s="12"/>
      <c r="K618" s="12"/>
      <c r="L618" s="12"/>
      <c r="M618" s="12"/>
      <c r="N618" s="12"/>
      <c r="O618" s="12"/>
      <c r="P618" s="12"/>
      <c r="Q618" s="12"/>
      <c r="R618" s="12"/>
    </row>
    <row r="619" spans="1:18">
      <c r="B619" s="12"/>
      <c r="C619" s="12"/>
      <c r="D619" s="12"/>
      <c r="E619" s="12"/>
      <c r="F619" s="12"/>
      <c r="G619" s="12"/>
      <c r="H619" s="12"/>
      <c r="I619" s="12"/>
      <c r="J619" s="12"/>
      <c r="K619" s="12"/>
      <c r="L619" s="12"/>
      <c r="M619" s="12"/>
      <c r="N619" s="12"/>
      <c r="O619" s="12"/>
      <c r="P619" s="12"/>
      <c r="Q619" s="12"/>
      <c r="R619" s="12"/>
    </row>
    <row r="620" spans="1:18">
      <c r="B620" s="12"/>
      <c r="C620" s="12"/>
      <c r="D620" s="12"/>
      <c r="E620" s="12"/>
      <c r="F620" s="12"/>
      <c r="G620" s="12"/>
      <c r="H620" s="12"/>
      <c r="I620" s="12"/>
      <c r="J620" s="12"/>
      <c r="K620" s="12"/>
      <c r="L620" s="12"/>
      <c r="M620" s="12"/>
      <c r="N620" s="12"/>
      <c r="O620" s="12"/>
      <c r="P620" s="12"/>
      <c r="Q620" s="12"/>
      <c r="R620" s="12"/>
    </row>
    <row r="621" spans="1:18">
      <c r="B621" s="12"/>
      <c r="C621" s="12"/>
      <c r="D621" s="12"/>
      <c r="E621" s="12"/>
      <c r="F621" s="12"/>
      <c r="G621" s="12"/>
      <c r="H621" s="12"/>
      <c r="I621" s="12"/>
      <c r="J621" s="12"/>
      <c r="K621" s="12"/>
      <c r="L621" s="12"/>
      <c r="M621" s="12"/>
      <c r="N621" s="12"/>
      <c r="O621" s="12"/>
      <c r="P621" s="12"/>
      <c r="Q621" s="12"/>
      <c r="R621" s="12"/>
    </row>
    <row r="622" spans="1:18">
      <c r="B622" s="12"/>
      <c r="C622" s="12"/>
      <c r="D622" s="12"/>
      <c r="E622" s="12"/>
      <c r="F622" s="12"/>
      <c r="G622" s="12"/>
      <c r="H622" s="12"/>
      <c r="I622" s="12"/>
      <c r="J622" s="12"/>
      <c r="K622" s="12"/>
      <c r="L622" s="12"/>
      <c r="M622" s="12"/>
      <c r="N622" s="12"/>
      <c r="O622" s="12"/>
      <c r="P622" s="12"/>
      <c r="Q622" s="12"/>
      <c r="R622" s="12"/>
    </row>
    <row r="623" spans="1:18">
      <c r="B623" s="12"/>
      <c r="C623" s="12"/>
      <c r="D623" s="12"/>
      <c r="E623" s="12"/>
      <c r="F623" s="12"/>
      <c r="G623" s="12"/>
      <c r="H623" s="12"/>
      <c r="I623" s="12"/>
      <c r="J623" s="12"/>
      <c r="K623" s="12"/>
      <c r="L623" s="12"/>
      <c r="M623" s="12"/>
      <c r="N623" s="12"/>
      <c r="O623" s="12"/>
      <c r="P623" s="12"/>
      <c r="Q623" s="12"/>
      <c r="R623" s="12"/>
    </row>
    <row r="624" spans="1:18">
      <c r="A624" s="12"/>
      <c r="B624" s="12"/>
      <c r="C624" s="12"/>
      <c r="D624" s="12"/>
      <c r="E624" s="12"/>
      <c r="F624" s="12"/>
      <c r="G624" s="12"/>
      <c r="H624" s="12"/>
      <c r="I624" s="12"/>
      <c r="J624" s="12"/>
      <c r="K624" s="12"/>
      <c r="L624" s="12"/>
      <c r="M624" s="12"/>
      <c r="N624" s="12"/>
      <c r="O624" s="12"/>
      <c r="P624" s="12"/>
      <c r="Q624" s="12"/>
      <c r="R624" s="12"/>
    </row>
    <row r="625" spans="1:18">
      <c r="A625" s="12"/>
      <c r="B625" s="12"/>
      <c r="C625" s="12"/>
      <c r="D625" s="12"/>
      <c r="E625" s="12"/>
      <c r="F625" s="12"/>
      <c r="G625" s="12"/>
      <c r="H625" s="12"/>
      <c r="I625" s="12"/>
      <c r="J625" s="12"/>
      <c r="K625" s="12"/>
      <c r="L625" s="12"/>
      <c r="M625" s="12"/>
      <c r="N625" s="12"/>
      <c r="O625" s="12"/>
      <c r="P625" s="12"/>
      <c r="Q625" s="12"/>
      <c r="R625" s="12"/>
    </row>
    <row r="626" spans="1:18">
      <c r="A626" s="12"/>
      <c r="B626" s="12"/>
      <c r="C626" s="12"/>
      <c r="D626" s="12"/>
      <c r="E626" s="12"/>
      <c r="F626" s="12"/>
      <c r="G626" s="12"/>
      <c r="H626" s="12"/>
      <c r="I626" s="12"/>
      <c r="J626" s="12"/>
      <c r="K626" s="12"/>
      <c r="L626" s="12"/>
      <c r="M626" s="12"/>
      <c r="N626" s="12"/>
      <c r="O626" s="12"/>
      <c r="P626" s="12"/>
      <c r="Q626" s="12"/>
      <c r="R626" s="12"/>
    </row>
    <row r="627" spans="1:18">
      <c r="A627" s="12"/>
      <c r="B627" s="12"/>
      <c r="C627" s="12"/>
      <c r="D627" s="12"/>
      <c r="E627" s="12"/>
      <c r="F627" s="12"/>
      <c r="G627" s="12"/>
      <c r="H627" s="12"/>
      <c r="I627" s="12"/>
      <c r="J627" s="12"/>
      <c r="K627" s="12"/>
      <c r="L627" s="12"/>
      <c r="M627" s="12"/>
      <c r="N627" s="12"/>
      <c r="O627" s="12"/>
      <c r="P627" s="12"/>
      <c r="Q627" s="12"/>
      <c r="R627" s="12"/>
    </row>
    <row r="628" spans="1:18">
      <c r="A628" s="12"/>
      <c r="B628" s="12"/>
      <c r="C628" s="12"/>
      <c r="D628" s="12"/>
      <c r="E628" s="12"/>
      <c r="F628" s="12"/>
      <c r="G628" s="12"/>
      <c r="H628" s="12"/>
      <c r="I628" s="12"/>
      <c r="J628" s="12"/>
      <c r="K628" s="12"/>
      <c r="L628" s="12"/>
      <c r="M628" s="12"/>
      <c r="N628" s="12"/>
      <c r="O628" s="12"/>
      <c r="P628" s="12"/>
      <c r="Q628" s="12"/>
      <c r="R628" s="12"/>
    </row>
  </sheetData>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A155D7-C0D9-407C-8156-C3BC74277B32}">
  <sheetPr>
    <tabColor rgb="FF00B0F0"/>
  </sheetPr>
  <dimension ref="A1:O160"/>
  <sheetViews>
    <sheetView workbookViewId="0">
      <selection activeCell="H4" sqref="H4"/>
    </sheetView>
  </sheetViews>
  <sheetFormatPr defaultRowHeight="15"/>
  <sheetData>
    <row r="1" spans="1:5" ht="23.25">
      <c r="A1" s="62" t="s">
        <v>5490</v>
      </c>
      <c r="B1" s="59"/>
      <c r="C1" s="59"/>
      <c r="D1" s="59"/>
    </row>
    <row r="3" spans="1:5" ht="18.75">
      <c r="A3" s="33" t="s">
        <v>5491</v>
      </c>
    </row>
    <row r="4" spans="1:5" ht="18.75">
      <c r="A4" s="33" t="s">
        <v>5492</v>
      </c>
    </row>
    <row r="5" spans="1:5" ht="18.75">
      <c r="A5" s="33" t="s">
        <v>5493</v>
      </c>
    </row>
    <row r="6" spans="1:5" ht="18.75">
      <c r="A6" s="33" t="s">
        <v>5260</v>
      </c>
    </row>
    <row r="7" spans="1:5" ht="18.75">
      <c r="A7" s="33" t="s">
        <v>5494</v>
      </c>
    </row>
    <row r="8" spans="1:5" ht="18.75">
      <c r="A8" s="33"/>
    </row>
    <row r="9" spans="1:5" ht="18.75">
      <c r="A9" s="33" t="s">
        <v>5495</v>
      </c>
    </row>
    <row r="10" spans="1:5" ht="18.75">
      <c r="A10" s="33" t="s">
        <v>5496</v>
      </c>
    </row>
    <row r="11" spans="1:5" ht="18.75">
      <c r="A11" s="33" t="s">
        <v>5497</v>
      </c>
    </row>
    <row r="12" spans="1:5" ht="18.75">
      <c r="A12" s="33"/>
    </row>
    <row r="13" spans="1:5" ht="18.75">
      <c r="A13" s="33" t="s">
        <v>5498</v>
      </c>
    </row>
    <row r="15" spans="1:5" ht="23.25">
      <c r="A15" s="62" t="s">
        <v>5499</v>
      </c>
      <c r="B15" s="59"/>
      <c r="C15" s="59"/>
      <c r="D15" s="59"/>
      <c r="E15" s="62"/>
    </row>
    <row r="17" spans="1:4" ht="18.75">
      <c r="A17" s="33" t="s">
        <v>5500</v>
      </c>
    </row>
    <row r="18" spans="1:4" ht="18.75">
      <c r="A18" s="33"/>
    </row>
    <row r="19" spans="1:4" ht="18.75">
      <c r="A19" s="33" t="s">
        <v>5501</v>
      </c>
    </row>
    <row r="20" spans="1:4" ht="18.75">
      <c r="A20" s="33" t="s">
        <v>5502</v>
      </c>
    </row>
    <row r="21" spans="1:4" ht="18.75">
      <c r="A21" s="33" t="s">
        <v>5503</v>
      </c>
    </row>
    <row r="23" spans="1:4" ht="23.25">
      <c r="A23" s="62" t="s">
        <v>5504</v>
      </c>
      <c r="B23" s="59"/>
      <c r="C23" s="59"/>
      <c r="D23" s="59"/>
    </row>
    <row r="25" spans="1:4" ht="18.75">
      <c r="A25" s="33" t="s">
        <v>5505</v>
      </c>
    </row>
    <row r="26" spans="1:4" ht="18.75">
      <c r="A26" s="33"/>
    </row>
    <row r="27" spans="1:4" ht="18.75">
      <c r="A27" s="33" t="s">
        <v>5506</v>
      </c>
    </row>
    <row r="30" spans="1:4" ht="23.25">
      <c r="A30" s="62" t="s">
        <v>5507</v>
      </c>
      <c r="B30" s="59"/>
      <c r="C30" s="59"/>
      <c r="D30" s="59"/>
    </row>
    <row r="32" spans="1:4" ht="18.75">
      <c r="A32" s="33" t="s">
        <v>5508</v>
      </c>
    </row>
    <row r="35" spans="1:8" ht="23.25">
      <c r="A35" s="62" t="s">
        <v>5509</v>
      </c>
      <c r="B35" s="59"/>
      <c r="C35" s="59"/>
      <c r="D35" s="59"/>
      <c r="E35" s="59"/>
    </row>
    <row r="37" spans="1:8" ht="18.75">
      <c r="A37" s="33" t="s">
        <v>5510</v>
      </c>
    </row>
    <row r="40" spans="1:8" ht="23.25">
      <c r="A40" s="62" t="s">
        <v>5511</v>
      </c>
      <c r="B40" s="59"/>
      <c r="C40" s="59"/>
      <c r="D40" s="59"/>
      <c r="E40" s="59"/>
      <c r="F40" s="59"/>
      <c r="G40" s="59"/>
      <c r="H40" s="59"/>
    </row>
    <row r="42" spans="1:8" ht="18.75">
      <c r="A42" s="33" t="s">
        <v>5512</v>
      </c>
    </row>
    <row r="43" spans="1:8" ht="18.75">
      <c r="A43" s="33" t="s">
        <v>5513</v>
      </c>
    </row>
    <row r="46" spans="1:8" ht="23.25">
      <c r="A46" s="62" t="s">
        <v>5514</v>
      </c>
      <c r="B46" s="59"/>
      <c r="C46" s="59"/>
      <c r="D46" s="59"/>
      <c r="E46" s="59"/>
      <c r="F46" s="59"/>
    </row>
    <row r="48" spans="1:8" ht="18.75">
      <c r="A48" s="33" t="s">
        <v>5515</v>
      </c>
    </row>
    <row r="49" spans="1:8" ht="18.75">
      <c r="A49" s="33" t="s">
        <v>5516</v>
      </c>
    </row>
    <row r="50" spans="1:8" ht="18.75">
      <c r="A50" s="33" t="s">
        <v>5517</v>
      </c>
    </row>
    <row r="53" spans="1:8" ht="23.25">
      <c r="A53" s="62" t="s">
        <v>5518</v>
      </c>
      <c r="B53" s="59"/>
      <c r="C53" s="59"/>
      <c r="D53" s="59"/>
      <c r="E53" s="59"/>
      <c r="F53" s="59"/>
    </row>
    <row r="55" spans="1:8" ht="18.75">
      <c r="A55" s="33" t="s">
        <v>5519</v>
      </c>
    </row>
    <row r="56" spans="1:8" ht="18.75">
      <c r="A56" s="33"/>
    </row>
    <row r="57" spans="1:8" ht="18.75">
      <c r="A57" s="33" t="s">
        <v>5520</v>
      </c>
    </row>
    <row r="60" spans="1:8" ht="23.25">
      <c r="A60" s="62" t="s">
        <v>5521</v>
      </c>
      <c r="B60" s="59"/>
      <c r="C60" s="59"/>
      <c r="D60" s="59"/>
      <c r="E60" s="59"/>
      <c r="F60" s="59"/>
      <c r="G60" s="59"/>
      <c r="H60" s="59"/>
    </row>
    <row r="62" spans="1:8" ht="18.75">
      <c r="A62" s="33" t="s">
        <v>5522</v>
      </c>
    </row>
    <row r="63" spans="1:8" ht="18.75">
      <c r="A63" s="33"/>
    </row>
    <row r="64" spans="1:8" ht="18.75">
      <c r="A64" s="33" t="s">
        <v>5523</v>
      </c>
    </row>
    <row r="65" spans="1:9" ht="18.75">
      <c r="A65" s="33" t="s">
        <v>5524</v>
      </c>
    </row>
    <row r="66" spans="1:9" ht="18.75">
      <c r="A66" s="33" t="s">
        <v>5525</v>
      </c>
    </row>
    <row r="69" spans="1:9" ht="23.25">
      <c r="A69" s="62" t="s">
        <v>5526</v>
      </c>
      <c r="B69" s="59"/>
      <c r="C69" s="59"/>
      <c r="D69" s="59"/>
      <c r="E69" s="59"/>
      <c r="F69" s="59"/>
      <c r="G69" s="59"/>
      <c r="H69" s="59"/>
      <c r="I69" s="59"/>
    </row>
    <row r="71" spans="1:9" ht="18.75">
      <c r="A71" s="33" t="s">
        <v>5527</v>
      </c>
    </row>
    <row r="72" spans="1:9" ht="18.75">
      <c r="A72" s="33"/>
    </row>
    <row r="73" spans="1:9" ht="18.75">
      <c r="A73" s="33" t="s">
        <v>5528</v>
      </c>
    </row>
    <row r="74" spans="1:9" ht="18.75">
      <c r="A74" s="33"/>
    </row>
    <row r="75" spans="1:9" ht="18.75">
      <c r="A75" s="33" t="s">
        <v>5529</v>
      </c>
    </row>
    <row r="76" spans="1:9" ht="18.75">
      <c r="A76" s="33" t="s">
        <v>5530</v>
      </c>
    </row>
    <row r="77" spans="1:9" ht="18.75">
      <c r="A77" s="33" t="s">
        <v>5531</v>
      </c>
    </row>
    <row r="80" spans="1:9" ht="23.25">
      <c r="A80" s="62" t="s">
        <v>5532</v>
      </c>
      <c r="B80" s="62"/>
      <c r="C80" s="62"/>
      <c r="D80" s="62"/>
    </row>
    <row r="82" spans="1:10" ht="18.75">
      <c r="A82" s="33" t="s">
        <v>5533</v>
      </c>
    </row>
    <row r="83" spans="1:10" ht="18.75">
      <c r="A83" s="33" t="s">
        <v>5534</v>
      </c>
    </row>
    <row r="87" spans="1:10" ht="23.25">
      <c r="A87" s="62" t="s">
        <v>5535</v>
      </c>
      <c r="B87" s="62"/>
      <c r="C87" s="62"/>
      <c r="D87" s="62"/>
      <c r="E87" s="62"/>
      <c r="F87" s="62"/>
      <c r="G87" s="62"/>
      <c r="H87" s="62"/>
      <c r="I87" s="62"/>
      <c r="J87" s="62"/>
    </row>
    <row r="89" spans="1:10" ht="18.75">
      <c r="A89" s="33" t="s">
        <v>5536</v>
      </c>
    </row>
    <row r="90" spans="1:10" ht="18.75">
      <c r="A90" s="33"/>
    </row>
    <row r="91" spans="1:10" ht="18.75">
      <c r="A91" s="33" t="s">
        <v>5537</v>
      </c>
    </row>
    <row r="92" spans="1:10" ht="18.75">
      <c r="A92" s="33" t="s">
        <v>5538</v>
      </c>
    </row>
    <row r="93" spans="1:10" ht="18.75">
      <c r="A93" s="33" t="s">
        <v>5539</v>
      </c>
    </row>
    <row r="94" spans="1:10" ht="18.75">
      <c r="A94" s="33" t="s">
        <v>5540</v>
      </c>
    </row>
    <row r="95" spans="1:10" ht="18.75">
      <c r="A95" s="33" t="s">
        <v>5541</v>
      </c>
    </row>
    <row r="96" spans="1:10" ht="18.75">
      <c r="A96" s="33" t="s">
        <v>5542</v>
      </c>
    </row>
    <row r="97" spans="1:15" ht="18.75">
      <c r="A97" s="33" t="s">
        <v>5543</v>
      </c>
    </row>
    <row r="99" spans="1:15" ht="23.25">
      <c r="A99" s="62" t="s">
        <v>5544</v>
      </c>
      <c r="B99" s="62"/>
      <c r="C99" s="62"/>
      <c r="D99" s="62"/>
      <c r="E99" s="62"/>
      <c r="F99" s="62"/>
      <c r="G99" s="62"/>
      <c r="H99" s="62"/>
    </row>
    <row r="101" spans="1:15" ht="18.75">
      <c r="A101" s="33" t="s">
        <v>5545</v>
      </c>
    </row>
    <row r="102" spans="1:15" ht="18.75">
      <c r="A102" s="33"/>
    </row>
    <row r="103" spans="1:15" ht="18.75">
      <c r="A103" s="33" t="s">
        <v>5546</v>
      </c>
    </row>
    <row r="104" spans="1:15" ht="18.75">
      <c r="A104" s="33" t="s">
        <v>5547</v>
      </c>
    </row>
    <row r="105" spans="1:15" ht="18.75">
      <c r="A105" s="33" t="s">
        <v>5548</v>
      </c>
    </row>
    <row r="106" spans="1:15" ht="18.75">
      <c r="A106" s="33" t="s">
        <v>5549</v>
      </c>
    </row>
    <row r="107" spans="1:15" ht="18.75">
      <c r="A107" s="33" t="s">
        <v>5550</v>
      </c>
    </row>
    <row r="108" spans="1:15" ht="18.75">
      <c r="A108" s="33" t="s">
        <v>5551</v>
      </c>
    </row>
    <row r="111" spans="1:15" ht="23.25">
      <c r="A111" s="62" t="s">
        <v>5552</v>
      </c>
      <c r="B111" s="62"/>
      <c r="C111" s="62"/>
      <c r="D111" s="62"/>
      <c r="E111" s="62"/>
      <c r="F111" s="62"/>
      <c r="G111" s="62"/>
      <c r="H111" s="62"/>
      <c r="I111" s="62"/>
      <c r="J111" s="62"/>
      <c r="K111" s="62"/>
      <c r="L111" s="62"/>
      <c r="M111" s="62"/>
      <c r="N111" s="62"/>
      <c r="O111" s="62"/>
    </row>
    <row r="113" spans="1:9" ht="18.75">
      <c r="A113" s="33" t="s">
        <v>5553</v>
      </c>
    </row>
    <row r="114" spans="1:9" ht="18.75">
      <c r="A114" s="33"/>
    </row>
    <row r="115" spans="1:9" ht="18.75">
      <c r="A115" s="33" t="s">
        <v>5554</v>
      </c>
    </row>
    <row r="116" spans="1:9" ht="18.75">
      <c r="A116" s="33" t="s">
        <v>5555</v>
      </c>
    </row>
    <row r="117" spans="1:9" ht="18.75">
      <c r="A117" s="33" t="s">
        <v>5556</v>
      </c>
    </row>
    <row r="118" spans="1:9" ht="18.75">
      <c r="A118" s="33" t="s">
        <v>5557</v>
      </c>
    </row>
    <row r="119" spans="1:9" ht="18.75">
      <c r="A119" s="33" t="s">
        <v>5558</v>
      </c>
    </row>
    <row r="120" spans="1:9" ht="18.75">
      <c r="A120" s="33" t="s">
        <v>5559</v>
      </c>
    </row>
    <row r="121" spans="1:9" ht="18.75">
      <c r="A121" s="33" t="s">
        <v>5560</v>
      </c>
    </row>
    <row r="122" spans="1:9" ht="18.75">
      <c r="A122" s="33" t="s">
        <v>5561</v>
      </c>
    </row>
    <row r="125" spans="1:9" ht="23.25">
      <c r="A125" s="62" t="s">
        <v>5562</v>
      </c>
      <c r="B125" s="62"/>
      <c r="C125" s="62"/>
      <c r="D125" s="62"/>
      <c r="E125" s="62"/>
      <c r="F125" s="62"/>
      <c r="G125" s="62"/>
      <c r="H125" s="62"/>
      <c r="I125" s="62"/>
    </row>
    <row r="127" spans="1:9" ht="18.75">
      <c r="A127" s="33" t="s">
        <v>5563</v>
      </c>
    </row>
    <row r="128" spans="1:9" ht="18.75">
      <c r="A128" s="33"/>
    </row>
    <row r="129" spans="1:9" ht="18.75">
      <c r="A129" s="33" t="s">
        <v>5564</v>
      </c>
    </row>
    <row r="130" spans="1:9" ht="18.75">
      <c r="A130" s="33" t="s">
        <v>5565</v>
      </c>
    </row>
    <row r="133" spans="1:9" ht="23.25">
      <c r="A133" s="62" t="s">
        <v>5566</v>
      </c>
      <c r="B133" s="62"/>
      <c r="C133" s="62"/>
      <c r="D133" s="62"/>
      <c r="E133" s="62"/>
      <c r="F133" s="62"/>
      <c r="G133" s="62"/>
      <c r="H133" s="62"/>
      <c r="I133" s="62"/>
    </row>
    <row r="136" spans="1:9" ht="23.25">
      <c r="A136" s="62" t="s">
        <v>5567</v>
      </c>
      <c r="B136" s="62"/>
      <c r="C136" s="62"/>
      <c r="D136" s="62"/>
    </row>
    <row r="137" spans="1:9" ht="18.75">
      <c r="A137" s="33" t="s">
        <v>5568</v>
      </c>
    </row>
    <row r="138" spans="1:9" ht="18.75">
      <c r="A138" s="33" t="s">
        <v>5569</v>
      </c>
    </row>
    <row r="139" spans="1:9" ht="18.75">
      <c r="A139" s="33" t="s">
        <v>5570</v>
      </c>
    </row>
    <row r="141" spans="1:9" ht="23.25">
      <c r="A141" s="62" t="s">
        <v>5571</v>
      </c>
      <c r="B141" s="62"/>
      <c r="C141" s="62"/>
      <c r="D141" s="62"/>
    </row>
    <row r="142" spans="1:9" ht="18.75">
      <c r="A142" s="33" t="s">
        <v>5572</v>
      </c>
    </row>
    <row r="143" spans="1:9" ht="18.75">
      <c r="A143" s="33" t="s">
        <v>5573</v>
      </c>
    </row>
    <row r="144" spans="1:9" ht="18.75">
      <c r="A144" s="33" t="s">
        <v>5574</v>
      </c>
    </row>
    <row r="146" spans="1:6" ht="23.25">
      <c r="A146" s="62" t="s">
        <v>5575</v>
      </c>
      <c r="B146" s="62"/>
      <c r="C146" s="62"/>
      <c r="D146" s="62"/>
    </row>
    <row r="147" spans="1:6" ht="18.75">
      <c r="A147" s="33" t="s">
        <v>5576</v>
      </c>
    </row>
    <row r="148" spans="1:6" ht="18.75">
      <c r="A148" s="33" t="s">
        <v>5577</v>
      </c>
    </row>
    <row r="149" spans="1:6" ht="18.75">
      <c r="A149" s="33" t="s">
        <v>5578</v>
      </c>
    </row>
    <row r="150" spans="1:6" ht="18.75">
      <c r="A150" s="33" t="s">
        <v>5579</v>
      </c>
    </row>
    <row r="151" spans="1:6" ht="18.75">
      <c r="A151" s="33"/>
    </row>
    <row r="152" spans="1:6" ht="23.25">
      <c r="A152" s="62" t="s">
        <v>5580</v>
      </c>
      <c r="B152" s="62"/>
      <c r="C152" s="62"/>
      <c r="D152" s="62"/>
      <c r="E152" s="62"/>
    </row>
    <row r="153" spans="1:6" ht="18.75">
      <c r="A153" s="33" t="s">
        <v>5581</v>
      </c>
    </row>
    <row r="154" spans="1:6" ht="18.75">
      <c r="A154" s="33" t="s">
        <v>5582</v>
      </c>
    </row>
    <row r="155" spans="1:6" ht="18.75">
      <c r="A155" s="33" t="s">
        <v>5583</v>
      </c>
    </row>
    <row r="156" spans="1:6" ht="18.75">
      <c r="A156" s="33"/>
    </row>
    <row r="157" spans="1:6" ht="23.25">
      <c r="A157" s="62" t="s">
        <v>5584</v>
      </c>
      <c r="B157" s="62"/>
      <c r="C157" s="62"/>
      <c r="D157" s="62"/>
      <c r="E157" s="62"/>
      <c r="F157" s="62"/>
    </row>
    <row r="158" spans="1:6" ht="18.75">
      <c r="A158" s="33" t="s">
        <v>5585</v>
      </c>
    </row>
    <row r="159" spans="1:6" ht="18.75">
      <c r="A159" s="33" t="s">
        <v>5586</v>
      </c>
    </row>
    <row r="160" spans="1:6" ht="18.75">
      <c r="A160" s="33" t="s">
        <v>5587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Delovni listi</vt:lpstr>
      </vt:variant>
      <vt:variant>
        <vt:i4>59</vt:i4>
      </vt:variant>
    </vt:vector>
  </HeadingPairs>
  <TitlesOfParts>
    <vt:vector size="59" baseType="lpstr">
      <vt:lpstr>SPLOŠNO</vt:lpstr>
      <vt:lpstr>Vrtilne tabele</vt:lpstr>
      <vt:lpstr>Tabele vrtilne</vt:lpstr>
      <vt:lpstr>FILTRIRANJE</vt:lpstr>
      <vt:lpstr> Tabela Filtriranje</vt:lpstr>
      <vt:lpstr>Vrtilne - Barve</vt:lpstr>
      <vt:lpstr>Tabela Barve</vt:lpstr>
      <vt:lpstr>Primer</vt:lpstr>
      <vt:lpstr>Primer rešitev</vt:lpstr>
      <vt:lpstr>PRIMER 2</vt:lpstr>
      <vt:lpstr>Primer 3</vt:lpstr>
      <vt:lpstr>PRIMER 4</vt:lpstr>
      <vt:lpstr>PRIMER 5</vt:lpstr>
      <vt:lpstr>Osnovno štetje</vt:lpstr>
      <vt:lpstr>Sortiranje po letih</vt:lpstr>
      <vt:lpstr>Sortiranje po mesecih</vt:lpstr>
      <vt:lpstr>Izvoženi podatki</vt:lpstr>
      <vt:lpstr> Pogojno oblikovanje vrtilne</vt:lpstr>
      <vt:lpstr>Delete</vt:lpstr>
      <vt:lpstr>Tabela Ponovitev 2</vt:lpstr>
      <vt:lpstr>Nasveti</vt:lpstr>
      <vt:lpstr>Zasnove</vt:lpstr>
      <vt:lpstr>VPRAŠANJA</vt:lpstr>
      <vt:lpstr>Sledenje časa</vt:lpstr>
      <vt:lpstr>Ponovitev</vt:lpstr>
      <vt:lpstr>Ponovitev 2</vt:lpstr>
      <vt:lpstr>Ponovite 3</vt:lpstr>
      <vt:lpstr>Dodatna naloga - graf vrtilne</vt:lpstr>
      <vt:lpstr>Ponovitev funkcij</vt:lpstr>
      <vt:lpstr>Opis matematične</vt:lpstr>
      <vt:lpstr>IF funkcije</vt:lpstr>
      <vt:lpstr>Matematične</vt:lpstr>
      <vt:lpstr>Opis datumske</vt:lpstr>
      <vt:lpstr>Datumske</vt:lpstr>
      <vt:lpstr>datumske-vaje</vt:lpstr>
      <vt:lpstr>Opis- besedilne</vt:lpstr>
      <vt:lpstr>besedilo v stolpce</vt:lpstr>
      <vt:lpstr>besedilne</vt:lpstr>
      <vt:lpstr>Opis iskanje</vt:lpstr>
      <vt:lpstr>Iskanje</vt:lpstr>
      <vt:lpstr> PONOVITEV FUNKCIJE</vt:lpstr>
      <vt:lpstr>Vaje različne funkcije</vt:lpstr>
      <vt:lpstr>IPMT</vt:lpstr>
      <vt:lpstr>Vprašanja funkcije</vt:lpstr>
      <vt:lpstr>Pregled funkcij</vt:lpstr>
      <vt:lpstr>GRAF</vt:lpstr>
      <vt:lpstr>GRAFI ZA NAPREDNE UPORABNIKE</vt:lpstr>
      <vt:lpstr>GRAF ZAHTEVNI</vt:lpstr>
      <vt:lpstr>HITRA ANALIZA</vt:lpstr>
      <vt:lpstr>REVIZIJA</vt:lpstr>
      <vt:lpstr>ISKANJE CILJEV</vt:lpstr>
      <vt:lpstr>ISKANJE CILJEV 1</vt:lpstr>
      <vt:lpstr>KAJ-ČE</vt:lpstr>
      <vt:lpstr>PODATKOVNE TABELE</vt:lpstr>
      <vt:lpstr>preverjanje veljavnost podatkov</vt:lpstr>
      <vt:lpstr>Tabele</vt:lpstr>
      <vt:lpstr>Pogojno oblikovanje</vt:lpstr>
      <vt:lpstr>REŠEVALEC</vt:lpstr>
      <vt:lpstr> VPRAŠANJA GRAFI</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Roman</dc:creator>
  <cp:lastModifiedBy>Študent</cp:lastModifiedBy>
  <dcterms:created xsi:type="dcterms:W3CDTF">2021-10-12T13:04:30Z</dcterms:created>
  <dcterms:modified xsi:type="dcterms:W3CDTF">2023-11-22T12:23:20Z</dcterms:modified>
</cp:coreProperties>
</file>